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https://akenergyauthority.sharepoint.com/sites/PLANNING/Planning/Programs/Renewable Energy Grant Fund (REF)/Grant Rounds/Round 19/1. Administrative/Economic Model/"/>
    </mc:Choice>
  </mc:AlternateContent>
  <xr:revisionPtr revIDLastSave="236" documentId="13_ncr:1_{AA148285-774D-4D81-9E92-483FC8BEDE21}" xr6:coauthVersionLast="47" xr6:coauthVersionMax="47" xr10:uidLastSave="{10937BBB-0F40-434C-BE5A-B213211227DA}"/>
  <bookViews>
    <workbookView minimized="1" xWindow="32880" yWindow="3450" windowWidth="21600" windowHeight="11235" tabRatio="841" firstSheet="6" activeTab="6" xr2:uid="{00000000-000D-0000-FFFF-FFFF00000000}"/>
  </bookViews>
  <sheets>
    <sheet name="Home" sheetId="116" r:id="rId1"/>
    <sheet name="2020 updates (Rd13 update)" sheetId="287" state="hidden" r:id="rId2"/>
    <sheet name="Instructions PLEASE READ" sheetId="283" r:id="rId3"/>
    <sheet name="Unlock Code" sheetId="288" state="hidden" r:id="rId4"/>
    <sheet name="999-Calc" sheetId="119" r:id="rId5"/>
    <sheet name="Diesels ON" sheetId="275" state="hidden" r:id="rId6"/>
    <sheet name="Economic Model" sheetId="282" r:id="rId7"/>
    <sheet name="Assumptions" sheetId="117" r:id="rId8"/>
    <sheet name="Railbelt Price Worksheet (2)" sheetId="304" state="hidden" r:id="rId9"/>
    <sheet name="Railbelt Price Worksheet" sheetId="123" r:id="rId10"/>
    <sheet name="Diesel Fuel Prices" sheetId="299" r:id="rId11"/>
    <sheet name="Sheet3" sheetId="301" state="hidden" r:id="rId12"/>
    <sheet name="2025 Diesel Fuel Prices" sheetId="4" state="hidden" r:id="rId13"/>
    <sheet name="Sheet2" sheetId="300" state="hidden" r:id="rId14"/>
    <sheet name="Natural Gas Prices" sheetId="284" r:id="rId15"/>
    <sheet name="EIA_AEO_OilForecast_2026" sheetId="291" state="hidden" r:id="rId16"/>
    <sheet name="EIA_AEO_HenryHubForecast_2026" sheetId="292" state="hidden" r:id="rId17"/>
    <sheet name="EIA_AEO_CoalPriceForecast_2026" sheetId="296" state="hidden" r:id="rId18"/>
    <sheet name="Railbelt Coal Prices" sheetId="297" state="hidden" r:id="rId19"/>
    <sheet name="Diesel Fuel Price (PCE) Fcst" sheetId="290" state="hidden" r:id="rId20"/>
    <sheet name="Railbelt Utilities Avoided Cost" sheetId="294" r:id="rId21"/>
    <sheet name="Nat Gas Contract Price" sheetId="295" r:id="rId22"/>
    <sheet name="South Railbelt Heat Rate" sheetId="293" state="hidden" r:id="rId23"/>
    <sheet name="Carbon conversion factors" sheetId="137" r:id="rId24"/>
    <sheet name="Biomass Units" sheetId="273" r:id="rId25"/>
    <sheet name="Railbelt Wind O&amp;M" sheetId="298" state="hidden" r:id="rId26"/>
  </sheets>
  <definedNames>
    <definedName name="_xlnm._FilterDatabase" localSheetId="12" hidden="1">'2025 Diesel Fuel Prices'!$A$5:$BR$191</definedName>
    <definedName name="_xlnm._FilterDatabase" localSheetId="10" hidden="1">'Diesel Fuel Prices'!$A$5:$BS$199</definedName>
    <definedName name="CarbonPricing">'Carbon conversion factors'!$A$14:$A$16</definedName>
    <definedName name="Community" localSheetId="10">'Diesel Fuel Prices'!$C$6:$C$186</definedName>
    <definedName name="Community">'2025 Diesel Fuel Prices'!$C$6:$C$178</definedName>
    <definedName name="CrudeForecast" localSheetId="14">'Natural Gas Prices'!#REF!</definedName>
    <definedName name="CrudeForecast">#REF!</definedName>
    <definedName name="NaturalGasForecast" localSheetId="14">'Natural Gas Prices'!$A$6:$A$6</definedName>
    <definedName name="NaturalGasForecast">#REF!</definedName>
    <definedName name="RE_Technology">Assumptions!$A$5:$A$17</definedName>
    <definedName name="Region">Assumptions!$A$22:$A$24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8" i="282" l="1"/>
  <c r="F75" i="282" a="1"/>
  <c r="F75" i="282" s="1"/>
  <c r="G75" i="282" a="1"/>
  <c r="G75" i="282" s="1"/>
  <c r="H75" i="282" a="1"/>
  <c r="H75" i="282" s="1"/>
  <c r="I75" i="282" a="1"/>
  <c r="I75" i="282" s="1"/>
  <c r="J75" i="282" a="1"/>
  <c r="J75" i="282" s="1"/>
  <c r="K75" i="282" a="1"/>
  <c r="K75" i="282" s="1"/>
  <c r="L75" i="282" a="1"/>
  <c r="L75" i="282" s="1"/>
  <c r="M75" i="282" a="1"/>
  <c r="M75" i="282" s="1"/>
  <c r="N75" i="282" a="1"/>
  <c r="N75" i="282" s="1"/>
  <c r="O75" i="282" a="1"/>
  <c r="O75" i="282" s="1"/>
  <c r="P75" i="282" a="1"/>
  <c r="P75" i="282" s="1"/>
  <c r="Q75" i="282" a="1"/>
  <c r="Q75" i="282" s="1"/>
  <c r="R75" i="282" a="1"/>
  <c r="R75" i="282" s="1"/>
  <c r="S75" i="282" a="1"/>
  <c r="S75" i="282" s="1"/>
  <c r="T75" i="282" a="1"/>
  <c r="T75" i="282" s="1"/>
  <c r="U75" i="282" a="1"/>
  <c r="U75" i="282" s="1"/>
  <c r="V75" i="282" a="1"/>
  <c r="V75" i="282" s="1"/>
  <c r="W75" i="282" a="1"/>
  <c r="W75" i="282" s="1"/>
  <c r="X75" i="282" a="1"/>
  <c r="X75" i="282" s="1"/>
  <c r="Y75" i="282" a="1"/>
  <c r="Y75" i="282"/>
  <c r="Z75" i="282" a="1"/>
  <c r="Z75" i="282" s="1"/>
  <c r="AA75" i="282" a="1"/>
  <c r="AA75" i="282" s="1"/>
  <c r="AB75" i="282" a="1"/>
  <c r="AB75" i="282"/>
  <c r="AC75" i="282" a="1"/>
  <c r="AC75" i="282" s="1"/>
  <c r="AD75" i="282" a="1"/>
  <c r="AD75" i="282" s="1"/>
  <c r="AE75" i="282" a="1"/>
  <c r="AE75" i="282" s="1"/>
  <c r="AF75" i="282" a="1"/>
  <c r="AF75" i="282"/>
  <c r="AG75" i="282" a="1"/>
  <c r="AG75" i="282" s="1"/>
  <c r="AH75" i="282" a="1"/>
  <c r="AH75" i="282" s="1"/>
  <c r="AI75" i="282" a="1"/>
  <c r="AI75" i="282" s="1"/>
  <c r="AJ75" i="282" a="1"/>
  <c r="AJ75" i="282"/>
  <c r="AK75" i="282" a="1"/>
  <c r="AK75" i="282" s="1"/>
  <c r="AL75" i="282" a="1"/>
  <c r="AL75" i="282" s="1"/>
  <c r="AM75" i="282" a="1"/>
  <c r="AM75" i="282" s="1"/>
  <c r="AN75" i="282" a="1"/>
  <c r="AN75" i="282" s="1"/>
  <c r="AO75" i="282" a="1"/>
  <c r="AO75" i="282"/>
  <c r="AP75" i="282" a="1"/>
  <c r="AP75" i="282" s="1"/>
  <c r="AQ75" i="282" a="1"/>
  <c r="AQ75" i="282" s="1"/>
  <c r="AR75" i="282" a="1"/>
  <c r="AR75" i="282"/>
  <c r="AS75" i="282" a="1"/>
  <c r="AS75" i="282" s="1"/>
  <c r="AT75" i="282" a="1"/>
  <c r="AT75" i="282" s="1"/>
  <c r="AU75" i="282" a="1"/>
  <c r="AU75" i="282" s="1"/>
  <c r="AV75" i="282" a="1"/>
  <c r="AV75" i="282" s="1"/>
  <c r="AW75" i="282" a="1"/>
  <c r="AW75" i="282"/>
  <c r="AX75" i="282" a="1"/>
  <c r="AX75" i="282" s="1"/>
  <c r="AY75" i="282" a="1"/>
  <c r="AY75" i="282" s="1"/>
  <c r="AZ75" i="282" a="1"/>
  <c r="AZ75" i="282" s="1"/>
  <c r="BA75" i="282" a="1"/>
  <c r="BA75" i="282" s="1"/>
  <c r="BB75" i="282" a="1"/>
  <c r="BB75" i="282" s="1"/>
  <c r="BC75" i="282" a="1"/>
  <c r="BC75" i="282" s="1"/>
  <c r="BD75" i="282" a="1"/>
  <c r="BD75" i="282" s="1"/>
  <c r="BE75" i="282" a="1"/>
  <c r="BE75" i="282"/>
  <c r="BF75" i="282" a="1"/>
  <c r="BF75" i="282" s="1"/>
  <c r="BG75" i="282" a="1"/>
  <c r="BG75" i="282" s="1"/>
  <c r="BH75" i="282" a="1"/>
  <c r="BH75" i="282"/>
  <c r="BI75" i="282" a="1"/>
  <c r="BI75" i="282" s="1"/>
  <c r="BJ75" i="282" a="1"/>
  <c r="BJ75" i="282" s="1"/>
  <c r="BK75" i="282" a="1"/>
  <c r="BK75" i="282" s="1"/>
  <c r="BL75" i="282" a="1"/>
  <c r="BL75" i="282" s="1"/>
  <c r="BM75" i="282" a="1"/>
  <c r="BM75" i="282" s="1"/>
  <c r="BN75" i="282" a="1"/>
  <c r="BN75" i="282" s="1"/>
  <c r="E75" i="282" a="1"/>
  <c r="E75" i="282" s="1"/>
  <c r="E74" i="282"/>
  <c r="G43" i="299"/>
  <c r="H43" i="299" s="1"/>
  <c r="I43" i="299" s="1"/>
  <c r="J43" i="299" s="1"/>
  <c r="K43" i="299" s="1"/>
  <c r="L43" i="299" s="1"/>
  <c r="M43" i="299" s="1"/>
  <c r="N43" i="299" s="1"/>
  <c r="O43" i="299" s="1"/>
  <c r="P43" i="299" s="1"/>
  <c r="Q43" i="299" s="1"/>
  <c r="R43" i="299" s="1"/>
  <c r="S43" i="299" s="1"/>
  <c r="T43" i="299" s="1"/>
  <c r="U43" i="299" s="1"/>
  <c r="V43" i="299" s="1"/>
  <c r="W43" i="299" s="1"/>
  <c r="X43" i="299" s="1"/>
  <c r="Y43" i="299" s="1"/>
  <c r="Z43" i="299" s="1"/>
  <c r="AA43" i="299" s="1"/>
  <c r="AB43" i="299" s="1"/>
  <c r="AC43" i="299" s="1"/>
  <c r="AD43" i="299" s="1"/>
  <c r="AE43" i="299" s="1"/>
  <c r="AJ43" i="299" s="1"/>
  <c r="G61" i="299"/>
  <c r="H61" i="299" s="1"/>
  <c r="I61" i="299" s="1"/>
  <c r="J61" i="299" s="1"/>
  <c r="K61" i="299" s="1"/>
  <c r="L61" i="299" s="1"/>
  <c r="M61" i="299" s="1"/>
  <c r="N61" i="299" s="1"/>
  <c r="O61" i="299" s="1"/>
  <c r="P61" i="299" s="1"/>
  <c r="Q61" i="299" s="1"/>
  <c r="R61" i="299" s="1"/>
  <c r="S61" i="299" s="1"/>
  <c r="T61" i="299" s="1"/>
  <c r="U61" i="299" s="1"/>
  <c r="V61" i="299" s="1"/>
  <c r="W61" i="299" s="1"/>
  <c r="X61" i="299" s="1"/>
  <c r="Y61" i="299" s="1"/>
  <c r="Z61" i="299" s="1"/>
  <c r="AA61" i="299" s="1"/>
  <c r="AB61" i="299" s="1"/>
  <c r="AC61" i="299" s="1"/>
  <c r="AD61" i="299" s="1"/>
  <c r="AE61" i="299" s="1"/>
  <c r="G64" i="299"/>
  <c r="H64" i="299"/>
  <c r="I64" i="299" s="1"/>
  <c r="J64" i="299" s="1"/>
  <c r="K64" i="299" s="1"/>
  <c r="L64" i="299" s="1"/>
  <c r="M64" i="299" s="1"/>
  <c r="N64" i="299" s="1"/>
  <c r="O64" i="299" s="1"/>
  <c r="P64" i="299" s="1"/>
  <c r="Q64" i="299" s="1"/>
  <c r="R64" i="299" s="1"/>
  <c r="S64" i="299" s="1"/>
  <c r="T64" i="299" s="1"/>
  <c r="U64" i="299" s="1"/>
  <c r="V64" i="299" s="1"/>
  <c r="W64" i="299" s="1"/>
  <c r="X64" i="299" s="1"/>
  <c r="Y64" i="299" s="1"/>
  <c r="Z64" i="299" s="1"/>
  <c r="AA64" i="299" s="1"/>
  <c r="AB64" i="299" s="1"/>
  <c r="AC64" i="299" s="1"/>
  <c r="AD64" i="299" s="1"/>
  <c r="AE64" i="299" s="1"/>
  <c r="G68" i="299"/>
  <c r="H68" i="299" s="1"/>
  <c r="I68" i="299" s="1"/>
  <c r="J68" i="299" s="1"/>
  <c r="K68" i="299" s="1"/>
  <c r="L68" i="299" s="1"/>
  <c r="M68" i="299" s="1"/>
  <c r="N68" i="299" s="1"/>
  <c r="O68" i="299" s="1"/>
  <c r="P68" i="299" s="1"/>
  <c r="Q68" i="299" s="1"/>
  <c r="R68" i="299" s="1"/>
  <c r="S68" i="299" s="1"/>
  <c r="T68" i="299" s="1"/>
  <c r="U68" i="299" s="1"/>
  <c r="V68" i="299" s="1"/>
  <c r="W68" i="299" s="1"/>
  <c r="X68" i="299" s="1"/>
  <c r="Y68" i="299" s="1"/>
  <c r="Z68" i="299" s="1"/>
  <c r="G88" i="299"/>
  <c r="H88" i="299" s="1"/>
  <c r="I88" i="299" s="1"/>
  <c r="J88" i="299" s="1"/>
  <c r="K88" i="299" s="1"/>
  <c r="L88" i="299" s="1"/>
  <c r="M88" i="299" s="1"/>
  <c r="N88" i="299" s="1"/>
  <c r="O88" i="299" s="1"/>
  <c r="P88" i="299" s="1"/>
  <c r="Q88" i="299" s="1"/>
  <c r="R88" i="299" s="1"/>
  <c r="S88" i="299" s="1"/>
  <c r="T88" i="299" s="1"/>
  <c r="U88" i="299" s="1"/>
  <c r="V88" i="299" s="1"/>
  <c r="W88" i="299" s="1"/>
  <c r="X88" i="299" s="1"/>
  <c r="Y88" i="299" s="1"/>
  <c r="Z88" i="299" s="1"/>
  <c r="AA88" i="299" s="1"/>
  <c r="AB88" i="299" s="1"/>
  <c r="AC88" i="299" s="1"/>
  <c r="AD88" i="299" s="1"/>
  <c r="AE88" i="299" s="1"/>
  <c r="G177" i="299"/>
  <c r="H177" i="299" s="1"/>
  <c r="I177" i="299" s="1"/>
  <c r="J177" i="299" s="1"/>
  <c r="K177" i="299" s="1"/>
  <c r="L177" i="299" s="1"/>
  <c r="M177" i="299" s="1"/>
  <c r="N177" i="299" s="1"/>
  <c r="O177" i="299" s="1"/>
  <c r="P177" i="299" s="1"/>
  <c r="Q177" i="299" s="1"/>
  <c r="R177" i="299" s="1"/>
  <c r="S177" i="299" s="1"/>
  <c r="T177" i="299" s="1"/>
  <c r="U177" i="299" s="1"/>
  <c r="V177" i="299" s="1"/>
  <c r="W177" i="299" s="1"/>
  <c r="X177" i="299" s="1"/>
  <c r="Y177" i="299" s="1"/>
  <c r="Z177" i="299" s="1"/>
  <c r="AA177" i="299" s="1"/>
  <c r="AB177" i="299" s="1"/>
  <c r="AC177" i="299" s="1"/>
  <c r="AD177" i="299" s="1"/>
  <c r="AE177" i="299" s="1"/>
  <c r="G185" i="299"/>
  <c r="H185" i="299" s="1"/>
  <c r="I185" i="299" s="1"/>
  <c r="J185" i="299" s="1"/>
  <c r="K185" i="299" s="1"/>
  <c r="L185" i="299" s="1"/>
  <c r="M185" i="299" s="1"/>
  <c r="N185" i="299" s="1"/>
  <c r="O185" i="299" s="1"/>
  <c r="P185" i="299" s="1"/>
  <c r="Q185" i="299" s="1"/>
  <c r="R185" i="299" s="1"/>
  <c r="S185" i="299" s="1"/>
  <c r="T185" i="299" s="1"/>
  <c r="U185" i="299" s="1"/>
  <c r="V185" i="299" s="1"/>
  <c r="W185" i="299" s="1"/>
  <c r="X185" i="299" s="1"/>
  <c r="Y185" i="299" s="1"/>
  <c r="Z185" i="299" s="1"/>
  <c r="AA185" i="299" s="1"/>
  <c r="AB185" i="299" s="1"/>
  <c r="AC185" i="299" s="1"/>
  <c r="AD185" i="299" s="1"/>
  <c r="AE185" i="299" s="1"/>
  <c r="G192" i="299"/>
  <c r="H192" i="299" s="1"/>
  <c r="I192" i="299" s="1"/>
  <c r="J192" i="299" s="1"/>
  <c r="K192" i="299" s="1"/>
  <c r="L192" i="299" s="1"/>
  <c r="M192" i="299" s="1"/>
  <c r="N192" i="299" s="1"/>
  <c r="O192" i="299" s="1"/>
  <c r="P192" i="299" s="1"/>
  <c r="Q192" i="299" s="1"/>
  <c r="R192" i="299" s="1"/>
  <c r="S192" i="299" s="1"/>
  <c r="T192" i="299" s="1"/>
  <c r="U192" i="299" s="1"/>
  <c r="V192" i="299" s="1"/>
  <c r="W192" i="299" s="1"/>
  <c r="X192" i="299" s="1"/>
  <c r="Y192" i="299" s="1"/>
  <c r="Z192" i="299" s="1"/>
  <c r="AA192" i="299" s="1"/>
  <c r="AB192" i="299" s="1"/>
  <c r="AC192" i="299" s="1"/>
  <c r="AD192" i="299" s="1"/>
  <c r="AE192" i="299" s="1"/>
  <c r="E2" i="304"/>
  <c r="F2" i="304" s="1"/>
  <c r="I3" i="304"/>
  <c r="D5" i="304"/>
  <c r="D11" i="304" s="1"/>
  <c r="D13" i="304" s="1"/>
  <c r="E5" i="304"/>
  <c r="E11" i="304" s="1"/>
  <c r="E13" i="304" s="1"/>
  <c r="F5" i="304"/>
  <c r="F11" i="304" s="1"/>
  <c r="G5" i="304"/>
  <c r="H5" i="304"/>
  <c r="I5" i="304"/>
  <c r="J5" i="304"/>
  <c r="K5" i="304"/>
  <c r="L5" i="304"/>
  <c r="L11" i="304" s="1"/>
  <c r="L13" i="304" s="1"/>
  <c r="M5" i="304"/>
  <c r="M11" i="304" s="1"/>
  <c r="M13" i="304" s="1"/>
  <c r="N5" i="304"/>
  <c r="N11" i="304" s="1"/>
  <c r="N13" i="304" s="1"/>
  <c r="O5" i="304"/>
  <c r="P5" i="304"/>
  <c r="Q5" i="304"/>
  <c r="R5" i="304"/>
  <c r="S5" i="304"/>
  <c r="T5" i="304"/>
  <c r="T11" i="304" s="1"/>
  <c r="U5" i="304"/>
  <c r="U11" i="304" s="1"/>
  <c r="U13" i="304" s="1"/>
  <c r="V5" i="304"/>
  <c r="V11" i="304" s="1"/>
  <c r="V13" i="304" s="1"/>
  <c r="W5" i="304"/>
  <c r="X5" i="304"/>
  <c r="Y5" i="304"/>
  <c r="Z5" i="304"/>
  <c r="AA5" i="304"/>
  <c r="AB5" i="304"/>
  <c r="AB11" i="304" s="1"/>
  <c r="AC5" i="304"/>
  <c r="AC11" i="304" s="1"/>
  <c r="AD5" i="304"/>
  <c r="AD11" i="304" s="1"/>
  <c r="AD13" i="304" s="1"/>
  <c r="AE5" i="304"/>
  <c r="AE11" i="304" s="1"/>
  <c r="AF5" i="304"/>
  <c r="AG5" i="304"/>
  <c r="AH5" i="304"/>
  <c r="AI5" i="304"/>
  <c r="AJ5" i="304"/>
  <c r="AJ11" i="304" s="1"/>
  <c r="AJ13" i="304" s="1"/>
  <c r="AK5" i="304"/>
  <c r="AK11" i="304" s="1"/>
  <c r="AK13" i="304" s="1"/>
  <c r="AL5" i="304"/>
  <c r="AL11" i="304" s="1"/>
  <c r="AM5" i="304"/>
  <c r="AN5" i="304"/>
  <c r="AO5" i="304"/>
  <c r="AP5" i="304"/>
  <c r="AQ5" i="304"/>
  <c r="AR5" i="304"/>
  <c r="AR11" i="304" s="1"/>
  <c r="AS5" i="304"/>
  <c r="AS11" i="304" s="1"/>
  <c r="AT5" i="304"/>
  <c r="AT11" i="304" s="1"/>
  <c r="AT13" i="304" s="1"/>
  <c r="AU5" i="304"/>
  <c r="AV5" i="304"/>
  <c r="AW5" i="304"/>
  <c r="AX5" i="304"/>
  <c r="AY5" i="304"/>
  <c r="AZ5" i="304"/>
  <c r="AZ11" i="304" s="1"/>
  <c r="AZ13" i="304" s="1"/>
  <c r="BA5" i="304"/>
  <c r="BA11" i="304" s="1"/>
  <c r="BA13" i="304" s="1"/>
  <c r="BB5" i="304"/>
  <c r="BB11" i="304" s="1"/>
  <c r="BB13" i="304" s="1"/>
  <c r="BC5" i="304"/>
  <c r="BD5" i="304"/>
  <c r="BE5" i="304"/>
  <c r="BF5" i="304"/>
  <c r="BG5" i="304"/>
  <c r="BH5" i="304"/>
  <c r="BH11" i="304" s="1"/>
  <c r="BI5" i="304"/>
  <c r="BI11" i="304" s="1"/>
  <c r="BJ5" i="304"/>
  <c r="BJ11" i="304" s="1"/>
  <c r="BJ13" i="304" s="1"/>
  <c r="BK5" i="304"/>
  <c r="BK11" i="304" s="1"/>
  <c r="BL5" i="304"/>
  <c r="BM5" i="304"/>
  <c r="BN5" i="304"/>
  <c r="BO5" i="304"/>
  <c r="BP5" i="304"/>
  <c r="BP11" i="304" s="1"/>
  <c r="BQ5" i="304"/>
  <c r="BQ11" i="304" s="1"/>
  <c r="D10" i="304"/>
  <c r="E10" i="304"/>
  <c r="G11" i="304"/>
  <c r="H11" i="304"/>
  <c r="I11" i="304"/>
  <c r="J11" i="304"/>
  <c r="K11" i="304"/>
  <c r="O11" i="304"/>
  <c r="O13" i="304" s="1"/>
  <c r="P11" i="304"/>
  <c r="Q11" i="304"/>
  <c r="R11" i="304"/>
  <c r="S11" i="304"/>
  <c r="W11" i="304"/>
  <c r="X11" i="304"/>
  <c r="Y11" i="304"/>
  <c r="Z11" i="304"/>
  <c r="AA11" i="304"/>
  <c r="AF11" i="304"/>
  <c r="AF13" i="304" s="1"/>
  <c r="AG11" i="304"/>
  <c r="AH11" i="304"/>
  <c r="AI11" i="304"/>
  <c r="AM11" i="304"/>
  <c r="AN11" i="304"/>
  <c r="AO11" i="304"/>
  <c r="AP11" i="304"/>
  <c r="AQ11" i="304"/>
  <c r="AU11" i="304"/>
  <c r="AV11" i="304"/>
  <c r="AW11" i="304"/>
  <c r="AX11" i="304"/>
  <c r="AY11" i="304"/>
  <c r="BC11" i="304"/>
  <c r="BD11" i="304"/>
  <c r="BE11" i="304"/>
  <c r="BF11" i="304"/>
  <c r="BG11" i="304"/>
  <c r="BL11" i="304"/>
  <c r="BL13" i="304" s="1"/>
  <c r="BM11" i="304"/>
  <c r="BM13" i="304" s="1"/>
  <c r="BN11" i="304"/>
  <c r="BO11" i="304"/>
  <c r="D12" i="304"/>
  <c r="E12" i="304"/>
  <c r="H12" i="304"/>
  <c r="I12" i="304"/>
  <c r="L12" i="304"/>
  <c r="M12" i="304"/>
  <c r="N12" i="304"/>
  <c r="O12" i="304"/>
  <c r="T12" i="304"/>
  <c r="U12" i="304"/>
  <c r="V12" i="304"/>
  <c r="W12" i="304"/>
  <c r="W13" i="304" s="1"/>
  <c r="X12" i="304"/>
  <c r="Y12" i="304"/>
  <c r="AD12" i="304"/>
  <c r="AE12" i="304"/>
  <c r="AF12" i="304"/>
  <c r="AG12" i="304"/>
  <c r="AJ12" i="304"/>
  <c r="AK12" i="304"/>
  <c r="AN12" i="304"/>
  <c r="AO12" i="304"/>
  <c r="AR12" i="304"/>
  <c r="AR13" i="304" s="1"/>
  <c r="AS12" i="304"/>
  <c r="AT12" i="304"/>
  <c r="AU12" i="304"/>
  <c r="AZ12" i="304"/>
  <c r="BA12" i="304"/>
  <c r="BB12" i="304"/>
  <c r="BC12" i="304"/>
  <c r="BC13" i="304" s="1"/>
  <c r="BD12" i="304"/>
  <c r="BE12" i="304"/>
  <c r="BJ12" i="304"/>
  <c r="BK12" i="304"/>
  <c r="BL12" i="304"/>
  <c r="BM12" i="304"/>
  <c r="BP12" i="304"/>
  <c r="BQ12" i="304"/>
  <c r="T13" i="304"/>
  <c r="AE13" i="304"/>
  <c r="AS13" i="304"/>
  <c r="BK13" i="304"/>
  <c r="D15" i="304"/>
  <c r="D4" i="304" s="1"/>
  <c r="E15" i="304"/>
  <c r="D20" i="304"/>
  <c r="E20" i="304"/>
  <c r="D21" i="304"/>
  <c r="E21" i="304"/>
  <c r="F21" i="304"/>
  <c r="G21" i="304"/>
  <c r="H21" i="304"/>
  <c r="H22" i="304" s="1"/>
  <c r="H3" i="304" s="1"/>
  <c r="I21" i="304"/>
  <c r="J21" i="304" s="1"/>
  <c r="J22" i="304" s="1"/>
  <c r="J3" i="304" s="1"/>
  <c r="K21" i="304"/>
  <c r="K22" i="304" s="1"/>
  <c r="K3" i="304" s="1"/>
  <c r="L21" i="304"/>
  <c r="D22" i="304"/>
  <c r="D3" i="304" s="1"/>
  <c r="E22" i="304"/>
  <c r="E3" i="304" s="1"/>
  <c r="F22" i="304"/>
  <c r="F3" i="304" s="1"/>
  <c r="G22" i="304"/>
  <c r="G3" i="304" s="1"/>
  <c r="I22" i="304"/>
  <c r="D24" i="304"/>
  <c r="D25" i="304"/>
  <c r="E25" i="304"/>
  <c r="F25" i="304"/>
  <c r="G25" i="304"/>
  <c r="H25" i="304"/>
  <c r="I25" i="304"/>
  <c r="J25" i="304"/>
  <c r="K25" i="304"/>
  <c r="L25" i="304"/>
  <c r="M25" i="304"/>
  <c r="N25" i="304"/>
  <c r="O25" i="304"/>
  <c r="P25" i="304"/>
  <c r="Q25" i="304"/>
  <c r="R25" i="304"/>
  <c r="S25" i="304"/>
  <c r="T25" i="304"/>
  <c r="U25" i="304"/>
  <c r="V25" i="304"/>
  <c r="W25" i="304"/>
  <c r="X25" i="304"/>
  <c r="Y25" i="304"/>
  <c r="Z25" i="304"/>
  <c r="AA25" i="304"/>
  <c r="AB25" i="304"/>
  <c r="AC25" i="304"/>
  <c r="AD25" i="304"/>
  <c r="AE25" i="304"/>
  <c r="AF25" i="304"/>
  <c r="AG25" i="304"/>
  <c r="AH25" i="304"/>
  <c r="AI25" i="304"/>
  <c r="AJ25" i="304"/>
  <c r="AK25" i="304"/>
  <c r="AL25" i="304"/>
  <c r="AM25" i="304"/>
  <c r="AN25" i="304"/>
  <c r="AO25" i="304"/>
  <c r="AP25" i="304"/>
  <c r="AQ25" i="304"/>
  <c r="AR25" i="304"/>
  <c r="AS25" i="304"/>
  <c r="AT25" i="304"/>
  <c r="AU25" i="304"/>
  <c r="AV25" i="304"/>
  <c r="AW25" i="304"/>
  <c r="AX25" i="304"/>
  <c r="AY25" i="304"/>
  <c r="AZ25" i="304"/>
  <c r="BA25" i="304"/>
  <c r="BB25" i="304"/>
  <c r="BC25" i="304"/>
  <c r="BD25" i="304"/>
  <c r="BE25" i="304"/>
  <c r="BF25" i="304"/>
  <c r="BG25" i="304"/>
  <c r="BH25" i="304"/>
  <c r="BI25" i="304"/>
  <c r="BJ25" i="304"/>
  <c r="BK25" i="304"/>
  <c r="BL25" i="304"/>
  <c r="BM25" i="304"/>
  <c r="BN25" i="304"/>
  <c r="BO25" i="304"/>
  <c r="BP25" i="304"/>
  <c r="BQ25" i="304"/>
  <c r="B2" i="282"/>
  <c r="D3" i="123"/>
  <c r="E21" i="123"/>
  <c r="E11" i="123"/>
  <c r="D11" i="123"/>
  <c r="D21" i="123"/>
  <c r="B5" i="294"/>
  <c r="D4" i="123"/>
  <c r="D5" i="123"/>
  <c r="D13" i="123" s="1"/>
  <c r="D10" i="123"/>
  <c r="D12" i="123"/>
  <c r="D15" i="123"/>
  <c r="D20" i="123"/>
  <c r="D22" i="123"/>
  <c r="D24" i="123"/>
  <c r="D25" i="123"/>
  <c r="D9" i="119"/>
  <c r="F4" i="295"/>
  <c r="F5" i="284"/>
  <c r="C53" i="296"/>
  <c r="C43" i="292"/>
  <c r="C42" i="292"/>
  <c r="C16" i="291"/>
  <c r="D16" i="291"/>
  <c r="E16" i="291"/>
  <c r="F16" i="291"/>
  <c r="G16" i="291"/>
  <c r="H16" i="291"/>
  <c r="I16" i="291"/>
  <c r="J16" i="291"/>
  <c r="K16" i="291"/>
  <c r="L16" i="291"/>
  <c r="M16" i="291"/>
  <c r="N16" i="291"/>
  <c r="O16" i="291"/>
  <c r="P16" i="291"/>
  <c r="Q16" i="291"/>
  <c r="R16" i="291"/>
  <c r="S16" i="291"/>
  <c r="T16" i="291"/>
  <c r="U16" i="291"/>
  <c r="V16" i="291"/>
  <c r="W16" i="291"/>
  <c r="X16" i="291"/>
  <c r="Y16" i="291"/>
  <c r="Z16" i="291"/>
  <c r="AA16" i="291"/>
  <c r="AB16" i="291"/>
  <c r="I5" i="296"/>
  <c r="I5" i="292"/>
  <c r="I5" i="291"/>
  <c r="C15" i="291" s="1"/>
  <c r="E78" i="282" l="1"/>
  <c r="BR43" i="299"/>
  <c r="BQ43" i="299"/>
  <c r="BM43" i="299"/>
  <c r="BL43" i="299"/>
  <c r="AU43" i="299"/>
  <c r="AP43" i="299"/>
  <c r="AV43" i="299"/>
  <c r="AO43" i="299"/>
  <c r="AK43" i="299"/>
  <c r="AU64" i="299"/>
  <c r="AT64" i="299"/>
  <c r="AR64" i="299"/>
  <c r="AS64" i="299"/>
  <c r="AQ64" i="299"/>
  <c r="AA68" i="299"/>
  <c r="AB68" i="299" s="1"/>
  <c r="AC68" i="299" s="1"/>
  <c r="AD68" i="299" s="1"/>
  <c r="AE68" i="299" s="1"/>
  <c r="AQ61" i="299"/>
  <c r="BE61" i="299"/>
  <c r="BS61" i="299"/>
  <c r="AR61" i="299"/>
  <c r="BF61" i="299"/>
  <c r="AS61" i="299"/>
  <c r="BG61" i="299"/>
  <c r="AH61" i="299"/>
  <c r="AV61" i="299"/>
  <c r="BJ61" i="299"/>
  <c r="AY61" i="299"/>
  <c r="AI61" i="299"/>
  <c r="AW61" i="299"/>
  <c r="BK61" i="299"/>
  <c r="BM61" i="299"/>
  <c r="AJ61" i="299"/>
  <c r="AX61" i="299"/>
  <c r="BL61" i="299"/>
  <c r="AK61" i="299"/>
  <c r="AM61" i="299"/>
  <c r="BO61" i="299"/>
  <c r="AU61" i="299"/>
  <c r="AZ61" i="299"/>
  <c r="AN61" i="299"/>
  <c r="BP61" i="299"/>
  <c r="AO61" i="299"/>
  <c r="BQ61" i="299"/>
  <c r="AP61" i="299"/>
  <c r="BR61" i="299"/>
  <c r="AT61" i="299"/>
  <c r="BA61" i="299"/>
  <c r="AG61" i="299"/>
  <c r="AL61" i="299"/>
  <c r="BH61" i="299"/>
  <c r="AF61" i="299"/>
  <c r="BB61" i="299"/>
  <c r="BC61" i="299"/>
  <c r="BI61" i="299"/>
  <c r="BN61" i="299"/>
  <c r="BD61" i="299"/>
  <c r="AN185" i="299"/>
  <c r="BB185" i="299"/>
  <c r="BP185" i="299"/>
  <c r="AO185" i="299"/>
  <c r="BC185" i="299"/>
  <c r="BQ185" i="299"/>
  <c r="AS185" i="299"/>
  <c r="BG185" i="299"/>
  <c r="BJ185" i="299"/>
  <c r="AF185" i="299"/>
  <c r="AT185" i="299"/>
  <c r="BH185" i="299"/>
  <c r="AH185" i="299"/>
  <c r="AG185" i="299"/>
  <c r="AU185" i="299"/>
  <c r="BI185" i="299"/>
  <c r="AV185" i="299"/>
  <c r="AL185" i="299"/>
  <c r="BL185" i="299"/>
  <c r="AR185" i="299"/>
  <c r="AM185" i="299"/>
  <c r="BM185" i="299"/>
  <c r="AP185" i="299"/>
  <c r="BN185" i="299"/>
  <c r="AQ185" i="299"/>
  <c r="BO185" i="299"/>
  <c r="BR185" i="299"/>
  <c r="AW185" i="299"/>
  <c r="BS185" i="299"/>
  <c r="AX185" i="299"/>
  <c r="AY185" i="299"/>
  <c r="AJ185" i="299"/>
  <c r="BE185" i="299"/>
  <c r="BF185" i="299"/>
  <c r="AK185" i="299"/>
  <c r="AZ185" i="299"/>
  <c r="BA185" i="299"/>
  <c r="BD185" i="299"/>
  <c r="BK185" i="299"/>
  <c r="AI185" i="299"/>
  <c r="AR88" i="299"/>
  <c r="BF88" i="299"/>
  <c r="AS88" i="299"/>
  <c r="BG88" i="299"/>
  <c r="AI88" i="299"/>
  <c r="AW88" i="299"/>
  <c r="BK88" i="299"/>
  <c r="BN88" i="299"/>
  <c r="AJ88" i="299"/>
  <c r="AX88" i="299"/>
  <c r="BL88" i="299"/>
  <c r="AL88" i="299"/>
  <c r="AK88" i="299"/>
  <c r="AY88" i="299"/>
  <c r="BM88" i="299"/>
  <c r="AZ88" i="299"/>
  <c r="AV88" i="299"/>
  <c r="BA88" i="299"/>
  <c r="BB88" i="299"/>
  <c r="BC88" i="299"/>
  <c r="AF88" i="299"/>
  <c r="BD88" i="299"/>
  <c r="AG88" i="299"/>
  <c r="BE88" i="299"/>
  <c r="AH88" i="299"/>
  <c r="BH88" i="299"/>
  <c r="AM88" i="299"/>
  <c r="BI88" i="299"/>
  <c r="AN88" i="299"/>
  <c r="BJ88" i="299"/>
  <c r="BQ88" i="299"/>
  <c r="BR88" i="299"/>
  <c r="AO88" i="299"/>
  <c r="AP88" i="299"/>
  <c r="AQ88" i="299"/>
  <c r="AT88" i="299"/>
  <c r="AU88" i="299"/>
  <c r="BO88" i="299"/>
  <c r="BP88" i="299"/>
  <c r="BS88" i="299"/>
  <c r="AI177" i="299"/>
  <c r="AW177" i="299"/>
  <c r="BK177" i="299"/>
  <c r="AJ177" i="299"/>
  <c r="AX177" i="299"/>
  <c r="BL177" i="299"/>
  <c r="AN177" i="299"/>
  <c r="BB177" i="299"/>
  <c r="BP177" i="299"/>
  <c r="AQ177" i="299"/>
  <c r="AO177" i="299"/>
  <c r="BC177" i="299"/>
  <c r="BQ177" i="299"/>
  <c r="BE177" i="299"/>
  <c r="AP177" i="299"/>
  <c r="BD177" i="299"/>
  <c r="BR177" i="299"/>
  <c r="BS177" i="299"/>
  <c r="BA177" i="299"/>
  <c r="AF177" i="299"/>
  <c r="BF177" i="299"/>
  <c r="AH177" i="299"/>
  <c r="AK177" i="299"/>
  <c r="AG177" i="299"/>
  <c r="BG177" i="299"/>
  <c r="BH177" i="299"/>
  <c r="BI177" i="299"/>
  <c r="AL177" i="299"/>
  <c r="BJ177" i="299"/>
  <c r="AM177" i="299"/>
  <c r="BM177" i="299"/>
  <c r="AR177" i="299"/>
  <c r="BN177" i="299"/>
  <c r="AU177" i="299"/>
  <c r="AV177" i="299"/>
  <c r="AY177" i="299"/>
  <c r="AZ177" i="299"/>
  <c r="BO177" i="299"/>
  <c r="AS177" i="299"/>
  <c r="AT177" i="299"/>
  <c r="AS192" i="299"/>
  <c r="BG192" i="299"/>
  <c r="AF192" i="299"/>
  <c r="AT192" i="299"/>
  <c r="BH192" i="299"/>
  <c r="AJ192" i="299"/>
  <c r="AX192" i="299"/>
  <c r="BL192" i="299"/>
  <c r="AM192" i="299"/>
  <c r="BO192" i="299"/>
  <c r="AK192" i="299"/>
  <c r="AY192" i="299"/>
  <c r="BM192" i="299"/>
  <c r="AL192" i="299"/>
  <c r="AZ192" i="299"/>
  <c r="BN192" i="299"/>
  <c r="BA192" i="299"/>
  <c r="AU192" i="299"/>
  <c r="BS192" i="299"/>
  <c r="AG192" i="299"/>
  <c r="AV192" i="299"/>
  <c r="BE192" i="299"/>
  <c r="AW192" i="299"/>
  <c r="BB192" i="299"/>
  <c r="BC192" i="299"/>
  <c r="BD192" i="299"/>
  <c r="AH192" i="299"/>
  <c r="BR192" i="299"/>
  <c r="AI192" i="299"/>
  <c r="AQ192" i="299"/>
  <c r="BI192" i="299"/>
  <c r="AN192" i="299"/>
  <c r="AO192" i="299"/>
  <c r="AP192" i="299"/>
  <c r="AR192" i="299"/>
  <c r="BF192" i="299"/>
  <c r="BJ192" i="299"/>
  <c r="BK192" i="299"/>
  <c r="BP192" i="299"/>
  <c r="BQ192" i="299"/>
  <c r="BS64" i="299"/>
  <c r="AY64" i="299"/>
  <c r="AH64" i="299"/>
  <c r="AV64" i="299"/>
  <c r="BJ64" i="299"/>
  <c r="AI64" i="299"/>
  <c r="AW64" i="299"/>
  <c r="BK64" i="299"/>
  <c r="AJ64" i="299"/>
  <c r="AX64" i="299"/>
  <c r="BL64" i="299"/>
  <c r="AM64" i="299"/>
  <c r="BA64" i="299"/>
  <c r="BO64" i="299"/>
  <c r="AN64" i="299"/>
  <c r="BB64" i="299"/>
  <c r="BP64" i="299"/>
  <c r="AP64" i="299"/>
  <c r="BR64" i="299"/>
  <c r="AO64" i="299"/>
  <c r="BC64" i="299"/>
  <c r="BQ64" i="299"/>
  <c r="BD64" i="299"/>
  <c r="AZ64" i="299"/>
  <c r="BE64" i="299"/>
  <c r="AK64" i="299"/>
  <c r="BF64" i="299"/>
  <c r="BG64" i="299"/>
  <c r="AF64" i="299"/>
  <c r="BH64" i="299"/>
  <c r="AG64" i="299"/>
  <c r="BI64" i="299"/>
  <c r="BM64" i="299"/>
  <c r="AL64" i="299"/>
  <c r="BN64" i="299"/>
  <c r="AL43" i="299"/>
  <c r="AZ43" i="299"/>
  <c r="BN43" i="299"/>
  <c r="AM43" i="299"/>
  <c r="BA43" i="299"/>
  <c r="BO43" i="299"/>
  <c r="AN43" i="299"/>
  <c r="BB43" i="299"/>
  <c r="BP43" i="299"/>
  <c r="AQ43" i="299"/>
  <c r="BE43" i="299"/>
  <c r="BS43" i="299"/>
  <c r="BH43" i="299"/>
  <c r="AR43" i="299"/>
  <c r="BF43" i="299"/>
  <c r="AT43" i="299"/>
  <c r="AS43" i="299"/>
  <c r="BG43" i="299"/>
  <c r="AF43" i="299"/>
  <c r="AW43" i="299"/>
  <c r="BK43" i="299"/>
  <c r="AX43" i="299"/>
  <c r="BC43" i="299"/>
  <c r="BD43" i="299"/>
  <c r="BI43" i="299"/>
  <c r="AY43" i="299"/>
  <c r="AG43" i="299"/>
  <c r="AH43" i="299"/>
  <c r="BJ43" i="299"/>
  <c r="AI43" i="299"/>
  <c r="M21" i="304"/>
  <c r="L22" i="304"/>
  <c r="L3" i="304" s="1"/>
  <c r="AA13" i="304"/>
  <c r="BN13" i="304"/>
  <c r="BQ13" i="304"/>
  <c r="P13" i="304"/>
  <c r="BP13" i="304"/>
  <c r="F15" i="304"/>
  <c r="E4" i="304"/>
  <c r="BE13" i="304"/>
  <c r="AU13" i="304"/>
  <c r="Z13" i="304"/>
  <c r="X13" i="304"/>
  <c r="J12" i="304"/>
  <c r="J13" i="304" s="1"/>
  <c r="R12" i="304"/>
  <c r="R13" i="304" s="1"/>
  <c r="Z12" i="304"/>
  <c r="AH12" i="304"/>
  <c r="AH13" i="304" s="1"/>
  <c r="AP12" i="304"/>
  <c r="AP13" i="304" s="1"/>
  <c r="AX12" i="304"/>
  <c r="AX13" i="304" s="1"/>
  <c r="BF12" i="304"/>
  <c r="BF13" i="304" s="1"/>
  <c r="BN12" i="304"/>
  <c r="K12" i="304"/>
  <c r="K13" i="304" s="1"/>
  <c r="S12" i="304"/>
  <c r="S13" i="304" s="1"/>
  <c r="AA12" i="304"/>
  <c r="AI12" i="304"/>
  <c r="AI13" i="304" s="1"/>
  <c r="AQ12" i="304"/>
  <c r="AQ13" i="304" s="1"/>
  <c r="AY12" i="304"/>
  <c r="AY13" i="304" s="1"/>
  <c r="BG12" i="304"/>
  <c r="BG13" i="304" s="1"/>
  <c r="BO12" i="304"/>
  <c r="BO13" i="304" s="1"/>
  <c r="F12" i="304"/>
  <c r="F13" i="304" s="1"/>
  <c r="P12" i="304"/>
  <c r="AB12" i="304"/>
  <c r="AB13" i="304" s="1"/>
  <c r="AL12" i="304"/>
  <c r="AL13" i="304" s="1"/>
  <c r="AV12" i="304"/>
  <c r="BH12" i="304"/>
  <c r="BH13" i="304" s="1"/>
  <c r="G12" i="304"/>
  <c r="G13" i="304" s="1"/>
  <c r="Q12" i="304"/>
  <c r="Q13" i="304" s="1"/>
  <c r="AC12" i="304"/>
  <c r="AC13" i="304" s="1"/>
  <c r="AM12" i="304"/>
  <c r="AM13" i="304" s="1"/>
  <c r="AW12" i="304"/>
  <c r="BI12" i="304"/>
  <c r="BI13" i="304" s="1"/>
  <c r="BD13" i="304"/>
  <c r="AW13" i="304"/>
  <c r="Y13" i="304"/>
  <c r="AV13" i="304"/>
  <c r="AG13" i="304"/>
  <c r="F10" i="304"/>
  <c r="G2" i="304"/>
  <c r="F20" i="304"/>
  <c r="AO13" i="304"/>
  <c r="I13" i="304"/>
  <c r="AN13" i="304"/>
  <c r="H13" i="304"/>
  <c r="P15" i="291"/>
  <c r="O15" i="291"/>
  <c r="N15" i="291"/>
  <c r="AA15" i="291"/>
  <c r="Z15" i="291"/>
  <c r="K15" i="291"/>
  <c r="J15" i="291"/>
  <c r="W15" i="291"/>
  <c r="I15" i="291"/>
  <c r="V15" i="291"/>
  <c r="H15" i="291"/>
  <c r="U15" i="291"/>
  <c r="G15" i="291"/>
  <c r="T15" i="291"/>
  <c r="F15" i="291"/>
  <c r="AB15" i="291"/>
  <c r="M15" i="291"/>
  <c r="L15" i="291"/>
  <c r="Y15" i="291"/>
  <c r="X15" i="291"/>
  <c r="S15" i="291"/>
  <c r="E15" i="291"/>
  <c r="R15" i="291"/>
  <c r="D15" i="291"/>
  <c r="Q15" i="291"/>
  <c r="BM68" i="299" l="1"/>
  <c r="BK68" i="299"/>
  <c r="AL68" i="299"/>
  <c r="AP68" i="299"/>
  <c r="BJ68" i="299"/>
  <c r="BP68" i="299"/>
  <c r="AV68" i="299"/>
  <c r="BR68" i="299"/>
  <c r="AW68" i="299"/>
  <c r="AT68" i="299"/>
  <c r="AO68" i="299"/>
  <c r="AR68" i="299"/>
  <c r="BI68" i="299"/>
  <c r="AI68" i="299"/>
  <c r="BN68" i="299"/>
  <c r="BL68" i="299"/>
  <c r="BB68" i="299"/>
  <c r="BE68" i="299"/>
  <c r="BF68" i="299"/>
  <c r="BS68" i="299"/>
  <c r="AX68" i="299"/>
  <c r="BD68" i="299"/>
  <c r="AM68" i="299"/>
  <c r="AK68" i="299"/>
  <c r="BH68" i="299"/>
  <c r="AN68" i="299"/>
  <c r="AS68" i="299"/>
  <c r="AY68" i="299"/>
  <c r="BG68" i="299"/>
  <c r="AZ68" i="299"/>
  <c r="AJ68" i="299"/>
  <c r="AU68" i="299"/>
  <c r="BC68" i="299"/>
  <c r="AH68" i="299"/>
  <c r="AF68" i="299"/>
  <c r="BA68" i="299"/>
  <c r="BO68" i="299"/>
  <c r="AG68" i="299"/>
  <c r="AQ68" i="299"/>
  <c r="BQ68" i="299"/>
  <c r="G15" i="304"/>
  <c r="F4" i="304"/>
  <c r="N21" i="304"/>
  <c r="M22" i="304"/>
  <c r="M3" i="304" s="1"/>
  <c r="G10" i="304"/>
  <c r="H2" i="304"/>
  <c r="G20" i="304"/>
  <c r="G193" i="299"/>
  <c r="H193" i="299" s="1"/>
  <c r="I193" i="299" s="1"/>
  <c r="G191" i="299"/>
  <c r="H191" i="299" s="1"/>
  <c r="I191" i="299" s="1"/>
  <c r="J191" i="299" s="1"/>
  <c r="G190" i="299"/>
  <c r="H190" i="299" s="1"/>
  <c r="I190" i="299" s="1"/>
  <c r="J190" i="299" s="1"/>
  <c r="K190" i="299" s="1"/>
  <c r="G187" i="299"/>
  <c r="H187" i="299" s="1"/>
  <c r="I187" i="299" s="1"/>
  <c r="J187" i="299" s="1"/>
  <c r="K187" i="299" s="1"/>
  <c r="L187" i="299" s="1"/>
  <c r="G186" i="299"/>
  <c r="H186" i="299" s="1"/>
  <c r="I186" i="299" s="1"/>
  <c r="J186" i="299" s="1"/>
  <c r="K186" i="299" s="1"/>
  <c r="L186" i="299" s="1"/>
  <c r="G183" i="299"/>
  <c r="H183" i="299" s="1"/>
  <c r="I183" i="299" s="1"/>
  <c r="J183" i="299" s="1"/>
  <c r="K183" i="299" s="1"/>
  <c r="L183" i="299" s="1"/>
  <c r="M183" i="299" s="1"/>
  <c r="N183" i="299" s="1"/>
  <c r="G179" i="299"/>
  <c r="H179" i="299" s="1"/>
  <c r="G176" i="299"/>
  <c r="H176" i="299" s="1"/>
  <c r="I176" i="299" s="1"/>
  <c r="J176" i="299" s="1"/>
  <c r="K176" i="299" s="1"/>
  <c r="G168" i="299"/>
  <c r="H168" i="299" s="1"/>
  <c r="G167" i="299"/>
  <c r="H167" i="299" s="1"/>
  <c r="I167" i="299" s="1"/>
  <c r="G166" i="299"/>
  <c r="H166" i="299" s="1"/>
  <c r="I166" i="299" s="1"/>
  <c r="J166" i="299" s="1"/>
  <c r="G165" i="299"/>
  <c r="H165" i="299" s="1"/>
  <c r="I165" i="299" s="1"/>
  <c r="J165" i="299" s="1"/>
  <c r="K165" i="299" s="1"/>
  <c r="G156" i="299"/>
  <c r="H156" i="299" s="1"/>
  <c r="I156" i="299" s="1"/>
  <c r="J156" i="299" s="1"/>
  <c r="K156" i="299" s="1"/>
  <c r="L156" i="299" s="1"/>
  <c r="G154" i="299"/>
  <c r="H154" i="299" s="1"/>
  <c r="I154" i="299" s="1"/>
  <c r="J154" i="299" s="1"/>
  <c r="K154" i="299" s="1"/>
  <c r="L154" i="299" s="1"/>
  <c r="G153" i="299"/>
  <c r="H153" i="299" s="1"/>
  <c r="I153" i="299" s="1"/>
  <c r="J153" i="299" s="1"/>
  <c r="K153" i="299" s="1"/>
  <c r="L153" i="299" s="1"/>
  <c r="M153" i="299" s="1"/>
  <c r="N153" i="299" s="1"/>
  <c r="G150" i="299"/>
  <c r="H150" i="299" s="1"/>
  <c r="G149" i="299"/>
  <c r="H149" i="299" s="1"/>
  <c r="I149" i="299" s="1"/>
  <c r="J149" i="299" s="1"/>
  <c r="K149" i="299" s="1"/>
  <c r="L149" i="299" s="1"/>
  <c r="G136" i="299"/>
  <c r="H136" i="299" s="1"/>
  <c r="G134" i="299"/>
  <c r="H134" i="299" s="1"/>
  <c r="I134" i="299" s="1"/>
  <c r="G133" i="299"/>
  <c r="H133" i="299" s="1"/>
  <c r="I133" i="299" s="1"/>
  <c r="J133" i="299" s="1"/>
  <c r="G131" i="299"/>
  <c r="H131" i="299" s="1"/>
  <c r="I131" i="299" s="1"/>
  <c r="J131" i="299" s="1"/>
  <c r="K131" i="299" s="1"/>
  <c r="G129" i="299"/>
  <c r="H129" i="299" s="1"/>
  <c r="I129" i="299" s="1"/>
  <c r="J129" i="299" s="1"/>
  <c r="K129" i="299" s="1"/>
  <c r="L129" i="299" s="1"/>
  <c r="G128" i="299"/>
  <c r="H128" i="299" s="1"/>
  <c r="I128" i="299" s="1"/>
  <c r="J128" i="299" s="1"/>
  <c r="K128" i="299" s="1"/>
  <c r="L128" i="299" s="1"/>
  <c r="M128" i="299" s="1"/>
  <c r="G126" i="299"/>
  <c r="H126" i="299" s="1"/>
  <c r="I126" i="299" s="1"/>
  <c r="J126" i="299" s="1"/>
  <c r="K126" i="299" s="1"/>
  <c r="L126" i="299" s="1"/>
  <c r="M126" i="299" s="1"/>
  <c r="N126" i="299" s="1"/>
  <c r="G123" i="299"/>
  <c r="H123" i="299" s="1"/>
  <c r="G122" i="299"/>
  <c r="H122" i="299" s="1"/>
  <c r="I122" i="299" s="1"/>
  <c r="J122" i="299" s="1"/>
  <c r="K122" i="299" s="1"/>
  <c r="L122" i="299" s="1"/>
  <c r="G112" i="299"/>
  <c r="H112" i="299" s="1"/>
  <c r="G111" i="299"/>
  <c r="H111" i="299" s="1"/>
  <c r="I111" i="299" s="1"/>
  <c r="G109" i="299"/>
  <c r="H109" i="299" s="1"/>
  <c r="I109" i="299" s="1"/>
  <c r="J109" i="299" s="1"/>
  <c r="G108" i="299"/>
  <c r="H108" i="299" s="1"/>
  <c r="I108" i="299" s="1"/>
  <c r="J108" i="299" s="1"/>
  <c r="K108" i="299" s="1"/>
  <c r="G106" i="299"/>
  <c r="H106" i="299" s="1"/>
  <c r="I106" i="299" s="1"/>
  <c r="J106" i="299" s="1"/>
  <c r="K106" i="299" s="1"/>
  <c r="L106" i="299" s="1"/>
  <c r="G105" i="299"/>
  <c r="H105" i="299" s="1"/>
  <c r="I105" i="299" s="1"/>
  <c r="J105" i="299" s="1"/>
  <c r="K105" i="299" s="1"/>
  <c r="L105" i="299" s="1"/>
  <c r="M105" i="299" s="1"/>
  <c r="G104" i="299"/>
  <c r="H104" i="299" s="1"/>
  <c r="I104" i="299" s="1"/>
  <c r="J104" i="299" s="1"/>
  <c r="K104" i="299" s="1"/>
  <c r="L104" i="299" s="1"/>
  <c r="M104" i="299" s="1"/>
  <c r="N104" i="299" s="1"/>
  <c r="G100" i="299"/>
  <c r="H100" i="299" s="1"/>
  <c r="G99" i="299"/>
  <c r="H99" i="299" s="1"/>
  <c r="I99" i="299" s="1"/>
  <c r="J99" i="299" s="1"/>
  <c r="K99" i="299" s="1"/>
  <c r="L99" i="299" s="1"/>
  <c r="G90" i="299"/>
  <c r="H90" i="299" s="1"/>
  <c r="G89" i="299"/>
  <c r="H89" i="299" s="1"/>
  <c r="I89" i="299" s="1"/>
  <c r="G87" i="299"/>
  <c r="H87" i="299" s="1"/>
  <c r="I87" i="299" s="1"/>
  <c r="J87" i="299" s="1"/>
  <c r="G86" i="299"/>
  <c r="H86" i="299" s="1"/>
  <c r="I86" i="299" s="1"/>
  <c r="J86" i="299" s="1"/>
  <c r="K86" i="299" s="1"/>
  <c r="G85" i="299"/>
  <c r="H85" i="299" s="1"/>
  <c r="I85" i="299" s="1"/>
  <c r="J85" i="299" s="1"/>
  <c r="K85" i="299" s="1"/>
  <c r="L85" i="299" s="1"/>
  <c r="G84" i="299"/>
  <c r="H84" i="299" s="1"/>
  <c r="I84" i="299" s="1"/>
  <c r="J84" i="299" s="1"/>
  <c r="K84" i="299" s="1"/>
  <c r="L84" i="299" s="1"/>
  <c r="M84" i="299" s="1"/>
  <c r="G83" i="299"/>
  <c r="H83" i="299" s="1"/>
  <c r="I83" i="299" s="1"/>
  <c r="J83" i="299" s="1"/>
  <c r="K83" i="299" s="1"/>
  <c r="L83" i="299" s="1"/>
  <c r="M83" i="299" s="1"/>
  <c r="N83" i="299" s="1"/>
  <c r="G81" i="299"/>
  <c r="H81" i="299" s="1"/>
  <c r="I81" i="299" s="1"/>
  <c r="G80" i="299"/>
  <c r="H80" i="299" s="1"/>
  <c r="I80" i="299" s="1"/>
  <c r="J80" i="299" s="1"/>
  <c r="K80" i="299" s="1"/>
  <c r="L80" i="299" s="1"/>
  <c r="G75" i="299"/>
  <c r="H75" i="299" s="1"/>
  <c r="G74" i="299"/>
  <c r="H74" i="299" s="1"/>
  <c r="I74" i="299" s="1"/>
  <c r="G73" i="299"/>
  <c r="H73" i="299" s="1"/>
  <c r="I73" i="299" s="1"/>
  <c r="J73" i="299" s="1"/>
  <c r="G72" i="299"/>
  <c r="H72" i="299" s="1"/>
  <c r="I72" i="299" s="1"/>
  <c r="J72" i="299" s="1"/>
  <c r="K72" i="299" s="1"/>
  <c r="G71" i="299"/>
  <c r="H71" i="299" s="1"/>
  <c r="I71" i="299" s="1"/>
  <c r="J71" i="299" s="1"/>
  <c r="K71" i="299" s="1"/>
  <c r="L71" i="299" s="1"/>
  <c r="G70" i="299"/>
  <c r="H70" i="299" s="1"/>
  <c r="I70" i="299" s="1"/>
  <c r="J70" i="299" s="1"/>
  <c r="K70" i="299" s="1"/>
  <c r="L70" i="299" s="1"/>
  <c r="M70" i="299" s="1"/>
  <c r="G69" i="299"/>
  <c r="H69" i="299" s="1"/>
  <c r="I69" i="299" s="1"/>
  <c r="J69" i="299" s="1"/>
  <c r="K69" i="299" s="1"/>
  <c r="L69" i="299" s="1"/>
  <c r="M69" i="299" s="1"/>
  <c r="N69" i="299" s="1"/>
  <c r="G66" i="299"/>
  <c r="H66" i="299" s="1"/>
  <c r="I66" i="299" s="1"/>
  <c r="G65" i="299"/>
  <c r="H65" i="299" s="1"/>
  <c r="I65" i="299" s="1"/>
  <c r="J65" i="299" s="1"/>
  <c r="K65" i="299" s="1"/>
  <c r="L65" i="299" s="1"/>
  <c r="M65" i="299" s="1"/>
  <c r="G58" i="299"/>
  <c r="H58" i="299" s="1"/>
  <c r="G57" i="299"/>
  <c r="H57" i="299" s="1"/>
  <c r="I57" i="299" s="1"/>
  <c r="G56" i="299"/>
  <c r="H56" i="299" s="1"/>
  <c r="I56" i="299" s="1"/>
  <c r="J56" i="299" s="1"/>
  <c r="G55" i="299"/>
  <c r="H55" i="299" s="1"/>
  <c r="I55" i="299" s="1"/>
  <c r="J55" i="299" s="1"/>
  <c r="K55" i="299" s="1"/>
  <c r="G54" i="299"/>
  <c r="H54" i="299" s="1"/>
  <c r="I54" i="299" s="1"/>
  <c r="J54" i="299" s="1"/>
  <c r="K54" i="299" s="1"/>
  <c r="L54" i="299" s="1"/>
  <c r="G53" i="299"/>
  <c r="H53" i="299" s="1"/>
  <c r="I53" i="299" s="1"/>
  <c r="J53" i="299" s="1"/>
  <c r="K53" i="299" s="1"/>
  <c r="L53" i="299" s="1"/>
  <c r="M53" i="299" s="1"/>
  <c r="G52" i="299"/>
  <c r="H52" i="299" s="1"/>
  <c r="I52" i="299" s="1"/>
  <c r="J52" i="299" s="1"/>
  <c r="K52" i="299" s="1"/>
  <c r="L52" i="299" s="1"/>
  <c r="M52" i="299" s="1"/>
  <c r="N52" i="299" s="1"/>
  <c r="G49" i="299"/>
  <c r="H49" i="299" s="1"/>
  <c r="I49" i="299" s="1"/>
  <c r="G48" i="299"/>
  <c r="H48" i="299" s="1"/>
  <c r="I48" i="299" s="1"/>
  <c r="J48" i="299" s="1"/>
  <c r="K48" i="299" s="1"/>
  <c r="L48" i="299" s="1"/>
  <c r="M48" i="299" s="1"/>
  <c r="G42" i="299"/>
  <c r="H42" i="299" s="1"/>
  <c r="G41" i="299"/>
  <c r="H41" i="299" s="1"/>
  <c r="I41" i="299" s="1"/>
  <c r="G40" i="299"/>
  <c r="H40" i="299" s="1"/>
  <c r="I40" i="299" s="1"/>
  <c r="J40" i="299" s="1"/>
  <c r="G39" i="299"/>
  <c r="H39" i="299" s="1"/>
  <c r="I39" i="299" s="1"/>
  <c r="J39" i="299" s="1"/>
  <c r="K39" i="299" s="1"/>
  <c r="G38" i="299"/>
  <c r="H38" i="299" s="1"/>
  <c r="I38" i="299" s="1"/>
  <c r="J38" i="299" s="1"/>
  <c r="K38" i="299" s="1"/>
  <c r="L38" i="299" s="1"/>
  <c r="G37" i="299"/>
  <c r="H37" i="299" s="1"/>
  <c r="I37" i="299" s="1"/>
  <c r="J37" i="299" s="1"/>
  <c r="K37" i="299" s="1"/>
  <c r="L37" i="299" s="1"/>
  <c r="M37" i="299" s="1"/>
  <c r="G35" i="299"/>
  <c r="H35" i="299" s="1"/>
  <c r="I35" i="299" s="1"/>
  <c r="J35" i="299" s="1"/>
  <c r="K35" i="299" s="1"/>
  <c r="L35" i="299" s="1"/>
  <c r="M35" i="299" s="1"/>
  <c r="N35" i="299" s="1"/>
  <c r="G33" i="299"/>
  <c r="H33" i="299" s="1"/>
  <c r="I33" i="299" s="1"/>
  <c r="G32" i="299"/>
  <c r="H32" i="299" s="1"/>
  <c r="I32" i="299" s="1"/>
  <c r="J32" i="299" s="1"/>
  <c r="K32" i="299" s="1"/>
  <c r="L32" i="299" s="1"/>
  <c r="M32" i="299" s="1"/>
  <c r="N32" i="299" s="1"/>
  <c r="G27" i="299"/>
  <c r="H27" i="299" s="1"/>
  <c r="G26" i="299"/>
  <c r="H26" i="299" s="1"/>
  <c r="I26" i="299" s="1"/>
  <c r="G25" i="299"/>
  <c r="H25" i="299" s="1"/>
  <c r="I25" i="299" s="1"/>
  <c r="J25" i="299" s="1"/>
  <c r="G24" i="299"/>
  <c r="H24" i="299" s="1"/>
  <c r="I24" i="299" s="1"/>
  <c r="J24" i="299" s="1"/>
  <c r="K24" i="299" s="1"/>
  <c r="G23" i="299"/>
  <c r="H23" i="299" s="1"/>
  <c r="I23" i="299" s="1"/>
  <c r="J23" i="299" s="1"/>
  <c r="K23" i="299" s="1"/>
  <c r="L23" i="299" s="1"/>
  <c r="G22" i="299"/>
  <c r="H22" i="299" s="1"/>
  <c r="I22" i="299" s="1"/>
  <c r="J22" i="299" s="1"/>
  <c r="K22" i="299" s="1"/>
  <c r="L22" i="299" s="1"/>
  <c r="M22" i="299" s="1"/>
  <c r="G21" i="299"/>
  <c r="H21" i="299" s="1"/>
  <c r="I21" i="299" s="1"/>
  <c r="J21" i="299" s="1"/>
  <c r="K21" i="299" s="1"/>
  <c r="L21" i="299" s="1"/>
  <c r="M21" i="299" s="1"/>
  <c r="N21" i="299" s="1"/>
  <c r="G19" i="299"/>
  <c r="H19" i="299" s="1"/>
  <c r="I19" i="299" s="1"/>
  <c r="G18" i="299"/>
  <c r="H18" i="299" s="1"/>
  <c r="I18" i="299" s="1"/>
  <c r="J18" i="299" s="1"/>
  <c r="K18" i="299" s="1"/>
  <c r="L18" i="299" s="1"/>
  <c r="M18" i="299" s="1"/>
  <c r="N18" i="299" s="1"/>
  <c r="G13" i="299"/>
  <c r="H13" i="299" s="1"/>
  <c r="G12" i="299"/>
  <c r="H12" i="299" s="1"/>
  <c r="I12" i="299" s="1"/>
  <c r="G11" i="299"/>
  <c r="H11" i="299" s="1"/>
  <c r="I11" i="299" s="1"/>
  <c r="J11" i="299" s="1"/>
  <c r="G36" i="299"/>
  <c r="H36" i="299" s="1"/>
  <c r="I36" i="299" s="1"/>
  <c r="J36" i="299" s="1"/>
  <c r="G7" i="299"/>
  <c r="H7" i="299" s="1"/>
  <c r="I7" i="299" s="1"/>
  <c r="J7" i="299" s="1"/>
  <c r="K7" i="299" s="1"/>
  <c r="L7" i="299" s="1"/>
  <c r="M7" i="299" s="1"/>
  <c r="N7" i="299" s="1"/>
  <c r="G97" i="299"/>
  <c r="H97" i="299" s="1"/>
  <c r="G101" i="299"/>
  <c r="H101" i="299" s="1"/>
  <c r="I101" i="299" s="1"/>
  <c r="G103" i="299"/>
  <c r="H103" i="299" s="1"/>
  <c r="I103" i="299" s="1"/>
  <c r="J103" i="299" s="1"/>
  <c r="G107" i="299"/>
  <c r="H107" i="299" s="1"/>
  <c r="I107" i="299" s="1"/>
  <c r="J107" i="299" s="1"/>
  <c r="K107" i="299" s="1"/>
  <c r="G110" i="299"/>
  <c r="H110" i="299" s="1"/>
  <c r="I110" i="299" s="1"/>
  <c r="J110" i="299" s="1"/>
  <c r="K110" i="299" s="1"/>
  <c r="L110" i="299" s="1"/>
  <c r="G113" i="299"/>
  <c r="H113" i="299" s="1"/>
  <c r="I113" i="299" s="1"/>
  <c r="J113" i="299" s="1"/>
  <c r="K113" i="299" s="1"/>
  <c r="L113" i="299" s="1"/>
  <c r="M113" i="299" s="1"/>
  <c r="G115" i="299"/>
  <c r="H115" i="299" s="1"/>
  <c r="I115" i="299" s="1"/>
  <c r="J115" i="299" s="1"/>
  <c r="K115" i="299" s="1"/>
  <c r="L115" i="299" s="1"/>
  <c r="M115" i="299" s="1"/>
  <c r="N115" i="299" s="1"/>
  <c r="G118" i="299"/>
  <c r="H118" i="299" s="1"/>
  <c r="I118" i="299" s="1"/>
  <c r="J118" i="299" s="1"/>
  <c r="G119" i="299"/>
  <c r="H119" i="299" s="1"/>
  <c r="I119" i="299" s="1"/>
  <c r="J119" i="299" s="1"/>
  <c r="K119" i="299" s="1"/>
  <c r="L119" i="299" s="1"/>
  <c r="M119" i="299" s="1"/>
  <c r="N119" i="299" s="1"/>
  <c r="G135" i="299"/>
  <c r="H135" i="299" s="1"/>
  <c r="G137" i="299"/>
  <c r="H137" i="299" s="1"/>
  <c r="I137" i="299" s="1"/>
  <c r="G138" i="299"/>
  <c r="H138" i="299" s="1"/>
  <c r="I138" i="299" s="1"/>
  <c r="J138" i="299" s="1"/>
  <c r="G141" i="299"/>
  <c r="H141" i="299" s="1"/>
  <c r="I141" i="299" s="1"/>
  <c r="J141" i="299" s="1"/>
  <c r="K141" i="299" s="1"/>
  <c r="G142" i="299"/>
  <c r="H142" i="299" s="1"/>
  <c r="I142" i="299" s="1"/>
  <c r="J142" i="299" s="1"/>
  <c r="K142" i="299" s="1"/>
  <c r="L142" i="299" s="1"/>
  <c r="G143" i="299"/>
  <c r="H143" i="299" s="1"/>
  <c r="I143" i="299" s="1"/>
  <c r="J143" i="299" s="1"/>
  <c r="K143" i="299" s="1"/>
  <c r="L143" i="299" s="1"/>
  <c r="M143" i="299" s="1"/>
  <c r="G145" i="299"/>
  <c r="H145" i="299" s="1"/>
  <c r="I145" i="299" s="1"/>
  <c r="J145" i="299" s="1"/>
  <c r="K145" i="299" s="1"/>
  <c r="L145" i="299" s="1"/>
  <c r="M145" i="299" s="1"/>
  <c r="N145" i="299" s="1"/>
  <c r="G147" i="299"/>
  <c r="H147" i="299" s="1"/>
  <c r="I147" i="299" s="1"/>
  <c r="J147" i="299" s="1"/>
  <c r="G152" i="299"/>
  <c r="H152" i="299" s="1"/>
  <c r="I152" i="299" s="1"/>
  <c r="J152" i="299" s="1"/>
  <c r="K152" i="299" s="1"/>
  <c r="L152" i="299" s="1"/>
  <c r="M152" i="299" s="1"/>
  <c r="N152" i="299" s="1"/>
  <c r="G160" i="299"/>
  <c r="H160" i="299" s="1"/>
  <c r="I160" i="299" s="1"/>
  <c r="G161" i="299"/>
  <c r="H161" i="299" s="1"/>
  <c r="I161" i="299" s="1"/>
  <c r="G162" i="299"/>
  <c r="H162" i="299" s="1"/>
  <c r="I162" i="299" s="1"/>
  <c r="J162" i="299" s="1"/>
  <c r="G163" i="299"/>
  <c r="H163" i="299" s="1"/>
  <c r="I163" i="299" s="1"/>
  <c r="J163" i="299" s="1"/>
  <c r="K163" i="299" s="1"/>
  <c r="G164" i="299"/>
  <c r="H164" i="299" s="1"/>
  <c r="I164" i="299" s="1"/>
  <c r="J164" i="299" s="1"/>
  <c r="K164" i="299" s="1"/>
  <c r="L164" i="299" s="1"/>
  <c r="G169" i="299"/>
  <c r="H169" i="299" s="1"/>
  <c r="I169" i="299" s="1"/>
  <c r="J169" i="299" s="1"/>
  <c r="K169" i="299" s="1"/>
  <c r="L169" i="299" s="1"/>
  <c r="M169" i="299" s="1"/>
  <c r="G170" i="299"/>
  <c r="H170" i="299" s="1"/>
  <c r="I170" i="299" s="1"/>
  <c r="J170" i="299" s="1"/>
  <c r="K170" i="299" s="1"/>
  <c r="L170" i="299" s="1"/>
  <c r="M170" i="299" s="1"/>
  <c r="N170" i="299" s="1"/>
  <c r="G178" i="299"/>
  <c r="H178" i="299" s="1"/>
  <c r="I178" i="299" s="1"/>
  <c r="J178" i="299" s="1"/>
  <c r="K178" i="299" s="1"/>
  <c r="G182" i="299"/>
  <c r="H182" i="299" s="1"/>
  <c r="I182" i="299" s="1"/>
  <c r="J182" i="299" s="1"/>
  <c r="K182" i="299" s="1"/>
  <c r="L182" i="299" s="1"/>
  <c r="M182" i="299" s="1"/>
  <c r="N182" i="299" s="1"/>
  <c r="G197" i="299"/>
  <c r="H197" i="299" s="1"/>
  <c r="G198" i="299"/>
  <c r="H198" i="299" s="1"/>
  <c r="I198" i="299" s="1"/>
  <c r="G199" i="299"/>
  <c r="H199" i="299" s="1"/>
  <c r="I199" i="299" s="1"/>
  <c r="J199" i="299" s="1"/>
  <c r="K199" i="299" s="1"/>
  <c r="G9" i="299"/>
  <c r="H9" i="299" s="1"/>
  <c r="I9" i="299" s="1"/>
  <c r="J9" i="299" s="1"/>
  <c r="K9" i="299" s="1"/>
  <c r="G10" i="299"/>
  <c r="H10" i="299" s="1"/>
  <c r="I10" i="299" s="1"/>
  <c r="J10" i="299" s="1"/>
  <c r="K10" i="299" s="1"/>
  <c r="L10" i="299" s="1"/>
  <c r="G95" i="299"/>
  <c r="H95" i="299" s="1"/>
  <c r="I95" i="299" s="1"/>
  <c r="J95" i="299" s="1"/>
  <c r="K95" i="299" s="1"/>
  <c r="L95" i="299" s="1"/>
  <c r="M95" i="299" s="1"/>
  <c r="G181" i="299"/>
  <c r="H181" i="299" s="1"/>
  <c r="I181" i="299" s="1"/>
  <c r="J181" i="299" s="1"/>
  <c r="K181" i="299" s="1"/>
  <c r="L181" i="299" s="1"/>
  <c r="M181" i="299" s="1"/>
  <c r="N181" i="299" s="1"/>
  <c r="E4" i="301"/>
  <c r="E5" i="301"/>
  <c r="E6" i="301"/>
  <c r="E7" i="301"/>
  <c r="E8" i="301"/>
  <c r="E9" i="301"/>
  <c r="E10" i="301"/>
  <c r="E11" i="301"/>
  <c r="E12" i="301"/>
  <c r="E13" i="301"/>
  <c r="E14" i="301"/>
  <c r="E15" i="301"/>
  <c r="E16" i="301"/>
  <c r="E17" i="301"/>
  <c r="E18" i="301"/>
  <c r="E19" i="301"/>
  <c r="E20" i="301"/>
  <c r="E21" i="301"/>
  <c r="E22" i="301"/>
  <c r="E23" i="301"/>
  <c r="E24" i="301"/>
  <c r="E25" i="301"/>
  <c r="E26" i="301"/>
  <c r="E27" i="301"/>
  <c r="E28" i="301"/>
  <c r="E29" i="301"/>
  <c r="E30" i="301"/>
  <c r="E31" i="301"/>
  <c r="E32" i="301"/>
  <c r="E33" i="301"/>
  <c r="E34" i="301"/>
  <c r="E35" i="301"/>
  <c r="E36" i="301"/>
  <c r="E37" i="301"/>
  <c r="E38" i="301"/>
  <c r="E39" i="301"/>
  <c r="E40" i="301"/>
  <c r="E41" i="301"/>
  <c r="E42" i="301"/>
  <c r="E43" i="301"/>
  <c r="E44" i="301"/>
  <c r="E45" i="301"/>
  <c r="E46" i="301"/>
  <c r="E47" i="301"/>
  <c r="E48" i="301"/>
  <c r="E49" i="301"/>
  <c r="E50" i="301"/>
  <c r="E51" i="301"/>
  <c r="E52" i="301"/>
  <c r="E53" i="301"/>
  <c r="E54" i="301"/>
  <c r="E55" i="301"/>
  <c r="E56" i="301"/>
  <c r="E57" i="301"/>
  <c r="E58" i="301"/>
  <c r="E59" i="301"/>
  <c r="E60" i="301"/>
  <c r="E61" i="301"/>
  <c r="E62" i="301"/>
  <c r="E63" i="301"/>
  <c r="E64" i="301"/>
  <c r="E65" i="301"/>
  <c r="E66" i="301"/>
  <c r="E67" i="301"/>
  <c r="E68" i="301"/>
  <c r="E69" i="301"/>
  <c r="E70" i="301"/>
  <c r="E71" i="301"/>
  <c r="E72" i="301"/>
  <c r="E73" i="301"/>
  <c r="E74" i="301"/>
  <c r="E75" i="301"/>
  <c r="E76" i="301"/>
  <c r="E77" i="301"/>
  <c r="E78" i="301"/>
  <c r="E79" i="301"/>
  <c r="E80" i="301"/>
  <c r="E81" i="301"/>
  <c r="E82" i="301"/>
  <c r="E83" i="301"/>
  <c r="E84" i="301"/>
  <c r="E85" i="301"/>
  <c r="E86" i="301"/>
  <c r="E87" i="301"/>
  <c r="E88" i="301"/>
  <c r="E89" i="301"/>
  <c r="E90" i="301"/>
  <c r="E91" i="301"/>
  <c r="E92" i="301"/>
  <c r="E93" i="301"/>
  <c r="E94" i="301"/>
  <c r="E95" i="301"/>
  <c r="E96" i="301"/>
  <c r="E97" i="301"/>
  <c r="E98" i="301"/>
  <c r="E99" i="301"/>
  <c r="E100" i="301"/>
  <c r="E101" i="301"/>
  <c r="E102" i="301"/>
  <c r="E103" i="301"/>
  <c r="E104" i="301"/>
  <c r="E105" i="301"/>
  <c r="E106" i="301"/>
  <c r="E107" i="301"/>
  <c r="E108" i="301"/>
  <c r="E109" i="301"/>
  <c r="E110" i="301"/>
  <c r="E111" i="301"/>
  <c r="E112" i="301"/>
  <c r="E113" i="301"/>
  <c r="E114" i="301"/>
  <c r="E115" i="301"/>
  <c r="E116" i="301"/>
  <c r="E117" i="301"/>
  <c r="E118" i="301"/>
  <c r="E119" i="301"/>
  <c r="E120" i="301"/>
  <c r="E121" i="301"/>
  <c r="E122" i="301"/>
  <c r="E123" i="301"/>
  <c r="E124" i="301"/>
  <c r="E125" i="301"/>
  <c r="E126" i="301"/>
  <c r="E127" i="301"/>
  <c r="E128" i="301"/>
  <c r="E129" i="301"/>
  <c r="E130" i="301"/>
  <c r="E131" i="301"/>
  <c r="E132" i="301"/>
  <c r="E133" i="301"/>
  <c r="E134" i="301"/>
  <c r="E135" i="301"/>
  <c r="E136" i="301"/>
  <c r="E137" i="301"/>
  <c r="E138" i="301"/>
  <c r="E139" i="301"/>
  <c r="E140" i="301"/>
  <c r="E141" i="301"/>
  <c r="E142" i="301"/>
  <c r="E143" i="301"/>
  <c r="E144" i="301"/>
  <c r="E145" i="301"/>
  <c r="E146" i="301"/>
  <c r="E147" i="301"/>
  <c r="E148" i="301"/>
  <c r="E149" i="301"/>
  <c r="E150" i="301"/>
  <c r="E151" i="301"/>
  <c r="E152" i="301"/>
  <c r="E153" i="301"/>
  <c r="E154" i="301"/>
  <c r="E155" i="301"/>
  <c r="E156" i="301"/>
  <c r="E157" i="301"/>
  <c r="E158" i="301"/>
  <c r="E159" i="301"/>
  <c r="E160" i="301"/>
  <c r="E161" i="301"/>
  <c r="E162" i="301"/>
  <c r="E163" i="301"/>
  <c r="E164" i="301"/>
  <c r="E165" i="301"/>
  <c r="E166" i="301"/>
  <c r="E167" i="301"/>
  <c r="E168" i="301"/>
  <c r="E169" i="301"/>
  <c r="E170" i="301"/>
  <c r="E171" i="301"/>
  <c r="E172" i="301"/>
  <c r="E173" i="301"/>
  <c r="E174" i="301"/>
  <c r="E175" i="301"/>
  <c r="E176" i="301"/>
  <c r="E177" i="301"/>
  <c r="E178" i="301"/>
  <c r="E179" i="301"/>
  <c r="E180" i="301"/>
  <c r="E181" i="301"/>
  <c r="E182" i="301"/>
  <c r="E183" i="301"/>
  <c r="E184" i="301"/>
  <c r="E185" i="301"/>
  <c r="E186" i="301"/>
  <c r="E187" i="301"/>
  <c r="E188" i="301"/>
  <c r="E3" i="301"/>
  <c r="G4" i="299"/>
  <c r="H4" i="299" s="1"/>
  <c r="I4" i="299" s="1"/>
  <c r="J4" i="299" s="1"/>
  <c r="K4" i="299" s="1"/>
  <c r="L4" i="299" s="1"/>
  <c r="M4" i="299" s="1"/>
  <c r="N4" i="299" s="1"/>
  <c r="O4" i="299" s="1"/>
  <c r="P4" i="299" s="1"/>
  <c r="Q4" i="299" s="1"/>
  <c r="R4" i="299" s="1"/>
  <c r="S4" i="299" s="1"/>
  <c r="T4" i="299" s="1"/>
  <c r="U4" i="299" s="1"/>
  <c r="V4" i="299" s="1"/>
  <c r="W4" i="299" s="1"/>
  <c r="X4" i="299" s="1"/>
  <c r="Y4" i="299" s="1"/>
  <c r="Z4" i="299" s="1"/>
  <c r="AA4" i="299" s="1"/>
  <c r="AB4" i="299" s="1"/>
  <c r="AC4" i="299" s="1"/>
  <c r="AD4" i="299" s="1"/>
  <c r="AE4" i="299" s="1"/>
  <c r="AF4" i="299" s="1"/>
  <c r="AG4" i="299" s="1"/>
  <c r="AH4" i="299" s="1"/>
  <c r="AI4" i="299" s="1"/>
  <c r="AJ4" i="299" s="1"/>
  <c r="AK4" i="299" s="1"/>
  <c r="AL4" i="299" s="1"/>
  <c r="AM4" i="299" s="1"/>
  <c r="AN4" i="299" s="1"/>
  <c r="AO4" i="299" s="1"/>
  <c r="AP4" i="299" s="1"/>
  <c r="AQ4" i="299" s="1"/>
  <c r="AR4" i="299" s="1"/>
  <c r="AS4" i="299" s="1"/>
  <c r="AT4" i="299" s="1"/>
  <c r="AU4" i="299" s="1"/>
  <c r="AV4" i="299" s="1"/>
  <c r="AW4" i="299" s="1"/>
  <c r="AX4" i="299" s="1"/>
  <c r="AY4" i="299" s="1"/>
  <c r="AZ4" i="299" s="1"/>
  <c r="BA4" i="299" s="1"/>
  <c r="BB4" i="299" s="1"/>
  <c r="BC4" i="299" s="1"/>
  <c r="BD4" i="299" s="1"/>
  <c r="BE4" i="299" s="1"/>
  <c r="BF4" i="299" s="1"/>
  <c r="BG4" i="299" s="1"/>
  <c r="BH4" i="299" s="1"/>
  <c r="BI4" i="299" s="1"/>
  <c r="BJ4" i="299" s="1"/>
  <c r="BK4" i="299" s="1"/>
  <c r="BL4" i="299" s="1"/>
  <c r="BM4" i="299" s="1"/>
  <c r="BN4" i="299" s="1"/>
  <c r="BO4" i="299" s="1"/>
  <c r="BP4" i="299" s="1"/>
  <c r="BQ4" i="299" s="1"/>
  <c r="BR4" i="299" s="1"/>
  <c r="BS4" i="299" s="1"/>
  <c r="D53" i="296"/>
  <c r="E53" i="296"/>
  <c r="F53" i="296"/>
  <c r="G53" i="296"/>
  <c r="H53" i="296"/>
  <c r="I53" i="296"/>
  <c r="J53" i="296"/>
  <c r="K53" i="296"/>
  <c r="L53" i="296"/>
  <c r="M53" i="296"/>
  <c r="N53" i="296"/>
  <c r="O53" i="296"/>
  <c r="P53" i="296"/>
  <c r="Q53" i="296"/>
  <c r="R53" i="296"/>
  <c r="S53" i="296"/>
  <c r="T53" i="296"/>
  <c r="U53" i="296"/>
  <c r="V53" i="296"/>
  <c r="W53" i="296"/>
  <c r="X53" i="296"/>
  <c r="Y53" i="296"/>
  <c r="Z53" i="296"/>
  <c r="AA53" i="296"/>
  <c r="AB53" i="296"/>
  <c r="D43" i="292"/>
  <c r="E43" i="292"/>
  <c r="F43" i="292"/>
  <c r="I6" i="284" s="1"/>
  <c r="G43" i="292"/>
  <c r="H43" i="292"/>
  <c r="I43" i="292"/>
  <c r="J43" i="292"/>
  <c r="K43" i="292"/>
  <c r="L43" i="292"/>
  <c r="M43" i="292"/>
  <c r="N43" i="292"/>
  <c r="O43" i="292"/>
  <c r="P43" i="292"/>
  <c r="Q43" i="292"/>
  <c r="R43" i="292"/>
  <c r="S43" i="292"/>
  <c r="T43" i="292"/>
  <c r="U43" i="292"/>
  <c r="V43" i="292"/>
  <c r="W43" i="292"/>
  <c r="X43" i="292"/>
  <c r="Y43" i="292"/>
  <c r="Z43" i="292"/>
  <c r="AA43" i="292"/>
  <c r="AB43" i="292"/>
  <c r="G174" i="299"/>
  <c r="H174" i="299" s="1"/>
  <c r="I174" i="299" s="1"/>
  <c r="J174" i="299" s="1"/>
  <c r="K174" i="299" s="1"/>
  <c r="L174" i="299" s="1"/>
  <c r="M174" i="299" s="1"/>
  <c r="N174" i="299" s="1"/>
  <c r="O174" i="299" s="1"/>
  <c r="P174" i="299" s="1"/>
  <c r="Q174" i="299" s="1"/>
  <c r="R174" i="299" s="1"/>
  <c r="S174" i="299" s="1"/>
  <c r="T174" i="299" s="1"/>
  <c r="U174" i="299" s="1"/>
  <c r="V174" i="299" s="1"/>
  <c r="W174" i="299" s="1"/>
  <c r="X174" i="299" s="1"/>
  <c r="Y174" i="299" s="1"/>
  <c r="Z174" i="299" s="1"/>
  <c r="AA174" i="299" s="1"/>
  <c r="AB174" i="299" s="1"/>
  <c r="AC174" i="299" s="1"/>
  <c r="AD174" i="299" s="1"/>
  <c r="AE174" i="299" s="1"/>
  <c r="C5" i="117"/>
  <c r="N22" i="304" l="1"/>
  <c r="N3" i="304" s="1"/>
  <c r="O21" i="304"/>
  <c r="I2" i="304"/>
  <c r="H10" i="304"/>
  <c r="H20" i="304"/>
  <c r="G4" i="304"/>
  <c r="H15" i="304"/>
  <c r="O115" i="299"/>
  <c r="P115" i="299" s="1"/>
  <c r="Q115" i="299" s="1"/>
  <c r="R115" i="299" s="1"/>
  <c r="S115" i="299" s="1"/>
  <c r="T115" i="299" s="1"/>
  <c r="U115" i="299" s="1"/>
  <c r="V115" i="299" s="1"/>
  <c r="W115" i="299" s="1"/>
  <c r="X115" i="299" s="1"/>
  <c r="Y115" i="299" s="1"/>
  <c r="Z115" i="299" s="1"/>
  <c r="AA115" i="299" s="1"/>
  <c r="AB115" i="299" s="1"/>
  <c r="AC115" i="299" s="1"/>
  <c r="AD115" i="299" s="1"/>
  <c r="AE115" i="299" s="1"/>
  <c r="BA115" i="299" s="1"/>
  <c r="O83" i="299"/>
  <c r="P83" i="299" s="1"/>
  <c r="Q83" i="299" s="1"/>
  <c r="R83" i="299" s="1"/>
  <c r="S83" i="299" s="1"/>
  <c r="T83" i="299" s="1"/>
  <c r="U83" i="299" s="1"/>
  <c r="V83" i="299" s="1"/>
  <c r="W83" i="299" s="1"/>
  <c r="X83" i="299" s="1"/>
  <c r="Y83" i="299" s="1"/>
  <c r="Z83" i="299" s="1"/>
  <c r="AA83" i="299" s="1"/>
  <c r="AB83" i="299" s="1"/>
  <c r="AC83" i="299" s="1"/>
  <c r="AD83" i="299" s="1"/>
  <c r="AE83" i="299" s="1"/>
  <c r="AU83" i="299" s="1"/>
  <c r="N70" i="299"/>
  <c r="O70" i="299" s="1"/>
  <c r="P70" i="299" s="1"/>
  <c r="Q70" i="299" s="1"/>
  <c r="R70" i="299" s="1"/>
  <c r="S70" i="299" s="1"/>
  <c r="T70" i="299" s="1"/>
  <c r="U70" i="299" s="1"/>
  <c r="V70" i="299" s="1"/>
  <c r="W70" i="299" s="1"/>
  <c r="X70" i="299" s="1"/>
  <c r="Y70" i="299" s="1"/>
  <c r="Z70" i="299" s="1"/>
  <c r="AA70" i="299" s="1"/>
  <c r="AB70" i="299" s="1"/>
  <c r="AC70" i="299" s="1"/>
  <c r="AD70" i="299" s="1"/>
  <c r="AE70" i="299" s="1"/>
  <c r="M23" i="299"/>
  <c r="N23" i="299" s="1"/>
  <c r="O23" i="299" s="1"/>
  <c r="P23" i="299" s="1"/>
  <c r="Q23" i="299" s="1"/>
  <c r="R23" i="299" s="1"/>
  <c r="S23" i="299" s="1"/>
  <c r="T23" i="299" s="1"/>
  <c r="U23" i="299" s="1"/>
  <c r="V23" i="299" s="1"/>
  <c r="W23" i="299" s="1"/>
  <c r="X23" i="299" s="1"/>
  <c r="Y23" i="299" s="1"/>
  <c r="Z23" i="299" s="1"/>
  <c r="AA23" i="299" s="1"/>
  <c r="AB23" i="299" s="1"/>
  <c r="AC23" i="299" s="1"/>
  <c r="AD23" i="299" s="1"/>
  <c r="AE23" i="299" s="1"/>
  <c r="M156" i="299"/>
  <c r="N156" i="299" s="1"/>
  <c r="O156" i="299" s="1"/>
  <c r="P156" i="299" s="1"/>
  <c r="Q156" i="299" s="1"/>
  <c r="R156" i="299" s="1"/>
  <c r="S156" i="299" s="1"/>
  <c r="T156" i="299" s="1"/>
  <c r="U156" i="299" s="1"/>
  <c r="V156" i="299" s="1"/>
  <c r="W156" i="299" s="1"/>
  <c r="X156" i="299" s="1"/>
  <c r="Y156" i="299" s="1"/>
  <c r="Z156" i="299" s="1"/>
  <c r="AA156" i="299" s="1"/>
  <c r="AB156" i="299" s="1"/>
  <c r="AC156" i="299" s="1"/>
  <c r="AD156" i="299" s="1"/>
  <c r="AE156" i="299" s="1"/>
  <c r="L24" i="299"/>
  <c r="M24" i="299" s="1"/>
  <c r="N24" i="299" s="1"/>
  <c r="O24" i="299" s="1"/>
  <c r="P24" i="299" s="1"/>
  <c r="Q24" i="299" s="1"/>
  <c r="R24" i="299" s="1"/>
  <c r="S24" i="299" s="1"/>
  <c r="T24" i="299" s="1"/>
  <c r="U24" i="299" s="1"/>
  <c r="V24" i="299" s="1"/>
  <c r="W24" i="299" s="1"/>
  <c r="X24" i="299" s="1"/>
  <c r="Y24" i="299" s="1"/>
  <c r="Z24" i="299" s="1"/>
  <c r="AA24" i="299" s="1"/>
  <c r="AB24" i="299" s="1"/>
  <c r="AC24" i="299" s="1"/>
  <c r="AD24" i="299" s="1"/>
  <c r="AE24" i="299" s="1"/>
  <c r="BM24" i="299" s="1"/>
  <c r="L108" i="299"/>
  <c r="M108" i="299" s="1"/>
  <c r="N108" i="299" s="1"/>
  <c r="O108" i="299" s="1"/>
  <c r="P108" i="299" s="1"/>
  <c r="Q108" i="299" s="1"/>
  <c r="R108" i="299" s="1"/>
  <c r="S108" i="299" s="1"/>
  <c r="T108" i="299" s="1"/>
  <c r="U108" i="299" s="1"/>
  <c r="V108" i="299" s="1"/>
  <c r="W108" i="299" s="1"/>
  <c r="X108" i="299" s="1"/>
  <c r="Y108" i="299" s="1"/>
  <c r="Z108" i="299" s="1"/>
  <c r="AA108" i="299" s="1"/>
  <c r="AB108" i="299" s="1"/>
  <c r="AC108" i="299" s="1"/>
  <c r="AD108" i="299" s="1"/>
  <c r="AE108" i="299" s="1"/>
  <c r="AH108" i="299" s="1"/>
  <c r="K25" i="299"/>
  <c r="L25" i="299" s="1"/>
  <c r="M25" i="299" s="1"/>
  <c r="N25" i="299" s="1"/>
  <c r="O25" i="299" s="1"/>
  <c r="P25" i="299" s="1"/>
  <c r="Q25" i="299" s="1"/>
  <c r="R25" i="299" s="1"/>
  <c r="S25" i="299" s="1"/>
  <c r="T25" i="299" s="1"/>
  <c r="U25" i="299" s="1"/>
  <c r="V25" i="299" s="1"/>
  <c r="W25" i="299" s="1"/>
  <c r="X25" i="299" s="1"/>
  <c r="Y25" i="299" s="1"/>
  <c r="Z25" i="299" s="1"/>
  <c r="AA25" i="299" s="1"/>
  <c r="AB25" i="299" s="1"/>
  <c r="AC25" i="299" s="1"/>
  <c r="AD25" i="299" s="1"/>
  <c r="AE25" i="299" s="1"/>
  <c r="BC25" i="299" s="1"/>
  <c r="K166" i="299"/>
  <c r="L166" i="299" s="1"/>
  <c r="M166" i="299" s="1"/>
  <c r="N166" i="299" s="1"/>
  <c r="O166" i="299" s="1"/>
  <c r="P166" i="299" s="1"/>
  <c r="Q166" i="299" s="1"/>
  <c r="R166" i="299" s="1"/>
  <c r="S166" i="299" s="1"/>
  <c r="T166" i="299" s="1"/>
  <c r="U166" i="299" s="1"/>
  <c r="V166" i="299" s="1"/>
  <c r="W166" i="299" s="1"/>
  <c r="X166" i="299" s="1"/>
  <c r="Y166" i="299" s="1"/>
  <c r="Z166" i="299" s="1"/>
  <c r="AA166" i="299" s="1"/>
  <c r="AB166" i="299" s="1"/>
  <c r="AC166" i="299" s="1"/>
  <c r="AD166" i="299" s="1"/>
  <c r="AE166" i="299" s="1"/>
  <c r="J26" i="299"/>
  <c r="K26" i="299" s="1"/>
  <c r="L26" i="299" s="1"/>
  <c r="M26" i="299" s="1"/>
  <c r="N26" i="299" s="1"/>
  <c r="O26" i="299" s="1"/>
  <c r="P26" i="299" s="1"/>
  <c r="Q26" i="299" s="1"/>
  <c r="R26" i="299" s="1"/>
  <c r="S26" i="299" s="1"/>
  <c r="T26" i="299" s="1"/>
  <c r="U26" i="299" s="1"/>
  <c r="V26" i="299" s="1"/>
  <c r="W26" i="299" s="1"/>
  <c r="X26" i="299" s="1"/>
  <c r="Y26" i="299" s="1"/>
  <c r="Z26" i="299" s="1"/>
  <c r="AA26" i="299" s="1"/>
  <c r="AB26" i="299" s="1"/>
  <c r="AC26" i="299" s="1"/>
  <c r="AD26" i="299" s="1"/>
  <c r="AE26" i="299" s="1"/>
  <c r="BC26" i="299" s="1"/>
  <c r="J111" i="299"/>
  <c r="K111" i="299" s="1"/>
  <c r="L111" i="299" s="1"/>
  <c r="M111" i="299" s="1"/>
  <c r="N111" i="299" s="1"/>
  <c r="O111" i="299" s="1"/>
  <c r="P111" i="299" s="1"/>
  <c r="Q111" i="299" s="1"/>
  <c r="R111" i="299" s="1"/>
  <c r="S111" i="299" s="1"/>
  <c r="T111" i="299" s="1"/>
  <c r="U111" i="299" s="1"/>
  <c r="V111" i="299" s="1"/>
  <c r="W111" i="299" s="1"/>
  <c r="X111" i="299" s="1"/>
  <c r="Y111" i="299" s="1"/>
  <c r="Z111" i="299" s="1"/>
  <c r="AA111" i="299" s="1"/>
  <c r="AB111" i="299" s="1"/>
  <c r="AC111" i="299" s="1"/>
  <c r="AD111" i="299" s="1"/>
  <c r="AE111" i="299" s="1"/>
  <c r="AR111" i="299" s="1"/>
  <c r="I197" i="299"/>
  <c r="J197" i="299" s="1"/>
  <c r="K197" i="299" s="1"/>
  <c r="L197" i="299" s="1"/>
  <c r="M197" i="299" s="1"/>
  <c r="N197" i="299" s="1"/>
  <c r="O197" i="299" s="1"/>
  <c r="P197" i="299" s="1"/>
  <c r="Q197" i="299" s="1"/>
  <c r="R197" i="299" s="1"/>
  <c r="S197" i="299" s="1"/>
  <c r="T197" i="299" s="1"/>
  <c r="U197" i="299" s="1"/>
  <c r="V197" i="299" s="1"/>
  <c r="W197" i="299" s="1"/>
  <c r="X197" i="299" s="1"/>
  <c r="Y197" i="299" s="1"/>
  <c r="Z197" i="299" s="1"/>
  <c r="AA197" i="299" s="1"/>
  <c r="AB197" i="299" s="1"/>
  <c r="AC197" i="299" s="1"/>
  <c r="AD197" i="299" s="1"/>
  <c r="AE197" i="299" s="1"/>
  <c r="I27" i="299"/>
  <c r="J27" i="299" s="1"/>
  <c r="K27" i="299" s="1"/>
  <c r="L27" i="299" s="1"/>
  <c r="M27" i="299" s="1"/>
  <c r="N27" i="299" s="1"/>
  <c r="O27" i="299" s="1"/>
  <c r="P27" i="299" s="1"/>
  <c r="Q27" i="299" s="1"/>
  <c r="R27" i="299" s="1"/>
  <c r="S27" i="299" s="1"/>
  <c r="T27" i="299" s="1"/>
  <c r="U27" i="299" s="1"/>
  <c r="V27" i="299" s="1"/>
  <c r="W27" i="299" s="1"/>
  <c r="X27" i="299" s="1"/>
  <c r="Y27" i="299" s="1"/>
  <c r="Z27" i="299" s="1"/>
  <c r="AA27" i="299" s="1"/>
  <c r="AB27" i="299" s="1"/>
  <c r="AC27" i="299" s="1"/>
  <c r="AD27" i="299" s="1"/>
  <c r="AE27" i="299" s="1"/>
  <c r="AK27" i="299" s="1"/>
  <c r="I58" i="299"/>
  <c r="J58" i="299" s="1"/>
  <c r="K58" i="299" s="1"/>
  <c r="L58" i="299" s="1"/>
  <c r="M58" i="299" s="1"/>
  <c r="N58" i="299" s="1"/>
  <c r="O58" i="299" s="1"/>
  <c r="P58" i="299" s="1"/>
  <c r="Q58" i="299" s="1"/>
  <c r="R58" i="299" s="1"/>
  <c r="S58" i="299" s="1"/>
  <c r="T58" i="299" s="1"/>
  <c r="U58" i="299" s="1"/>
  <c r="V58" i="299" s="1"/>
  <c r="W58" i="299" s="1"/>
  <c r="X58" i="299" s="1"/>
  <c r="Y58" i="299" s="1"/>
  <c r="Z58" i="299" s="1"/>
  <c r="AA58" i="299" s="1"/>
  <c r="AB58" i="299" s="1"/>
  <c r="AC58" i="299" s="1"/>
  <c r="AD58" i="299" s="1"/>
  <c r="AE58" i="299" s="1"/>
  <c r="AX58" i="299" s="1"/>
  <c r="I90" i="299"/>
  <c r="J90" i="299" s="1"/>
  <c r="K90" i="299" s="1"/>
  <c r="L90" i="299" s="1"/>
  <c r="M90" i="299" s="1"/>
  <c r="N90" i="299" s="1"/>
  <c r="O90" i="299" s="1"/>
  <c r="P90" i="299" s="1"/>
  <c r="Q90" i="299" s="1"/>
  <c r="R90" i="299" s="1"/>
  <c r="S90" i="299" s="1"/>
  <c r="T90" i="299" s="1"/>
  <c r="U90" i="299" s="1"/>
  <c r="V90" i="299" s="1"/>
  <c r="W90" i="299" s="1"/>
  <c r="X90" i="299" s="1"/>
  <c r="Y90" i="299" s="1"/>
  <c r="Z90" i="299" s="1"/>
  <c r="AA90" i="299" s="1"/>
  <c r="AB90" i="299" s="1"/>
  <c r="AC90" i="299" s="1"/>
  <c r="AD90" i="299" s="1"/>
  <c r="AE90" i="299" s="1"/>
  <c r="AS90" i="299" s="1"/>
  <c r="G184" i="299"/>
  <c r="H184" i="299" s="1"/>
  <c r="I184" i="299" s="1"/>
  <c r="J184" i="299" s="1"/>
  <c r="K184" i="299" s="1"/>
  <c r="L184" i="299" s="1"/>
  <c r="M184" i="299" s="1"/>
  <c r="N184" i="299" s="1"/>
  <c r="O184" i="299" s="1"/>
  <c r="P184" i="299" s="1"/>
  <c r="Q184" i="299" s="1"/>
  <c r="R184" i="299" s="1"/>
  <c r="S184" i="299" s="1"/>
  <c r="T184" i="299" s="1"/>
  <c r="U184" i="299" s="1"/>
  <c r="V184" i="299" s="1"/>
  <c r="W184" i="299" s="1"/>
  <c r="X184" i="299" s="1"/>
  <c r="Y184" i="299" s="1"/>
  <c r="Z184" i="299" s="1"/>
  <c r="AA184" i="299" s="1"/>
  <c r="AB184" i="299" s="1"/>
  <c r="AC184" i="299" s="1"/>
  <c r="AD184" i="299" s="1"/>
  <c r="AE184" i="299" s="1"/>
  <c r="AJ184" i="299" s="1"/>
  <c r="G155" i="299"/>
  <c r="H155" i="299" s="1"/>
  <c r="I155" i="299" s="1"/>
  <c r="J155" i="299" s="1"/>
  <c r="K155" i="299" s="1"/>
  <c r="L155" i="299" s="1"/>
  <c r="M155" i="299" s="1"/>
  <c r="N155" i="299" s="1"/>
  <c r="O155" i="299" s="1"/>
  <c r="P155" i="299" s="1"/>
  <c r="Q155" i="299" s="1"/>
  <c r="R155" i="299" s="1"/>
  <c r="S155" i="299" s="1"/>
  <c r="T155" i="299" s="1"/>
  <c r="U155" i="299" s="1"/>
  <c r="V155" i="299" s="1"/>
  <c r="W155" i="299" s="1"/>
  <c r="X155" i="299" s="1"/>
  <c r="Y155" i="299" s="1"/>
  <c r="Z155" i="299" s="1"/>
  <c r="AA155" i="299" s="1"/>
  <c r="AB155" i="299" s="1"/>
  <c r="AC155" i="299" s="1"/>
  <c r="AD155" i="299" s="1"/>
  <c r="AE155" i="299" s="1"/>
  <c r="G125" i="299"/>
  <c r="H125" i="299" s="1"/>
  <c r="I125" i="299" s="1"/>
  <c r="J125" i="299" s="1"/>
  <c r="K125" i="299" s="1"/>
  <c r="L125" i="299" s="1"/>
  <c r="M125" i="299" s="1"/>
  <c r="N125" i="299" s="1"/>
  <c r="O125" i="299" s="1"/>
  <c r="P125" i="299" s="1"/>
  <c r="Q125" i="299" s="1"/>
  <c r="R125" i="299" s="1"/>
  <c r="S125" i="299" s="1"/>
  <c r="T125" i="299" s="1"/>
  <c r="U125" i="299" s="1"/>
  <c r="V125" i="299" s="1"/>
  <c r="W125" i="299" s="1"/>
  <c r="X125" i="299" s="1"/>
  <c r="Y125" i="299" s="1"/>
  <c r="Z125" i="299" s="1"/>
  <c r="AA125" i="299" s="1"/>
  <c r="AB125" i="299" s="1"/>
  <c r="AC125" i="299" s="1"/>
  <c r="AD125" i="299" s="1"/>
  <c r="AE125" i="299" s="1"/>
  <c r="G8" i="299"/>
  <c r="H8" i="299" s="1"/>
  <c r="I8" i="299" s="1"/>
  <c r="J8" i="299" s="1"/>
  <c r="K8" i="299" s="1"/>
  <c r="L8" i="299" s="1"/>
  <c r="M8" i="299" s="1"/>
  <c r="N8" i="299" s="1"/>
  <c r="O8" i="299" s="1"/>
  <c r="P8" i="299" s="1"/>
  <c r="Q8" i="299" s="1"/>
  <c r="R8" i="299" s="1"/>
  <c r="S8" i="299" s="1"/>
  <c r="T8" i="299" s="1"/>
  <c r="U8" i="299" s="1"/>
  <c r="V8" i="299" s="1"/>
  <c r="W8" i="299" s="1"/>
  <c r="X8" i="299" s="1"/>
  <c r="Y8" i="299" s="1"/>
  <c r="Z8" i="299" s="1"/>
  <c r="AA8" i="299" s="1"/>
  <c r="AB8" i="299" s="1"/>
  <c r="AC8" i="299" s="1"/>
  <c r="AD8" i="299" s="1"/>
  <c r="AE8" i="299" s="1"/>
  <c r="BQ8" i="299" s="1"/>
  <c r="G17" i="299"/>
  <c r="H17" i="299" s="1"/>
  <c r="I17" i="299" s="1"/>
  <c r="J17" i="299" s="1"/>
  <c r="K17" i="299" s="1"/>
  <c r="L17" i="299" s="1"/>
  <c r="M17" i="299" s="1"/>
  <c r="N17" i="299" s="1"/>
  <c r="O17" i="299" s="1"/>
  <c r="P17" i="299" s="1"/>
  <c r="Q17" i="299" s="1"/>
  <c r="R17" i="299" s="1"/>
  <c r="S17" i="299" s="1"/>
  <c r="T17" i="299" s="1"/>
  <c r="U17" i="299" s="1"/>
  <c r="V17" i="299" s="1"/>
  <c r="W17" i="299" s="1"/>
  <c r="X17" i="299" s="1"/>
  <c r="Y17" i="299" s="1"/>
  <c r="Z17" i="299" s="1"/>
  <c r="AA17" i="299" s="1"/>
  <c r="AB17" i="299" s="1"/>
  <c r="AC17" i="299" s="1"/>
  <c r="AD17" i="299" s="1"/>
  <c r="AE17" i="299" s="1"/>
  <c r="BD17" i="299" s="1"/>
  <c r="G31" i="299"/>
  <c r="H31" i="299" s="1"/>
  <c r="I31" i="299" s="1"/>
  <c r="J31" i="299" s="1"/>
  <c r="K31" i="299" s="1"/>
  <c r="L31" i="299" s="1"/>
  <c r="M31" i="299" s="1"/>
  <c r="N31" i="299" s="1"/>
  <c r="O31" i="299" s="1"/>
  <c r="P31" i="299" s="1"/>
  <c r="Q31" i="299" s="1"/>
  <c r="R31" i="299" s="1"/>
  <c r="S31" i="299" s="1"/>
  <c r="T31" i="299" s="1"/>
  <c r="U31" i="299" s="1"/>
  <c r="V31" i="299" s="1"/>
  <c r="W31" i="299" s="1"/>
  <c r="X31" i="299" s="1"/>
  <c r="Y31" i="299" s="1"/>
  <c r="Z31" i="299" s="1"/>
  <c r="AA31" i="299" s="1"/>
  <c r="AB31" i="299" s="1"/>
  <c r="AC31" i="299" s="1"/>
  <c r="AD31" i="299" s="1"/>
  <c r="AE31" i="299" s="1"/>
  <c r="AN31" i="299" s="1"/>
  <c r="G47" i="299"/>
  <c r="H47" i="299" s="1"/>
  <c r="I47" i="299" s="1"/>
  <c r="J47" i="299" s="1"/>
  <c r="K47" i="299" s="1"/>
  <c r="L47" i="299" s="1"/>
  <c r="M47" i="299" s="1"/>
  <c r="N47" i="299" s="1"/>
  <c r="O47" i="299" s="1"/>
  <c r="P47" i="299" s="1"/>
  <c r="Q47" i="299" s="1"/>
  <c r="R47" i="299" s="1"/>
  <c r="S47" i="299" s="1"/>
  <c r="T47" i="299" s="1"/>
  <c r="U47" i="299" s="1"/>
  <c r="V47" i="299" s="1"/>
  <c r="W47" i="299" s="1"/>
  <c r="X47" i="299" s="1"/>
  <c r="Y47" i="299" s="1"/>
  <c r="Z47" i="299" s="1"/>
  <c r="AA47" i="299" s="1"/>
  <c r="AB47" i="299" s="1"/>
  <c r="AC47" i="299" s="1"/>
  <c r="AD47" i="299" s="1"/>
  <c r="AE47" i="299" s="1"/>
  <c r="BC47" i="299" s="1"/>
  <c r="G63" i="299"/>
  <c r="H63" i="299" s="1"/>
  <c r="I63" i="299" s="1"/>
  <c r="J63" i="299" s="1"/>
  <c r="K63" i="299" s="1"/>
  <c r="L63" i="299" s="1"/>
  <c r="M63" i="299" s="1"/>
  <c r="N63" i="299" s="1"/>
  <c r="O63" i="299" s="1"/>
  <c r="P63" i="299" s="1"/>
  <c r="Q63" i="299" s="1"/>
  <c r="R63" i="299" s="1"/>
  <c r="S63" i="299" s="1"/>
  <c r="T63" i="299" s="1"/>
  <c r="U63" i="299" s="1"/>
  <c r="V63" i="299" s="1"/>
  <c r="W63" i="299" s="1"/>
  <c r="X63" i="299" s="1"/>
  <c r="Y63" i="299" s="1"/>
  <c r="Z63" i="299" s="1"/>
  <c r="AA63" i="299" s="1"/>
  <c r="AB63" i="299" s="1"/>
  <c r="AC63" i="299" s="1"/>
  <c r="AD63" i="299" s="1"/>
  <c r="AE63" i="299" s="1"/>
  <c r="G79" i="299"/>
  <c r="H79" i="299" s="1"/>
  <c r="I79" i="299" s="1"/>
  <c r="J79" i="299" s="1"/>
  <c r="K79" i="299" s="1"/>
  <c r="L79" i="299" s="1"/>
  <c r="M79" i="299" s="1"/>
  <c r="N79" i="299" s="1"/>
  <c r="O79" i="299" s="1"/>
  <c r="P79" i="299" s="1"/>
  <c r="Q79" i="299" s="1"/>
  <c r="R79" i="299" s="1"/>
  <c r="S79" i="299" s="1"/>
  <c r="T79" i="299" s="1"/>
  <c r="U79" i="299" s="1"/>
  <c r="V79" i="299" s="1"/>
  <c r="W79" i="299" s="1"/>
  <c r="X79" i="299" s="1"/>
  <c r="Y79" i="299" s="1"/>
  <c r="Z79" i="299" s="1"/>
  <c r="AA79" i="299" s="1"/>
  <c r="AB79" i="299" s="1"/>
  <c r="AC79" i="299" s="1"/>
  <c r="AD79" i="299" s="1"/>
  <c r="AE79" i="299" s="1"/>
  <c r="G98" i="299"/>
  <c r="H98" i="299" s="1"/>
  <c r="I98" i="299" s="1"/>
  <c r="J98" i="299" s="1"/>
  <c r="K98" i="299" s="1"/>
  <c r="L98" i="299" s="1"/>
  <c r="M98" i="299" s="1"/>
  <c r="N98" i="299" s="1"/>
  <c r="O98" i="299" s="1"/>
  <c r="P98" i="299" s="1"/>
  <c r="Q98" i="299" s="1"/>
  <c r="R98" i="299" s="1"/>
  <c r="S98" i="299" s="1"/>
  <c r="T98" i="299" s="1"/>
  <c r="U98" i="299" s="1"/>
  <c r="V98" i="299" s="1"/>
  <c r="W98" i="299" s="1"/>
  <c r="X98" i="299" s="1"/>
  <c r="Y98" i="299" s="1"/>
  <c r="Z98" i="299" s="1"/>
  <c r="AA98" i="299" s="1"/>
  <c r="AB98" i="299" s="1"/>
  <c r="AC98" i="299" s="1"/>
  <c r="AD98" i="299" s="1"/>
  <c r="AE98" i="299" s="1"/>
  <c r="G121" i="299"/>
  <c r="H121" i="299" s="1"/>
  <c r="I121" i="299" s="1"/>
  <c r="J121" i="299" s="1"/>
  <c r="K121" i="299" s="1"/>
  <c r="L121" i="299" s="1"/>
  <c r="M121" i="299" s="1"/>
  <c r="N121" i="299" s="1"/>
  <c r="O121" i="299" s="1"/>
  <c r="P121" i="299" s="1"/>
  <c r="Q121" i="299" s="1"/>
  <c r="R121" i="299" s="1"/>
  <c r="S121" i="299" s="1"/>
  <c r="T121" i="299" s="1"/>
  <c r="U121" i="299" s="1"/>
  <c r="V121" i="299" s="1"/>
  <c r="W121" i="299" s="1"/>
  <c r="X121" i="299" s="1"/>
  <c r="Y121" i="299" s="1"/>
  <c r="Z121" i="299" s="1"/>
  <c r="AA121" i="299" s="1"/>
  <c r="AB121" i="299" s="1"/>
  <c r="AC121" i="299" s="1"/>
  <c r="AD121" i="299" s="1"/>
  <c r="AE121" i="299" s="1"/>
  <c r="AY121" i="299" s="1"/>
  <c r="G148" i="299"/>
  <c r="H148" i="299" s="1"/>
  <c r="I148" i="299" s="1"/>
  <c r="J148" i="299" s="1"/>
  <c r="K148" i="299" s="1"/>
  <c r="L148" i="299" s="1"/>
  <c r="M148" i="299" s="1"/>
  <c r="N148" i="299" s="1"/>
  <c r="O148" i="299" s="1"/>
  <c r="P148" i="299" s="1"/>
  <c r="Q148" i="299" s="1"/>
  <c r="R148" i="299" s="1"/>
  <c r="S148" i="299" s="1"/>
  <c r="T148" i="299" s="1"/>
  <c r="U148" i="299" s="1"/>
  <c r="V148" i="299" s="1"/>
  <c r="W148" i="299" s="1"/>
  <c r="X148" i="299" s="1"/>
  <c r="Y148" i="299" s="1"/>
  <c r="Z148" i="299" s="1"/>
  <c r="AA148" i="299" s="1"/>
  <c r="AB148" i="299" s="1"/>
  <c r="AC148" i="299" s="1"/>
  <c r="AD148" i="299" s="1"/>
  <c r="AE148" i="299" s="1"/>
  <c r="G175" i="299"/>
  <c r="H175" i="299" s="1"/>
  <c r="I175" i="299" s="1"/>
  <c r="J175" i="299" s="1"/>
  <c r="K175" i="299" s="1"/>
  <c r="L175" i="299" s="1"/>
  <c r="M175" i="299" s="1"/>
  <c r="N175" i="299" s="1"/>
  <c r="O175" i="299" s="1"/>
  <c r="P175" i="299" s="1"/>
  <c r="Q175" i="299" s="1"/>
  <c r="R175" i="299" s="1"/>
  <c r="S175" i="299" s="1"/>
  <c r="T175" i="299" s="1"/>
  <c r="U175" i="299" s="1"/>
  <c r="V175" i="299" s="1"/>
  <c r="W175" i="299" s="1"/>
  <c r="X175" i="299" s="1"/>
  <c r="Y175" i="299" s="1"/>
  <c r="Z175" i="299" s="1"/>
  <c r="AA175" i="299" s="1"/>
  <c r="AB175" i="299" s="1"/>
  <c r="AC175" i="299" s="1"/>
  <c r="AD175" i="299" s="1"/>
  <c r="AE175" i="299" s="1"/>
  <c r="AV175" i="299" s="1"/>
  <c r="O152" i="299"/>
  <c r="P152" i="299" s="1"/>
  <c r="Q152" i="299" s="1"/>
  <c r="R152" i="299" s="1"/>
  <c r="S152" i="299" s="1"/>
  <c r="T152" i="299" s="1"/>
  <c r="U152" i="299" s="1"/>
  <c r="V152" i="299" s="1"/>
  <c r="W152" i="299" s="1"/>
  <c r="X152" i="299" s="1"/>
  <c r="Y152" i="299" s="1"/>
  <c r="Z152" i="299" s="1"/>
  <c r="AA152" i="299" s="1"/>
  <c r="AB152" i="299" s="1"/>
  <c r="AC152" i="299" s="1"/>
  <c r="AD152" i="299" s="1"/>
  <c r="AE152" i="299" s="1"/>
  <c r="AQ152" i="299" s="1"/>
  <c r="O7" i="299"/>
  <c r="P7" i="299" s="1"/>
  <c r="Q7" i="299" s="1"/>
  <c r="R7" i="299" s="1"/>
  <c r="S7" i="299" s="1"/>
  <c r="T7" i="299" s="1"/>
  <c r="U7" i="299" s="1"/>
  <c r="V7" i="299" s="1"/>
  <c r="W7" i="299" s="1"/>
  <c r="X7" i="299" s="1"/>
  <c r="Y7" i="299" s="1"/>
  <c r="Z7" i="299" s="1"/>
  <c r="AA7" i="299" s="1"/>
  <c r="AB7" i="299" s="1"/>
  <c r="AC7" i="299" s="1"/>
  <c r="AD7" i="299" s="1"/>
  <c r="AE7" i="299" s="1"/>
  <c r="BD7" i="299" s="1"/>
  <c r="O18" i="299"/>
  <c r="P18" i="299" s="1"/>
  <c r="Q18" i="299" s="1"/>
  <c r="R18" i="299" s="1"/>
  <c r="S18" i="299" s="1"/>
  <c r="T18" i="299" s="1"/>
  <c r="U18" i="299" s="1"/>
  <c r="V18" i="299" s="1"/>
  <c r="W18" i="299" s="1"/>
  <c r="X18" i="299" s="1"/>
  <c r="Y18" i="299" s="1"/>
  <c r="Z18" i="299" s="1"/>
  <c r="AA18" i="299" s="1"/>
  <c r="AB18" i="299" s="1"/>
  <c r="AC18" i="299" s="1"/>
  <c r="AD18" i="299" s="1"/>
  <c r="AE18" i="299" s="1"/>
  <c r="AI18" i="299" s="1"/>
  <c r="O32" i="299"/>
  <c r="P32" i="299" s="1"/>
  <c r="Q32" i="299" s="1"/>
  <c r="R32" i="299" s="1"/>
  <c r="S32" i="299" s="1"/>
  <c r="T32" i="299" s="1"/>
  <c r="U32" i="299" s="1"/>
  <c r="V32" i="299" s="1"/>
  <c r="W32" i="299" s="1"/>
  <c r="X32" i="299" s="1"/>
  <c r="Y32" i="299" s="1"/>
  <c r="Z32" i="299" s="1"/>
  <c r="AA32" i="299" s="1"/>
  <c r="AB32" i="299" s="1"/>
  <c r="AC32" i="299" s="1"/>
  <c r="AD32" i="299" s="1"/>
  <c r="AE32" i="299" s="1"/>
  <c r="AL32" i="299" s="1"/>
  <c r="N48" i="299"/>
  <c r="O48" i="299" s="1"/>
  <c r="P48" i="299" s="1"/>
  <c r="Q48" i="299" s="1"/>
  <c r="R48" i="299" s="1"/>
  <c r="S48" i="299" s="1"/>
  <c r="T48" i="299" s="1"/>
  <c r="U48" i="299" s="1"/>
  <c r="V48" i="299" s="1"/>
  <c r="W48" i="299" s="1"/>
  <c r="X48" i="299" s="1"/>
  <c r="Y48" i="299" s="1"/>
  <c r="Z48" i="299" s="1"/>
  <c r="AA48" i="299" s="1"/>
  <c r="AB48" i="299" s="1"/>
  <c r="AC48" i="299" s="1"/>
  <c r="AD48" i="299" s="1"/>
  <c r="AE48" i="299" s="1"/>
  <c r="N65" i="299"/>
  <c r="O65" i="299" s="1"/>
  <c r="P65" i="299" s="1"/>
  <c r="Q65" i="299" s="1"/>
  <c r="R65" i="299" s="1"/>
  <c r="S65" i="299" s="1"/>
  <c r="T65" i="299" s="1"/>
  <c r="U65" i="299" s="1"/>
  <c r="V65" i="299" s="1"/>
  <c r="W65" i="299" s="1"/>
  <c r="X65" i="299" s="1"/>
  <c r="Y65" i="299" s="1"/>
  <c r="Z65" i="299" s="1"/>
  <c r="AA65" i="299" s="1"/>
  <c r="AB65" i="299" s="1"/>
  <c r="AC65" i="299" s="1"/>
  <c r="AD65" i="299" s="1"/>
  <c r="AE65" i="299" s="1"/>
  <c r="M80" i="299"/>
  <c r="N80" i="299" s="1"/>
  <c r="O80" i="299" s="1"/>
  <c r="P80" i="299" s="1"/>
  <c r="Q80" i="299" s="1"/>
  <c r="R80" i="299" s="1"/>
  <c r="S80" i="299" s="1"/>
  <c r="T80" i="299" s="1"/>
  <c r="U80" i="299" s="1"/>
  <c r="V80" i="299" s="1"/>
  <c r="W80" i="299" s="1"/>
  <c r="X80" i="299" s="1"/>
  <c r="Y80" i="299" s="1"/>
  <c r="Z80" i="299" s="1"/>
  <c r="AA80" i="299" s="1"/>
  <c r="AB80" i="299" s="1"/>
  <c r="AC80" i="299" s="1"/>
  <c r="AD80" i="299" s="1"/>
  <c r="AE80" i="299" s="1"/>
  <c r="BR80" i="299" s="1"/>
  <c r="M99" i="299"/>
  <c r="N99" i="299" s="1"/>
  <c r="O99" i="299" s="1"/>
  <c r="P99" i="299" s="1"/>
  <c r="Q99" i="299" s="1"/>
  <c r="R99" i="299" s="1"/>
  <c r="S99" i="299" s="1"/>
  <c r="T99" i="299" s="1"/>
  <c r="U99" i="299" s="1"/>
  <c r="V99" i="299" s="1"/>
  <c r="W99" i="299" s="1"/>
  <c r="X99" i="299" s="1"/>
  <c r="Y99" i="299" s="1"/>
  <c r="Z99" i="299" s="1"/>
  <c r="AA99" i="299" s="1"/>
  <c r="AB99" i="299" s="1"/>
  <c r="AC99" i="299" s="1"/>
  <c r="AD99" i="299" s="1"/>
  <c r="AE99" i="299" s="1"/>
  <c r="AP99" i="299" s="1"/>
  <c r="M122" i="299"/>
  <c r="N122" i="299" s="1"/>
  <c r="O122" i="299" s="1"/>
  <c r="P122" i="299" s="1"/>
  <c r="Q122" i="299" s="1"/>
  <c r="R122" i="299" s="1"/>
  <c r="S122" i="299" s="1"/>
  <c r="T122" i="299" s="1"/>
  <c r="U122" i="299" s="1"/>
  <c r="V122" i="299" s="1"/>
  <c r="W122" i="299" s="1"/>
  <c r="X122" i="299" s="1"/>
  <c r="Y122" i="299" s="1"/>
  <c r="Z122" i="299" s="1"/>
  <c r="AA122" i="299" s="1"/>
  <c r="AB122" i="299" s="1"/>
  <c r="AC122" i="299" s="1"/>
  <c r="AD122" i="299" s="1"/>
  <c r="AE122" i="299" s="1"/>
  <c r="AT122" i="299" s="1"/>
  <c r="M149" i="299"/>
  <c r="N149" i="299" s="1"/>
  <c r="O149" i="299" s="1"/>
  <c r="P149" i="299" s="1"/>
  <c r="Q149" i="299" s="1"/>
  <c r="R149" i="299" s="1"/>
  <c r="S149" i="299" s="1"/>
  <c r="T149" i="299" s="1"/>
  <c r="U149" i="299" s="1"/>
  <c r="V149" i="299" s="1"/>
  <c r="W149" i="299" s="1"/>
  <c r="X149" i="299" s="1"/>
  <c r="Y149" i="299" s="1"/>
  <c r="Z149" i="299" s="1"/>
  <c r="AA149" i="299" s="1"/>
  <c r="AB149" i="299" s="1"/>
  <c r="AC149" i="299" s="1"/>
  <c r="AD149" i="299" s="1"/>
  <c r="AE149" i="299" s="1"/>
  <c r="AX149" i="299" s="1"/>
  <c r="L176" i="299"/>
  <c r="M176" i="299" s="1"/>
  <c r="N176" i="299" s="1"/>
  <c r="O176" i="299" s="1"/>
  <c r="P176" i="299" s="1"/>
  <c r="Q176" i="299" s="1"/>
  <c r="R176" i="299" s="1"/>
  <c r="S176" i="299" s="1"/>
  <c r="T176" i="299" s="1"/>
  <c r="U176" i="299" s="1"/>
  <c r="V176" i="299" s="1"/>
  <c r="W176" i="299" s="1"/>
  <c r="X176" i="299" s="1"/>
  <c r="Y176" i="299" s="1"/>
  <c r="Z176" i="299" s="1"/>
  <c r="AA176" i="299" s="1"/>
  <c r="AB176" i="299" s="1"/>
  <c r="AC176" i="299" s="1"/>
  <c r="AD176" i="299" s="1"/>
  <c r="AE176" i="299" s="1"/>
  <c r="L178" i="299"/>
  <c r="M178" i="299" s="1"/>
  <c r="N178" i="299" s="1"/>
  <c r="O178" i="299" s="1"/>
  <c r="P178" i="299" s="1"/>
  <c r="Q178" i="299" s="1"/>
  <c r="R178" i="299" s="1"/>
  <c r="S178" i="299" s="1"/>
  <c r="T178" i="299" s="1"/>
  <c r="U178" i="299" s="1"/>
  <c r="V178" i="299" s="1"/>
  <c r="W178" i="299" s="1"/>
  <c r="X178" i="299" s="1"/>
  <c r="Y178" i="299" s="1"/>
  <c r="Z178" i="299" s="1"/>
  <c r="AA178" i="299" s="1"/>
  <c r="AB178" i="299" s="1"/>
  <c r="AC178" i="299" s="1"/>
  <c r="AD178" i="299" s="1"/>
  <c r="AE178" i="299" s="1"/>
  <c r="K147" i="299"/>
  <c r="L147" i="299" s="1"/>
  <c r="M147" i="299" s="1"/>
  <c r="N147" i="299" s="1"/>
  <c r="O147" i="299" s="1"/>
  <c r="P147" i="299" s="1"/>
  <c r="Q147" i="299" s="1"/>
  <c r="R147" i="299" s="1"/>
  <c r="S147" i="299" s="1"/>
  <c r="T147" i="299" s="1"/>
  <c r="U147" i="299" s="1"/>
  <c r="V147" i="299" s="1"/>
  <c r="W147" i="299" s="1"/>
  <c r="X147" i="299" s="1"/>
  <c r="Y147" i="299" s="1"/>
  <c r="Z147" i="299" s="1"/>
  <c r="AA147" i="299" s="1"/>
  <c r="AB147" i="299" s="1"/>
  <c r="AC147" i="299" s="1"/>
  <c r="AD147" i="299" s="1"/>
  <c r="AE147" i="299" s="1"/>
  <c r="K118" i="299"/>
  <c r="L118" i="299" s="1"/>
  <c r="M118" i="299" s="1"/>
  <c r="N118" i="299" s="1"/>
  <c r="O118" i="299" s="1"/>
  <c r="P118" i="299" s="1"/>
  <c r="Q118" i="299" s="1"/>
  <c r="R118" i="299" s="1"/>
  <c r="S118" i="299" s="1"/>
  <c r="T118" i="299" s="1"/>
  <c r="U118" i="299" s="1"/>
  <c r="V118" i="299" s="1"/>
  <c r="W118" i="299" s="1"/>
  <c r="X118" i="299" s="1"/>
  <c r="Y118" i="299" s="1"/>
  <c r="Z118" i="299" s="1"/>
  <c r="AA118" i="299" s="1"/>
  <c r="AB118" i="299" s="1"/>
  <c r="AC118" i="299" s="1"/>
  <c r="AD118" i="299" s="1"/>
  <c r="AE118" i="299" s="1"/>
  <c r="K36" i="299"/>
  <c r="L36" i="299" s="1"/>
  <c r="M36" i="299" s="1"/>
  <c r="N36" i="299" s="1"/>
  <c r="O36" i="299" s="1"/>
  <c r="P36" i="299" s="1"/>
  <c r="Q36" i="299" s="1"/>
  <c r="R36" i="299" s="1"/>
  <c r="S36" i="299" s="1"/>
  <c r="T36" i="299" s="1"/>
  <c r="U36" i="299" s="1"/>
  <c r="V36" i="299" s="1"/>
  <c r="W36" i="299" s="1"/>
  <c r="X36" i="299" s="1"/>
  <c r="Y36" i="299" s="1"/>
  <c r="Z36" i="299" s="1"/>
  <c r="AA36" i="299" s="1"/>
  <c r="AB36" i="299" s="1"/>
  <c r="AC36" i="299" s="1"/>
  <c r="AD36" i="299" s="1"/>
  <c r="AE36" i="299" s="1"/>
  <c r="BF36" i="299" s="1"/>
  <c r="J19" i="299"/>
  <c r="K19" i="299" s="1"/>
  <c r="L19" i="299" s="1"/>
  <c r="M19" i="299" s="1"/>
  <c r="N19" i="299" s="1"/>
  <c r="O19" i="299" s="1"/>
  <c r="P19" i="299" s="1"/>
  <c r="Q19" i="299" s="1"/>
  <c r="R19" i="299" s="1"/>
  <c r="S19" i="299" s="1"/>
  <c r="T19" i="299" s="1"/>
  <c r="U19" i="299" s="1"/>
  <c r="V19" i="299" s="1"/>
  <c r="W19" i="299" s="1"/>
  <c r="X19" i="299" s="1"/>
  <c r="Y19" i="299" s="1"/>
  <c r="Z19" i="299" s="1"/>
  <c r="AA19" i="299" s="1"/>
  <c r="AB19" i="299" s="1"/>
  <c r="AC19" i="299" s="1"/>
  <c r="AD19" i="299" s="1"/>
  <c r="AE19" i="299" s="1"/>
  <c r="AZ19" i="299" s="1"/>
  <c r="J33" i="299"/>
  <c r="K33" i="299" s="1"/>
  <c r="L33" i="299" s="1"/>
  <c r="M33" i="299" s="1"/>
  <c r="N33" i="299" s="1"/>
  <c r="O33" i="299" s="1"/>
  <c r="P33" i="299" s="1"/>
  <c r="Q33" i="299" s="1"/>
  <c r="R33" i="299" s="1"/>
  <c r="S33" i="299" s="1"/>
  <c r="T33" i="299" s="1"/>
  <c r="U33" i="299" s="1"/>
  <c r="V33" i="299" s="1"/>
  <c r="W33" i="299" s="1"/>
  <c r="X33" i="299" s="1"/>
  <c r="Y33" i="299" s="1"/>
  <c r="Z33" i="299" s="1"/>
  <c r="AA33" i="299" s="1"/>
  <c r="AB33" i="299" s="1"/>
  <c r="AC33" i="299" s="1"/>
  <c r="AD33" i="299" s="1"/>
  <c r="AE33" i="299" s="1"/>
  <c r="J49" i="299"/>
  <c r="K49" i="299" s="1"/>
  <c r="L49" i="299" s="1"/>
  <c r="M49" i="299" s="1"/>
  <c r="N49" i="299" s="1"/>
  <c r="O49" i="299" s="1"/>
  <c r="P49" i="299" s="1"/>
  <c r="Q49" i="299" s="1"/>
  <c r="R49" i="299" s="1"/>
  <c r="S49" i="299" s="1"/>
  <c r="T49" i="299" s="1"/>
  <c r="U49" i="299" s="1"/>
  <c r="V49" i="299" s="1"/>
  <c r="W49" i="299" s="1"/>
  <c r="X49" i="299" s="1"/>
  <c r="Y49" i="299" s="1"/>
  <c r="Z49" i="299" s="1"/>
  <c r="AA49" i="299" s="1"/>
  <c r="AB49" i="299" s="1"/>
  <c r="AC49" i="299" s="1"/>
  <c r="AD49" i="299" s="1"/>
  <c r="AE49" i="299" s="1"/>
  <c r="J66" i="299"/>
  <c r="K66" i="299" s="1"/>
  <c r="L66" i="299" s="1"/>
  <c r="M66" i="299" s="1"/>
  <c r="N66" i="299" s="1"/>
  <c r="O66" i="299" s="1"/>
  <c r="P66" i="299" s="1"/>
  <c r="Q66" i="299" s="1"/>
  <c r="R66" i="299" s="1"/>
  <c r="S66" i="299" s="1"/>
  <c r="T66" i="299" s="1"/>
  <c r="U66" i="299" s="1"/>
  <c r="V66" i="299" s="1"/>
  <c r="W66" i="299" s="1"/>
  <c r="X66" i="299" s="1"/>
  <c r="Y66" i="299" s="1"/>
  <c r="Z66" i="299" s="1"/>
  <c r="AA66" i="299" s="1"/>
  <c r="AB66" i="299" s="1"/>
  <c r="AC66" i="299" s="1"/>
  <c r="AD66" i="299" s="1"/>
  <c r="AE66" i="299" s="1"/>
  <c r="J81" i="299"/>
  <c r="K81" i="299" s="1"/>
  <c r="L81" i="299" s="1"/>
  <c r="M81" i="299" s="1"/>
  <c r="N81" i="299" s="1"/>
  <c r="O81" i="299" s="1"/>
  <c r="P81" i="299" s="1"/>
  <c r="Q81" i="299" s="1"/>
  <c r="R81" i="299" s="1"/>
  <c r="S81" i="299" s="1"/>
  <c r="T81" i="299" s="1"/>
  <c r="U81" i="299" s="1"/>
  <c r="V81" i="299" s="1"/>
  <c r="W81" i="299" s="1"/>
  <c r="X81" i="299" s="1"/>
  <c r="Y81" i="299" s="1"/>
  <c r="Z81" i="299" s="1"/>
  <c r="AA81" i="299" s="1"/>
  <c r="AB81" i="299" s="1"/>
  <c r="AC81" i="299" s="1"/>
  <c r="AD81" i="299" s="1"/>
  <c r="AE81" i="299" s="1"/>
  <c r="BQ81" i="299" s="1"/>
  <c r="I100" i="299"/>
  <c r="J100" i="299" s="1"/>
  <c r="K100" i="299" s="1"/>
  <c r="L100" i="299" s="1"/>
  <c r="M100" i="299" s="1"/>
  <c r="N100" i="299" s="1"/>
  <c r="O100" i="299" s="1"/>
  <c r="P100" i="299" s="1"/>
  <c r="Q100" i="299" s="1"/>
  <c r="R100" i="299" s="1"/>
  <c r="S100" i="299" s="1"/>
  <c r="T100" i="299" s="1"/>
  <c r="U100" i="299" s="1"/>
  <c r="V100" i="299" s="1"/>
  <c r="W100" i="299" s="1"/>
  <c r="X100" i="299" s="1"/>
  <c r="Y100" i="299" s="1"/>
  <c r="Z100" i="299" s="1"/>
  <c r="AA100" i="299" s="1"/>
  <c r="AB100" i="299" s="1"/>
  <c r="AC100" i="299" s="1"/>
  <c r="AD100" i="299" s="1"/>
  <c r="AE100" i="299" s="1"/>
  <c r="AH100" i="299" s="1"/>
  <c r="I123" i="299"/>
  <c r="J123" i="299" s="1"/>
  <c r="K123" i="299" s="1"/>
  <c r="L123" i="299" s="1"/>
  <c r="M123" i="299" s="1"/>
  <c r="N123" i="299" s="1"/>
  <c r="O123" i="299" s="1"/>
  <c r="P123" i="299" s="1"/>
  <c r="Q123" i="299" s="1"/>
  <c r="R123" i="299" s="1"/>
  <c r="S123" i="299" s="1"/>
  <c r="T123" i="299" s="1"/>
  <c r="U123" i="299" s="1"/>
  <c r="V123" i="299" s="1"/>
  <c r="W123" i="299" s="1"/>
  <c r="X123" i="299" s="1"/>
  <c r="Y123" i="299" s="1"/>
  <c r="Z123" i="299" s="1"/>
  <c r="AA123" i="299" s="1"/>
  <c r="AB123" i="299" s="1"/>
  <c r="AC123" i="299" s="1"/>
  <c r="AD123" i="299" s="1"/>
  <c r="AE123" i="299" s="1"/>
  <c r="I150" i="299"/>
  <c r="J150" i="299" s="1"/>
  <c r="K150" i="299" s="1"/>
  <c r="L150" i="299" s="1"/>
  <c r="M150" i="299" s="1"/>
  <c r="N150" i="299" s="1"/>
  <c r="O150" i="299" s="1"/>
  <c r="P150" i="299" s="1"/>
  <c r="Q150" i="299" s="1"/>
  <c r="R150" i="299" s="1"/>
  <c r="S150" i="299" s="1"/>
  <c r="T150" i="299" s="1"/>
  <c r="U150" i="299" s="1"/>
  <c r="V150" i="299" s="1"/>
  <c r="W150" i="299" s="1"/>
  <c r="X150" i="299" s="1"/>
  <c r="Y150" i="299" s="1"/>
  <c r="Z150" i="299" s="1"/>
  <c r="AA150" i="299" s="1"/>
  <c r="AB150" i="299" s="1"/>
  <c r="AC150" i="299" s="1"/>
  <c r="AD150" i="299" s="1"/>
  <c r="AE150" i="299" s="1"/>
  <c r="I179" i="299"/>
  <c r="J179" i="299" s="1"/>
  <c r="K179" i="299" s="1"/>
  <c r="L179" i="299" s="1"/>
  <c r="M179" i="299" s="1"/>
  <c r="N179" i="299" s="1"/>
  <c r="O179" i="299" s="1"/>
  <c r="P179" i="299" s="1"/>
  <c r="Q179" i="299" s="1"/>
  <c r="R179" i="299" s="1"/>
  <c r="S179" i="299" s="1"/>
  <c r="T179" i="299" s="1"/>
  <c r="U179" i="299" s="1"/>
  <c r="V179" i="299" s="1"/>
  <c r="W179" i="299" s="1"/>
  <c r="X179" i="299" s="1"/>
  <c r="Y179" i="299" s="1"/>
  <c r="Z179" i="299" s="1"/>
  <c r="AA179" i="299" s="1"/>
  <c r="AB179" i="299" s="1"/>
  <c r="AC179" i="299" s="1"/>
  <c r="AD179" i="299" s="1"/>
  <c r="AE179" i="299" s="1"/>
  <c r="G172" i="299"/>
  <c r="H172" i="299" s="1"/>
  <c r="I172" i="299" s="1"/>
  <c r="J172" i="299" s="1"/>
  <c r="K172" i="299" s="1"/>
  <c r="L172" i="299" s="1"/>
  <c r="M172" i="299" s="1"/>
  <c r="N172" i="299" s="1"/>
  <c r="O172" i="299" s="1"/>
  <c r="P172" i="299" s="1"/>
  <c r="Q172" i="299" s="1"/>
  <c r="R172" i="299" s="1"/>
  <c r="S172" i="299" s="1"/>
  <c r="T172" i="299" s="1"/>
  <c r="U172" i="299" s="1"/>
  <c r="V172" i="299" s="1"/>
  <c r="W172" i="299" s="1"/>
  <c r="X172" i="299" s="1"/>
  <c r="Y172" i="299" s="1"/>
  <c r="Z172" i="299" s="1"/>
  <c r="AA172" i="299" s="1"/>
  <c r="AB172" i="299" s="1"/>
  <c r="AC172" i="299" s="1"/>
  <c r="AD172" i="299" s="1"/>
  <c r="AE172" i="299" s="1"/>
  <c r="G146" i="299"/>
  <c r="H146" i="299" s="1"/>
  <c r="I146" i="299" s="1"/>
  <c r="J146" i="299" s="1"/>
  <c r="K146" i="299" s="1"/>
  <c r="L146" i="299" s="1"/>
  <c r="M146" i="299" s="1"/>
  <c r="N146" i="299" s="1"/>
  <c r="O146" i="299" s="1"/>
  <c r="P146" i="299" s="1"/>
  <c r="Q146" i="299" s="1"/>
  <c r="R146" i="299" s="1"/>
  <c r="S146" i="299" s="1"/>
  <c r="T146" i="299" s="1"/>
  <c r="U146" i="299" s="1"/>
  <c r="V146" i="299" s="1"/>
  <c r="W146" i="299" s="1"/>
  <c r="X146" i="299" s="1"/>
  <c r="Y146" i="299" s="1"/>
  <c r="Z146" i="299" s="1"/>
  <c r="AA146" i="299" s="1"/>
  <c r="AB146" i="299" s="1"/>
  <c r="AC146" i="299" s="1"/>
  <c r="AD146" i="299" s="1"/>
  <c r="AE146" i="299" s="1"/>
  <c r="BE146" i="299" s="1"/>
  <c r="G117" i="299"/>
  <c r="H117" i="299" s="1"/>
  <c r="I117" i="299" s="1"/>
  <c r="J117" i="299" s="1"/>
  <c r="K117" i="299" s="1"/>
  <c r="L117" i="299" s="1"/>
  <c r="M117" i="299" s="1"/>
  <c r="N117" i="299" s="1"/>
  <c r="O117" i="299" s="1"/>
  <c r="P117" i="299" s="1"/>
  <c r="Q117" i="299" s="1"/>
  <c r="R117" i="299" s="1"/>
  <c r="S117" i="299" s="1"/>
  <c r="T117" i="299" s="1"/>
  <c r="U117" i="299" s="1"/>
  <c r="V117" i="299" s="1"/>
  <c r="W117" i="299" s="1"/>
  <c r="X117" i="299" s="1"/>
  <c r="Y117" i="299" s="1"/>
  <c r="Z117" i="299" s="1"/>
  <c r="AA117" i="299" s="1"/>
  <c r="AB117" i="299" s="1"/>
  <c r="AC117" i="299" s="1"/>
  <c r="AD117" i="299" s="1"/>
  <c r="AE117" i="299" s="1"/>
  <c r="BN117" i="299" s="1"/>
  <c r="G20" i="299"/>
  <c r="H20" i="299" s="1"/>
  <c r="I20" i="299" s="1"/>
  <c r="J20" i="299" s="1"/>
  <c r="K20" i="299" s="1"/>
  <c r="L20" i="299" s="1"/>
  <c r="M20" i="299" s="1"/>
  <c r="N20" i="299" s="1"/>
  <c r="O20" i="299" s="1"/>
  <c r="P20" i="299" s="1"/>
  <c r="Q20" i="299" s="1"/>
  <c r="R20" i="299" s="1"/>
  <c r="S20" i="299" s="1"/>
  <c r="T20" i="299" s="1"/>
  <c r="U20" i="299" s="1"/>
  <c r="V20" i="299" s="1"/>
  <c r="W20" i="299" s="1"/>
  <c r="X20" i="299" s="1"/>
  <c r="Y20" i="299" s="1"/>
  <c r="Z20" i="299" s="1"/>
  <c r="AA20" i="299" s="1"/>
  <c r="AB20" i="299" s="1"/>
  <c r="AC20" i="299" s="1"/>
  <c r="AD20" i="299" s="1"/>
  <c r="AE20" i="299" s="1"/>
  <c r="BJ20" i="299" s="1"/>
  <c r="G34" i="299"/>
  <c r="H34" i="299" s="1"/>
  <c r="I34" i="299" s="1"/>
  <c r="J34" i="299" s="1"/>
  <c r="K34" i="299" s="1"/>
  <c r="L34" i="299" s="1"/>
  <c r="M34" i="299" s="1"/>
  <c r="N34" i="299" s="1"/>
  <c r="O34" i="299" s="1"/>
  <c r="P34" i="299" s="1"/>
  <c r="Q34" i="299" s="1"/>
  <c r="R34" i="299" s="1"/>
  <c r="S34" i="299" s="1"/>
  <c r="T34" i="299" s="1"/>
  <c r="U34" i="299" s="1"/>
  <c r="V34" i="299" s="1"/>
  <c r="W34" i="299" s="1"/>
  <c r="X34" i="299" s="1"/>
  <c r="Y34" i="299" s="1"/>
  <c r="Z34" i="299" s="1"/>
  <c r="AA34" i="299" s="1"/>
  <c r="AB34" i="299" s="1"/>
  <c r="AC34" i="299" s="1"/>
  <c r="AD34" i="299" s="1"/>
  <c r="AE34" i="299" s="1"/>
  <c r="AR34" i="299" s="1"/>
  <c r="G51" i="299"/>
  <c r="H51" i="299" s="1"/>
  <c r="I51" i="299" s="1"/>
  <c r="J51" i="299" s="1"/>
  <c r="K51" i="299" s="1"/>
  <c r="L51" i="299" s="1"/>
  <c r="M51" i="299" s="1"/>
  <c r="N51" i="299" s="1"/>
  <c r="O51" i="299" s="1"/>
  <c r="P51" i="299" s="1"/>
  <c r="Q51" i="299" s="1"/>
  <c r="R51" i="299" s="1"/>
  <c r="S51" i="299" s="1"/>
  <c r="T51" i="299" s="1"/>
  <c r="U51" i="299" s="1"/>
  <c r="V51" i="299" s="1"/>
  <c r="W51" i="299" s="1"/>
  <c r="X51" i="299" s="1"/>
  <c r="Y51" i="299" s="1"/>
  <c r="Z51" i="299" s="1"/>
  <c r="AA51" i="299" s="1"/>
  <c r="AB51" i="299" s="1"/>
  <c r="AC51" i="299" s="1"/>
  <c r="AD51" i="299" s="1"/>
  <c r="AE51" i="299" s="1"/>
  <c r="BK51" i="299" s="1"/>
  <c r="G67" i="299"/>
  <c r="H67" i="299" s="1"/>
  <c r="I67" i="299" s="1"/>
  <c r="J67" i="299" s="1"/>
  <c r="K67" i="299" s="1"/>
  <c r="L67" i="299" s="1"/>
  <c r="M67" i="299" s="1"/>
  <c r="N67" i="299" s="1"/>
  <c r="O67" i="299" s="1"/>
  <c r="P67" i="299" s="1"/>
  <c r="Q67" i="299" s="1"/>
  <c r="R67" i="299" s="1"/>
  <c r="S67" i="299" s="1"/>
  <c r="T67" i="299" s="1"/>
  <c r="U67" i="299" s="1"/>
  <c r="V67" i="299" s="1"/>
  <c r="W67" i="299" s="1"/>
  <c r="X67" i="299" s="1"/>
  <c r="Y67" i="299" s="1"/>
  <c r="Z67" i="299" s="1"/>
  <c r="AA67" i="299" s="1"/>
  <c r="AB67" i="299" s="1"/>
  <c r="AC67" i="299" s="1"/>
  <c r="AD67" i="299" s="1"/>
  <c r="AE67" i="299" s="1"/>
  <c r="AI67" i="299" s="1"/>
  <c r="G82" i="299"/>
  <c r="H82" i="299" s="1"/>
  <c r="I82" i="299" s="1"/>
  <c r="J82" i="299" s="1"/>
  <c r="K82" i="299" s="1"/>
  <c r="L82" i="299" s="1"/>
  <c r="M82" i="299" s="1"/>
  <c r="N82" i="299" s="1"/>
  <c r="O82" i="299" s="1"/>
  <c r="P82" i="299" s="1"/>
  <c r="Q82" i="299" s="1"/>
  <c r="R82" i="299" s="1"/>
  <c r="S82" i="299" s="1"/>
  <c r="T82" i="299" s="1"/>
  <c r="U82" i="299" s="1"/>
  <c r="V82" i="299" s="1"/>
  <c r="W82" i="299" s="1"/>
  <c r="X82" i="299" s="1"/>
  <c r="Y82" i="299" s="1"/>
  <c r="Z82" i="299" s="1"/>
  <c r="AA82" i="299" s="1"/>
  <c r="AB82" i="299" s="1"/>
  <c r="AC82" i="299" s="1"/>
  <c r="AD82" i="299" s="1"/>
  <c r="AE82" i="299" s="1"/>
  <c r="AJ82" i="299" s="1"/>
  <c r="G102" i="299"/>
  <c r="H102" i="299" s="1"/>
  <c r="I102" i="299" s="1"/>
  <c r="J102" i="299" s="1"/>
  <c r="K102" i="299" s="1"/>
  <c r="L102" i="299" s="1"/>
  <c r="M102" i="299" s="1"/>
  <c r="N102" i="299" s="1"/>
  <c r="O102" i="299" s="1"/>
  <c r="P102" i="299" s="1"/>
  <c r="Q102" i="299" s="1"/>
  <c r="R102" i="299" s="1"/>
  <c r="S102" i="299" s="1"/>
  <c r="T102" i="299" s="1"/>
  <c r="U102" i="299" s="1"/>
  <c r="V102" i="299" s="1"/>
  <c r="W102" i="299" s="1"/>
  <c r="X102" i="299" s="1"/>
  <c r="Y102" i="299" s="1"/>
  <c r="Z102" i="299" s="1"/>
  <c r="AA102" i="299" s="1"/>
  <c r="AB102" i="299" s="1"/>
  <c r="AC102" i="299" s="1"/>
  <c r="AD102" i="299" s="1"/>
  <c r="AE102" i="299" s="1"/>
  <c r="G124" i="299"/>
  <c r="H124" i="299" s="1"/>
  <c r="I124" i="299" s="1"/>
  <c r="J124" i="299" s="1"/>
  <c r="K124" i="299" s="1"/>
  <c r="L124" i="299" s="1"/>
  <c r="M124" i="299" s="1"/>
  <c r="N124" i="299" s="1"/>
  <c r="O124" i="299" s="1"/>
  <c r="P124" i="299" s="1"/>
  <c r="Q124" i="299" s="1"/>
  <c r="R124" i="299" s="1"/>
  <c r="S124" i="299" s="1"/>
  <c r="T124" i="299" s="1"/>
  <c r="U124" i="299" s="1"/>
  <c r="V124" i="299" s="1"/>
  <c r="W124" i="299" s="1"/>
  <c r="X124" i="299" s="1"/>
  <c r="Y124" i="299" s="1"/>
  <c r="Z124" i="299" s="1"/>
  <c r="AA124" i="299" s="1"/>
  <c r="AB124" i="299" s="1"/>
  <c r="AC124" i="299" s="1"/>
  <c r="AD124" i="299" s="1"/>
  <c r="AE124" i="299" s="1"/>
  <c r="BG124" i="299" s="1"/>
  <c r="G151" i="299"/>
  <c r="H151" i="299" s="1"/>
  <c r="I151" i="299" s="1"/>
  <c r="J151" i="299" s="1"/>
  <c r="K151" i="299" s="1"/>
  <c r="L151" i="299" s="1"/>
  <c r="M151" i="299" s="1"/>
  <c r="N151" i="299" s="1"/>
  <c r="O151" i="299" s="1"/>
  <c r="P151" i="299" s="1"/>
  <c r="Q151" i="299" s="1"/>
  <c r="R151" i="299" s="1"/>
  <c r="S151" i="299" s="1"/>
  <c r="T151" i="299" s="1"/>
  <c r="U151" i="299" s="1"/>
  <c r="V151" i="299" s="1"/>
  <c r="W151" i="299" s="1"/>
  <c r="X151" i="299" s="1"/>
  <c r="Y151" i="299" s="1"/>
  <c r="Z151" i="299" s="1"/>
  <c r="AA151" i="299" s="1"/>
  <c r="AB151" i="299" s="1"/>
  <c r="AC151" i="299" s="1"/>
  <c r="AD151" i="299" s="1"/>
  <c r="AE151" i="299" s="1"/>
  <c r="G180" i="299"/>
  <c r="H180" i="299" s="1"/>
  <c r="I180" i="299" s="1"/>
  <c r="J180" i="299" s="1"/>
  <c r="K180" i="299" s="1"/>
  <c r="L180" i="299" s="1"/>
  <c r="M180" i="299" s="1"/>
  <c r="N180" i="299" s="1"/>
  <c r="O180" i="299" s="1"/>
  <c r="P180" i="299" s="1"/>
  <c r="Q180" i="299" s="1"/>
  <c r="R180" i="299" s="1"/>
  <c r="S180" i="299" s="1"/>
  <c r="T180" i="299" s="1"/>
  <c r="U180" i="299" s="1"/>
  <c r="V180" i="299" s="1"/>
  <c r="W180" i="299" s="1"/>
  <c r="X180" i="299" s="1"/>
  <c r="Y180" i="299" s="1"/>
  <c r="Z180" i="299" s="1"/>
  <c r="AA180" i="299" s="1"/>
  <c r="AB180" i="299" s="1"/>
  <c r="AC180" i="299" s="1"/>
  <c r="AD180" i="299" s="1"/>
  <c r="AE180" i="299" s="1"/>
  <c r="BS180" i="299" s="1"/>
  <c r="O35" i="299"/>
  <c r="P35" i="299" s="1"/>
  <c r="Q35" i="299" s="1"/>
  <c r="R35" i="299" s="1"/>
  <c r="S35" i="299" s="1"/>
  <c r="T35" i="299" s="1"/>
  <c r="U35" i="299" s="1"/>
  <c r="V35" i="299" s="1"/>
  <c r="W35" i="299" s="1"/>
  <c r="X35" i="299" s="1"/>
  <c r="Y35" i="299" s="1"/>
  <c r="Z35" i="299" s="1"/>
  <c r="AA35" i="299" s="1"/>
  <c r="AB35" i="299" s="1"/>
  <c r="AC35" i="299" s="1"/>
  <c r="AD35" i="299" s="1"/>
  <c r="AE35" i="299" s="1"/>
  <c r="O104" i="299"/>
  <c r="P104" i="299" s="1"/>
  <c r="Q104" i="299" s="1"/>
  <c r="R104" i="299" s="1"/>
  <c r="S104" i="299" s="1"/>
  <c r="T104" i="299" s="1"/>
  <c r="U104" i="299" s="1"/>
  <c r="V104" i="299" s="1"/>
  <c r="W104" i="299" s="1"/>
  <c r="X104" i="299" s="1"/>
  <c r="Y104" i="299" s="1"/>
  <c r="Z104" i="299" s="1"/>
  <c r="AA104" i="299" s="1"/>
  <c r="AB104" i="299" s="1"/>
  <c r="AC104" i="299" s="1"/>
  <c r="AD104" i="299" s="1"/>
  <c r="AE104" i="299" s="1"/>
  <c r="N143" i="299"/>
  <c r="O143" i="299" s="1"/>
  <c r="P143" i="299" s="1"/>
  <c r="Q143" i="299" s="1"/>
  <c r="R143" i="299" s="1"/>
  <c r="S143" i="299" s="1"/>
  <c r="T143" i="299" s="1"/>
  <c r="U143" i="299" s="1"/>
  <c r="V143" i="299" s="1"/>
  <c r="W143" i="299" s="1"/>
  <c r="X143" i="299" s="1"/>
  <c r="Y143" i="299" s="1"/>
  <c r="Z143" i="299" s="1"/>
  <c r="AA143" i="299" s="1"/>
  <c r="AB143" i="299" s="1"/>
  <c r="AC143" i="299" s="1"/>
  <c r="AD143" i="299" s="1"/>
  <c r="AE143" i="299" s="1"/>
  <c r="N128" i="299"/>
  <c r="O128" i="299" s="1"/>
  <c r="P128" i="299" s="1"/>
  <c r="Q128" i="299" s="1"/>
  <c r="R128" i="299" s="1"/>
  <c r="S128" i="299" s="1"/>
  <c r="T128" i="299" s="1"/>
  <c r="U128" i="299" s="1"/>
  <c r="V128" i="299" s="1"/>
  <c r="W128" i="299" s="1"/>
  <c r="X128" i="299" s="1"/>
  <c r="Y128" i="299" s="1"/>
  <c r="Z128" i="299" s="1"/>
  <c r="AA128" i="299" s="1"/>
  <c r="AB128" i="299" s="1"/>
  <c r="AC128" i="299" s="1"/>
  <c r="AD128" i="299" s="1"/>
  <c r="AE128" i="299" s="1"/>
  <c r="M38" i="299"/>
  <c r="N38" i="299" s="1"/>
  <c r="O38" i="299" s="1"/>
  <c r="P38" i="299" s="1"/>
  <c r="Q38" i="299" s="1"/>
  <c r="R38" i="299" s="1"/>
  <c r="S38" i="299" s="1"/>
  <c r="T38" i="299" s="1"/>
  <c r="U38" i="299" s="1"/>
  <c r="V38" i="299" s="1"/>
  <c r="W38" i="299" s="1"/>
  <c r="X38" i="299" s="1"/>
  <c r="Y38" i="299" s="1"/>
  <c r="Z38" i="299" s="1"/>
  <c r="AA38" i="299" s="1"/>
  <c r="AB38" i="299" s="1"/>
  <c r="AC38" i="299" s="1"/>
  <c r="AD38" i="299" s="1"/>
  <c r="AE38" i="299" s="1"/>
  <c r="M106" i="299"/>
  <c r="N106" i="299" s="1"/>
  <c r="O106" i="299" s="1"/>
  <c r="P106" i="299" s="1"/>
  <c r="Q106" i="299" s="1"/>
  <c r="R106" i="299" s="1"/>
  <c r="S106" i="299" s="1"/>
  <c r="T106" i="299" s="1"/>
  <c r="U106" i="299" s="1"/>
  <c r="V106" i="299" s="1"/>
  <c r="W106" i="299" s="1"/>
  <c r="X106" i="299" s="1"/>
  <c r="Y106" i="299" s="1"/>
  <c r="Z106" i="299" s="1"/>
  <c r="AA106" i="299" s="1"/>
  <c r="AB106" i="299" s="1"/>
  <c r="AC106" i="299" s="1"/>
  <c r="AD106" i="299" s="1"/>
  <c r="AE106" i="299" s="1"/>
  <c r="L163" i="299"/>
  <c r="M163" i="299" s="1"/>
  <c r="N163" i="299" s="1"/>
  <c r="O163" i="299" s="1"/>
  <c r="P163" i="299" s="1"/>
  <c r="Q163" i="299" s="1"/>
  <c r="R163" i="299" s="1"/>
  <c r="S163" i="299" s="1"/>
  <c r="T163" i="299" s="1"/>
  <c r="U163" i="299" s="1"/>
  <c r="V163" i="299" s="1"/>
  <c r="W163" i="299" s="1"/>
  <c r="X163" i="299" s="1"/>
  <c r="Y163" i="299" s="1"/>
  <c r="Z163" i="299" s="1"/>
  <c r="AA163" i="299" s="1"/>
  <c r="AB163" i="299" s="1"/>
  <c r="AC163" i="299" s="1"/>
  <c r="AD163" i="299" s="1"/>
  <c r="AE163" i="299" s="1"/>
  <c r="AH163" i="299" s="1"/>
  <c r="L86" i="299"/>
  <c r="M86" i="299" s="1"/>
  <c r="N86" i="299" s="1"/>
  <c r="O86" i="299" s="1"/>
  <c r="P86" i="299" s="1"/>
  <c r="Q86" i="299" s="1"/>
  <c r="R86" i="299" s="1"/>
  <c r="S86" i="299" s="1"/>
  <c r="T86" i="299" s="1"/>
  <c r="U86" i="299" s="1"/>
  <c r="V86" i="299" s="1"/>
  <c r="W86" i="299" s="1"/>
  <c r="X86" i="299" s="1"/>
  <c r="Y86" i="299" s="1"/>
  <c r="Z86" i="299" s="1"/>
  <c r="AA86" i="299" s="1"/>
  <c r="AB86" i="299" s="1"/>
  <c r="AC86" i="299" s="1"/>
  <c r="AD86" i="299" s="1"/>
  <c r="AE86" i="299" s="1"/>
  <c r="AQ86" i="299" s="1"/>
  <c r="L199" i="299"/>
  <c r="M199" i="299" s="1"/>
  <c r="N199" i="299" s="1"/>
  <c r="O199" i="299" s="1"/>
  <c r="P199" i="299" s="1"/>
  <c r="Q199" i="299" s="1"/>
  <c r="R199" i="299" s="1"/>
  <c r="S199" i="299" s="1"/>
  <c r="T199" i="299" s="1"/>
  <c r="U199" i="299" s="1"/>
  <c r="V199" i="299" s="1"/>
  <c r="W199" i="299" s="1"/>
  <c r="X199" i="299" s="1"/>
  <c r="Y199" i="299" s="1"/>
  <c r="Z199" i="299" s="1"/>
  <c r="AA199" i="299" s="1"/>
  <c r="AB199" i="299" s="1"/>
  <c r="AC199" i="299" s="1"/>
  <c r="AD199" i="299" s="1"/>
  <c r="AE199" i="299" s="1"/>
  <c r="AJ199" i="299" s="1"/>
  <c r="K56" i="299"/>
  <c r="L56" i="299" s="1"/>
  <c r="M56" i="299" s="1"/>
  <c r="N56" i="299" s="1"/>
  <c r="O56" i="299" s="1"/>
  <c r="P56" i="299" s="1"/>
  <c r="Q56" i="299" s="1"/>
  <c r="R56" i="299" s="1"/>
  <c r="S56" i="299" s="1"/>
  <c r="T56" i="299" s="1"/>
  <c r="U56" i="299" s="1"/>
  <c r="V56" i="299" s="1"/>
  <c r="W56" i="299" s="1"/>
  <c r="X56" i="299" s="1"/>
  <c r="Y56" i="299" s="1"/>
  <c r="Z56" i="299" s="1"/>
  <c r="AA56" i="299" s="1"/>
  <c r="AB56" i="299" s="1"/>
  <c r="AC56" i="299" s="1"/>
  <c r="AD56" i="299" s="1"/>
  <c r="AE56" i="299" s="1"/>
  <c r="K191" i="299"/>
  <c r="L191" i="299" s="1"/>
  <c r="M191" i="299" s="1"/>
  <c r="N191" i="299" s="1"/>
  <c r="O191" i="299" s="1"/>
  <c r="P191" i="299" s="1"/>
  <c r="Q191" i="299" s="1"/>
  <c r="R191" i="299" s="1"/>
  <c r="S191" i="299" s="1"/>
  <c r="T191" i="299" s="1"/>
  <c r="U191" i="299" s="1"/>
  <c r="V191" i="299" s="1"/>
  <c r="W191" i="299" s="1"/>
  <c r="X191" i="299" s="1"/>
  <c r="Y191" i="299" s="1"/>
  <c r="Z191" i="299" s="1"/>
  <c r="AA191" i="299" s="1"/>
  <c r="AB191" i="299" s="1"/>
  <c r="AC191" i="299" s="1"/>
  <c r="AD191" i="299" s="1"/>
  <c r="AE191" i="299" s="1"/>
  <c r="J41" i="299"/>
  <c r="K41" i="299" s="1"/>
  <c r="L41" i="299" s="1"/>
  <c r="M41" i="299" s="1"/>
  <c r="N41" i="299" s="1"/>
  <c r="O41" i="299" s="1"/>
  <c r="P41" i="299" s="1"/>
  <c r="Q41" i="299" s="1"/>
  <c r="R41" i="299" s="1"/>
  <c r="S41" i="299" s="1"/>
  <c r="T41" i="299" s="1"/>
  <c r="U41" i="299" s="1"/>
  <c r="V41" i="299" s="1"/>
  <c r="W41" i="299" s="1"/>
  <c r="X41" i="299" s="1"/>
  <c r="Y41" i="299" s="1"/>
  <c r="Z41" i="299" s="1"/>
  <c r="AA41" i="299" s="1"/>
  <c r="AB41" i="299" s="1"/>
  <c r="AC41" i="299" s="1"/>
  <c r="AD41" i="299" s="1"/>
  <c r="AE41" i="299" s="1"/>
  <c r="J160" i="299"/>
  <c r="K160" i="299" s="1"/>
  <c r="L160" i="299" s="1"/>
  <c r="M160" i="299" s="1"/>
  <c r="N160" i="299" s="1"/>
  <c r="O160" i="299" s="1"/>
  <c r="P160" i="299" s="1"/>
  <c r="Q160" i="299" s="1"/>
  <c r="R160" i="299" s="1"/>
  <c r="S160" i="299" s="1"/>
  <c r="T160" i="299" s="1"/>
  <c r="U160" i="299" s="1"/>
  <c r="V160" i="299" s="1"/>
  <c r="W160" i="299" s="1"/>
  <c r="X160" i="299" s="1"/>
  <c r="Y160" i="299" s="1"/>
  <c r="Z160" i="299" s="1"/>
  <c r="AA160" i="299" s="1"/>
  <c r="AB160" i="299" s="1"/>
  <c r="AC160" i="299" s="1"/>
  <c r="AD160" i="299" s="1"/>
  <c r="AE160" i="299" s="1"/>
  <c r="I75" i="299"/>
  <c r="J75" i="299" s="1"/>
  <c r="K75" i="299" s="1"/>
  <c r="L75" i="299" s="1"/>
  <c r="M75" i="299" s="1"/>
  <c r="N75" i="299" s="1"/>
  <c r="O75" i="299" s="1"/>
  <c r="P75" i="299" s="1"/>
  <c r="Q75" i="299" s="1"/>
  <c r="R75" i="299" s="1"/>
  <c r="S75" i="299" s="1"/>
  <c r="T75" i="299" s="1"/>
  <c r="U75" i="299" s="1"/>
  <c r="V75" i="299" s="1"/>
  <c r="W75" i="299" s="1"/>
  <c r="X75" i="299" s="1"/>
  <c r="Y75" i="299" s="1"/>
  <c r="Z75" i="299" s="1"/>
  <c r="AA75" i="299" s="1"/>
  <c r="AB75" i="299" s="1"/>
  <c r="AC75" i="299" s="1"/>
  <c r="AD75" i="299" s="1"/>
  <c r="AE75" i="299" s="1"/>
  <c r="AN75" i="299" s="1"/>
  <c r="G194" i="299"/>
  <c r="H194" i="299" s="1"/>
  <c r="I194" i="299" s="1"/>
  <c r="J194" i="299" s="1"/>
  <c r="K194" i="299" s="1"/>
  <c r="L194" i="299" s="1"/>
  <c r="M194" i="299" s="1"/>
  <c r="N194" i="299" s="1"/>
  <c r="O194" i="299" s="1"/>
  <c r="P194" i="299" s="1"/>
  <c r="Q194" i="299" s="1"/>
  <c r="R194" i="299" s="1"/>
  <c r="S194" i="299" s="1"/>
  <c r="T194" i="299" s="1"/>
  <c r="U194" i="299" s="1"/>
  <c r="V194" i="299" s="1"/>
  <c r="W194" i="299" s="1"/>
  <c r="X194" i="299" s="1"/>
  <c r="Y194" i="299" s="1"/>
  <c r="Z194" i="299" s="1"/>
  <c r="AA194" i="299" s="1"/>
  <c r="AB194" i="299" s="1"/>
  <c r="AC194" i="299" s="1"/>
  <c r="AD194" i="299" s="1"/>
  <c r="AE194" i="299" s="1"/>
  <c r="O182" i="299"/>
  <c r="P182" i="299" s="1"/>
  <c r="Q182" i="299" s="1"/>
  <c r="R182" i="299" s="1"/>
  <c r="S182" i="299" s="1"/>
  <c r="T182" i="299" s="1"/>
  <c r="U182" i="299" s="1"/>
  <c r="V182" i="299" s="1"/>
  <c r="W182" i="299" s="1"/>
  <c r="X182" i="299" s="1"/>
  <c r="Y182" i="299" s="1"/>
  <c r="Z182" i="299" s="1"/>
  <c r="AA182" i="299" s="1"/>
  <c r="AB182" i="299" s="1"/>
  <c r="AC182" i="299" s="1"/>
  <c r="AD182" i="299" s="1"/>
  <c r="AE182" i="299" s="1"/>
  <c r="AN182" i="299" s="1"/>
  <c r="O181" i="299"/>
  <c r="P181" i="299" s="1"/>
  <c r="Q181" i="299" s="1"/>
  <c r="R181" i="299" s="1"/>
  <c r="S181" i="299" s="1"/>
  <c r="T181" i="299" s="1"/>
  <c r="U181" i="299" s="1"/>
  <c r="V181" i="299" s="1"/>
  <c r="W181" i="299" s="1"/>
  <c r="X181" i="299" s="1"/>
  <c r="Y181" i="299" s="1"/>
  <c r="Z181" i="299" s="1"/>
  <c r="AA181" i="299" s="1"/>
  <c r="AB181" i="299" s="1"/>
  <c r="AC181" i="299" s="1"/>
  <c r="AD181" i="299" s="1"/>
  <c r="AE181" i="299" s="1"/>
  <c r="O52" i="299"/>
  <c r="P52" i="299" s="1"/>
  <c r="Q52" i="299" s="1"/>
  <c r="R52" i="299" s="1"/>
  <c r="S52" i="299" s="1"/>
  <c r="T52" i="299" s="1"/>
  <c r="U52" i="299" s="1"/>
  <c r="V52" i="299" s="1"/>
  <c r="W52" i="299" s="1"/>
  <c r="X52" i="299" s="1"/>
  <c r="Y52" i="299" s="1"/>
  <c r="Z52" i="299" s="1"/>
  <c r="AA52" i="299" s="1"/>
  <c r="AB52" i="299" s="1"/>
  <c r="AC52" i="299" s="1"/>
  <c r="AD52" i="299" s="1"/>
  <c r="AE52" i="299" s="1"/>
  <c r="O183" i="299"/>
  <c r="P183" i="299" s="1"/>
  <c r="Q183" i="299" s="1"/>
  <c r="R183" i="299" s="1"/>
  <c r="S183" i="299" s="1"/>
  <c r="T183" i="299" s="1"/>
  <c r="U183" i="299" s="1"/>
  <c r="V183" i="299" s="1"/>
  <c r="W183" i="299" s="1"/>
  <c r="X183" i="299" s="1"/>
  <c r="Y183" i="299" s="1"/>
  <c r="Z183" i="299" s="1"/>
  <c r="AA183" i="299" s="1"/>
  <c r="AB183" i="299" s="1"/>
  <c r="AC183" i="299" s="1"/>
  <c r="AD183" i="299" s="1"/>
  <c r="AE183" i="299" s="1"/>
  <c r="N169" i="299"/>
  <c r="O169" i="299" s="1"/>
  <c r="P169" i="299" s="1"/>
  <c r="Q169" i="299" s="1"/>
  <c r="R169" i="299" s="1"/>
  <c r="S169" i="299" s="1"/>
  <c r="T169" i="299" s="1"/>
  <c r="U169" i="299" s="1"/>
  <c r="V169" i="299" s="1"/>
  <c r="W169" i="299" s="1"/>
  <c r="X169" i="299" s="1"/>
  <c r="Y169" i="299" s="1"/>
  <c r="Z169" i="299" s="1"/>
  <c r="AA169" i="299" s="1"/>
  <c r="AB169" i="299" s="1"/>
  <c r="AC169" i="299" s="1"/>
  <c r="AD169" i="299" s="1"/>
  <c r="AE169" i="299" s="1"/>
  <c r="N22" i="299"/>
  <c r="O22" i="299" s="1"/>
  <c r="P22" i="299" s="1"/>
  <c r="Q22" i="299" s="1"/>
  <c r="R22" i="299" s="1"/>
  <c r="S22" i="299" s="1"/>
  <c r="T22" i="299" s="1"/>
  <c r="U22" i="299" s="1"/>
  <c r="V22" i="299" s="1"/>
  <c r="W22" i="299" s="1"/>
  <c r="X22" i="299" s="1"/>
  <c r="Y22" i="299" s="1"/>
  <c r="Z22" i="299" s="1"/>
  <c r="AA22" i="299" s="1"/>
  <c r="AB22" i="299" s="1"/>
  <c r="AC22" i="299" s="1"/>
  <c r="AD22" i="299" s="1"/>
  <c r="AE22" i="299" s="1"/>
  <c r="AQ22" i="299" s="1"/>
  <c r="N84" i="299"/>
  <c r="O84" i="299" s="1"/>
  <c r="P84" i="299" s="1"/>
  <c r="Q84" i="299" s="1"/>
  <c r="R84" i="299" s="1"/>
  <c r="S84" i="299" s="1"/>
  <c r="T84" i="299" s="1"/>
  <c r="U84" i="299" s="1"/>
  <c r="V84" i="299" s="1"/>
  <c r="W84" i="299" s="1"/>
  <c r="X84" i="299" s="1"/>
  <c r="Y84" i="299" s="1"/>
  <c r="Z84" i="299" s="1"/>
  <c r="AA84" i="299" s="1"/>
  <c r="AB84" i="299" s="1"/>
  <c r="AC84" i="299" s="1"/>
  <c r="AD84" i="299" s="1"/>
  <c r="AE84" i="299" s="1"/>
  <c r="BP84" i="299" s="1"/>
  <c r="M154" i="299"/>
  <c r="N154" i="299" s="1"/>
  <c r="O154" i="299" s="1"/>
  <c r="P154" i="299" s="1"/>
  <c r="Q154" i="299" s="1"/>
  <c r="R154" i="299" s="1"/>
  <c r="S154" i="299" s="1"/>
  <c r="T154" i="299" s="1"/>
  <c r="U154" i="299" s="1"/>
  <c r="V154" i="299" s="1"/>
  <c r="W154" i="299" s="1"/>
  <c r="X154" i="299" s="1"/>
  <c r="Y154" i="299" s="1"/>
  <c r="Z154" i="299" s="1"/>
  <c r="AA154" i="299" s="1"/>
  <c r="AB154" i="299" s="1"/>
  <c r="AC154" i="299" s="1"/>
  <c r="AD154" i="299" s="1"/>
  <c r="AE154" i="299" s="1"/>
  <c r="AT154" i="299" s="1"/>
  <c r="M164" i="299"/>
  <c r="N164" i="299" s="1"/>
  <c r="O164" i="299" s="1"/>
  <c r="P164" i="299" s="1"/>
  <c r="Q164" i="299" s="1"/>
  <c r="R164" i="299" s="1"/>
  <c r="S164" i="299" s="1"/>
  <c r="T164" i="299" s="1"/>
  <c r="U164" i="299" s="1"/>
  <c r="V164" i="299" s="1"/>
  <c r="W164" i="299" s="1"/>
  <c r="X164" i="299" s="1"/>
  <c r="Y164" i="299" s="1"/>
  <c r="Z164" i="299" s="1"/>
  <c r="AA164" i="299" s="1"/>
  <c r="AB164" i="299" s="1"/>
  <c r="AC164" i="299" s="1"/>
  <c r="AD164" i="299" s="1"/>
  <c r="AE164" i="299" s="1"/>
  <c r="M54" i="299"/>
  <c r="N54" i="299" s="1"/>
  <c r="O54" i="299" s="1"/>
  <c r="P54" i="299" s="1"/>
  <c r="Q54" i="299" s="1"/>
  <c r="R54" i="299" s="1"/>
  <c r="S54" i="299" s="1"/>
  <c r="T54" i="299" s="1"/>
  <c r="U54" i="299" s="1"/>
  <c r="V54" i="299" s="1"/>
  <c r="W54" i="299" s="1"/>
  <c r="X54" i="299" s="1"/>
  <c r="Y54" i="299" s="1"/>
  <c r="Z54" i="299" s="1"/>
  <c r="AA54" i="299" s="1"/>
  <c r="AB54" i="299" s="1"/>
  <c r="AC54" i="299" s="1"/>
  <c r="AD54" i="299" s="1"/>
  <c r="AE54" i="299" s="1"/>
  <c r="M129" i="299"/>
  <c r="N129" i="299" s="1"/>
  <c r="O129" i="299" s="1"/>
  <c r="P129" i="299" s="1"/>
  <c r="Q129" i="299" s="1"/>
  <c r="R129" i="299" s="1"/>
  <c r="S129" i="299" s="1"/>
  <c r="T129" i="299" s="1"/>
  <c r="U129" i="299" s="1"/>
  <c r="V129" i="299" s="1"/>
  <c r="W129" i="299" s="1"/>
  <c r="X129" i="299" s="1"/>
  <c r="Y129" i="299" s="1"/>
  <c r="Z129" i="299" s="1"/>
  <c r="AA129" i="299" s="1"/>
  <c r="AB129" i="299" s="1"/>
  <c r="AC129" i="299" s="1"/>
  <c r="AD129" i="299" s="1"/>
  <c r="AE129" i="299" s="1"/>
  <c r="BD129" i="299" s="1"/>
  <c r="L107" i="299"/>
  <c r="M107" i="299" s="1"/>
  <c r="N107" i="299" s="1"/>
  <c r="O107" i="299" s="1"/>
  <c r="P107" i="299" s="1"/>
  <c r="Q107" i="299" s="1"/>
  <c r="R107" i="299" s="1"/>
  <c r="S107" i="299" s="1"/>
  <c r="T107" i="299" s="1"/>
  <c r="U107" i="299" s="1"/>
  <c r="V107" i="299" s="1"/>
  <c r="W107" i="299" s="1"/>
  <c r="X107" i="299" s="1"/>
  <c r="Y107" i="299" s="1"/>
  <c r="Z107" i="299" s="1"/>
  <c r="AA107" i="299" s="1"/>
  <c r="AB107" i="299" s="1"/>
  <c r="AC107" i="299" s="1"/>
  <c r="AD107" i="299" s="1"/>
  <c r="AE107" i="299" s="1"/>
  <c r="AN107" i="299" s="1"/>
  <c r="L72" i="299"/>
  <c r="M72" i="299" s="1"/>
  <c r="N72" i="299" s="1"/>
  <c r="O72" i="299" s="1"/>
  <c r="P72" i="299" s="1"/>
  <c r="Q72" i="299" s="1"/>
  <c r="R72" i="299" s="1"/>
  <c r="S72" i="299" s="1"/>
  <c r="T72" i="299" s="1"/>
  <c r="U72" i="299" s="1"/>
  <c r="V72" i="299" s="1"/>
  <c r="W72" i="299" s="1"/>
  <c r="X72" i="299" s="1"/>
  <c r="Y72" i="299" s="1"/>
  <c r="Z72" i="299" s="1"/>
  <c r="AA72" i="299" s="1"/>
  <c r="AB72" i="299" s="1"/>
  <c r="AC72" i="299" s="1"/>
  <c r="AD72" i="299" s="1"/>
  <c r="AE72" i="299" s="1"/>
  <c r="AF72" i="299" s="1"/>
  <c r="L165" i="299"/>
  <c r="M165" i="299" s="1"/>
  <c r="N165" i="299" s="1"/>
  <c r="O165" i="299" s="1"/>
  <c r="P165" i="299" s="1"/>
  <c r="Q165" i="299" s="1"/>
  <c r="R165" i="299" s="1"/>
  <c r="S165" i="299" s="1"/>
  <c r="T165" i="299" s="1"/>
  <c r="U165" i="299" s="1"/>
  <c r="V165" i="299" s="1"/>
  <c r="W165" i="299" s="1"/>
  <c r="X165" i="299" s="1"/>
  <c r="Y165" i="299" s="1"/>
  <c r="Z165" i="299" s="1"/>
  <c r="AA165" i="299" s="1"/>
  <c r="AB165" i="299" s="1"/>
  <c r="AC165" i="299" s="1"/>
  <c r="AD165" i="299" s="1"/>
  <c r="AE165" i="299" s="1"/>
  <c r="K103" i="299"/>
  <c r="L103" i="299" s="1"/>
  <c r="M103" i="299" s="1"/>
  <c r="N103" i="299" s="1"/>
  <c r="O103" i="299" s="1"/>
  <c r="P103" i="299" s="1"/>
  <c r="Q103" i="299" s="1"/>
  <c r="R103" i="299" s="1"/>
  <c r="S103" i="299" s="1"/>
  <c r="T103" i="299" s="1"/>
  <c r="U103" i="299" s="1"/>
  <c r="V103" i="299" s="1"/>
  <c r="W103" i="299" s="1"/>
  <c r="X103" i="299" s="1"/>
  <c r="Y103" i="299" s="1"/>
  <c r="Z103" i="299" s="1"/>
  <c r="AA103" i="299" s="1"/>
  <c r="AB103" i="299" s="1"/>
  <c r="AC103" i="299" s="1"/>
  <c r="AD103" i="299" s="1"/>
  <c r="AE103" i="299" s="1"/>
  <c r="K109" i="299"/>
  <c r="L109" i="299" s="1"/>
  <c r="M109" i="299" s="1"/>
  <c r="N109" i="299" s="1"/>
  <c r="O109" i="299" s="1"/>
  <c r="P109" i="299" s="1"/>
  <c r="Q109" i="299" s="1"/>
  <c r="R109" i="299" s="1"/>
  <c r="S109" i="299" s="1"/>
  <c r="T109" i="299" s="1"/>
  <c r="U109" i="299" s="1"/>
  <c r="V109" i="299" s="1"/>
  <c r="W109" i="299" s="1"/>
  <c r="X109" i="299" s="1"/>
  <c r="Y109" i="299" s="1"/>
  <c r="Z109" i="299" s="1"/>
  <c r="AA109" i="299" s="1"/>
  <c r="AB109" i="299" s="1"/>
  <c r="AC109" i="299" s="1"/>
  <c r="AD109" i="299" s="1"/>
  <c r="AE109" i="299" s="1"/>
  <c r="J198" i="299"/>
  <c r="K198" i="299" s="1"/>
  <c r="L198" i="299" s="1"/>
  <c r="M198" i="299" s="1"/>
  <c r="N198" i="299" s="1"/>
  <c r="O198" i="299" s="1"/>
  <c r="P198" i="299" s="1"/>
  <c r="Q198" i="299" s="1"/>
  <c r="R198" i="299" s="1"/>
  <c r="S198" i="299" s="1"/>
  <c r="T198" i="299" s="1"/>
  <c r="U198" i="299" s="1"/>
  <c r="V198" i="299" s="1"/>
  <c r="W198" i="299" s="1"/>
  <c r="X198" i="299" s="1"/>
  <c r="Y198" i="299" s="1"/>
  <c r="Z198" i="299" s="1"/>
  <c r="AA198" i="299" s="1"/>
  <c r="AB198" i="299" s="1"/>
  <c r="AC198" i="299" s="1"/>
  <c r="AD198" i="299" s="1"/>
  <c r="AE198" i="299" s="1"/>
  <c r="J137" i="299"/>
  <c r="K137" i="299" s="1"/>
  <c r="L137" i="299" s="1"/>
  <c r="M137" i="299" s="1"/>
  <c r="N137" i="299" s="1"/>
  <c r="O137" i="299" s="1"/>
  <c r="P137" i="299" s="1"/>
  <c r="Q137" i="299" s="1"/>
  <c r="R137" i="299" s="1"/>
  <c r="S137" i="299" s="1"/>
  <c r="T137" i="299" s="1"/>
  <c r="U137" i="299" s="1"/>
  <c r="V137" i="299" s="1"/>
  <c r="W137" i="299" s="1"/>
  <c r="X137" i="299" s="1"/>
  <c r="Y137" i="299" s="1"/>
  <c r="Z137" i="299" s="1"/>
  <c r="AA137" i="299" s="1"/>
  <c r="AB137" i="299" s="1"/>
  <c r="AC137" i="299" s="1"/>
  <c r="AD137" i="299" s="1"/>
  <c r="AE137" i="299" s="1"/>
  <c r="J57" i="299"/>
  <c r="K57" i="299" s="1"/>
  <c r="L57" i="299" s="1"/>
  <c r="M57" i="299" s="1"/>
  <c r="N57" i="299" s="1"/>
  <c r="O57" i="299" s="1"/>
  <c r="P57" i="299" s="1"/>
  <c r="Q57" i="299" s="1"/>
  <c r="R57" i="299" s="1"/>
  <c r="S57" i="299" s="1"/>
  <c r="T57" i="299" s="1"/>
  <c r="U57" i="299" s="1"/>
  <c r="V57" i="299" s="1"/>
  <c r="W57" i="299" s="1"/>
  <c r="X57" i="299" s="1"/>
  <c r="Y57" i="299" s="1"/>
  <c r="Z57" i="299" s="1"/>
  <c r="AA57" i="299" s="1"/>
  <c r="AB57" i="299" s="1"/>
  <c r="AC57" i="299" s="1"/>
  <c r="AD57" i="299" s="1"/>
  <c r="AE57" i="299" s="1"/>
  <c r="AH57" i="299" s="1"/>
  <c r="J89" i="299"/>
  <c r="K89" i="299" s="1"/>
  <c r="L89" i="299" s="1"/>
  <c r="M89" i="299" s="1"/>
  <c r="N89" i="299" s="1"/>
  <c r="O89" i="299" s="1"/>
  <c r="P89" i="299" s="1"/>
  <c r="Q89" i="299" s="1"/>
  <c r="R89" i="299" s="1"/>
  <c r="S89" i="299" s="1"/>
  <c r="T89" i="299" s="1"/>
  <c r="U89" i="299" s="1"/>
  <c r="V89" i="299" s="1"/>
  <c r="W89" i="299" s="1"/>
  <c r="X89" i="299" s="1"/>
  <c r="Y89" i="299" s="1"/>
  <c r="Z89" i="299" s="1"/>
  <c r="AA89" i="299" s="1"/>
  <c r="AB89" i="299" s="1"/>
  <c r="AC89" i="299" s="1"/>
  <c r="AD89" i="299" s="1"/>
  <c r="AE89" i="299" s="1"/>
  <c r="AM89" i="299" s="1"/>
  <c r="J193" i="299"/>
  <c r="K193" i="299" s="1"/>
  <c r="L193" i="299" s="1"/>
  <c r="M193" i="299" s="1"/>
  <c r="N193" i="299" s="1"/>
  <c r="O193" i="299" s="1"/>
  <c r="P193" i="299" s="1"/>
  <c r="Q193" i="299" s="1"/>
  <c r="R193" i="299" s="1"/>
  <c r="S193" i="299" s="1"/>
  <c r="T193" i="299" s="1"/>
  <c r="U193" i="299" s="1"/>
  <c r="V193" i="299" s="1"/>
  <c r="W193" i="299" s="1"/>
  <c r="X193" i="299" s="1"/>
  <c r="Y193" i="299" s="1"/>
  <c r="Z193" i="299" s="1"/>
  <c r="AA193" i="299" s="1"/>
  <c r="AB193" i="299" s="1"/>
  <c r="AC193" i="299" s="1"/>
  <c r="AD193" i="299" s="1"/>
  <c r="AE193" i="299" s="1"/>
  <c r="I97" i="299"/>
  <c r="J97" i="299" s="1"/>
  <c r="K97" i="299" s="1"/>
  <c r="L97" i="299" s="1"/>
  <c r="M97" i="299" s="1"/>
  <c r="N97" i="299" s="1"/>
  <c r="O97" i="299" s="1"/>
  <c r="P97" i="299" s="1"/>
  <c r="Q97" i="299" s="1"/>
  <c r="R97" i="299" s="1"/>
  <c r="S97" i="299" s="1"/>
  <c r="T97" i="299" s="1"/>
  <c r="U97" i="299" s="1"/>
  <c r="V97" i="299" s="1"/>
  <c r="W97" i="299" s="1"/>
  <c r="X97" i="299" s="1"/>
  <c r="Y97" i="299" s="1"/>
  <c r="Z97" i="299" s="1"/>
  <c r="AA97" i="299" s="1"/>
  <c r="AB97" i="299" s="1"/>
  <c r="AC97" i="299" s="1"/>
  <c r="AD97" i="299" s="1"/>
  <c r="AE97" i="299" s="1"/>
  <c r="I168" i="299"/>
  <c r="J168" i="299" s="1"/>
  <c r="K168" i="299" s="1"/>
  <c r="L168" i="299" s="1"/>
  <c r="M168" i="299" s="1"/>
  <c r="N168" i="299" s="1"/>
  <c r="O168" i="299" s="1"/>
  <c r="P168" i="299" s="1"/>
  <c r="Q168" i="299" s="1"/>
  <c r="R168" i="299" s="1"/>
  <c r="S168" i="299" s="1"/>
  <c r="T168" i="299" s="1"/>
  <c r="U168" i="299" s="1"/>
  <c r="V168" i="299" s="1"/>
  <c r="W168" i="299" s="1"/>
  <c r="X168" i="299" s="1"/>
  <c r="Y168" i="299" s="1"/>
  <c r="Z168" i="299" s="1"/>
  <c r="AA168" i="299" s="1"/>
  <c r="AB168" i="299" s="1"/>
  <c r="AC168" i="299" s="1"/>
  <c r="AD168" i="299" s="1"/>
  <c r="AE168" i="299" s="1"/>
  <c r="BQ168" i="299" s="1"/>
  <c r="G195" i="299"/>
  <c r="H195" i="299" s="1"/>
  <c r="I195" i="299" s="1"/>
  <c r="J195" i="299" s="1"/>
  <c r="K195" i="299" s="1"/>
  <c r="L195" i="299" s="1"/>
  <c r="M195" i="299" s="1"/>
  <c r="N195" i="299" s="1"/>
  <c r="O195" i="299" s="1"/>
  <c r="P195" i="299" s="1"/>
  <c r="Q195" i="299" s="1"/>
  <c r="R195" i="299" s="1"/>
  <c r="S195" i="299" s="1"/>
  <c r="T195" i="299" s="1"/>
  <c r="U195" i="299" s="1"/>
  <c r="V195" i="299" s="1"/>
  <c r="W195" i="299" s="1"/>
  <c r="X195" i="299" s="1"/>
  <c r="Y195" i="299" s="1"/>
  <c r="Z195" i="299" s="1"/>
  <c r="AA195" i="299" s="1"/>
  <c r="AB195" i="299" s="1"/>
  <c r="AC195" i="299" s="1"/>
  <c r="AD195" i="299" s="1"/>
  <c r="AE195" i="299" s="1"/>
  <c r="AI195" i="299" s="1"/>
  <c r="G159" i="299"/>
  <c r="H159" i="299" s="1"/>
  <c r="I159" i="299" s="1"/>
  <c r="J159" i="299" s="1"/>
  <c r="K159" i="299" s="1"/>
  <c r="L159" i="299" s="1"/>
  <c r="M159" i="299" s="1"/>
  <c r="N159" i="299" s="1"/>
  <c r="O159" i="299" s="1"/>
  <c r="P159" i="299" s="1"/>
  <c r="Q159" i="299" s="1"/>
  <c r="R159" i="299" s="1"/>
  <c r="S159" i="299" s="1"/>
  <c r="T159" i="299" s="1"/>
  <c r="U159" i="299" s="1"/>
  <c r="V159" i="299" s="1"/>
  <c r="W159" i="299" s="1"/>
  <c r="X159" i="299" s="1"/>
  <c r="Y159" i="299" s="1"/>
  <c r="Z159" i="299" s="1"/>
  <c r="AA159" i="299" s="1"/>
  <c r="AB159" i="299" s="1"/>
  <c r="AC159" i="299" s="1"/>
  <c r="AD159" i="299" s="1"/>
  <c r="AE159" i="299" s="1"/>
  <c r="G132" i="299"/>
  <c r="H132" i="299" s="1"/>
  <c r="I132" i="299" s="1"/>
  <c r="J132" i="299" s="1"/>
  <c r="K132" i="299" s="1"/>
  <c r="L132" i="299" s="1"/>
  <c r="M132" i="299" s="1"/>
  <c r="N132" i="299" s="1"/>
  <c r="O132" i="299" s="1"/>
  <c r="P132" i="299" s="1"/>
  <c r="Q132" i="299" s="1"/>
  <c r="R132" i="299" s="1"/>
  <c r="S132" i="299" s="1"/>
  <c r="T132" i="299" s="1"/>
  <c r="U132" i="299" s="1"/>
  <c r="V132" i="299" s="1"/>
  <c r="W132" i="299" s="1"/>
  <c r="X132" i="299" s="1"/>
  <c r="Y132" i="299" s="1"/>
  <c r="Z132" i="299" s="1"/>
  <c r="AA132" i="299" s="1"/>
  <c r="AB132" i="299" s="1"/>
  <c r="AC132" i="299" s="1"/>
  <c r="AD132" i="299" s="1"/>
  <c r="AE132" i="299" s="1"/>
  <c r="G96" i="299"/>
  <c r="H96" i="299" s="1"/>
  <c r="I96" i="299" s="1"/>
  <c r="J96" i="299" s="1"/>
  <c r="K96" i="299" s="1"/>
  <c r="L96" i="299" s="1"/>
  <c r="M96" i="299" s="1"/>
  <c r="N96" i="299" s="1"/>
  <c r="O96" i="299" s="1"/>
  <c r="P96" i="299" s="1"/>
  <c r="Q96" i="299" s="1"/>
  <c r="R96" i="299" s="1"/>
  <c r="S96" i="299" s="1"/>
  <c r="T96" i="299" s="1"/>
  <c r="U96" i="299" s="1"/>
  <c r="V96" i="299" s="1"/>
  <c r="W96" i="299" s="1"/>
  <c r="X96" i="299" s="1"/>
  <c r="Y96" i="299" s="1"/>
  <c r="Z96" i="299" s="1"/>
  <c r="AA96" i="299" s="1"/>
  <c r="AB96" i="299" s="1"/>
  <c r="AC96" i="299" s="1"/>
  <c r="AD96" i="299" s="1"/>
  <c r="AE96" i="299" s="1"/>
  <c r="AP96" i="299" s="1"/>
  <c r="G14" i="299"/>
  <c r="H14" i="299" s="1"/>
  <c r="I14" i="299" s="1"/>
  <c r="J14" i="299" s="1"/>
  <c r="K14" i="299" s="1"/>
  <c r="L14" i="299" s="1"/>
  <c r="M14" i="299" s="1"/>
  <c r="N14" i="299" s="1"/>
  <c r="O14" i="299" s="1"/>
  <c r="P14" i="299" s="1"/>
  <c r="Q14" i="299" s="1"/>
  <c r="R14" i="299" s="1"/>
  <c r="S14" i="299" s="1"/>
  <c r="T14" i="299" s="1"/>
  <c r="U14" i="299" s="1"/>
  <c r="V14" i="299" s="1"/>
  <c r="W14" i="299" s="1"/>
  <c r="X14" i="299" s="1"/>
  <c r="Y14" i="299" s="1"/>
  <c r="Z14" i="299" s="1"/>
  <c r="AA14" i="299" s="1"/>
  <c r="AB14" i="299" s="1"/>
  <c r="AC14" i="299" s="1"/>
  <c r="AD14" i="299" s="1"/>
  <c r="AE14" i="299" s="1"/>
  <c r="BO14" i="299" s="1"/>
  <c r="G28" i="299"/>
  <c r="H28" i="299" s="1"/>
  <c r="I28" i="299" s="1"/>
  <c r="J28" i="299" s="1"/>
  <c r="K28" i="299" s="1"/>
  <c r="L28" i="299" s="1"/>
  <c r="M28" i="299" s="1"/>
  <c r="N28" i="299" s="1"/>
  <c r="O28" i="299" s="1"/>
  <c r="P28" i="299" s="1"/>
  <c r="Q28" i="299" s="1"/>
  <c r="R28" i="299" s="1"/>
  <c r="S28" i="299" s="1"/>
  <c r="T28" i="299" s="1"/>
  <c r="U28" i="299" s="1"/>
  <c r="V28" i="299" s="1"/>
  <c r="W28" i="299" s="1"/>
  <c r="X28" i="299" s="1"/>
  <c r="Y28" i="299" s="1"/>
  <c r="Z28" i="299" s="1"/>
  <c r="AA28" i="299" s="1"/>
  <c r="AB28" i="299" s="1"/>
  <c r="AC28" i="299" s="1"/>
  <c r="AD28" i="299" s="1"/>
  <c r="AE28" i="299" s="1"/>
  <c r="AK28" i="299" s="1"/>
  <c r="G44" i="299"/>
  <c r="H44" i="299" s="1"/>
  <c r="I44" i="299" s="1"/>
  <c r="J44" i="299" s="1"/>
  <c r="K44" i="299" s="1"/>
  <c r="L44" i="299" s="1"/>
  <c r="M44" i="299" s="1"/>
  <c r="N44" i="299" s="1"/>
  <c r="O44" i="299" s="1"/>
  <c r="P44" i="299" s="1"/>
  <c r="Q44" i="299" s="1"/>
  <c r="R44" i="299" s="1"/>
  <c r="S44" i="299" s="1"/>
  <c r="T44" i="299" s="1"/>
  <c r="U44" i="299" s="1"/>
  <c r="V44" i="299" s="1"/>
  <c r="W44" i="299" s="1"/>
  <c r="X44" i="299" s="1"/>
  <c r="Y44" i="299" s="1"/>
  <c r="Z44" i="299" s="1"/>
  <c r="AA44" i="299" s="1"/>
  <c r="AB44" i="299" s="1"/>
  <c r="AC44" i="299" s="1"/>
  <c r="AD44" i="299" s="1"/>
  <c r="AE44" i="299" s="1"/>
  <c r="G59" i="299"/>
  <c r="H59" i="299" s="1"/>
  <c r="I59" i="299" s="1"/>
  <c r="J59" i="299" s="1"/>
  <c r="K59" i="299" s="1"/>
  <c r="L59" i="299" s="1"/>
  <c r="M59" i="299" s="1"/>
  <c r="N59" i="299" s="1"/>
  <c r="O59" i="299" s="1"/>
  <c r="P59" i="299" s="1"/>
  <c r="Q59" i="299" s="1"/>
  <c r="R59" i="299" s="1"/>
  <c r="S59" i="299" s="1"/>
  <c r="T59" i="299" s="1"/>
  <c r="U59" i="299" s="1"/>
  <c r="V59" i="299" s="1"/>
  <c r="W59" i="299" s="1"/>
  <c r="X59" i="299" s="1"/>
  <c r="Y59" i="299" s="1"/>
  <c r="Z59" i="299" s="1"/>
  <c r="AA59" i="299" s="1"/>
  <c r="AB59" i="299" s="1"/>
  <c r="AC59" i="299" s="1"/>
  <c r="AD59" i="299" s="1"/>
  <c r="AE59" i="299" s="1"/>
  <c r="AX59" i="299" s="1"/>
  <c r="G76" i="299"/>
  <c r="H76" i="299" s="1"/>
  <c r="I76" i="299" s="1"/>
  <c r="J76" i="299" s="1"/>
  <c r="K76" i="299" s="1"/>
  <c r="L76" i="299" s="1"/>
  <c r="M76" i="299" s="1"/>
  <c r="N76" i="299" s="1"/>
  <c r="O76" i="299" s="1"/>
  <c r="P76" i="299" s="1"/>
  <c r="Q76" i="299" s="1"/>
  <c r="R76" i="299" s="1"/>
  <c r="S76" i="299" s="1"/>
  <c r="T76" i="299" s="1"/>
  <c r="U76" i="299" s="1"/>
  <c r="V76" i="299" s="1"/>
  <c r="W76" i="299" s="1"/>
  <c r="X76" i="299" s="1"/>
  <c r="Y76" i="299" s="1"/>
  <c r="Z76" i="299" s="1"/>
  <c r="AA76" i="299" s="1"/>
  <c r="AB76" i="299" s="1"/>
  <c r="AC76" i="299" s="1"/>
  <c r="AD76" i="299" s="1"/>
  <c r="AE76" i="299" s="1"/>
  <c r="BI76" i="299" s="1"/>
  <c r="G91" i="299"/>
  <c r="H91" i="299" s="1"/>
  <c r="I91" i="299" s="1"/>
  <c r="J91" i="299" s="1"/>
  <c r="K91" i="299" s="1"/>
  <c r="L91" i="299" s="1"/>
  <c r="M91" i="299" s="1"/>
  <c r="N91" i="299" s="1"/>
  <c r="O91" i="299" s="1"/>
  <c r="P91" i="299" s="1"/>
  <c r="Q91" i="299" s="1"/>
  <c r="R91" i="299" s="1"/>
  <c r="S91" i="299" s="1"/>
  <c r="T91" i="299" s="1"/>
  <c r="U91" i="299" s="1"/>
  <c r="V91" i="299" s="1"/>
  <c r="W91" i="299" s="1"/>
  <c r="X91" i="299" s="1"/>
  <c r="Y91" i="299" s="1"/>
  <c r="Z91" i="299" s="1"/>
  <c r="AA91" i="299" s="1"/>
  <c r="AB91" i="299" s="1"/>
  <c r="AC91" i="299" s="1"/>
  <c r="AD91" i="299" s="1"/>
  <c r="AE91" i="299" s="1"/>
  <c r="G114" i="299"/>
  <c r="H114" i="299" s="1"/>
  <c r="I114" i="299" s="1"/>
  <c r="J114" i="299" s="1"/>
  <c r="K114" i="299" s="1"/>
  <c r="L114" i="299" s="1"/>
  <c r="M114" i="299" s="1"/>
  <c r="N114" i="299" s="1"/>
  <c r="O114" i="299" s="1"/>
  <c r="P114" i="299" s="1"/>
  <c r="Q114" i="299" s="1"/>
  <c r="R114" i="299" s="1"/>
  <c r="S114" i="299" s="1"/>
  <c r="T114" i="299" s="1"/>
  <c r="U114" i="299" s="1"/>
  <c r="V114" i="299" s="1"/>
  <c r="W114" i="299" s="1"/>
  <c r="X114" i="299" s="1"/>
  <c r="Y114" i="299" s="1"/>
  <c r="Z114" i="299" s="1"/>
  <c r="AA114" i="299" s="1"/>
  <c r="AB114" i="299" s="1"/>
  <c r="AC114" i="299" s="1"/>
  <c r="AD114" i="299" s="1"/>
  <c r="AE114" i="299" s="1"/>
  <c r="BJ114" i="299" s="1"/>
  <c r="G139" i="299"/>
  <c r="H139" i="299" s="1"/>
  <c r="I139" i="299" s="1"/>
  <c r="J139" i="299" s="1"/>
  <c r="K139" i="299" s="1"/>
  <c r="L139" i="299" s="1"/>
  <c r="M139" i="299" s="1"/>
  <c r="N139" i="299" s="1"/>
  <c r="O139" i="299" s="1"/>
  <c r="P139" i="299" s="1"/>
  <c r="Q139" i="299" s="1"/>
  <c r="R139" i="299" s="1"/>
  <c r="S139" i="299" s="1"/>
  <c r="T139" i="299" s="1"/>
  <c r="U139" i="299" s="1"/>
  <c r="V139" i="299" s="1"/>
  <c r="W139" i="299" s="1"/>
  <c r="X139" i="299" s="1"/>
  <c r="Y139" i="299" s="1"/>
  <c r="Z139" i="299" s="1"/>
  <c r="AA139" i="299" s="1"/>
  <c r="AB139" i="299" s="1"/>
  <c r="AC139" i="299" s="1"/>
  <c r="AD139" i="299" s="1"/>
  <c r="AE139" i="299" s="1"/>
  <c r="AT139" i="299" s="1"/>
  <c r="G171" i="299"/>
  <c r="H171" i="299" s="1"/>
  <c r="I171" i="299" s="1"/>
  <c r="J171" i="299" s="1"/>
  <c r="K171" i="299" s="1"/>
  <c r="L171" i="299" s="1"/>
  <c r="M171" i="299" s="1"/>
  <c r="N171" i="299" s="1"/>
  <c r="O171" i="299" s="1"/>
  <c r="P171" i="299" s="1"/>
  <c r="Q171" i="299" s="1"/>
  <c r="R171" i="299" s="1"/>
  <c r="S171" i="299" s="1"/>
  <c r="T171" i="299" s="1"/>
  <c r="U171" i="299" s="1"/>
  <c r="V171" i="299" s="1"/>
  <c r="W171" i="299" s="1"/>
  <c r="X171" i="299" s="1"/>
  <c r="Y171" i="299" s="1"/>
  <c r="Z171" i="299" s="1"/>
  <c r="AA171" i="299" s="1"/>
  <c r="AB171" i="299" s="1"/>
  <c r="AC171" i="299" s="1"/>
  <c r="AD171" i="299" s="1"/>
  <c r="AE171" i="299" s="1"/>
  <c r="G196" i="299"/>
  <c r="H196" i="299" s="1"/>
  <c r="I196" i="299" s="1"/>
  <c r="J196" i="299" s="1"/>
  <c r="K196" i="299" s="1"/>
  <c r="L196" i="299" s="1"/>
  <c r="M196" i="299" s="1"/>
  <c r="N196" i="299" s="1"/>
  <c r="O196" i="299" s="1"/>
  <c r="P196" i="299" s="1"/>
  <c r="Q196" i="299" s="1"/>
  <c r="R196" i="299" s="1"/>
  <c r="S196" i="299" s="1"/>
  <c r="T196" i="299" s="1"/>
  <c r="U196" i="299" s="1"/>
  <c r="V196" i="299" s="1"/>
  <c r="W196" i="299" s="1"/>
  <c r="X196" i="299" s="1"/>
  <c r="Y196" i="299" s="1"/>
  <c r="Z196" i="299" s="1"/>
  <c r="AA196" i="299" s="1"/>
  <c r="AB196" i="299" s="1"/>
  <c r="AC196" i="299" s="1"/>
  <c r="AD196" i="299" s="1"/>
  <c r="AE196" i="299" s="1"/>
  <c r="O119" i="299"/>
  <c r="P119" i="299" s="1"/>
  <c r="Q119" i="299" s="1"/>
  <c r="R119" i="299" s="1"/>
  <c r="S119" i="299" s="1"/>
  <c r="T119" i="299" s="1"/>
  <c r="U119" i="299" s="1"/>
  <c r="V119" i="299" s="1"/>
  <c r="W119" i="299" s="1"/>
  <c r="X119" i="299" s="1"/>
  <c r="Y119" i="299" s="1"/>
  <c r="Z119" i="299" s="1"/>
  <c r="AA119" i="299" s="1"/>
  <c r="AB119" i="299" s="1"/>
  <c r="AC119" i="299" s="1"/>
  <c r="AD119" i="299" s="1"/>
  <c r="AE119" i="299" s="1"/>
  <c r="AI119" i="299" s="1"/>
  <c r="O170" i="299"/>
  <c r="P170" i="299" s="1"/>
  <c r="Q170" i="299" s="1"/>
  <c r="R170" i="299" s="1"/>
  <c r="S170" i="299" s="1"/>
  <c r="T170" i="299" s="1"/>
  <c r="U170" i="299" s="1"/>
  <c r="V170" i="299" s="1"/>
  <c r="W170" i="299" s="1"/>
  <c r="X170" i="299" s="1"/>
  <c r="Y170" i="299" s="1"/>
  <c r="Z170" i="299" s="1"/>
  <c r="AA170" i="299" s="1"/>
  <c r="AB170" i="299" s="1"/>
  <c r="AC170" i="299" s="1"/>
  <c r="AD170" i="299" s="1"/>
  <c r="AE170" i="299" s="1"/>
  <c r="BL170" i="299" s="1"/>
  <c r="O21" i="299"/>
  <c r="P21" i="299" s="1"/>
  <c r="Q21" i="299" s="1"/>
  <c r="R21" i="299" s="1"/>
  <c r="S21" i="299" s="1"/>
  <c r="T21" i="299" s="1"/>
  <c r="U21" i="299" s="1"/>
  <c r="V21" i="299" s="1"/>
  <c r="W21" i="299" s="1"/>
  <c r="X21" i="299" s="1"/>
  <c r="Y21" i="299" s="1"/>
  <c r="Z21" i="299" s="1"/>
  <c r="AA21" i="299" s="1"/>
  <c r="AB21" i="299" s="1"/>
  <c r="AC21" i="299" s="1"/>
  <c r="AD21" i="299" s="1"/>
  <c r="AE21" i="299" s="1"/>
  <c r="AZ21" i="299" s="1"/>
  <c r="O69" i="299"/>
  <c r="P69" i="299" s="1"/>
  <c r="Q69" i="299" s="1"/>
  <c r="R69" i="299" s="1"/>
  <c r="S69" i="299" s="1"/>
  <c r="T69" i="299" s="1"/>
  <c r="U69" i="299" s="1"/>
  <c r="V69" i="299" s="1"/>
  <c r="W69" i="299" s="1"/>
  <c r="X69" i="299" s="1"/>
  <c r="Y69" i="299" s="1"/>
  <c r="Z69" i="299" s="1"/>
  <c r="AA69" i="299" s="1"/>
  <c r="AB69" i="299" s="1"/>
  <c r="AC69" i="299" s="1"/>
  <c r="AD69" i="299" s="1"/>
  <c r="AE69" i="299" s="1"/>
  <c r="AP69" i="299" s="1"/>
  <c r="O153" i="299"/>
  <c r="P153" i="299" s="1"/>
  <c r="Q153" i="299" s="1"/>
  <c r="R153" i="299" s="1"/>
  <c r="S153" i="299" s="1"/>
  <c r="T153" i="299" s="1"/>
  <c r="U153" i="299" s="1"/>
  <c r="V153" i="299" s="1"/>
  <c r="W153" i="299" s="1"/>
  <c r="X153" i="299" s="1"/>
  <c r="Y153" i="299" s="1"/>
  <c r="Z153" i="299" s="1"/>
  <c r="AA153" i="299" s="1"/>
  <c r="AB153" i="299" s="1"/>
  <c r="AC153" i="299" s="1"/>
  <c r="AD153" i="299" s="1"/>
  <c r="AE153" i="299" s="1"/>
  <c r="BK153" i="299" s="1"/>
  <c r="N95" i="299"/>
  <c r="O95" i="299" s="1"/>
  <c r="P95" i="299" s="1"/>
  <c r="Q95" i="299" s="1"/>
  <c r="R95" i="299" s="1"/>
  <c r="S95" i="299" s="1"/>
  <c r="T95" i="299" s="1"/>
  <c r="U95" i="299" s="1"/>
  <c r="V95" i="299" s="1"/>
  <c r="W95" i="299" s="1"/>
  <c r="X95" i="299" s="1"/>
  <c r="Y95" i="299" s="1"/>
  <c r="Z95" i="299" s="1"/>
  <c r="AA95" i="299" s="1"/>
  <c r="AB95" i="299" s="1"/>
  <c r="AC95" i="299" s="1"/>
  <c r="AD95" i="299" s="1"/>
  <c r="AE95" i="299" s="1"/>
  <c r="N113" i="299"/>
  <c r="O113" i="299" s="1"/>
  <c r="P113" i="299" s="1"/>
  <c r="Q113" i="299" s="1"/>
  <c r="R113" i="299" s="1"/>
  <c r="S113" i="299" s="1"/>
  <c r="T113" i="299" s="1"/>
  <c r="U113" i="299" s="1"/>
  <c r="V113" i="299" s="1"/>
  <c r="W113" i="299" s="1"/>
  <c r="X113" i="299" s="1"/>
  <c r="Y113" i="299" s="1"/>
  <c r="Z113" i="299" s="1"/>
  <c r="AA113" i="299" s="1"/>
  <c r="AB113" i="299" s="1"/>
  <c r="AC113" i="299" s="1"/>
  <c r="AD113" i="299" s="1"/>
  <c r="AE113" i="299" s="1"/>
  <c r="AG113" i="299" s="1"/>
  <c r="N37" i="299"/>
  <c r="O37" i="299" s="1"/>
  <c r="P37" i="299" s="1"/>
  <c r="Q37" i="299" s="1"/>
  <c r="R37" i="299" s="1"/>
  <c r="S37" i="299" s="1"/>
  <c r="T37" i="299" s="1"/>
  <c r="U37" i="299" s="1"/>
  <c r="V37" i="299" s="1"/>
  <c r="W37" i="299" s="1"/>
  <c r="X37" i="299" s="1"/>
  <c r="Y37" i="299" s="1"/>
  <c r="Z37" i="299" s="1"/>
  <c r="AA37" i="299" s="1"/>
  <c r="AB37" i="299" s="1"/>
  <c r="AC37" i="299" s="1"/>
  <c r="AD37" i="299" s="1"/>
  <c r="AE37" i="299" s="1"/>
  <c r="AF37" i="299" s="1"/>
  <c r="N105" i="299"/>
  <c r="O105" i="299" s="1"/>
  <c r="P105" i="299" s="1"/>
  <c r="Q105" i="299" s="1"/>
  <c r="R105" i="299" s="1"/>
  <c r="S105" i="299" s="1"/>
  <c r="T105" i="299" s="1"/>
  <c r="U105" i="299" s="1"/>
  <c r="V105" i="299" s="1"/>
  <c r="W105" i="299" s="1"/>
  <c r="X105" i="299" s="1"/>
  <c r="Y105" i="299" s="1"/>
  <c r="Z105" i="299" s="1"/>
  <c r="AA105" i="299" s="1"/>
  <c r="AB105" i="299" s="1"/>
  <c r="AC105" i="299" s="1"/>
  <c r="AD105" i="299" s="1"/>
  <c r="AE105" i="299" s="1"/>
  <c r="M186" i="299"/>
  <c r="N186" i="299" s="1"/>
  <c r="O186" i="299" s="1"/>
  <c r="P186" i="299" s="1"/>
  <c r="Q186" i="299" s="1"/>
  <c r="R186" i="299" s="1"/>
  <c r="S186" i="299" s="1"/>
  <c r="T186" i="299" s="1"/>
  <c r="U186" i="299" s="1"/>
  <c r="V186" i="299" s="1"/>
  <c r="W186" i="299" s="1"/>
  <c r="X186" i="299" s="1"/>
  <c r="Y186" i="299" s="1"/>
  <c r="Z186" i="299" s="1"/>
  <c r="AA186" i="299" s="1"/>
  <c r="AB186" i="299" s="1"/>
  <c r="AC186" i="299" s="1"/>
  <c r="AD186" i="299" s="1"/>
  <c r="AE186" i="299" s="1"/>
  <c r="M10" i="299"/>
  <c r="N10" i="299" s="1"/>
  <c r="O10" i="299" s="1"/>
  <c r="P10" i="299" s="1"/>
  <c r="Q10" i="299" s="1"/>
  <c r="R10" i="299" s="1"/>
  <c r="S10" i="299" s="1"/>
  <c r="T10" i="299" s="1"/>
  <c r="U10" i="299" s="1"/>
  <c r="V10" i="299" s="1"/>
  <c r="W10" i="299" s="1"/>
  <c r="X10" i="299" s="1"/>
  <c r="Y10" i="299" s="1"/>
  <c r="Z10" i="299" s="1"/>
  <c r="AA10" i="299" s="1"/>
  <c r="AB10" i="299" s="1"/>
  <c r="AC10" i="299" s="1"/>
  <c r="AD10" i="299" s="1"/>
  <c r="AE10" i="299" s="1"/>
  <c r="AZ10" i="299" s="1"/>
  <c r="M110" i="299"/>
  <c r="N110" i="299" s="1"/>
  <c r="O110" i="299" s="1"/>
  <c r="P110" i="299" s="1"/>
  <c r="Q110" i="299" s="1"/>
  <c r="R110" i="299" s="1"/>
  <c r="S110" i="299" s="1"/>
  <c r="T110" i="299" s="1"/>
  <c r="U110" i="299" s="1"/>
  <c r="V110" i="299" s="1"/>
  <c r="W110" i="299" s="1"/>
  <c r="X110" i="299" s="1"/>
  <c r="Y110" i="299" s="1"/>
  <c r="Z110" i="299" s="1"/>
  <c r="AA110" i="299" s="1"/>
  <c r="AB110" i="299" s="1"/>
  <c r="AC110" i="299" s="1"/>
  <c r="AD110" i="299" s="1"/>
  <c r="AE110" i="299" s="1"/>
  <c r="BP110" i="299" s="1"/>
  <c r="M71" i="299"/>
  <c r="N71" i="299" s="1"/>
  <c r="O71" i="299" s="1"/>
  <c r="P71" i="299" s="1"/>
  <c r="Q71" i="299" s="1"/>
  <c r="R71" i="299" s="1"/>
  <c r="S71" i="299" s="1"/>
  <c r="T71" i="299" s="1"/>
  <c r="U71" i="299" s="1"/>
  <c r="V71" i="299" s="1"/>
  <c r="W71" i="299" s="1"/>
  <c r="X71" i="299" s="1"/>
  <c r="Y71" i="299" s="1"/>
  <c r="Z71" i="299" s="1"/>
  <c r="AA71" i="299" s="1"/>
  <c r="AB71" i="299" s="1"/>
  <c r="AC71" i="299" s="1"/>
  <c r="AD71" i="299" s="1"/>
  <c r="AE71" i="299" s="1"/>
  <c r="BE71" i="299" s="1"/>
  <c r="M187" i="299"/>
  <c r="N187" i="299" s="1"/>
  <c r="O187" i="299" s="1"/>
  <c r="P187" i="299" s="1"/>
  <c r="Q187" i="299" s="1"/>
  <c r="R187" i="299" s="1"/>
  <c r="S187" i="299" s="1"/>
  <c r="T187" i="299" s="1"/>
  <c r="U187" i="299" s="1"/>
  <c r="V187" i="299" s="1"/>
  <c r="W187" i="299" s="1"/>
  <c r="X187" i="299" s="1"/>
  <c r="Y187" i="299" s="1"/>
  <c r="Z187" i="299" s="1"/>
  <c r="AA187" i="299" s="1"/>
  <c r="AB187" i="299" s="1"/>
  <c r="AC187" i="299" s="1"/>
  <c r="AD187" i="299" s="1"/>
  <c r="AE187" i="299" s="1"/>
  <c r="L141" i="299"/>
  <c r="M141" i="299" s="1"/>
  <c r="N141" i="299" s="1"/>
  <c r="O141" i="299" s="1"/>
  <c r="P141" i="299" s="1"/>
  <c r="Q141" i="299" s="1"/>
  <c r="R141" i="299" s="1"/>
  <c r="S141" i="299" s="1"/>
  <c r="T141" i="299" s="1"/>
  <c r="U141" i="299" s="1"/>
  <c r="V141" i="299" s="1"/>
  <c r="W141" i="299" s="1"/>
  <c r="X141" i="299" s="1"/>
  <c r="Y141" i="299" s="1"/>
  <c r="Z141" i="299" s="1"/>
  <c r="AA141" i="299" s="1"/>
  <c r="AB141" i="299" s="1"/>
  <c r="AC141" i="299" s="1"/>
  <c r="AD141" i="299" s="1"/>
  <c r="AE141" i="299" s="1"/>
  <c r="L55" i="299"/>
  <c r="M55" i="299" s="1"/>
  <c r="N55" i="299" s="1"/>
  <c r="O55" i="299" s="1"/>
  <c r="P55" i="299" s="1"/>
  <c r="Q55" i="299" s="1"/>
  <c r="R55" i="299" s="1"/>
  <c r="S55" i="299" s="1"/>
  <c r="T55" i="299" s="1"/>
  <c r="U55" i="299" s="1"/>
  <c r="V55" i="299" s="1"/>
  <c r="W55" i="299" s="1"/>
  <c r="X55" i="299" s="1"/>
  <c r="Y55" i="299" s="1"/>
  <c r="Z55" i="299" s="1"/>
  <c r="AA55" i="299" s="1"/>
  <c r="AB55" i="299" s="1"/>
  <c r="AC55" i="299" s="1"/>
  <c r="AD55" i="299" s="1"/>
  <c r="AE55" i="299" s="1"/>
  <c r="AW55" i="299" s="1"/>
  <c r="L190" i="299"/>
  <c r="M190" i="299" s="1"/>
  <c r="N190" i="299" s="1"/>
  <c r="O190" i="299" s="1"/>
  <c r="P190" i="299" s="1"/>
  <c r="Q190" i="299" s="1"/>
  <c r="R190" i="299" s="1"/>
  <c r="S190" i="299" s="1"/>
  <c r="T190" i="299" s="1"/>
  <c r="U190" i="299" s="1"/>
  <c r="V190" i="299" s="1"/>
  <c r="W190" i="299" s="1"/>
  <c r="X190" i="299" s="1"/>
  <c r="Y190" i="299" s="1"/>
  <c r="Z190" i="299" s="1"/>
  <c r="AA190" i="299" s="1"/>
  <c r="AB190" i="299" s="1"/>
  <c r="AC190" i="299" s="1"/>
  <c r="AD190" i="299" s="1"/>
  <c r="AE190" i="299" s="1"/>
  <c r="BS190" i="299" s="1"/>
  <c r="K162" i="299"/>
  <c r="L162" i="299" s="1"/>
  <c r="M162" i="299" s="1"/>
  <c r="N162" i="299" s="1"/>
  <c r="O162" i="299" s="1"/>
  <c r="P162" i="299" s="1"/>
  <c r="Q162" i="299" s="1"/>
  <c r="R162" i="299" s="1"/>
  <c r="S162" i="299" s="1"/>
  <c r="T162" i="299" s="1"/>
  <c r="U162" i="299" s="1"/>
  <c r="V162" i="299" s="1"/>
  <c r="W162" i="299" s="1"/>
  <c r="X162" i="299" s="1"/>
  <c r="Y162" i="299" s="1"/>
  <c r="Z162" i="299" s="1"/>
  <c r="AA162" i="299" s="1"/>
  <c r="AB162" i="299" s="1"/>
  <c r="AC162" i="299" s="1"/>
  <c r="AD162" i="299" s="1"/>
  <c r="AE162" i="299" s="1"/>
  <c r="K138" i="299"/>
  <c r="L138" i="299" s="1"/>
  <c r="M138" i="299" s="1"/>
  <c r="N138" i="299" s="1"/>
  <c r="O138" i="299" s="1"/>
  <c r="P138" i="299" s="1"/>
  <c r="Q138" i="299" s="1"/>
  <c r="R138" i="299" s="1"/>
  <c r="S138" i="299" s="1"/>
  <c r="T138" i="299" s="1"/>
  <c r="U138" i="299" s="1"/>
  <c r="V138" i="299" s="1"/>
  <c r="W138" i="299" s="1"/>
  <c r="X138" i="299" s="1"/>
  <c r="Y138" i="299" s="1"/>
  <c r="Z138" i="299" s="1"/>
  <c r="AA138" i="299" s="1"/>
  <c r="AB138" i="299" s="1"/>
  <c r="AC138" i="299" s="1"/>
  <c r="AD138" i="299" s="1"/>
  <c r="AE138" i="299" s="1"/>
  <c r="K11" i="299"/>
  <c r="L11" i="299" s="1"/>
  <c r="M11" i="299" s="1"/>
  <c r="N11" i="299" s="1"/>
  <c r="O11" i="299" s="1"/>
  <c r="P11" i="299" s="1"/>
  <c r="Q11" i="299" s="1"/>
  <c r="R11" i="299" s="1"/>
  <c r="S11" i="299" s="1"/>
  <c r="T11" i="299" s="1"/>
  <c r="U11" i="299" s="1"/>
  <c r="V11" i="299" s="1"/>
  <c r="W11" i="299" s="1"/>
  <c r="X11" i="299" s="1"/>
  <c r="Y11" i="299" s="1"/>
  <c r="Z11" i="299" s="1"/>
  <c r="AA11" i="299" s="1"/>
  <c r="AB11" i="299" s="1"/>
  <c r="AC11" i="299" s="1"/>
  <c r="AD11" i="299" s="1"/>
  <c r="AE11" i="299" s="1"/>
  <c r="K73" i="299"/>
  <c r="L73" i="299" s="1"/>
  <c r="M73" i="299" s="1"/>
  <c r="N73" i="299" s="1"/>
  <c r="O73" i="299" s="1"/>
  <c r="P73" i="299" s="1"/>
  <c r="Q73" i="299" s="1"/>
  <c r="R73" i="299" s="1"/>
  <c r="S73" i="299" s="1"/>
  <c r="T73" i="299" s="1"/>
  <c r="U73" i="299" s="1"/>
  <c r="V73" i="299" s="1"/>
  <c r="W73" i="299" s="1"/>
  <c r="X73" i="299" s="1"/>
  <c r="Y73" i="299" s="1"/>
  <c r="Z73" i="299" s="1"/>
  <c r="AA73" i="299" s="1"/>
  <c r="AB73" i="299" s="1"/>
  <c r="AC73" i="299" s="1"/>
  <c r="AD73" i="299" s="1"/>
  <c r="AE73" i="299" s="1"/>
  <c r="BN73" i="299" s="1"/>
  <c r="K87" i="299"/>
  <c r="L87" i="299" s="1"/>
  <c r="M87" i="299" s="1"/>
  <c r="N87" i="299" s="1"/>
  <c r="O87" i="299" s="1"/>
  <c r="P87" i="299" s="1"/>
  <c r="Q87" i="299" s="1"/>
  <c r="R87" i="299" s="1"/>
  <c r="S87" i="299" s="1"/>
  <c r="T87" i="299" s="1"/>
  <c r="U87" i="299" s="1"/>
  <c r="V87" i="299" s="1"/>
  <c r="W87" i="299" s="1"/>
  <c r="X87" i="299" s="1"/>
  <c r="Y87" i="299" s="1"/>
  <c r="Z87" i="299" s="1"/>
  <c r="AA87" i="299" s="1"/>
  <c r="AB87" i="299" s="1"/>
  <c r="AC87" i="299" s="1"/>
  <c r="AD87" i="299" s="1"/>
  <c r="AE87" i="299" s="1"/>
  <c r="J161" i="299"/>
  <c r="K161" i="299" s="1"/>
  <c r="L161" i="299" s="1"/>
  <c r="M161" i="299" s="1"/>
  <c r="N161" i="299" s="1"/>
  <c r="O161" i="299" s="1"/>
  <c r="P161" i="299" s="1"/>
  <c r="Q161" i="299" s="1"/>
  <c r="R161" i="299" s="1"/>
  <c r="S161" i="299" s="1"/>
  <c r="T161" i="299" s="1"/>
  <c r="U161" i="299" s="1"/>
  <c r="V161" i="299" s="1"/>
  <c r="W161" i="299" s="1"/>
  <c r="X161" i="299" s="1"/>
  <c r="Y161" i="299" s="1"/>
  <c r="Z161" i="299" s="1"/>
  <c r="AA161" i="299" s="1"/>
  <c r="AB161" i="299" s="1"/>
  <c r="AC161" i="299" s="1"/>
  <c r="AD161" i="299" s="1"/>
  <c r="AE161" i="299" s="1"/>
  <c r="J12" i="299"/>
  <c r="K12" i="299" s="1"/>
  <c r="L12" i="299" s="1"/>
  <c r="M12" i="299" s="1"/>
  <c r="N12" i="299" s="1"/>
  <c r="O12" i="299" s="1"/>
  <c r="P12" i="299" s="1"/>
  <c r="Q12" i="299" s="1"/>
  <c r="R12" i="299" s="1"/>
  <c r="S12" i="299" s="1"/>
  <c r="T12" i="299" s="1"/>
  <c r="U12" i="299" s="1"/>
  <c r="V12" i="299" s="1"/>
  <c r="W12" i="299" s="1"/>
  <c r="X12" i="299" s="1"/>
  <c r="Y12" i="299" s="1"/>
  <c r="Z12" i="299" s="1"/>
  <c r="AA12" i="299" s="1"/>
  <c r="AB12" i="299" s="1"/>
  <c r="AC12" i="299" s="1"/>
  <c r="AD12" i="299" s="1"/>
  <c r="AE12" i="299" s="1"/>
  <c r="J74" i="299"/>
  <c r="K74" i="299" s="1"/>
  <c r="L74" i="299" s="1"/>
  <c r="M74" i="299" s="1"/>
  <c r="N74" i="299" s="1"/>
  <c r="O74" i="299" s="1"/>
  <c r="P74" i="299" s="1"/>
  <c r="Q74" i="299" s="1"/>
  <c r="R74" i="299" s="1"/>
  <c r="S74" i="299" s="1"/>
  <c r="T74" i="299" s="1"/>
  <c r="U74" i="299" s="1"/>
  <c r="V74" i="299" s="1"/>
  <c r="W74" i="299" s="1"/>
  <c r="X74" i="299" s="1"/>
  <c r="Y74" i="299" s="1"/>
  <c r="Z74" i="299" s="1"/>
  <c r="AA74" i="299" s="1"/>
  <c r="AB74" i="299" s="1"/>
  <c r="AC74" i="299" s="1"/>
  <c r="AD74" i="299" s="1"/>
  <c r="AE74" i="299" s="1"/>
  <c r="AN74" i="299" s="1"/>
  <c r="J167" i="299"/>
  <c r="K167" i="299" s="1"/>
  <c r="L167" i="299" s="1"/>
  <c r="M167" i="299" s="1"/>
  <c r="N167" i="299" s="1"/>
  <c r="O167" i="299" s="1"/>
  <c r="P167" i="299" s="1"/>
  <c r="Q167" i="299" s="1"/>
  <c r="R167" i="299" s="1"/>
  <c r="S167" i="299" s="1"/>
  <c r="T167" i="299" s="1"/>
  <c r="U167" i="299" s="1"/>
  <c r="V167" i="299" s="1"/>
  <c r="W167" i="299" s="1"/>
  <c r="X167" i="299" s="1"/>
  <c r="Y167" i="299" s="1"/>
  <c r="Z167" i="299" s="1"/>
  <c r="AA167" i="299" s="1"/>
  <c r="AB167" i="299" s="1"/>
  <c r="AC167" i="299" s="1"/>
  <c r="AD167" i="299" s="1"/>
  <c r="AE167" i="299" s="1"/>
  <c r="I135" i="299"/>
  <c r="J135" i="299" s="1"/>
  <c r="K135" i="299" s="1"/>
  <c r="L135" i="299" s="1"/>
  <c r="M135" i="299" s="1"/>
  <c r="N135" i="299" s="1"/>
  <c r="O135" i="299" s="1"/>
  <c r="P135" i="299" s="1"/>
  <c r="Q135" i="299" s="1"/>
  <c r="R135" i="299" s="1"/>
  <c r="S135" i="299" s="1"/>
  <c r="T135" i="299" s="1"/>
  <c r="U135" i="299" s="1"/>
  <c r="V135" i="299" s="1"/>
  <c r="W135" i="299" s="1"/>
  <c r="X135" i="299" s="1"/>
  <c r="Y135" i="299" s="1"/>
  <c r="Z135" i="299" s="1"/>
  <c r="AA135" i="299" s="1"/>
  <c r="AB135" i="299" s="1"/>
  <c r="AC135" i="299" s="1"/>
  <c r="AD135" i="299" s="1"/>
  <c r="AE135" i="299" s="1"/>
  <c r="I136" i="299"/>
  <c r="J136" i="299" s="1"/>
  <c r="K136" i="299" s="1"/>
  <c r="L136" i="299" s="1"/>
  <c r="M136" i="299" s="1"/>
  <c r="N136" i="299" s="1"/>
  <c r="O136" i="299" s="1"/>
  <c r="P136" i="299" s="1"/>
  <c r="Q136" i="299" s="1"/>
  <c r="R136" i="299" s="1"/>
  <c r="S136" i="299" s="1"/>
  <c r="T136" i="299" s="1"/>
  <c r="U136" i="299" s="1"/>
  <c r="V136" i="299" s="1"/>
  <c r="W136" i="299" s="1"/>
  <c r="X136" i="299" s="1"/>
  <c r="Y136" i="299" s="1"/>
  <c r="Z136" i="299" s="1"/>
  <c r="AA136" i="299" s="1"/>
  <c r="AB136" i="299" s="1"/>
  <c r="AC136" i="299" s="1"/>
  <c r="AD136" i="299" s="1"/>
  <c r="AE136" i="299" s="1"/>
  <c r="F6" i="4"/>
  <c r="G189" i="299"/>
  <c r="H189" i="299" s="1"/>
  <c r="I189" i="299" s="1"/>
  <c r="J189" i="299" s="1"/>
  <c r="K189" i="299" s="1"/>
  <c r="L189" i="299" s="1"/>
  <c r="M189" i="299" s="1"/>
  <c r="N189" i="299" s="1"/>
  <c r="O189" i="299" s="1"/>
  <c r="P189" i="299" s="1"/>
  <c r="Q189" i="299" s="1"/>
  <c r="R189" i="299" s="1"/>
  <c r="S189" i="299" s="1"/>
  <c r="T189" i="299" s="1"/>
  <c r="U189" i="299" s="1"/>
  <c r="V189" i="299" s="1"/>
  <c r="W189" i="299" s="1"/>
  <c r="X189" i="299" s="1"/>
  <c r="Y189" i="299" s="1"/>
  <c r="Z189" i="299" s="1"/>
  <c r="AA189" i="299" s="1"/>
  <c r="AB189" i="299" s="1"/>
  <c r="AC189" i="299" s="1"/>
  <c r="AD189" i="299" s="1"/>
  <c r="AE189" i="299" s="1"/>
  <c r="G158" i="299"/>
  <c r="H158" i="299" s="1"/>
  <c r="I158" i="299" s="1"/>
  <c r="J158" i="299" s="1"/>
  <c r="K158" i="299" s="1"/>
  <c r="L158" i="299" s="1"/>
  <c r="M158" i="299" s="1"/>
  <c r="N158" i="299" s="1"/>
  <c r="O158" i="299" s="1"/>
  <c r="P158" i="299" s="1"/>
  <c r="Q158" i="299" s="1"/>
  <c r="R158" i="299" s="1"/>
  <c r="S158" i="299" s="1"/>
  <c r="T158" i="299" s="1"/>
  <c r="U158" i="299" s="1"/>
  <c r="V158" i="299" s="1"/>
  <c r="W158" i="299" s="1"/>
  <c r="X158" i="299" s="1"/>
  <c r="Y158" i="299" s="1"/>
  <c r="Z158" i="299" s="1"/>
  <c r="AA158" i="299" s="1"/>
  <c r="AB158" i="299" s="1"/>
  <c r="AC158" i="299" s="1"/>
  <c r="AD158" i="299" s="1"/>
  <c r="AE158" i="299" s="1"/>
  <c r="G130" i="299"/>
  <c r="H130" i="299" s="1"/>
  <c r="I130" i="299" s="1"/>
  <c r="J130" i="299" s="1"/>
  <c r="K130" i="299" s="1"/>
  <c r="L130" i="299" s="1"/>
  <c r="M130" i="299" s="1"/>
  <c r="N130" i="299" s="1"/>
  <c r="O130" i="299" s="1"/>
  <c r="P130" i="299" s="1"/>
  <c r="Q130" i="299" s="1"/>
  <c r="R130" i="299" s="1"/>
  <c r="S130" i="299" s="1"/>
  <c r="T130" i="299" s="1"/>
  <c r="U130" i="299" s="1"/>
  <c r="V130" i="299" s="1"/>
  <c r="W130" i="299" s="1"/>
  <c r="X130" i="299" s="1"/>
  <c r="Y130" i="299" s="1"/>
  <c r="Z130" i="299" s="1"/>
  <c r="AA130" i="299" s="1"/>
  <c r="AB130" i="299" s="1"/>
  <c r="AC130" i="299" s="1"/>
  <c r="AD130" i="299" s="1"/>
  <c r="AE130" i="299" s="1"/>
  <c r="AT130" i="299" s="1"/>
  <c r="G93" i="299"/>
  <c r="H93" i="299" s="1"/>
  <c r="I93" i="299" s="1"/>
  <c r="J93" i="299" s="1"/>
  <c r="K93" i="299" s="1"/>
  <c r="L93" i="299" s="1"/>
  <c r="M93" i="299" s="1"/>
  <c r="N93" i="299" s="1"/>
  <c r="O93" i="299" s="1"/>
  <c r="P93" i="299" s="1"/>
  <c r="Q93" i="299" s="1"/>
  <c r="R93" i="299" s="1"/>
  <c r="S93" i="299" s="1"/>
  <c r="T93" i="299" s="1"/>
  <c r="U93" i="299" s="1"/>
  <c r="V93" i="299" s="1"/>
  <c r="W93" i="299" s="1"/>
  <c r="X93" i="299" s="1"/>
  <c r="Y93" i="299" s="1"/>
  <c r="Z93" i="299" s="1"/>
  <c r="AA93" i="299" s="1"/>
  <c r="AB93" i="299" s="1"/>
  <c r="AC93" i="299" s="1"/>
  <c r="AD93" i="299" s="1"/>
  <c r="AE93" i="299" s="1"/>
  <c r="BE93" i="299" s="1"/>
  <c r="G15" i="299"/>
  <c r="H15" i="299" s="1"/>
  <c r="I15" i="299" s="1"/>
  <c r="J15" i="299" s="1"/>
  <c r="K15" i="299" s="1"/>
  <c r="L15" i="299" s="1"/>
  <c r="M15" i="299" s="1"/>
  <c r="N15" i="299" s="1"/>
  <c r="O15" i="299" s="1"/>
  <c r="P15" i="299" s="1"/>
  <c r="Q15" i="299" s="1"/>
  <c r="R15" i="299" s="1"/>
  <c r="S15" i="299" s="1"/>
  <c r="T15" i="299" s="1"/>
  <c r="U15" i="299" s="1"/>
  <c r="V15" i="299" s="1"/>
  <c r="W15" i="299" s="1"/>
  <c r="X15" i="299" s="1"/>
  <c r="Y15" i="299" s="1"/>
  <c r="Z15" i="299" s="1"/>
  <c r="AA15" i="299" s="1"/>
  <c r="AB15" i="299" s="1"/>
  <c r="AC15" i="299" s="1"/>
  <c r="AD15" i="299" s="1"/>
  <c r="AE15" i="299" s="1"/>
  <c r="AZ15" i="299" s="1"/>
  <c r="G29" i="299"/>
  <c r="H29" i="299" s="1"/>
  <c r="I29" i="299" s="1"/>
  <c r="J29" i="299" s="1"/>
  <c r="K29" i="299" s="1"/>
  <c r="L29" i="299" s="1"/>
  <c r="M29" i="299" s="1"/>
  <c r="N29" i="299" s="1"/>
  <c r="O29" i="299" s="1"/>
  <c r="P29" i="299" s="1"/>
  <c r="Q29" i="299" s="1"/>
  <c r="R29" i="299" s="1"/>
  <c r="S29" i="299" s="1"/>
  <c r="T29" i="299" s="1"/>
  <c r="U29" i="299" s="1"/>
  <c r="V29" i="299" s="1"/>
  <c r="W29" i="299" s="1"/>
  <c r="X29" i="299" s="1"/>
  <c r="Y29" i="299" s="1"/>
  <c r="Z29" i="299" s="1"/>
  <c r="AA29" i="299" s="1"/>
  <c r="AB29" i="299" s="1"/>
  <c r="AC29" i="299" s="1"/>
  <c r="AD29" i="299" s="1"/>
  <c r="AE29" i="299" s="1"/>
  <c r="BS29" i="299" s="1"/>
  <c r="G45" i="299"/>
  <c r="H45" i="299" s="1"/>
  <c r="I45" i="299" s="1"/>
  <c r="J45" i="299" s="1"/>
  <c r="K45" i="299" s="1"/>
  <c r="L45" i="299" s="1"/>
  <c r="M45" i="299" s="1"/>
  <c r="N45" i="299" s="1"/>
  <c r="O45" i="299" s="1"/>
  <c r="P45" i="299" s="1"/>
  <c r="Q45" i="299" s="1"/>
  <c r="R45" i="299" s="1"/>
  <c r="S45" i="299" s="1"/>
  <c r="T45" i="299" s="1"/>
  <c r="U45" i="299" s="1"/>
  <c r="V45" i="299" s="1"/>
  <c r="W45" i="299" s="1"/>
  <c r="X45" i="299" s="1"/>
  <c r="Y45" i="299" s="1"/>
  <c r="Z45" i="299" s="1"/>
  <c r="AA45" i="299" s="1"/>
  <c r="AB45" i="299" s="1"/>
  <c r="AC45" i="299" s="1"/>
  <c r="AD45" i="299" s="1"/>
  <c r="AE45" i="299" s="1"/>
  <c r="G60" i="299"/>
  <c r="H60" i="299" s="1"/>
  <c r="I60" i="299" s="1"/>
  <c r="J60" i="299" s="1"/>
  <c r="K60" i="299" s="1"/>
  <c r="L60" i="299" s="1"/>
  <c r="M60" i="299" s="1"/>
  <c r="N60" i="299" s="1"/>
  <c r="O60" i="299" s="1"/>
  <c r="P60" i="299" s="1"/>
  <c r="Q60" i="299" s="1"/>
  <c r="R60" i="299" s="1"/>
  <c r="S60" i="299" s="1"/>
  <c r="T60" i="299" s="1"/>
  <c r="U60" i="299" s="1"/>
  <c r="V60" i="299" s="1"/>
  <c r="W60" i="299" s="1"/>
  <c r="X60" i="299" s="1"/>
  <c r="Y60" i="299" s="1"/>
  <c r="Z60" i="299" s="1"/>
  <c r="AA60" i="299" s="1"/>
  <c r="AB60" i="299" s="1"/>
  <c r="AC60" i="299" s="1"/>
  <c r="AD60" i="299" s="1"/>
  <c r="AE60" i="299" s="1"/>
  <c r="G77" i="299"/>
  <c r="H77" i="299" s="1"/>
  <c r="I77" i="299" s="1"/>
  <c r="J77" i="299" s="1"/>
  <c r="K77" i="299" s="1"/>
  <c r="L77" i="299" s="1"/>
  <c r="M77" i="299" s="1"/>
  <c r="N77" i="299" s="1"/>
  <c r="O77" i="299" s="1"/>
  <c r="P77" i="299" s="1"/>
  <c r="Q77" i="299" s="1"/>
  <c r="R77" i="299" s="1"/>
  <c r="S77" i="299" s="1"/>
  <c r="T77" i="299" s="1"/>
  <c r="U77" i="299" s="1"/>
  <c r="V77" i="299" s="1"/>
  <c r="W77" i="299" s="1"/>
  <c r="X77" i="299" s="1"/>
  <c r="Y77" i="299" s="1"/>
  <c r="Z77" i="299" s="1"/>
  <c r="AA77" i="299" s="1"/>
  <c r="AB77" i="299" s="1"/>
  <c r="AC77" i="299" s="1"/>
  <c r="AD77" i="299" s="1"/>
  <c r="AE77" i="299" s="1"/>
  <c r="AF77" i="299" s="1"/>
  <c r="G92" i="299"/>
  <c r="H92" i="299" s="1"/>
  <c r="I92" i="299" s="1"/>
  <c r="J92" i="299" s="1"/>
  <c r="K92" i="299" s="1"/>
  <c r="L92" i="299" s="1"/>
  <c r="M92" i="299" s="1"/>
  <c r="N92" i="299" s="1"/>
  <c r="O92" i="299" s="1"/>
  <c r="P92" i="299" s="1"/>
  <c r="Q92" i="299" s="1"/>
  <c r="R92" i="299" s="1"/>
  <c r="S92" i="299" s="1"/>
  <c r="T92" i="299" s="1"/>
  <c r="U92" i="299" s="1"/>
  <c r="V92" i="299" s="1"/>
  <c r="W92" i="299" s="1"/>
  <c r="X92" i="299" s="1"/>
  <c r="Y92" i="299" s="1"/>
  <c r="Z92" i="299" s="1"/>
  <c r="AA92" i="299" s="1"/>
  <c r="AB92" i="299" s="1"/>
  <c r="AC92" i="299" s="1"/>
  <c r="AD92" i="299" s="1"/>
  <c r="AE92" i="299" s="1"/>
  <c r="AM92" i="299" s="1"/>
  <c r="G116" i="299"/>
  <c r="H116" i="299" s="1"/>
  <c r="I116" i="299" s="1"/>
  <c r="J116" i="299" s="1"/>
  <c r="K116" i="299" s="1"/>
  <c r="L116" i="299" s="1"/>
  <c r="M116" i="299" s="1"/>
  <c r="N116" i="299" s="1"/>
  <c r="O116" i="299" s="1"/>
  <c r="P116" i="299" s="1"/>
  <c r="Q116" i="299" s="1"/>
  <c r="R116" i="299" s="1"/>
  <c r="S116" i="299" s="1"/>
  <c r="T116" i="299" s="1"/>
  <c r="U116" i="299" s="1"/>
  <c r="V116" i="299" s="1"/>
  <c r="W116" i="299" s="1"/>
  <c r="X116" i="299" s="1"/>
  <c r="Y116" i="299" s="1"/>
  <c r="Z116" i="299" s="1"/>
  <c r="AA116" i="299" s="1"/>
  <c r="AB116" i="299" s="1"/>
  <c r="AC116" i="299" s="1"/>
  <c r="AD116" i="299" s="1"/>
  <c r="AE116" i="299" s="1"/>
  <c r="BK116" i="299" s="1"/>
  <c r="G140" i="299"/>
  <c r="H140" i="299" s="1"/>
  <c r="I140" i="299" s="1"/>
  <c r="J140" i="299" s="1"/>
  <c r="K140" i="299" s="1"/>
  <c r="L140" i="299" s="1"/>
  <c r="M140" i="299" s="1"/>
  <c r="N140" i="299" s="1"/>
  <c r="O140" i="299" s="1"/>
  <c r="P140" i="299" s="1"/>
  <c r="Q140" i="299" s="1"/>
  <c r="R140" i="299" s="1"/>
  <c r="S140" i="299" s="1"/>
  <c r="T140" i="299" s="1"/>
  <c r="U140" i="299" s="1"/>
  <c r="V140" i="299" s="1"/>
  <c r="W140" i="299" s="1"/>
  <c r="X140" i="299" s="1"/>
  <c r="Y140" i="299" s="1"/>
  <c r="Z140" i="299" s="1"/>
  <c r="AA140" i="299" s="1"/>
  <c r="AB140" i="299" s="1"/>
  <c r="AC140" i="299" s="1"/>
  <c r="AD140" i="299" s="1"/>
  <c r="AE140" i="299" s="1"/>
  <c r="G173" i="299"/>
  <c r="H173" i="299" s="1"/>
  <c r="I173" i="299" s="1"/>
  <c r="J173" i="299" s="1"/>
  <c r="K173" i="299" s="1"/>
  <c r="L173" i="299" s="1"/>
  <c r="M173" i="299" s="1"/>
  <c r="N173" i="299" s="1"/>
  <c r="O173" i="299" s="1"/>
  <c r="P173" i="299" s="1"/>
  <c r="Q173" i="299" s="1"/>
  <c r="R173" i="299" s="1"/>
  <c r="S173" i="299" s="1"/>
  <c r="T173" i="299" s="1"/>
  <c r="U173" i="299" s="1"/>
  <c r="V173" i="299" s="1"/>
  <c r="W173" i="299" s="1"/>
  <c r="X173" i="299" s="1"/>
  <c r="Y173" i="299" s="1"/>
  <c r="Z173" i="299" s="1"/>
  <c r="AA173" i="299" s="1"/>
  <c r="AB173" i="299" s="1"/>
  <c r="AC173" i="299" s="1"/>
  <c r="AD173" i="299" s="1"/>
  <c r="AE173" i="299" s="1"/>
  <c r="O145" i="299"/>
  <c r="P145" i="299" s="1"/>
  <c r="Q145" i="299" s="1"/>
  <c r="R145" i="299" s="1"/>
  <c r="S145" i="299" s="1"/>
  <c r="T145" i="299" s="1"/>
  <c r="U145" i="299" s="1"/>
  <c r="V145" i="299" s="1"/>
  <c r="W145" i="299" s="1"/>
  <c r="X145" i="299" s="1"/>
  <c r="Y145" i="299" s="1"/>
  <c r="Z145" i="299" s="1"/>
  <c r="AA145" i="299" s="1"/>
  <c r="AB145" i="299" s="1"/>
  <c r="AC145" i="299" s="1"/>
  <c r="AD145" i="299" s="1"/>
  <c r="AE145" i="299" s="1"/>
  <c r="O126" i="299"/>
  <c r="P126" i="299" s="1"/>
  <c r="Q126" i="299" s="1"/>
  <c r="R126" i="299" s="1"/>
  <c r="S126" i="299" s="1"/>
  <c r="T126" i="299" s="1"/>
  <c r="U126" i="299" s="1"/>
  <c r="V126" i="299" s="1"/>
  <c r="W126" i="299" s="1"/>
  <c r="X126" i="299" s="1"/>
  <c r="Y126" i="299" s="1"/>
  <c r="Z126" i="299" s="1"/>
  <c r="AA126" i="299" s="1"/>
  <c r="AB126" i="299" s="1"/>
  <c r="AC126" i="299" s="1"/>
  <c r="AD126" i="299" s="1"/>
  <c r="AE126" i="299" s="1"/>
  <c r="BQ126" i="299" s="1"/>
  <c r="N53" i="299"/>
  <c r="O53" i="299" s="1"/>
  <c r="P53" i="299" s="1"/>
  <c r="Q53" i="299" s="1"/>
  <c r="R53" i="299" s="1"/>
  <c r="S53" i="299" s="1"/>
  <c r="T53" i="299" s="1"/>
  <c r="U53" i="299" s="1"/>
  <c r="V53" i="299" s="1"/>
  <c r="W53" i="299" s="1"/>
  <c r="X53" i="299" s="1"/>
  <c r="Y53" i="299" s="1"/>
  <c r="Z53" i="299" s="1"/>
  <c r="AA53" i="299" s="1"/>
  <c r="AB53" i="299" s="1"/>
  <c r="AC53" i="299" s="1"/>
  <c r="AD53" i="299" s="1"/>
  <c r="AE53" i="299" s="1"/>
  <c r="AP53" i="299" s="1"/>
  <c r="M142" i="299"/>
  <c r="N142" i="299" s="1"/>
  <c r="O142" i="299" s="1"/>
  <c r="P142" i="299" s="1"/>
  <c r="Q142" i="299" s="1"/>
  <c r="R142" i="299" s="1"/>
  <c r="S142" i="299" s="1"/>
  <c r="T142" i="299" s="1"/>
  <c r="U142" i="299" s="1"/>
  <c r="V142" i="299" s="1"/>
  <c r="W142" i="299" s="1"/>
  <c r="X142" i="299" s="1"/>
  <c r="Y142" i="299" s="1"/>
  <c r="Z142" i="299" s="1"/>
  <c r="AA142" i="299" s="1"/>
  <c r="AB142" i="299" s="1"/>
  <c r="AC142" i="299" s="1"/>
  <c r="AD142" i="299" s="1"/>
  <c r="AE142" i="299" s="1"/>
  <c r="M85" i="299"/>
  <c r="N85" i="299" s="1"/>
  <c r="O85" i="299" s="1"/>
  <c r="P85" i="299" s="1"/>
  <c r="Q85" i="299" s="1"/>
  <c r="R85" i="299" s="1"/>
  <c r="S85" i="299" s="1"/>
  <c r="T85" i="299" s="1"/>
  <c r="U85" i="299" s="1"/>
  <c r="V85" i="299" s="1"/>
  <c r="W85" i="299" s="1"/>
  <c r="X85" i="299" s="1"/>
  <c r="Y85" i="299" s="1"/>
  <c r="Z85" i="299" s="1"/>
  <c r="AA85" i="299" s="1"/>
  <c r="AB85" i="299" s="1"/>
  <c r="AC85" i="299" s="1"/>
  <c r="AD85" i="299" s="1"/>
  <c r="AE85" i="299" s="1"/>
  <c r="L9" i="299"/>
  <c r="M9" i="299" s="1"/>
  <c r="N9" i="299" s="1"/>
  <c r="O9" i="299" s="1"/>
  <c r="P9" i="299" s="1"/>
  <c r="Q9" i="299" s="1"/>
  <c r="R9" i="299" s="1"/>
  <c r="S9" i="299" s="1"/>
  <c r="T9" i="299" s="1"/>
  <c r="U9" i="299" s="1"/>
  <c r="V9" i="299" s="1"/>
  <c r="W9" i="299" s="1"/>
  <c r="X9" i="299" s="1"/>
  <c r="Y9" i="299" s="1"/>
  <c r="Z9" i="299" s="1"/>
  <c r="AA9" i="299" s="1"/>
  <c r="AB9" i="299" s="1"/>
  <c r="AC9" i="299" s="1"/>
  <c r="AD9" i="299" s="1"/>
  <c r="AE9" i="299" s="1"/>
  <c r="BP9" i="299" s="1"/>
  <c r="L39" i="299"/>
  <c r="M39" i="299" s="1"/>
  <c r="N39" i="299" s="1"/>
  <c r="O39" i="299" s="1"/>
  <c r="P39" i="299" s="1"/>
  <c r="Q39" i="299" s="1"/>
  <c r="R39" i="299" s="1"/>
  <c r="S39" i="299" s="1"/>
  <c r="T39" i="299" s="1"/>
  <c r="U39" i="299" s="1"/>
  <c r="V39" i="299" s="1"/>
  <c r="W39" i="299" s="1"/>
  <c r="X39" i="299" s="1"/>
  <c r="Y39" i="299" s="1"/>
  <c r="Z39" i="299" s="1"/>
  <c r="AA39" i="299" s="1"/>
  <c r="AB39" i="299" s="1"/>
  <c r="AC39" i="299" s="1"/>
  <c r="AD39" i="299" s="1"/>
  <c r="AE39" i="299" s="1"/>
  <c r="L131" i="299"/>
  <c r="M131" i="299" s="1"/>
  <c r="N131" i="299" s="1"/>
  <c r="O131" i="299" s="1"/>
  <c r="P131" i="299" s="1"/>
  <c r="Q131" i="299" s="1"/>
  <c r="R131" i="299" s="1"/>
  <c r="S131" i="299" s="1"/>
  <c r="T131" i="299" s="1"/>
  <c r="U131" i="299" s="1"/>
  <c r="V131" i="299" s="1"/>
  <c r="W131" i="299" s="1"/>
  <c r="X131" i="299" s="1"/>
  <c r="Y131" i="299" s="1"/>
  <c r="Z131" i="299" s="1"/>
  <c r="AA131" i="299" s="1"/>
  <c r="AB131" i="299" s="1"/>
  <c r="AC131" i="299" s="1"/>
  <c r="AD131" i="299" s="1"/>
  <c r="AE131" i="299" s="1"/>
  <c r="BA131" i="299" s="1"/>
  <c r="K40" i="299"/>
  <c r="L40" i="299" s="1"/>
  <c r="M40" i="299" s="1"/>
  <c r="N40" i="299" s="1"/>
  <c r="O40" i="299" s="1"/>
  <c r="P40" i="299" s="1"/>
  <c r="Q40" i="299" s="1"/>
  <c r="R40" i="299" s="1"/>
  <c r="S40" i="299" s="1"/>
  <c r="T40" i="299" s="1"/>
  <c r="U40" i="299" s="1"/>
  <c r="V40" i="299" s="1"/>
  <c r="W40" i="299" s="1"/>
  <c r="X40" i="299" s="1"/>
  <c r="Y40" i="299" s="1"/>
  <c r="Z40" i="299" s="1"/>
  <c r="AA40" i="299" s="1"/>
  <c r="AB40" i="299" s="1"/>
  <c r="AC40" i="299" s="1"/>
  <c r="AD40" i="299" s="1"/>
  <c r="AE40" i="299" s="1"/>
  <c r="K133" i="299"/>
  <c r="L133" i="299" s="1"/>
  <c r="M133" i="299" s="1"/>
  <c r="N133" i="299" s="1"/>
  <c r="O133" i="299" s="1"/>
  <c r="P133" i="299" s="1"/>
  <c r="Q133" i="299" s="1"/>
  <c r="R133" i="299" s="1"/>
  <c r="S133" i="299" s="1"/>
  <c r="T133" i="299" s="1"/>
  <c r="U133" i="299" s="1"/>
  <c r="V133" i="299" s="1"/>
  <c r="W133" i="299" s="1"/>
  <c r="X133" i="299" s="1"/>
  <c r="Y133" i="299" s="1"/>
  <c r="Z133" i="299" s="1"/>
  <c r="AA133" i="299" s="1"/>
  <c r="AB133" i="299" s="1"/>
  <c r="AC133" i="299" s="1"/>
  <c r="AD133" i="299" s="1"/>
  <c r="AE133" i="299" s="1"/>
  <c r="J101" i="299"/>
  <c r="K101" i="299" s="1"/>
  <c r="L101" i="299" s="1"/>
  <c r="M101" i="299" s="1"/>
  <c r="N101" i="299" s="1"/>
  <c r="O101" i="299" s="1"/>
  <c r="P101" i="299" s="1"/>
  <c r="Q101" i="299" s="1"/>
  <c r="R101" i="299" s="1"/>
  <c r="S101" i="299" s="1"/>
  <c r="T101" i="299" s="1"/>
  <c r="U101" i="299" s="1"/>
  <c r="V101" i="299" s="1"/>
  <c r="W101" i="299" s="1"/>
  <c r="X101" i="299" s="1"/>
  <c r="Y101" i="299" s="1"/>
  <c r="Z101" i="299" s="1"/>
  <c r="AA101" i="299" s="1"/>
  <c r="AB101" i="299" s="1"/>
  <c r="AC101" i="299" s="1"/>
  <c r="AD101" i="299" s="1"/>
  <c r="AE101" i="299" s="1"/>
  <c r="AK101" i="299" s="1"/>
  <c r="J134" i="299"/>
  <c r="K134" i="299" s="1"/>
  <c r="L134" i="299" s="1"/>
  <c r="M134" i="299" s="1"/>
  <c r="N134" i="299" s="1"/>
  <c r="O134" i="299" s="1"/>
  <c r="P134" i="299" s="1"/>
  <c r="Q134" i="299" s="1"/>
  <c r="R134" i="299" s="1"/>
  <c r="S134" i="299" s="1"/>
  <c r="T134" i="299" s="1"/>
  <c r="U134" i="299" s="1"/>
  <c r="V134" i="299" s="1"/>
  <c r="W134" i="299" s="1"/>
  <c r="X134" i="299" s="1"/>
  <c r="Y134" i="299" s="1"/>
  <c r="Z134" i="299" s="1"/>
  <c r="AA134" i="299" s="1"/>
  <c r="AB134" i="299" s="1"/>
  <c r="AC134" i="299" s="1"/>
  <c r="AD134" i="299" s="1"/>
  <c r="AE134" i="299" s="1"/>
  <c r="I13" i="299"/>
  <c r="J13" i="299" s="1"/>
  <c r="K13" i="299" s="1"/>
  <c r="L13" i="299" s="1"/>
  <c r="M13" i="299" s="1"/>
  <c r="N13" i="299" s="1"/>
  <c r="O13" i="299" s="1"/>
  <c r="P13" i="299" s="1"/>
  <c r="Q13" i="299" s="1"/>
  <c r="R13" i="299" s="1"/>
  <c r="S13" i="299" s="1"/>
  <c r="T13" i="299" s="1"/>
  <c r="U13" i="299" s="1"/>
  <c r="V13" i="299" s="1"/>
  <c r="W13" i="299" s="1"/>
  <c r="X13" i="299" s="1"/>
  <c r="Y13" i="299" s="1"/>
  <c r="Z13" i="299" s="1"/>
  <c r="AA13" i="299" s="1"/>
  <c r="AB13" i="299" s="1"/>
  <c r="AC13" i="299" s="1"/>
  <c r="AD13" i="299" s="1"/>
  <c r="AE13" i="299" s="1"/>
  <c r="AL13" i="299" s="1"/>
  <c r="I42" i="299"/>
  <c r="J42" i="299" s="1"/>
  <c r="K42" i="299" s="1"/>
  <c r="L42" i="299" s="1"/>
  <c r="M42" i="299" s="1"/>
  <c r="N42" i="299" s="1"/>
  <c r="O42" i="299" s="1"/>
  <c r="P42" i="299" s="1"/>
  <c r="Q42" i="299" s="1"/>
  <c r="R42" i="299" s="1"/>
  <c r="S42" i="299" s="1"/>
  <c r="T42" i="299" s="1"/>
  <c r="U42" i="299" s="1"/>
  <c r="V42" i="299" s="1"/>
  <c r="W42" i="299" s="1"/>
  <c r="X42" i="299" s="1"/>
  <c r="Y42" i="299" s="1"/>
  <c r="Z42" i="299" s="1"/>
  <c r="AA42" i="299" s="1"/>
  <c r="AB42" i="299" s="1"/>
  <c r="AC42" i="299" s="1"/>
  <c r="AD42" i="299" s="1"/>
  <c r="AE42" i="299" s="1"/>
  <c r="I112" i="299"/>
  <c r="J112" i="299" s="1"/>
  <c r="K112" i="299" s="1"/>
  <c r="L112" i="299" s="1"/>
  <c r="M112" i="299" s="1"/>
  <c r="N112" i="299" s="1"/>
  <c r="O112" i="299" s="1"/>
  <c r="P112" i="299" s="1"/>
  <c r="Q112" i="299" s="1"/>
  <c r="R112" i="299" s="1"/>
  <c r="S112" i="299" s="1"/>
  <c r="T112" i="299" s="1"/>
  <c r="U112" i="299" s="1"/>
  <c r="V112" i="299" s="1"/>
  <c r="W112" i="299" s="1"/>
  <c r="X112" i="299" s="1"/>
  <c r="Y112" i="299" s="1"/>
  <c r="Z112" i="299" s="1"/>
  <c r="AA112" i="299" s="1"/>
  <c r="AB112" i="299" s="1"/>
  <c r="AC112" i="299" s="1"/>
  <c r="AD112" i="299" s="1"/>
  <c r="AE112" i="299" s="1"/>
  <c r="AG112" i="299" s="1"/>
  <c r="G6" i="299"/>
  <c r="H6" i="299" s="1"/>
  <c r="I6" i="299" s="1"/>
  <c r="J6" i="299" s="1"/>
  <c r="K6" i="299" s="1"/>
  <c r="L6" i="299" s="1"/>
  <c r="M6" i="299" s="1"/>
  <c r="N6" i="299" s="1"/>
  <c r="O6" i="299" s="1"/>
  <c r="P6" i="299" s="1"/>
  <c r="Q6" i="299" s="1"/>
  <c r="R6" i="299" s="1"/>
  <c r="S6" i="299" s="1"/>
  <c r="T6" i="299" s="1"/>
  <c r="U6" i="299" s="1"/>
  <c r="V6" i="299" s="1"/>
  <c r="W6" i="299" s="1"/>
  <c r="X6" i="299" s="1"/>
  <c r="Y6" i="299" s="1"/>
  <c r="Z6" i="299" s="1"/>
  <c r="AA6" i="299" s="1"/>
  <c r="AB6" i="299" s="1"/>
  <c r="AC6" i="299" s="1"/>
  <c r="AD6" i="299" s="1"/>
  <c r="AE6" i="299" s="1"/>
  <c r="BM6" i="299" s="1"/>
  <c r="G188" i="299"/>
  <c r="H188" i="299" s="1"/>
  <c r="I188" i="299" s="1"/>
  <c r="J188" i="299" s="1"/>
  <c r="K188" i="299" s="1"/>
  <c r="L188" i="299" s="1"/>
  <c r="M188" i="299" s="1"/>
  <c r="N188" i="299" s="1"/>
  <c r="O188" i="299" s="1"/>
  <c r="P188" i="299" s="1"/>
  <c r="Q188" i="299" s="1"/>
  <c r="R188" i="299" s="1"/>
  <c r="S188" i="299" s="1"/>
  <c r="T188" i="299" s="1"/>
  <c r="U188" i="299" s="1"/>
  <c r="V188" i="299" s="1"/>
  <c r="W188" i="299" s="1"/>
  <c r="X188" i="299" s="1"/>
  <c r="Y188" i="299" s="1"/>
  <c r="Z188" i="299" s="1"/>
  <c r="AA188" i="299" s="1"/>
  <c r="AB188" i="299" s="1"/>
  <c r="AC188" i="299" s="1"/>
  <c r="AD188" i="299" s="1"/>
  <c r="AE188" i="299" s="1"/>
  <c r="BM188" i="299" s="1"/>
  <c r="G157" i="299"/>
  <c r="H157" i="299" s="1"/>
  <c r="I157" i="299" s="1"/>
  <c r="J157" i="299" s="1"/>
  <c r="K157" i="299" s="1"/>
  <c r="L157" i="299" s="1"/>
  <c r="M157" i="299" s="1"/>
  <c r="N157" i="299" s="1"/>
  <c r="O157" i="299" s="1"/>
  <c r="P157" i="299" s="1"/>
  <c r="Q157" i="299" s="1"/>
  <c r="R157" i="299" s="1"/>
  <c r="S157" i="299" s="1"/>
  <c r="T157" i="299" s="1"/>
  <c r="U157" i="299" s="1"/>
  <c r="V157" i="299" s="1"/>
  <c r="W157" i="299" s="1"/>
  <c r="X157" i="299" s="1"/>
  <c r="Y157" i="299" s="1"/>
  <c r="Z157" i="299" s="1"/>
  <c r="AA157" i="299" s="1"/>
  <c r="AB157" i="299" s="1"/>
  <c r="AC157" i="299" s="1"/>
  <c r="AD157" i="299" s="1"/>
  <c r="AE157" i="299" s="1"/>
  <c r="G127" i="299"/>
  <c r="H127" i="299" s="1"/>
  <c r="I127" i="299" s="1"/>
  <c r="J127" i="299" s="1"/>
  <c r="K127" i="299" s="1"/>
  <c r="L127" i="299" s="1"/>
  <c r="M127" i="299" s="1"/>
  <c r="N127" i="299" s="1"/>
  <c r="O127" i="299" s="1"/>
  <c r="P127" i="299" s="1"/>
  <c r="Q127" i="299" s="1"/>
  <c r="R127" i="299" s="1"/>
  <c r="S127" i="299" s="1"/>
  <c r="T127" i="299" s="1"/>
  <c r="U127" i="299" s="1"/>
  <c r="V127" i="299" s="1"/>
  <c r="W127" i="299" s="1"/>
  <c r="X127" i="299" s="1"/>
  <c r="Y127" i="299" s="1"/>
  <c r="Z127" i="299" s="1"/>
  <c r="AA127" i="299" s="1"/>
  <c r="AB127" i="299" s="1"/>
  <c r="AC127" i="299" s="1"/>
  <c r="AD127" i="299" s="1"/>
  <c r="AE127" i="299" s="1"/>
  <c r="G50" i="299"/>
  <c r="H50" i="299" s="1"/>
  <c r="I50" i="299" s="1"/>
  <c r="J50" i="299" s="1"/>
  <c r="K50" i="299" s="1"/>
  <c r="L50" i="299" s="1"/>
  <c r="M50" i="299" s="1"/>
  <c r="N50" i="299" s="1"/>
  <c r="O50" i="299" s="1"/>
  <c r="P50" i="299" s="1"/>
  <c r="Q50" i="299" s="1"/>
  <c r="R50" i="299" s="1"/>
  <c r="S50" i="299" s="1"/>
  <c r="T50" i="299" s="1"/>
  <c r="U50" i="299" s="1"/>
  <c r="V50" i="299" s="1"/>
  <c r="W50" i="299" s="1"/>
  <c r="X50" i="299" s="1"/>
  <c r="Y50" i="299" s="1"/>
  <c r="Z50" i="299" s="1"/>
  <c r="AA50" i="299" s="1"/>
  <c r="AB50" i="299" s="1"/>
  <c r="AC50" i="299" s="1"/>
  <c r="AD50" i="299" s="1"/>
  <c r="AE50" i="299" s="1"/>
  <c r="G16" i="299"/>
  <c r="H16" i="299" s="1"/>
  <c r="I16" i="299" s="1"/>
  <c r="J16" i="299" s="1"/>
  <c r="K16" i="299" s="1"/>
  <c r="L16" i="299" s="1"/>
  <c r="M16" i="299" s="1"/>
  <c r="N16" i="299" s="1"/>
  <c r="O16" i="299" s="1"/>
  <c r="P16" i="299" s="1"/>
  <c r="Q16" i="299" s="1"/>
  <c r="R16" i="299" s="1"/>
  <c r="S16" i="299" s="1"/>
  <c r="T16" i="299" s="1"/>
  <c r="U16" i="299" s="1"/>
  <c r="V16" i="299" s="1"/>
  <c r="W16" i="299" s="1"/>
  <c r="X16" i="299" s="1"/>
  <c r="Y16" i="299" s="1"/>
  <c r="Z16" i="299" s="1"/>
  <c r="AA16" i="299" s="1"/>
  <c r="AB16" i="299" s="1"/>
  <c r="AC16" i="299" s="1"/>
  <c r="AD16" i="299" s="1"/>
  <c r="AE16" i="299" s="1"/>
  <c r="AG16" i="299" s="1"/>
  <c r="G30" i="299"/>
  <c r="H30" i="299" s="1"/>
  <c r="I30" i="299" s="1"/>
  <c r="J30" i="299" s="1"/>
  <c r="K30" i="299" s="1"/>
  <c r="L30" i="299" s="1"/>
  <c r="M30" i="299" s="1"/>
  <c r="N30" i="299" s="1"/>
  <c r="O30" i="299" s="1"/>
  <c r="P30" i="299" s="1"/>
  <c r="Q30" i="299" s="1"/>
  <c r="R30" i="299" s="1"/>
  <c r="S30" i="299" s="1"/>
  <c r="T30" i="299" s="1"/>
  <c r="U30" i="299" s="1"/>
  <c r="V30" i="299" s="1"/>
  <c r="W30" i="299" s="1"/>
  <c r="X30" i="299" s="1"/>
  <c r="Y30" i="299" s="1"/>
  <c r="Z30" i="299" s="1"/>
  <c r="AA30" i="299" s="1"/>
  <c r="AB30" i="299" s="1"/>
  <c r="AC30" i="299" s="1"/>
  <c r="AD30" i="299" s="1"/>
  <c r="AE30" i="299" s="1"/>
  <c r="AU30" i="299" s="1"/>
  <c r="G46" i="299"/>
  <c r="H46" i="299" s="1"/>
  <c r="I46" i="299" s="1"/>
  <c r="J46" i="299" s="1"/>
  <c r="K46" i="299" s="1"/>
  <c r="L46" i="299" s="1"/>
  <c r="M46" i="299" s="1"/>
  <c r="N46" i="299" s="1"/>
  <c r="O46" i="299" s="1"/>
  <c r="P46" i="299" s="1"/>
  <c r="Q46" i="299" s="1"/>
  <c r="R46" i="299" s="1"/>
  <c r="S46" i="299" s="1"/>
  <c r="T46" i="299" s="1"/>
  <c r="U46" i="299" s="1"/>
  <c r="V46" i="299" s="1"/>
  <c r="W46" i="299" s="1"/>
  <c r="X46" i="299" s="1"/>
  <c r="Y46" i="299" s="1"/>
  <c r="Z46" i="299" s="1"/>
  <c r="AA46" i="299" s="1"/>
  <c r="AB46" i="299" s="1"/>
  <c r="AC46" i="299" s="1"/>
  <c r="AD46" i="299" s="1"/>
  <c r="AE46" i="299" s="1"/>
  <c r="AZ46" i="299" s="1"/>
  <c r="G62" i="299"/>
  <c r="H62" i="299" s="1"/>
  <c r="I62" i="299" s="1"/>
  <c r="J62" i="299" s="1"/>
  <c r="K62" i="299" s="1"/>
  <c r="L62" i="299" s="1"/>
  <c r="M62" i="299" s="1"/>
  <c r="N62" i="299" s="1"/>
  <c r="O62" i="299" s="1"/>
  <c r="P62" i="299" s="1"/>
  <c r="Q62" i="299" s="1"/>
  <c r="R62" i="299" s="1"/>
  <c r="S62" i="299" s="1"/>
  <c r="T62" i="299" s="1"/>
  <c r="U62" i="299" s="1"/>
  <c r="V62" i="299" s="1"/>
  <c r="W62" i="299" s="1"/>
  <c r="X62" i="299" s="1"/>
  <c r="Y62" i="299" s="1"/>
  <c r="Z62" i="299" s="1"/>
  <c r="AA62" i="299" s="1"/>
  <c r="AB62" i="299" s="1"/>
  <c r="AC62" i="299" s="1"/>
  <c r="AD62" i="299" s="1"/>
  <c r="AE62" i="299" s="1"/>
  <c r="G78" i="299"/>
  <c r="H78" i="299" s="1"/>
  <c r="I78" i="299" s="1"/>
  <c r="J78" i="299" s="1"/>
  <c r="K78" i="299" s="1"/>
  <c r="L78" i="299" s="1"/>
  <c r="M78" i="299" s="1"/>
  <c r="N78" i="299" s="1"/>
  <c r="O78" i="299" s="1"/>
  <c r="P78" i="299" s="1"/>
  <c r="Q78" i="299" s="1"/>
  <c r="R78" i="299" s="1"/>
  <c r="S78" i="299" s="1"/>
  <c r="T78" i="299" s="1"/>
  <c r="U78" i="299" s="1"/>
  <c r="V78" i="299" s="1"/>
  <c r="W78" i="299" s="1"/>
  <c r="X78" i="299" s="1"/>
  <c r="Y78" i="299" s="1"/>
  <c r="Z78" i="299" s="1"/>
  <c r="AA78" i="299" s="1"/>
  <c r="AB78" i="299" s="1"/>
  <c r="AC78" i="299" s="1"/>
  <c r="AD78" i="299" s="1"/>
  <c r="AE78" i="299" s="1"/>
  <c r="BI78" i="299" s="1"/>
  <c r="G94" i="299"/>
  <c r="H94" i="299" s="1"/>
  <c r="I94" i="299" s="1"/>
  <c r="J94" i="299" s="1"/>
  <c r="K94" i="299" s="1"/>
  <c r="L94" i="299" s="1"/>
  <c r="M94" i="299" s="1"/>
  <c r="N94" i="299" s="1"/>
  <c r="O94" i="299" s="1"/>
  <c r="P94" i="299" s="1"/>
  <c r="Q94" i="299" s="1"/>
  <c r="R94" i="299" s="1"/>
  <c r="S94" i="299" s="1"/>
  <c r="T94" i="299" s="1"/>
  <c r="U94" i="299" s="1"/>
  <c r="V94" i="299" s="1"/>
  <c r="W94" i="299" s="1"/>
  <c r="X94" i="299" s="1"/>
  <c r="Y94" i="299" s="1"/>
  <c r="Z94" i="299" s="1"/>
  <c r="AA94" i="299" s="1"/>
  <c r="AB94" i="299" s="1"/>
  <c r="AC94" i="299" s="1"/>
  <c r="AD94" i="299" s="1"/>
  <c r="AE94" i="299" s="1"/>
  <c r="G120" i="299"/>
  <c r="H120" i="299" s="1"/>
  <c r="I120" i="299" s="1"/>
  <c r="J120" i="299" s="1"/>
  <c r="K120" i="299" s="1"/>
  <c r="L120" i="299" s="1"/>
  <c r="M120" i="299" s="1"/>
  <c r="N120" i="299" s="1"/>
  <c r="O120" i="299" s="1"/>
  <c r="P120" i="299" s="1"/>
  <c r="Q120" i="299" s="1"/>
  <c r="R120" i="299" s="1"/>
  <c r="S120" i="299" s="1"/>
  <c r="T120" i="299" s="1"/>
  <c r="U120" i="299" s="1"/>
  <c r="V120" i="299" s="1"/>
  <c r="W120" i="299" s="1"/>
  <c r="X120" i="299" s="1"/>
  <c r="Y120" i="299" s="1"/>
  <c r="Z120" i="299" s="1"/>
  <c r="AA120" i="299" s="1"/>
  <c r="AB120" i="299" s="1"/>
  <c r="AC120" i="299" s="1"/>
  <c r="AD120" i="299" s="1"/>
  <c r="AE120" i="299" s="1"/>
  <c r="AO120" i="299" s="1"/>
  <c r="G144" i="299"/>
  <c r="H144" i="299" s="1"/>
  <c r="I144" i="299" s="1"/>
  <c r="J144" i="299" s="1"/>
  <c r="K144" i="299" s="1"/>
  <c r="L144" i="299" s="1"/>
  <c r="M144" i="299" s="1"/>
  <c r="N144" i="299" s="1"/>
  <c r="O144" i="299" s="1"/>
  <c r="P144" i="299" s="1"/>
  <c r="Q144" i="299" s="1"/>
  <c r="R144" i="299" s="1"/>
  <c r="S144" i="299" s="1"/>
  <c r="T144" i="299" s="1"/>
  <c r="U144" i="299" s="1"/>
  <c r="V144" i="299" s="1"/>
  <c r="W144" i="299" s="1"/>
  <c r="X144" i="299" s="1"/>
  <c r="Y144" i="299" s="1"/>
  <c r="Z144" i="299" s="1"/>
  <c r="AA144" i="299" s="1"/>
  <c r="AB144" i="299" s="1"/>
  <c r="AC144" i="299" s="1"/>
  <c r="AD144" i="299" s="1"/>
  <c r="AE144" i="299" s="1"/>
  <c r="AF174" i="299"/>
  <c r="AG174" i="299"/>
  <c r="AH174" i="299"/>
  <c r="AI174" i="299"/>
  <c r="AJ174" i="299"/>
  <c r="AK174" i="299"/>
  <c r="AL174" i="299"/>
  <c r="AM174" i="299"/>
  <c r="AN174" i="299"/>
  <c r="AO174" i="299"/>
  <c r="AP174" i="299"/>
  <c r="AQ174" i="299"/>
  <c r="AR174" i="299"/>
  <c r="AS174" i="299"/>
  <c r="AT174" i="299"/>
  <c r="AU174" i="299"/>
  <c r="AV174" i="299"/>
  <c r="AW174" i="299"/>
  <c r="AX174" i="299"/>
  <c r="AY174" i="299"/>
  <c r="AZ174" i="299"/>
  <c r="BA174" i="299"/>
  <c r="BB174" i="299"/>
  <c r="BC174" i="299"/>
  <c r="BD174" i="299"/>
  <c r="BE174" i="299"/>
  <c r="BF174" i="299"/>
  <c r="BG174" i="299"/>
  <c r="BH174" i="299"/>
  <c r="BI174" i="299"/>
  <c r="BJ174" i="299"/>
  <c r="BK174" i="299"/>
  <c r="BL174" i="299"/>
  <c r="BM174" i="299"/>
  <c r="BN174" i="299"/>
  <c r="BO174" i="299"/>
  <c r="BP174" i="299"/>
  <c r="BQ174" i="299"/>
  <c r="BR174" i="299"/>
  <c r="BS174" i="299"/>
  <c r="AO152" i="299"/>
  <c r="J8" i="298"/>
  <c r="F4" i="298" s="1"/>
  <c r="F7" i="298"/>
  <c r="D7" i="298"/>
  <c r="G7" i="298" s="1"/>
  <c r="J6" i="298"/>
  <c r="D6" i="298"/>
  <c r="G6" i="298" s="1"/>
  <c r="D5" i="298"/>
  <c r="G5" i="298" s="1"/>
  <c r="D4" i="298"/>
  <c r="G4" i="298" s="1"/>
  <c r="G3" i="298"/>
  <c r="F3" i="298"/>
  <c r="D3" i="298"/>
  <c r="AZ90" i="299" l="1"/>
  <c r="BJ34" i="299"/>
  <c r="BO90" i="299"/>
  <c r="BG90" i="299"/>
  <c r="AI115" i="299"/>
  <c r="BQ22" i="299"/>
  <c r="BG34" i="299"/>
  <c r="BR36" i="299"/>
  <c r="BP163" i="299"/>
  <c r="BB89" i="299"/>
  <c r="AF89" i="299"/>
  <c r="BM163" i="299"/>
  <c r="BL163" i="299"/>
  <c r="BD89" i="299"/>
  <c r="BM92" i="299"/>
  <c r="BB83" i="299"/>
  <c r="BR74" i="299"/>
  <c r="AX114" i="299"/>
  <c r="BF115" i="299"/>
  <c r="BQ36" i="299"/>
  <c r="AR92" i="299"/>
  <c r="BP36" i="299"/>
  <c r="AP114" i="299"/>
  <c r="BN36" i="299"/>
  <c r="BL114" i="299"/>
  <c r="AL78" i="299"/>
  <c r="AQ114" i="299"/>
  <c r="AZ83" i="299"/>
  <c r="AX115" i="299"/>
  <c r="AN22" i="299"/>
  <c r="AP92" i="299"/>
  <c r="BO163" i="299"/>
  <c r="AO22" i="299"/>
  <c r="AK22" i="299"/>
  <c r="AU89" i="299"/>
  <c r="BO114" i="299"/>
  <c r="BB10" i="299"/>
  <c r="AM22" i="299"/>
  <c r="AU10" i="299"/>
  <c r="BC90" i="299"/>
  <c r="BQ152" i="299"/>
  <c r="AV10" i="299"/>
  <c r="AV36" i="299"/>
  <c r="AH115" i="299"/>
  <c r="AG10" i="299"/>
  <c r="AT36" i="299"/>
  <c r="AX90" i="299"/>
  <c r="BS22" i="299"/>
  <c r="AS36" i="299"/>
  <c r="BS92" i="299"/>
  <c r="BP152" i="299"/>
  <c r="BC199" i="299"/>
  <c r="AY10" i="299"/>
  <c r="AP74" i="299"/>
  <c r="AW10" i="299"/>
  <c r="AG34" i="299"/>
  <c r="BD78" i="299"/>
  <c r="AL163" i="299"/>
  <c r="AS199" i="299"/>
  <c r="AV22" i="299"/>
  <c r="BE89" i="299"/>
  <c r="BL101" i="299"/>
  <c r="BO152" i="299"/>
  <c r="BF84" i="299"/>
  <c r="AX83" i="299"/>
  <c r="BP51" i="299"/>
  <c r="BJ154" i="299"/>
  <c r="AW67" i="299"/>
  <c r="BS120" i="299"/>
  <c r="BI67" i="299"/>
  <c r="BL34" i="299"/>
  <c r="AV67" i="299"/>
  <c r="AF114" i="299"/>
  <c r="BN163" i="299"/>
  <c r="AY67" i="299"/>
  <c r="BS83" i="299"/>
  <c r="BL92" i="299"/>
  <c r="BG114" i="299"/>
  <c r="BM22" i="299"/>
  <c r="BF34" i="299"/>
  <c r="AR36" i="299"/>
  <c r="AY74" i="299"/>
  <c r="AT83" i="299"/>
  <c r="AT90" i="299"/>
  <c r="AX101" i="299"/>
  <c r="BM152" i="299"/>
  <c r="BK163" i="299"/>
  <c r="AS67" i="299"/>
  <c r="BK7" i="299"/>
  <c r="BL22" i="299"/>
  <c r="BB34" i="299"/>
  <c r="AO36" i="299"/>
  <c r="AW74" i="299"/>
  <c r="BN84" i="299"/>
  <c r="AN90" i="299"/>
  <c r="AQ101" i="299"/>
  <c r="BK115" i="299"/>
  <c r="BK152" i="299"/>
  <c r="AR163" i="299"/>
  <c r="AP7" i="299"/>
  <c r="BI22" i="299"/>
  <c r="AZ34" i="299"/>
  <c r="AN36" i="299"/>
  <c r="AR74" i="299"/>
  <c r="BL84" i="299"/>
  <c r="AG90" i="299"/>
  <c r="BQ101" i="299"/>
  <c r="BJ115" i="299"/>
  <c r="BG152" i="299"/>
  <c r="AN163" i="299"/>
  <c r="BN10" i="299"/>
  <c r="BH22" i="299"/>
  <c r="AX34" i="299"/>
  <c r="AH36" i="299"/>
  <c r="AQ74" i="299"/>
  <c r="BG84" i="299"/>
  <c r="BM90" i="299"/>
  <c r="BN101" i="299"/>
  <c r="BH115" i="299"/>
  <c r="BD152" i="299"/>
  <c r="AM163" i="299"/>
  <c r="BA10" i="299"/>
  <c r="AU22" i="299"/>
  <c r="AF34" i="299"/>
  <c r="AX51" i="299"/>
  <c r="AO74" i="299"/>
  <c r="AN89" i="299"/>
  <c r="BN90" i="299"/>
  <c r="AW101" i="299"/>
  <c r="BB115" i="299"/>
  <c r="AN152" i="299"/>
  <c r="AI163" i="299"/>
  <c r="AW184" i="299"/>
  <c r="BC51" i="299"/>
  <c r="BS36" i="299"/>
  <c r="AF51" i="299"/>
  <c r="BJ89" i="299"/>
  <c r="BK90" i="299"/>
  <c r="AW110" i="299"/>
  <c r="AI152" i="299"/>
  <c r="AV184" i="299"/>
  <c r="AU19" i="299"/>
  <c r="BA51" i="299"/>
  <c r="BR86" i="299"/>
  <c r="BI119" i="299"/>
  <c r="AV86" i="299"/>
  <c r="BG120" i="299"/>
  <c r="BP184" i="299"/>
  <c r="AV19" i="299"/>
  <c r="AZ139" i="299"/>
  <c r="AY139" i="299"/>
  <c r="AX86" i="299"/>
  <c r="BI7" i="299"/>
  <c r="AP86" i="299"/>
  <c r="AV139" i="299"/>
  <c r="AT184" i="299"/>
  <c r="BG7" i="299"/>
  <c r="AM13" i="299"/>
  <c r="AO86" i="299"/>
  <c r="AQ139" i="299"/>
  <c r="AR184" i="299"/>
  <c r="AW19" i="299"/>
  <c r="AR86" i="299"/>
  <c r="BF7" i="299"/>
  <c r="AM139" i="299"/>
  <c r="AN184" i="299"/>
  <c r="AY19" i="299"/>
  <c r="AQ19" i="299"/>
  <c r="BE7" i="299"/>
  <c r="BP19" i="299"/>
  <c r="AI51" i="299"/>
  <c r="BQ84" i="299"/>
  <c r="AT110" i="299"/>
  <c r="AM184" i="299"/>
  <c r="AX19" i="299"/>
  <c r="BJ7" i="299"/>
  <c r="AH110" i="299"/>
  <c r="BL8" i="299"/>
  <c r="AK78" i="299"/>
  <c r="AP110" i="299"/>
  <c r="BH119" i="299"/>
  <c r="BS82" i="299"/>
  <c r="AZ92" i="299"/>
  <c r="AM110" i="299"/>
  <c r="BP82" i="299"/>
  <c r="BR8" i="299"/>
  <c r="AO92" i="299"/>
  <c r="BK8" i="299"/>
  <c r="BJ8" i="299"/>
  <c r="AR141" i="299"/>
  <c r="AK141" i="299"/>
  <c r="AY141" i="299"/>
  <c r="BA141" i="299"/>
  <c r="AJ141" i="299"/>
  <c r="BH54" i="299"/>
  <c r="AQ54" i="299"/>
  <c r="AP54" i="299"/>
  <c r="AZ54" i="299"/>
  <c r="BM54" i="299"/>
  <c r="AL191" i="299"/>
  <c r="AI191" i="299"/>
  <c r="BP191" i="299"/>
  <c r="BI102" i="299"/>
  <c r="BH102" i="299"/>
  <c r="BJ102" i="299"/>
  <c r="AT102" i="299"/>
  <c r="AM66" i="299"/>
  <c r="AG66" i="299"/>
  <c r="AF66" i="299"/>
  <c r="AU66" i="299"/>
  <c r="BF66" i="299"/>
  <c r="AQ66" i="299"/>
  <c r="AR66" i="299"/>
  <c r="BH66" i="299"/>
  <c r="BI66" i="299"/>
  <c r="AS48" i="299"/>
  <c r="AI48" i="299"/>
  <c r="BC48" i="299"/>
  <c r="AR48" i="299"/>
  <c r="AL48" i="299"/>
  <c r="AX48" i="299"/>
  <c r="BP48" i="299"/>
  <c r="AK8" i="299"/>
  <c r="AH8" i="299"/>
  <c r="AS8" i="299"/>
  <c r="BS8" i="299"/>
  <c r="AF8" i="299"/>
  <c r="AT8" i="299"/>
  <c r="AG8" i="299"/>
  <c r="AO8" i="299"/>
  <c r="AR8" i="299"/>
  <c r="AQ8" i="299"/>
  <c r="AP156" i="299"/>
  <c r="AG156" i="299"/>
  <c r="AI156" i="299"/>
  <c r="AH156" i="299"/>
  <c r="BA156" i="299"/>
  <c r="BB156" i="299"/>
  <c r="BF156" i="299"/>
  <c r="BC156" i="299"/>
  <c r="AZ156" i="299"/>
  <c r="AJ145" i="299"/>
  <c r="BP145" i="299"/>
  <c r="BP17" i="299"/>
  <c r="AR187" i="299"/>
  <c r="AV187" i="299"/>
  <c r="AS187" i="299"/>
  <c r="AK125" i="299"/>
  <c r="AL125" i="299"/>
  <c r="AO125" i="299"/>
  <c r="AU125" i="299"/>
  <c r="AQ125" i="299"/>
  <c r="AY125" i="299"/>
  <c r="AU120" i="299"/>
  <c r="AN135" i="299"/>
  <c r="AG135" i="299"/>
  <c r="BD135" i="299"/>
  <c r="BE135" i="299"/>
  <c r="AW154" i="299"/>
  <c r="BA154" i="299"/>
  <c r="BF154" i="299"/>
  <c r="AG155" i="299"/>
  <c r="AK155" i="299"/>
  <c r="AQ155" i="299"/>
  <c r="AU155" i="299"/>
  <c r="BH155" i="299"/>
  <c r="BK155" i="299"/>
  <c r="AF155" i="299"/>
  <c r="BJ155" i="299"/>
  <c r="BM155" i="299"/>
  <c r="AJ155" i="299"/>
  <c r="BG155" i="299"/>
  <c r="AK94" i="299"/>
  <c r="AV94" i="299"/>
  <c r="BD94" i="299"/>
  <c r="AZ94" i="299"/>
  <c r="AF94" i="299"/>
  <c r="BC94" i="299"/>
  <c r="AQ94" i="299"/>
  <c r="BJ94" i="299"/>
  <c r="BF94" i="299"/>
  <c r="BO94" i="299"/>
  <c r="BQ94" i="299"/>
  <c r="BL94" i="299"/>
  <c r="BS94" i="299"/>
  <c r="AS94" i="299"/>
  <c r="BI94" i="299"/>
  <c r="BR94" i="299"/>
  <c r="AI94" i="299"/>
  <c r="AJ94" i="299"/>
  <c r="AP94" i="299"/>
  <c r="AH167" i="299"/>
  <c r="AQ167" i="299"/>
  <c r="BR167" i="299"/>
  <c r="AS167" i="299"/>
  <c r="BS167" i="299"/>
  <c r="AU167" i="299"/>
  <c r="AZ167" i="299"/>
  <c r="BB167" i="299"/>
  <c r="AF167" i="299"/>
  <c r="AK167" i="299"/>
  <c r="AP167" i="299"/>
  <c r="AW167" i="299"/>
  <c r="BA167" i="299"/>
  <c r="BC167" i="299"/>
  <c r="BE167" i="299"/>
  <c r="BF167" i="299"/>
  <c r="BN167" i="299"/>
  <c r="BH167" i="299"/>
  <c r="BP167" i="299"/>
  <c r="AI193" i="299"/>
  <c r="AP193" i="299"/>
  <c r="BE193" i="299"/>
  <c r="AQ193" i="299"/>
  <c r="BF193" i="299"/>
  <c r="AR193" i="299"/>
  <c r="BG193" i="299"/>
  <c r="AT193" i="299"/>
  <c r="BI193" i="299"/>
  <c r="AG193" i="299"/>
  <c r="AV193" i="299"/>
  <c r="BL193" i="299"/>
  <c r="BA193" i="299"/>
  <c r="AF193" i="299"/>
  <c r="BB193" i="299"/>
  <c r="AK193" i="299"/>
  <c r="BH193" i="299"/>
  <c r="AL193" i="299"/>
  <c r="BJ193" i="299"/>
  <c r="AH193" i="299"/>
  <c r="BO193" i="299"/>
  <c r="AJ193" i="299"/>
  <c r="BP193" i="299"/>
  <c r="AM193" i="299"/>
  <c r="BQ193" i="299"/>
  <c r="BR193" i="299"/>
  <c r="AU193" i="299"/>
  <c r="AN193" i="299"/>
  <c r="AS193" i="299"/>
  <c r="AO193" i="299"/>
  <c r="BS193" i="299"/>
  <c r="AS86" i="299"/>
  <c r="BG86" i="299"/>
  <c r="AF86" i="299"/>
  <c r="AT86" i="299"/>
  <c r="BH86" i="299"/>
  <c r="AG86" i="299"/>
  <c r="AU86" i="299"/>
  <c r="BI86" i="299"/>
  <c r="AI86" i="299"/>
  <c r="AW86" i="299"/>
  <c r="BK86" i="299"/>
  <c r="AK86" i="299"/>
  <c r="AY86" i="299"/>
  <c r="BM86" i="299"/>
  <c r="BB86" i="299"/>
  <c r="AH86" i="299"/>
  <c r="BC86" i="299"/>
  <c r="AM86" i="299"/>
  <c r="BF86" i="299"/>
  <c r="AN86" i="299"/>
  <c r="BJ86" i="299"/>
  <c r="AZ86" i="299"/>
  <c r="BA86" i="299"/>
  <c r="BE86" i="299"/>
  <c r="BN86" i="299"/>
  <c r="BD86" i="299"/>
  <c r="BL86" i="299"/>
  <c r="AJ86" i="299"/>
  <c r="BO86" i="299"/>
  <c r="AK51" i="299"/>
  <c r="AS51" i="299"/>
  <c r="BS51" i="299"/>
  <c r="AT51" i="299"/>
  <c r="AV51" i="299"/>
  <c r="AM51" i="299"/>
  <c r="BE51" i="299"/>
  <c r="AY51" i="299"/>
  <c r="AZ51" i="299"/>
  <c r="BJ51" i="299"/>
  <c r="BD51" i="299"/>
  <c r="BN51" i="299"/>
  <c r="AO51" i="299"/>
  <c r="BQ51" i="299"/>
  <c r="AU51" i="299"/>
  <c r="AH51" i="299"/>
  <c r="BH51" i="299"/>
  <c r="BR51" i="299"/>
  <c r="AQ51" i="299"/>
  <c r="BL51" i="299"/>
  <c r="BM51" i="299"/>
  <c r="AR51" i="299"/>
  <c r="BO51" i="299"/>
  <c r="BF51" i="299"/>
  <c r="AJ51" i="299"/>
  <c r="AG51" i="299"/>
  <c r="AP51" i="299"/>
  <c r="BI51" i="299"/>
  <c r="AN51" i="299"/>
  <c r="AL51" i="299"/>
  <c r="AW51" i="299"/>
  <c r="AN19" i="299"/>
  <c r="BB19" i="299"/>
  <c r="AR19" i="299"/>
  <c r="BF19" i="299"/>
  <c r="AF19" i="299"/>
  <c r="AT19" i="299"/>
  <c r="BH19" i="299"/>
  <c r="AM19" i="299"/>
  <c r="BE19" i="299"/>
  <c r="BG19" i="299"/>
  <c r="AS19" i="299"/>
  <c r="BK19" i="299"/>
  <c r="AH19" i="299"/>
  <c r="BA19" i="299"/>
  <c r="AI19" i="299"/>
  <c r="BC19" i="299"/>
  <c r="AK19" i="299"/>
  <c r="BI19" i="299"/>
  <c r="AJ19" i="299"/>
  <c r="BD19" i="299"/>
  <c r="BL19" i="299"/>
  <c r="AL19" i="299"/>
  <c r="BJ19" i="299"/>
  <c r="AO19" i="299"/>
  <c r="AP19" i="299"/>
  <c r="BM19" i="299"/>
  <c r="AF7" i="299"/>
  <c r="AT7" i="299"/>
  <c r="BH7" i="299"/>
  <c r="AJ7" i="299"/>
  <c r="AX7" i="299"/>
  <c r="BL7" i="299"/>
  <c r="AV7" i="299"/>
  <c r="BM7" i="299"/>
  <c r="AG7" i="299"/>
  <c r="AW7" i="299"/>
  <c r="BN7" i="299"/>
  <c r="AI7" i="299"/>
  <c r="BP7" i="299"/>
  <c r="BA7" i="299"/>
  <c r="BB7" i="299"/>
  <c r="AH7" i="299"/>
  <c r="AY7" i="299"/>
  <c r="BO7" i="299"/>
  <c r="AZ7" i="299"/>
  <c r="BQ7" i="299"/>
  <c r="BR7" i="299"/>
  <c r="AK7" i="299"/>
  <c r="AL7" i="299"/>
  <c r="AM7" i="299"/>
  <c r="BC7" i="299"/>
  <c r="BS7" i="299"/>
  <c r="AO184" i="299"/>
  <c r="BC184" i="299"/>
  <c r="BQ184" i="299"/>
  <c r="AP184" i="299"/>
  <c r="BD184" i="299"/>
  <c r="BR184" i="299"/>
  <c r="AQ184" i="299"/>
  <c r="BE184" i="299"/>
  <c r="BS184" i="299"/>
  <c r="AS184" i="299"/>
  <c r="BG184" i="299"/>
  <c r="AG184" i="299"/>
  <c r="AU184" i="299"/>
  <c r="BI184" i="299"/>
  <c r="AF184" i="299"/>
  <c r="AZ184" i="299"/>
  <c r="AH184" i="299"/>
  <c r="BA184" i="299"/>
  <c r="AK184" i="299"/>
  <c r="BH184" i="299"/>
  <c r="AL184" i="299"/>
  <c r="BJ184" i="299"/>
  <c r="AX184" i="299"/>
  <c r="BF184" i="299"/>
  <c r="AY184" i="299"/>
  <c r="BL184" i="299"/>
  <c r="BB184" i="299"/>
  <c r="BM184" i="299"/>
  <c r="BK184" i="299"/>
  <c r="AI184" i="299"/>
  <c r="AI83" i="299"/>
  <c r="AW83" i="299"/>
  <c r="BK83" i="299"/>
  <c r="AK83" i="299"/>
  <c r="AY83" i="299"/>
  <c r="BM83" i="299"/>
  <c r="AM83" i="299"/>
  <c r="BA83" i="299"/>
  <c r="BO83" i="299"/>
  <c r="AO83" i="299"/>
  <c r="BC83" i="299"/>
  <c r="BQ83" i="299"/>
  <c r="AH83" i="299"/>
  <c r="BD83" i="299"/>
  <c r="AJ83" i="299"/>
  <c r="BE83" i="299"/>
  <c r="AP83" i="299"/>
  <c r="BH83" i="299"/>
  <c r="AQ83" i="299"/>
  <c r="BI83" i="299"/>
  <c r="BF83" i="299"/>
  <c r="BG83" i="299"/>
  <c r="AG83" i="299"/>
  <c r="AF83" i="299"/>
  <c r="BJ83" i="299"/>
  <c r="BP83" i="299"/>
  <c r="BL83" i="299"/>
  <c r="AL83" i="299"/>
  <c r="BN83" i="299"/>
  <c r="AN83" i="299"/>
  <c r="AR83" i="299"/>
  <c r="BR83" i="299"/>
  <c r="AJ196" i="299"/>
  <c r="BP196" i="299"/>
  <c r="BN196" i="299"/>
  <c r="BB23" i="299"/>
  <c r="BE23" i="299"/>
  <c r="AW23" i="299"/>
  <c r="AX23" i="299"/>
  <c r="BC23" i="299"/>
  <c r="BF23" i="299"/>
  <c r="AU13" i="299"/>
  <c r="AO13" i="299"/>
  <c r="AP13" i="299"/>
  <c r="AR13" i="299"/>
  <c r="BB13" i="299"/>
  <c r="BG13" i="299"/>
  <c r="BA13" i="299"/>
  <c r="BI13" i="299"/>
  <c r="BF13" i="299"/>
  <c r="AQ171" i="299"/>
  <c r="AI171" i="299"/>
  <c r="AX171" i="299"/>
  <c r="BH171" i="299"/>
  <c r="AY199" i="299"/>
  <c r="BD199" i="299"/>
  <c r="BK199" i="299"/>
  <c r="BM199" i="299"/>
  <c r="AS70" i="299"/>
  <c r="AZ70" i="299"/>
  <c r="BG70" i="299"/>
  <c r="BN70" i="299"/>
  <c r="BR70" i="299"/>
  <c r="AN70" i="299"/>
  <c r="AP70" i="299"/>
  <c r="BJ70" i="299"/>
  <c r="BO70" i="299"/>
  <c r="AG70" i="299"/>
  <c r="AL70" i="299"/>
  <c r="AK70" i="299"/>
  <c r="BA70" i="299"/>
  <c r="AW70" i="299"/>
  <c r="AW8" i="299"/>
  <c r="BO18" i="299"/>
  <c r="AR67" i="299"/>
  <c r="AL134" i="299"/>
  <c r="AK134" i="299"/>
  <c r="AM134" i="299"/>
  <c r="AQ134" i="299"/>
  <c r="AV134" i="299"/>
  <c r="BA134" i="299"/>
  <c r="BE134" i="299"/>
  <c r="BF134" i="299"/>
  <c r="BO134" i="299"/>
  <c r="AS134" i="299"/>
  <c r="AY134" i="299"/>
  <c r="BB134" i="299"/>
  <c r="BD134" i="299"/>
  <c r="BJ134" i="299"/>
  <c r="BI134" i="299"/>
  <c r="AG84" i="299"/>
  <c r="AU84" i="299"/>
  <c r="BI84" i="299"/>
  <c r="AH84" i="299"/>
  <c r="AI84" i="299"/>
  <c r="AW84" i="299"/>
  <c r="BK84" i="299"/>
  <c r="AK84" i="299"/>
  <c r="AY84" i="299"/>
  <c r="BM84" i="299"/>
  <c r="AM84" i="299"/>
  <c r="BA84" i="299"/>
  <c r="BO84" i="299"/>
  <c r="AJ84" i="299"/>
  <c r="BD84" i="299"/>
  <c r="BE84" i="299"/>
  <c r="AL84" i="299"/>
  <c r="AP84" i="299"/>
  <c r="BH84" i="299"/>
  <c r="AQ84" i="299"/>
  <c r="BJ84" i="299"/>
  <c r="AR84" i="299"/>
  <c r="BR84" i="299"/>
  <c r="BB84" i="299"/>
  <c r="AS84" i="299"/>
  <c r="BS84" i="299"/>
  <c r="AT84" i="299"/>
  <c r="AV84" i="299"/>
  <c r="AZ84" i="299"/>
  <c r="AX84" i="299"/>
  <c r="AU8" i="299"/>
  <c r="BL18" i="299"/>
  <c r="BC84" i="299"/>
  <c r="AK154" i="299"/>
  <c r="BQ167" i="299"/>
  <c r="AT92" i="299"/>
  <c r="BK92" i="299"/>
  <c r="AY92" i="299"/>
  <c r="AV92" i="299"/>
  <c r="BO92" i="299"/>
  <c r="BD92" i="299"/>
  <c r="AX92" i="299"/>
  <c r="BE92" i="299"/>
  <c r="BI92" i="299"/>
  <c r="BA92" i="299"/>
  <c r="AF92" i="299"/>
  <c r="BQ92" i="299"/>
  <c r="BG92" i="299"/>
  <c r="BH92" i="299"/>
  <c r="BC92" i="299"/>
  <c r="AN92" i="299"/>
  <c r="BJ92" i="299"/>
  <c r="AS92" i="299"/>
  <c r="AJ92" i="299"/>
  <c r="AQ92" i="299"/>
  <c r="AW92" i="299"/>
  <c r="BF92" i="299"/>
  <c r="AH92" i="299"/>
  <c r="BP92" i="299"/>
  <c r="BR92" i="299"/>
  <c r="BB92" i="299"/>
  <c r="AI92" i="299"/>
  <c r="AG92" i="299"/>
  <c r="BN92" i="299"/>
  <c r="AK92" i="299"/>
  <c r="AF10" i="299"/>
  <c r="AT10" i="299"/>
  <c r="BH10" i="299"/>
  <c r="AJ10" i="299"/>
  <c r="AX10" i="299"/>
  <c r="BL10" i="299"/>
  <c r="AM10" i="299"/>
  <c r="BC10" i="299"/>
  <c r="BS10" i="299"/>
  <c r="AN10" i="299"/>
  <c r="BD10" i="299"/>
  <c r="BF10" i="299"/>
  <c r="AO10" i="299"/>
  <c r="BE10" i="299"/>
  <c r="AP10" i="299"/>
  <c r="AR10" i="299"/>
  <c r="AQ10" i="299"/>
  <c r="BG10" i="299"/>
  <c r="BI10" i="299"/>
  <c r="AS10" i="299"/>
  <c r="BJ10" i="299"/>
  <c r="BG51" i="299"/>
  <c r="AM167" i="299"/>
  <c r="BN193" i="299"/>
  <c r="AJ17" i="299"/>
  <c r="BQ17" i="299"/>
  <c r="AF42" i="299"/>
  <c r="AI42" i="299"/>
  <c r="AG42" i="299"/>
  <c r="BI42" i="299"/>
  <c r="BK42" i="299"/>
  <c r="BN42" i="299"/>
  <c r="BL42" i="299"/>
  <c r="BQ82" i="299"/>
  <c r="AN82" i="299"/>
  <c r="BL82" i="299"/>
  <c r="AP140" i="299"/>
  <c r="AO140" i="299"/>
  <c r="AH140" i="299"/>
  <c r="BC140" i="299"/>
  <c r="AK67" i="299"/>
  <c r="BG67" i="299"/>
  <c r="BM67" i="299"/>
  <c r="BR67" i="299"/>
  <c r="BN67" i="299"/>
  <c r="AH67" i="299"/>
  <c r="AF82" i="299"/>
  <c r="AS154" i="299"/>
  <c r="AR139" i="299"/>
  <c r="AN139" i="299"/>
  <c r="BC139" i="299"/>
  <c r="BR139" i="299"/>
  <c r="AO139" i="299"/>
  <c r="BD139" i="299"/>
  <c r="BS139" i="299"/>
  <c r="AP139" i="299"/>
  <c r="BE139" i="299"/>
  <c r="AS139" i="299"/>
  <c r="BH139" i="299"/>
  <c r="AF139" i="299"/>
  <c r="AU139" i="299"/>
  <c r="BJ139" i="299"/>
  <c r="AW139" i="299"/>
  <c r="BQ139" i="299"/>
  <c r="AX139" i="299"/>
  <c r="AG139" i="299"/>
  <c r="BA139" i="299"/>
  <c r="AH139" i="299"/>
  <c r="BB139" i="299"/>
  <c r="BG139" i="299"/>
  <c r="BI139" i="299"/>
  <c r="AJ139" i="299"/>
  <c r="BK139" i="299"/>
  <c r="BN139" i="299"/>
  <c r="BL139" i="299"/>
  <c r="BO139" i="299"/>
  <c r="AI139" i="299"/>
  <c r="BM139" i="299"/>
  <c r="AK139" i="299"/>
  <c r="AL86" i="299"/>
  <c r="AL139" i="299"/>
  <c r="AF74" i="299"/>
  <c r="AT74" i="299"/>
  <c r="BH74" i="299"/>
  <c r="AH74" i="299"/>
  <c r="AV74" i="299"/>
  <c r="BJ74" i="299"/>
  <c r="AJ74" i="299"/>
  <c r="AX74" i="299"/>
  <c r="BL74" i="299"/>
  <c r="AL74" i="299"/>
  <c r="AZ74" i="299"/>
  <c r="BN74" i="299"/>
  <c r="AS74" i="299"/>
  <c r="BO74" i="299"/>
  <c r="AU74" i="299"/>
  <c r="BP74" i="299"/>
  <c r="BA74" i="299"/>
  <c r="BS74" i="299"/>
  <c r="AG74" i="299"/>
  <c r="BB74" i="299"/>
  <c r="BC74" i="299"/>
  <c r="BD74" i="299"/>
  <c r="BE74" i="299"/>
  <c r="AM74" i="299"/>
  <c r="BF74" i="299"/>
  <c r="AK74" i="299"/>
  <c r="BI74" i="299"/>
  <c r="BK74" i="299"/>
  <c r="AI74" i="299"/>
  <c r="BG74" i="299"/>
  <c r="AU7" i="299"/>
  <c r="BR10" i="299"/>
  <c r="AL10" i="299"/>
  <c r="AG19" i="299"/>
  <c r="BJ32" i="299"/>
  <c r="AY48" i="299"/>
  <c r="BH71" i="299"/>
  <c r="BK78" i="299"/>
  <c r="AO84" i="299"/>
  <c r="AW94" i="299"/>
  <c r="AQ102" i="299"/>
  <c r="AJ134" i="299"/>
  <c r="AF156" i="299"/>
  <c r="AS7" i="299"/>
  <c r="BQ10" i="299"/>
  <c r="AK10" i="299"/>
  <c r="BS19" i="299"/>
  <c r="BF32" i="299"/>
  <c r="BJ48" i="299"/>
  <c r="BB51" i="299"/>
  <c r="AN84" i="299"/>
  <c r="BK94" i="299"/>
  <c r="AI102" i="299"/>
  <c r="AH134" i="299"/>
  <c r="AL167" i="299"/>
  <c r="BM193" i="299"/>
  <c r="AW65" i="299"/>
  <c r="BL65" i="299"/>
  <c r="AM56" i="299"/>
  <c r="AG56" i="299"/>
  <c r="BC56" i="299"/>
  <c r="AW56" i="299"/>
  <c r="AR56" i="299"/>
  <c r="AV136" i="299"/>
  <c r="AG136" i="299"/>
  <c r="BP136" i="299"/>
  <c r="BO136" i="299"/>
  <c r="AQ49" i="299"/>
  <c r="BG49" i="299"/>
  <c r="BA49" i="299"/>
  <c r="AH49" i="299"/>
  <c r="BJ49" i="299"/>
  <c r="AV49" i="299"/>
  <c r="BR49" i="299"/>
  <c r="AK71" i="299"/>
  <c r="AN71" i="299"/>
  <c r="AU71" i="299"/>
  <c r="BF71" i="299"/>
  <c r="BI71" i="299"/>
  <c r="AF71" i="299"/>
  <c r="BK71" i="299"/>
  <c r="AP33" i="299"/>
  <c r="AW33" i="299"/>
  <c r="BA33" i="299"/>
  <c r="BL33" i="299"/>
  <c r="BO33" i="299"/>
  <c r="AL33" i="299"/>
  <c r="AS33" i="299"/>
  <c r="BK33" i="299"/>
  <c r="BN33" i="299"/>
  <c r="AK33" i="299"/>
  <c r="AG33" i="299"/>
  <c r="AU33" i="299"/>
  <c r="BF110" i="299"/>
  <c r="BG110" i="299"/>
  <c r="BQ110" i="299"/>
  <c r="BA110" i="299"/>
  <c r="BI110" i="299"/>
  <c r="AG110" i="299"/>
  <c r="BM110" i="299"/>
  <c r="BR110" i="299"/>
  <c r="AN110" i="299"/>
  <c r="AQ110" i="299"/>
  <c r="AI110" i="299"/>
  <c r="AX110" i="299"/>
  <c r="BD110" i="299"/>
  <c r="AL110" i="299"/>
  <c r="BO110" i="299"/>
  <c r="AR110" i="299"/>
  <c r="AU110" i="299"/>
  <c r="BK110" i="299"/>
  <c r="BE110" i="299"/>
  <c r="BS110" i="299"/>
  <c r="BJ110" i="299"/>
  <c r="AZ110" i="299"/>
  <c r="AF110" i="299"/>
  <c r="AJ110" i="299"/>
  <c r="AY110" i="299"/>
  <c r="AO110" i="299"/>
  <c r="AV110" i="299"/>
  <c r="AS110" i="299"/>
  <c r="AR78" i="299"/>
  <c r="BF78" i="299"/>
  <c r="AF78" i="299"/>
  <c r="AT78" i="299"/>
  <c r="BH78" i="299"/>
  <c r="AH78" i="299"/>
  <c r="AV78" i="299"/>
  <c r="BJ78" i="299"/>
  <c r="AJ78" i="299"/>
  <c r="AX78" i="299"/>
  <c r="BL78" i="299"/>
  <c r="AU78" i="299"/>
  <c r="BO78" i="299"/>
  <c r="AW78" i="299"/>
  <c r="BP78" i="299"/>
  <c r="AG78" i="299"/>
  <c r="BA78" i="299"/>
  <c r="BS78" i="299"/>
  <c r="AI78" i="299"/>
  <c r="BB78" i="299"/>
  <c r="AM78" i="299"/>
  <c r="BM78" i="299"/>
  <c r="AN78" i="299"/>
  <c r="BN78" i="299"/>
  <c r="AP78" i="299"/>
  <c r="AS78" i="299"/>
  <c r="AO78" i="299"/>
  <c r="BQ78" i="299"/>
  <c r="BR78" i="299"/>
  <c r="AQ78" i="299"/>
  <c r="AY78" i="299"/>
  <c r="AR7" i="299"/>
  <c r="BP10" i="299"/>
  <c r="AI10" i="299"/>
  <c r="BR19" i="299"/>
  <c r="BD32" i="299"/>
  <c r="AF48" i="299"/>
  <c r="BG54" i="299"/>
  <c r="AQ71" i="299"/>
  <c r="BG78" i="299"/>
  <c r="AF84" i="299"/>
  <c r="BG94" i="299"/>
  <c r="BG102" i="299"/>
  <c r="BL116" i="299"/>
  <c r="AF134" i="299"/>
  <c r="BR168" i="299"/>
  <c r="BD193" i="299"/>
  <c r="AQ7" i="299"/>
  <c r="BO10" i="299"/>
  <c r="AH10" i="299"/>
  <c r="BQ19" i="299"/>
  <c r="BS48" i="299"/>
  <c r="BB54" i="299"/>
  <c r="AJ71" i="299"/>
  <c r="BE78" i="299"/>
  <c r="AV83" i="299"/>
  <c r="BS86" i="299"/>
  <c r="AO94" i="299"/>
  <c r="AX102" i="299"/>
  <c r="BN135" i="299"/>
  <c r="BC193" i="299"/>
  <c r="AU41" i="299"/>
  <c r="BL41" i="299"/>
  <c r="AJ41" i="299"/>
  <c r="BR17" i="299"/>
  <c r="AN164" i="299"/>
  <c r="AT164" i="299"/>
  <c r="AY164" i="299"/>
  <c r="AX164" i="299"/>
  <c r="AR124" i="299"/>
  <c r="BF124" i="299"/>
  <c r="BO32" i="299"/>
  <c r="BN32" i="299"/>
  <c r="BQ32" i="299"/>
  <c r="AP168" i="299"/>
  <c r="AG168" i="299"/>
  <c r="AN97" i="299"/>
  <c r="AX97" i="299"/>
  <c r="BB97" i="299"/>
  <c r="BH97" i="299"/>
  <c r="AI97" i="299"/>
  <c r="BS97" i="299"/>
  <c r="BJ97" i="299"/>
  <c r="BC97" i="299"/>
  <c r="BD97" i="299"/>
  <c r="BL97" i="299"/>
  <c r="AS97" i="299"/>
  <c r="AH18" i="299"/>
  <c r="AN18" i="299"/>
  <c r="AL18" i="299"/>
  <c r="AO18" i="299"/>
  <c r="AV18" i="299"/>
  <c r="AP18" i="299"/>
  <c r="AR18" i="299"/>
  <c r="AY18" i="299"/>
  <c r="BJ18" i="299"/>
  <c r="BF18" i="299"/>
  <c r="BG18" i="299"/>
  <c r="BK18" i="299"/>
  <c r="AN116" i="299"/>
  <c r="AF116" i="299"/>
  <c r="AW116" i="299"/>
  <c r="BN116" i="299"/>
  <c r="AG116" i="299"/>
  <c r="AX116" i="299"/>
  <c r="BO116" i="299"/>
  <c r="AH116" i="299"/>
  <c r="AZ116" i="299"/>
  <c r="BQ116" i="299"/>
  <c r="AK116" i="299"/>
  <c r="BC116" i="299"/>
  <c r="BS116" i="299"/>
  <c r="AO116" i="299"/>
  <c r="BE116" i="299"/>
  <c r="AI116" i="299"/>
  <c r="BI116" i="299"/>
  <c r="AL116" i="299"/>
  <c r="BJ116" i="299"/>
  <c r="AR116" i="299"/>
  <c r="BR116" i="299"/>
  <c r="AS116" i="299"/>
  <c r="AP116" i="299"/>
  <c r="AQ116" i="299"/>
  <c r="BA116" i="299"/>
  <c r="BD116" i="299"/>
  <c r="AT116" i="299"/>
  <c r="AU116" i="299"/>
  <c r="AV116" i="299"/>
  <c r="AH32" i="299"/>
  <c r="AK48" i="299"/>
  <c r="AT54" i="299"/>
  <c r="AN94" i="299"/>
  <c r="AO102" i="299"/>
  <c r="BH116" i="299"/>
  <c r="AU135" i="299"/>
  <c r="BN171" i="299"/>
  <c r="AZ193" i="299"/>
  <c r="AO7" i="299"/>
  <c r="BM10" i="299"/>
  <c r="BR13" i="299"/>
  <c r="BO19" i="299"/>
  <c r="BQ33" i="299"/>
  <c r="BQ48" i="299"/>
  <c r="AR54" i="299"/>
  <c r="BQ74" i="299"/>
  <c r="BC78" i="299"/>
  <c r="BQ86" i="299"/>
  <c r="AU92" i="299"/>
  <c r="AG94" i="299"/>
  <c r="AJ102" i="299"/>
  <c r="BG116" i="299"/>
  <c r="BS136" i="299"/>
  <c r="BG171" i="299"/>
  <c r="BO184" i="299"/>
  <c r="AY193" i="299"/>
  <c r="AN7" i="299"/>
  <c r="BK10" i="299"/>
  <c r="BN13" i="299"/>
  <c r="BN19" i="299"/>
  <c r="AZ33" i="299"/>
  <c r="BQ49" i="299"/>
  <c r="AM54" i="299"/>
  <c r="BM74" i="299"/>
  <c r="AZ78" i="299"/>
  <c r="AS83" i="299"/>
  <c r="BP86" i="299"/>
  <c r="AL92" i="299"/>
  <c r="AT97" i="299"/>
  <c r="BH110" i="299"/>
  <c r="BF116" i="299"/>
  <c r="BP139" i="299"/>
  <c r="BN184" i="299"/>
  <c r="AX193" i="299"/>
  <c r="AZ101" i="299"/>
  <c r="BC101" i="299"/>
  <c r="BI101" i="299"/>
  <c r="BG101" i="299"/>
  <c r="AF101" i="299"/>
  <c r="BK101" i="299"/>
  <c r="BP101" i="299"/>
  <c r="AH101" i="299"/>
  <c r="BS101" i="299"/>
  <c r="AL101" i="299"/>
  <c r="AM101" i="299"/>
  <c r="BD101" i="299"/>
  <c r="AS101" i="299"/>
  <c r="BA101" i="299"/>
  <c r="AG101" i="299"/>
  <c r="BF101" i="299"/>
  <c r="AO101" i="299"/>
  <c r="AU101" i="299"/>
  <c r="AP101" i="299"/>
  <c r="AI101" i="299"/>
  <c r="AJ114" i="299"/>
  <c r="BR114" i="299"/>
  <c r="BM114" i="299"/>
  <c r="AL114" i="299"/>
  <c r="BS114" i="299"/>
  <c r="AO114" i="299"/>
  <c r="AG114" i="299"/>
  <c r="AK114" i="299"/>
  <c r="AV114" i="299"/>
  <c r="AR114" i="299"/>
  <c r="AT114" i="299"/>
  <c r="BA114" i="299"/>
  <c r="BK114" i="299"/>
  <c r="BB114" i="299"/>
  <c r="AU114" i="299"/>
  <c r="BD114" i="299"/>
  <c r="BC114" i="299"/>
  <c r="AN114" i="299"/>
  <c r="BN114" i="299"/>
  <c r="AW114" i="299"/>
  <c r="BP114" i="299"/>
  <c r="AL22" i="299"/>
  <c r="AZ22" i="299"/>
  <c r="BN22" i="299"/>
  <c r="AP22" i="299"/>
  <c r="BD22" i="299"/>
  <c r="BR22" i="299"/>
  <c r="AR22" i="299"/>
  <c r="BF22" i="299"/>
  <c r="AS22" i="299"/>
  <c r="BJ22" i="299"/>
  <c r="AT22" i="299"/>
  <c r="BK22" i="299"/>
  <c r="AF22" i="299"/>
  <c r="AW22" i="299"/>
  <c r="BO22" i="299"/>
  <c r="AG22" i="299"/>
  <c r="BP22" i="299"/>
  <c r="AO163" i="299"/>
  <c r="BC163" i="299"/>
  <c r="BQ163" i="299"/>
  <c r="AP163" i="299"/>
  <c r="BD163" i="299"/>
  <c r="BR163" i="299"/>
  <c r="AQ163" i="299"/>
  <c r="BE163" i="299"/>
  <c r="BS163" i="299"/>
  <c r="AS163" i="299"/>
  <c r="BG163" i="299"/>
  <c r="AG163" i="299"/>
  <c r="AU163" i="299"/>
  <c r="BI163" i="299"/>
  <c r="AY163" i="299"/>
  <c r="AF163" i="299"/>
  <c r="AZ163" i="299"/>
  <c r="AJ163" i="299"/>
  <c r="BF163" i="299"/>
  <c r="AK163" i="299"/>
  <c r="BH163" i="299"/>
  <c r="AO115" i="299"/>
  <c r="BC115" i="299"/>
  <c r="BQ115" i="299"/>
  <c r="AP115" i="299"/>
  <c r="BD115" i="299"/>
  <c r="BR115" i="299"/>
  <c r="AQ115" i="299"/>
  <c r="BE115" i="299"/>
  <c r="BS115" i="299"/>
  <c r="AS115" i="299"/>
  <c r="BG115" i="299"/>
  <c r="AG115" i="299"/>
  <c r="AU115" i="299"/>
  <c r="BI115" i="299"/>
  <c r="AT115" i="299"/>
  <c r="BN115" i="299"/>
  <c r="AV115" i="299"/>
  <c r="BO115" i="299"/>
  <c r="AY115" i="299"/>
  <c r="AF115" i="299"/>
  <c r="AZ115" i="299"/>
  <c r="AV34" i="299"/>
  <c r="BL36" i="299"/>
  <c r="AF36" i="299"/>
  <c r="BR89" i="299"/>
  <c r="BM101" i="299"/>
  <c r="AI114" i="299"/>
  <c r="AW115" i="299"/>
  <c r="BC152" i="299"/>
  <c r="BJ163" i="299"/>
  <c r="BC22" i="299"/>
  <c r="AH22" i="299"/>
  <c r="AT34" i="299"/>
  <c r="BG89" i="299"/>
  <c r="BK89" i="299"/>
  <c r="BD90" i="299"/>
  <c r="BO101" i="299"/>
  <c r="AV101" i="299"/>
  <c r="AY114" i="299"/>
  <c r="AZ114" i="299"/>
  <c r="AN115" i="299"/>
  <c r="AW152" i="299"/>
  <c r="BA163" i="299"/>
  <c r="AG36" i="299"/>
  <c r="AU36" i="299"/>
  <c r="BI36" i="299"/>
  <c r="AI36" i="299"/>
  <c r="AW36" i="299"/>
  <c r="BK36" i="299"/>
  <c r="AK36" i="299"/>
  <c r="AY36" i="299"/>
  <c r="BM36" i="299"/>
  <c r="AM36" i="299"/>
  <c r="BA36" i="299"/>
  <c r="BO36" i="299"/>
  <c r="AJ36" i="299"/>
  <c r="BD36" i="299"/>
  <c r="AL36" i="299"/>
  <c r="BE36" i="299"/>
  <c r="AP36" i="299"/>
  <c r="BH36" i="299"/>
  <c r="AQ36" i="299"/>
  <c r="BJ36" i="299"/>
  <c r="AI22" i="299"/>
  <c r="AU34" i="299"/>
  <c r="BO89" i="299"/>
  <c r="AY101" i="299"/>
  <c r="BE114" i="299"/>
  <c r="AY152" i="299"/>
  <c r="BB22" i="299"/>
  <c r="AS34" i="299"/>
  <c r="BC89" i="299"/>
  <c r="AT101" i="299"/>
  <c r="AS114" i="299"/>
  <c r="AH114" i="299"/>
  <c r="AM115" i="299"/>
  <c r="AS152" i="299"/>
  <c r="AX163" i="299"/>
  <c r="AJ90" i="299"/>
  <c r="BP90" i="299"/>
  <c r="BA90" i="299"/>
  <c r="AK90" i="299"/>
  <c r="BR90" i="299"/>
  <c r="BL90" i="299"/>
  <c r="AM90" i="299"/>
  <c r="AV90" i="299"/>
  <c r="BQ90" i="299"/>
  <c r="AR90" i="299"/>
  <c r="BI90" i="299"/>
  <c r="AL90" i="299"/>
  <c r="AU90" i="299"/>
  <c r="BS90" i="299"/>
  <c r="AY90" i="299"/>
  <c r="AQ90" i="299"/>
  <c r="BB90" i="299"/>
  <c r="AW90" i="299"/>
  <c r="AI90" i="299"/>
  <c r="BF90" i="299"/>
  <c r="AP90" i="299"/>
  <c r="BH90" i="299"/>
  <c r="BG22" i="299"/>
  <c r="BJ90" i="299"/>
  <c r="BH114" i="299"/>
  <c r="BL89" i="299"/>
  <c r="AR115" i="299"/>
  <c r="BA22" i="299"/>
  <c r="BR34" i="299"/>
  <c r="BB36" i="299"/>
  <c r="BA89" i="299"/>
  <c r="BF89" i="299"/>
  <c r="AO90" i="299"/>
  <c r="BH101" i="299"/>
  <c r="AR101" i="299"/>
  <c r="BF114" i="299"/>
  <c r="BP115" i="299"/>
  <c r="AL115" i="299"/>
  <c r="AR152" i="299"/>
  <c r="AW163" i="299"/>
  <c r="AI34" i="299"/>
  <c r="AW34" i="299"/>
  <c r="BK34" i="299"/>
  <c r="AK34" i="299"/>
  <c r="AY34" i="299"/>
  <c r="BM34" i="299"/>
  <c r="AM34" i="299"/>
  <c r="BA34" i="299"/>
  <c r="BO34" i="299"/>
  <c r="AO34" i="299"/>
  <c r="BC34" i="299"/>
  <c r="BQ34" i="299"/>
  <c r="AH34" i="299"/>
  <c r="BD34" i="299"/>
  <c r="AJ34" i="299"/>
  <c r="BE34" i="299"/>
  <c r="AP34" i="299"/>
  <c r="BH34" i="299"/>
  <c r="AQ34" i="299"/>
  <c r="BI34" i="299"/>
  <c r="BE22" i="299"/>
  <c r="BG36" i="299"/>
  <c r="BE90" i="299"/>
  <c r="BR101" i="299"/>
  <c r="BI114" i="299"/>
  <c r="BB163" i="299"/>
  <c r="BS34" i="299"/>
  <c r="BC36" i="299"/>
  <c r="BI89" i="299"/>
  <c r="BJ101" i="299"/>
  <c r="AY22" i="299"/>
  <c r="BP34" i="299"/>
  <c r="AN34" i="299"/>
  <c r="AZ36" i="299"/>
  <c r="AW89" i="299"/>
  <c r="AH90" i="299"/>
  <c r="BE101" i="299"/>
  <c r="AN101" i="299"/>
  <c r="AM114" i="299"/>
  <c r="BM115" i="299"/>
  <c r="AK115" i="299"/>
  <c r="BS152" i="299"/>
  <c r="AV163" i="299"/>
  <c r="BS89" i="299"/>
  <c r="AO89" i="299"/>
  <c r="BQ89" i="299"/>
  <c r="AG89" i="299"/>
  <c r="AS89" i="299"/>
  <c r="AL89" i="299"/>
  <c r="AX89" i="299"/>
  <c r="AK89" i="299"/>
  <c r="AY89" i="299"/>
  <c r="AH89" i="299"/>
  <c r="AP89" i="299"/>
  <c r="BM89" i="299"/>
  <c r="AQ89" i="299"/>
  <c r="AJ89" i="299"/>
  <c r="BN89" i="299"/>
  <c r="AV89" i="299"/>
  <c r="AR89" i="299"/>
  <c r="BH89" i="299"/>
  <c r="AZ89" i="299"/>
  <c r="BP89" i="299"/>
  <c r="AF152" i="299"/>
  <c r="AT152" i="299"/>
  <c r="BH152" i="299"/>
  <c r="AG152" i="299"/>
  <c r="AU152" i="299"/>
  <c r="BI152" i="299"/>
  <c r="AH152" i="299"/>
  <c r="AV152" i="299"/>
  <c r="BJ152" i="299"/>
  <c r="AJ152" i="299"/>
  <c r="AX152" i="299"/>
  <c r="BL152" i="299"/>
  <c r="AL152" i="299"/>
  <c r="AZ152" i="299"/>
  <c r="BN152" i="299"/>
  <c r="BA152" i="299"/>
  <c r="BB152" i="299"/>
  <c r="AK152" i="299"/>
  <c r="BE152" i="299"/>
  <c r="AM152" i="299"/>
  <c r="BF152" i="299"/>
  <c r="AJ22" i="299"/>
  <c r="AX22" i="299"/>
  <c r="BN34" i="299"/>
  <c r="AL34" i="299"/>
  <c r="AX36" i="299"/>
  <c r="AT89" i="299"/>
  <c r="AI89" i="299"/>
  <c r="AF90" i="299"/>
  <c r="BB101" i="299"/>
  <c r="AJ101" i="299"/>
  <c r="BQ114" i="299"/>
  <c r="BL115" i="299"/>
  <c r="AJ115" i="299"/>
  <c r="BR152" i="299"/>
  <c r="AP152" i="299"/>
  <c r="AT163" i="299"/>
  <c r="BH196" i="299"/>
  <c r="AH144" i="299"/>
  <c r="AP144" i="299"/>
  <c r="BH144" i="299"/>
  <c r="AV144" i="299"/>
  <c r="BJ144" i="299"/>
  <c r="BM144" i="299"/>
  <c r="AF144" i="299"/>
  <c r="BL144" i="299"/>
  <c r="AJ144" i="299"/>
  <c r="AO144" i="299"/>
  <c r="BS144" i="299"/>
  <c r="AU144" i="299"/>
  <c r="AX144" i="299"/>
  <c r="AL144" i="299"/>
  <c r="BE144" i="299"/>
  <c r="AN144" i="299"/>
  <c r="BF144" i="299"/>
  <c r="BD56" i="299"/>
  <c r="AX56" i="299"/>
  <c r="BR56" i="299"/>
  <c r="BI56" i="299"/>
  <c r="BM56" i="299"/>
  <c r="AK56" i="299"/>
  <c r="BE56" i="299"/>
  <c r="BK56" i="299"/>
  <c r="AN56" i="299"/>
  <c r="AU56" i="299"/>
  <c r="BP56" i="299"/>
  <c r="AT56" i="299"/>
  <c r="AJ56" i="299"/>
  <c r="BB56" i="299"/>
  <c r="AP56" i="299"/>
  <c r="BL56" i="299"/>
  <c r="AI56" i="299"/>
  <c r="AV56" i="299"/>
  <c r="BN56" i="299"/>
  <c r="AQ56" i="299"/>
  <c r="BQ56" i="299"/>
  <c r="AY56" i="299"/>
  <c r="AS82" i="299"/>
  <c r="BG82" i="299"/>
  <c r="AG82" i="299"/>
  <c r="AU82" i="299"/>
  <c r="BI82" i="299"/>
  <c r="AI82" i="299"/>
  <c r="BK82" i="299"/>
  <c r="AH82" i="299"/>
  <c r="AV82" i="299"/>
  <c r="BJ82" i="299"/>
  <c r="AW82" i="299"/>
  <c r="AK82" i="299"/>
  <c r="AY82" i="299"/>
  <c r="BM82" i="299"/>
  <c r="AL82" i="299"/>
  <c r="AZ82" i="299"/>
  <c r="BN82" i="299"/>
  <c r="AM82" i="299"/>
  <c r="BA82" i="299"/>
  <c r="BO82" i="299"/>
  <c r="AP82" i="299"/>
  <c r="BD82" i="299"/>
  <c r="BR82" i="299"/>
  <c r="AK49" i="299"/>
  <c r="BH49" i="299"/>
  <c r="BE49" i="299"/>
  <c r="BP49" i="299"/>
  <c r="BN49" i="299"/>
  <c r="BI49" i="299"/>
  <c r="AI49" i="299"/>
  <c r="BS49" i="299"/>
  <c r="BK49" i="299"/>
  <c r="AL49" i="299"/>
  <c r="AN49" i="299"/>
  <c r="BO49" i="299"/>
  <c r="AS49" i="299"/>
  <c r="AP49" i="299"/>
  <c r="BC49" i="299"/>
  <c r="BB49" i="299"/>
  <c r="AR49" i="299"/>
  <c r="AF49" i="299"/>
  <c r="BF49" i="299"/>
  <c r="AT49" i="299"/>
  <c r="AJ49" i="299"/>
  <c r="AG49" i="299"/>
  <c r="AY49" i="299"/>
  <c r="AQ32" i="299"/>
  <c r="BE32" i="299"/>
  <c r="BS32" i="299"/>
  <c r="AS32" i="299"/>
  <c r="BG32" i="299"/>
  <c r="AF32" i="299"/>
  <c r="AT32" i="299"/>
  <c r="BH32" i="299"/>
  <c r="AG32" i="299"/>
  <c r="AU32" i="299"/>
  <c r="BI32" i="299"/>
  <c r="AI32" i="299"/>
  <c r="AW32" i="299"/>
  <c r="BK32" i="299"/>
  <c r="AJ32" i="299"/>
  <c r="AX32" i="299"/>
  <c r="BL32" i="299"/>
  <c r="AK32" i="299"/>
  <c r="AY32" i="299"/>
  <c r="BM32" i="299"/>
  <c r="AN32" i="299"/>
  <c r="BB32" i="299"/>
  <c r="BP32" i="299"/>
  <c r="AP125" i="299"/>
  <c r="BD125" i="299"/>
  <c r="BR125" i="299"/>
  <c r="AR125" i="299"/>
  <c r="BF125" i="299"/>
  <c r="AF125" i="299"/>
  <c r="AS125" i="299"/>
  <c r="BG125" i="299"/>
  <c r="AT125" i="299"/>
  <c r="BH125" i="299"/>
  <c r="AH125" i="299"/>
  <c r="AV125" i="299"/>
  <c r="BJ125" i="299"/>
  <c r="AI125" i="299"/>
  <c r="AW125" i="299"/>
  <c r="BK125" i="299"/>
  <c r="AJ125" i="299"/>
  <c r="AX125" i="299"/>
  <c r="BL125" i="299"/>
  <c r="AM125" i="299"/>
  <c r="BA125" i="299"/>
  <c r="BO125" i="299"/>
  <c r="AN125" i="299"/>
  <c r="BB125" i="299"/>
  <c r="BP125" i="299"/>
  <c r="AS23" i="299"/>
  <c r="BG23" i="299"/>
  <c r="AG23" i="299"/>
  <c r="AU23" i="299"/>
  <c r="BI23" i="299"/>
  <c r="AH23" i="299"/>
  <c r="AV23" i="299"/>
  <c r="BJ23" i="299"/>
  <c r="AI23" i="299"/>
  <c r="BK23" i="299"/>
  <c r="AK23" i="299"/>
  <c r="AY23" i="299"/>
  <c r="BM23" i="299"/>
  <c r="AL23" i="299"/>
  <c r="AZ23" i="299"/>
  <c r="BN23" i="299"/>
  <c r="AM23" i="299"/>
  <c r="BA23" i="299"/>
  <c r="BO23" i="299"/>
  <c r="AP23" i="299"/>
  <c r="BD23" i="299"/>
  <c r="BR23" i="299"/>
  <c r="AL173" i="299"/>
  <c r="AN173" i="299"/>
  <c r="AR173" i="299"/>
  <c r="AS173" i="299"/>
  <c r="AV173" i="299"/>
  <c r="BD173" i="299"/>
  <c r="BE173" i="299"/>
  <c r="BF173" i="299"/>
  <c r="BL173" i="299"/>
  <c r="BM173" i="299"/>
  <c r="AK173" i="299"/>
  <c r="BJ56" i="299"/>
  <c r="BH82" i="299"/>
  <c r="BK136" i="299"/>
  <c r="BP144" i="299"/>
  <c r="BI168" i="299"/>
  <c r="BG196" i="299"/>
  <c r="AP120" i="299"/>
  <c r="BR120" i="299"/>
  <c r="AG120" i="299"/>
  <c r="BA120" i="299"/>
  <c r="BE120" i="299"/>
  <c r="AO164" i="299"/>
  <c r="BC164" i="299"/>
  <c r="BQ164" i="299"/>
  <c r="AQ164" i="299"/>
  <c r="BE164" i="299"/>
  <c r="BS164" i="299"/>
  <c r="AS164" i="299"/>
  <c r="AR164" i="299"/>
  <c r="BF164" i="299"/>
  <c r="BG164" i="299"/>
  <c r="AG164" i="299"/>
  <c r="AU164" i="299"/>
  <c r="BI164" i="299"/>
  <c r="AH164" i="299"/>
  <c r="AV164" i="299"/>
  <c r="BJ164" i="299"/>
  <c r="AI164" i="299"/>
  <c r="AW164" i="299"/>
  <c r="BK164" i="299"/>
  <c r="AL164" i="299"/>
  <c r="AZ164" i="299"/>
  <c r="BN164" i="299"/>
  <c r="AM164" i="299"/>
  <c r="BA164" i="299"/>
  <c r="BO164" i="299"/>
  <c r="AJ187" i="299"/>
  <c r="AW187" i="299"/>
  <c r="BR187" i="299"/>
  <c r="AF187" i="299"/>
  <c r="BB187" i="299"/>
  <c r="AG187" i="299"/>
  <c r="BD187" i="299"/>
  <c r="AH187" i="299"/>
  <c r="BE187" i="299"/>
  <c r="AN187" i="299"/>
  <c r="BG187" i="299"/>
  <c r="AO187" i="299"/>
  <c r="BH187" i="299"/>
  <c r="AQ187" i="299"/>
  <c r="BI187" i="299"/>
  <c r="AT187" i="299"/>
  <c r="BN187" i="299"/>
  <c r="AU187" i="299"/>
  <c r="BO187" i="299"/>
  <c r="AK42" i="299"/>
  <c r="AY42" i="299"/>
  <c r="BM42" i="299"/>
  <c r="AM42" i="299"/>
  <c r="BA42" i="299"/>
  <c r="BO42" i="299"/>
  <c r="AO42" i="299"/>
  <c r="AN42" i="299"/>
  <c r="BB42" i="299"/>
  <c r="BP42" i="299"/>
  <c r="BC42" i="299"/>
  <c r="BQ42" i="299"/>
  <c r="AQ42" i="299"/>
  <c r="BE42" i="299"/>
  <c r="BS42" i="299"/>
  <c r="AR42" i="299"/>
  <c r="BF42" i="299"/>
  <c r="AS42" i="299"/>
  <c r="BG42" i="299"/>
  <c r="AH42" i="299"/>
  <c r="AV42" i="299"/>
  <c r="BJ42" i="299"/>
  <c r="BD42" i="299"/>
  <c r="BD49" i="299"/>
  <c r="BF82" i="299"/>
  <c r="BF136" i="299"/>
  <c r="BI144" i="299"/>
  <c r="BG168" i="299"/>
  <c r="BC32" i="299"/>
  <c r="AZ49" i="299"/>
  <c r="BE82" i="299"/>
  <c r="AG125" i="299"/>
  <c r="BD136" i="299"/>
  <c r="BG144" i="299"/>
  <c r="AJ164" i="299"/>
  <c r="BR173" i="299"/>
  <c r="AX196" i="299"/>
  <c r="AR23" i="299"/>
  <c r="BA32" i="299"/>
  <c r="AX42" i="299"/>
  <c r="AX49" i="299"/>
  <c r="BF56" i="299"/>
  <c r="BQ125" i="299"/>
  <c r="BA136" i="299"/>
  <c r="BC144" i="299"/>
  <c r="BK173" i="299"/>
  <c r="AS196" i="299"/>
  <c r="AQ23" i="299"/>
  <c r="AZ32" i="299"/>
  <c r="AW42" i="299"/>
  <c r="AU49" i="299"/>
  <c r="AZ56" i="299"/>
  <c r="BB82" i="299"/>
  <c r="BP164" i="299"/>
  <c r="BS23" i="299"/>
  <c r="AO23" i="299"/>
  <c r="AV32" i="299"/>
  <c r="AU42" i="299"/>
  <c r="AO49" i="299"/>
  <c r="BS56" i="299"/>
  <c r="AX82" i="299"/>
  <c r="BM125" i="299"/>
  <c r="AM144" i="299"/>
  <c r="BM164" i="299"/>
  <c r="AU168" i="299"/>
  <c r="BC173" i="299"/>
  <c r="BP187" i="299"/>
  <c r="AO196" i="299"/>
  <c r="AP164" i="299"/>
  <c r="BM168" i="299"/>
  <c r="AM187" i="299"/>
  <c r="AF136" i="299"/>
  <c r="AP136" i="299"/>
  <c r="BE136" i="299"/>
  <c r="AR136" i="299"/>
  <c r="BG136" i="299"/>
  <c r="AS136" i="299"/>
  <c r="BI136" i="299"/>
  <c r="AU136" i="299"/>
  <c r="BJ136" i="299"/>
  <c r="AH136" i="299"/>
  <c r="AW136" i="299"/>
  <c r="BL136" i="299"/>
  <c r="AI136" i="299"/>
  <c r="AX136" i="299"/>
  <c r="BM136" i="299"/>
  <c r="AJ136" i="299"/>
  <c r="AY136" i="299"/>
  <c r="BN136" i="299"/>
  <c r="AM136" i="299"/>
  <c r="BB136" i="299"/>
  <c r="BQ136" i="299"/>
  <c r="AN136" i="299"/>
  <c r="BC136" i="299"/>
  <c r="BR136" i="299"/>
  <c r="BH42" i="299"/>
  <c r="AL56" i="299"/>
  <c r="AK164" i="299"/>
  <c r="BB196" i="299"/>
  <c r="AT23" i="299"/>
  <c r="AZ42" i="299"/>
  <c r="AH56" i="299"/>
  <c r="BD168" i="299"/>
  <c r="BC168" i="299"/>
  <c r="BS125" i="299"/>
  <c r="BR164" i="299"/>
  <c r="BN125" i="299"/>
  <c r="AY144" i="299"/>
  <c r="BJ173" i="299"/>
  <c r="AP196" i="299"/>
  <c r="BQ23" i="299"/>
  <c r="BL49" i="299"/>
  <c r="AS144" i="299"/>
  <c r="BL164" i="299"/>
  <c r="AS168" i="299"/>
  <c r="BK187" i="299"/>
  <c r="BP23" i="299"/>
  <c r="AJ23" i="299"/>
  <c r="AP32" i="299"/>
  <c r="AP42" i="299"/>
  <c r="AW49" i="299"/>
  <c r="BG56" i="299"/>
  <c r="BA56" i="299"/>
  <c r="AR82" i="299"/>
  <c r="BE125" i="299"/>
  <c r="AO136" i="299"/>
  <c r="AG144" i="299"/>
  <c r="BH164" i="299"/>
  <c r="AM173" i="299"/>
  <c r="BJ187" i="299"/>
  <c r="AF168" i="299"/>
  <c r="AT168" i="299"/>
  <c r="BH168" i="299"/>
  <c r="AH168" i="299"/>
  <c r="AV168" i="299"/>
  <c r="BJ168" i="299"/>
  <c r="AJ168" i="299"/>
  <c r="AI168" i="299"/>
  <c r="AW168" i="299"/>
  <c r="BK168" i="299"/>
  <c r="AX168" i="299"/>
  <c r="BL168" i="299"/>
  <c r="AL168" i="299"/>
  <c r="AZ168" i="299"/>
  <c r="BN168" i="299"/>
  <c r="AM168" i="299"/>
  <c r="BA168" i="299"/>
  <c r="BO168" i="299"/>
  <c r="AN168" i="299"/>
  <c r="BB168" i="299"/>
  <c r="BP168" i="299"/>
  <c r="AQ168" i="299"/>
  <c r="BE168" i="299"/>
  <c r="BS168" i="299"/>
  <c r="AR168" i="299"/>
  <c r="BF168" i="299"/>
  <c r="BC82" i="299"/>
  <c r="AN23" i="299"/>
  <c r="AT42" i="299"/>
  <c r="AT82" i="299"/>
  <c r="AO173" i="299"/>
  <c r="BL23" i="299"/>
  <c r="AF23" i="299"/>
  <c r="AO32" i="299"/>
  <c r="AL42" i="299"/>
  <c r="AM49" i="299"/>
  <c r="AF56" i="299"/>
  <c r="AS56" i="299"/>
  <c r="AQ82" i="299"/>
  <c r="BC125" i="299"/>
  <c r="AL136" i="299"/>
  <c r="AI144" i="299"/>
  <c r="BD164" i="299"/>
  <c r="AO168" i="299"/>
  <c r="BF187" i="299"/>
  <c r="AH196" i="299"/>
  <c r="AT196" i="299"/>
  <c r="BO196" i="299"/>
  <c r="AY196" i="299"/>
  <c r="BQ196" i="299"/>
  <c r="BA196" i="299"/>
  <c r="AF196" i="299"/>
  <c r="AZ196" i="299"/>
  <c r="BR196" i="299"/>
  <c r="AG196" i="299"/>
  <c r="BS196" i="299"/>
  <c r="AK196" i="299"/>
  <c r="BD196" i="299"/>
  <c r="AM196" i="299"/>
  <c r="BE196" i="299"/>
  <c r="AN196" i="299"/>
  <c r="BF196" i="299"/>
  <c r="AQ196" i="299"/>
  <c r="BI196" i="299"/>
  <c r="AR196" i="299"/>
  <c r="BL196" i="299"/>
  <c r="AF164" i="299"/>
  <c r="AZ136" i="299"/>
  <c r="AY168" i="299"/>
  <c r="BS187" i="299"/>
  <c r="AR32" i="299"/>
  <c r="BH56" i="299"/>
  <c r="BI125" i="299"/>
  <c r="AQ136" i="299"/>
  <c r="BH23" i="299"/>
  <c r="BR32" i="299"/>
  <c r="AM32" i="299"/>
  <c r="BR42" i="299"/>
  <c r="AJ42" i="299"/>
  <c r="BM49" i="299"/>
  <c r="BO56" i="299"/>
  <c r="AO56" i="299"/>
  <c r="BP80" i="299"/>
  <c r="AO82" i="299"/>
  <c r="AZ125" i="299"/>
  <c r="AK136" i="299"/>
  <c r="BB164" i="299"/>
  <c r="AK168" i="299"/>
  <c r="AZ187" i="299"/>
  <c r="BM135" i="299"/>
  <c r="AX154" i="299"/>
  <c r="BK171" i="299"/>
  <c r="BJ199" i="299"/>
  <c r="AI199" i="299"/>
  <c r="BH13" i="299"/>
  <c r="AN13" i="299"/>
  <c r="BI18" i="299"/>
  <c r="AM18" i="299"/>
  <c r="BM33" i="299"/>
  <c r="AO33" i="299"/>
  <c r="BO67" i="299"/>
  <c r="AU67" i="299"/>
  <c r="BM70" i="299"/>
  <c r="AM70" i="299"/>
  <c r="BG71" i="299"/>
  <c r="AG71" i="299"/>
  <c r="AV97" i="299"/>
  <c r="BE97" i="299"/>
  <c r="BH135" i="299"/>
  <c r="AU154" i="299"/>
  <c r="BI155" i="299"/>
  <c r="AI155" i="299"/>
  <c r="BJ171" i="299"/>
  <c r="BG199" i="299"/>
  <c r="AH199" i="299"/>
  <c r="BE13" i="299"/>
  <c r="AJ13" i="299"/>
  <c r="BD18" i="299"/>
  <c r="BJ33" i="299"/>
  <c r="AJ33" i="299"/>
  <c r="BL67" i="299"/>
  <c r="AP67" i="299"/>
  <c r="BE70" i="299"/>
  <c r="AJ70" i="299"/>
  <c r="AZ71" i="299"/>
  <c r="BP97" i="299"/>
  <c r="AU97" i="299"/>
  <c r="BB135" i="299"/>
  <c r="BK140" i="299"/>
  <c r="AI141" i="299"/>
  <c r="BO145" i="299"/>
  <c r="BO154" i="299"/>
  <c r="AP154" i="299"/>
  <c r="BF155" i="299"/>
  <c r="BE171" i="299"/>
  <c r="BB199" i="299"/>
  <c r="BD13" i="299"/>
  <c r="AF13" i="299"/>
  <c r="BC18" i="299"/>
  <c r="BF33" i="299"/>
  <c r="AI33" i="299"/>
  <c r="BK67" i="299"/>
  <c r="AO67" i="299"/>
  <c r="BD70" i="299"/>
  <c r="AI70" i="299"/>
  <c r="AW71" i="299"/>
  <c r="BM97" i="299"/>
  <c r="AJ97" i="299"/>
  <c r="BD112" i="299"/>
  <c r="BS124" i="299"/>
  <c r="AW135" i="299"/>
  <c r="BE140" i="299"/>
  <c r="AG141" i="299"/>
  <c r="BA145" i="299"/>
  <c r="BL154" i="299"/>
  <c r="AM154" i="299"/>
  <c r="BE155" i="299"/>
  <c r="BB171" i="299"/>
  <c r="BA199" i="299"/>
  <c r="BC13" i="299"/>
  <c r="BB18" i="299"/>
  <c r="BB33" i="299"/>
  <c r="AH33" i="299"/>
  <c r="BJ67" i="299"/>
  <c r="AL67" i="299"/>
  <c r="BB70" i="299"/>
  <c r="AH70" i="299"/>
  <c r="AV71" i="299"/>
  <c r="BF97" i="299"/>
  <c r="BH124" i="299"/>
  <c r="AV135" i="299"/>
  <c r="BD140" i="299"/>
  <c r="BK154" i="299"/>
  <c r="AL154" i="299"/>
  <c r="AX155" i="299"/>
  <c r="AY171" i="299"/>
  <c r="AX199" i="299"/>
  <c r="AO199" i="299"/>
  <c r="BQ71" i="299"/>
  <c r="AT71" i="299"/>
  <c r="AY140" i="299"/>
  <c r="BI154" i="299"/>
  <c r="AT155" i="299"/>
  <c r="AS171" i="299"/>
  <c r="AW13" i="299"/>
  <c r="AU18" i="299"/>
  <c r="AY33" i="299"/>
  <c r="BF67" i="299"/>
  <c r="AG67" i="299"/>
  <c r="AY70" i="299"/>
  <c r="BM71" i="299"/>
  <c r="AS71" i="299"/>
  <c r="AY97" i="299"/>
  <c r="BG119" i="299"/>
  <c r="BE124" i="299"/>
  <c r="AS135" i="299"/>
  <c r="AV140" i="299"/>
  <c r="BH154" i="299"/>
  <c r="AI154" i="299"/>
  <c r="AS155" i="299"/>
  <c r="AO171" i="299"/>
  <c r="AN199" i="299"/>
  <c r="BA97" i="299"/>
  <c r="AT135" i="299"/>
  <c r="AJ154" i="299"/>
  <c r="BS13" i="299"/>
  <c r="AS13" i="299"/>
  <c r="BR18" i="299"/>
  <c r="AS18" i="299"/>
  <c r="BR33" i="299"/>
  <c r="AX33" i="299"/>
  <c r="BB67" i="299"/>
  <c r="BS70" i="299"/>
  <c r="AX70" i="299"/>
  <c r="BL71" i="299"/>
  <c r="AR71" i="299"/>
  <c r="BR97" i="299"/>
  <c r="AW97" i="299"/>
  <c r="AM119" i="299"/>
  <c r="BD124" i="299"/>
  <c r="AO135" i="299"/>
  <c r="AT140" i="299"/>
  <c r="BG154" i="299"/>
  <c r="AF154" i="299"/>
  <c r="AR155" i="299"/>
  <c r="AL171" i="299"/>
  <c r="BP199" i="299"/>
  <c r="AM199" i="299"/>
  <c r="AL199" i="299"/>
  <c r="BQ13" i="299"/>
  <c r="AQ13" i="299"/>
  <c r="BP33" i="299"/>
  <c r="AV33" i="299"/>
  <c r="AX67" i="299"/>
  <c r="BP70" i="299"/>
  <c r="AT70" i="299"/>
  <c r="BJ71" i="299"/>
  <c r="AO71" i="299"/>
  <c r="BI97" i="299"/>
  <c r="BN97" i="299"/>
  <c r="BR135" i="299"/>
  <c r="AF135" i="299"/>
  <c r="AJ140" i="299"/>
  <c r="BD154" i="299"/>
  <c r="BL155" i="299"/>
  <c r="AN155" i="299"/>
  <c r="AH171" i="299"/>
  <c r="BL199" i="299"/>
  <c r="AK199" i="299"/>
  <c r="J2" i="304"/>
  <c r="I10" i="304"/>
  <c r="I20" i="304"/>
  <c r="H4" i="304"/>
  <c r="I15" i="304"/>
  <c r="P21" i="304"/>
  <c r="O22" i="304"/>
  <c r="O3" i="304" s="1"/>
  <c r="BA129" i="299"/>
  <c r="AL6" i="299"/>
  <c r="BO17" i="299"/>
  <c r="BA65" i="299"/>
  <c r="AU94" i="299"/>
  <c r="BM94" i="299"/>
  <c r="BM120" i="299"/>
  <c r="BP134" i="299"/>
  <c r="AN134" i="299"/>
  <c r="BG140" i="299"/>
  <c r="BD144" i="299"/>
  <c r="AQ144" i="299"/>
  <c r="BI167" i="299"/>
  <c r="AN167" i="299"/>
  <c r="BB173" i="299"/>
  <c r="AP187" i="299"/>
  <c r="AZ65" i="299"/>
  <c r="AY65" i="299"/>
  <c r="AJ6" i="299"/>
  <c r="AI6" i="299"/>
  <c r="AI24" i="299"/>
  <c r="BP94" i="299"/>
  <c r="BE94" i="299"/>
  <c r="AY120" i="299"/>
  <c r="BG134" i="299"/>
  <c r="AI134" i="299"/>
  <c r="BA140" i="299"/>
  <c r="BQ144" i="299"/>
  <c r="AW144" i="299"/>
  <c r="BD167" i="299"/>
  <c r="AJ167" i="299"/>
  <c r="AF171" i="299"/>
  <c r="AP173" i="299"/>
  <c r="BC187" i="299"/>
  <c r="AL187" i="299"/>
  <c r="BC196" i="299"/>
  <c r="AL196" i="299"/>
  <c r="AX72" i="299"/>
  <c r="AR75" i="299"/>
  <c r="BO80" i="299"/>
  <c r="AS17" i="299"/>
  <c r="AW72" i="299"/>
  <c r="BJ80" i="299"/>
  <c r="AZ129" i="299"/>
  <c r="BI8" i="299"/>
  <c r="AQ17" i="299"/>
  <c r="AW48" i="299"/>
  <c r="AJ54" i="299"/>
  <c r="BE66" i="299"/>
  <c r="BD102" i="299"/>
  <c r="AJ112" i="299"/>
  <c r="BB120" i="299"/>
  <c r="BS134" i="299"/>
  <c r="AU134" i="299"/>
  <c r="AK140" i="299"/>
  <c r="AZ145" i="299"/>
  <c r="BL167" i="299"/>
  <c r="AR167" i="299"/>
  <c r="BB191" i="299"/>
  <c r="BS195" i="299"/>
  <c r="AT48" i="299"/>
  <c r="BO54" i="299"/>
  <c r="AY66" i="299"/>
  <c r="BB102" i="299"/>
  <c r="BK112" i="299"/>
  <c r="AR145" i="299"/>
  <c r="BL156" i="299"/>
  <c r="BA191" i="299"/>
  <c r="BR195" i="299"/>
  <c r="AO48" i="299"/>
  <c r="AZ102" i="299"/>
  <c r="AW112" i="299"/>
  <c r="AQ145" i="299"/>
  <c r="BJ156" i="299"/>
  <c r="AY191" i="299"/>
  <c r="BN195" i="299"/>
  <c r="BO191" i="299"/>
  <c r="BG8" i="299"/>
  <c r="BD8" i="299"/>
  <c r="AX54" i="299"/>
  <c r="AX66" i="299"/>
  <c r="AX8" i="299"/>
  <c r="AK24" i="299"/>
  <c r="AJ48" i="299"/>
  <c r="AW54" i="299"/>
  <c r="AW66" i="299"/>
  <c r="BN102" i="299"/>
  <c r="BQ112" i="299"/>
  <c r="AX120" i="299"/>
  <c r="BK134" i="299"/>
  <c r="AP134" i="299"/>
  <c r="BS140" i="299"/>
  <c r="BB141" i="299"/>
  <c r="AF145" i="299"/>
  <c r="BH156" i="299"/>
  <c r="BG167" i="299"/>
  <c r="AO167" i="299"/>
  <c r="AJ191" i="299"/>
  <c r="AP195" i="299"/>
  <c r="BK41" i="299"/>
  <c r="BI54" i="299"/>
  <c r="AX65" i="299"/>
  <c r="BF119" i="299"/>
  <c r="AO195" i="299"/>
  <c r="BR6" i="299"/>
  <c r="BC8" i="299"/>
  <c r="BJ41" i="299"/>
  <c r="AU48" i="299"/>
  <c r="BD54" i="299"/>
  <c r="AL66" i="299"/>
  <c r="AU102" i="299"/>
  <c r="BP112" i="299"/>
  <c r="BE119" i="299"/>
  <c r="AV120" i="299"/>
  <c r="BL141" i="299"/>
  <c r="BN145" i="299"/>
  <c r="AT156" i="299"/>
  <c r="AN195" i="299"/>
  <c r="BQ6" i="299"/>
  <c r="BH41" i="299"/>
  <c r="AN48" i="299"/>
  <c r="AY54" i="299"/>
  <c r="BS66" i="299"/>
  <c r="AK66" i="299"/>
  <c r="AR102" i="299"/>
  <c r="AV112" i="299"/>
  <c r="BD119" i="299"/>
  <c r="BK141" i="299"/>
  <c r="BK145" i="299"/>
  <c r="AS156" i="299"/>
  <c r="AH195" i="299"/>
  <c r="BP6" i="299"/>
  <c r="BR24" i="299"/>
  <c r="BG41" i="299"/>
  <c r="BM48" i="299"/>
  <c r="AU54" i="299"/>
  <c r="BM66" i="299"/>
  <c r="AJ66" i="299"/>
  <c r="BA102" i="299"/>
  <c r="AR112" i="299"/>
  <c r="AU119" i="299"/>
  <c r="BD141" i="299"/>
  <c r="BJ145" i="299"/>
  <c r="AO156" i="299"/>
  <c r="AG195" i="299"/>
  <c r="BR48" i="299"/>
  <c r="AQ48" i="299"/>
  <c r="BF54" i="299"/>
  <c r="BJ66" i="299"/>
  <c r="AI66" i="299"/>
  <c r="AM102" i="299"/>
  <c r="BR112" i="299"/>
  <c r="AT119" i="299"/>
  <c r="BC141" i="299"/>
  <c r="BB145" i="299"/>
  <c r="AJ156" i="299"/>
  <c r="AF195" i="299"/>
  <c r="BQ120" i="299"/>
  <c r="AR120" i="299"/>
  <c r="BK135" i="299"/>
  <c r="AR135" i="299"/>
  <c r="BP140" i="299"/>
  <c r="AS140" i="299"/>
  <c r="AW171" i="299"/>
  <c r="AX6" i="299"/>
  <c r="AH6" i="299"/>
  <c r="AK6" i="299"/>
  <c r="AH55" i="299"/>
  <c r="AX55" i="299"/>
  <c r="BN41" i="299"/>
  <c r="AV41" i="299"/>
  <c r="BI41" i="299"/>
  <c r="AF65" i="299"/>
  <c r="BK65" i="299"/>
  <c r="BN65" i="299"/>
  <c r="AM17" i="299"/>
  <c r="AR17" i="299"/>
  <c r="AV24" i="299"/>
  <c r="AJ24" i="299"/>
  <c r="AR24" i="299"/>
  <c r="BO6" i="299"/>
  <c r="BP13" i="299"/>
  <c r="AZ13" i="299"/>
  <c r="AI13" i="299"/>
  <c r="BQ18" i="299"/>
  <c r="BA18" i="299"/>
  <c r="AK18" i="299"/>
  <c r="BQ24" i="299"/>
  <c r="BI33" i="299"/>
  <c r="AR33" i="299"/>
  <c r="BD67" i="299"/>
  <c r="AN67" i="299"/>
  <c r="BL70" i="299"/>
  <c r="AV70" i="299"/>
  <c r="AF70" i="299"/>
  <c r="BC71" i="299"/>
  <c r="AL71" i="299"/>
  <c r="AO97" i="299"/>
  <c r="AR97" i="299"/>
  <c r="BO120" i="299"/>
  <c r="AQ120" i="299"/>
  <c r="BJ135" i="299"/>
  <c r="AQ135" i="299"/>
  <c r="BM140" i="299"/>
  <c r="AQ140" i="299"/>
  <c r="AZ154" i="299"/>
  <c r="AH154" i="299"/>
  <c r="BB155" i="299"/>
  <c r="AH155" i="299"/>
  <c r="BR171" i="299"/>
  <c r="AV171" i="299"/>
  <c r="BR199" i="299"/>
  <c r="AZ199" i="299"/>
  <c r="AG199" i="299"/>
  <c r="BN6" i="299"/>
  <c r="BO13" i="299"/>
  <c r="AX13" i="299"/>
  <c r="AG13" i="299"/>
  <c r="BP18" i="299"/>
  <c r="AZ18" i="299"/>
  <c r="AJ18" i="299"/>
  <c r="BO24" i="299"/>
  <c r="BG33" i="299"/>
  <c r="BC67" i="299"/>
  <c r="AM67" i="299"/>
  <c r="BK70" i="299"/>
  <c r="AU70" i="299"/>
  <c r="BS71" i="299"/>
  <c r="BB71" i="299"/>
  <c r="BG97" i="299"/>
  <c r="BN120" i="299"/>
  <c r="BI135" i="299"/>
  <c r="AP135" i="299"/>
  <c r="BL140" i="299"/>
  <c r="BR154" i="299"/>
  <c r="AY154" i="299"/>
  <c r="AG154" i="299"/>
  <c r="AY155" i="299"/>
  <c r="BO171" i="299"/>
  <c r="AT171" i="299"/>
  <c r="BQ199" i="299"/>
  <c r="AF120" i="299"/>
  <c r="AK120" i="299"/>
  <c r="BC120" i="299"/>
  <c r="AL120" i="299"/>
  <c r="BD120" i="299"/>
  <c r="AN120" i="299"/>
  <c r="BF120" i="299"/>
  <c r="AR140" i="299"/>
  <c r="AW140" i="299"/>
  <c r="BN140" i="299"/>
  <c r="AF140" i="299"/>
  <c r="AX140" i="299"/>
  <c r="BO140" i="299"/>
  <c r="AI140" i="299"/>
  <c r="AZ140" i="299"/>
  <c r="BQ140" i="299"/>
  <c r="AM71" i="299"/>
  <c r="BA71" i="299"/>
  <c r="BO71" i="299"/>
  <c r="AP71" i="299"/>
  <c r="BD71" i="299"/>
  <c r="BR71" i="299"/>
  <c r="AK97" i="299"/>
  <c r="AZ97" i="299"/>
  <c r="AH97" i="299"/>
  <c r="AL97" i="299"/>
  <c r="BK97" i="299"/>
  <c r="AQ97" i="299"/>
  <c r="AP97" i="299"/>
  <c r="AG97" i="299"/>
  <c r="AP199" i="299"/>
  <c r="AQ199" i="299"/>
  <c r="BE199" i="299"/>
  <c r="BS199" i="299"/>
  <c r="AR199" i="299"/>
  <c r="BF199" i="299"/>
  <c r="AT199" i="299"/>
  <c r="BH199" i="299"/>
  <c r="AF199" i="299"/>
  <c r="AU199" i="299"/>
  <c r="BI199" i="299"/>
  <c r="AQ33" i="299"/>
  <c r="BE33" i="299"/>
  <c r="BS33" i="299"/>
  <c r="AF33" i="299"/>
  <c r="AT33" i="299"/>
  <c r="BH33" i="299"/>
  <c r="AL155" i="299"/>
  <c r="AZ155" i="299"/>
  <c r="BN155" i="299"/>
  <c r="AM155" i="299"/>
  <c r="BA155" i="299"/>
  <c r="BO155" i="299"/>
  <c r="AO155" i="299"/>
  <c r="BC155" i="299"/>
  <c r="BQ155" i="299"/>
  <c r="AP155" i="299"/>
  <c r="BD155" i="299"/>
  <c r="BR155" i="299"/>
  <c r="BL13" i="299"/>
  <c r="BN14" i="299"/>
  <c r="BN18" i="299"/>
  <c r="AX18" i="299"/>
  <c r="AS24" i="299"/>
  <c r="BD33" i="299"/>
  <c r="AN33" i="299"/>
  <c r="BQ67" i="299"/>
  <c r="BA67" i="299"/>
  <c r="BI70" i="299"/>
  <c r="BP71" i="299"/>
  <c r="AY71" i="299"/>
  <c r="AI71" i="299"/>
  <c r="AM97" i="299"/>
  <c r="AF97" i="299"/>
  <c r="BL120" i="299"/>
  <c r="AM120" i="299"/>
  <c r="BG135" i="299"/>
  <c r="BJ140" i="299"/>
  <c r="AN140" i="299"/>
  <c r="BN154" i="299"/>
  <c r="BS155" i="299"/>
  <c r="AW155" i="299"/>
  <c r="BM171" i="299"/>
  <c r="BO199" i="299"/>
  <c r="AW199" i="299"/>
  <c r="AH13" i="299"/>
  <c r="AV13" i="299"/>
  <c r="BJ13" i="299"/>
  <c r="AK13" i="299"/>
  <c r="AY13" i="299"/>
  <c r="BM13" i="299"/>
  <c r="AJ135" i="299"/>
  <c r="AH135" i="299"/>
  <c r="AY135" i="299"/>
  <c r="BP135" i="299"/>
  <c r="AI135" i="299"/>
  <c r="AZ135" i="299"/>
  <c r="BQ135" i="299"/>
  <c r="AL135" i="299"/>
  <c r="BC135" i="299"/>
  <c r="BS135" i="299"/>
  <c r="AR171" i="299"/>
  <c r="AJ171" i="299"/>
  <c r="AZ171" i="299"/>
  <c r="BP171" i="299"/>
  <c r="AK171" i="299"/>
  <c r="BA171" i="299"/>
  <c r="BQ171" i="299"/>
  <c r="AM171" i="299"/>
  <c r="BC171" i="299"/>
  <c r="BS171" i="299"/>
  <c r="AN171" i="299"/>
  <c r="BD171" i="299"/>
  <c r="AN154" i="299"/>
  <c r="BB154" i="299"/>
  <c r="BP154" i="299"/>
  <c r="AO154" i="299"/>
  <c r="BC154" i="299"/>
  <c r="BQ154" i="299"/>
  <c r="AQ154" i="299"/>
  <c r="BE154" i="299"/>
  <c r="BS154" i="299"/>
  <c r="AR154" i="299"/>
  <c r="AQ67" i="299"/>
  <c r="BE67" i="299"/>
  <c r="BS67" i="299"/>
  <c r="AF67" i="299"/>
  <c r="AT67" i="299"/>
  <c r="BH67" i="299"/>
  <c r="AQ18" i="299"/>
  <c r="BE18" i="299"/>
  <c r="BS18" i="299"/>
  <c r="AF18" i="299"/>
  <c r="AT18" i="299"/>
  <c r="BH18" i="299"/>
  <c r="AO70" i="299"/>
  <c r="BC70" i="299"/>
  <c r="BQ70" i="299"/>
  <c r="AR70" i="299"/>
  <c r="BF70" i="299"/>
  <c r="BL6" i="299"/>
  <c r="BJ6" i="299"/>
  <c r="BK13" i="299"/>
  <c r="AT13" i="299"/>
  <c r="BS17" i="299"/>
  <c r="BM18" i="299"/>
  <c r="AW18" i="299"/>
  <c r="AG18" i="299"/>
  <c r="AQ24" i="299"/>
  <c r="BC33" i="299"/>
  <c r="AM33" i="299"/>
  <c r="BM65" i="299"/>
  <c r="BP67" i="299"/>
  <c r="AZ67" i="299"/>
  <c r="AJ67" i="299"/>
  <c r="BH70" i="299"/>
  <c r="AQ70" i="299"/>
  <c r="BN71" i="299"/>
  <c r="AX71" i="299"/>
  <c r="AH71" i="299"/>
  <c r="BO97" i="299"/>
  <c r="BQ97" i="299"/>
  <c r="BI120" i="299"/>
  <c r="AH120" i="299"/>
  <c r="BF135" i="299"/>
  <c r="AK135" i="299"/>
  <c r="BH140" i="299"/>
  <c r="AM140" i="299"/>
  <c r="BM154" i="299"/>
  <c r="AV154" i="299"/>
  <c r="BP155" i="299"/>
  <c r="AV155" i="299"/>
  <c r="BL171" i="299"/>
  <c r="AP171" i="299"/>
  <c r="BN199" i="299"/>
  <c r="AV199" i="299"/>
  <c r="AV8" i="299"/>
  <c r="BD48" i="299"/>
  <c r="BQ54" i="299"/>
  <c r="BG66" i="299"/>
  <c r="AH66" i="299"/>
  <c r="BN94" i="299"/>
  <c r="BA94" i="299"/>
  <c r="AR94" i="299"/>
  <c r="AS102" i="299"/>
  <c r="BN110" i="299"/>
  <c r="BL110" i="299"/>
  <c r="AK110" i="299"/>
  <c r="AS112" i="299"/>
  <c r="BP116" i="299"/>
  <c r="BB116" i="299"/>
  <c r="AM116" i="299"/>
  <c r="AV119" i="299"/>
  <c r="BR134" i="299"/>
  <c r="AX134" i="299"/>
  <c r="BF139" i="299"/>
  <c r="AH141" i="299"/>
  <c r="AG145" i="299"/>
  <c r="BD156" i="299"/>
  <c r="BO167" i="299"/>
  <c r="AY167" i="299"/>
  <c r="AG167" i="299"/>
  <c r="AZ191" i="299"/>
  <c r="BK193" i="299"/>
  <c r="AW193" i="299"/>
  <c r="AF141" i="299"/>
  <c r="AO191" i="299"/>
  <c r="BE54" i="299"/>
  <c r="AZ66" i="299"/>
  <c r="AY94" i="299"/>
  <c r="BH94" i="299"/>
  <c r="AH94" i="299"/>
  <c r="AV102" i="299"/>
  <c r="BF102" i="299"/>
  <c r="BB110" i="299"/>
  <c r="BC110" i="299"/>
  <c r="BM116" i="299"/>
  <c r="AY116" i="299"/>
  <c r="AJ116" i="299"/>
  <c r="AN119" i="299"/>
  <c r="BL134" i="299"/>
  <c r="AT134" i="299"/>
  <c r="BM141" i="299"/>
  <c r="BE156" i="299"/>
  <c r="BK167" i="299"/>
  <c r="AT167" i="299"/>
  <c r="AK191" i="299"/>
  <c r="AK25" i="299"/>
  <c r="BE47" i="299"/>
  <c r="BB94" i="299"/>
  <c r="AT94" i="299"/>
  <c r="AX94" i="299"/>
  <c r="BN112" i="299"/>
  <c r="BP120" i="299"/>
  <c r="AZ120" i="299"/>
  <c r="AJ120" i="299"/>
  <c r="BM134" i="299"/>
  <c r="AW134" i="299"/>
  <c r="AG134" i="299"/>
  <c r="BJ141" i="299"/>
  <c r="BR144" i="299"/>
  <c r="BB144" i="299"/>
  <c r="AT144" i="299"/>
  <c r="AW145" i="299"/>
  <c r="BQ173" i="299"/>
  <c r="AQ173" i="299"/>
  <c r="AL94" i="299"/>
  <c r="AM94" i="299"/>
  <c r="AP112" i="299"/>
  <c r="BJ120" i="299"/>
  <c r="AS120" i="299"/>
  <c r="BH134" i="299"/>
  <c r="AR134" i="299"/>
  <c r="BH136" i="299"/>
  <c r="AT136" i="299"/>
  <c r="BR140" i="299"/>
  <c r="BB140" i="299"/>
  <c r="AL140" i="299"/>
  <c r="AZ141" i="299"/>
  <c r="BK144" i="299"/>
  <c r="AR144" i="299"/>
  <c r="BQ145" i="299"/>
  <c r="BM167" i="299"/>
  <c r="AX167" i="299"/>
  <c r="AI167" i="299"/>
  <c r="BG173" i="299"/>
  <c r="BQ187" i="299"/>
  <c r="BA187" i="299"/>
  <c r="AI187" i="299"/>
  <c r="BQ195" i="299"/>
  <c r="BM196" i="299"/>
  <c r="AU196" i="299"/>
  <c r="BG46" i="299"/>
  <c r="BB80" i="299"/>
  <c r="AJ25" i="299"/>
  <c r="AT72" i="299"/>
  <c r="BC6" i="299"/>
  <c r="AJ21" i="299"/>
  <c r="AL80" i="299"/>
  <c r="BJ108" i="299"/>
  <c r="BM112" i="299"/>
  <c r="BS112" i="299"/>
  <c r="AS119" i="299"/>
  <c r="AW6" i="299"/>
  <c r="BH8" i="299"/>
  <c r="AP8" i="299"/>
  <c r="AK17" i="299"/>
  <c r="AI21" i="299"/>
  <c r="BN24" i="299"/>
  <c r="BF47" i="299"/>
  <c r="AH48" i="299"/>
  <c r="AG48" i="299"/>
  <c r="AS54" i="299"/>
  <c r="AH54" i="299"/>
  <c r="BN66" i="299"/>
  <c r="AV66" i="299"/>
  <c r="AJ80" i="299"/>
  <c r="BE102" i="299"/>
  <c r="AN102" i="299"/>
  <c r="BH112" i="299"/>
  <c r="BO112" i="299"/>
  <c r="BP119" i="299"/>
  <c r="AR119" i="299"/>
  <c r="BK120" i="299"/>
  <c r="AW120" i="299"/>
  <c r="AI120" i="299"/>
  <c r="BQ134" i="299"/>
  <c r="BC134" i="299"/>
  <c r="AO134" i="299"/>
  <c r="BO135" i="299"/>
  <c r="BA135" i="299"/>
  <c r="AM135" i="299"/>
  <c r="BI140" i="299"/>
  <c r="AU140" i="299"/>
  <c r="AG140" i="299"/>
  <c r="AT141" i="299"/>
  <c r="AV145" i="299"/>
  <c r="AY156" i="299"/>
  <c r="BI171" i="299"/>
  <c r="AU171" i="299"/>
  <c r="AG171" i="299"/>
  <c r="BK191" i="299"/>
  <c r="BE195" i="299"/>
  <c r="BC102" i="299"/>
  <c r="AK102" i="299"/>
  <c r="BE112" i="299"/>
  <c r="BL112" i="299"/>
  <c r="BO119" i="299"/>
  <c r="AQ119" i="299"/>
  <c r="AN141" i="299"/>
  <c r="AU145" i="299"/>
  <c r="AW156" i="299"/>
  <c r="BJ191" i="299"/>
  <c r="BD195" i="299"/>
  <c r="BE55" i="299"/>
  <c r="BL66" i="299"/>
  <c r="AT66" i="299"/>
  <c r="BS81" i="299"/>
  <c r="AY102" i="299"/>
  <c r="AF102" i="299"/>
  <c r="BB112" i="299"/>
  <c r="BJ112" i="299"/>
  <c r="BN119" i="299"/>
  <c r="AP119" i="299"/>
  <c r="BS141" i="299"/>
  <c r="AM141" i="299"/>
  <c r="BS145" i="299"/>
  <c r="AT145" i="299"/>
  <c r="BP156" i="299"/>
  <c r="AV156" i="299"/>
  <c r="BF191" i="299"/>
  <c r="BC195" i="299"/>
  <c r="AR69" i="299"/>
  <c r="AM21" i="299"/>
  <c r="AG25" i="299"/>
  <c r="AQ69" i="299"/>
  <c r="BK108" i="299"/>
  <c r="AT6" i="299"/>
  <c r="AZ47" i="299"/>
  <c r="BC54" i="299"/>
  <c r="AL54" i="299"/>
  <c r="AF54" i="299"/>
  <c r="AI80" i="299"/>
  <c r="AS6" i="299"/>
  <c r="BF8" i="299"/>
  <c r="AJ8" i="299"/>
  <c r="AU24" i="299"/>
  <c r="AS47" i="299"/>
  <c r="BF48" i="299"/>
  <c r="BK48" i="299"/>
  <c r="AN54" i="299"/>
  <c r="BS54" i="299"/>
  <c r="AM6" i="299"/>
  <c r="BE8" i="299"/>
  <c r="AI8" i="299"/>
  <c r="AT24" i="299"/>
  <c r="AL47" i="299"/>
  <c r="BH48" i="299"/>
  <c r="AZ48" i="299"/>
  <c r="BP54" i="299"/>
  <c r="BL54" i="299"/>
  <c r="BC55" i="299"/>
  <c r="BK66" i="299"/>
  <c r="AS66" i="299"/>
  <c r="AT81" i="299"/>
  <c r="AW102" i="299"/>
  <c r="BR102" i="299"/>
  <c r="AZ112" i="299"/>
  <c r="BI112" i="299"/>
  <c r="BJ119" i="299"/>
  <c r="AO119" i="299"/>
  <c r="BH120" i="299"/>
  <c r="AT120" i="299"/>
  <c r="BN134" i="299"/>
  <c r="AZ134" i="299"/>
  <c r="BL135" i="299"/>
  <c r="AX135" i="299"/>
  <c r="BF140" i="299"/>
  <c r="BR141" i="299"/>
  <c r="AL141" i="299"/>
  <c r="BR145" i="299"/>
  <c r="AS145" i="299"/>
  <c r="BN156" i="299"/>
  <c r="AU156" i="299"/>
  <c r="BJ167" i="299"/>
  <c r="AV167" i="299"/>
  <c r="BF171" i="299"/>
  <c r="BC191" i="299"/>
  <c r="BB195" i="299"/>
  <c r="BJ149" i="299"/>
  <c r="BG59" i="299"/>
  <c r="BG37" i="299"/>
  <c r="BP31" i="299"/>
  <c r="AZ31" i="299"/>
  <c r="AW30" i="299"/>
  <c r="BA37" i="299"/>
  <c r="AV30" i="299"/>
  <c r="AH31" i="299"/>
  <c r="AQ122" i="299"/>
  <c r="AG31" i="299"/>
  <c r="AP122" i="299"/>
  <c r="BB25" i="299"/>
  <c r="AF31" i="299"/>
  <c r="AL25" i="299"/>
  <c r="BF40" i="299"/>
  <c r="BP40" i="299"/>
  <c r="BQ40" i="299"/>
  <c r="AG60" i="299"/>
  <c r="BA60" i="299"/>
  <c r="BD38" i="299"/>
  <c r="BQ38" i="299"/>
  <c r="BS38" i="299"/>
  <c r="BR38" i="299"/>
  <c r="BN27" i="299"/>
  <c r="BO27" i="299"/>
  <c r="BP27" i="299"/>
  <c r="AJ27" i="299"/>
  <c r="BF175" i="299"/>
  <c r="AK45" i="299"/>
  <c r="BK45" i="299"/>
  <c r="AR45" i="299"/>
  <c r="BP45" i="299"/>
  <c r="BD45" i="299"/>
  <c r="AI87" i="299"/>
  <c r="AM87" i="299"/>
  <c r="AI59" i="299"/>
  <c r="BL59" i="299"/>
  <c r="BP59" i="299"/>
  <c r="BC52" i="299"/>
  <c r="BL52" i="299"/>
  <c r="BH52" i="299"/>
  <c r="BN128" i="299"/>
  <c r="BK128" i="299"/>
  <c r="BL128" i="299"/>
  <c r="BM128" i="299"/>
  <c r="AZ121" i="299"/>
  <c r="BQ121" i="299"/>
  <c r="AW12" i="299"/>
  <c r="BJ12" i="299"/>
  <c r="AZ91" i="299"/>
  <c r="BB91" i="299"/>
  <c r="BC175" i="299"/>
  <c r="BN50" i="299"/>
  <c r="BA50" i="299"/>
  <c r="BG50" i="299"/>
  <c r="BG11" i="299"/>
  <c r="BI11" i="299"/>
  <c r="AU11" i="299"/>
  <c r="BD11" i="299"/>
  <c r="BM11" i="299"/>
  <c r="AZ26" i="299"/>
  <c r="BA26" i="299"/>
  <c r="AT26" i="299"/>
  <c r="BB26" i="299"/>
  <c r="BS9" i="299"/>
  <c r="AU12" i="299"/>
  <c r="AO85" i="299"/>
  <c r="BE85" i="299"/>
  <c r="AP85" i="299"/>
  <c r="AQ85" i="299"/>
  <c r="AY85" i="299"/>
  <c r="BF85" i="299"/>
  <c r="BP14" i="299"/>
  <c r="AU14" i="299"/>
  <c r="AW14" i="299"/>
  <c r="AT14" i="299"/>
  <c r="AR14" i="299"/>
  <c r="AV14" i="299"/>
  <c r="BJ35" i="299"/>
  <c r="BL35" i="299"/>
  <c r="BM14" i="299"/>
  <c r="BL20" i="299"/>
  <c r="BI35" i="299"/>
  <c r="BL14" i="299"/>
  <c r="BK20" i="299"/>
  <c r="BH35" i="299"/>
  <c r="BK14" i="299"/>
  <c r="BG35" i="299"/>
  <c r="BA15" i="299"/>
  <c r="AZ37" i="299"/>
  <c r="BJ50" i="299"/>
  <c r="BB50" i="299"/>
  <c r="BG44" i="299"/>
  <c r="BF44" i="299"/>
  <c r="AG9" i="299"/>
  <c r="BG9" i="299"/>
  <c r="BB103" i="299"/>
  <c r="BF103" i="299"/>
  <c r="AX14" i="299"/>
  <c r="AT35" i="299"/>
  <c r="BO149" i="299"/>
  <c r="BE15" i="299"/>
  <c r="BK15" i="299"/>
  <c r="BL15" i="299"/>
  <c r="AP79" i="299"/>
  <c r="BS79" i="299"/>
  <c r="BO79" i="299"/>
  <c r="BP79" i="299"/>
  <c r="BR79" i="299"/>
  <c r="AS63" i="299"/>
  <c r="BB63" i="299"/>
  <c r="BQ63" i="299"/>
  <c r="BS63" i="299"/>
  <c r="BS26" i="299"/>
  <c r="BK149" i="299"/>
  <c r="AJ47" i="299"/>
  <c r="AQ75" i="299"/>
  <c r="BO25" i="299"/>
  <c r="AS81" i="299"/>
  <c r="BA6" i="299"/>
  <c r="BP8" i="299"/>
  <c r="BB8" i="299"/>
  <c r="AN8" i="299"/>
  <c r="BB17" i="299"/>
  <c r="BJ24" i="299"/>
  <c r="BG25" i="299"/>
  <c r="BE31" i="299"/>
  <c r="BN48" i="299"/>
  <c r="BA48" i="299"/>
  <c r="BO48" i="299"/>
  <c r="BA54" i="299"/>
  <c r="AK54" i="299"/>
  <c r="BR55" i="299"/>
  <c r="BR66" i="299"/>
  <c r="BD66" i="299"/>
  <c r="AP66" i="299"/>
  <c r="AR81" i="299"/>
  <c r="AO96" i="299"/>
  <c r="AJ100" i="299"/>
  <c r="BQ102" i="299"/>
  <c r="AH102" i="299"/>
  <c r="AP102" i="299"/>
  <c r="AT107" i="299"/>
  <c r="AX112" i="299"/>
  <c r="BG112" i="299"/>
  <c r="BC119" i="299"/>
  <c r="AL119" i="299"/>
  <c r="BQ141" i="299"/>
  <c r="AX141" i="299"/>
  <c r="BI145" i="299"/>
  <c r="AM145" i="299"/>
  <c r="AX156" i="299"/>
  <c r="AN156" i="299"/>
  <c r="AU191" i="299"/>
  <c r="BA195" i="299"/>
  <c r="AZ6" i="299"/>
  <c r="BO8" i="299"/>
  <c r="BA8" i="299"/>
  <c r="AM8" i="299"/>
  <c r="BA17" i="299"/>
  <c r="BI24" i="299"/>
  <c r="BF25" i="299"/>
  <c r="BC31" i="299"/>
  <c r="BL48" i="299"/>
  <c r="AV48" i="299"/>
  <c r="BI48" i="299"/>
  <c r="BR54" i="299"/>
  <c r="AV54" i="299"/>
  <c r="AG54" i="299"/>
  <c r="AZ55" i="299"/>
  <c r="BQ66" i="299"/>
  <c r="BC66" i="299"/>
  <c r="AO66" i="299"/>
  <c r="AQ81" i="299"/>
  <c r="AH96" i="299"/>
  <c r="BO102" i="299"/>
  <c r="AG102" i="299"/>
  <c r="AL102" i="299"/>
  <c r="AZ107" i="299"/>
  <c r="AT112" i="299"/>
  <c r="BC112" i="299"/>
  <c r="BS119" i="299"/>
  <c r="BB119" i="299"/>
  <c r="AH119" i="299"/>
  <c r="BP141" i="299"/>
  <c r="AW141" i="299"/>
  <c r="BH145" i="299"/>
  <c r="AL145" i="299"/>
  <c r="BQ156" i="299"/>
  <c r="AM156" i="299"/>
  <c r="BQ170" i="299"/>
  <c r="BS188" i="299"/>
  <c r="AT191" i="299"/>
  <c r="AZ195" i="299"/>
  <c r="AY6" i="299"/>
  <c r="BN8" i="299"/>
  <c r="AZ8" i="299"/>
  <c r="AL8" i="299"/>
  <c r="AZ17" i="299"/>
  <c r="BH24" i="299"/>
  <c r="BD25" i="299"/>
  <c r="BB31" i="299"/>
  <c r="BG48" i="299"/>
  <c r="AP48" i="299"/>
  <c r="BB48" i="299"/>
  <c r="BN54" i="299"/>
  <c r="AO54" i="299"/>
  <c r="BK54" i="299"/>
  <c r="AP55" i="299"/>
  <c r="BP66" i="299"/>
  <c r="BB66" i="299"/>
  <c r="AN66" i="299"/>
  <c r="AP81" i="299"/>
  <c r="BM102" i="299"/>
  <c r="BS102" i="299"/>
  <c r="BP102" i="299"/>
  <c r="AQ112" i="299"/>
  <c r="BA112" i="299"/>
  <c r="BR119" i="299"/>
  <c r="BA119" i="299"/>
  <c r="AG119" i="299"/>
  <c r="BO141" i="299"/>
  <c r="AV141" i="299"/>
  <c r="BG145" i="299"/>
  <c r="AI145" i="299"/>
  <c r="BI156" i="299"/>
  <c r="AL156" i="299"/>
  <c r="BP170" i="299"/>
  <c r="AS191" i="299"/>
  <c r="AW195" i="299"/>
  <c r="BP25" i="299"/>
  <c r="BG31" i="299"/>
  <c r="BB6" i="299"/>
  <c r="BC17" i="299"/>
  <c r="BK24" i="299"/>
  <c r="BF31" i="299"/>
  <c r="AI41" i="299"/>
  <c r="AL55" i="299"/>
  <c r="BS6" i="299"/>
  <c r="BM8" i="299"/>
  <c r="AY8" i="299"/>
  <c r="AY17" i="299"/>
  <c r="BA31" i="299"/>
  <c r="BE48" i="299"/>
  <c r="AM48" i="299"/>
  <c r="BJ54" i="299"/>
  <c r="AI54" i="299"/>
  <c r="BO66" i="299"/>
  <c r="BA66" i="299"/>
  <c r="AO81" i="299"/>
  <c r="BL102" i="299"/>
  <c r="BK102" i="299"/>
  <c r="AM112" i="299"/>
  <c r="AY112" i="299"/>
  <c r="BQ119" i="299"/>
  <c r="AZ119" i="299"/>
  <c r="AF119" i="299"/>
  <c r="BN141" i="299"/>
  <c r="AU141" i="299"/>
  <c r="BC145" i="299"/>
  <c r="AH145" i="299"/>
  <c r="BG156" i="299"/>
  <c r="AK156" i="299"/>
  <c r="BQ191" i="299"/>
  <c r="AR191" i="299"/>
  <c r="AV195" i="299"/>
  <c r="AL16" i="299"/>
  <c r="AK16" i="299"/>
  <c r="BC16" i="299"/>
  <c r="BS16" i="299"/>
  <c r="AJ16" i="299"/>
  <c r="BD16" i="299"/>
  <c r="AN16" i="299"/>
  <c r="BE16" i="299"/>
  <c r="AO16" i="299"/>
  <c r="BF16" i="299"/>
  <c r="AP16" i="299"/>
  <c r="BG16" i="299"/>
  <c r="AQ16" i="299"/>
  <c r="BL16" i="299"/>
  <c r="AU16" i="299"/>
  <c r="AR16" i="299"/>
  <c r="BM16" i="299"/>
  <c r="AS16" i="299"/>
  <c r="BP16" i="299"/>
  <c r="AT16" i="299"/>
  <c r="BQ16" i="299"/>
  <c r="BR16" i="299"/>
  <c r="AV16" i="299"/>
  <c r="AW16" i="299"/>
  <c r="AX16" i="299"/>
  <c r="AY16" i="299"/>
  <c r="BB98" i="299"/>
  <c r="BQ98" i="299"/>
  <c r="BM98" i="299"/>
  <c r="BR98" i="299"/>
  <c r="AI98" i="299"/>
  <c r="BL98" i="299"/>
  <c r="AL98" i="299"/>
  <c r="BP98" i="299"/>
  <c r="AN98" i="299"/>
  <c r="AM98" i="299"/>
  <c r="AK98" i="299"/>
  <c r="AQ98" i="299"/>
  <c r="BJ98" i="299"/>
  <c r="AO98" i="299"/>
  <c r="BS98" i="299"/>
  <c r="AW98" i="299"/>
  <c r="AF98" i="299"/>
  <c r="AH98" i="299"/>
  <c r="BA98" i="299"/>
  <c r="AT98" i="299"/>
  <c r="BE98" i="299"/>
  <c r="BG98" i="299"/>
  <c r="BI98" i="299"/>
  <c r="BK98" i="299"/>
  <c r="BB16" i="299"/>
  <c r="BJ44" i="299"/>
  <c r="AH62" i="299"/>
  <c r="AN62" i="299"/>
  <c r="BD62" i="299"/>
  <c r="AO62" i="299"/>
  <c r="BE62" i="299"/>
  <c r="AP62" i="299"/>
  <c r="BF62" i="299"/>
  <c r="AQ62" i="299"/>
  <c r="BG62" i="299"/>
  <c r="AM62" i="299"/>
  <c r="BM62" i="299"/>
  <c r="AR62" i="299"/>
  <c r="BN62" i="299"/>
  <c r="AS62" i="299"/>
  <c r="BO62" i="299"/>
  <c r="AT62" i="299"/>
  <c r="BP62" i="299"/>
  <c r="AY62" i="299"/>
  <c r="AZ62" i="299"/>
  <c r="BA62" i="299"/>
  <c r="BB62" i="299"/>
  <c r="BC62" i="299"/>
  <c r="AK62" i="299"/>
  <c r="AL62" i="299"/>
  <c r="AU62" i="299"/>
  <c r="AX62" i="299"/>
  <c r="BH62" i="299"/>
  <c r="BI62" i="299"/>
  <c r="BL62" i="299"/>
  <c r="BQ62" i="299"/>
  <c r="BR62" i="299"/>
  <c r="AJ133" i="299"/>
  <c r="BO133" i="299"/>
  <c r="AK133" i="299"/>
  <c r="BP133" i="299"/>
  <c r="AM133" i="299"/>
  <c r="BQ133" i="299"/>
  <c r="AW133" i="299"/>
  <c r="AX133" i="299"/>
  <c r="AY133" i="299"/>
  <c r="BS133" i="299"/>
  <c r="BR133" i="299"/>
  <c r="AN133" i="299"/>
  <c r="AR133" i="299"/>
  <c r="AV133" i="299"/>
  <c r="BN133" i="299"/>
  <c r="AZ133" i="299"/>
  <c r="BD133" i="299"/>
  <c r="BJ133" i="299"/>
  <c r="BM133" i="299"/>
  <c r="AW77" i="299"/>
  <c r="BQ77" i="299"/>
  <c r="AN77" i="299"/>
  <c r="BG77" i="299"/>
  <c r="AO77" i="299"/>
  <c r="BH77" i="299"/>
  <c r="AP77" i="299"/>
  <c r="BK77" i="299"/>
  <c r="AQ77" i="299"/>
  <c r="BL77" i="299"/>
  <c r="AJ77" i="299"/>
  <c r="BR77" i="299"/>
  <c r="AM77" i="299"/>
  <c r="BS77" i="299"/>
  <c r="AR77" i="299"/>
  <c r="AU77" i="299"/>
  <c r="AI77" i="299"/>
  <c r="AV77" i="299"/>
  <c r="AX77" i="299"/>
  <c r="BA77" i="299"/>
  <c r="BB77" i="299"/>
  <c r="BC77" i="299"/>
  <c r="BD77" i="299"/>
  <c r="BE77" i="299"/>
  <c r="BF77" i="299"/>
  <c r="BO77" i="299"/>
  <c r="BP77" i="299"/>
  <c r="AM12" i="299"/>
  <c r="BA12" i="299"/>
  <c r="BO12" i="299"/>
  <c r="AG12" i="299"/>
  <c r="AV12" i="299"/>
  <c r="BK12" i="299"/>
  <c r="AI12" i="299"/>
  <c r="AY12" i="299"/>
  <c r="BP12" i="299"/>
  <c r="AJ12" i="299"/>
  <c r="AZ12" i="299"/>
  <c r="BQ12" i="299"/>
  <c r="AK12" i="299"/>
  <c r="BB12" i="299"/>
  <c r="BR12" i="299"/>
  <c r="BG12" i="299"/>
  <c r="AL12" i="299"/>
  <c r="BC12" i="299"/>
  <c r="BS12" i="299"/>
  <c r="AN12" i="299"/>
  <c r="BD12" i="299"/>
  <c r="AO12" i="299"/>
  <c r="BE12" i="299"/>
  <c r="AP12" i="299"/>
  <c r="BF12" i="299"/>
  <c r="AQ12" i="299"/>
  <c r="AR12" i="299"/>
  <c r="BH12" i="299"/>
  <c r="AG186" i="299"/>
  <c r="BD186" i="299"/>
  <c r="BE186" i="299"/>
  <c r="BF186" i="299"/>
  <c r="BG186" i="299"/>
  <c r="BP186" i="299"/>
  <c r="AQ186" i="299"/>
  <c r="AU186" i="299"/>
  <c r="BC186" i="299"/>
  <c r="AL91" i="299"/>
  <c r="BL91" i="299"/>
  <c r="BN91" i="299"/>
  <c r="AO91" i="299"/>
  <c r="BD91" i="299"/>
  <c r="AS91" i="299"/>
  <c r="BG91" i="299"/>
  <c r="AT91" i="299"/>
  <c r="BH91" i="299"/>
  <c r="AW91" i="299"/>
  <c r="BJ91" i="299"/>
  <c r="BP91" i="299"/>
  <c r="AH91" i="299"/>
  <c r="AR91" i="299"/>
  <c r="AV91" i="299"/>
  <c r="AG91" i="299"/>
  <c r="AK91" i="299"/>
  <c r="BA91" i="299"/>
  <c r="BE91" i="299"/>
  <c r="BI91" i="299"/>
  <c r="BO91" i="299"/>
  <c r="AY91" i="299"/>
  <c r="BF91" i="299"/>
  <c r="BK91" i="299"/>
  <c r="BO57" i="299"/>
  <c r="AI57" i="299"/>
  <c r="AW57" i="299"/>
  <c r="BR57" i="299"/>
  <c r="AZ57" i="299"/>
  <c r="BC57" i="299"/>
  <c r="AO57" i="299"/>
  <c r="BE57" i="299"/>
  <c r="AX57" i="299"/>
  <c r="BF57" i="299"/>
  <c r="BH57" i="299"/>
  <c r="BI57" i="299"/>
  <c r="AM57" i="299"/>
  <c r="BQ57" i="299"/>
  <c r="AT57" i="299"/>
  <c r="AF57" i="299"/>
  <c r="AY57" i="299"/>
  <c r="AL57" i="299"/>
  <c r="BD57" i="299"/>
  <c r="AU57" i="299"/>
  <c r="BK57" i="299"/>
  <c r="BA57" i="299"/>
  <c r="BB57" i="299"/>
  <c r="AK57" i="299"/>
  <c r="BN57" i="299"/>
  <c r="AN57" i="299"/>
  <c r="BG57" i="299"/>
  <c r="AG57" i="299"/>
  <c r="AV57" i="299"/>
  <c r="AQ57" i="299"/>
  <c r="BL57" i="299"/>
  <c r="BP57" i="299"/>
  <c r="BM57" i="299"/>
  <c r="AM169" i="299"/>
  <c r="BJ169" i="299"/>
  <c r="AP169" i="299"/>
  <c r="BM169" i="299"/>
  <c r="AQ169" i="299"/>
  <c r="BN169" i="299"/>
  <c r="AS169" i="299"/>
  <c r="AT169" i="299"/>
  <c r="AW169" i="299"/>
  <c r="AX169" i="299"/>
  <c r="BG169" i="299"/>
  <c r="BH169" i="299"/>
  <c r="BI169" i="299"/>
  <c r="BO169" i="299"/>
  <c r="AK169" i="299"/>
  <c r="AL169" i="299"/>
  <c r="AR169" i="299"/>
  <c r="BD169" i="299"/>
  <c r="BE169" i="299"/>
  <c r="BF169" i="299"/>
  <c r="BR169" i="299"/>
  <c r="BM106" i="299"/>
  <c r="AP106" i="299"/>
  <c r="AX106" i="299"/>
  <c r="BC106" i="299"/>
  <c r="AW106" i="299"/>
  <c r="AZ106" i="299"/>
  <c r="BQ106" i="299"/>
  <c r="BA106" i="299"/>
  <c r="BB106" i="299"/>
  <c r="BE106" i="299"/>
  <c r="AS106" i="299"/>
  <c r="BO106" i="299"/>
  <c r="AU106" i="299"/>
  <c r="AF106" i="299"/>
  <c r="BF106" i="299"/>
  <c r="BD106" i="299"/>
  <c r="AY106" i="299"/>
  <c r="BH106" i="299"/>
  <c r="BG106" i="299"/>
  <c r="BJ106" i="299"/>
  <c r="BK106" i="299"/>
  <c r="AH106" i="299"/>
  <c r="AG106" i="299"/>
  <c r="AL106" i="299"/>
  <c r="AK106" i="299"/>
  <c r="AM106" i="299"/>
  <c r="AN106" i="299"/>
  <c r="AO106" i="299"/>
  <c r="AI106" i="299"/>
  <c r="AQ106" i="299"/>
  <c r="AR106" i="299"/>
  <c r="BN106" i="299"/>
  <c r="BP106" i="299"/>
  <c r="BS106" i="299"/>
  <c r="AJ106" i="299"/>
  <c r="AV106" i="299"/>
  <c r="AT106" i="299"/>
  <c r="AQ20" i="299"/>
  <c r="BE20" i="299"/>
  <c r="BS20" i="299"/>
  <c r="AJ20" i="299"/>
  <c r="AY20" i="299"/>
  <c r="BN20" i="299"/>
  <c r="AK20" i="299"/>
  <c r="AZ20" i="299"/>
  <c r="BO20" i="299"/>
  <c r="AL20" i="299"/>
  <c r="BA20" i="299"/>
  <c r="BP20" i="299"/>
  <c r="AM20" i="299"/>
  <c r="BB20" i="299"/>
  <c r="BQ20" i="299"/>
  <c r="AT20" i="299"/>
  <c r="BM20" i="299"/>
  <c r="AU20" i="299"/>
  <c r="BR20" i="299"/>
  <c r="AV20" i="299"/>
  <c r="AW20" i="299"/>
  <c r="AX20" i="299"/>
  <c r="AF20" i="299"/>
  <c r="BC20" i="299"/>
  <c r="AG20" i="299"/>
  <c r="BD20" i="299"/>
  <c r="AH20" i="299"/>
  <c r="BF20" i="299"/>
  <c r="AI20" i="299"/>
  <c r="BG20" i="299"/>
  <c r="AH118" i="299"/>
  <c r="AM118" i="299"/>
  <c r="BC118" i="299"/>
  <c r="BS118" i="299"/>
  <c r="AN118" i="299"/>
  <c r="BD118" i="299"/>
  <c r="AO118" i="299"/>
  <c r="BE118" i="299"/>
  <c r="AG118" i="299"/>
  <c r="BB118" i="299"/>
  <c r="AJ118" i="299"/>
  <c r="BF118" i="299"/>
  <c r="AK118" i="299"/>
  <c r="BG118" i="299"/>
  <c r="AU118" i="299"/>
  <c r="AX118" i="299"/>
  <c r="AY118" i="299"/>
  <c r="AZ118" i="299"/>
  <c r="BH118" i="299"/>
  <c r="BI118" i="299"/>
  <c r="BL118" i="299"/>
  <c r="BM118" i="299"/>
  <c r="AQ118" i="299"/>
  <c r="AR118" i="299"/>
  <c r="AS118" i="299"/>
  <c r="AT118" i="299"/>
  <c r="BA118" i="299"/>
  <c r="AL118" i="299"/>
  <c r="AP118" i="299"/>
  <c r="BN118" i="299"/>
  <c r="BO118" i="299"/>
  <c r="BP118" i="299"/>
  <c r="BQ118" i="299"/>
  <c r="BR118" i="299"/>
  <c r="AW175" i="299"/>
  <c r="AX175" i="299"/>
  <c r="AY175" i="299"/>
  <c r="AN175" i="299"/>
  <c r="AS175" i="299"/>
  <c r="AT175" i="299"/>
  <c r="AU175" i="299"/>
  <c r="BM175" i="299"/>
  <c r="BN175" i="299"/>
  <c r="AF175" i="299"/>
  <c r="BO175" i="299"/>
  <c r="AG175" i="299"/>
  <c r="BL175" i="299"/>
  <c r="AH175" i="299"/>
  <c r="AI175" i="299"/>
  <c r="BG175" i="299"/>
  <c r="BH175" i="299"/>
  <c r="BI175" i="299"/>
  <c r="BG58" i="299"/>
  <c r="BF58" i="299"/>
  <c r="BP58" i="299"/>
  <c r="BI58" i="299"/>
  <c r="BH58" i="299"/>
  <c r="BJ58" i="299"/>
  <c r="BM58" i="299"/>
  <c r="AM58" i="299"/>
  <c r="BK58" i="299"/>
  <c r="BR58" i="299"/>
  <c r="AZ58" i="299"/>
  <c r="BE58" i="299"/>
  <c r="BN58" i="299"/>
  <c r="BL58" i="299"/>
  <c r="BQ58" i="299"/>
  <c r="AF58" i="299"/>
  <c r="AI58" i="299"/>
  <c r="AL58" i="299"/>
  <c r="AH58" i="299"/>
  <c r="AP58" i="299"/>
  <c r="AN58" i="299"/>
  <c r="AW58" i="299"/>
  <c r="AO58" i="299"/>
  <c r="AV58" i="299"/>
  <c r="AR58" i="299"/>
  <c r="BA58" i="299"/>
  <c r="AS58" i="299"/>
  <c r="BC58" i="299"/>
  <c r="AQ58" i="299"/>
  <c r="AY58" i="299"/>
  <c r="BD58" i="299"/>
  <c r="AT58" i="299"/>
  <c r="AU58" i="299"/>
  <c r="BO58" i="299"/>
  <c r="BS58" i="299"/>
  <c r="AG58" i="299"/>
  <c r="AJ58" i="299"/>
  <c r="BI12" i="299"/>
  <c r="AI16" i="299"/>
  <c r="BH44" i="299"/>
  <c r="AH77" i="299"/>
  <c r="BN46" i="299"/>
  <c r="BA46" i="299"/>
  <c r="BO46" i="299"/>
  <c r="AP46" i="299"/>
  <c r="AF46" i="299"/>
  <c r="AQ46" i="299"/>
  <c r="AL46" i="299"/>
  <c r="AR46" i="299"/>
  <c r="AX46" i="299"/>
  <c r="AS46" i="299"/>
  <c r="AG46" i="299"/>
  <c r="AI46" i="299"/>
  <c r="AK46" i="299"/>
  <c r="AM46" i="299"/>
  <c r="AO46" i="299"/>
  <c r="BK46" i="299"/>
  <c r="BD46" i="299"/>
  <c r="BS46" i="299"/>
  <c r="AW46" i="299"/>
  <c r="BB46" i="299"/>
  <c r="BF46" i="299"/>
  <c r="BJ46" i="299"/>
  <c r="BL46" i="299"/>
  <c r="BP46" i="299"/>
  <c r="AQ40" i="299"/>
  <c r="BK40" i="299"/>
  <c r="AY40" i="299"/>
  <c r="BR40" i="299"/>
  <c r="AZ40" i="299"/>
  <c r="AH40" i="299"/>
  <c r="BA40" i="299"/>
  <c r="AI40" i="299"/>
  <c r="BB40" i="299"/>
  <c r="BJ40" i="299"/>
  <c r="AJ40" i="299"/>
  <c r="BL40" i="299"/>
  <c r="AK40" i="299"/>
  <c r="BM40" i="299"/>
  <c r="AL40" i="299"/>
  <c r="BN40" i="299"/>
  <c r="AO40" i="299"/>
  <c r="BO40" i="299"/>
  <c r="AP40" i="299"/>
  <c r="AR40" i="299"/>
  <c r="AS40" i="299"/>
  <c r="AV40" i="299"/>
  <c r="AW40" i="299"/>
  <c r="AX40" i="299"/>
  <c r="BE40" i="299"/>
  <c r="AJ60" i="299"/>
  <c r="BM60" i="299"/>
  <c r="AN60" i="299"/>
  <c r="BN60" i="299"/>
  <c r="AO60" i="299"/>
  <c r="BO60" i="299"/>
  <c r="AT60" i="299"/>
  <c r="BR60" i="299"/>
  <c r="BJ60" i="299"/>
  <c r="BK60" i="299"/>
  <c r="BL60" i="299"/>
  <c r="AP60" i="299"/>
  <c r="BC60" i="299"/>
  <c r="BD60" i="299"/>
  <c r="BH60" i="299"/>
  <c r="BI60" i="299"/>
  <c r="AH60" i="299"/>
  <c r="AF60" i="299"/>
  <c r="AI60" i="299"/>
  <c r="AF161" i="299"/>
  <c r="AN161" i="299"/>
  <c r="BA161" i="299"/>
  <c r="BH161" i="299"/>
  <c r="BK161" i="299"/>
  <c r="BL161" i="299"/>
  <c r="AF105" i="299"/>
  <c r="BC105" i="299"/>
  <c r="AX105" i="299"/>
  <c r="BG105" i="299"/>
  <c r="AK105" i="299"/>
  <c r="AS105" i="299"/>
  <c r="BA105" i="299"/>
  <c r="BO105" i="299"/>
  <c r="BK105" i="299"/>
  <c r="AZ105" i="299"/>
  <c r="BH105" i="299"/>
  <c r="BJ105" i="299"/>
  <c r="BR105" i="299"/>
  <c r="BN105" i="299"/>
  <c r="BI105" i="299"/>
  <c r="AW76" i="299"/>
  <c r="AR76" i="299"/>
  <c r="BQ76" i="299"/>
  <c r="AS76" i="299"/>
  <c r="AT76" i="299"/>
  <c r="AU76" i="299"/>
  <c r="BK76" i="299"/>
  <c r="BL76" i="299"/>
  <c r="AF76" i="299"/>
  <c r="BM76" i="299"/>
  <c r="AG76" i="299"/>
  <c r="BN76" i="299"/>
  <c r="AP76" i="299"/>
  <c r="AV76" i="299"/>
  <c r="BE76" i="299"/>
  <c r="BF76" i="299"/>
  <c r="BH76" i="299"/>
  <c r="AO76" i="299"/>
  <c r="AH76" i="299"/>
  <c r="AI76" i="299"/>
  <c r="BD137" i="299"/>
  <c r="BH137" i="299"/>
  <c r="BJ137" i="299"/>
  <c r="BP137" i="299"/>
  <c r="BQ137" i="299"/>
  <c r="BS137" i="299"/>
  <c r="AF137" i="299"/>
  <c r="AG137" i="299"/>
  <c r="AH137" i="299"/>
  <c r="AI137" i="299"/>
  <c r="AJ137" i="299"/>
  <c r="AX137" i="299"/>
  <c r="BB137" i="299"/>
  <c r="BC137" i="299"/>
  <c r="BO183" i="299"/>
  <c r="BP183" i="299"/>
  <c r="BG183" i="299"/>
  <c r="BL183" i="299"/>
  <c r="BN183" i="299"/>
  <c r="AR183" i="299"/>
  <c r="AW183" i="299"/>
  <c r="AF38" i="299"/>
  <c r="AW38" i="299"/>
  <c r="BO38" i="299"/>
  <c r="AS38" i="299"/>
  <c r="BJ38" i="299"/>
  <c r="AT38" i="299"/>
  <c r="BK38" i="299"/>
  <c r="AU38" i="299"/>
  <c r="BN38" i="299"/>
  <c r="AV38" i="299"/>
  <c r="BP38" i="299"/>
  <c r="AG38" i="299"/>
  <c r="BE38" i="299"/>
  <c r="AH38" i="299"/>
  <c r="BF38" i="299"/>
  <c r="AI38" i="299"/>
  <c r="BG38" i="299"/>
  <c r="AL38" i="299"/>
  <c r="BH38" i="299"/>
  <c r="AM38" i="299"/>
  <c r="BI38" i="299"/>
  <c r="AN38" i="299"/>
  <c r="AP38" i="299"/>
  <c r="AQ38" i="299"/>
  <c r="AR38" i="299"/>
  <c r="AZ38" i="299"/>
  <c r="BA38" i="299"/>
  <c r="BB38" i="299"/>
  <c r="BC38" i="299"/>
  <c r="BO117" i="299"/>
  <c r="AF117" i="299"/>
  <c r="BP117" i="299"/>
  <c r="AG117" i="299"/>
  <c r="AQ117" i="299"/>
  <c r="AR117" i="299"/>
  <c r="AS117" i="299"/>
  <c r="AN117" i="299"/>
  <c r="AP117" i="299"/>
  <c r="AT117" i="299"/>
  <c r="AU117" i="299"/>
  <c r="BH117" i="299"/>
  <c r="BJ117" i="299"/>
  <c r="BK117" i="299"/>
  <c r="BR147" i="299"/>
  <c r="BS147" i="299"/>
  <c r="BD147" i="299"/>
  <c r="BF147" i="299"/>
  <c r="BP147" i="299"/>
  <c r="AR147" i="299"/>
  <c r="AX147" i="299"/>
  <c r="BC147" i="299"/>
  <c r="AL147" i="299"/>
  <c r="AN147" i="299"/>
  <c r="AO147" i="299"/>
  <c r="AP147" i="299"/>
  <c r="AQ147" i="299"/>
  <c r="AT148" i="299"/>
  <c r="BN148" i="299"/>
  <c r="AV148" i="299"/>
  <c r="BO148" i="299"/>
  <c r="AW148" i="299"/>
  <c r="BP148" i="299"/>
  <c r="BH148" i="299"/>
  <c r="AF148" i="299"/>
  <c r="BI148" i="299"/>
  <c r="AH148" i="299"/>
  <c r="BJ148" i="299"/>
  <c r="AI148" i="299"/>
  <c r="BK148" i="299"/>
  <c r="AY148" i="299"/>
  <c r="AZ148" i="299"/>
  <c r="BD148" i="299"/>
  <c r="BE148" i="299"/>
  <c r="AM148" i="299"/>
  <c r="AN148" i="299"/>
  <c r="AO148" i="299"/>
  <c r="BM148" i="299"/>
  <c r="AX148" i="299"/>
  <c r="BL148" i="299"/>
  <c r="AP27" i="299"/>
  <c r="BD27" i="299"/>
  <c r="BR27" i="299"/>
  <c r="AQ27" i="299"/>
  <c r="BF27" i="299"/>
  <c r="AL27" i="299"/>
  <c r="BB27" i="299"/>
  <c r="BS27" i="299"/>
  <c r="AM27" i="299"/>
  <c r="BC27" i="299"/>
  <c r="AN27" i="299"/>
  <c r="BE27" i="299"/>
  <c r="AO27" i="299"/>
  <c r="BG27" i="299"/>
  <c r="AR27" i="299"/>
  <c r="BH27" i="299"/>
  <c r="AV27" i="299"/>
  <c r="BQ27" i="299"/>
  <c r="AW27" i="299"/>
  <c r="AX27" i="299"/>
  <c r="AY27" i="299"/>
  <c r="AZ27" i="299"/>
  <c r="AF27" i="299"/>
  <c r="BA27" i="299"/>
  <c r="AG27" i="299"/>
  <c r="BI27" i="299"/>
  <c r="AH27" i="299"/>
  <c r="BJ27" i="299"/>
  <c r="AI27" i="299"/>
  <c r="BK27" i="299"/>
  <c r="AX12" i="299"/>
  <c r="AH16" i="299"/>
  <c r="BG40" i="299"/>
  <c r="AV46" i="299"/>
  <c r="AG77" i="299"/>
  <c r="AF118" i="299"/>
  <c r="AL30" i="299"/>
  <c r="AO30" i="299"/>
  <c r="BE30" i="299"/>
  <c r="AG30" i="299"/>
  <c r="AX30" i="299"/>
  <c r="BQ30" i="299"/>
  <c r="AN30" i="299"/>
  <c r="BG30" i="299"/>
  <c r="AP30" i="299"/>
  <c r="BH30" i="299"/>
  <c r="AQ30" i="299"/>
  <c r="BI30" i="299"/>
  <c r="AR30" i="299"/>
  <c r="BJ30" i="299"/>
  <c r="AS30" i="299"/>
  <c r="BK30" i="299"/>
  <c r="BC30" i="299"/>
  <c r="BD30" i="299"/>
  <c r="AK30" i="299"/>
  <c r="BF30" i="299"/>
  <c r="AI30" i="299"/>
  <c r="AF30" i="299"/>
  <c r="BL30" i="299"/>
  <c r="AH30" i="299"/>
  <c r="BM30" i="299"/>
  <c r="BP30" i="299"/>
  <c r="AJ30" i="299"/>
  <c r="BR30" i="299"/>
  <c r="BS30" i="299"/>
  <c r="AT30" i="299"/>
  <c r="AI131" i="299"/>
  <c r="BR131" i="299"/>
  <c r="AL131" i="299"/>
  <c r="BS131" i="299"/>
  <c r="AM131" i="299"/>
  <c r="BJ131" i="299"/>
  <c r="BN131" i="299"/>
  <c r="AF131" i="299"/>
  <c r="BE131" i="299"/>
  <c r="BF131" i="299"/>
  <c r="AG131" i="299"/>
  <c r="AH131" i="299"/>
  <c r="BB131" i="299"/>
  <c r="BC131" i="299"/>
  <c r="BD131" i="299"/>
  <c r="AN131" i="299"/>
  <c r="AM45" i="299"/>
  <c r="BB45" i="299"/>
  <c r="AW45" i="299"/>
  <c r="BJ45" i="299"/>
  <c r="AQ45" i="299"/>
  <c r="AI45" i="299"/>
  <c r="AT45" i="299"/>
  <c r="AX45" i="299"/>
  <c r="AY45" i="299"/>
  <c r="BH45" i="299"/>
  <c r="BA45" i="299"/>
  <c r="BG45" i="299"/>
  <c r="AG45" i="299"/>
  <c r="BL45" i="299"/>
  <c r="AP45" i="299"/>
  <c r="BO45" i="299"/>
  <c r="BI45" i="299"/>
  <c r="BS45" i="299"/>
  <c r="AN45" i="299"/>
  <c r="AH45" i="299"/>
  <c r="AV45" i="299"/>
  <c r="BC45" i="299"/>
  <c r="BF45" i="299"/>
  <c r="AL45" i="299"/>
  <c r="AS45" i="299"/>
  <c r="AZ45" i="299"/>
  <c r="BE45" i="299"/>
  <c r="BN45" i="299"/>
  <c r="AO45" i="299"/>
  <c r="BM45" i="299"/>
  <c r="AL87" i="299"/>
  <c r="BD87" i="299"/>
  <c r="AX87" i="299"/>
  <c r="BS87" i="299"/>
  <c r="AY87" i="299"/>
  <c r="AG87" i="299"/>
  <c r="BB87" i="299"/>
  <c r="AH87" i="299"/>
  <c r="BC87" i="299"/>
  <c r="AW87" i="299"/>
  <c r="BE87" i="299"/>
  <c r="BF87" i="299"/>
  <c r="BI87" i="299"/>
  <c r="AV87" i="299"/>
  <c r="BJ87" i="299"/>
  <c r="BK87" i="299"/>
  <c r="BL87" i="299"/>
  <c r="BM87" i="299"/>
  <c r="AN87" i="299"/>
  <c r="AO87" i="299"/>
  <c r="BO87" i="299"/>
  <c r="AP87" i="299"/>
  <c r="AQ87" i="299"/>
  <c r="AR87" i="299"/>
  <c r="AU87" i="299"/>
  <c r="BN87" i="299"/>
  <c r="BR87" i="299"/>
  <c r="AO37" i="299"/>
  <c r="BC37" i="299"/>
  <c r="BQ37" i="299"/>
  <c r="AM37" i="299"/>
  <c r="BB37" i="299"/>
  <c r="BR37" i="299"/>
  <c r="AN37" i="299"/>
  <c r="BD37" i="299"/>
  <c r="BS37" i="299"/>
  <c r="AP37" i="299"/>
  <c r="BE37" i="299"/>
  <c r="AQ37" i="299"/>
  <c r="BF37" i="299"/>
  <c r="AL37" i="299"/>
  <c r="BJ37" i="299"/>
  <c r="AR37" i="299"/>
  <c r="BK37" i="299"/>
  <c r="AS37" i="299"/>
  <c r="BL37" i="299"/>
  <c r="AT37" i="299"/>
  <c r="BM37" i="299"/>
  <c r="AU37" i="299"/>
  <c r="BN37" i="299"/>
  <c r="AG37" i="299"/>
  <c r="BO37" i="299"/>
  <c r="AH37" i="299"/>
  <c r="BP37" i="299"/>
  <c r="AI37" i="299"/>
  <c r="AJ37" i="299"/>
  <c r="AK37" i="299"/>
  <c r="AV37" i="299"/>
  <c r="AW37" i="299"/>
  <c r="AX37" i="299"/>
  <c r="AY37" i="299"/>
  <c r="BC59" i="299"/>
  <c r="AZ59" i="299"/>
  <c r="AM59" i="299"/>
  <c r="BB59" i="299"/>
  <c r="BO59" i="299"/>
  <c r="BJ59" i="299"/>
  <c r="BK59" i="299"/>
  <c r="BS59" i="299"/>
  <c r="BR59" i="299"/>
  <c r="BQ59" i="299"/>
  <c r="AF59" i="299"/>
  <c r="AU59" i="299"/>
  <c r="AK59" i="299"/>
  <c r="BM59" i="299"/>
  <c r="AN59" i="299"/>
  <c r="AG59" i="299"/>
  <c r="AP59" i="299"/>
  <c r="AJ59" i="299"/>
  <c r="AS59" i="299"/>
  <c r="AV59" i="299"/>
  <c r="AY59" i="299"/>
  <c r="BA59" i="299"/>
  <c r="BE59" i="299"/>
  <c r="BF59" i="299"/>
  <c r="BN59" i="299"/>
  <c r="AW59" i="299"/>
  <c r="AL59" i="299"/>
  <c r="AO59" i="299"/>
  <c r="AQ59" i="299"/>
  <c r="AT59" i="299"/>
  <c r="AH59" i="299"/>
  <c r="BD59" i="299"/>
  <c r="AH198" i="299"/>
  <c r="AJ198" i="299"/>
  <c r="AL198" i="299"/>
  <c r="AM198" i="299"/>
  <c r="AN198" i="299"/>
  <c r="AO198" i="299"/>
  <c r="AP198" i="299"/>
  <c r="AW198" i="299"/>
  <c r="BB198" i="299"/>
  <c r="BI198" i="299"/>
  <c r="BQ198" i="299"/>
  <c r="BG52" i="299"/>
  <c r="AL52" i="299"/>
  <c r="BB52" i="299"/>
  <c r="BP52" i="299"/>
  <c r="AW52" i="299"/>
  <c r="BQ52" i="299"/>
  <c r="AZ52" i="299"/>
  <c r="AP52" i="299"/>
  <c r="BD52" i="299"/>
  <c r="AU52" i="299"/>
  <c r="BI52" i="299"/>
  <c r="BN52" i="299"/>
  <c r="AQ52" i="299"/>
  <c r="BK52" i="299"/>
  <c r="AV52" i="299"/>
  <c r="BS52" i="299"/>
  <c r="AY52" i="299"/>
  <c r="AF52" i="299"/>
  <c r="BE52" i="299"/>
  <c r="AN52" i="299"/>
  <c r="BJ52" i="299"/>
  <c r="BM52" i="299"/>
  <c r="AJ52" i="299"/>
  <c r="AS52" i="299"/>
  <c r="BA52" i="299"/>
  <c r="AG52" i="299"/>
  <c r="BF52" i="299"/>
  <c r="AI52" i="299"/>
  <c r="BO52" i="299"/>
  <c r="AK52" i="299"/>
  <c r="AH52" i="299"/>
  <c r="AO52" i="299"/>
  <c r="AM52" i="299"/>
  <c r="AR52" i="299"/>
  <c r="BR52" i="299"/>
  <c r="AX128" i="299"/>
  <c r="BF128" i="299"/>
  <c r="BH128" i="299"/>
  <c r="AT128" i="299"/>
  <c r="AU128" i="299"/>
  <c r="AV128" i="299"/>
  <c r="AG128" i="299"/>
  <c r="BO128" i="299"/>
  <c r="AH128" i="299"/>
  <c r="BP128" i="299"/>
  <c r="AI128" i="299"/>
  <c r="AJ128" i="299"/>
  <c r="AN128" i="299"/>
  <c r="AR128" i="299"/>
  <c r="AS128" i="299"/>
  <c r="AW128" i="299"/>
  <c r="BI128" i="299"/>
  <c r="BJ128" i="299"/>
  <c r="AH146" i="299"/>
  <c r="AT146" i="299"/>
  <c r="BL146" i="299"/>
  <c r="AU146" i="299"/>
  <c r="BM146" i="299"/>
  <c r="AF146" i="299"/>
  <c r="AX146" i="299"/>
  <c r="BN146" i="299"/>
  <c r="AY146" i="299"/>
  <c r="BR146" i="299"/>
  <c r="AZ146" i="299"/>
  <c r="BS146" i="299"/>
  <c r="BA146" i="299"/>
  <c r="AG146" i="299"/>
  <c r="BB146" i="299"/>
  <c r="AJ146" i="299"/>
  <c r="BG146" i="299"/>
  <c r="AK146" i="299"/>
  <c r="BH146" i="299"/>
  <c r="AL146" i="299"/>
  <c r="BI146" i="299"/>
  <c r="AM146" i="299"/>
  <c r="BO146" i="299"/>
  <c r="BQ146" i="299"/>
  <c r="AN146" i="299"/>
  <c r="BF146" i="299"/>
  <c r="BP146" i="299"/>
  <c r="BC146" i="299"/>
  <c r="AO146" i="299"/>
  <c r="AP146" i="299"/>
  <c r="AQ146" i="299"/>
  <c r="AR146" i="299"/>
  <c r="AS146" i="299"/>
  <c r="BD146" i="299"/>
  <c r="BD178" i="299"/>
  <c r="BE178" i="299"/>
  <c r="BF178" i="299"/>
  <c r="BM178" i="299"/>
  <c r="AF178" i="299"/>
  <c r="BS178" i="299"/>
  <c r="AG178" i="299"/>
  <c r="AK178" i="299"/>
  <c r="AR178" i="299"/>
  <c r="AS178" i="299"/>
  <c r="AT178" i="299"/>
  <c r="BK178" i="299"/>
  <c r="BL178" i="299"/>
  <c r="BC178" i="299"/>
  <c r="BJ178" i="299"/>
  <c r="AV178" i="299"/>
  <c r="AU178" i="299"/>
  <c r="AW178" i="299"/>
  <c r="AP121" i="299"/>
  <c r="AM121" i="299"/>
  <c r="BC121" i="299"/>
  <c r="AN121" i="299"/>
  <c r="BF121" i="299"/>
  <c r="AO121" i="299"/>
  <c r="BG121" i="299"/>
  <c r="AH121" i="299"/>
  <c r="BA121" i="299"/>
  <c r="AI121" i="299"/>
  <c r="BB121" i="299"/>
  <c r="AJ121" i="299"/>
  <c r="BH121" i="299"/>
  <c r="AK121" i="299"/>
  <c r="BL121" i="299"/>
  <c r="AL121" i="299"/>
  <c r="BM121" i="299"/>
  <c r="AR121" i="299"/>
  <c r="BN121" i="299"/>
  <c r="AS121" i="299"/>
  <c r="BO121" i="299"/>
  <c r="BI121" i="299"/>
  <c r="BJ121" i="299"/>
  <c r="BK121" i="299"/>
  <c r="BP121" i="299"/>
  <c r="AF121" i="299"/>
  <c r="AG121" i="299"/>
  <c r="AT121" i="299"/>
  <c r="AU121" i="299"/>
  <c r="AV121" i="299"/>
  <c r="AW121" i="299"/>
  <c r="AX121" i="299"/>
  <c r="AL197" i="299"/>
  <c r="BO197" i="299"/>
  <c r="AM197" i="299"/>
  <c r="BP197" i="299"/>
  <c r="AQ197" i="299"/>
  <c r="BQ197" i="299"/>
  <c r="AX197" i="299"/>
  <c r="AY197" i="299"/>
  <c r="AZ197" i="299"/>
  <c r="BD197" i="299"/>
  <c r="BM197" i="299"/>
  <c r="BN197" i="299"/>
  <c r="BR197" i="299"/>
  <c r="BS197" i="299"/>
  <c r="AK197" i="299"/>
  <c r="AR197" i="299"/>
  <c r="AV197" i="299"/>
  <c r="AW197" i="299"/>
  <c r="BK197" i="299"/>
  <c r="BL197" i="299"/>
  <c r="BE176" i="299"/>
  <c r="BF176" i="299"/>
  <c r="BN176" i="299"/>
  <c r="AI176" i="299"/>
  <c r="AJ176" i="299"/>
  <c r="BA176" i="299"/>
  <c r="BO176" i="299"/>
  <c r="AU176" i="299"/>
  <c r="AV176" i="299"/>
  <c r="AW176" i="299"/>
  <c r="AR57" i="299"/>
  <c r="AU27" i="299"/>
  <c r="BQ46" i="299"/>
  <c r="AX52" i="299"/>
  <c r="AP57" i="299"/>
  <c r="AJ62" i="299"/>
  <c r="BF105" i="299"/>
  <c r="AV131" i="299"/>
  <c r="AS148" i="299"/>
  <c r="BM172" i="299"/>
  <c r="BN172" i="299"/>
  <c r="BE172" i="299"/>
  <c r="BI172" i="299"/>
  <c r="BL172" i="299"/>
  <c r="AL172" i="299"/>
  <c r="AM172" i="299"/>
  <c r="AP148" i="299"/>
  <c r="AH39" i="299"/>
  <c r="AN39" i="299"/>
  <c r="BD39" i="299"/>
  <c r="AX39" i="299"/>
  <c r="BO39" i="299"/>
  <c r="AF39" i="299"/>
  <c r="AY39" i="299"/>
  <c r="BP39" i="299"/>
  <c r="AG39" i="299"/>
  <c r="AZ39" i="299"/>
  <c r="BQ39" i="299"/>
  <c r="AJ39" i="299"/>
  <c r="BA39" i="299"/>
  <c r="BR39" i="299"/>
  <c r="AS39" i="299"/>
  <c r="AT39" i="299"/>
  <c r="AU39" i="299"/>
  <c r="BB39" i="299"/>
  <c r="BC39" i="299"/>
  <c r="AL39" i="299"/>
  <c r="BS39" i="299"/>
  <c r="AM39" i="299"/>
  <c r="AO39" i="299"/>
  <c r="AP39" i="299"/>
  <c r="AQ39" i="299"/>
  <c r="AR39" i="299"/>
  <c r="BE39" i="299"/>
  <c r="BF39" i="299"/>
  <c r="BG39" i="299"/>
  <c r="AN29" i="299"/>
  <c r="AG29" i="299"/>
  <c r="AW29" i="299"/>
  <c r="BM29" i="299"/>
  <c r="AT29" i="299"/>
  <c r="BK29" i="299"/>
  <c r="AK29" i="299"/>
  <c r="BE29" i="299"/>
  <c r="AL29" i="299"/>
  <c r="BF29" i="299"/>
  <c r="AM29" i="299"/>
  <c r="BG29" i="299"/>
  <c r="AP29" i="299"/>
  <c r="BH29" i="299"/>
  <c r="AQ29" i="299"/>
  <c r="BI29" i="299"/>
  <c r="AU29" i="299"/>
  <c r="AV29" i="299"/>
  <c r="AX29" i="299"/>
  <c r="AY29" i="299"/>
  <c r="AZ29" i="299"/>
  <c r="BA29" i="299"/>
  <c r="BD29" i="299"/>
  <c r="BJ29" i="299"/>
  <c r="AF29" i="299"/>
  <c r="BL29" i="299"/>
  <c r="AX73" i="299"/>
  <c r="BP73" i="299"/>
  <c r="AV73" i="299"/>
  <c r="BO73" i="299"/>
  <c r="AW73" i="299"/>
  <c r="BQ73" i="299"/>
  <c r="AY73" i="299"/>
  <c r="BR73" i="299"/>
  <c r="AG73" i="299"/>
  <c r="AZ73" i="299"/>
  <c r="BS73" i="299"/>
  <c r="AI73" i="299"/>
  <c r="BJ73" i="299"/>
  <c r="AJ73" i="299"/>
  <c r="BK73" i="299"/>
  <c r="AK73" i="299"/>
  <c r="BL73" i="299"/>
  <c r="AL73" i="299"/>
  <c r="BM73" i="299"/>
  <c r="AH73" i="299"/>
  <c r="AM73" i="299"/>
  <c r="AN73" i="299"/>
  <c r="AO73" i="299"/>
  <c r="AR73" i="299"/>
  <c r="BD73" i="299"/>
  <c r="AU73" i="299"/>
  <c r="BA73" i="299"/>
  <c r="BB73" i="299"/>
  <c r="BC73" i="299"/>
  <c r="BE73" i="299"/>
  <c r="BO113" i="299"/>
  <c r="BA113" i="299"/>
  <c r="BR113" i="299"/>
  <c r="AH113" i="299"/>
  <c r="BQ113" i="299"/>
  <c r="AI113" i="299"/>
  <c r="AM113" i="299"/>
  <c r="AL113" i="299"/>
  <c r="AO113" i="299"/>
  <c r="AT113" i="299"/>
  <c r="AW113" i="299"/>
  <c r="AF113" i="299"/>
  <c r="AN113" i="299"/>
  <c r="AQ113" i="299"/>
  <c r="BL113" i="299"/>
  <c r="BE113" i="299"/>
  <c r="BF113" i="299"/>
  <c r="AG44" i="299"/>
  <c r="AU44" i="299"/>
  <c r="BI44" i="299"/>
  <c r="AF44" i="299"/>
  <c r="AV44" i="299"/>
  <c r="BK44" i="299"/>
  <c r="AH44" i="299"/>
  <c r="AW44" i="299"/>
  <c r="BL44" i="299"/>
  <c r="AI44" i="299"/>
  <c r="AX44" i="299"/>
  <c r="BM44" i="299"/>
  <c r="AJ44" i="299"/>
  <c r="AY44" i="299"/>
  <c r="BN44" i="299"/>
  <c r="AR44" i="299"/>
  <c r="BP44" i="299"/>
  <c r="AS44" i="299"/>
  <c r="BQ44" i="299"/>
  <c r="AT44" i="299"/>
  <c r="BR44" i="299"/>
  <c r="AZ44" i="299"/>
  <c r="BS44" i="299"/>
  <c r="BA44" i="299"/>
  <c r="AM44" i="299"/>
  <c r="AN44" i="299"/>
  <c r="AO44" i="299"/>
  <c r="AP44" i="299"/>
  <c r="AQ44" i="299"/>
  <c r="BB44" i="299"/>
  <c r="BC44" i="299"/>
  <c r="BD44" i="299"/>
  <c r="BE44" i="299"/>
  <c r="BE109" i="299"/>
  <c r="BM109" i="299"/>
  <c r="BS109" i="299"/>
  <c r="BL109" i="299"/>
  <c r="AL109" i="299"/>
  <c r="AR109" i="299"/>
  <c r="BA109" i="299"/>
  <c r="BD109" i="299"/>
  <c r="AH109" i="299"/>
  <c r="BG109" i="299"/>
  <c r="AK109" i="299"/>
  <c r="BI109" i="299"/>
  <c r="BC109" i="299"/>
  <c r="BJ109" i="299"/>
  <c r="AN109" i="299"/>
  <c r="BF109" i="299"/>
  <c r="AM109" i="299"/>
  <c r="AQ109" i="299"/>
  <c r="AV109" i="299"/>
  <c r="AJ109" i="299"/>
  <c r="AF109" i="299"/>
  <c r="AI109" i="299"/>
  <c r="AR181" i="299"/>
  <c r="AV181" i="299"/>
  <c r="AZ181" i="299"/>
  <c r="BJ181" i="299"/>
  <c r="BL181" i="299"/>
  <c r="BM181" i="299"/>
  <c r="BQ181" i="299"/>
  <c r="BS181" i="299"/>
  <c r="BB143" i="299"/>
  <c r="AQ143" i="299"/>
  <c r="AV143" i="299"/>
  <c r="AT143" i="299"/>
  <c r="AY143" i="299"/>
  <c r="BE143" i="299"/>
  <c r="BK143" i="299"/>
  <c r="BI143" i="299"/>
  <c r="AH143" i="299"/>
  <c r="AK143" i="299"/>
  <c r="AO143" i="299"/>
  <c r="AL143" i="299"/>
  <c r="BF143" i="299"/>
  <c r="AF143" i="299"/>
  <c r="AI143" i="299"/>
  <c r="AN143" i="299"/>
  <c r="BL143" i="299"/>
  <c r="BE111" i="299"/>
  <c r="BC111" i="299"/>
  <c r="BH111" i="299"/>
  <c r="BI111" i="299"/>
  <c r="AF111" i="299"/>
  <c r="BL111" i="299"/>
  <c r="AL111" i="299"/>
  <c r="AP111" i="299"/>
  <c r="AV111" i="299"/>
  <c r="AU111" i="299"/>
  <c r="AZ111" i="299"/>
  <c r="AK111" i="299"/>
  <c r="BF111" i="299"/>
  <c r="AN111" i="299"/>
  <c r="BS111" i="299"/>
  <c r="BP111" i="299"/>
  <c r="AS111" i="299"/>
  <c r="AM111" i="299"/>
  <c r="AX111" i="299"/>
  <c r="BA111" i="299"/>
  <c r="BD111" i="299"/>
  <c r="AW111" i="299"/>
  <c r="AY111" i="299"/>
  <c r="BB111" i="299"/>
  <c r="AF16" i="299"/>
  <c r="BR29" i="299"/>
  <c r="AL44" i="299"/>
  <c r="AT12" i="299"/>
  <c r="BO29" i="299"/>
  <c r="AK44" i="299"/>
  <c r="AX91" i="299"/>
  <c r="AS12" i="299"/>
  <c r="BI20" i="299"/>
  <c r="BN29" i="299"/>
  <c r="BS57" i="299"/>
  <c r="AI91" i="299"/>
  <c r="BF98" i="299"/>
  <c r="BI113" i="299"/>
  <c r="AM175" i="299"/>
  <c r="AH12" i="299"/>
  <c r="BH20" i="299"/>
  <c r="AS29" i="299"/>
  <c r="BJ57" i="299"/>
  <c r="BQ91" i="299"/>
  <c r="AV98" i="299"/>
  <c r="AF12" i="299"/>
  <c r="AS20" i="299"/>
  <c r="AR29" i="299"/>
  <c r="BN39" i="299"/>
  <c r="AS57" i="299"/>
  <c r="AW60" i="299"/>
  <c r="BH98" i="299"/>
  <c r="BD172" i="299"/>
  <c r="AR20" i="299"/>
  <c r="BM27" i="299"/>
  <c r="AJ29" i="299"/>
  <c r="BM39" i="299"/>
  <c r="AJ57" i="299"/>
  <c r="AU60" i="299"/>
  <c r="BN98" i="299"/>
  <c r="AY172" i="299"/>
  <c r="BK16" i="299"/>
  <c r="AP20" i="299"/>
  <c r="BL27" i="299"/>
  <c r="AI29" i="299"/>
  <c r="BL39" i="299"/>
  <c r="BS62" i="299"/>
  <c r="BM105" i="299"/>
  <c r="AW131" i="299"/>
  <c r="AX172" i="299"/>
  <c r="BN12" i="299"/>
  <c r="BJ16" i="299"/>
  <c r="AO20" i="299"/>
  <c r="AH29" i="299"/>
  <c r="BI39" i="299"/>
  <c r="BM12" i="299"/>
  <c r="BI16" i="299"/>
  <c r="AN20" i="299"/>
  <c r="AT27" i="299"/>
  <c r="BB30" i="299"/>
  <c r="BI37" i="299"/>
  <c r="BH39" i="299"/>
  <c r="BI46" i="299"/>
  <c r="AT52" i="299"/>
  <c r="AK58" i="299"/>
  <c r="AG62" i="299"/>
  <c r="BL12" i="299"/>
  <c r="BH16" i="299"/>
  <c r="AS27" i="299"/>
  <c r="AY30" i="299"/>
  <c r="BH37" i="299"/>
  <c r="AK39" i="299"/>
  <c r="BO44" i="299"/>
  <c r="AJ46" i="299"/>
  <c r="BB58" i="299"/>
  <c r="AF62" i="299"/>
  <c r="BJ76" i="299"/>
  <c r="AP50" i="299"/>
  <c r="BL50" i="299"/>
  <c r="AY50" i="299"/>
  <c r="BS50" i="299"/>
  <c r="AX50" i="299"/>
  <c r="BC50" i="299"/>
  <c r="AO50" i="299"/>
  <c r="AP9" i="299"/>
  <c r="BM9" i="299"/>
  <c r="BE9" i="299"/>
  <c r="AH15" i="299"/>
  <c r="BO15" i="299"/>
  <c r="AI15" i="299"/>
  <c r="AJ15" i="299"/>
  <c r="AK15" i="299"/>
  <c r="AM15" i="299"/>
  <c r="AT11" i="299"/>
  <c r="BH11" i="299"/>
  <c r="BC11" i="299"/>
  <c r="BI95" i="299"/>
  <c r="BB95" i="299"/>
  <c r="AQ95" i="299"/>
  <c r="AZ95" i="299"/>
  <c r="BC95" i="299"/>
  <c r="BH95" i="299"/>
  <c r="BL95" i="299"/>
  <c r="AT95" i="299"/>
  <c r="AN28" i="299"/>
  <c r="BH28" i="299"/>
  <c r="BG28" i="299"/>
  <c r="AR28" i="299"/>
  <c r="AS28" i="299"/>
  <c r="AU28" i="299"/>
  <c r="BA28" i="299"/>
  <c r="BB28" i="299"/>
  <c r="BN103" i="299"/>
  <c r="BI103" i="299"/>
  <c r="AG103" i="299"/>
  <c r="AO103" i="299"/>
  <c r="BH103" i="299"/>
  <c r="BP103" i="299"/>
  <c r="AX103" i="299"/>
  <c r="BR104" i="299"/>
  <c r="AY104" i="299"/>
  <c r="BE104" i="299"/>
  <c r="BO104" i="299"/>
  <c r="AW104" i="299"/>
  <c r="BL104" i="299"/>
  <c r="AT104" i="299"/>
  <c r="BG104" i="299"/>
  <c r="BI104" i="299"/>
  <c r="AR26" i="299"/>
  <c r="BF26" i="299"/>
  <c r="AG26" i="299"/>
  <c r="AV26" i="299"/>
  <c r="BK26" i="299"/>
  <c r="AU26" i="299"/>
  <c r="BL26" i="299"/>
  <c r="AF26" i="299"/>
  <c r="AW26" i="299"/>
  <c r="BM26" i="299"/>
  <c r="AH26" i="299"/>
  <c r="AX26" i="299"/>
  <c r="BN26" i="299"/>
  <c r="AI26" i="299"/>
  <c r="AY26" i="299"/>
  <c r="BO26" i="299"/>
  <c r="AJ26" i="299"/>
  <c r="BD9" i="299"/>
  <c r="AS11" i="299"/>
  <c r="BR26" i="299"/>
  <c r="AS50" i="299"/>
  <c r="BN79" i="299"/>
  <c r="AY149" i="299"/>
  <c r="AM85" i="299"/>
  <c r="BN85" i="299"/>
  <c r="AG85" i="299"/>
  <c r="BG85" i="299"/>
  <c r="AK85" i="299"/>
  <c r="BH85" i="299"/>
  <c r="AL85" i="299"/>
  <c r="BO85" i="299"/>
  <c r="AN85" i="299"/>
  <c r="BQ85" i="299"/>
  <c r="BA85" i="299"/>
  <c r="BB85" i="299"/>
  <c r="BC85" i="299"/>
  <c r="BD85" i="299"/>
  <c r="AH93" i="299"/>
  <c r="AR93" i="299"/>
  <c r="AL93" i="299"/>
  <c r="AX93" i="299"/>
  <c r="AN93" i="299"/>
  <c r="BB93" i="299"/>
  <c r="AI93" i="299"/>
  <c r="AU93" i="299"/>
  <c r="AV93" i="299"/>
  <c r="BF93" i="299"/>
  <c r="BP93" i="299"/>
  <c r="BO93" i="299"/>
  <c r="AP93" i="299"/>
  <c r="AW93" i="299"/>
  <c r="AT138" i="299"/>
  <c r="BD138" i="299"/>
  <c r="BI138" i="299"/>
  <c r="AQ138" i="299"/>
  <c r="AR138" i="299"/>
  <c r="AS138" i="299"/>
  <c r="BP138" i="299"/>
  <c r="BR138" i="299"/>
  <c r="BS138" i="299"/>
  <c r="AN138" i="299"/>
  <c r="AO138" i="299"/>
  <c r="AM153" i="299"/>
  <c r="AO153" i="299"/>
  <c r="BB153" i="299"/>
  <c r="BR153" i="299"/>
  <c r="BP153" i="299"/>
  <c r="BQ153" i="299"/>
  <c r="BL153" i="299"/>
  <c r="BO153" i="299"/>
  <c r="AS14" i="299"/>
  <c r="BI14" i="299"/>
  <c r="AF14" i="299"/>
  <c r="AG14" i="299"/>
  <c r="AH14" i="299"/>
  <c r="AI14" i="299"/>
  <c r="AZ14" i="299"/>
  <c r="BQ14" i="299"/>
  <c r="AQ165" i="299"/>
  <c r="BG165" i="299"/>
  <c r="BI165" i="299"/>
  <c r="AP165" i="299"/>
  <c r="BL165" i="299"/>
  <c r="AF194" i="299"/>
  <c r="AQ194" i="299"/>
  <c r="AR194" i="299"/>
  <c r="AX194" i="299"/>
  <c r="AU35" i="299"/>
  <c r="BK35" i="299"/>
  <c r="AF35" i="299"/>
  <c r="AW35" i="299"/>
  <c r="AG35" i="299"/>
  <c r="AX35" i="299"/>
  <c r="BO35" i="299"/>
  <c r="AH35" i="299"/>
  <c r="AY35" i="299"/>
  <c r="AI35" i="299"/>
  <c r="AZ35" i="299"/>
  <c r="BQ35" i="299"/>
  <c r="AV35" i="299"/>
  <c r="BA35" i="299"/>
  <c r="BB35" i="299"/>
  <c r="BC35" i="299"/>
  <c r="BF35" i="299"/>
  <c r="BA166" i="299"/>
  <c r="AH166" i="299"/>
  <c r="BB166" i="299"/>
  <c r="AI166" i="299"/>
  <c r="BE166" i="299"/>
  <c r="AR166" i="299"/>
  <c r="BS166" i="299"/>
  <c r="AW166" i="299"/>
  <c r="AX166" i="299"/>
  <c r="AY166" i="299"/>
  <c r="BP166" i="299"/>
  <c r="AJ166" i="299"/>
  <c r="BQ166" i="299"/>
  <c r="AM166" i="299"/>
  <c r="BR166" i="299"/>
  <c r="AN166" i="299"/>
  <c r="AO166" i="299"/>
  <c r="BG166" i="299"/>
  <c r="BJ166" i="299"/>
  <c r="BM166" i="299"/>
  <c r="BN166" i="299"/>
  <c r="BO166" i="299"/>
  <c r="BC9" i="299"/>
  <c r="AR11" i="299"/>
  <c r="BJ14" i="299"/>
  <c r="AO14" i="299"/>
  <c r="AV15" i="299"/>
  <c r="BQ26" i="299"/>
  <c r="AQ26" i="299"/>
  <c r="AS35" i="299"/>
  <c r="AZ50" i="299"/>
  <c r="BA63" i="299"/>
  <c r="BM79" i="299"/>
  <c r="AF85" i="299"/>
  <c r="AO93" i="299"/>
  <c r="AG153" i="299"/>
  <c r="BR157" i="299"/>
  <c r="AK157" i="299"/>
  <c r="AM157" i="299"/>
  <c r="AS157" i="299"/>
  <c r="AN157" i="299"/>
  <c r="AP157" i="299"/>
  <c r="BJ157" i="299"/>
  <c r="AI157" i="299"/>
  <c r="AX142" i="299"/>
  <c r="AZ142" i="299"/>
  <c r="BA142" i="299"/>
  <c r="BJ142" i="299"/>
  <c r="BQ142" i="299"/>
  <c r="AT142" i="299"/>
  <c r="AV142" i="299"/>
  <c r="AW142" i="299"/>
  <c r="AY142" i="299"/>
  <c r="AL142" i="299"/>
  <c r="BL142" i="299"/>
  <c r="BP130" i="299"/>
  <c r="AG130" i="299"/>
  <c r="AN130" i="299"/>
  <c r="AP130" i="299"/>
  <c r="AQ130" i="299"/>
  <c r="AX130" i="299"/>
  <c r="BD130" i="299"/>
  <c r="BG130" i="299"/>
  <c r="BK130" i="299"/>
  <c r="AR130" i="299"/>
  <c r="AS130" i="299"/>
  <c r="AK162" i="299"/>
  <c r="AW162" i="299"/>
  <c r="BA162" i="299"/>
  <c r="BK162" i="299"/>
  <c r="BM162" i="299"/>
  <c r="BN162" i="299"/>
  <c r="BS162" i="299"/>
  <c r="BD162" i="299"/>
  <c r="AY69" i="299"/>
  <c r="BD69" i="299"/>
  <c r="BG69" i="299"/>
  <c r="BH69" i="299"/>
  <c r="BI69" i="299"/>
  <c r="BS69" i="299"/>
  <c r="AK69" i="299"/>
  <c r="AL69" i="299"/>
  <c r="AO69" i="299"/>
  <c r="BQ69" i="299"/>
  <c r="AI96" i="299"/>
  <c r="AK96" i="299"/>
  <c r="AY96" i="299"/>
  <c r="BM96" i="299"/>
  <c r="BR96" i="299"/>
  <c r="BG96" i="299"/>
  <c r="AL96" i="299"/>
  <c r="AS96" i="299"/>
  <c r="AJ96" i="299"/>
  <c r="BA96" i="299"/>
  <c r="BC72" i="299"/>
  <c r="BE72" i="299"/>
  <c r="BF72" i="299"/>
  <c r="BG72" i="299"/>
  <c r="BH72" i="299"/>
  <c r="BB72" i="299"/>
  <c r="BK72" i="299"/>
  <c r="BL72" i="299"/>
  <c r="BR72" i="299"/>
  <c r="AL72" i="299"/>
  <c r="AM72" i="299"/>
  <c r="AO72" i="299"/>
  <c r="AP72" i="299"/>
  <c r="AS72" i="299"/>
  <c r="AM75" i="299"/>
  <c r="BN75" i="299"/>
  <c r="BH75" i="299"/>
  <c r="AG75" i="299"/>
  <c r="BI75" i="299"/>
  <c r="AH75" i="299"/>
  <c r="BM75" i="299"/>
  <c r="AL75" i="299"/>
  <c r="BP75" i="299"/>
  <c r="BS75" i="299"/>
  <c r="BA75" i="299"/>
  <c r="BB75" i="299"/>
  <c r="BE75" i="299"/>
  <c r="AF25" i="299"/>
  <c r="AX25" i="299"/>
  <c r="BN25" i="299"/>
  <c r="AN25" i="299"/>
  <c r="BE25" i="299"/>
  <c r="AP25" i="299"/>
  <c r="BH25" i="299"/>
  <c r="AQ25" i="299"/>
  <c r="BI25" i="299"/>
  <c r="AR25" i="299"/>
  <c r="BL25" i="299"/>
  <c r="AS25" i="299"/>
  <c r="BM25" i="299"/>
  <c r="AX9" i="299"/>
  <c r="AQ11" i="299"/>
  <c r="AN14" i="299"/>
  <c r="AU15" i="299"/>
  <c r="BA25" i="299"/>
  <c r="BP26" i="299"/>
  <c r="AP26" i="299"/>
  <c r="AR35" i="299"/>
  <c r="AF47" i="299"/>
  <c r="BH79" i="299"/>
  <c r="BS93" i="299"/>
  <c r="AY99" i="299"/>
  <c r="BS122" i="299"/>
  <c r="AF153" i="299"/>
  <c r="BR180" i="299"/>
  <c r="AZ53" i="299"/>
  <c r="BJ53" i="299"/>
  <c r="AX53" i="299"/>
  <c r="BC53" i="299"/>
  <c r="BI53" i="299"/>
  <c r="AL53" i="299"/>
  <c r="BS53" i="299"/>
  <c r="AS53" i="299"/>
  <c r="BL53" i="299"/>
  <c r="AG53" i="299"/>
  <c r="AN53" i="299"/>
  <c r="BQ53" i="299"/>
  <c r="AM158" i="299"/>
  <c r="AG158" i="299"/>
  <c r="AK158" i="299"/>
  <c r="AU158" i="299"/>
  <c r="AW158" i="299"/>
  <c r="AM190" i="299"/>
  <c r="AF190" i="299"/>
  <c r="AL190" i="299"/>
  <c r="AU190" i="299"/>
  <c r="AK21" i="299"/>
  <c r="BI21" i="299"/>
  <c r="AN21" i="299"/>
  <c r="AO21" i="299"/>
  <c r="AS21" i="299"/>
  <c r="AY21" i="299"/>
  <c r="BE132" i="299"/>
  <c r="BM132" i="299"/>
  <c r="BR132" i="299"/>
  <c r="AP132" i="299"/>
  <c r="BB132" i="299"/>
  <c r="BD132" i="299"/>
  <c r="BL132" i="299"/>
  <c r="AQ107" i="299"/>
  <c r="BG107" i="299"/>
  <c r="BM107" i="299"/>
  <c r="AL107" i="299"/>
  <c r="AG107" i="299"/>
  <c r="BD107" i="299"/>
  <c r="AN160" i="299"/>
  <c r="AO160" i="299"/>
  <c r="AQ160" i="299"/>
  <c r="AT160" i="299"/>
  <c r="AV160" i="299"/>
  <c r="AV151" i="299"/>
  <c r="AW151" i="299"/>
  <c r="BK151" i="299"/>
  <c r="BP151" i="299"/>
  <c r="AR151" i="299"/>
  <c r="AT151" i="299"/>
  <c r="AF151" i="299"/>
  <c r="AG108" i="299"/>
  <c r="BL108" i="299"/>
  <c r="AI108" i="299"/>
  <c r="BQ108" i="299"/>
  <c r="AN108" i="299"/>
  <c r="BN108" i="299"/>
  <c r="AW108" i="299"/>
  <c r="AO108" i="299"/>
  <c r="BB108" i="299"/>
  <c r="AS108" i="299"/>
  <c r="BD108" i="299"/>
  <c r="AV108" i="299"/>
  <c r="AK108" i="299"/>
  <c r="AZ108" i="299"/>
  <c r="BC108" i="299"/>
  <c r="BO108" i="299"/>
  <c r="BS108" i="299"/>
  <c r="AL108" i="299"/>
  <c r="AF108" i="299"/>
  <c r="BE108" i="299"/>
  <c r="BG108" i="299"/>
  <c r="BI108" i="299"/>
  <c r="AW9" i="299"/>
  <c r="AN11" i="299"/>
  <c r="BG14" i="299"/>
  <c r="AM14" i="299"/>
  <c r="AF15" i="299"/>
  <c r="AZ25" i="299"/>
  <c r="BJ26" i="299"/>
  <c r="AO26" i="299"/>
  <c r="AW31" i="299"/>
  <c r="AO35" i="299"/>
  <c r="BS47" i="299"/>
  <c r="AU63" i="299"/>
  <c r="BN69" i="299"/>
  <c r="BG79" i="299"/>
  <c r="AJ95" i="299"/>
  <c r="AN99" i="299"/>
  <c r="BI122" i="299"/>
  <c r="BA157" i="299"/>
  <c r="BQ180" i="299"/>
  <c r="AG6" i="299"/>
  <c r="AU6" i="299"/>
  <c r="BI6" i="299"/>
  <c r="AF6" i="299"/>
  <c r="AV6" i="299"/>
  <c r="BK6" i="299"/>
  <c r="AP126" i="299"/>
  <c r="BM126" i="299"/>
  <c r="AR126" i="299"/>
  <c r="BN126" i="299"/>
  <c r="AS126" i="299"/>
  <c r="BO126" i="299"/>
  <c r="AX126" i="299"/>
  <c r="AY126" i="299"/>
  <c r="AZ126" i="299"/>
  <c r="AW126" i="299"/>
  <c r="BA126" i="299"/>
  <c r="BB126" i="299"/>
  <c r="BF126" i="299"/>
  <c r="BR126" i="299"/>
  <c r="AH126" i="299"/>
  <c r="AK126" i="299"/>
  <c r="AL126" i="299"/>
  <c r="AV126" i="299"/>
  <c r="BJ126" i="299"/>
  <c r="BK126" i="299"/>
  <c r="AQ189" i="299"/>
  <c r="AW189" i="299"/>
  <c r="BK189" i="299"/>
  <c r="BQ189" i="299"/>
  <c r="BR189" i="299"/>
  <c r="BS189" i="299"/>
  <c r="AO189" i="299"/>
  <c r="AP189" i="299"/>
  <c r="BL189" i="299"/>
  <c r="BM189" i="299"/>
  <c r="AU55" i="299"/>
  <c r="BD55" i="299"/>
  <c r="AK55" i="299"/>
  <c r="BJ55" i="299"/>
  <c r="AR55" i="299"/>
  <c r="AQ55" i="299"/>
  <c r="BI55" i="299"/>
  <c r="AT55" i="299"/>
  <c r="BG55" i="299"/>
  <c r="BM55" i="299"/>
  <c r="AY55" i="299"/>
  <c r="BP55" i="299"/>
  <c r="AF55" i="299"/>
  <c r="BB55" i="299"/>
  <c r="AS55" i="299"/>
  <c r="AJ55" i="299"/>
  <c r="BN55" i="299"/>
  <c r="AV55" i="299"/>
  <c r="BA55" i="299"/>
  <c r="AI55" i="299"/>
  <c r="BH55" i="299"/>
  <c r="AO55" i="299"/>
  <c r="BL55" i="299"/>
  <c r="BF55" i="299"/>
  <c r="BQ55" i="299"/>
  <c r="AS170" i="299"/>
  <c r="AT170" i="299"/>
  <c r="AU170" i="299"/>
  <c r="AP170" i="299"/>
  <c r="AR170" i="299"/>
  <c r="AV170" i="299"/>
  <c r="AW170" i="299"/>
  <c r="AX170" i="299"/>
  <c r="BG170" i="299"/>
  <c r="BH170" i="299"/>
  <c r="BE159" i="299"/>
  <c r="BI159" i="299"/>
  <c r="BK159" i="299"/>
  <c r="BF159" i="299"/>
  <c r="BP159" i="299"/>
  <c r="BR159" i="299"/>
  <c r="BS159" i="299"/>
  <c r="BB159" i="299"/>
  <c r="BD159" i="299"/>
  <c r="AL159" i="299"/>
  <c r="AN159" i="299"/>
  <c r="AW129" i="299"/>
  <c r="BO129" i="299"/>
  <c r="AF129" i="299"/>
  <c r="AX129" i="299"/>
  <c r="BR129" i="299"/>
  <c r="AG129" i="299"/>
  <c r="AY129" i="299"/>
  <c r="BS129" i="299"/>
  <c r="AI129" i="299"/>
  <c r="BF129" i="299"/>
  <c r="AJ129" i="299"/>
  <c r="BG129" i="299"/>
  <c r="AK129" i="299"/>
  <c r="BH129" i="299"/>
  <c r="AM129" i="299"/>
  <c r="AP129" i="299"/>
  <c r="AQ129" i="299"/>
  <c r="AR129" i="299"/>
  <c r="BL129" i="299"/>
  <c r="BM129" i="299"/>
  <c r="BN129" i="299"/>
  <c r="BE129" i="299"/>
  <c r="BI129" i="299"/>
  <c r="AK41" i="299"/>
  <c r="AY41" i="299"/>
  <c r="BM41" i="299"/>
  <c r="AN41" i="299"/>
  <c r="BC41" i="299"/>
  <c r="BR41" i="299"/>
  <c r="AO41" i="299"/>
  <c r="BD41" i="299"/>
  <c r="BS41" i="299"/>
  <c r="AP41" i="299"/>
  <c r="BE41" i="299"/>
  <c r="AQ41" i="299"/>
  <c r="BF41" i="299"/>
  <c r="AW41" i="299"/>
  <c r="BQ41" i="299"/>
  <c r="AX41" i="299"/>
  <c r="AF41" i="299"/>
  <c r="AZ41" i="299"/>
  <c r="AG41" i="299"/>
  <c r="BA41" i="299"/>
  <c r="AH41" i="299"/>
  <c r="BB41" i="299"/>
  <c r="AT124" i="299"/>
  <c r="BN124" i="299"/>
  <c r="AU124" i="299"/>
  <c r="BO124" i="299"/>
  <c r="AV124" i="299"/>
  <c r="BR124" i="299"/>
  <c r="AN124" i="299"/>
  <c r="BI124" i="299"/>
  <c r="AO124" i="299"/>
  <c r="BJ124" i="299"/>
  <c r="AP124" i="299"/>
  <c r="BK124" i="299"/>
  <c r="AS124" i="299"/>
  <c r="AW124" i="299"/>
  <c r="BB124" i="299"/>
  <c r="BC124" i="299"/>
  <c r="AG124" i="299"/>
  <c r="AL124" i="299"/>
  <c r="AM124" i="299"/>
  <c r="AQ124" i="299"/>
  <c r="AN24" i="299"/>
  <c r="BB24" i="299"/>
  <c r="BP24" i="299"/>
  <c r="AH24" i="299"/>
  <c r="AW24" i="299"/>
  <c r="BL24" i="299"/>
  <c r="AL24" i="299"/>
  <c r="BC24" i="299"/>
  <c r="BS24" i="299"/>
  <c r="AM24" i="299"/>
  <c r="BD24" i="299"/>
  <c r="AO24" i="299"/>
  <c r="BE24" i="299"/>
  <c r="AP24" i="299"/>
  <c r="BF24" i="299"/>
  <c r="BH6" i="299"/>
  <c r="AR6" i="299"/>
  <c r="AQ9" i="299"/>
  <c r="AM11" i="299"/>
  <c r="BF14" i="299"/>
  <c r="BN17" i="299"/>
  <c r="AP17" i="299"/>
  <c r="BP21" i="299"/>
  <c r="BG24" i="299"/>
  <c r="AG24" i="299"/>
  <c r="AY25" i="299"/>
  <c r="BI26" i="299"/>
  <c r="AN26" i="299"/>
  <c r="BQ28" i="299"/>
  <c r="AV31" i="299"/>
  <c r="AN35" i="299"/>
  <c r="AT41" i="299"/>
  <c r="BQ47" i="299"/>
  <c r="AN55" i="299"/>
  <c r="AT63" i="299"/>
  <c r="AH65" i="299"/>
  <c r="BJ69" i="299"/>
  <c r="AR79" i="299"/>
  <c r="BR81" i="299"/>
  <c r="BL93" i="299"/>
  <c r="AH95" i="299"/>
  <c r="BB99" i="299"/>
  <c r="BH122" i="299"/>
  <c r="AF124" i="299"/>
  <c r="BP126" i="299"/>
  <c r="AV129" i="299"/>
  <c r="AV158" i="299"/>
  <c r="BA180" i="299"/>
  <c r="BG6" i="299"/>
  <c r="AQ6" i="299"/>
  <c r="AO9" i="299"/>
  <c r="BC14" i="299"/>
  <c r="AK14" i="299"/>
  <c r="BH17" i="299"/>
  <c r="AO17" i="299"/>
  <c r="BO21" i="299"/>
  <c r="BA24" i="299"/>
  <c r="AF24" i="299"/>
  <c r="AU25" i="299"/>
  <c r="BH26" i="299"/>
  <c r="AM26" i="299"/>
  <c r="BK28" i="299"/>
  <c r="AO31" i="299"/>
  <c r="AM35" i="299"/>
  <c r="AS41" i="299"/>
  <c r="BO47" i="299"/>
  <c r="AF53" i="299"/>
  <c r="AM55" i="299"/>
  <c r="AG65" i="299"/>
  <c r="BC69" i="299"/>
  <c r="AZ75" i="299"/>
  <c r="AQ79" i="299"/>
  <c r="AF95" i="299"/>
  <c r="AT99" i="299"/>
  <c r="BG122" i="299"/>
  <c r="BL126" i="299"/>
  <c r="AS129" i="299"/>
  <c r="BE158" i="299"/>
  <c r="BF166" i="299"/>
  <c r="BH194" i="299"/>
  <c r="BK179" i="299"/>
  <c r="AG179" i="299"/>
  <c r="AO179" i="299"/>
  <c r="BC179" i="299"/>
  <c r="BO179" i="299"/>
  <c r="AY15" i="299"/>
  <c r="AP63" i="299"/>
  <c r="BD63" i="299"/>
  <c r="BR63" i="299"/>
  <c r="AG63" i="299"/>
  <c r="AV63" i="299"/>
  <c r="BK63" i="299"/>
  <c r="AH63" i="299"/>
  <c r="AW63" i="299"/>
  <c r="BL63" i="299"/>
  <c r="AI63" i="299"/>
  <c r="AX63" i="299"/>
  <c r="BM63" i="299"/>
  <c r="AJ63" i="299"/>
  <c r="AY63" i="299"/>
  <c r="BN63" i="299"/>
  <c r="AL63" i="299"/>
  <c r="BF63" i="299"/>
  <c r="AM63" i="299"/>
  <c r="BG63" i="299"/>
  <c r="AN63" i="299"/>
  <c r="BH63" i="299"/>
  <c r="AO63" i="299"/>
  <c r="BI63" i="299"/>
  <c r="BC63" i="299"/>
  <c r="BE63" i="299"/>
  <c r="BJ63" i="299"/>
  <c r="BO63" i="299"/>
  <c r="AF63" i="299"/>
  <c r="BP63" i="299"/>
  <c r="BM123" i="299"/>
  <c r="AP123" i="299"/>
  <c r="AX123" i="299"/>
  <c r="AY123" i="299"/>
  <c r="BC123" i="299"/>
  <c r="AO123" i="299"/>
  <c r="BD123" i="299"/>
  <c r="BE123" i="299"/>
  <c r="AI123" i="299"/>
  <c r="AK123" i="299"/>
  <c r="AN123" i="299"/>
  <c r="AO80" i="299"/>
  <c r="BK80" i="299"/>
  <c r="AR80" i="299"/>
  <c r="BS80" i="299"/>
  <c r="AU80" i="299"/>
  <c r="AY80" i="299"/>
  <c r="AZ80" i="299"/>
  <c r="AM80" i="299"/>
  <c r="AN80" i="299"/>
  <c r="AP80" i="299"/>
  <c r="AQ80" i="299"/>
  <c r="BC80" i="299"/>
  <c r="BD80" i="299"/>
  <c r="BE80" i="299"/>
  <c r="BF80" i="299"/>
  <c r="BI80" i="299"/>
  <c r="AI81" i="299"/>
  <c r="AW81" i="299"/>
  <c r="BK81" i="299"/>
  <c r="AH81" i="299"/>
  <c r="AX81" i="299"/>
  <c r="BM81" i="299"/>
  <c r="AJ81" i="299"/>
  <c r="AY81" i="299"/>
  <c r="BN81" i="299"/>
  <c r="AK81" i="299"/>
  <c r="AZ81" i="299"/>
  <c r="BO81" i="299"/>
  <c r="AL81" i="299"/>
  <c r="BA81" i="299"/>
  <c r="BP81" i="299"/>
  <c r="AF81" i="299"/>
  <c r="BD81" i="299"/>
  <c r="AG81" i="299"/>
  <c r="BE81" i="299"/>
  <c r="AM81" i="299"/>
  <c r="BF81" i="299"/>
  <c r="AN81" i="299"/>
  <c r="BG81" i="299"/>
  <c r="AV81" i="299"/>
  <c r="BB81" i="299"/>
  <c r="BC81" i="299"/>
  <c r="BH81" i="299"/>
  <c r="BI81" i="299"/>
  <c r="BF6" i="299"/>
  <c r="AP6" i="299"/>
  <c r="AN9" i="299"/>
  <c r="BB14" i="299"/>
  <c r="AJ14" i="299"/>
  <c r="BG17" i="299"/>
  <c r="AN17" i="299"/>
  <c r="BG21" i="299"/>
  <c r="AZ24" i="299"/>
  <c r="BS25" i="299"/>
  <c r="AT25" i="299"/>
  <c r="BG26" i="299"/>
  <c r="AL26" i="299"/>
  <c r="BI28" i="299"/>
  <c r="BS31" i="299"/>
  <c r="BP35" i="299"/>
  <c r="AL35" i="299"/>
  <c r="AR41" i="299"/>
  <c r="BD53" i="299"/>
  <c r="AG55" i="299"/>
  <c r="AR63" i="299"/>
  <c r="AX69" i="299"/>
  <c r="AX75" i="299"/>
  <c r="BL81" i="299"/>
  <c r="AX95" i="299"/>
  <c r="AV99" i="299"/>
  <c r="BA107" i="299"/>
  <c r="AJ126" i="299"/>
  <c r="AL129" i="299"/>
  <c r="BM159" i="299"/>
  <c r="AZ166" i="299"/>
  <c r="AY194" i="299"/>
  <c r="AO79" i="299"/>
  <c r="BC79" i="299"/>
  <c r="BQ79" i="299"/>
  <c r="AT79" i="299"/>
  <c r="BI79" i="299"/>
  <c r="AF79" i="299"/>
  <c r="AU79" i="299"/>
  <c r="BJ79" i="299"/>
  <c r="AG79" i="299"/>
  <c r="AV79" i="299"/>
  <c r="BK79" i="299"/>
  <c r="AH79" i="299"/>
  <c r="AW79" i="299"/>
  <c r="BL79" i="299"/>
  <c r="AI79" i="299"/>
  <c r="BB79" i="299"/>
  <c r="AJ79" i="299"/>
  <c r="BD79" i="299"/>
  <c r="AK79" i="299"/>
  <c r="BE79" i="299"/>
  <c r="AL79" i="299"/>
  <c r="BF79" i="299"/>
  <c r="AS79" i="299"/>
  <c r="AX79" i="299"/>
  <c r="AY79" i="299"/>
  <c r="AZ79" i="299"/>
  <c r="BA79" i="299"/>
  <c r="AQ127" i="299"/>
  <c r="AT127" i="299"/>
  <c r="AX127" i="299"/>
  <c r="AP127" i="299"/>
  <c r="AZ127" i="299"/>
  <c r="BA127" i="299"/>
  <c r="AH127" i="299"/>
  <c r="AN127" i="299"/>
  <c r="BC127" i="299"/>
  <c r="BQ127" i="299"/>
  <c r="BS127" i="299"/>
  <c r="AN122" i="299"/>
  <c r="AU122" i="299"/>
  <c r="BK122" i="299"/>
  <c r="AF122" i="299"/>
  <c r="AV122" i="299"/>
  <c r="BL122" i="299"/>
  <c r="AG122" i="299"/>
  <c r="AW122" i="299"/>
  <c r="BM122" i="299"/>
  <c r="AH122" i="299"/>
  <c r="BA122" i="299"/>
  <c r="AI122" i="299"/>
  <c r="BD122" i="299"/>
  <c r="AJ122" i="299"/>
  <c r="BE122" i="299"/>
  <c r="AX122" i="299"/>
  <c r="AY122" i="299"/>
  <c r="AZ122" i="299"/>
  <c r="BF122" i="299"/>
  <c r="BJ122" i="299"/>
  <c r="BN122" i="299"/>
  <c r="BO122" i="299"/>
  <c r="AK122" i="299"/>
  <c r="BR122" i="299"/>
  <c r="AL122" i="299"/>
  <c r="AM122" i="299"/>
  <c r="AU47" i="299"/>
  <c r="BM47" i="299"/>
  <c r="BP47" i="299"/>
  <c r="BL47" i="299"/>
  <c r="BI47" i="299"/>
  <c r="BR47" i="299"/>
  <c r="BN47" i="299"/>
  <c r="AG47" i="299"/>
  <c r="AH47" i="299"/>
  <c r="AN47" i="299"/>
  <c r="BD47" i="299"/>
  <c r="AW47" i="299"/>
  <c r="BK47" i="299"/>
  <c r="BB47" i="299"/>
  <c r="AI47" i="299"/>
  <c r="BG47" i="299"/>
  <c r="AM47" i="299"/>
  <c r="AO47" i="299"/>
  <c r="AT47" i="299"/>
  <c r="AP47" i="299"/>
  <c r="BH47" i="299"/>
  <c r="AZ63" i="299"/>
  <c r="AJ31" i="299"/>
  <c r="AU31" i="299"/>
  <c r="BK31" i="299"/>
  <c r="AM31" i="299"/>
  <c r="BD31" i="299"/>
  <c r="AP31" i="299"/>
  <c r="BH31" i="299"/>
  <c r="AQ31" i="299"/>
  <c r="BI31" i="299"/>
  <c r="AR31" i="299"/>
  <c r="BJ31" i="299"/>
  <c r="AS31" i="299"/>
  <c r="BN31" i="299"/>
  <c r="AT31" i="299"/>
  <c r="BO31" i="299"/>
  <c r="AN65" i="299"/>
  <c r="BB65" i="299"/>
  <c r="BP65" i="299"/>
  <c r="AQ65" i="299"/>
  <c r="BF65" i="299"/>
  <c r="AR65" i="299"/>
  <c r="BG65" i="299"/>
  <c r="AS65" i="299"/>
  <c r="BH65" i="299"/>
  <c r="AT65" i="299"/>
  <c r="BI65" i="299"/>
  <c r="AI65" i="299"/>
  <c r="BC65" i="299"/>
  <c r="AJ65" i="299"/>
  <c r="BD65" i="299"/>
  <c r="AK65" i="299"/>
  <c r="BE65" i="299"/>
  <c r="AL65" i="299"/>
  <c r="BJ65" i="299"/>
  <c r="AM65" i="299"/>
  <c r="BO65" i="299"/>
  <c r="AO65" i="299"/>
  <c r="BQ65" i="299"/>
  <c r="AP65" i="299"/>
  <c r="BR65" i="299"/>
  <c r="AU65" i="299"/>
  <c r="BS65" i="299"/>
  <c r="AV65" i="299"/>
  <c r="AL14" i="299"/>
  <c r="BE6" i="299"/>
  <c r="AO6" i="299"/>
  <c r="AK9" i="299"/>
  <c r="BA14" i="299"/>
  <c r="BS15" i="299"/>
  <c r="BF17" i="299"/>
  <c r="BF21" i="299"/>
  <c r="AY24" i="299"/>
  <c r="BR25" i="299"/>
  <c r="AO25" i="299"/>
  <c r="BE26" i="299"/>
  <c r="AK26" i="299"/>
  <c r="AO28" i="299"/>
  <c r="BR31" i="299"/>
  <c r="AL31" i="299"/>
  <c r="BN35" i="299"/>
  <c r="AK35" i="299"/>
  <c r="BP41" i="299"/>
  <c r="AM41" i="299"/>
  <c r="AQ47" i="299"/>
  <c r="AK50" i="299"/>
  <c r="BK53" i="299"/>
  <c r="BO55" i="299"/>
  <c r="AQ63" i="299"/>
  <c r="AT69" i="299"/>
  <c r="AW75" i="299"/>
  <c r="AN79" i="299"/>
  <c r="BJ81" i="299"/>
  <c r="BJ96" i="299"/>
  <c r="AW103" i="299"/>
  <c r="AY107" i="299"/>
  <c r="AS122" i="299"/>
  <c r="AI126" i="299"/>
  <c r="AH129" i="299"/>
  <c r="AP159" i="299"/>
  <c r="AQ166" i="299"/>
  <c r="AK149" i="299"/>
  <c r="BL149" i="299"/>
  <c r="AR149" i="299"/>
  <c r="BM149" i="299"/>
  <c r="AT149" i="299"/>
  <c r="BN149" i="299"/>
  <c r="AJ149" i="299"/>
  <c r="BS149" i="299"/>
  <c r="AU149" i="299"/>
  <c r="AV149" i="299"/>
  <c r="AW149" i="299"/>
  <c r="AZ149" i="299"/>
  <c r="BC149" i="299"/>
  <c r="BD149" i="299"/>
  <c r="BE149" i="299"/>
  <c r="BR149" i="299"/>
  <c r="AF149" i="299"/>
  <c r="AG149" i="299"/>
  <c r="AH149" i="299"/>
  <c r="AI149" i="299"/>
  <c r="AS26" i="299"/>
  <c r="AJ150" i="299"/>
  <c r="AK150" i="299"/>
  <c r="AL150" i="299"/>
  <c r="AH150" i="299"/>
  <c r="AP150" i="299"/>
  <c r="AT150" i="299"/>
  <c r="AX150" i="299"/>
  <c r="BG150" i="299"/>
  <c r="BQ150" i="299"/>
  <c r="BR150" i="299"/>
  <c r="AU99" i="299"/>
  <c r="BF99" i="299"/>
  <c r="BH99" i="299"/>
  <c r="AQ99" i="299"/>
  <c r="AF99" i="299"/>
  <c r="AW99" i="299"/>
  <c r="BI99" i="299"/>
  <c r="BK99" i="299"/>
  <c r="BL99" i="299"/>
  <c r="AM99" i="299"/>
  <c r="AR99" i="299"/>
  <c r="BC99" i="299"/>
  <c r="BD99" i="299"/>
  <c r="BH14" i="299"/>
  <c r="BD100" i="299"/>
  <c r="BH100" i="299"/>
  <c r="BJ100" i="299"/>
  <c r="AR100" i="299"/>
  <c r="AT100" i="299"/>
  <c r="AU100" i="299"/>
  <c r="AX100" i="299"/>
  <c r="BO100" i="299"/>
  <c r="BQ100" i="299"/>
  <c r="AM100" i="299"/>
  <c r="AY100" i="299"/>
  <c r="AF100" i="299"/>
  <c r="BK93" i="299"/>
  <c r="AI17" i="299"/>
  <c r="AW17" i="299"/>
  <c r="BK17" i="299"/>
  <c r="AT17" i="299"/>
  <c r="BI17" i="299"/>
  <c r="AF17" i="299"/>
  <c r="AU17" i="299"/>
  <c r="BJ17" i="299"/>
  <c r="AG17" i="299"/>
  <c r="AV17" i="299"/>
  <c r="BL17" i="299"/>
  <c r="AH17" i="299"/>
  <c r="AX17" i="299"/>
  <c r="BM17" i="299"/>
  <c r="BD6" i="299"/>
  <c r="AN6" i="299"/>
  <c r="AH9" i="299"/>
  <c r="BS11" i="299"/>
  <c r="AY14" i="299"/>
  <c r="BR15" i="299"/>
  <c r="BE17" i="299"/>
  <c r="AL17" i="299"/>
  <c r="BC21" i="299"/>
  <c r="AX24" i="299"/>
  <c r="BQ25" i="299"/>
  <c r="AM25" i="299"/>
  <c r="BD26" i="299"/>
  <c r="AL28" i="299"/>
  <c r="BQ31" i="299"/>
  <c r="AI31" i="299"/>
  <c r="BM35" i="299"/>
  <c r="AJ35" i="299"/>
  <c r="BO41" i="299"/>
  <c r="AL41" i="299"/>
  <c r="BJ47" i="299"/>
  <c r="BM50" i="299"/>
  <c r="AR53" i="299"/>
  <c r="BS55" i="299"/>
  <c r="BK55" i="299"/>
  <c r="AK63" i="299"/>
  <c r="AS69" i="299"/>
  <c r="BS72" i="299"/>
  <c r="AS75" i="299"/>
  <c r="AM79" i="299"/>
  <c r="AU81" i="299"/>
  <c r="BS96" i="299"/>
  <c r="BP99" i="299"/>
  <c r="AR103" i="299"/>
  <c r="BS107" i="299"/>
  <c r="AR122" i="299"/>
  <c r="BB127" i="299"/>
  <c r="BM130" i="299"/>
  <c r="AX159" i="299"/>
  <c r="AP166" i="299"/>
  <c r="BR170" i="299"/>
  <c r="AL112" i="299"/>
  <c r="BF112" i="299"/>
  <c r="AN112" i="299"/>
  <c r="BM119" i="299"/>
  <c r="AY119" i="299"/>
  <c r="AK119" i="299"/>
  <c r="BI141" i="299"/>
  <c r="AQ141" i="299"/>
  <c r="BF145" i="299"/>
  <c r="AP145" i="299"/>
  <c r="BO156" i="299"/>
  <c r="AR156" i="299"/>
  <c r="BI191" i="299"/>
  <c r="AN191" i="299"/>
  <c r="BK195" i="299"/>
  <c r="AM195" i="299"/>
  <c r="AH112" i="299"/>
  <c r="AU112" i="299"/>
  <c r="AK112" i="299"/>
  <c r="BL119" i="299"/>
  <c r="AX119" i="299"/>
  <c r="AJ119" i="299"/>
  <c r="BH141" i="299"/>
  <c r="AP141" i="299"/>
  <c r="BE145" i="299"/>
  <c r="AO145" i="299"/>
  <c r="BS156" i="299"/>
  <c r="BM156" i="299"/>
  <c r="AQ156" i="299"/>
  <c r="BH191" i="299"/>
  <c r="AM191" i="299"/>
  <c r="BG195" i="299"/>
  <c r="AL195" i="299"/>
  <c r="AF112" i="299"/>
  <c r="AO112" i="299"/>
  <c r="BK119" i="299"/>
  <c r="AW119" i="299"/>
  <c r="BE141" i="299"/>
  <c r="AO141" i="299"/>
  <c r="BD145" i="299"/>
  <c r="AN145" i="299"/>
  <c r="BR156" i="299"/>
  <c r="BK156" i="299"/>
  <c r="BG191" i="299"/>
  <c r="BF195" i="299"/>
  <c r="BF9" i="299"/>
  <c r="BL11" i="299"/>
  <c r="BD15" i="299"/>
  <c r="AL15" i="299"/>
  <c r="BH21" i="299"/>
  <c r="AR21" i="299"/>
  <c r="BJ28" i="299"/>
  <c r="AT28" i="299"/>
  <c r="BO50" i="299"/>
  <c r="BI50" i="299"/>
  <c r="BQ50" i="299"/>
  <c r="BM53" i="299"/>
  <c r="AK53" i="299"/>
  <c r="BG53" i="299"/>
  <c r="AY95" i="299"/>
  <c r="BM103" i="299"/>
  <c r="AG104" i="299"/>
  <c r="BI107" i="299"/>
  <c r="BO107" i="299"/>
  <c r="AF132" i="299"/>
  <c r="AT158" i="299"/>
  <c r="AU160" i="299"/>
  <c r="AT46" i="299"/>
  <c r="BM46" i="299"/>
  <c r="BE46" i="299"/>
  <c r="BC46" i="299"/>
  <c r="BR46" i="299"/>
  <c r="BH46" i="299"/>
  <c r="AF40" i="299"/>
  <c r="AT40" i="299"/>
  <c r="BH40" i="299"/>
  <c r="AG40" i="299"/>
  <c r="AU40" i="299"/>
  <c r="BI40" i="299"/>
  <c r="AQ60" i="299"/>
  <c r="BE60" i="299"/>
  <c r="BS60" i="299"/>
  <c r="AR60" i="299"/>
  <c r="BF60" i="299"/>
  <c r="AK60" i="299"/>
  <c r="AS60" i="299"/>
  <c r="BG60" i="299"/>
  <c r="AL60" i="299"/>
  <c r="AV60" i="299"/>
  <c r="AP161" i="299"/>
  <c r="BD161" i="299"/>
  <c r="BR161" i="299"/>
  <c r="AQ161" i="299"/>
  <c r="BE161" i="299"/>
  <c r="BS161" i="299"/>
  <c r="AS161" i="299"/>
  <c r="BI161" i="299"/>
  <c r="AT161" i="299"/>
  <c r="BJ161" i="299"/>
  <c r="AJ161" i="299"/>
  <c r="BB161" i="299"/>
  <c r="AK161" i="299"/>
  <c r="BC161" i="299"/>
  <c r="AL161" i="299"/>
  <c r="BF161" i="299"/>
  <c r="AO161" i="299"/>
  <c r="BN161" i="299"/>
  <c r="AR161" i="299"/>
  <c r="BO161" i="299"/>
  <c r="AU161" i="299"/>
  <c r="BP161" i="299"/>
  <c r="AW161" i="299"/>
  <c r="AH161" i="299"/>
  <c r="BQ161" i="299"/>
  <c r="AI161" i="299"/>
  <c r="AM161" i="299"/>
  <c r="AX161" i="299"/>
  <c r="AG161" i="299"/>
  <c r="BM161" i="299"/>
  <c r="AM105" i="299"/>
  <c r="AG105" i="299"/>
  <c r="AI105" i="299"/>
  <c r="AQ105" i="299"/>
  <c r="AJ105" i="299"/>
  <c r="AP105" i="299"/>
  <c r="AL105" i="299"/>
  <c r="AY105" i="299"/>
  <c r="AO105" i="299"/>
  <c r="BB105" i="299"/>
  <c r="BS105" i="299"/>
  <c r="AH105" i="299"/>
  <c r="AN105" i="299"/>
  <c r="AT105" i="299"/>
  <c r="AV105" i="299"/>
  <c r="AW105" i="299"/>
  <c r="AR105" i="299"/>
  <c r="BL105" i="299"/>
  <c r="AM76" i="299"/>
  <c r="BA76" i="299"/>
  <c r="BO76" i="299"/>
  <c r="AN76" i="299"/>
  <c r="BB76" i="299"/>
  <c r="BP76" i="299"/>
  <c r="AJ76" i="299"/>
  <c r="AZ76" i="299"/>
  <c r="BR76" i="299"/>
  <c r="AK76" i="299"/>
  <c r="BC76" i="299"/>
  <c r="BS76" i="299"/>
  <c r="AL76" i="299"/>
  <c r="BD76" i="299"/>
  <c r="AQ76" i="299"/>
  <c r="BG76" i="299"/>
  <c r="AL137" i="299"/>
  <c r="AZ137" i="299"/>
  <c r="BN137" i="299"/>
  <c r="AM137" i="299"/>
  <c r="BA137" i="299"/>
  <c r="BO137" i="299"/>
  <c r="AO137" i="299"/>
  <c r="BE137" i="299"/>
  <c r="AP137" i="299"/>
  <c r="BF137" i="299"/>
  <c r="AQ137" i="299"/>
  <c r="BG137" i="299"/>
  <c r="AS137" i="299"/>
  <c r="BI137" i="299"/>
  <c r="AK137" i="299"/>
  <c r="BK137" i="299"/>
  <c r="AN137" i="299"/>
  <c r="BL137" i="299"/>
  <c r="AR137" i="299"/>
  <c r="BM137" i="299"/>
  <c r="AV137" i="299"/>
  <c r="BR137" i="299"/>
  <c r="AP183" i="299"/>
  <c r="BD183" i="299"/>
  <c r="BR183" i="299"/>
  <c r="AQ183" i="299"/>
  <c r="BE183" i="299"/>
  <c r="BS183" i="299"/>
  <c r="AL183" i="299"/>
  <c r="BB183" i="299"/>
  <c r="AM183" i="299"/>
  <c r="BC183" i="299"/>
  <c r="AN183" i="299"/>
  <c r="BF183" i="299"/>
  <c r="AX183" i="299"/>
  <c r="BQ183" i="299"/>
  <c r="AF183" i="299"/>
  <c r="AY183" i="299"/>
  <c r="AG183" i="299"/>
  <c r="AZ183" i="299"/>
  <c r="AH183" i="299"/>
  <c r="BA183" i="299"/>
  <c r="BI183" i="299"/>
  <c r="BJ183" i="299"/>
  <c r="AI183" i="299"/>
  <c r="BK183" i="299"/>
  <c r="AK183" i="299"/>
  <c r="BM183" i="299"/>
  <c r="AT183" i="299"/>
  <c r="AU183" i="299"/>
  <c r="AV183" i="299"/>
  <c r="BH183" i="299"/>
  <c r="AJ183" i="299"/>
  <c r="AO183" i="299"/>
  <c r="AS183" i="299"/>
  <c r="AJ38" i="299"/>
  <c r="AX38" i="299"/>
  <c r="BL38" i="299"/>
  <c r="AK38" i="299"/>
  <c r="AY38" i="299"/>
  <c r="BM38" i="299"/>
  <c r="AJ117" i="299"/>
  <c r="AX117" i="299"/>
  <c r="BL117" i="299"/>
  <c r="AK117" i="299"/>
  <c r="AY117" i="299"/>
  <c r="BM117" i="299"/>
  <c r="AI117" i="299"/>
  <c r="BA117" i="299"/>
  <c r="BQ117" i="299"/>
  <c r="AL117" i="299"/>
  <c r="BB117" i="299"/>
  <c r="BR117" i="299"/>
  <c r="AM117" i="299"/>
  <c r="BC117" i="299"/>
  <c r="BS117" i="299"/>
  <c r="AO117" i="299"/>
  <c r="AW117" i="299"/>
  <c r="AZ117" i="299"/>
  <c r="BD117" i="299"/>
  <c r="AH117" i="299"/>
  <c r="BG117" i="299"/>
  <c r="AF147" i="299"/>
  <c r="AT147" i="299"/>
  <c r="BH147" i="299"/>
  <c r="AG147" i="299"/>
  <c r="AU147" i="299"/>
  <c r="BI147" i="299"/>
  <c r="AS147" i="299"/>
  <c r="BK147" i="299"/>
  <c r="AV147" i="299"/>
  <c r="BL147" i="299"/>
  <c r="AW147" i="299"/>
  <c r="BM147" i="299"/>
  <c r="AI147" i="299"/>
  <c r="AY147" i="299"/>
  <c r="BO147" i="299"/>
  <c r="AZ147" i="299"/>
  <c r="BA147" i="299"/>
  <c r="BB147" i="299"/>
  <c r="AK147" i="299"/>
  <c r="BE147" i="299"/>
  <c r="AL9" i="299"/>
  <c r="AZ9" i="299"/>
  <c r="BN9" i="299"/>
  <c r="AM9" i="299"/>
  <c r="BA9" i="299"/>
  <c r="BO9" i="299"/>
  <c r="AH11" i="299"/>
  <c r="AV11" i="299"/>
  <c r="BJ11" i="299"/>
  <c r="AI11" i="299"/>
  <c r="AW11" i="299"/>
  <c r="BK11" i="299"/>
  <c r="BN95" i="299"/>
  <c r="BK95" i="299"/>
  <c r="AL95" i="299"/>
  <c r="BP95" i="299"/>
  <c r="BQ95" i="299"/>
  <c r="BA95" i="299"/>
  <c r="AO95" i="299"/>
  <c r="AM95" i="299"/>
  <c r="BF95" i="299"/>
  <c r="AP95" i="299"/>
  <c r="AN95" i="299"/>
  <c r="BJ95" i="299"/>
  <c r="AU95" i="299"/>
  <c r="AV95" i="299"/>
  <c r="AR95" i="299"/>
  <c r="BE95" i="299"/>
  <c r="BK103" i="299"/>
  <c r="AP103" i="299"/>
  <c r="AY103" i="299"/>
  <c r="BR103" i="299"/>
  <c r="AS103" i="299"/>
  <c r="BA103" i="299"/>
  <c r="AI103" i="299"/>
  <c r="AH103" i="299"/>
  <c r="BD103" i="299"/>
  <c r="AM103" i="299"/>
  <c r="AK103" i="299"/>
  <c r="BE103" i="299"/>
  <c r="AL103" i="299"/>
  <c r="BO103" i="299"/>
  <c r="AQ103" i="299"/>
  <c r="AF103" i="299"/>
  <c r="AV103" i="299"/>
  <c r="AJ103" i="299"/>
  <c r="BC103" i="299"/>
  <c r="AT103" i="299"/>
  <c r="AJ179" i="299"/>
  <c r="AX179" i="299"/>
  <c r="BL179" i="299"/>
  <c r="AK179" i="299"/>
  <c r="AY179" i="299"/>
  <c r="BM179" i="299"/>
  <c r="AP179" i="299"/>
  <c r="BF179" i="299"/>
  <c r="AQ179" i="299"/>
  <c r="BG179" i="299"/>
  <c r="AR179" i="299"/>
  <c r="BH179" i="299"/>
  <c r="AI179" i="299"/>
  <c r="BD179" i="299"/>
  <c r="AL179" i="299"/>
  <c r="BE179" i="299"/>
  <c r="AM179" i="299"/>
  <c r="BI179" i="299"/>
  <c r="AN179" i="299"/>
  <c r="BJ179" i="299"/>
  <c r="AT179" i="299"/>
  <c r="BS179" i="299"/>
  <c r="AU179" i="299"/>
  <c r="AV179" i="299"/>
  <c r="AZ179" i="299"/>
  <c r="AW179" i="299"/>
  <c r="BA179" i="299"/>
  <c r="BB179" i="299"/>
  <c r="BN179" i="299"/>
  <c r="AH179" i="299"/>
  <c r="AS179" i="299"/>
  <c r="BR9" i="299"/>
  <c r="BB9" i="299"/>
  <c r="AJ9" i="299"/>
  <c r="BF11" i="299"/>
  <c r="AP11" i="299"/>
  <c r="BN15" i="299"/>
  <c r="AX15" i="299"/>
  <c r="BB21" i="299"/>
  <c r="AL21" i="299"/>
  <c r="BF28" i="299"/>
  <c r="BH50" i="299"/>
  <c r="AT53" i="299"/>
  <c r="BH53" i="299"/>
  <c r="AH53" i="299"/>
  <c r="BG95" i="299"/>
  <c r="AW95" i="299"/>
  <c r="AN103" i="299"/>
  <c r="BP104" i="299"/>
  <c r="AW107" i="299"/>
  <c r="AX107" i="299"/>
  <c r="BF132" i="299"/>
  <c r="AO158" i="299"/>
  <c r="AF179" i="299"/>
  <c r="AR127" i="299"/>
  <c r="BF127" i="299"/>
  <c r="AS127" i="299"/>
  <c r="BG127" i="299"/>
  <c r="AU127" i="299"/>
  <c r="BK127" i="299"/>
  <c r="AF127" i="299"/>
  <c r="AV127" i="299"/>
  <c r="BL127" i="299"/>
  <c r="AG127" i="299"/>
  <c r="AW127" i="299"/>
  <c r="BM127" i="299"/>
  <c r="AI127" i="299"/>
  <c r="AY127" i="299"/>
  <c r="BO127" i="299"/>
  <c r="AJ127" i="299"/>
  <c r="BD127" i="299"/>
  <c r="AK127" i="299"/>
  <c r="BE127" i="299"/>
  <c r="AL127" i="299"/>
  <c r="BH127" i="299"/>
  <c r="AO127" i="299"/>
  <c r="BN127" i="299"/>
  <c r="AI85" i="299"/>
  <c r="AW85" i="299"/>
  <c r="BK85" i="299"/>
  <c r="AJ85" i="299"/>
  <c r="AX85" i="299"/>
  <c r="BL85" i="299"/>
  <c r="AS85" i="299"/>
  <c r="BI85" i="299"/>
  <c r="AT85" i="299"/>
  <c r="BJ85" i="299"/>
  <c r="AU85" i="299"/>
  <c r="BM85" i="299"/>
  <c r="AH85" i="299"/>
  <c r="AZ85" i="299"/>
  <c r="BP85" i="299"/>
  <c r="BC93" i="299"/>
  <c r="AK93" i="299"/>
  <c r="AZ93" i="299"/>
  <c r="BI93" i="299"/>
  <c r="AQ93" i="299"/>
  <c r="BD93" i="299"/>
  <c r="AS93" i="299"/>
  <c r="BQ93" i="299"/>
  <c r="BA93" i="299"/>
  <c r="AG93" i="299"/>
  <c r="BH93" i="299"/>
  <c r="AM93" i="299"/>
  <c r="AF93" i="299"/>
  <c r="BG93" i="299"/>
  <c r="AJ138" i="299"/>
  <c r="AX138" i="299"/>
  <c r="BL138" i="299"/>
  <c r="AK138" i="299"/>
  <c r="AY138" i="299"/>
  <c r="BM138" i="299"/>
  <c r="AU138" i="299"/>
  <c r="BK138" i="299"/>
  <c r="AF138" i="299"/>
  <c r="AV138" i="299"/>
  <c r="BN138" i="299"/>
  <c r="AG138" i="299"/>
  <c r="AW138" i="299"/>
  <c r="BO138" i="299"/>
  <c r="AI138" i="299"/>
  <c r="BA138" i="299"/>
  <c r="BQ138" i="299"/>
  <c r="AH138" i="299"/>
  <c r="BE138" i="299"/>
  <c r="AL138" i="299"/>
  <c r="BF138" i="299"/>
  <c r="AM138" i="299"/>
  <c r="BG138" i="299"/>
  <c r="AP138" i="299"/>
  <c r="BJ138" i="299"/>
  <c r="AK153" i="299"/>
  <c r="AY153" i="299"/>
  <c r="BM153" i="299"/>
  <c r="AL153" i="299"/>
  <c r="AZ153" i="299"/>
  <c r="BN153" i="299"/>
  <c r="AQ153" i="299"/>
  <c r="BG153" i="299"/>
  <c r="AR153" i="299"/>
  <c r="BH153" i="299"/>
  <c r="AS153" i="299"/>
  <c r="BI153" i="299"/>
  <c r="AH153" i="299"/>
  <c r="BC153" i="299"/>
  <c r="AI153" i="299"/>
  <c r="BD153" i="299"/>
  <c r="AJ153" i="299"/>
  <c r="BE153" i="299"/>
  <c r="AN153" i="299"/>
  <c r="BJ153" i="299"/>
  <c r="AT153" i="299"/>
  <c r="BS153" i="299"/>
  <c r="AU153" i="299"/>
  <c r="AV153" i="299"/>
  <c r="BA153" i="299"/>
  <c r="AP14" i="299"/>
  <c r="BD14" i="299"/>
  <c r="BR14" i="299"/>
  <c r="AQ14" i="299"/>
  <c r="BE14" i="299"/>
  <c r="BS14" i="299"/>
  <c r="AH165" i="299"/>
  <c r="AV165" i="299"/>
  <c r="BJ165" i="299"/>
  <c r="AI165" i="299"/>
  <c r="AW165" i="299"/>
  <c r="BK165" i="299"/>
  <c r="AM165" i="299"/>
  <c r="BC165" i="299"/>
  <c r="BS165" i="299"/>
  <c r="AN165" i="299"/>
  <c r="BD165" i="299"/>
  <c r="AG165" i="299"/>
  <c r="BA165" i="299"/>
  <c r="AJ165" i="299"/>
  <c r="BB165" i="299"/>
  <c r="AK165" i="299"/>
  <c r="BE165" i="299"/>
  <c r="AR165" i="299"/>
  <c r="BO165" i="299"/>
  <c r="AS165" i="299"/>
  <c r="BP165" i="299"/>
  <c r="AT165" i="299"/>
  <c r="BQ165" i="299"/>
  <c r="AX165" i="299"/>
  <c r="AF165" i="299"/>
  <c r="BN165" i="299"/>
  <c r="AL165" i="299"/>
  <c r="BR165" i="299"/>
  <c r="AO165" i="299"/>
  <c r="AU165" i="299"/>
  <c r="BM165" i="299"/>
  <c r="AL194" i="299"/>
  <c r="AZ194" i="299"/>
  <c r="BN194" i="299"/>
  <c r="AM194" i="299"/>
  <c r="BA194" i="299"/>
  <c r="BO194" i="299"/>
  <c r="AJ194" i="299"/>
  <c r="BB194" i="299"/>
  <c r="BR194" i="299"/>
  <c r="AK194" i="299"/>
  <c r="BC194" i="299"/>
  <c r="BS194" i="299"/>
  <c r="AN194" i="299"/>
  <c r="BD194" i="299"/>
  <c r="AT194" i="299"/>
  <c r="BM194" i="299"/>
  <c r="AU194" i="299"/>
  <c r="BP194" i="299"/>
  <c r="AV194" i="299"/>
  <c r="BQ194" i="299"/>
  <c r="AW194" i="299"/>
  <c r="BE194" i="299"/>
  <c r="BF194" i="299"/>
  <c r="BG194" i="299"/>
  <c r="AG194" i="299"/>
  <c r="BI194" i="299"/>
  <c r="AI194" i="299"/>
  <c r="AO194" i="299"/>
  <c r="AP194" i="299"/>
  <c r="AS194" i="299"/>
  <c r="BK194" i="299"/>
  <c r="BL194" i="299"/>
  <c r="AH194" i="299"/>
  <c r="AP35" i="299"/>
  <c r="BD35" i="299"/>
  <c r="BR35" i="299"/>
  <c r="AQ35" i="299"/>
  <c r="BE35" i="299"/>
  <c r="BS35" i="299"/>
  <c r="AQ150" i="299"/>
  <c r="BE150" i="299"/>
  <c r="BS150" i="299"/>
  <c r="AR150" i="299"/>
  <c r="BF150" i="299"/>
  <c r="AU150" i="299"/>
  <c r="BK150" i="299"/>
  <c r="AF150" i="299"/>
  <c r="AV150" i="299"/>
  <c r="BL150" i="299"/>
  <c r="AG150" i="299"/>
  <c r="AW150" i="299"/>
  <c r="BM150" i="299"/>
  <c r="AM150" i="299"/>
  <c r="BH150" i="299"/>
  <c r="AN150" i="299"/>
  <c r="BI150" i="299"/>
  <c r="AO150" i="299"/>
  <c r="BJ150" i="299"/>
  <c r="AS150" i="299"/>
  <c r="BO150" i="299"/>
  <c r="BA150" i="299"/>
  <c r="BB150" i="299"/>
  <c r="BC150" i="299"/>
  <c r="AI150" i="299"/>
  <c r="BN150" i="299"/>
  <c r="BD50" i="299"/>
  <c r="AQ50" i="299"/>
  <c r="BE50" i="299"/>
  <c r="BK50" i="299"/>
  <c r="AT50" i="299"/>
  <c r="BR50" i="299"/>
  <c r="AN15" i="299"/>
  <c r="BB15" i="299"/>
  <c r="BP15" i="299"/>
  <c r="AO15" i="299"/>
  <c r="BC15" i="299"/>
  <c r="BQ15" i="299"/>
  <c r="AP28" i="299"/>
  <c r="BD28" i="299"/>
  <c r="BR28" i="299"/>
  <c r="AQ28" i="299"/>
  <c r="BE28" i="299"/>
  <c r="BS28" i="299"/>
  <c r="AR182" i="299"/>
  <c r="BF182" i="299"/>
  <c r="AS182" i="299"/>
  <c r="BG182" i="299"/>
  <c r="AF182" i="299"/>
  <c r="AV182" i="299"/>
  <c r="BL182" i="299"/>
  <c r="AG182" i="299"/>
  <c r="AW182" i="299"/>
  <c r="BM182" i="299"/>
  <c r="AH182" i="299"/>
  <c r="AX182" i="299"/>
  <c r="BN182" i="299"/>
  <c r="BA182" i="299"/>
  <c r="AI182" i="299"/>
  <c r="BB182" i="299"/>
  <c r="AJ182" i="299"/>
  <c r="BC182" i="299"/>
  <c r="AK182" i="299"/>
  <c r="BD182" i="299"/>
  <c r="AT182" i="299"/>
  <c r="AU182" i="299"/>
  <c r="AY182" i="299"/>
  <c r="BE182" i="299"/>
  <c r="AP182" i="299"/>
  <c r="AQ182" i="299"/>
  <c r="AZ182" i="299"/>
  <c r="BJ182" i="299"/>
  <c r="AL182" i="299"/>
  <c r="AM182" i="299"/>
  <c r="BS182" i="299"/>
  <c r="AO182" i="299"/>
  <c r="AK104" i="299"/>
  <c r="BS104" i="299"/>
  <c r="AJ104" i="299"/>
  <c r="AM104" i="299"/>
  <c r="AR104" i="299"/>
  <c r="AN104" i="299"/>
  <c r="BA104" i="299"/>
  <c r="AL104" i="299"/>
  <c r="BC104" i="299"/>
  <c r="AQ104" i="299"/>
  <c r="AX104" i="299"/>
  <c r="AZ104" i="299"/>
  <c r="BH104" i="299"/>
  <c r="BK104" i="299"/>
  <c r="BJ104" i="299"/>
  <c r="AF104" i="299"/>
  <c r="BQ104" i="299"/>
  <c r="BB104" i="299"/>
  <c r="BQ9" i="299"/>
  <c r="AY9" i="299"/>
  <c r="AI9" i="299"/>
  <c r="BE11" i="299"/>
  <c r="AO11" i="299"/>
  <c r="BM15" i="299"/>
  <c r="AW15" i="299"/>
  <c r="AG15" i="299"/>
  <c r="BQ21" i="299"/>
  <c r="BA21" i="299"/>
  <c r="BC28" i="299"/>
  <c r="AM28" i="299"/>
  <c r="BF50" i="299"/>
  <c r="AG50" i="299"/>
  <c r="AI53" i="299"/>
  <c r="BD95" i="299"/>
  <c r="AS95" i="299"/>
  <c r="BL103" i="299"/>
  <c r="BM104" i="299"/>
  <c r="BN104" i="299"/>
  <c r="AS107" i="299"/>
  <c r="BB157" i="299"/>
  <c r="AO157" i="299"/>
  <c r="BQ157" i="299"/>
  <c r="BD157" i="299"/>
  <c r="AQ157" i="299"/>
  <c r="AZ157" i="299"/>
  <c r="AU157" i="299"/>
  <c r="BF157" i="299"/>
  <c r="AW157" i="299"/>
  <c r="BH157" i="299"/>
  <c r="AY157" i="299"/>
  <c r="BL157" i="299"/>
  <c r="BI157" i="299"/>
  <c r="BN157" i="299"/>
  <c r="BK157" i="299"/>
  <c r="BP157" i="299"/>
  <c r="BM157" i="299"/>
  <c r="AH157" i="299"/>
  <c r="BS157" i="299"/>
  <c r="AT157" i="299"/>
  <c r="BO157" i="299"/>
  <c r="AV157" i="299"/>
  <c r="AX157" i="299"/>
  <c r="AF157" i="299"/>
  <c r="AR157" i="299"/>
  <c r="BG157" i="299"/>
  <c r="AP142" i="299"/>
  <c r="BD142" i="299"/>
  <c r="BR142" i="299"/>
  <c r="AQ142" i="299"/>
  <c r="BE142" i="299"/>
  <c r="BS142" i="299"/>
  <c r="AO142" i="299"/>
  <c r="BG142" i="299"/>
  <c r="AR142" i="299"/>
  <c r="BH142" i="299"/>
  <c r="AS142" i="299"/>
  <c r="BI142" i="299"/>
  <c r="AU142" i="299"/>
  <c r="BK142" i="299"/>
  <c r="AH142" i="299"/>
  <c r="BB142" i="299"/>
  <c r="AI142" i="299"/>
  <c r="BC142" i="299"/>
  <c r="AJ142" i="299"/>
  <c r="BF142" i="299"/>
  <c r="AM142" i="299"/>
  <c r="BM142" i="299"/>
  <c r="AL130" i="299"/>
  <c r="AZ130" i="299"/>
  <c r="BN130" i="299"/>
  <c r="AM130" i="299"/>
  <c r="BA130" i="299"/>
  <c r="BO130" i="299"/>
  <c r="AI130" i="299"/>
  <c r="AY130" i="299"/>
  <c r="BQ130" i="299"/>
  <c r="AJ130" i="299"/>
  <c r="BB130" i="299"/>
  <c r="BR130" i="299"/>
  <c r="AK130" i="299"/>
  <c r="BC130" i="299"/>
  <c r="BS130" i="299"/>
  <c r="AO130" i="299"/>
  <c r="BE130" i="299"/>
  <c r="AU130" i="299"/>
  <c r="AV130" i="299"/>
  <c r="AW130" i="299"/>
  <c r="AF130" i="299"/>
  <c r="BF130" i="299"/>
  <c r="AN162" i="299"/>
  <c r="BB162" i="299"/>
  <c r="BP162" i="299"/>
  <c r="AO162" i="299"/>
  <c r="BC162" i="299"/>
  <c r="BQ162" i="299"/>
  <c r="AI162" i="299"/>
  <c r="AY162" i="299"/>
  <c r="BO162" i="299"/>
  <c r="AJ162" i="299"/>
  <c r="AZ162" i="299"/>
  <c r="BR162" i="299"/>
  <c r="AL162" i="299"/>
  <c r="BF162" i="299"/>
  <c r="AM162" i="299"/>
  <c r="BG162" i="299"/>
  <c r="AP162" i="299"/>
  <c r="BH162" i="299"/>
  <c r="AF162" i="299"/>
  <c r="BE162" i="299"/>
  <c r="AG162" i="299"/>
  <c r="BI162" i="299"/>
  <c r="AH162" i="299"/>
  <c r="BJ162" i="299"/>
  <c r="AQ162" i="299"/>
  <c r="BL162" i="299"/>
  <c r="AS162" i="299"/>
  <c r="AT162" i="299"/>
  <c r="AU162" i="299"/>
  <c r="AX162" i="299"/>
  <c r="AR162" i="299"/>
  <c r="AM69" i="299"/>
  <c r="BA69" i="299"/>
  <c r="BO69" i="299"/>
  <c r="AN69" i="299"/>
  <c r="BB69" i="299"/>
  <c r="BP69" i="299"/>
  <c r="AU69" i="299"/>
  <c r="BK69" i="299"/>
  <c r="AF69" i="299"/>
  <c r="AV69" i="299"/>
  <c r="BL69" i="299"/>
  <c r="AG69" i="299"/>
  <c r="AW69" i="299"/>
  <c r="BM69" i="299"/>
  <c r="AJ69" i="299"/>
  <c r="AZ69" i="299"/>
  <c r="BR69" i="299"/>
  <c r="AX96" i="299"/>
  <c r="AZ96" i="299"/>
  <c r="AU96" i="299"/>
  <c r="BI96" i="299"/>
  <c r="AW96" i="299"/>
  <c r="BP96" i="299"/>
  <c r="BK96" i="299"/>
  <c r="BH96" i="299"/>
  <c r="AV96" i="299"/>
  <c r="BO96" i="299"/>
  <c r="BL96" i="299"/>
  <c r="BC96" i="299"/>
  <c r="AN96" i="299"/>
  <c r="BD96" i="299"/>
  <c r="AR96" i="299"/>
  <c r="BN96" i="299"/>
  <c r="AF96" i="299"/>
  <c r="AG72" i="299"/>
  <c r="AU72" i="299"/>
  <c r="BI72" i="299"/>
  <c r="AH72" i="299"/>
  <c r="AV72" i="299"/>
  <c r="BJ72" i="299"/>
  <c r="AI72" i="299"/>
  <c r="AY72" i="299"/>
  <c r="BO72" i="299"/>
  <c r="AJ72" i="299"/>
  <c r="AZ72" i="299"/>
  <c r="BP72" i="299"/>
  <c r="AK72" i="299"/>
  <c r="BA72" i="299"/>
  <c r="BQ72" i="299"/>
  <c r="AN72" i="299"/>
  <c r="BD72" i="299"/>
  <c r="AO75" i="299"/>
  <c r="BC75" i="299"/>
  <c r="BQ75" i="299"/>
  <c r="AP75" i="299"/>
  <c r="BD75" i="299"/>
  <c r="BR75" i="299"/>
  <c r="AT75" i="299"/>
  <c r="BJ75" i="299"/>
  <c r="AU75" i="299"/>
  <c r="BK75" i="299"/>
  <c r="AF75" i="299"/>
  <c r="AV75" i="299"/>
  <c r="BL75" i="299"/>
  <c r="AI75" i="299"/>
  <c r="AY75" i="299"/>
  <c r="BO75" i="299"/>
  <c r="AH180" i="299"/>
  <c r="AV180" i="299"/>
  <c r="BJ180" i="299"/>
  <c r="AI180" i="299"/>
  <c r="AW180" i="299"/>
  <c r="BK180" i="299"/>
  <c r="AF180" i="299"/>
  <c r="AX180" i="299"/>
  <c r="BN180" i="299"/>
  <c r="AG180" i="299"/>
  <c r="AY180" i="299"/>
  <c r="BO180" i="299"/>
  <c r="AJ180" i="299"/>
  <c r="AZ180" i="299"/>
  <c r="BP180" i="299"/>
  <c r="AK180" i="299"/>
  <c r="BD180" i="299"/>
  <c r="AL180" i="299"/>
  <c r="BE180" i="299"/>
  <c r="AM180" i="299"/>
  <c r="BF180" i="299"/>
  <c r="AN180" i="299"/>
  <c r="BG180" i="299"/>
  <c r="BB180" i="299"/>
  <c r="BC180" i="299"/>
  <c r="BH180" i="299"/>
  <c r="BL180" i="299"/>
  <c r="AS180" i="299"/>
  <c r="AT180" i="299"/>
  <c r="AU180" i="299"/>
  <c r="BM180" i="299"/>
  <c r="AP180" i="299"/>
  <c r="AR180" i="299"/>
  <c r="AL123" i="299"/>
  <c r="AZ123" i="299"/>
  <c r="BN123" i="299"/>
  <c r="AM123" i="299"/>
  <c r="BA123" i="299"/>
  <c r="BO123" i="299"/>
  <c r="AQ123" i="299"/>
  <c r="BG123" i="299"/>
  <c r="AR123" i="299"/>
  <c r="BH123" i="299"/>
  <c r="AS123" i="299"/>
  <c r="BI123" i="299"/>
  <c r="AU123" i="299"/>
  <c r="BK123" i="299"/>
  <c r="AT123" i="299"/>
  <c r="BQ123" i="299"/>
  <c r="AV123" i="299"/>
  <c r="BR123" i="299"/>
  <c r="AW123" i="299"/>
  <c r="BS123" i="299"/>
  <c r="AF123" i="299"/>
  <c r="BB123" i="299"/>
  <c r="BO99" i="299"/>
  <c r="AI99" i="299"/>
  <c r="AH99" i="299"/>
  <c r="AJ99" i="299"/>
  <c r="BG99" i="299"/>
  <c r="BJ99" i="299"/>
  <c r="BN99" i="299"/>
  <c r="BM99" i="299"/>
  <c r="BR99" i="299"/>
  <c r="BQ99" i="299"/>
  <c r="AX99" i="299"/>
  <c r="AG99" i="299"/>
  <c r="BS99" i="299"/>
  <c r="AO99" i="299"/>
  <c r="AL99" i="299"/>
  <c r="AS99" i="299"/>
  <c r="AK99" i="299"/>
  <c r="BA99" i="299"/>
  <c r="AY47" i="299"/>
  <c r="AR47" i="299"/>
  <c r="AK47" i="299"/>
  <c r="BA47" i="299"/>
  <c r="AV47" i="299"/>
  <c r="AX47" i="299"/>
  <c r="AH25" i="299"/>
  <c r="AV25" i="299"/>
  <c r="BJ25" i="299"/>
  <c r="AI25" i="299"/>
  <c r="AW25" i="299"/>
  <c r="BK25" i="299"/>
  <c r="BR182" i="299"/>
  <c r="AH188" i="299"/>
  <c r="AV188" i="299"/>
  <c r="BJ188" i="299"/>
  <c r="AI188" i="299"/>
  <c r="AW188" i="299"/>
  <c r="BK188" i="299"/>
  <c r="AP188" i="299"/>
  <c r="BF188" i="299"/>
  <c r="AQ188" i="299"/>
  <c r="BG188" i="299"/>
  <c r="AR188" i="299"/>
  <c r="BH188" i="299"/>
  <c r="AK188" i="299"/>
  <c r="BD188" i="299"/>
  <c r="AL188" i="299"/>
  <c r="BE188" i="299"/>
  <c r="AM188" i="299"/>
  <c r="BI188" i="299"/>
  <c r="AN188" i="299"/>
  <c r="BL188" i="299"/>
  <c r="AF188" i="299"/>
  <c r="BN188" i="299"/>
  <c r="AG188" i="299"/>
  <c r="BO188" i="299"/>
  <c r="AJ188" i="299"/>
  <c r="BP188" i="299"/>
  <c r="AS188" i="299"/>
  <c r="BR188" i="299"/>
  <c r="AZ188" i="299"/>
  <c r="BA188" i="299"/>
  <c r="BB188" i="299"/>
  <c r="BQ188" i="299"/>
  <c r="AT188" i="299"/>
  <c r="AU188" i="299"/>
  <c r="AY188" i="299"/>
  <c r="AV53" i="299"/>
  <c r="AW53" i="299"/>
  <c r="AM53" i="299"/>
  <c r="BA53" i="299"/>
  <c r="BF53" i="299"/>
  <c r="AO53" i="299"/>
  <c r="AH158" i="299"/>
  <c r="BI158" i="299"/>
  <c r="AI158" i="299"/>
  <c r="BK158" i="299"/>
  <c r="AP158" i="299"/>
  <c r="AL158" i="299"/>
  <c r="BN158" i="299"/>
  <c r="AS158" i="299"/>
  <c r="AN158" i="299"/>
  <c r="BP158" i="299"/>
  <c r="BM158" i="299"/>
  <c r="BH158" i="299"/>
  <c r="BO158" i="299"/>
  <c r="BJ158" i="299"/>
  <c r="AF158" i="299"/>
  <c r="BQ158" i="299"/>
  <c r="BL158" i="299"/>
  <c r="AY158" i="299"/>
  <c r="BD158" i="299"/>
  <c r="BA158" i="299"/>
  <c r="BF158" i="299"/>
  <c r="BC158" i="299"/>
  <c r="BR158" i="299"/>
  <c r="BG158" i="299"/>
  <c r="AJ158" i="299"/>
  <c r="AQ158" i="299"/>
  <c r="AR158" i="299"/>
  <c r="AX158" i="299"/>
  <c r="BS158" i="299"/>
  <c r="AR190" i="299"/>
  <c r="BF190" i="299"/>
  <c r="AS190" i="299"/>
  <c r="BG190" i="299"/>
  <c r="AN190" i="299"/>
  <c r="BD190" i="299"/>
  <c r="AO190" i="299"/>
  <c r="BE190" i="299"/>
  <c r="AP190" i="299"/>
  <c r="BH190" i="299"/>
  <c r="AH190" i="299"/>
  <c r="BA190" i="299"/>
  <c r="AI190" i="299"/>
  <c r="BB190" i="299"/>
  <c r="AJ190" i="299"/>
  <c r="BC190" i="299"/>
  <c r="AK190" i="299"/>
  <c r="BI190" i="299"/>
  <c r="AZ190" i="299"/>
  <c r="BJ190" i="299"/>
  <c r="BK190" i="299"/>
  <c r="AG190" i="299"/>
  <c r="BM190" i="299"/>
  <c r="AW190" i="299"/>
  <c r="AX190" i="299"/>
  <c r="AY190" i="299"/>
  <c r="BO190" i="299"/>
  <c r="AQ190" i="299"/>
  <c r="AT190" i="299"/>
  <c r="AV190" i="299"/>
  <c r="AP21" i="299"/>
  <c r="BD21" i="299"/>
  <c r="BR21" i="299"/>
  <c r="AQ21" i="299"/>
  <c r="BE21" i="299"/>
  <c r="BS21" i="299"/>
  <c r="AH132" i="299"/>
  <c r="AV132" i="299"/>
  <c r="BJ132" i="299"/>
  <c r="AI132" i="299"/>
  <c r="AW132" i="299"/>
  <c r="BK132" i="299"/>
  <c r="AG132" i="299"/>
  <c r="AY132" i="299"/>
  <c r="BO132" i="299"/>
  <c r="AJ132" i="299"/>
  <c r="AZ132" i="299"/>
  <c r="BP132" i="299"/>
  <c r="AK132" i="299"/>
  <c r="BA132" i="299"/>
  <c r="BQ132" i="299"/>
  <c r="AM132" i="299"/>
  <c r="BC132" i="299"/>
  <c r="BS132" i="299"/>
  <c r="AL132" i="299"/>
  <c r="BG132" i="299"/>
  <c r="AN132" i="299"/>
  <c r="BH132" i="299"/>
  <c r="AO132" i="299"/>
  <c r="BI132" i="299"/>
  <c r="AR132" i="299"/>
  <c r="BN132" i="299"/>
  <c r="BH107" i="299"/>
  <c r="BE107" i="299"/>
  <c r="BL107" i="299"/>
  <c r="BJ107" i="299"/>
  <c r="AH107" i="299"/>
  <c r="BP107" i="299"/>
  <c r="BQ107" i="299"/>
  <c r="AF107" i="299"/>
  <c r="AI107" i="299"/>
  <c r="AK107" i="299"/>
  <c r="AR107" i="299"/>
  <c r="BR107" i="299"/>
  <c r="AU107" i="299"/>
  <c r="AJ107" i="299"/>
  <c r="AV107" i="299"/>
  <c r="AO107" i="299"/>
  <c r="BC107" i="299"/>
  <c r="BK107" i="299"/>
  <c r="AR160" i="299"/>
  <c r="BF160" i="299"/>
  <c r="AS160" i="299"/>
  <c r="BG160" i="299"/>
  <c r="AK160" i="299"/>
  <c r="BA160" i="299"/>
  <c r="BQ160" i="299"/>
  <c r="AL160" i="299"/>
  <c r="BB160" i="299"/>
  <c r="BR160" i="299"/>
  <c r="AG160" i="299"/>
  <c r="AZ160" i="299"/>
  <c r="AI160" i="299"/>
  <c r="BC160" i="299"/>
  <c r="AJ160" i="299"/>
  <c r="BD160" i="299"/>
  <c r="AW160" i="299"/>
  <c r="AX160" i="299"/>
  <c r="AY160" i="299"/>
  <c r="AH160" i="299"/>
  <c r="BH160" i="299"/>
  <c r="BL160" i="299"/>
  <c r="AF160" i="299"/>
  <c r="BM160" i="299"/>
  <c r="AM160" i="299"/>
  <c r="BN160" i="299"/>
  <c r="AP160" i="299"/>
  <c r="BS160" i="299"/>
  <c r="BK160" i="299"/>
  <c r="AO151" i="299"/>
  <c r="BC151" i="299"/>
  <c r="BQ151" i="299"/>
  <c r="AP151" i="299"/>
  <c r="BD151" i="299"/>
  <c r="BR151" i="299"/>
  <c r="AK151" i="299"/>
  <c r="BA151" i="299"/>
  <c r="BS151" i="299"/>
  <c r="AL151" i="299"/>
  <c r="BB151" i="299"/>
  <c r="AM151" i="299"/>
  <c r="BE151" i="299"/>
  <c r="AJ151" i="299"/>
  <c r="BH151" i="299"/>
  <c r="AN151" i="299"/>
  <c r="BI151" i="299"/>
  <c r="AQ151" i="299"/>
  <c r="BJ151" i="299"/>
  <c r="AS151" i="299"/>
  <c r="BL151" i="299"/>
  <c r="AG151" i="299"/>
  <c r="BM151" i="299"/>
  <c r="AH151" i="299"/>
  <c r="BN151" i="299"/>
  <c r="AI151" i="299"/>
  <c r="BO151" i="299"/>
  <c r="AU151" i="299"/>
  <c r="BK100" i="299"/>
  <c r="BL100" i="299"/>
  <c r="AZ100" i="299"/>
  <c r="BM100" i="299"/>
  <c r="BN100" i="299"/>
  <c r="BE100" i="299"/>
  <c r="AI100" i="299"/>
  <c r="BS100" i="299"/>
  <c r="AK100" i="299"/>
  <c r="AG100" i="299"/>
  <c r="BB100" i="299"/>
  <c r="BP100" i="299"/>
  <c r="BG100" i="299"/>
  <c r="AW100" i="299"/>
  <c r="BI100" i="299"/>
  <c r="BC100" i="299"/>
  <c r="AP100" i="299"/>
  <c r="BA100" i="299"/>
  <c r="BQ182" i="299"/>
  <c r="BL9" i="299"/>
  <c r="AV9" i="299"/>
  <c r="AF9" i="299"/>
  <c r="BR11" i="299"/>
  <c r="BB11" i="299"/>
  <c r="AL11" i="299"/>
  <c r="BJ15" i="299"/>
  <c r="AT15" i="299"/>
  <c r="BN21" i="299"/>
  <c r="AX21" i="299"/>
  <c r="AH21" i="299"/>
  <c r="BP28" i="299"/>
  <c r="AZ28" i="299"/>
  <c r="AJ28" i="299"/>
  <c r="AW50" i="299"/>
  <c r="AR50" i="299"/>
  <c r="BE53" i="299"/>
  <c r="AJ53" i="299"/>
  <c r="AM60" i="299"/>
  <c r="BB60" i="299"/>
  <c r="BR93" i="299"/>
  <c r="AG95" i="299"/>
  <c r="BB96" i="299"/>
  <c r="AG96" i="299"/>
  <c r="AN100" i="299"/>
  <c r="BR100" i="299"/>
  <c r="AZ103" i="299"/>
  <c r="BD104" i="299"/>
  <c r="AS104" i="299"/>
  <c r="BD105" i="299"/>
  <c r="AM107" i="299"/>
  <c r="BI117" i="299"/>
  <c r="BP123" i="299"/>
  <c r="AJ123" i="299"/>
  <c r="BR127" i="299"/>
  <c r="AM127" i="299"/>
  <c r="BL130" i="299"/>
  <c r="AH130" i="299"/>
  <c r="AX132" i="299"/>
  <c r="AY137" i="299"/>
  <c r="BH138" i="299"/>
  <c r="AN142" i="299"/>
  <c r="BQ147" i="299"/>
  <c r="AM147" i="299"/>
  <c r="BP150" i="299"/>
  <c r="BG151" i="299"/>
  <c r="BF153" i="299"/>
  <c r="AL157" i="299"/>
  <c r="BP160" i="299"/>
  <c r="BG161" i="299"/>
  <c r="AV162" i="299"/>
  <c r="BH165" i="299"/>
  <c r="BI180" i="299"/>
  <c r="BP182" i="299"/>
  <c r="BC188" i="299"/>
  <c r="BR190" i="299"/>
  <c r="AU9" i="299"/>
  <c r="BQ11" i="299"/>
  <c r="BA11" i="299"/>
  <c r="AK11" i="299"/>
  <c r="BI15" i="299"/>
  <c r="AS15" i="299"/>
  <c r="BM21" i="299"/>
  <c r="AW21" i="299"/>
  <c r="AG21" i="299"/>
  <c r="BO28" i="299"/>
  <c r="AY28" i="299"/>
  <c r="AI28" i="299"/>
  <c r="AL50" i="299"/>
  <c r="AM50" i="299"/>
  <c r="BB53" i="299"/>
  <c r="BR53" i="299"/>
  <c r="AK95" i="299"/>
  <c r="AU103" i="299"/>
  <c r="AU104" i="299"/>
  <c r="AO104" i="299"/>
  <c r="BN107" i="299"/>
  <c r="AU132" i="299"/>
  <c r="BF151" i="299"/>
  <c r="AJ157" i="299"/>
  <c r="BO160" i="299"/>
  <c r="BO182" i="299"/>
  <c r="AX188" i="299"/>
  <c r="BQ190" i="299"/>
  <c r="BP11" i="299"/>
  <c r="BL21" i="299"/>
  <c r="AF21" i="299"/>
  <c r="BN28" i="299"/>
  <c r="AX28" i="299"/>
  <c r="AH28" i="299"/>
  <c r="BD40" i="299"/>
  <c r="AN40" i="299"/>
  <c r="AY46" i="299"/>
  <c r="AN46" i="299"/>
  <c r="AJ50" i="299"/>
  <c r="AI50" i="299"/>
  <c r="AY53" i="299"/>
  <c r="BP53" i="299"/>
  <c r="BQ60" i="299"/>
  <c r="AZ60" i="299"/>
  <c r="BF69" i="299"/>
  <c r="AI69" i="299"/>
  <c r="BN72" i="299"/>
  <c r="AR72" i="299"/>
  <c r="BG75" i="299"/>
  <c r="AK75" i="299"/>
  <c r="AY76" i="299"/>
  <c r="BS85" i="299"/>
  <c r="AV85" i="299"/>
  <c r="BN93" i="299"/>
  <c r="AY93" i="299"/>
  <c r="BR95" i="299"/>
  <c r="AT96" i="299"/>
  <c r="BQ96" i="299"/>
  <c r="BE99" i="299"/>
  <c r="BF100" i="299"/>
  <c r="AV100" i="299"/>
  <c r="BQ103" i="299"/>
  <c r="AP104" i="299"/>
  <c r="AI104" i="299"/>
  <c r="AU105" i="299"/>
  <c r="BF107" i="299"/>
  <c r="BF117" i="299"/>
  <c r="BL123" i="299"/>
  <c r="AH123" i="299"/>
  <c r="BP127" i="299"/>
  <c r="BJ130" i="299"/>
  <c r="AT132" i="299"/>
  <c r="AW137" i="299"/>
  <c r="BC138" i="299"/>
  <c r="BP142" i="299"/>
  <c r="AK142" i="299"/>
  <c r="BN147" i="299"/>
  <c r="AJ147" i="299"/>
  <c r="BD150" i="299"/>
  <c r="AZ151" i="299"/>
  <c r="AX153" i="299"/>
  <c r="AG157" i="299"/>
  <c r="BJ160" i="299"/>
  <c r="AZ161" i="299"/>
  <c r="BF165" i="299"/>
  <c r="BR179" i="299"/>
  <c r="AQ180" i="299"/>
  <c r="BK182" i="299"/>
  <c r="AO188" i="299"/>
  <c r="BP190" i="299"/>
  <c r="BJ9" i="299"/>
  <c r="AT9" i="299"/>
  <c r="AZ11" i="299"/>
  <c r="AJ11" i="299"/>
  <c r="BH15" i="299"/>
  <c r="AR15" i="299"/>
  <c r="AV21" i="299"/>
  <c r="BI9" i="299"/>
  <c r="AS9" i="299"/>
  <c r="BO11" i="299"/>
  <c r="AY11" i="299"/>
  <c r="AG11" i="299"/>
  <c r="BG15" i="299"/>
  <c r="AQ15" i="299"/>
  <c r="BK21" i="299"/>
  <c r="AU21" i="299"/>
  <c r="BM28" i="299"/>
  <c r="AW28" i="299"/>
  <c r="AG28" i="299"/>
  <c r="AO38" i="299"/>
  <c r="BS40" i="299"/>
  <c r="BC40" i="299"/>
  <c r="AM40" i="299"/>
  <c r="AU46" i="299"/>
  <c r="AH46" i="299"/>
  <c r="AU50" i="299"/>
  <c r="AH50" i="299"/>
  <c r="BP50" i="299"/>
  <c r="AU53" i="299"/>
  <c r="BO53" i="299"/>
  <c r="BP60" i="299"/>
  <c r="AY60" i="299"/>
  <c r="BE69" i="299"/>
  <c r="AH69" i="299"/>
  <c r="BM72" i="299"/>
  <c r="AQ72" i="299"/>
  <c r="BF75" i="299"/>
  <c r="AJ75" i="299"/>
  <c r="AX76" i="299"/>
  <c r="BR85" i="299"/>
  <c r="AR85" i="299"/>
  <c r="BM93" i="299"/>
  <c r="AT93" i="299"/>
  <c r="BS95" i="299"/>
  <c r="AI95" i="299"/>
  <c r="AQ96" i="299"/>
  <c r="BF96" i="299"/>
  <c r="AZ99" i="299"/>
  <c r="AQ100" i="299"/>
  <c r="AS100" i="299"/>
  <c r="BJ103" i="299"/>
  <c r="AV104" i="299"/>
  <c r="AH104" i="299"/>
  <c r="BP105" i="299"/>
  <c r="BB107" i="299"/>
  <c r="BE117" i="299"/>
  <c r="BJ123" i="299"/>
  <c r="AG123" i="299"/>
  <c r="BJ127" i="299"/>
  <c r="BI130" i="299"/>
  <c r="AS132" i="299"/>
  <c r="AU137" i="299"/>
  <c r="BB138" i="299"/>
  <c r="BO142" i="299"/>
  <c r="AG142" i="299"/>
  <c r="BJ147" i="299"/>
  <c r="AH147" i="299"/>
  <c r="AZ150" i="299"/>
  <c r="AY151" i="299"/>
  <c r="AW153" i="299"/>
  <c r="BE157" i="299"/>
  <c r="BB158" i="299"/>
  <c r="BI160" i="299"/>
  <c r="AY161" i="299"/>
  <c r="AZ165" i="299"/>
  <c r="BQ179" i="299"/>
  <c r="AO180" i="299"/>
  <c r="BI182" i="299"/>
  <c r="BN190" i="299"/>
  <c r="BK9" i="299"/>
  <c r="BH9" i="299"/>
  <c r="AR9" i="299"/>
  <c r="BN11" i="299"/>
  <c r="AX11" i="299"/>
  <c r="AF11" i="299"/>
  <c r="BF15" i="299"/>
  <c r="AP15" i="299"/>
  <c r="BJ21" i="299"/>
  <c r="AT21" i="299"/>
  <c r="BL28" i="299"/>
  <c r="AV28" i="299"/>
  <c r="AF28" i="299"/>
  <c r="AN50" i="299"/>
  <c r="AF50" i="299"/>
  <c r="AV50" i="299"/>
  <c r="AQ53" i="299"/>
  <c r="BN53" i="299"/>
  <c r="AX60" i="299"/>
  <c r="BJ93" i="299"/>
  <c r="AJ93" i="299"/>
  <c r="BO95" i="299"/>
  <c r="BM95" i="299"/>
  <c r="AM96" i="299"/>
  <c r="BE96" i="299"/>
  <c r="AL100" i="299"/>
  <c r="AO100" i="299"/>
  <c r="BS103" i="299"/>
  <c r="BG103" i="299"/>
  <c r="BF104" i="299"/>
  <c r="BQ105" i="299"/>
  <c r="BE105" i="299"/>
  <c r="AP107" i="299"/>
  <c r="AV117" i="299"/>
  <c r="BF123" i="299"/>
  <c r="BI127" i="299"/>
  <c r="BH130" i="299"/>
  <c r="AQ132" i="299"/>
  <c r="AT137" i="299"/>
  <c r="AZ138" i="299"/>
  <c r="BN142" i="299"/>
  <c r="AF142" i="299"/>
  <c r="BG147" i="299"/>
  <c r="AY150" i="299"/>
  <c r="AX151" i="299"/>
  <c r="AP153" i="299"/>
  <c r="BC157" i="299"/>
  <c r="AZ158" i="299"/>
  <c r="BE160" i="299"/>
  <c r="AV161" i="299"/>
  <c r="AY165" i="299"/>
  <c r="BP179" i="299"/>
  <c r="BH182" i="299"/>
  <c r="BL190" i="299"/>
  <c r="BJ194" i="299"/>
  <c r="AF133" i="299"/>
  <c r="AT133" i="299"/>
  <c r="BH133" i="299"/>
  <c r="AG133" i="299"/>
  <c r="AU133" i="299"/>
  <c r="BI133" i="299"/>
  <c r="AO133" i="299"/>
  <c r="BE133" i="299"/>
  <c r="AP133" i="299"/>
  <c r="BF133" i="299"/>
  <c r="AQ133" i="299"/>
  <c r="BG133" i="299"/>
  <c r="AS133" i="299"/>
  <c r="BK133" i="299"/>
  <c r="AK77" i="299"/>
  <c r="AY77" i="299"/>
  <c r="BM77" i="299"/>
  <c r="AL77" i="299"/>
  <c r="AZ77" i="299"/>
  <c r="BN77" i="299"/>
  <c r="AL186" i="299"/>
  <c r="AZ186" i="299"/>
  <c r="BN186" i="299"/>
  <c r="AM186" i="299"/>
  <c r="BA186" i="299"/>
  <c r="BO186" i="299"/>
  <c r="AR186" i="299"/>
  <c r="BH186" i="299"/>
  <c r="AS186" i="299"/>
  <c r="BI186" i="299"/>
  <c r="AT186" i="299"/>
  <c r="BJ186" i="299"/>
  <c r="AV186" i="299"/>
  <c r="BQ186" i="299"/>
  <c r="AW186" i="299"/>
  <c r="BR186" i="299"/>
  <c r="AX186" i="299"/>
  <c r="BS186" i="299"/>
  <c r="AF186" i="299"/>
  <c r="AY186" i="299"/>
  <c r="AI186" i="299"/>
  <c r="BK186" i="299"/>
  <c r="AJ186" i="299"/>
  <c r="BL186" i="299"/>
  <c r="AK186" i="299"/>
  <c r="BM186" i="299"/>
  <c r="AO186" i="299"/>
  <c r="BM91" i="299"/>
  <c r="AM91" i="299"/>
  <c r="AF91" i="299"/>
  <c r="BR91" i="299"/>
  <c r="AN91" i="299"/>
  <c r="AJ91" i="299"/>
  <c r="AJ131" i="299"/>
  <c r="AX131" i="299"/>
  <c r="BL131" i="299"/>
  <c r="AK131" i="299"/>
  <c r="AY131" i="299"/>
  <c r="BM131" i="299"/>
  <c r="AQ131" i="299"/>
  <c r="BG131" i="299"/>
  <c r="AR131" i="299"/>
  <c r="BH131" i="299"/>
  <c r="AS131" i="299"/>
  <c r="BI131" i="299"/>
  <c r="AU131" i="299"/>
  <c r="BK131" i="299"/>
  <c r="AS87" i="299"/>
  <c r="BG87" i="299"/>
  <c r="AF87" i="299"/>
  <c r="AT87" i="299"/>
  <c r="BH87" i="299"/>
  <c r="AQ198" i="299"/>
  <c r="BE198" i="299"/>
  <c r="BS198" i="299"/>
  <c r="AR198" i="299"/>
  <c r="BF198" i="299"/>
  <c r="AS198" i="299"/>
  <c r="BG198" i="299"/>
  <c r="AT198" i="299"/>
  <c r="BK198" i="299"/>
  <c r="AU198" i="299"/>
  <c r="BL198" i="299"/>
  <c r="AV198" i="299"/>
  <c r="BM198" i="299"/>
  <c r="AX198" i="299"/>
  <c r="BR198" i="299"/>
  <c r="AY198" i="299"/>
  <c r="AF198" i="299"/>
  <c r="AZ198" i="299"/>
  <c r="AG198" i="299"/>
  <c r="BA198" i="299"/>
  <c r="BC198" i="299"/>
  <c r="BD198" i="299"/>
  <c r="BH198" i="299"/>
  <c r="AI198" i="299"/>
  <c r="BJ198" i="299"/>
  <c r="AP128" i="299"/>
  <c r="BD128" i="299"/>
  <c r="BR128" i="299"/>
  <c r="AQ128" i="299"/>
  <c r="BE128" i="299"/>
  <c r="BS128" i="299"/>
  <c r="AK128" i="299"/>
  <c r="BA128" i="299"/>
  <c r="BQ128" i="299"/>
  <c r="AL128" i="299"/>
  <c r="BB128" i="299"/>
  <c r="AM128" i="299"/>
  <c r="BC128" i="299"/>
  <c r="AO128" i="299"/>
  <c r="BG128" i="299"/>
  <c r="AS73" i="299"/>
  <c r="BG73" i="299"/>
  <c r="AF73" i="299"/>
  <c r="AT73" i="299"/>
  <c r="BH73" i="299"/>
  <c r="AX113" i="299"/>
  <c r="BD113" i="299"/>
  <c r="AZ113" i="299"/>
  <c r="BK113" i="299"/>
  <c r="AU113" i="299"/>
  <c r="BN113" i="299"/>
  <c r="AJ113" i="299"/>
  <c r="AY113" i="299"/>
  <c r="BP113" i="299"/>
  <c r="AP113" i="299"/>
  <c r="BC113" i="299"/>
  <c r="BS113" i="299"/>
  <c r="AS113" i="299"/>
  <c r="AX109" i="299"/>
  <c r="AU109" i="299"/>
  <c r="AS109" i="299"/>
  <c r="AZ109" i="299"/>
  <c r="AY109" i="299"/>
  <c r="AW109" i="299"/>
  <c r="BN109" i="299"/>
  <c r="BB109" i="299"/>
  <c r="BP109" i="299"/>
  <c r="BH109" i="299"/>
  <c r="BR109" i="299"/>
  <c r="BQ109" i="299"/>
  <c r="AF181" i="299"/>
  <c r="AT181" i="299"/>
  <c r="BH181" i="299"/>
  <c r="AG181" i="299"/>
  <c r="AU181" i="299"/>
  <c r="BI181" i="299"/>
  <c r="AN181" i="299"/>
  <c r="BD181" i="299"/>
  <c r="AO181" i="299"/>
  <c r="BE181" i="299"/>
  <c r="AP181" i="299"/>
  <c r="BF181" i="299"/>
  <c r="AH181" i="299"/>
  <c r="BA181" i="299"/>
  <c r="AI181" i="299"/>
  <c r="BB181" i="299"/>
  <c r="AJ181" i="299"/>
  <c r="BC181" i="299"/>
  <c r="AK181" i="299"/>
  <c r="BG181" i="299"/>
  <c r="AL181" i="299"/>
  <c r="BN181" i="299"/>
  <c r="AM181" i="299"/>
  <c r="BO181" i="299"/>
  <c r="AQ181" i="299"/>
  <c r="BP181" i="299"/>
  <c r="AS181" i="299"/>
  <c r="BR181" i="299"/>
  <c r="BN143" i="299"/>
  <c r="AG143" i="299"/>
  <c r="BD143" i="299"/>
  <c r="BR143" i="299"/>
  <c r="AJ143" i="299"/>
  <c r="BH143" i="299"/>
  <c r="AP143" i="299"/>
  <c r="BJ143" i="299"/>
  <c r="AR143" i="299"/>
  <c r="AS143" i="299"/>
  <c r="BM143" i="299"/>
  <c r="AW143" i="299"/>
  <c r="AU143" i="299"/>
  <c r="BO143" i="299"/>
  <c r="AZ143" i="299"/>
  <c r="BC143" i="299"/>
  <c r="BS143" i="299"/>
  <c r="BP143" i="299"/>
  <c r="AH172" i="299"/>
  <c r="AV172" i="299"/>
  <c r="BJ172" i="299"/>
  <c r="AI172" i="299"/>
  <c r="AW172" i="299"/>
  <c r="BK172" i="299"/>
  <c r="AP172" i="299"/>
  <c r="BF172" i="299"/>
  <c r="AQ172" i="299"/>
  <c r="BG172" i="299"/>
  <c r="AR172" i="299"/>
  <c r="BH172" i="299"/>
  <c r="AZ172" i="299"/>
  <c r="BS172" i="299"/>
  <c r="AF172" i="299"/>
  <c r="BA172" i="299"/>
  <c r="AG172" i="299"/>
  <c r="BB172" i="299"/>
  <c r="AJ172" i="299"/>
  <c r="BC172" i="299"/>
  <c r="AN172" i="299"/>
  <c r="BP172" i="299"/>
  <c r="AO172" i="299"/>
  <c r="BQ172" i="299"/>
  <c r="AS172" i="299"/>
  <c r="BR172" i="299"/>
  <c r="AU172" i="299"/>
  <c r="AN176" i="299"/>
  <c r="BB176" i="299"/>
  <c r="BP176" i="299"/>
  <c r="AO176" i="299"/>
  <c r="BC176" i="299"/>
  <c r="BQ176" i="299"/>
  <c r="AR176" i="299"/>
  <c r="BH176" i="299"/>
  <c r="AS176" i="299"/>
  <c r="BI176" i="299"/>
  <c r="AT176" i="299"/>
  <c r="BJ176" i="299"/>
  <c r="AL176" i="299"/>
  <c r="BG176" i="299"/>
  <c r="AM176" i="299"/>
  <c r="BK176" i="299"/>
  <c r="AP176" i="299"/>
  <c r="BL176" i="299"/>
  <c r="AQ176" i="299"/>
  <c r="BM176" i="299"/>
  <c r="AX176" i="299"/>
  <c r="AY176" i="299"/>
  <c r="AZ176" i="299"/>
  <c r="BD176" i="299"/>
  <c r="AG98" i="299"/>
  <c r="AP98" i="299"/>
  <c r="AU98" i="299"/>
  <c r="AJ98" i="299"/>
  <c r="AR98" i="299"/>
  <c r="AZ98" i="299"/>
  <c r="AS98" i="299"/>
  <c r="AX98" i="299"/>
  <c r="AY98" i="299"/>
  <c r="BC98" i="299"/>
  <c r="BJ111" i="299"/>
  <c r="BK111" i="299"/>
  <c r="BM111" i="299"/>
  <c r="BQ111" i="299"/>
  <c r="BN111" i="299"/>
  <c r="BO111" i="299"/>
  <c r="BG111" i="299"/>
  <c r="BR111" i="299"/>
  <c r="AH111" i="299"/>
  <c r="AG111" i="299"/>
  <c r="AJ111" i="299"/>
  <c r="AQ111" i="299"/>
  <c r="AI111" i="299"/>
  <c r="AO111" i="299"/>
  <c r="AS80" i="299"/>
  <c r="BG80" i="299"/>
  <c r="AF80" i="299"/>
  <c r="AT80" i="299"/>
  <c r="BH80" i="299"/>
  <c r="AX108" i="299"/>
  <c r="AM108" i="299"/>
  <c r="BF108" i="299"/>
  <c r="AY108" i="299"/>
  <c r="BA108" i="299"/>
  <c r="BH108" i="299"/>
  <c r="AP108" i="299"/>
  <c r="AR108" i="299"/>
  <c r="AQ108" i="299"/>
  <c r="BM108" i="299"/>
  <c r="AT108" i="299"/>
  <c r="BR108" i="299"/>
  <c r="BP108" i="299"/>
  <c r="BQ80" i="299"/>
  <c r="BA80" i="299"/>
  <c r="AK80" i="299"/>
  <c r="BJ113" i="299"/>
  <c r="BG113" i="299"/>
  <c r="AZ131" i="299"/>
  <c r="BL133" i="299"/>
  <c r="AL133" i="299"/>
  <c r="BA143" i="299"/>
  <c r="AX143" i="299"/>
  <c r="AT172" i="299"/>
  <c r="AK176" i="299"/>
  <c r="BK181" i="299"/>
  <c r="BB186" i="299"/>
  <c r="AK198" i="299"/>
  <c r="AF126" i="299"/>
  <c r="AT126" i="299"/>
  <c r="BH126" i="299"/>
  <c r="AG126" i="299"/>
  <c r="AU126" i="299"/>
  <c r="BI126" i="299"/>
  <c r="AM126" i="299"/>
  <c r="BC126" i="299"/>
  <c r="BS126" i="299"/>
  <c r="AN126" i="299"/>
  <c r="BD126" i="299"/>
  <c r="AO126" i="299"/>
  <c r="BE126" i="299"/>
  <c r="AQ126" i="299"/>
  <c r="BG126" i="299"/>
  <c r="AF189" i="299"/>
  <c r="AT189" i="299"/>
  <c r="BH189" i="299"/>
  <c r="AG189" i="299"/>
  <c r="AU189" i="299"/>
  <c r="BI189" i="299"/>
  <c r="AH189" i="299"/>
  <c r="AX189" i="299"/>
  <c r="BN189" i="299"/>
  <c r="AI189" i="299"/>
  <c r="AY189" i="299"/>
  <c r="BO189" i="299"/>
  <c r="AJ189" i="299"/>
  <c r="AZ189" i="299"/>
  <c r="BP189" i="299"/>
  <c r="AK189" i="299"/>
  <c r="BD189" i="299"/>
  <c r="AL189" i="299"/>
  <c r="BE189" i="299"/>
  <c r="AM189" i="299"/>
  <c r="BF189" i="299"/>
  <c r="AN189" i="299"/>
  <c r="BG189" i="299"/>
  <c r="AR189" i="299"/>
  <c r="AS189" i="299"/>
  <c r="AV189" i="299"/>
  <c r="BA189" i="299"/>
  <c r="BO16" i="299"/>
  <c r="BA16" i="299"/>
  <c r="AM16" i="299"/>
  <c r="BQ29" i="299"/>
  <c r="BC29" i="299"/>
  <c r="AO29" i="299"/>
  <c r="BO30" i="299"/>
  <c r="BA30" i="299"/>
  <c r="AM30" i="299"/>
  <c r="BM31" i="299"/>
  <c r="AY31" i="299"/>
  <c r="AK31" i="299"/>
  <c r="BK39" i="299"/>
  <c r="AW39" i="299"/>
  <c r="AI39" i="299"/>
  <c r="AF45" i="299"/>
  <c r="AJ45" i="299"/>
  <c r="AU45" i="299"/>
  <c r="BH59" i="299"/>
  <c r="BK62" i="299"/>
  <c r="AW62" i="299"/>
  <c r="AI62" i="299"/>
  <c r="BI73" i="299"/>
  <c r="AQ73" i="299"/>
  <c r="BJ77" i="299"/>
  <c r="AT77" i="299"/>
  <c r="BN80" i="299"/>
  <c r="AX80" i="299"/>
  <c r="AH80" i="299"/>
  <c r="BQ87" i="299"/>
  <c r="BA87" i="299"/>
  <c r="AK87" i="299"/>
  <c r="AQ91" i="299"/>
  <c r="BC91" i="299"/>
  <c r="AG109" i="299"/>
  <c r="AT109" i="299"/>
  <c r="BM113" i="299"/>
  <c r="BB113" i="299"/>
  <c r="AZ128" i="299"/>
  <c r="AF128" i="299"/>
  <c r="BQ131" i="299"/>
  <c r="AT131" i="299"/>
  <c r="BC133" i="299"/>
  <c r="AI133" i="299"/>
  <c r="AM143" i="299"/>
  <c r="AK172" i="299"/>
  <c r="AH176" i="299"/>
  <c r="AY181" i="299"/>
  <c r="AP186" i="299"/>
  <c r="BJ189" i="299"/>
  <c r="BP198" i="299"/>
  <c r="BN16" i="299"/>
  <c r="AZ16" i="299"/>
  <c r="BP29" i="299"/>
  <c r="BB29" i="299"/>
  <c r="BN30" i="299"/>
  <c r="AZ30" i="299"/>
  <c r="BL31" i="299"/>
  <c r="AX31" i="299"/>
  <c r="BJ39" i="299"/>
  <c r="AV39" i="299"/>
  <c r="BQ45" i="299"/>
  <c r="BR45" i="299"/>
  <c r="AR59" i="299"/>
  <c r="BI59" i="299"/>
  <c r="BJ62" i="299"/>
  <c r="AV62" i="299"/>
  <c r="BF73" i="299"/>
  <c r="AP73" i="299"/>
  <c r="BI77" i="299"/>
  <c r="AS77" i="299"/>
  <c r="BM80" i="299"/>
  <c r="AW80" i="299"/>
  <c r="AG80" i="299"/>
  <c r="BP87" i="299"/>
  <c r="AZ87" i="299"/>
  <c r="AJ87" i="299"/>
  <c r="BS91" i="299"/>
  <c r="AP91" i="299"/>
  <c r="AU91" i="299"/>
  <c r="BO98" i="299"/>
  <c r="BD98" i="299"/>
  <c r="AJ108" i="299"/>
  <c r="AU108" i="299"/>
  <c r="BO109" i="299"/>
  <c r="AP109" i="299"/>
  <c r="AT111" i="299"/>
  <c r="BH113" i="299"/>
  <c r="AV113" i="299"/>
  <c r="AY128" i="299"/>
  <c r="BP131" i="299"/>
  <c r="AP131" i="299"/>
  <c r="BB133" i="299"/>
  <c r="AH133" i="299"/>
  <c r="BQ143" i="299"/>
  <c r="BS176" i="299"/>
  <c r="AG176" i="299"/>
  <c r="AX181" i="299"/>
  <c r="AN186" i="299"/>
  <c r="BC189" i="299"/>
  <c r="BO198" i="299"/>
  <c r="BL80" i="299"/>
  <c r="AV80" i="299"/>
  <c r="BK109" i="299"/>
  <c r="AO109" i="299"/>
  <c r="AR113" i="299"/>
  <c r="AK113" i="299"/>
  <c r="BO131" i="299"/>
  <c r="AO131" i="299"/>
  <c r="BA133" i="299"/>
  <c r="BG143" i="299"/>
  <c r="BO172" i="299"/>
  <c r="BR176" i="299"/>
  <c r="AF176" i="299"/>
  <c r="AW181" i="299"/>
  <c r="AH186" i="299"/>
  <c r="BB189" i="299"/>
  <c r="BN198" i="299"/>
  <c r="AG148" i="299"/>
  <c r="AU148" i="299"/>
  <c r="AQ148" i="299"/>
  <c r="BF148" i="299"/>
  <c r="AR148" i="299"/>
  <c r="BG148" i="299"/>
  <c r="AS149" i="299"/>
  <c r="BG149" i="299"/>
  <c r="AL149" i="299"/>
  <c r="BA149" i="299"/>
  <c r="BP149" i="299"/>
  <c r="AM149" i="299"/>
  <c r="BB149" i="299"/>
  <c r="BQ149" i="299"/>
  <c r="AN149" i="299"/>
  <c r="AL170" i="299"/>
  <c r="AZ170" i="299"/>
  <c r="BN170" i="299"/>
  <c r="AM170" i="299"/>
  <c r="BA170" i="299"/>
  <c r="BO170" i="299"/>
  <c r="AK170" i="299"/>
  <c r="BC170" i="299"/>
  <c r="BS170" i="299"/>
  <c r="AN170" i="299"/>
  <c r="BD170" i="299"/>
  <c r="AG170" i="299"/>
  <c r="AY170" i="299"/>
  <c r="AH170" i="299"/>
  <c r="BB170" i="299"/>
  <c r="AI170" i="299"/>
  <c r="BE170" i="299"/>
  <c r="AJ170" i="299"/>
  <c r="BF170" i="299"/>
  <c r="AG159" i="299"/>
  <c r="BJ159" i="299"/>
  <c r="AU159" i="299"/>
  <c r="AI159" i="299"/>
  <c r="BL159" i="299"/>
  <c r="AW159" i="299"/>
  <c r="BH159" i="299"/>
  <c r="BA159" i="299"/>
  <c r="BN159" i="299"/>
  <c r="BC159" i="299"/>
  <c r="AK159" i="299"/>
  <c r="AF159" i="299"/>
  <c r="BO159" i="299"/>
  <c r="AM159" i="299"/>
  <c r="AH159" i="299"/>
  <c r="BQ159" i="299"/>
  <c r="AO159" i="299"/>
  <c r="AJ159" i="299"/>
  <c r="AN129" i="299"/>
  <c r="BB129" i="299"/>
  <c r="BP129" i="299"/>
  <c r="AO129" i="299"/>
  <c r="BC129" i="299"/>
  <c r="BQ129" i="299"/>
  <c r="AJ124" i="299"/>
  <c r="AX124" i="299"/>
  <c r="BL124" i="299"/>
  <c r="AK124" i="299"/>
  <c r="AY124" i="299"/>
  <c r="BM124" i="299"/>
  <c r="BG159" i="299"/>
  <c r="AZ159" i="299"/>
  <c r="BM170" i="299"/>
  <c r="AQ170" i="299"/>
  <c r="BQ124" i="299"/>
  <c r="BA124" i="299"/>
  <c r="AI124" i="299"/>
  <c r="BK129" i="299"/>
  <c r="AU129" i="299"/>
  <c r="BS148" i="299"/>
  <c r="BC148" i="299"/>
  <c r="AL148" i="299"/>
  <c r="BI149" i="299"/>
  <c r="AQ149" i="299"/>
  <c r="AY159" i="299"/>
  <c r="AV159" i="299"/>
  <c r="BK170" i="299"/>
  <c r="AO170" i="299"/>
  <c r="BP124" i="299"/>
  <c r="AZ124" i="299"/>
  <c r="AH124" i="299"/>
  <c r="BJ129" i="299"/>
  <c r="AT129" i="299"/>
  <c r="BR148" i="299"/>
  <c r="BB148" i="299"/>
  <c r="AK148" i="299"/>
  <c r="BH149" i="299"/>
  <c r="AP149" i="299"/>
  <c r="AT159" i="299"/>
  <c r="AS159" i="299"/>
  <c r="BJ170" i="299"/>
  <c r="AF170" i="299"/>
  <c r="BQ148" i="299"/>
  <c r="BA148" i="299"/>
  <c r="AJ148" i="299"/>
  <c r="BF149" i="299"/>
  <c r="AO149" i="299"/>
  <c r="AR159" i="299"/>
  <c r="AQ159" i="299"/>
  <c r="BI170" i="299"/>
  <c r="AN169" i="299"/>
  <c r="BB169" i="299"/>
  <c r="BP169" i="299"/>
  <c r="AO169" i="299"/>
  <c r="BC169" i="299"/>
  <c r="BQ169" i="299"/>
  <c r="AU169" i="299"/>
  <c r="BK169" i="299"/>
  <c r="AF169" i="299"/>
  <c r="AV169" i="299"/>
  <c r="BL169" i="299"/>
  <c r="AP175" i="299"/>
  <c r="BD175" i="299"/>
  <c r="BR175" i="299"/>
  <c r="AQ175" i="299"/>
  <c r="BE175" i="299"/>
  <c r="BS175" i="299"/>
  <c r="AJ175" i="299"/>
  <c r="AZ175" i="299"/>
  <c r="BP175" i="299"/>
  <c r="AK175" i="299"/>
  <c r="BA175" i="299"/>
  <c r="BQ175" i="299"/>
  <c r="AL175" i="299"/>
  <c r="BB175" i="299"/>
  <c r="AL178" i="299"/>
  <c r="AZ178" i="299"/>
  <c r="BN178" i="299"/>
  <c r="AM178" i="299"/>
  <c r="BA178" i="299"/>
  <c r="BO178" i="299"/>
  <c r="AH178" i="299"/>
  <c r="AX178" i="299"/>
  <c r="BP178" i="299"/>
  <c r="AI178" i="299"/>
  <c r="AY178" i="299"/>
  <c r="BQ178" i="299"/>
  <c r="AJ178" i="299"/>
  <c r="BB178" i="299"/>
  <c r="BR178" i="299"/>
  <c r="AS197" i="299"/>
  <c r="BG197" i="299"/>
  <c r="AF197" i="299"/>
  <c r="AT197" i="299"/>
  <c r="BH197" i="299"/>
  <c r="AG197" i="299"/>
  <c r="AU197" i="299"/>
  <c r="BI197" i="299"/>
  <c r="AN197" i="299"/>
  <c r="BE197" i="299"/>
  <c r="AO197" i="299"/>
  <c r="BF197" i="299"/>
  <c r="AP197" i="299"/>
  <c r="BJ197" i="299"/>
  <c r="AF166" i="299"/>
  <c r="AT166" i="299"/>
  <c r="BH166" i="299"/>
  <c r="AG166" i="299"/>
  <c r="AU166" i="299"/>
  <c r="BI166" i="299"/>
  <c r="AS166" i="299"/>
  <c r="BK166" i="299"/>
  <c r="AV166" i="299"/>
  <c r="BL166" i="299"/>
  <c r="AJ169" i="299"/>
  <c r="AQ178" i="299"/>
  <c r="AJ197" i="299"/>
  <c r="AJ195" i="299"/>
  <c r="AX195" i="299"/>
  <c r="BL195" i="299"/>
  <c r="AK195" i="299"/>
  <c r="AY195" i="299"/>
  <c r="BM195" i="299"/>
  <c r="AR195" i="299"/>
  <c r="BH195" i="299"/>
  <c r="AS195" i="299"/>
  <c r="BI195" i="299"/>
  <c r="AT195" i="299"/>
  <c r="BJ195" i="299"/>
  <c r="BA169" i="299"/>
  <c r="AI169" i="299"/>
  <c r="BI178" i="299"/>
  <c r="AP178" i="299"/>
  <c r="BC197" i="299"/>
  <c r="AI197" i="299"/>
  <c r="AF173" i="299"/>
  <c r="AT173" i="299"/>
  <c r="BH173" i="299"/>
  <c r="AG173" i="299"/>
  <c r="AU173" i="299"/>
  <c r="BI173" i="299"/>
  <c r="AH173" i="299"/>
  <c r="AX173" i="299"/>
  <c r="BN173" i="299"/>
  <c r="AI173" i="299"/>
  <c r="AY173" i="299"/>
  <c r="BO173" i="299"/>
  <c r="AJ173" i="299"/>
  <c r="AZ173" i="299"/>
  <c r="BP173" i="299"/>
  <c r="BL106" i="299"/>
  <c r="BR106" i="299"/>
  <c r="AI112" i="299"/>
  <c r="BK118" i="299"/>
  <c r="AW118" i="299"/>
  <c r="AI118" i="299"/>
  <c r="BS121" i="299"/>
  <c r="BE121" i="299"/>
  <c r="AQ121" i="299"/>
  <c r="BQ122" i="299"/>
  <c r="BC122" i="299"/>
  <c r="AO122" i="299"/>
  <c r="BG141" i="299"/>
  <c r="AS141" i="299"/>
  <c r="BO144" i="299"/>
  <c r="BA144" i="299"/>
  <c r="AK144" i="299"/>
  <c r="BM145" i="299"/>
  <c r="AY145" i="299"/>
  <c r="AK145" i="299"/>
  <c r="BK146" i="299"/>
  <c r="AW146" i="299"/>
  <c r="AI146" i="299"/>
  <c r="BD166" i="299"/>
  <c r="AL166" i="299"/>
  <c r="AZ169" i="299"/>
  <c r="AH169" i="299"/>
  <c r="BA173" i="299"/>
  <c r="BK175" i="299"/>
  <c r="AR175" i="299"/>
  <c r="BH178" i="299"/>
  <c r="AO178" i="299"/>
  <c r="BP195" i="299"/>
  <c r="AU195" i="299"/>
  <c r="BB197" i="299"/>
  <c r="AH197" i="299"/>
  <c r="BI106" i="299"/>
  <c r="BJ118" i="299"/>
  <c r="AV118" i="299"/>
  <c r="BR121" i="299"/>
  <c r="BD121" i="299"/>
  <c r="BP122" i="299"/>
  <c r="BB122" i="299"/>
  <c r="BF141" i="299"/>
  <c r="BN144" i="299"/>
  <c r="AZ144" i="299"/>
  <c r="BL145" i="299"/>
  <c r="AX145" i="299"/>
  <c r="BJ146" i="299"/>
  <c r="AV146" i="299"/>
  <c r="BC166" i="299"/>
  <c r="AK166" i="299"/>
  <c r="BS169" i="299"/>
  <c r="AY169" i="299"/>
  <c r="AG169" i="299"/>
  <c r="BS173" i="299"/>
  <c r="AW173" i="299"/>
  <c r="BJ175" i="299"/>
  <c r="AO175" i="299"/>
  <c r="BG178" i="299"/>
  <c r="AN178" i="299"/>
  <c r="BO195" i="299"/>
  <c r="AQ195" i="299"/>
  <c r="BA197" i="299"/>
  <c r="AP191" i="299"/>
  <c r="BD191" i="299"/>
  <c r="BR191" i="299"/>
  <c r="AQ191" i="299"/>
  <c r="BE191" i="299"/>
  <c r="BS191" i="299"/>
  <c r="BN191" i="299"/>
  <c r="AX191" i="299"/>
  <c r="AH191" i="299"/>
  <c r="BM191" i="299"/>
  <c r="AW191" i="299"/>
  <c r="AG191" i="299"/>
  <c r="BL191" i="299"/>
  <c r="AV191" i="299"/>
  <c r="AF191" i="299"/>
  <c r="BM187" i="299"/>
  <c r="AY187" i="299"/>
  <c r="AK187" i="299"/>
  <c r="BK196" i="299"/>
  <c r="AW196" i="299"/>
  <c r="AI196" i="299"/>
  <c r="BL187" i="299"/>
  <c r="AX187" i="299"/>
  <c r="BJ196" i="299"/>
  <c r="AV196" i="299"/>
  <c r="J7" i="298"/>
  <c r="J10" i="298" s="1"/>
  <c r="G8" i="298"/>
  <c r="F6" i="298"/>
  <c r="F5" i="298"/>
  <c r="P22" i="304" l="1"/>
  <c r="P3" i="304" s="1"/>
  <c r="Q21" i="304"/>
  <c r="I4" i="304"/>
  <c r="J15" i="304"/>
  <c r="J10" i="304"/>
  <c r="K2" i="304"/>
  <c r="J20" i="304"/>
  <c r="F47" i="4"/>
  <c r="K10" i="304" l="1"/>
  <c r="K20" i="304"/>
  <c r="L2" i="304"/>
  <c r="J4" i="304"/>
  <c r="K15" i="304"/>
  <c r="R21" i="304"/>
  <c r="Q22" i="304"/>
  <c r="Q3" i="304" s="1"/>
  <c r="E25" i="123"/>
  <c r="F25" i="123"/>
  <c r="G25" i="123"/>
  <c r="H25" i="123"/>
  <c r="B19" i="297"/>
  <c r="C19" i="297"/>
  <c r="D19" i="297"/>
  <c r="E19" i="297"/>
  <c r="A19" i="297"/>
  <c r="BN18" i="297"/>
  <c r="BE18" i="297"/>
  <c r="BF18" i="297"/>
  <c r="BG18" i="297" s="1"/>
  <c r="BH18" i="297" s="1"/>
  <c r="BI18" i="297" s="1"/>
  <c r="BJ18" i="297" s="1"/>
  <c r="BK18" i="297" s="1"/>
  <c r="BL18" i="297" s="1"/>
  <c r="BM18" i="297" s="1"/>
  <c r="AN18" i="297"/>
  <c r="AO18" i="297" s="1"/>
  <c r="AP18" i="297" s="1"/>
  <c r="AQ18" i="297" s="1"/>
  <c r="AR18" i="297" s="1"/>
  <c r="AS18" i="297" s="1"/>
  <c r="AT18" i="297" s="1"/>
  <c r="AU18" i="297" s="1"/>
  <c r="AV18" i="297" s="1"/>
  <c r="AW18" i="297" s="1"/>
  <c r="AX18" i="297" s="1"/>
  <c r="AY18" i="297" s="1"/>
  <c r="AZ18" i="297" s="1"/>
  <c r="BA18" i="297" s="1"/>
  <c r="BB18" i="297" s="1"/>
  <c r="BC18" i="297" s="1"/>
  <c r="BD18" i="297" s="1"/>
  <c r="X18" i="297"/>
  <c r="Y18" i="297"/>
  <c r="Z18" i="297" s="1"/>
  <c r="AA18" i="297" s="1"/>
  <c r="AB18" i="297" s="1"/>
  <c r="AC18" i="297" s="1"/>
  <c r="AD18" i="297" s="1"/>
  <c r="AE18" i="297" s="1"/>
  <c r="AF18" i="297" s="1"/>
  <c r="AG18" i="297" s="1"/>
  <c r="AH18" i="297" s="1"/>
  <c r="AI18" i="297" s="1"/>
  <c r="AJ18" i="297" s="1"/>
  <c r="AK18" i="297" s="1"/>
  <c r="AL18" i="297" s="1"/>
  <c r="AM18" i="297" s="1"/>
  <c r="C18" i="297"/>
  <c r="D18" i="297"/>
  <c r="E18" i="297" s="1"/>
  <c r="F18" i="297" s="1"/>
  <c r="G18" i="297" s="1"/>
  <c r="H18" i="297" s="1"/>
  <c r="I18" i="297" s="1"/>
  <c r="J18" i="297" s="1"/>
  <c r="K18" i="297" s="1"/>
  <c r="L18" i="297" s="1"/>
  <c r="M18" i="297" s="1"/>
  <c r="N18" i="297" s="1"/>
  <c r="O18" i="297" s="1"/>
  <c r="P18" i="297" s="1"/>
  <c r="Q18" i="297" s="1"/>
  <c r="R18" i="297" s="1"/>
  <c r="S18" i="297" s="1"/>
  <c r="T18" i="297" s="1"/>
  <c r="U18" i="297" s="1"/>
  <c r="V18" i="297" s="1"/>
  <c r="W18" i="297" s="1"/>
  <c r="B18" i="297"/>
  <c r="B12" i="297"/>
  <c r="B10" i="297"/>
  <c r="B8" i="297"/>
  <c r="E62" i="282"/>
  <c r="E84" i="282" s="1"/>
  <c r="F7" i="4"/>
  <c r="G7" i="4" s="1"/>
  <c r="F8" i="4"/>
  <c r="G8" i="4" s="1"/>
  <c r="F9" i="4"/>
  <c r="G9" i="4" s="1"/>
  <c r="F10" i="4"/>
  <c r="G10" i="4" s="1"/>
  <c r="F11" i="4"/>
  <c r="G11" i="4" s="1"/>
  <c r="F12" i="4"/>
  <c r="G12" i="4" s="1"/>
  <c r="F13" i="4"/>
  <c r="G13" i="4" s="1"/>
  <c r="F14" i="4"/>
  <c r="G14" i="4" s="1"/>
  <c r="F15" i="4"/>
  <c r="G15" i="4" s="1"/>
  <c r="F16" i="4"/>
  <c r="G16" i="4" s="1"/>
  <c r="F17" i="4"/>
  <c r="G17" i="4" s="1"/>
  <c r="F18" i="4"/>
  <c r="G18" i="4" s="1"/>
  <c r="F19" i="4"/>
  <c r="G19" i="4" s="1"/>
  <c r="F20" i="4"/>
  <c r="G20" i="4" s="1"/>
  <c r="F21" i="4"/>
  <c r="G21" i="4" s="1"/>
  <c r="F22" i="4"/>
  <c r="G22" i="4" s="1"/>
  <c r="F23" i="4"/>
  <c r="G23" i="4" s="1"/>
  <c r="F24" i="4"/>
  <c r="G24" i="4" s="1"/>
  <c r="F25" i="4"/>
  <c r="G25" i="4" s="1"/>
  <c r="F26" i="4"/>
  <c r="G26" i="4" s="1"/>
  <c r="F27" i="4"/>
  <c r="G27" i="4" s="1"/>
  <c r="F28" i="4"/>
  <c r="G28" i="4" s="1"/>
  <c r="F29" i="4"/>
  <c r="G29" i="4" s="1"/>
  <c r="F30" i="4"/>
  <c r="G30" i="4" s="1"/>
  <c r="F31" i="4"/>
  <c r="G31" i="4" s="1"/>
  <c r="F32" i="4"/>
  <c r="G32" i="4" s="1"/>
  <c r="F33" i="4"/>
  <c r="G33" i="4" s="1"/>
  <c r="F34" i="4"/>
  <c r="G34" i="4" s="1"/>
  <c r="F35" i="4"/>
  <c r="G35" i="4" s="1"/>
  <c r="F36" i="4"/>
  <c r="G36" i="4" s="1"/>
  <c r="F37" i="4"/>
  <c r="G37" i="4" s="1"/>
  <c r="F38" i="4"/>
  <c r="G38" i="4" s="1"/>
  <c r="F39" i="4"/>
  <c r="G39" i="4" s="1"/>
  <c r="F40" i="4"/>
  <c r="G40" i="4" s="1"/>
  <c r="F41" i="4"/>
  <c r="G41" i="4" s="1"/>
  <c r="F42" i="4"/>
  <c r="G42" i="4" s="1"/>
  <c r="F43" i="4"/>
  <c r="G43" i="4" s="1"/>
  <c r="F44" i="4"/>
  <c r="G44" i="4" s="1"/>
  <c r="F45" i="4"/>
  <c r="G45" i="4" s="1"/>
  <c r="F46" i="4"/>
  <c r="G46" i="4" s="1"/>
  <c r="G47" i="4"/>
  <c r="F48" i="4"/>
  <c r="G48" i="4" s="1"/>
  <c r="F49" i="4"/>
  <c r="G49" i="4" s="1"/>
  <c r="F50" i="4"/>
  <c r="G50" i="4" s="1"/>
  <c r="F51" i="4"/>
  <c r="G51" i="4" s="1"/>
  <c r="F52" i="4"/>
  <c r="G52" i="4" s="1"/>
  <c r="F53" i="4"/>
  <c r="G53" i="4" s="1"/>
  <c r="F54" i="4"/>
  <c r="G54" i="4" s="1"/>
  <c r="F55" i="4"/>
  <c r="G55" i="4" s="1"/>
  <c r="F56" i="4"/>
  <c r="G56" i="4" s="1"/>
  <c r="F57" i="4"/>
  <c r="F58" i="4"/>
  <c r="G58" i="4" s="1"/>
  <c r="F59" i="4"/>
  <c r="G59" i="4" s="1"/>
  <c r="F60" i="4"/>
  <c r="G60" i="4" s="1"/>
  <c r="F61" i="4"/>
  <c r="G61" i="4" s="1"/>
  <c r="F62" i="4"/>
  <c r="G62" i="4" s="1"/>
  <c r="F63" i="4"/>
  <c r="G63" i="4" s="1"/>
  <c r="F64" i="4"/>
  <c r="G64" i="4" s="1"/>
  <c r="F65" i="4"/>
  <c r="G65" i="4" s="1"/>
  <c r="F66" i="4"/>
  <c r="G66" i="4" s="1"/>
  <c r="F67" i="4"/>
  <c r="G67" i="4" s="1"/>
  <c r="F68" i="4"/>
  <c r="G68" i="4" s="1"/>
  <c r="F69" i="4"/>
  <c r="G69" i="4" s="1"/>
  <c r="F70" i="4"/>
  <c r="G70" i="4" s="1"/>
  <c r="F71" i="4"/>
  <c r="G71" i="4" s="1"/>
  <c r="F72" i="4"/>
  <c r="G72" i="4" s="1"/>
  <c r="F73" i="4"/>
  <c r="G73" i="4" s="1"/>
  <c r="F74" i="4"/>
  <c r="G74" i="4" s="1"/>
  <c r="F75" i="4"/>
  <c r="G75" i="4" s="1"/>
  <c r="F76" i="4"/>
  <c r="G76" i="4" s="1"/>
  <c r="F77" i="4"/>
  <c r="G77" i="4" s="1"/>
  <c r="F78" i="4"/>
  <c r="G78" i="4" s="1"/>
  <c r="F79" i="4"/>
  <c r="G79" i="4" s="1"/>
  <c r="F80" i="4"/>
  <c r="G80" i="4" s="1"/>
  <c r="F81" i="4"/>
  <c r="G81" i="4" s="1"/>
  <c r="F82" i="4"/>
  <c r="G82" i="4" s="1"/>
  <c r="F83" i="4"/>
  <c r="G83" i="4" s="1"/>
  <c r="F84" i="4"/>
  <c r="G84" i="4" s="1"/>
  <c r="F85" i="4"/>
  <c r="G85" i="4" s="1"/>
  <c r="F86" i="4"/>
  <c r="G86" i="4" s="1"/>
  <c r="F87" i="4"/>
  <c r="G87" i="4" s="1"/>
  <c r="F88" i="4"/>
  <c r="G88" i="4" s="1"/>
  <c r="F89" i="4"/>
  <c r="G89" i="4" s="1"/>
  <c r="F90" i="4"/>
  <c r="G90" i="4" s="1"/>
  <c r="F91" i="4"/>
  <c r="G91" i="4" s="1"/>
  <c r="F92" i="4"/>
  <c r="G92" i="4" s="1"/>
  <c r="F93" i="4"/>
  <c r="G93" i="4" s="1"/>
  <c r="F94" i="4"/>
  <c r="G94" i="4" s="1"/>
  <c r="F95" i="4"/>
  <c r="G95" i="4" s="1"/>
  <c r="F96" i="4"/>
  <c r="G96" i="4" s="1"/>
  <c r="F97" i="4"/>
  <c r="G97" i="4" s="1"/>
  <c r="F98" i="4"/>
  <c r="G98" i="4" s="1"/>
  <c r="F99" i="4"/>
  <c r="G99" i="4" s="1"/>
  <c r="F100" i="4"/>
  <c r="G100" i="4" s="1"/>
  <c r="F101" i="4"/>
  <c r="G101" i="4" s="1"/>
  <c r="F102" i="4"/>
  <c r="G102" i="4" s="1"/>
  <c r="F103" i="4"/>
  <c r="G103" i="4" s="1"/>
  <c r="F104" i="4"/>
  <c r="G104" i="4" s="1"/>
  <c r="F105" i="4"/>
  <c r="G105" i="4" s="1"/>
  <c r="F106" i="4"/>
  <c r="G106" i="4" s="1"/>
  <c r="F107" i="4"/>
  <c r="G107" i="4" s="1"/>
  <c r="F108" i="4"/>
  <c r="G108" i="4" s="1"/>
  <c r="F109" i="4"/>
  <c r="G109" i="4" s="1"/>
  <c r="F110" i="4"/>
  <c r="G110" i="4" s="1"/>
  <c r="F111" i="4"/>
  <c r="G111" i="4" s="1"/>
  <c r="F112" i="4"/>
  <c r="G112" i="4" s="1"/>
  <c r="F113" i="4"/>
  <c r="G113" i="4" s="1"/>
  <c r="F114" i="4"/>
  <c r="G114" i="4" s="1"/>
  <c r="F115" i="4"/>
  <c r="G115" i="4" s="1"/>
  <c r="F116" i="4"/>
  <c r="G116" i="4" s="1"/>
  <c r="F117" i="4"/>
  <c r="G117" i="4" s="1"/>
  <c r="F118" i="4"/>
  <c r="G118" i="4" s="1"/>
  <c r="F119" i="4"/>
  <c r="G119" i="4" s="1"/>
  <c r="F120" i="4"/>
  <c r="G120" i="4" s="1"/>
  <c r="F121" i="4"/>
  <c r="G121" i="4" s="1"/>
  <c r="F122" i="4"/>
  <c r="G122" i="4" s="1"/>
  <c r="F123" i="4"/>
  <c r="G123" i="4" s="1"/>
  <c r="F124" i="4"/>
  <c r="G124" i="4" s="1"/>
  <c r="F125" i="4"/>
  <c r="G125" i="4" s="1"/>
  <c r="F126" i="4"/>
  <c r="G126" i="4" s="1"/>
  <c r="F127" i="4"/>
  <c r="G127" i="4" s="1"/>
  <c r="F128" i="4"/>
  <c r="G128" i="4" s="1"/>
  <c r="F129" i="4"/>
  <c r="G129" i="4" s="1"/>
  <c r="F130" i="4"/>
  <c r="G130" i="4" s="1"/>
  <c r="F131" i="4"/>
  <c r="G131" i="4" s="1"/>
  <c r="F132" i="4"/>
  <c r="G132" i="4" s="1"/>
  <c r="F133" i="4"/>
  <c r="G133" i="4" s="1"/>
  <c r="F134" i="4"/>
  <c r="G134" i="4" s="1"/>
  <c r="F135" i="4"/>
  <c r="G135" i="4" s="1"/>
  <c r="F136" i="4"/>
  <c r="G136" i="4" s="1"/>
  <c r="F137" i="4"/>
  <c r="G137" i="4" s="1"/>
  <c r="F138" i="4"/>
  <c r="G138" i="4" s="1"/>
  <c r="F139" i="4"/>
  <c r="G139" i="4" s="1"/>
  <c r="F140" i="4"/>
  <c r="G140" i="4" s="1"/>
  <c r="F141" i="4"/>
  <c r="G141" i="4" s="1"/>
  <c r="F142" i="4"/>
  <c r="G142" i="4" s="1"/>
  <c r="F143" i="4"/>
  <c r="G143" i="4" s="1"/>
  <c r="F144" i="4"/>
  <c r="G144" i="4" s="1"/>
  <c r="F145" i="4"/>
  <c r="G145" i="4" s="1"/>
  <c r="F146" i="4"/>
  <c r="G146" i="4" s="1"/>
  <c r="F147" i="4"/>
  <c r="G147" i="4" s="1"/>
  <c r="F148" i="4"/>
  <c r="G148" i="4" s="1"/>
  <c r="F149" i="4"/>
  <c r="G149" i="4" s="1"/>
  <c r="F150" i="4"/>
  <c r="G150" i="4" s="1"/>
  <c r="F151" i="4"/>
  <c r="G151" i="4" s="1"/>
  <c r="F152" i="4"/>
  <c r="G152" i="4" s="1"/>
  <c r="F153" i="4"/>
  <c r="G153" i="4" s="1"/>
  <c r="F154" i="4"/>
  <c r="G154" i="4" s="1"/>
  <c r="F155" i="4"/>
  <c r="G155" i="4" s="1"/>
  <c r="F156" i="4"/>
  <c r="G156" i="4" s="1"/>
  <c r="F157" i="4"/>
  <c r="G157" i="4" s="1"/>
  <c r="F158" i="4"/>
  <c r="G158" i="4" s="1"/>
  <c r="F159" i="4"/>
  <c r="G159" i="4" s="1"/>
  <c r="F160" i="4"/>
  <c r="G160" i="4" s="1"/>
  <c r="F161" i="4"/>
  <c r="G161" i="4" s="1"/>
  <c r="F162" i="4"/>
  <c r="G162" i="4" s="1"/>
  <c r="F163" i="4"/>
  <c r="G163" i="4" s="1"/>
  <c r="F164" i="4"/>
  <c r="G164" i="4" s="1"/>
  <c r="F165" i="4"/>
  <c r="G165" i="4" s="1"/>
  <c r="F166" i="4"/>
  <c r="G166" i="4" s="1"/>
  <c r="F167" i="4"/>
  <c r="G167" i="4" s="1"/>
  <c r="F168" i="4"/>
  <c r="G168" i="4" s="1"/>
  <c r="F169" i="4"/>
  <c r="G169" i="4" s="1"/>
  <c r="F170" i="4"/>
  <c r="G170" i="4" s="1"/>
  <c r="F171" i="4"/>
  <c r="G171" i="4" s="1"/>
  <c r="F172" i="4"/>
  <c r="G172" i="4" s="1"/>
  <c r="F173" i="4"/>
  <c r="G173" i="4" s="1"/>
  <c r="F174" i="4"/>
  <c r="G174" i="4" s="1"/>
  <c r="F175" i="4"/>
  <c r="G175" i="4" s="1"/>
  <c r="F176" i="4"/>
  <c r="G176" i="4" s="1"/>
  <c r="F177" i="4"/>
  <c r="G177" i="4" s="1"/>
  <c r="F178" i="4"/>
  <c r="G178" i="4" s="1"/>
  <c r="F179" i="4"/>
  <c r="G179" i="4" s="1"/>
  <c r="F180" i="4"/>
  <c r="G180" i="4" s="1"/>
  <c r="F181" i="4"/>
  <c r="G181" i="4" s="1"/>
  <c r="F182" i="4"/>
  <c r="G182" i="4" s="1"/>
  <c r="F183" i="4"/>
  <c r="G183" i="4" s="1"/>
  <c r="F184" i="4"/>
  <c r="G184" i="4" s="1"/>
  <c r="F185" i="4"/>
  <c r="G185" i="4" s="1"/>
  <c r="F186" i="4"/>
  <c r="G186" i="4" s="1"/>
  <c r="F187" i="4"/>
  <c r="G187" i="4" s="1"/>
  <c r="F188" i="4"/>
  <c r="G188" i="4" s="1"/>
  <c r="F189" i="4"/>
  <c r="G189" i="4" s="1"/>
  <c r="F190" i="4"/>
  <c r="G190" i="4" s="1"/>
  <c r="F191" i="4"/>
  <c r="G191" i="4" s="1"/>
  <c r="G6" i="4"/>
  <c r="BN4" i="4"/>
  <c r="BO4" i="4" s="1"/>
  <c r="BP4" i="4" s="1"/>
  <c r="BQ4" i="4" s="1"/>
  <c r="BR4" i="4" s="1"/>
  <c r="BN12" i="123"/>
  <c r="BO12" i="123"/>
  <c r="BP12" i="123"/>
  <c r="BQ12" i="123"/>
  <c r="F21" i="123"/>
  <c r="G21" i="123" s="1"/>
  <c r="H21" i="123" s="1"/>
  <c r="I21" i="123" s="1"/>
  <c r="J21" i="123" s="1"/>
  <c r="K21" i="123" s="1"/>
  <c r="L21" i="123" s="1"/>
  <c r="M21" i="123" s="1"/>
  <c r="N21" i="123" s="1"/>
  <c r="O21" i="123" s="1"/>
  <c r="P21" i="123" s="1"/>
  <c r="Q21" i="123" s="1"/>
  <c r="R21" i="123" s="1"/>
  <c r="S21" i="123" s="1"/>
  <c r="T21" i="123" s="1"/>
  <c r="U21" i="123" s="1"/>
  <c r="V21" i="123" s="1"/>
  <c r="W21" i="123" s="1"/>
  <c r="X21" i="123" s="1"/>
  <c r="Y21" i="123" s="1"/>
  <c r="Z21" i="123" s="1"/>
  <c r="AA21" i="123" s="1"/>
  <c r="AB21" i="123" s="1"/>
  <c r="AC21" i="123" s="1"/>
  <c r="E15" i="123"/>
  <c r="F15" i="123" s="1"/>
  <c r="G15" i="123" s="1"/>
  <c r="H15" i="123" s="1"/>
  <c r="I15" i="123" s="1"/>
  <c r="J15" i="123" s="1"/>
  <c r="K15" i="123" s="1"/>
  <c r="L15" i="123" s="1"/>
  <c r="M15" i="123" s="1"/>
  <c r="N15" i="123" s="1"/>
  <c r="O15" i="123" s="1"/>
  <c r="P15" i="123" s="1"/>
  <c r="Q15" i="123" s="1"/>
  <c r="R15" i="123" s="1"/>
  <c r="S15" i="123" s="1"/>
  <c r="T15" i="123" s="1"/>
  <c r="U15" i="123" s="1"/>
  <c r="V15" i="123" s="1"/>
  <c r="W15" i="123" s="1"/>
  <c r="X15" i="123" s="1"/>
  <c r="Y15" i="123" s="1"/>
  <c r="Z15" i="123" s="1"/>
  <c r="AA15" i="123" s="1"/>
  <c r="J6" i="284"/>
  <c r="K6" i="284" s="1"/>
  <c r="L6" i="284" s="1"/>
  <c r="M6" i="284" s="1"/>
  <c r="N6" i="284" s="1"/>
  <c r="O6" i="284" s="1"/>
  <c r="P6" i="284" s="1"/>
  <c r="Q6" i="284" s="1"/>
  <c r="R6" i="284" s="1"/>
  <c r="S6" i="284" s="1"/>
  <c r="T6" i="284" s="1"/>
  <c r="U6" i="284" s="1"/>
  <c r="V6" i="284" s="1"/>
  <c r="W6" i="284" s="1"/>
  <c r="X6" i="284" s="1"/>
  <c r="Y6" i="284" s="1"/>
  <c r="Z6" i="284" s="1"/>
  <c r="AA6" i="284" s="1"/>
  <c r="AB6" i="284" s="1"/>
  <c r="AC6" i="284" s="1"/>
  <c r="AD6" i="284" s="1"/>
  <c r="AE6" i="284" s="1"/>
  <c r="D5" i="284"/>
  <c r="E5" i="284"/>
  <c r="G5" i="284"/>
  <c r="H5" i="284"/>
  <c r="C5" i="284"/>
  <c r="D6" i="284"/>
  <c r="G4" i="295"/>
  <c r="E4" i="295"/>
  <c r="D4" i="295"/>
  <c r="C4" i="295"/>
  <c r="B4" i="295"/>
  <c r="A4" i="293"/>
  <c r="D3" i="290"/>
  <c r="E3" i="290" s="1"/>
  <c r="D4" i="290"/>
  <c r="E4" i="290" s="1"/>
  <c r="D5" i="290"/>
  <c r="E5" i="290" s="1"/>
  <c r="D6" i="290"/>
  <c r="E6" i="290" s="1"/>
  <c r="D7" i="290"/>
  <c r="E7" i="290" s="1"/>
  <c r="D8" i="290"/>
  <c r="E8" i="290" s="1"/>
  <c r="D9" i="290"/>
  <c r="E9" i="290" s="1"/>
  <c r="D10" i="290"/>
  <c r="E10" i="290" s="1"/>
  <c r="D11" i="290"/>
  <c r="E11" i="290" s="1"/>
  <c r="D12" i="290"/>
  <c r="E12" i="290" s="1"/>
  <c r="D13" i="290"/>
  <c r="E13" i="290" s="1"/>
  <c r="D14" i="290"/>
  <c r="E14" i="290" s="1"/>
  <c r="D15" i="290"/>
  <c r="E15" i="290" s="1"/>
  <c r="D16" i="290"/>
  <c r="E16" i="290" s="1"/>
  <c r="D17" i="290"/>
  <c r="E17" i="290" s="1"/>
  <c r="D18" i="290"/>
  <c r="E18" i="290" s="1"/>
  <c r="D19" i="290"/>
  <c r="E19" i="290" s="1"/>
  <c r="D20" i="290"/>
  <c r="E20" i="290" s="1"/>
  <c r="D21" i="290"/>
  <c r="E21" i="290" s="1"/>
  <c r="D22" i="290"/>
  <c r="E22" i="290" s="1"/>
  <c r="D23" i="290"/>
  <c r="E23" i="290" s="1"/>
  <c r="D24" i="290"/>
  <c r="E24" i="290" s="1"/>
  <c r="D25" i="290"/>
  <c r="E25" i="290" s="1"/>
  <c r="D26" i="290"/>
  <c r="E26" i="290" s="1"/>
  <c r="D27" i="290"/>
  <c r="E27" i="290" s="1"/>
  <c r="D28" i="290"/>
  <c r="E28" i="290" s="1"/>
  <c r="D29" i="290"/>
  <c r="E29" i="290" s="1"/>
  <c r="D30" i="290"/>
  <c r="E30" i="290" s="1"/>
  <c r="D31" i="290"/>
  <c r="E31" i="290" s="1"/>
  <c r="D32" i="290"/>
  <c r="E32" i="290" s="1"/>
  <c r="D33" i="290"/>
  <c r="E33" i="290" s="1"/>
  <c r="D34" i="290"/>
  <c r="E34" i="290" s="1"/>
  <c r="D35" i="290"/>
  <c r="E35" i="290" s="1"/>
  <c r="D36" i="290"/>
  <c r="E36" i="290" s="1"/>
  <c r="D37" i="290"/>
  <c r="E37" i="290" s="1"/>
  <c r="D38" i="290"/>
  <c r="E38" i="290" s="1"/>
  <c r="D39" i="290"/>
  <c r="E39" i="290" s="1"/>
  <c r="D40" i="290"/>
  <c r="E40" i="290" s="1"/>
  <c r="D41" i="290"/>
  <c r="E41" i="290" s="1"/>
  <c r="D42" i="290"/>
  <c r="E42" i="290" s="1"/>
  <c r="D43" i="290"/>
  <c r="E43" i="290" s="1"/>
  <c r="D44" i="290"/>
  <c r="E44" i="290" s="1"/>
  <c r="D45" i="290"/>
  <c r="E45" i="290" s="1"/>
  <c r="D46" i="290"/>
  <c r="E46" i="290" s="1"/>
  <c r="D47" i="290"/>
  <c r="E47" i="290" s="1"/>
  <c r="D48" i="290"/>
  <c r="E48" i="290" s="1"/>
  <c r="D49" i="290"/>
  <c r="E49" i="290" s="1"/>
  <c r="D50" i="290"/>
  <c r="E50" i="290" s="1"/>
  <c r="D51" i="290"/>
  <c r="E51" i="290" s="1"/>
  <c r="F51" i="290" s="1"/>
  <c r="G51" i="290" s="1"/>
  <c r="H51" i="290" s="1"/>
  <c r="I51" i="290" s="1"/>
  <c r="J51" i="290" s="1"/>
  <c r="K51" i="290" s="1"/>
  <c r="L51" i="290" s="1"/>
  <c r="M51" i="290" s="1"/>
  <c r="N51" i="290" s="1"/>
  <c r="O51" i="290" s="1"/>
  <c r="P51" i="290" s="1"/>
  <c r="Q51" i="290" s="1"/>
  <c r="R51" i="290" s="1"/>
  <c r="S51" i="290" s="1"/>
  <c r="T51" i="290" s="1"/>
  <c r="U51" i="290" s="1"/>
  <c r="V51" i="290" s="1"/>
  <c r="W51" i="290" s="1"/>
  <c r="X51" i="290" s="1"/>
  <c r="Y51" i="290" s="1"/>
  <c r="Z51" i="290" s="1"/>
  <c r="AA51" i="290" s="1"/>
  <c r="AB51" i="290" s="1"/>
  <c r="D52" i="290"/>
  <c r="E52" i="290" s="1"/>
  <c r="D53" i="290"/>
  <c r="E53" i="290" s="1"/>
  <c r="D54" i="290"/>
  <c r="E54" i="290" s="1"/>
  <c r="D55" i="290"/>
  <c r="E55" i="290" s="1"/>
  <c r="D56" i="290"/>
  <c r="E56" i="290" s="1"/>
  <c r="D57" i="290"/>
  <c r="E57" i="290" s="1"/>
  <c r="D58" i="290"/>
  <c r="E58" i="290" s="1"/>
  <c r="D59" i="290"/>
  <c r="E59" i="290" s="1"/>
  <c r="D60" i="290"/>
  <c r="E60" i="290" s="1"/>
  <c r="D61" i="290"/>
  <c r="E61" i="290" s="1"/>
  <c r="D62" i="290"/>
  <c r="E62" i="290" s="1"/>
  <c r="D63" i="290"/>
  <c r="E63" i="290" s="1"/>
  <c r="D64" i="290"/>
  <c r="E64" i="290" s="1"/>
  <c r="D65" i="290"/>
  <c r="E65" i="290" s="1"/>
  <c r="D66" i="290"/>
  <c r="E66" i="290" s="1"/>
  <c r="D67" i="290"/>
  <c r="E67" i="290" s="1"/>
  <c r="D68" i="290"/>
  <c r="E68" i="290" s="1"/>
  <c r="D69" i="290"/>
  <c r="E69" i="290" s="1"/>
  <c r="D70" i="290"/>
  <c r="E70" i="290" s="1"/>
  <c r="D71" i="290"/>
  <c r="E71" i="290" s="1"/>
  <c r="D72" i="290"/>
  <c r="E72" i="290" s="1"/>
  <c r="D73" i="290"/>
  <c r="E73" i="290" s="1"/>
  <c r="D74" i="290"/>
  <c r="E74" i="290" s="1"/>
  <c r="D75" i="290"/>
  <c r="E75" i="290" s="1"/>
  <c r="D76" i="290"/>
  <c r="E76" i="290" s="1"/>
  <c r="D77" i="290"/>
  <c r="E77" i="290" s="1"/>
  <c r="D78" i="290"/>
  <c r="E78" i="290" s="1"/>
  <c r="D79" i="290"/>
  <c r="E79" i="290" s="1"/>
  <c r="D80" i="290"/>
  <c r="E80" i="290" s="1"/>
  <c r="D81" i="290"/>
  <c r="E81" i="290" s="1"/>
  <c r="D82" i="290"/>
  <c r="E82" i="290" s="1"/>
  <c r="D83" i="290"/>
  <c r="E83" i="290" s="1"/>
  <c r="D84" i="290"/>
  <c r="E84" i="290" s="1"/>
  <c r="D85" i="290"/>
  <c r="E85" i="290" s="1"/>
  <c r="D86" i="290"/>
  <c r="E86" i="290" s="1"/>
  <c r="D87" i="290"/>
  <c r="E87" i="290" s="1"/>
  <c r="D88" i="290"/>
  <c r="E88" i="290" s="1"/>
  <c r="D89" i="290"/>
  <c r="E89" i="290" s="1"/>
  <c r="D90" i="290"/>
  <c r="E90" i="290" s="1"/>
  <c r="D91" i="290"/>
  <c r="E91" i="290" s="1"/>
  <c r="D92" i="290"/>
  <c r="E92" i="290" s="1"/>
  <c r="D93" i="290"/>
  <c r="E93" i="290" s="1"/>
  <c r="D94" i="290"/>
  <c r="E94" i="290" s="1"/>
  <c r="D95" i="290"/>
  <c r="E95" i="290" s="1"/>
  <c r="D96" i="290"/>
  <c r="E96" i="290" s="1"/>
  <c r="D97" i="290"/>
  <c r="E97" i="290" s="1"/>
  <c r="D98" i="290"/>
  <c r="E98" i="290" s="1"/>
  <c r="D99" i="290"/>
  <c r="E99" i="290" s="1"/>
  <c r="D100" i="290"/>
  <c r="E100" i="290" s="1"/>
  <c r="D101" i="290"/>
  <c r="E101" i="290" s="1"/>
  <c r="D102" i="290"/>
  <c r="E102" i="290" s="1"/>
  <c r="D103" i="290"/>
  <c r="E103" i="290" s="1"/>
  <c r="D104" i="290"/>
  <c r="E104" i="290" s="1"/>
  <c r="D105" i="290"/>
  <c r="E105" i="290" s="1"/>
  <c r="D106" i="290"/>
  <c r="E106" i="290" s="1"/>
  <c r="D107" i="290"/>
  <c r="E107" i="290" s="1"/>
  <c r="D108" i="290"/>
  <c r="E108" i="290" s="1"/>
  <c r="D109" i="290"/>
  <c r="E109" i="290" s="1"/>
  <c r="D110" i="290"/>
  <c r="E110" i="290" s="1"/>
  <c r="D111" i="290"/>
  <c r="E111" i="290" s="1"/>
  <c r="D112" i="290"/>
  <c r="E112" i="290" s="1"/>
  <c r="D113" i="290"/>
  <c r="E113" i="290" s="1"/>
  <c r="D114" i="290"/>
  <c r="E114" i="290" s="1"/>
  <c r="D115" i="290"/>
  <c r="E115" i="290" s="1"/>
  <c r="D116" i="290"/>
  <c r="E116" i="290" s="1"/>
  <c r="D117" i="290"/>
  <c r="E117" i="290" s="1"/>
  <c r="D118" i="290"/>
  <c r="E118" i="290" s="1"/>
  <c r="D119" i="290"/>
  <c r="E119" i="290" s="1"/>
  <c r="D120" i="290"/>
  <c r="E120" i="290" s="1"/>
  <c r="D121" i="290"/>
  <c r="E121" i="290" s="1"/>
  <c r="D122" i="290"/>
  <c r="E122" i="290" s="1"/>
  <c r="D123" i="290"/>
  <c r="E123" i="290" s="1"/>
  <c r="D124" i="290"/>
  <c r="E124" i="290" s="1"/>
  <c r="D125" i="290"/>
  <c r="E125" i="290" s="1"/>
  <c r="D126" i="290"/>
  <c r="E126" i="290" s="1"/>
  <c r="D127" i="290"/>
  <c r="E127" i="290" s="1"/>
  <c r="D128" i="290"/>
  <c r="E128" i="290" s="1"/>
  <c r="D129" i="290"/>
  <c r="E129" i="290" s="1"/>
  <c r="D130" i="290"/>
  <c r="E130" i="290" s="1"/>
  <c r="D131" i="290"/>
  <c r="E131" i="290" s="1"/>
  <c r="D132" i="290"/>
  <c r="E132" i="290" s="1"/>
  <c r="D133" i="290"/>
  <c r="E133" i="290" s="1"/>
  <c r="D134" i="290"/>
  <c r="E134" i="290" s="1"/>
  <c r="D135" i="290"/>
  <c r="E135" i="290" s="1"/>
  <c r="D136" i="290"/>
  <c r="E136" i="290" s="1"/>
  <c r="D137" i="290"/>
  <c r="E137" i="290" s="1"/>
  <c r="D138" i="290"/>
  <c r="E138" i="290" s="1"/>
  <c r="D139" i="290"/>
  <c r="E139" i="290" s="1"/>
  <c r="D140" i="290"/>
  <c r="E140" i="290" s="1"/>
  <c r="D141" i="290"/>
  <c r="E141" i="290" s="1"/>
  <c r="D142" i="290"/>
  <c r="E142" i="290" s="1"/>
  <c r="D143" i="290"/>
  <c r="E143" i="290" s="1"/>
  <c r="D144" i="290"/>
  <c r="E144" i="290" s="1"/>
  <c r="D145" i="290"/>
  <c r="E145" i="290" s="1"/>
  <c r="D146" i="290"/>
  <c r="E146" i="290" s="1"/>
  <c r="D147" i="290"/>
  <c r="E147" i="290" s="1"/>
  <c r="D148" i="290"/>
  <c r="E148" i="290" s="1"/>
  <c r="D149" i="290"/>
  <c r="E149" i="290" s="1"/>
  <c r="D150" i="290"/>
  <c r="E150" i="290" s="1"/>
  <c r="D151" i="290"/>
  <c r="E151" i="290" s="1"/>
  <c r="D152" i="290"/>
  <c r="E152" i="290" s="1"/>
  <c r="D153" i="290"/>
  <c r="E153" i="290" s="1"/>
  <c r="D154" i="290"/>
  <c r="E154" i="290" s="1"/>
  <c r="D155" i="290"/>
  <c r="E155" i="290" s="1"/>
  <c r="D156" i="290"/>
  <c r="E156" i="290" s="1"/>
  <c r="D157" i="290"/>
  <c r="E157" i="290" s="1"/>
  <c r="F157" i="290" s="1"/>
  <c r="G157" i="290" s="1"/>
  <c r="H157" i="290" s="1"/>
  <c r="I157" i="290" s="1"/>
  <c r="J157" i="290" s="1"/>
  <c r="K157" i="290" s="1"/>
  <c r="L157" i="290" s="1"/>
  <c r="M157" i="290" s="1"/>
  <c r="N157" i="290" s="1"/>
  <c r="O157" i="290" s="1"/>
  <c r="P157" i="290" s="1"/>
  <c r="Q157" i="290" s="1"/>
  <c r="R157" i="290" s="1"/>
  <c r="S157" i="290" s="1"/>
  <c r="T157" i="290" s="1"/>
  <c r="U157" i="290" s="1"/>
  <c r="V157" i="290" s="1"/>
  <c r="W157" i="290" s="1"/>
  <c r="X157" i="290" s="1"/>
  <c r="Y157" i="290" s="1"/>
  <c r="Z157" i="290" s="1"/>
  <c r="AA157" i="290" s="1"/>
  <c r="D158" i="290"/>
  <c r="E158" i="290" s="1"/>
  <c r="F158" i="290" s="1"/>
  <c r="G158" i="290" s="1"/>
  <c r="H158" i="290" s="1"/>
  <c r="I158" i="290" s="1"/>
  <c r="J158" i="290" s="1"/>
  <c r="K158" i="290" s="1"/>
  <c r="L158" i="290" s="1"/>
  <c r="M158" i="290" s="1"/>
  <c r="N158" i="290" s="1"/>
  <c r="O158" i="290" s="1"/>
  <c r="P158" i="290" s="1"/>
  <c r="D159" i="290"/>
  <c r="E159" i="290" s="1"/>
  <c r="F159" i="290" s="1"/>
  <c r="G159" i="290" s="1"/>
  <c r="H159" i="290" s="1"/>
  <c r="I159" i="290" s="1"/>
  <c r="J159" i="290" s="1"/>
  <c r="K159" i="290" s="1"/>
  <c r="L159" i="290" s="1"/>
  <c r="M159" i="290" s="1"/>
  <c r="N159" i="290" s="1"/>
  <c r="O159" i="290" s="1"/>
  <c r="P159" i="290" s="1"/>
  <c r="Q159" i="290" s="1"/>
  <c r="R159" i="290" s="1"/>
  <c r="S159" i="290" s="1"/>
  <c r="T159" i="290" s="1"/>
  <c r="U159" i="290" s="1"/>
  <c r="V159" i="290" s="1"/>
  <c r="W159" i="290" s="1"/>
  <c r="X159" i="290" s="1"/>
  <c r="Y159" i="290" s="1"/>
  <c r="Z159" i="290" s="1"/>
  <c r="AA159" i="290" s="1"/>
  <c r="AB159" i="290" s="1"/>
  <c r="D160" i="290"/>
  <c r="E160" i="290" s="1"/>
  <c r="F160" i="290" s="1"/>
  <c r="G160" i="290" s="1"/>
  <c r="D161" i="290"/>
  <c r="E161" i="290" s="1"/>
  <c r="F161" i="290" s="1"/>
  <c r="G161" i="290" s="1"/>
  <c r="H161" i="290" s="1"/>
  <c r="I161" i="290" s="1"/>
  <c r="J161" i="290" s="1"/>
  <c r="K161" i="290" s="1"/>
  <c r="L161" i="290" s="1"/>
  <c r="M161" i="290" s="1"/>
  <c r="N161" i="290" s="1"/>
  <c r="D162" i="290"/>
  <c r="E162" i="290" s="1"/>
  <c r="D163" i="290"/>
  <c r="E163" i="290" s="1"/>
  <c r="D164" i="290"/>
  <c r="E164" i="290" s="1"/>
  <c r="F164" i="290" s="1"/>
  <c r="G164" i="290" s="1"/>
  <c r="H164" i="290" s="1"/>
  <c r="I164" i="290" s="1"/>
  <c r="J164" i="290" s="1"/>
  <c r="K164" i="290" s="1"/>
  <c r="L164" i="290" s="1"/>
  <c r="M164" i="290" s="1"/>
  <c r="N164" i="290" s="1"/>
  <c r="O164" i="290" s="1"/>
  <c r="P164" i="290" s="1"/>
  <c r="Q164" i="290" s="1"/>
  <c r="R164" i="290" s="1"/>
  <c r="S164" i="290" s="1"/>
  <c r="T164" i="290" s="1"/>
  <c r="U164" i="290" s="1"/>
  <c r="V164" i="290" s="1"/>
  <c r="W164" i="290" s="1"/>
  <c r="X164" i="290" s="1"/>
  <c r="Y164" i="290" s="1"/>
  <c r="Z164" i="290" s="1"/>
  <c r="AA164" i="290" s="1"/>
  <c r="AB164" i="290" s="1"/>
  <c r="D165" i="290"/>
  <c r="E165" i="290" s="1"/>
  <c r="D166" i="290"/>
  <c r="E166" i="290" s="1"/>
  <c r="D167" i="290"/>
  <c r="E167" i="290" s="1"/>
  <c r="D168" i="290"/>
  <c r="E168" i="290" s="1"/>
  <c r="D169" i="290"/>
  <c r="E169" i="290" s="1"/>
  <c r="D170" i="290"/>
  <c r="E170" i="290" s="1"/>
  <c r="D171" i="290"/>
  <c r="E171" i="290" s="1"/>
  <c r="D172" i="290"/>
  <c r="E172" i="290" s="1"/>
  <c r="D173" i="290"/>
  <c r="E173" i="290" s="1"/>
  <c r="F173" i="290" s="1"/>
  <c r="G173" i="290" s="1"/>
  <c r="H173" i="290" s="1"/>
  <c r="I173" i="290" s="1"/>
  <c r="J173" i="290" s="1"/>
  <c r="K173" i="290" s="1"/>
  <c r="L173" i="290" s="1"/>
  <c r="M173" i="290" s="1"/>
  <c r="N173" i="290" s="1"/>
  <c r="O173" i="290" s="1"/>
  <c r="P173" i="290" s="1"/>
  <c r="Q173" i="290" s="1"/>
  <c r="R173" i="290" s="1"/>
  <c r="S173" i="290" s="1"/>
  <c r="T173" i="290" s="1"/>
  <c r="U173" i="290" s="1"/>
  <c r="V173" i="290" s="1"/>
  <c r="W173" i="290" s="1"/>
  <c r="X173" i="290" s="1"/>
  <c r="Y173" i="290" s="1"/>
  <c r="D174" i="290"/>
  <c r="E174" i="290" s="1"/>
  <c r="F174" i="290" s="1"/>
  <c r="G174" i="290" s="1"/>
  <c r="H174" i="290" s="1"/>
  <c r="I174" i="290" s="1"/>
  <c r="J174" i="290" s="1"/>
  <c r="K174" i="290" s="1"/>
  <c r="L174" i="290" s="1"/>
  <c r="M174" i="290" s="1"/>
  <c r="N174" i="290" s="1"/>
  <c r="O174" i="290" s="1"/>
  <c r="P174" i="290" s="1"/>
  <c r="Q174" i="290" s="1"/>
  <c r="R174" i="290" s="1"/>
  <c r="S174" i="290" s="1"/>
  <c r="T174" i="290" s="1"/>
  <c r="U174" i="290" s="1"/>
  <c r="V174" i="290" s="1"/>
  <c r="D175" i="290"/>
  <c r="E175" i="290" s="1"/>
  <c r="D176" i="290"/>
  <c r="E176" i="290" s="1"/>
  <c r="D177" i="290"/>
  <c r="E177" i="290" s="1"/>
  <c r="D178" i="290"/>
  <c r="E178" i="290" s="1"/>
  <c r="D179" i="290"/>
  <c r="E179" i="290" s="1"/>
  <c r="D180" i="290"/>
  <c r="E180" i="290" s="1"/>
  <c r="D181" i="290"/>
  <c r="E181" i="290" s="1"/>
  <c r="D182" i="290"/>
  <c r="E182" i="290" s="1"/>
  <c r="D183" i="290"/>
  <c r="E183" i="290" s="1"/>
  <c r="D184" i="290"/>
  <c r="E184" i="290" s="1"/>
  <c r="D185" i="290"/>
  <c r="E185" i="290" s="1"/>
  <c r="D186" i="290"/>
  <c r="E186" i="290" s="1"/>
  <c r="D187" i="290"/>
  <c r="E187" i="290" s="1"/>
  <c r="D2" i="290"/>
  <c r="E2" i="290" s="1"/>
  <c r="C2" i="290"/>
  <c r="E6" i="284"/>
  <c r="G6" i="284"/>
  <c r="E5" i="123" s="1"/>
  <c r="H6" i="284"/>
  <c r="F5" i="123" s="1"/>
  <c r="G57" i="4" l="1"/>
  <c r="F24" i="304" s="1"/>
  <c r="E24" i="304"/>
  <c r="K4" i="304"/>
  <c r="L15" i="304"/>
  <c r="L20" i="304"/>
  <c r="M2" i="304"/>
  <c r="L10" i="304"/>
  <c r="R22" i="304"/>
  <c r="R3" i="304" s="1"/>
  <c r="S21" i="304"/>
  <c r="V42" i="292"/>
  <c r="Y42" i="292"/>
  <c r="Q42" i="292"/>
  <c r="BQ21" i="123"/>
  <c r="BO21" i="123"/>
  <c r="BM21" i="123"/>
  <c r="BJ21" i="123"/>
  <c r="BH21" i="123"/>
  <c r="BF21" i="123"/>
  <c r="BD21" i="123"/>
  <c r="BB21" i="123"/>
  <c r="BA21" i="123"/>
  <c r="AX21" i="123"/>
  <c r="AV21" i="123"/>
  <c r="AT21" i="123"/>
  <c r="AR21" i="123"/>
  <c r="AP21" i="123"/>
  <c r="AN21" i="123"/>
  <c r="AM21" i="123"/>
  <c r="AK21" i="123"/>
  <c r="AJ21" i="123"/>
  <c r="AG21" i="123"/>
  <c r="AF21" i="123"/>
  <c r="AD21" i="123"/>
  <c r="BP21" i="123"/>
  <c r="BN21" i="123"/>
  <c r="BL21" i="123"/>
  <c r="BI21" i="123"/>
  <c r="BG21" i="123"/>
  <c r="BE21" i="123"/>
  <c r="BC21" i="123"/>
  <c r="AZ21" i="123"/>
  <c r="AW21" i="123"/>
  <c r="AU21" i="123"/>
  <c r="AS21" i="123"/>
  <c r="AQ21" i="123"/>
  <c r="AO21" i="123"/>
  <c r="AL21" i="123"/>
  <c r="AI21" i="123"/>
  <c r="AH21" i="123"/>
  <c r="AE21" i="123"/>
  <c r="BK21" i="123"/>
  <c r="AY21" i="123"/>
  <c r="BQ15" i="123"/>
  <c r="BQ4" i="123" s="1"/>
  <c r="BN15" i="123"/>
  <c r="BN4" i="123" s="1"/>
  <c r="BP15" i="123"/>
  <c r="BP4" i="123" s="1"/>
  <c r="BO15" i="123"/>
  <c r="BO4" i="123" s="1"/>
  <c r="AB15" i="123"/>
  <c r="AC15" i="123" s="1"/>
  <c r="H7" i="4"/>
  <c r="I7" i="4" s="1"/>
  <c r="J7" i="4" s="1"/>
  <c r="K7" i="4" s="1"/>
  <c r="L7" i="4" s="1"/>
  <c r="M7" i="4" s="1"/>
  <c r="N7" i="4" s="1"/>
  <c r="O7" i="4" s="1"/>
  <c r="P7" i="4" s="1"/>
  <c r="Q7" i="4" s="1"/>
  <c r="R7" i="4" s="1"/>
  <c r="S7" i="4" s="1"/>
  <c r="T7" i="4" s="1"/>
  <c r="U7" i="4" s="1"/>
  <c r="V7" i="4" s="1"/>
  <c r="W7" i="4" s="1"/>
  <c r="X7" i="4" s="1"/>
  <c r="Y7" i="4" s="1"/>
  <c r="Z7" i="4" s="1"/>
  <c r="AA7" i="4" s="1"/>
  <c r="AB7" i="4" s="1"/>
  <c r="AC7" i="4" s="1"/>
  <c r="AD7" i="4" s="1"/>
  <c r="H8" i="4"/>
  <c r="I8" i="4" s="1"/>
  <c r="J8" i="4" s="1"/>
  <c r="K8" i="4" s="1"/>
  <c r="L8" i="4" s="1"/>
  <c r="M8" i="4" s="1"/>
  <c r="N8" i="4" s="1"/>
  <c r="O8" i="4" s="1"/>
  <c r="P8" i="4" s="1"/>
  <c r="Q8" i="4" s="1"/>
  <c r="R8" i="4" s="1"/>
  <c r="S8" i="4" s="1"/>
  <c r="T8" i="4" s="1"/>
  <c r="U8" i="4" s="1"/>
  <c r="V8" i="4" s="1"/>
  <c r="W8" i="4" s="1"/>
  <c r="X8" i="4" s="1"/>
  <c r="Y8" i="4" s="1"/>
  <c r="Z8" i="4" s="1"/>
  <c r="AA8" i="4" s="1"/>
  <c r="AB8" i="4" s="1"/>
  <c r="AC8" i="4" s="1"/>
  <c r="AD8" i="4" s="1"/>
  <c r="H9" i="4"/>
  <c r="I9" i="4" s="1"/>
  <c r="J9" i="4" s="1"/>
  <c r="K9" i="4" s="1"/>
  <c r="L9" i="4" s="1"/>
  <c r="M9" i="4" s="1"/>
  <c r="N9" i="4" s="1"/>
  <c r="O9" i="4" s="1"/>
  <c r="P9" i="4" s="1"/>
  <c r="Q9" i="4" s="1"/>
  <c r="R9" i="4" s="1"/>
  <c r="S9" i="4" s="1"/>
  <c r="T9" i="4" s="1"/>
  <c r="U9" i="4" s="1"/>
  <c r="V9" i="4" s="1"/>
  <c r="W9" i="4" s="1"/>
  <c r="X9" i="4" s="1"/>
  <c r="Y9" i="4" s="1"/>
  <c r="Z9" i="4" s="1"/>
  <c r="AA9" i="4" s="1"/>
  <c r="AB9" i="4" s="1"/>
  <c r="AC9" i="4" s="1"/>
  <c r="AD9" i="4" s="1"/>
  <c r="H10" i="4"/>
  <c r="I10" i="4" s="1"/>
  <c r="J10" i="4" s="1"/>
  <c r="K10" i="4" s="1"/>
  <c r="L10" i="4" s="1"/>
  <c r="M10" i="4" s="1"/>
  <c r="N10" i="4" s="1"/>
  <c r="O10" i="4" s="1"/>
  <c r="P10" i="4" s="1"/>
  <c r="Q10" i="4" s="1"/>
  <c r="R10" i="4" s="1"/>
  <c r="S10" i="4" s="1"/>
  <c r="T10" i="4" s="1"/>
  <c r="U10" i="4" s="1"/>
  <c r="V10" i="4" s="1"/>
  <c r="W10" i="4" s="1"/>
  <c r="X10" i="4" s="1"/>
  <c r="Y10" i="4" s="1"/>
  <c r="Z10" i="4" s="1"/>
  <c r="AA10" i="4" s="1"/>
  <c r="AB10" i="4" s="1"/>
  <c r="AC10" i="4" s="1"/>
  <c r="AD10" i="4" s="1"/>
  <c r="H11" i="4"/>
  <c r="I11" i="4" s="1"/>
  <c r="J11" i="4" s="1"/>
  <c r="K11" i="4" s="1"/>
  <c r="L11" i="4" s="1"/>
  <c r="M11" i="4" s="1"/>
  <c r="N11" i="4" s="1"/>
  <c r="O11" i="4" s="1"/>
  <c r="P11" i="4" s="1"/>
  <c r="Q11" i="4" s="1"/>
  <c r="R11" i="4" s="1"/>
  <c r="S11" i="4" s="1"/>
  <c r="T11" i="4" s="1"/>
  <c r="U11" i="4" s="1"/>
  <c r="V11" i="4" s="1"/>
  <c r="W11" i="4" s="1"/>
  <c r="X11" i="4" s="1"/>
  <c r="Y11" i="4" s="1"/>
  <c r="Z11" i="4" s="1"/>
  <c r="AA11" i="4" s="1"/>
  <c r="AB11" i="4" s="1"/>
  <c r="AC11" i="4" s="1"/>
  <c r="AD11" i="4" s="1"/>
  <c r="H12" i="4"/>
  <c r="I12" i="4" s="1"/>
  <c r="J12" i="4" s="1"/>
  <c r="K12" i="4" s="1"/>
  <c r="L12" i="4" s="1"/>
  <c r="M12" i="4" s="1"/>
  <c r="N12" i="4" s="1"/>
  <c r="O12" i="4" s="1"/>
  <c r="P12" i="4" s="1"/>
  <c r="Q12" i="4" s="1"/>
  <c r="R12" i="4" s="1"/>
  <c r="S12" i="4" s="1"/>
  <c r="T12" i="4" s="1"/>
  <c r="U12" i="4" s="1"/>
  <c r="V12" i="4" s="1"/>
  <c r="W12" i="4" s="1"/>
  <c r="X12" i="4" s="1"/>
  <c r="Y12" i="4" s="1"/>
  <c r="Z12" i="4" s="1"/>
  <c r="AA12" i="4" s="1"/>
  <c r="AB12" i="4" s="1"/>
  <c r="AC12" i="4" s="1"/>
  <c r="AD12" i="4" s="1"/>
  <c r="H13" i="4"/>
  <c r="I13" i="4" s="1"/>
  <c r="J13" i="4" s="1"/>
  <c r="K13" i="4" s="1"/>
  <c r="L13" i="4" s="1"/>
  <c r="M13" i="4" s="1"/>
  <c r="N13" i="4" s="1"/>
  <c r="O13" i="4" s="1"/>
  <c r="P13" i="4" s="1"/>
  <c r="Q13" i="4" s="1"/>
  <c r="R13" i="4" s="1"/>
  <c r="S13" i="4" s="1"/>
  <c r="T13" i="4" s="1"/>
  <c r="U13" i="4" s="1"/>
  <c r="V13" i="4" s="1"/>
  <c r="W13" i="4" s="1"/>
  <c r="X13" i="4" s="1"/>
  <c r="Y13" i="4" s="1"/>
  <c r="Z13" i="4" s="1"/>
  <c r="AA13" i="4" s="1"/>
  <c r="AB13" i="4" s="1"/>
  <c r="AC13" i="4" s="1"/>
  <c r="AD13" i="4" s="1"/>
  <c r="H14" i="4"/>
  <c r="I14" i="4" s="1"/>
  <c r="J14" i="4" s="1"/>
  <c r="K14" i="4" s="1"/>
  <c r="L14" i="4" s="1"/>
  <c r="M14" i="4" s="1"/>
  <c r="N14" i="4" s="1"/>
  <c r="O14" i="4" s="1"/>
  <c r="P14" i="4" s="1"/>
  <c r="Q14" i="4" s="1"/>
  <c r="R14" i="4" s="1"/>
  <c r="S14" i="4" s="1"/>
  <c r="T14" i="4" s="1"/>
  <c r="U14" i="4" s="1"/>
  <c r="V14" i="4" s="1"/>
  <c r="W14" i="4" s="1"/>
  <c r="X14" i="4" s="1"/>
  <c r="Y14" i="4" s="1"/>
  <c r="Z14" i="4" s="1"/>
  <c r="AA14" i="4" s="1"/>
  <c r="AB14" i="4" s="1"/>
  <c r="AC14" i="4" s="1"/>
  <c r="AD14" i="4" s="1"/>
  <c r="H15" i="4"/>
  <c r="I15" i="4" s="1"/>
  <c r="J15" i="4" s="1"/>
  <c r="K15" i="4" s="1"/>
  <c r="L15" i="4" s="1"/>
  <c r="M15" i="4" s="1"/>
  <c r="N15" i="4" s="1"/>
  <c r="O15" i="4" s="1"/>
  <c r="P15" i="4" s="1"/>
  <c r="Q15" i="4" s="1"/>
  <c r="R15" i="4" s="1"/>
  <c r="S15" i="4" s="1"/>
  <c r="T15" i="4" s="1"/>
  <c r="U15" i="4" s="1"/>
  <c r="V15" i="4" s="1"/>
  <c r="W15" i="4" s="1"/>
  <c r="X15" i="4" s="1"/>
  <c r="Y15" i="4" s="1"/>
  <c r="Z15" i="4" s="1"/>
  <c r="AA15" i="4" s="1"/>
  <c r="AB15" i="4" s="1"/>
  <c r="AC15" i="4" s="1"/>
  <c r="AD15" i="4" s="1"/>
  <c r="H16" i="4"/>
  <c r="I16" i="4" s="1"/>
  <c r="J16" i="4" s="1"/>
  <c r="K16" i="4" s="1"/>
  <c r="L16" i="4" s="1"/>
  <c r="M16" i="4" s="1"/>
  <c r="N16" i="4" s="1"/>
  <c r="O16" i="4" s="1"/>
  <c r="P16" i="4" s="1"/>
  <c r="Q16" i="4" s="1"/>
  <c r="R16" i="4" s="1"/>
  <c r="S16" i="4" s="1"/>
  <c r="T16" i="4" s="1"/>
  <c r="U16" i="4" s="1"/>
  <c r="V16" i="4" s="1"/>
  <c r="W16" i="4" s="1"/>
  <c r="X16" i="4" s="1"/>
  <c r="Y16" i="4" s="1"/>
  <c r="Z16" i="4" s="1"/>
  <c r="AA16" i="4" s="1"/>
  <c r="AB16" i="4" s="1"/>
  <c r="AC16" i="4" s="1"/>
  <c r="AD16" i="4" s="1"/>
  <c r="H17" i="4"/>
  <c r="I17" i="4" s="1"/>
  <c r="J17" i="4" s="1"/>
  <c r="K17" i="4" s="1"/>
  <c r="L17" i="4" s="1"/>
  <c r="M17" i="4" s="1"/>
  <c r="N17" i="4" s="1"/>
  <c r="O17" i="4" s="1"/>
  <c r="P17" i="4" s="1"/>
  <c r="Q17" i="4" s="1"/>
  <c r="R17" i="4" s="1"/>
  <c r="S17" i="4" s="1"/>
  <c r="T17" i="4" s="1"/>
  <c r="U17" i="4" s="1"/>
  <c r="V17" i="4" s="1"/>
  <c r="W17" i="4" s="1"/>
  <c r="X17" i="4" s="1"/>
  <c r="Y17" i="4" s="1"/>
  <c r="Z17" i="4" s="1"/>
  <c r="AA17" i="4" s="1"/>
  <c r="AB17" i="4" s="1"/>
  <c r="AC17" i="4" s="1"/>
  <c r="AD17" i="4" s="1"/>
  <c r="H18" i="4"/>
  <c r="I18" i="4" s="1"/>
  <c r="J18" i="4" s="1"/>
  <c r="K18" i="4" s="1"/>
  <c r="L18" i="4" s="1"/>
  <c r="M18" i="4" s="1"/>
  <c r="N18" i="4" s="1"/>
  <c r="O18" i="4" s="1"/>
  <c r="P18" i="4" s="1"/>
  <c r="Q18" i="4" s="1"/>
  <c r="R18" i="4" s="1"/>
  <c r="S18" i="4" s="1"/>
  <c r="T18" i="4" s="1"/>
  <c r="U18" i="4" s="1"/>
  <c r="V18" i="4" s="1"/>
  <c r="W18" i="4" s="1"/>
  <c r="X18" i="4" s="1"/>
  <c r="Y18" i="4" s="1"/>
  <c r="Z18" i="4" s="1"/>
  <c r="AA18" i="4" s="1"/>
  <c r="AB18" i="4" s="1"/>
  <c r="AC18" i="4" s="1"/>
  <c r="AD18" i="4" s="1"/>
  <c r="H19" i="4"/>
  <c r="I19" i="4" s="1"/>
  <c r="J19" i="4" s="1"/>
  <c r="K19" i="4" s="1"/>
  <c r="L19" i="4" s="1"/>
  <c r="M19" i="4" s="1"/>
  <c r="N19" i="4" s="1"/>
  <c r="O19" i="4" s="1"/>
  <c r="P19" i="4" s="1"/>
  <c r="Q19" i="4" s="1"/>
  <c r="R19" i="4" s="1"/>
  <c r="S19" i="4" s="1"/>
  <c r="T19" i="4" s="1"/>
  <c r="U19" i="4" s="1"/>
  <c r="V19" i="4" s="1"/>
  <c r="W19" i="4" s="1"/>
  <c r="X19" i="4" s="1"/>
  <c r="Y19" i="4" s="1"/>
  <c r="Z19" i="4" s="1"/>
  <c r="AA19" i="4" s="1"/>
  <c r="AB19" i="4" s="1"/>
  <c r="AC19" i="4" s="1"/>
  <c r="AD19" i="4" s="1"/>
  <c r="AF19" i="4" s="1"/>
  <c r="H20" i="4"/>
  <c r="I20" i="4" s="1"/>
  <c r="J20" i="4" s="1"/>
  <c r="K20" i="4" s="1"/>
  <c r="L20" i="4" s="1"/>
  <c r="M20" i="4" s="1"/>
  <c r="N20" i="4" s="1"/>
  <c r="O20" i="4" s="1"/>
  <c r="P20" i="4" s="1"/>
  <c r="Q20" i="4" s="1"/>
  <c r="R20" i="4" s="1"/>
  <c r="S20" i="4" s="1"/>
  <c r="T20" i="4" s="1"/>
  <c r="U20" i="4" s="1"/>
  <c r="V20" i="4" s="1"/>
  <c r="W20" i="4" s="1"/>
  <c r="X20" i="4" s="1"/>
  <c r="Y20" i="4" s="1"/>
  <c r="Z20" i="4" s="1"/>
  <c r="AA20" i="4" s="1"/>
  <c r="AB20" i="4" s="1"/>
  <c r="AC20" i="4" s="1"/>
  <c r="AD20" i="4" s="1"/>
  <c r="H21" i="4"/>
  <c r="I21" i="4" s="1"/>
  <c r="J21" i="4" s="1"/>
  <c r="K21" i="4" s="1"/>
  <c r="L21" i="4" s="1"/>
  <c r="M21" i="4" s="1"/>
  <c r="N21" i="4" s="1"/>
  <c r="O21" i="4" s="1"/>
  <c r="P21" i="4" s="1"/>
  <c r="Q21" i="4" s="1"/>
  <c r="R21" i="4" s="1"/>
  <c r="S21" i="4" s="1"/>
  <c r="T21" i="4" s="1"/>
  <c r="U21" i="4" s="1"/>
  <c r="V21" i="4" s="1"/>
  <c r="W21" i="4" s="1"/>
  <c r="X21" i="4" s="1"/>
  <c r="Y21" i="4" s="1"/>
  <c r="Z21" i="4" s="1"/>
  <c r="AA21" i="4" s="1"/>
  <c r="AB21" i="4" s="1"/>
  <c r="AC21" i="4" s="1"/>
  <c r="AD21" i="4" s="1"/>
  <c r="H22" i="4"/>
  <c r="I22" i="4" s="1"/>
  <c r="J22" i="4" s="1"/>
  <c r="K22" i="4" s="1"/>
  <c r="L22" i="4" s="1"/>
  <c r="M22" i="4" s="1"/>
  <c r="N22" i="4" s="1"/>
  <c r="O22" i="4" s="1"/>
  <c r="P22" i="4" s="1"/>
  <c r="Q22" i="4" s="1"/>
  <c r="R22" i="4" s="1"/>
  <c r="S22" i="4" s="1"/>
  <c r="T22" i="4" s="1"/>
  <c r="U22" i="4" s="1"/>
  <c r="V22" i="4" s="1"/>
  <c r="W22" i="4" s="1"/>
  <c r="X22" i="4" s="1"/>
  <c r="Y22" i="4" s="1"/>
  <c r="Z22" i="4" s="1"/>
  <c r="AA22" i="4" s="1"/>
  <c r="AB22" i="4" s="1"/>
  <c r="AC22" i="4" s="1"/>
  <c r="AD22" i="4" s="1"/>
  <c r="H23" i="4"/>
  <c r="I23" i="4" s="1"/>
  <c r="J23" i="4" s="1"/>
  <c r="K23" i="4" s="1"/>
  <c r="L23" i="4" s="1"/>
  <c r="M23" i="4" s="1"/>
  <c r="N23" i="4" s="1"/>
  <c r="O23" i="4" s="1"/>
  <c r="P23" i="4" s="1"/>
  <c r="Q23" i="4" s="1"/>
  <c r="R23" i="4" s="1"/>
  <c r="S23" i="4" s="1"/>
  <c r="T23" i="4" s="1"/>
  <c r="U23" i="4" s="1"/>
  <c r="V23" i="4" s="1"/>
  <c r="W23" i="4" s="1"/>
  <c r="X23" i="4" s="1"/>
  <c r="Y23" i="4" s="1"/>
  <c r="Z23" i="4" s="1"/>
  <c r="AA23" i="4" s="1"/>
  <c r="AB23" i="4" s="1"/>
  <c r="AC23" i="4" s="1"/>
  <c r="AD23" i="4" s="1"/>
  <c r="H24" i="4"/>
  <c r="I24" i="4" s="1"/>
  <c r="J24" i="4" s="1"/>
  <c r="K24" i="4" s="1"/>
  <c r="L24" i="4" s="1"/>
  <c r="M24" i="4" s="1"/>
  <c r="N24" i="4" s="1"/>
  <c r="O24" i="4" s="1"/>
  <c r="P24" i="4" s="1"/>
  <c r="Q24" i="4" s="1"/>
  <c r="R24" i="4" s="1"/>
  <c r="S24" i="4" s="1"/>
  <c r="T24" i="4" s="1"/>
  <c r="U24" i="4" s="1"/>
  <c r="V24" i="4" s="1"/>
  <c r="W24" i="4" s="1"/>
  <c r="X24" i="4" s="1"/>
  <c r="Y24" i="4" s="1"/>
  <c r="Z24" i="4" s="1"/>
  <c r="AA24" i="4" s="1"/>
  <c r="AB24" i="4" s="1"/>
  <c r="AC24" i="4" s="1"/>
  <c r="AD24" i="4" s="1"/>
  <c r="H25" i="4"/>
  <c r="I25" i="4" s="1"/>
  <c r="J25" i="4" s="1"/>
  <c r="K25" i="4" s="1"/>
  <c r="L25" i="4" s="1"/>
  <c r="M25" i="4" s="1"/>
  <c r="N25" i="4" s="1"/>
  <c r="O25" i="4" s="1"/>
  <c r="P25" i="4" s="1"/>
  <c r="Q25" i="4" s="1"/>
  <c r="R25" i="4" s="1"/>
  <c r="S25" i="4" s="1"/>
  <c r="T25" i="4" s="1"/>
  <c r="U25" i="4" s="1"/>
  <c r="V25" i="4" s="1"/>
  <c r="W25" i="4" s="1"/>
  <c r="X25" i="4" s="1"/>
  <c r="Y25" i="4" s="1"/>
  <c r="Z25" i="4" s="1"/>
  <c r="AA25" i="4" s="1"/>
  <c r="AB25" i="4" s="1"/>
  <c r="AC25" i="4" s="1"/>
  <c r="AD25" i="4" s="1"/>
  <c r="H26" i="4"/>
  <c r="I26" i="4" s="1"/>
  <c r="J26" i="4" s="1"/>
  <c r="K26" i="4" s="1"/>
  <c r="L26" i="4" s="1"/>
  <c r="M26" i="4" s="1"/>
  <c r="N26" i="4" s="1"/>
  <c r="O26" i="4" s="1"/>
  <c r="P26" i="4" s="1"/>
  <c r="Q26" i="4" s="1"/>
  <c r="R26" i="4" s="1"/>
  <c r="S26" i="4" s="1"/>
  <c r="T26" i="4" s="1"/>
  <c r="U26" i="4" s="1"/>
  <c r="V26" i="4" s="1"/>
  <c r="W26" i="4" s="1"/>
  <c r="X26" i="4" s="1"/>
  <c r="Y26" i="4" s="1"/>
  <c r="Z26" i="4" s="1"/>
  <c r="AA26" i="4" s="1"/>
  <c r="AB26" i="4" s="1"/>
  <c r="AC26" i="4" s="1"/>
  <c r="AD26" i="4" s="1"/>
  <c r="H27" i="4"/>
  <c r="I27" i="4" s="1"/>
  <c r="J27" i="4" s="1"/>
  <c r="K27" i="4" s="1"/>
  <c r="L27" i="4" s="1"/>
  <c r="M27" i="4" s="1"/>
  <c r="N27" i="4" s="1"/>
  <c r="O27" i="4" s="1"/>
  <c r="P27" i="4" s="1"/>
  <c r="Q27" i="4" s="1"/>
  <c r="R27" i="4" s="1"/>
  <c r="S27" i="4" s="1"/>
  <c r="T27" i="4" s="1"/>
  <c r="U27" i="4" s="1"/>
  <c r="V27" i="4" s="1"/>
  <c r="W27" i="4" s="1"/>
  <c r="X27" i="4" s="1"/>
  <c r="Y27" i="4" s="1"/>
  <c r="Z27" i="4" s="1"/>
  <c r="AA27" i="4" s="1"/>
  <c r="AB27" i="4" s="1"/>
  <c r="AC27" i="4" s="1"/>
  <c r="AD27" i="4" s="1"/>
  <c r="H28" i="4"/>
  <c r="I28" i="4" s="1"/>
  <c r="J28" i="4" s="1"/>
  <c r="K28" i="4" s="1"/>
  <c r="L28" i="4" s="1"/>
  <c r="M28" i="4" s="1"/>
  <c r="N28" i="4" s="1"/>
  <c r="O28" i="4" s="1"/>
  <c r="P28" i="4" s="1"/>
  <c r="Q28" i="4" s="1"/>
  <c r="R28" i="4" s="1"/>
  <c r="S28" i="4" s="1"/>
  <c r="T28" i="4" s="1"/>
  <c r="U28" i="4" s="1"/>
  <c r="V28" i="4" s="1"/>
  <c r="W28" i="4" s="1"/>
  <c r="X28" i="4" s="1"/>
  <c r="Y28" i="4" s="1"/>
  <c r="Z28" i="4" s="1"/>
  <c r="AA28" i="4" s="1"/>
  <c r="AB28" i="4" s="1"/>
  <c r="AC28" i="4" s="1"/>
  <c r="AD28" i="4" s="1"/>
  <c r="H29" i="4"/>
  <c r="I29" i="4" s="1"/>
  <c r="J29" i="4" s="1"/>
  <c r="K29" i="4" s="1"/>
  <c r="L29" i="4" s="1"/>
  <c r="M29" i="4" s="1"/>
  <c r="N29" i="4" s="1"/>
  <c r="O29" i="4" s="1"/>
  <c r="P29" i="4" s="1"/>
  <c r="Q29" i="4" s="1"/>
  <c r="R29" i="4" s="1"/>
  <c r="S29" i="4" s="1"/>
  <c r="T29" i="4" s="1"/>
  <c r="U29" i="4" s="1"/>
  <c r="V29" i="4" s="1"/>
  <c r="W29" i="4" s="1"/>
  <c r="X29" i="4" s="1"/>
  <c r="Y29" i="4" s="1"/>
  <c r="Z29" i="4" s="1"/>
  <c r="AA29" i="4" s="1"/>
  <c r="AB29" i="4" s="1"/>
  <c r="AC29" i="4" s="1"/>
  <c r="AD29" i="4" s="1"/>
  <c r="H30" i="4"/>
  <c r="I30" i="4" s="1"/>
  <c r="J30" i="4" s="1"/>
  <c r="K30" i="4" s="1"/>
  <c r="L30" i="4" s="1"/>
  <c r="M30" i="4" s="1"/>
  <c r="N30" i="4" s="1"/>
  <c r="O30" i="4" s="1"/>
  <c r="P30" i="4" s="1"/>
  <c r="Q30" i="4" s="1"/>
  <c r="R30" i="4" s="1"/>
  <c r="S30" i="4" s="1"/>
  <c r="T30" i="4" s="1"/>
  <c r="U30" i="4" s="1"/>
  <c r="V30" i="4" s="1"/>
  <c r="W30" i="4" s="1"/>
  <c r="X30" i="4" s="1"/>
  <c r="Y30" i="4" s="1"/>
  <c r="Z30" i="4" s="1"/>
  <c r="AA30" i="4" s="1"/>
  <c r="AB30" i="4" s="1"/>
  <c r="AC30" i="4" s="1"/>
  <c r="AD30" i="4" s="1"/>
  <c r="H31" i="4"/>
  <c r="I31" i="4" s="1"/>
  <c r="J31" i="4" s="1"/>
  <c r="K31" i="4" s="1"/>
  <c r="L31" i="4" s="1"/>
  <c r="M31" i="4" s="1"/>
  <c r="N31" i="4" s="1"/>
  <c r="O31" i="4" s="1"/>
  <c r="P31" i="4" s="1"/>
  <c r="Q31" i="4" s="1"/>
  <c r="R31" i="4" s="1"/>
  <c r="S31" i="4" s="1"/>
  <c r="T31" i="4" s="1"/>
  <c r="U31" i="4" s="1"/>
  <c r="V31" i="4" s="1"/>
  <c r="W31" i="4" s="1"/>
  <c r="X31" i="4" s="1"/>
  <c r="Y31" i="4" s="1"/>
  <c r="Z31" i="4" s="1"/>
  <c r="AA31" i="4" s="1"/>
  <c r="AB31" i="4" s="1"/>
  <c r="AC31" i="4" s="1"/>
  <c r="AD31" i="4" s="1"/>
  <c r="H32" i="4"/>
  <c r="I32" i="4" s="1"/>
  <c r="J32" i="4" s="1"/>
  <c r="K32" i="4" s="1"/>
  <c r="L32" i="4" s="1"/>
  <c r="M32" i="4" s="1"/>
  <c r="N32" i="4" s="1"/>
  <c r="O32" i="4" s="1"/>
  <c r="P32" i="4" s="1"/>
  <c r="Q32" i="4" s="1"/>
  <c r="R32" i="4" s="1"/>
  <c r="S32" i="4" s="1"/>
  <c r="T32" i="4" s="1"/>
  <c r="U32" i="4" s="1"/>
  <c r="V32" i="4" s="1"/>
  <c r="W32" i="4" s="1"/>
  <c r="X32" i="4" s="1"/>
  <c r="Y32" i="4" s="1"/>
  <c r="Z32" i="4" s="1"/>
  <c r="AA32" i="4" s="1"/>
  <c r="AB32" i="4" s="1"/>
  <c r="AC32" i="4" s="1"/>
  <c r="AD32" i="4" s="1"/>
  <c r="H33" i="4"/>
  <c r="I33" i="4" s="1"/>
  <c r="J33" i="4" s="1"/>
  <c r="K33" i="4" s="1"/>
  <c r="L33" i="4" s="1"/>
  <c r="M33" i="4" s="1"/>
  <c r="N33" i="4" s="1"/>
  <c r="O33" i="4" s="1"/>
  <c r="P33" i="4" s="1"/>
  <c r="Q33" i="4" s="1"/>
  <c r="R33" i="4" s="1"/>
  <c r="S33" i="4" s="1"/>
  <c r="T33" i="4" s="1"/>
  <c r="U33" i="4" s="1"/>
  <c r="V33" i="4" s="1"/>
  <c r="W33" i="4" s="1"/>
  <c r="X33" i="4" s="1"/>
  <c r="Y33" i="4" s="1"/>
  <c r="Z33" i="4" s="1"/>
  <c r="AA33" i="4" s="1"/>
  <c r="AB33" i="4" s="1"/>
  <c r="AC33" i="4" s="1"/>
  <c r="AD33" i="4" s="1"/>
  <c r="BN33" i="4" s="1"/>
  <c r="H34" i="4"/>
  <c r="I34" i="4" s="1"/>
  <c r="J34" i="4" s="1"/>
  <c r="K34" i="4" s="1"/>
  <c r="L34" i="4" s="1"/>
  <c r="M34" i="4" s="1"/>
  <c r="N34" i="4" s="1"/>
  <c r="O34" i="4" s="1"/>
  <c r="P34" i="4" s="1"/>
  <c r="Q34" i="4" s="1"/>
  <c r="R34" i="4" s="1"/>
  <c r="S34" i="4" s="1"/>
  <c r="T34" i="4" s="1"/>
  <c r="U34" i="4" s="1"/>
  <c r="V34" i="4" s="1"/>
  <c r="W34" i="4" s="1"/>
  <c r="X34" i="4" s="1"/>
  <c r="Y34" i="4" s="1"/>
  <c r="Z34" i="4" s="1"/>
  <c r="AA34" i="4" s="1"/>
  <c r="AB34" i="4" s="1"/>
  <c r="AC34" i="4" s="1"/>
  <c r="AD34" i="4" s="1"/>
  <c r="H35" i="4"/>
  <c r="I35" i="4" s="1"/>
  <c r="J35" i="4" s="1"/>
  <c r="K35" i="4" s="1"/>
  <c r="L35" i="4" s="1"/>
  <c r="M35" i="4" s="1"/>
  <c r="N35" i="4" s="1"/>
  <c r="O35" i="4" s="1"/>
  <c r="P35" i="4" s="1"/>
  <c r="Q35" i="4" s="1"/>
  <c r="R35" i="4" s="1"/>
  <c r="S35" i="4" s="1"/>
  <c r="T35" i="4" s="1"/>
  <c r="U35" i="4" s="1"/>
  <c r="V35" i="4" s="1"/>
  <c r="W35" i="4" s="1"/>
  <c r="X35" i="4" s="1"/>
  <c r="Y35" i="4" s="1"/>
  <c r="Z35" i="4" s="1"/>
  <c r="AA35" i="4" s="1"/>
  <c r="AB35" i="4" s="1"/>
  <c r="AC35" i="4" s="1"/>
  <c r="AD35" i="4" s="1"/>
  <c r="H36" i="4"/>
  <c r="I36" i="4" s="1"/>
  <c r="J36" i="4" s="1"/>
  <c r="K36" i="4" s="1"/>
  <c r="L36" i="4" s="1"/>
  <c r="M36" i="4" s="1"/>
  <c r="N36" i="4" s="1"/>
  <c r="O36" i="4" s="1"/>
  <c r="P36" i="4" s="1"/>
  <c r="Q36" i="4" s="1"/>
  <c r="R36" i="4" s="1"/>
  <c r="S36" i="4" s="1"/>
  <c r="T36" i="4" s="1"/>
  <c r="U36" i="4" s="1"/>
  <c r="V36" i="4" s="1"/>
  <c r="W36" i="4" s="1"/>
  <c r="X36" i="4" s="1"/>
  <c r="Y36" i="4" s="1"/>
  <c r="Z36" i="4" s="1"/>
  <c r="AA36" i="4" s="1"/>
  <c r="AB36" i="4" s="1"/>
  <c r="AC36" i="4" s="1"/>
  <c r="AD36" i="4" s="1"/>
  <c r="H37" i="4"/>
  <c r="I37" i="4" s="1"/>
  <c r="J37" i="4" s="1"/>
  <c r="K37" i="4" s="1"/>
  <c r="L37" i="4" s="1"/>
  <c r="M37" i="4" s="1"/>
  <c r="N37" i="4" s="1"/>
  <c r="O37" i="4" s="1"/>
  <c r="P37" i="4" s="1"/>
  <c r="Q37" i="4" s="1"/>
  <c r="R37" i="4" s="1"/>
  <c r="S37" i="4" s="1"/>
  <c r="T37" i="4" s="1"/>
  <c r="U37" i="4" s="1"/>
  <c r="V37" i="4" s="1"/>
  <c r="W37" i="4" s="1"/>
  <c r="X37" i="4" s="1"/>
  <c r="Y37" i="4" s="1"/>
  <c r="Z37" i="4" s="1"/>
  <c r="AA37" i="4" s="1"/>
  <c r="AB37" i="4" s="1"/>
  <c r="AC37" i="4" s="1"/>
  <c r="AD37" i="4" s="1"/>
  <c r="H38" i="4"/>
  <c r="I38" i="4" s="1"/>
  <c r="J38" i="4" s="1"/>
  <c r="K38" i="4" s="1"/>
  <c r="L38" i="4" s="1"/>
  <c r="M38" i="4" s="1"/>
  <c r="N38" i="4" s="1"/>
  <c r="O38" i="4" s="1"/>
  <c r="P38" i="4" s="1"/>
  <c r="Q38" i="4" s="1"/>
  <c r="R38" i="4" s="1"/>
  <c r="S38" i="4" s="1"/>
  <c r="T38" i="4" s="1"/>
  <c r="U38" i="4" s="1"/>
  <c r="V38" i="4" s="1"/>
  <c r="W38" i="4" s="1"/>
  <c r="X38" i="4" s="1"/>
  <c r="Y38" i="4" s="1"/>
  <c r="Z38" i="4" s="1"/>
  <c r="AA38" i="4" s="1"/>
  <c r="AB38" i="4" s="1"/>
  <c r="AC38" i="4" s="1"/>
  <c r="AD38" i="4" s="1"/>
  <c r="H39" i="4"/>
  <c r="I39" i="4" s="1"/>
  <c r="J39" i="4" s="1"/>
  <c r="K39" i="4" s="1"/>
  <c r="L39" i="4" s="1"/>
  <c r="M39" i="4" s="1"/>
  <c r="N39" i="4" s="1"/>
  <c r="O39" i="4" s="1"/>
  <c r="P39" i="4" s="1"/>
  <c r="Q39" i="4" s="1"/>
  <c r="R39" i="4" s="1"/>
  <c r="S39" i="4" s="1"/>
  <c r="T39" i="4" s="1"/>
  <c r="U39" i="4" s="1"/>
  <c r="V39" i="4" s="1"/>
  <c r="W39" i="4" s="1"/>
  <c r="X39" i="4" s="1"/>
  <c r="Y39" i="4" s="1"/>
  <c r="Z39" i="4" s="1"/>
  <c r="AA39" i="4" s="1"/>
  <c r="AB39" i="4" s="1"/>
  <c r="AC39" i="4" s="1"/>
  <c r="AD39" i="4" s="1"/>
  <c r="H40" i="4"/>
  <c r="I40" i="4" s="1"/>
  <c r="J40" i="4" s="1"/>
  <c r="K40" i="4" s="1"/>
  <c r="L40" i="4" s="1"/>
  <c r="M40" i="4" s="1"/>
  <c r="N40" i="4" s="1"/>
  <c r="O40" i="4" s="1"/>
  <c r="P40" i="4" s="1"/>
  <c r="Q40" i="4" s="1"/>
  <c r="R40" i="4" s="1"/>
  <c r="S40" i="4" s="1"/>
  <c r="T40" i="4" s="1"/>
  <c r="U40" i="4" s="1"/>
  <c r="V40" i="4" s="1"/>
  <c r="W40" i="4" s="1"/>
  <c r="X40" i="4" s="1"/>
  <c r="Y40" i="4" s="1"/>
  <c r="Z40" i="4" s="1"/>
  <c r="AA40" i="4" s="1"/>
  <c r="AB40" i="4" s="1"/>
  <c r="AC40" i="4" s="1"/>
  <c r="AD40" i="4" s="1"/>
  <c r="H41" i="4"/>
  <c r="I41" i="4" s="1"/>
  <c r="J41" i="4" s="1"/>
  <c r="K41" i="4" s="1"/>
  <c r="L41" i="4" s="1"/>
  <c r="M41" i="4" s="1"/>
  <c r="N41" i="4" s="1"/>
  <c r="O41" i="4" s="1"/>
  <c r="P41" i="4" s="1"/>
  <c r="Q41" i="4" s="1"/>
  <c r="R41" i="4" s="1"/>
  <c r="S41" i="4" s="1"/>
  <c r="T41" i="4" s="1"/>
  <c r="U41" i="4" s="1"/>
  <c r="V41" i="4" s="1"/>
  <c r="W41" i="4" s="1"/>
  <c r="X41" i="4" s="1"/>
  <c r="Y41" i="4" s="1"/>
  <c r="Z41" i="4" s="1"/>
  <c r="AA41" i="4" s="1"/>
  <c r="AB41" i="4" s="1"/>
  <c r="AC41" i="4" s="1"/>
  <c r="AD41" i="4" s="1"/>
  <c r="H42" i="4"/>
  <c r="I42" i="4" s="1"/>
  <c r="J42" i="4" s="1"/>
  <c r="K42" i="4" s="1"/>
  <c r="L42" i="4" s="1"/>
  <c r="M42" i="4" s="1"/>
  <c r="N42" i="4" s="1"/>
  <c r="O42" i="4" s="1"/>
  <c r="P42" i="4" s="1"/>
  <c r="Q42" i="4" s="1"/>
  <c r="R42" i="4" s="1"/>
  <c r="S42" i="4" s="1"/>
  <c r="T42" i="4" s="1"/>
  <c r="U42" i="4" s="1"/>
  <c r="V42" i="4" s="1"/>
  <c r="W42" i="4" s="1"/>
  <c r="X42" i="4" s="1"/>
  <c r="Y42" i="4" s="1"/>
  <c r="Z42" i="4" s="1"/>
  <c r="AA42" i="4" s="1"/>
  <c r="AB42" i="4" s="1"/>
  <c r="AC42" i="4" s="1"/>
  <c r="AD42" i="4" s="1"/>
  <c r="H43" i="4"/>
  <c r="I43" i="4" s="1"/>
  <c r="J43" i="4" s="1"/>
  <c r="K43" i="4" s="1"/>
  <c r="L43" i="4" s="1"/>
  <c r="M43" i="4" s="1"/>
  <c r="N43" i="4" s="1"/>
  <c r="O43" i="4" s="1"/>
  <c r="P43" i="4" s="1"/>
  <c r="Q43" i="4" s="1"/>
  <c r="R43" i="4" s="1"/>
  <c r="S43" i="4" s="1"/>
  <c r="T43" i="4" s="1"/>
  <c r="U43" i="4" s="1"/>
  <c r="V43" i="4" s="1"/>
  <c r="W43" i="4" s="1"/>
  <c r="X43" i="4" s="1"/>
  <c r="Y43" i="4" s="1"/>
  <c r="Z43" i="4" s="1"/>
  <c r="AA43" i="4" s="1"/>
  <c r="AB43" i="4" s="1"/>
  <c r="AC43" i="4" s="1"/>
  <c r="AD43" i="4" s="1"/>
  <c r="H44" i="4"/>
  <c r="I44" i="4" s="1"/>
  <c r="J44" i="4" s="1"/>
  <c r="K44" i="4" s="1"/>
  <c r="L44" i="4" s="1"/>
  <c r="M44" i="4" s="1"/>
  <c r="N44" i="4" s="1"/>
  <c r="O44" i="4" s="1"/>
  <c r="P44" i="4" s="1"/>
  <c r="Q44" i="4" s="1"/>
  <c r="R44" i="4" s="1"/>
  <c r="S44" i="4" s="1"/>
  <c r="T44" i="4" s="1"/>
  <c r="U44" i="4" s="1"/>
  <c r="V44" i="4" s="1"/>
  <c r="W44" i="4" s="1"/>
  <c r="X44" i="4" s="1"/>
  <c r="Y44" i="4" s="1"/>
  <c r="Z44" i="4" s="1"/>
  <c r="AA44" i="4" s="1"/>
  <c r="AB44" i="4" s="1"/>
  <c r="AC44" i="4" s="1"/>
  <c r="AD44" i="4" s="1"/>
  <c r="H45" i="4"/>
  <c r="I45" i="4" s="1"/>
  <c r="J45" i="4" s="1"/>
  <c r="K45" i="4" s="1"/>
  <c r="L45" i="4" s="1"/>
  <c r="M45" i="4" s="1"/>
  <c r="N45" i="4" s="1"/>
  <c r="O45" i="4" s="1"/>
  <c r="P45" i="4" s="1"/>
  <c r="Q45" i="4" s="1"/>
  <c r="R45" i="4" s="1"/>
  <c r="S45" i="4" s="1"/>
  <c r="T45" i="4" s="1"/>
  <c r="U45" i="4" s="1"/>
  <c r="V45" i="4" s="1"/>
  <c r="W45" i="4" s="1"/>
  <c r="X45" i="4" s="1"/>
  <c r="Y45" i="4" s="1"/>
  <c r="Z45" i="4" s="1"/>
  <c r="AA45" i="4" s="1"/>
  <c r="AB45" i="4" s="1"/>
  <c r="AC45" i="4" s="1"/>
  <c r="AD45" i="4" s="1"/>
  <c r="H46" i="4"/>
  <c r="I46" i="4" s="1"/>
  <c r="J46" i="4" s="1"/>
  <c r="K46" i="4" s="1"/>
  <c r="L46" i="4" s="1"/>
  <c r="M46" i="4" s="1"/>
  <c r="N46" i="4" s="1"/>
  <c r="O46" i="4" s="1"/>
  <c r="P46" i="4" s="1"/>
  <c r="Q46" i="4" s="1"/>
  <c r="R46" i="4" s="1"/>
  <c r="S46" i="4" s="1"/>
  <c r="T46" i="4" s="1"/>
  <c r="U46" i="4" s="1"/>
  <c r="V46" i="4" s="1"/>
  <c r="W46" i="4" s="1"/>
  <c r="X46" i="4" s="1"/>
  <c r="Y46" i="4" s="1"/>
  <c r="Z46" i="4" s="1"/>
  <c r="AA46" i="4" s="1"/>
  <c r="AB46" i="4" s="1"/>
  <c r="AC46" i="4" s="1"/>
  <c r="AD46" i="4" s="1"/>
  <c r="H47" i="4"/>
  <c r="I47" i="4" s="1"/>
  <c r="J47" i="4" s="1"/>
  <c r="K47" i="4" s="1"/>
  <c r="L47" i="4" s="1"/>
  <c r="M47" i="4" s="1"/>
  <c r="N47" i="4" s="1"/>
  <c r="O47" i="4" s="1"/>
  <c r="P47" i="4" s="1"/>
  <c r="Q47" i="4" s="1"/>
  <c r="R47" i="4" s="1"/>
  <c r="S47" i="4" s="1"/>
  <c r="T47" i="4" s="1"/>
  <c r="U47" i="4" s="1"/>
  <c r="V47" i="4" s="1"/>
  <c r="W47" i="4" s="1"/>
  <c r="X47" i="4" s="1"/>
  <c r="Y47" i="4" s="1"/>
  <c r="Z47" i="4" s="1"/>
  <c r="AA47" i="4" s="1"/>
  <c r="AB47" i="4" s="1"/>
  <c r="AC47" i="4" s="1"/>
  <c r="AD47" i="4" s="1"/>
  <c r="H48" i="4"/>
  <c r="I48" i="4" s="1"/>
  <c r="J48" i="4" s="1"/>
  <c r="K48" i="4" s="1"/>
  <c r="L48" i="4" s="1"/>
  <c r="M48" i="4" s="1"/>
  <c r="N48" i="4" s="1"/>
  <c r="O48" i="4" s="1"/>
  <c r="P48" i="4" s="1"/>
  <c r="Q48" i="4" s="1"/>
  <c r="R48" i="4" s="1"/>
  <c r="S48" i="4" s="1"/>
  <c r="T48" i="4" s="1"/>
  <c r="U48" i="4" s="1"/>
  <c r="V48" i="4" s="1"/>
  <c r="W48" i="4" s="1"/>
  <c r="X48" i="4" s="1"/>
  <c r="Y48" i="4" s="1"/>
  <c r="Z48" i="4" s="1"/>
  <c r="AA48" i="4" s="1"/>
  <c r="AB48" i="4" s="1"/>
  <c r="AC48" i="4" s="1"/>
  <c r="AD48" i="4" s="1"/>
  <c r="H49" i="4"/>
  <c r="I49" i="4" s="1"/>
  <c r="J49" i="4" s="1"/>
  <c r="K49" i="4" s="1"/>
  <c r="L49" i="4" s="1"/>
  <c r="M49" i="4" s="1"/>
  <c r="N49" i="4" s="1"/>
  <c r="O49" i="4" s="1"/>
  <c r="P49" i="4" s="1"/>
  <c r="Q49" i="4" s="1"/>
  <c r="R49" i="4" s="1"/>
  <c r="S49" i="4" s="1"/>
  <c r="T49" i="4" s="1"/>
  <c r="U49" i="4" s="1"/>
  <c r="V49" i="4" s="1"/>
  <c r="W49" i="4" s="1"/>
  <c r="X49" i="4" s="1"/>
  <c r="Y49" i="4" s="1"/>
  <c r="Z49" i="4" s="1"/>
  <c r="AA49" i="4" s="1"/>
  <c r="AB49" i="4" s="1"/>
  <c r="AC49" i="4" s="1"/>
  <c r="AD49" i="4" s="1"/>
  <c r="H50" i="4"/>
  <c r="I50" i="4" s="1"/>
  <c r="J50" i="4" s="1"/>
  <c r="K50" i="4" s="1"/>
  <c r="L50" i="4" s="1"/>
  <c r="M50" i="4" s="1"/>
  <c r="N50" i="4" s="1"/>
  <c r="O50" i="4" s="1"/>
  <c r="P50" i="4" s="1"/>
  <c r="Q50" i="4" s="1"/>
  <c r="R50" i="4" s="1"/>
  <c r="S50" i="4" s="1"/>
  <c r="T50" i="4" s="1"/>
  <c r="U50" i="4" s="1"/>
  <c r="V50" i="4" s="1"/>
  <c r="W50" i="4" s="1"/>
  <c r="X50" i="4" s="1"/>
  <c r="Y50" i="4" s="1"/>
  <c r="Z50" i="4" s="1"/>
  <c r="AA50" i="4" s="1"/>
  <c r="AB50" i="4" s="1"/>
  <c r="AC50" i="4" s="1"/>
  <c r="AD50" i="4" s="1"/>
  <c r="H51" i="4"/>
  <c r="I51" i="4" s="1"/>
  <c r="J51" i="4" s="1"/>
  <c r="K51" i="4" s="1"/>
  <c r="L51" i="4" s="1"/>
  <c r="M51" i="4" s="1"/>
  <c r="N51" i="4" s="1"/>
  <c r="O51" i="4" s="1"/>
  <c r="P51" i="4" s="1"/>
  <c r="Q51" i="4" s="1"/>
  <c r="R51" i="4" s="1"/>
  <c r="S51" i="4" s="1"/>
  <c r="T51" i="4" s="1"/>
  <c r="U51" i="4" s="1"/>
  <c r="V51" i="4" s="1"/>
  <c r="W51" i="4" s="1"/>
  <c r="X51" i="4" s="1"/>
  <c r="Y51" i="4" s="1"/>
  <c r="Z51" i="4" s="1"/>
  <c r="AA51" i="4" s="1"/>
  <c r="AB51" i="4" s="1"/>
  <c r="AC51" i="4" s="1"/>
  <c r="AD51" i="4" s="1"/>
  <c r="H52" i="4"/>
  <c r="I52" i="4" s="1"/>
  <c r="J52" i="4" s="1"/>
  <c r="K52" i="4" s="1"/>
  <c r="L52" i="4" s="1"/>
  <c r="M52" i="4" s="1"/>
  <c r="N52" i="4" s="1"/>
  <c r="O52" i="4" s="1"/>
  <c r="P52" i="4" s="1"/>
  <c r="Q52" i="4" s="1"/>
  <c r="R52" i="4" s="1"/>
  <c r="S52" i="4" s="1"/>
  <c r="T52" i="4" s="1"/>
  <c r="U52" i="4" s="1"/>
  <c r="V52" i="4" s="1"/>
  <c r="W52" i="4" s="1"/>
  <c r="X52" i="4" s="1"/>
  <c r="Y52" i="4" s="1"/>
  <c r="Z52" i="4" s="1"/>
  <c r="AA52" i="4" s="1"/>
  <c r="AB52" i="4" s="1"/>
  <c r="AC52" i="4" s="1"/>
  <c r="AD52" i="4" s="1"/>
  <c r="H53" i="4"/>
  <c r="I53" i="4" s="1"/>
  <c r="J53" i="4" s="1"/>
  <c r="K53" i="4" s="1"/>
  <c r="L53" i="4" s="1"/>
  <c r="M53" i="4" s="1"/>
  <c r="N53" i="4" s="1"/>
  <c r="O53" i="4" s="1"/>
  <c r="P53" i="4" s="1"/>
  <c r="Q53" i="4" s="1"/>
  <c r="R53" i="4" s="1"/>
  <c r="S53" i="4" s="1"/>
  <c r="T53" i="4" s="1"/>
  <c r="U53" i="4" s="1"/>
  <c r="V53" i="4" s="1"/>
  <c r="W53" i="4" s="1"/>
  <c r="X53" i="4" s="1"/>
  <c r="Y53" i="4" s="1"/>
  <c r="Z53" i="4" s="1"/>
  <c r="AA53" i="4" s="1"/>
  <c r="AB53" i="4" s="1"/>
  <c r="AC53" i="4" s="1"/>
  <c r="AD53" i="4" s="1"/>
  <c r="H54" i="4"/>
  <c r="I54" i="4" s="1"/>
  <c r="J54" i="4" s="1"/>
  <c r="K54" i="4" s="1"/>
  <c r="L54" i="4" s="1"/>
  <c r="M54" i="4" s="1"/>
  <c r="N54" i="4" s="1"/>
  <c r="O54" i="4" s="1"/>
  <c r="P54" i="4" s="1"/>
  <c r="Q54" i="4" s="1"/>
  <c r="R54" i="4" s="1"/>
  <c r="S54" i="4" s="1"/>
  <c r="T54" i="4" s="1"/>
  <c r="U54" i="4" s="1"/>
  <c r="V54" i="4" s="1"/>
  <c r="W54" i="4" s="1"/>
  <c r="X54" i="4" s="1"/>
  <c r="Y54" i="4" s="1"/>
  <c r="Z54" i="4" s="1"/>
  <c r="AA54" i="4" s="1"/>
  <c r="AB54" i="4" s="1"/>
  <c r="AC54" i="4" s="1"/>
  <c r="AD54" i="4" s="1"/>
  <c r="H55" i="4"/>
  <c r="I55" i="4" s="1"/>
  <c r="J55" i="4" s="1"/>
  <c r="K55" i="4" s="1"/>
  <c r="L55" i="4" s="1"/>
  <c r="M55" i="4" s="1"/>
  <c r="N55" i="4" s="1"/>
  <c r="O55" i="4" s="1"/>
  <c r="P55" i="4" s="1"/>
  <c r="Q55" i="4" s="1"/>
  <c r="R55" i="4" s="1"/>
  <c r="S55" i="4" s="1"/>
  <c r="T55" i="4" s="1"/>
  <c r="U55" i="4" s="1"/>
  <c r="V55" i="4" s="1"/>
  <c r="W55" i="4" s="1"/>
  <c r="X55" i="4" s="1"/>
  <c r="Y55" i="4" s="1"/>
  <c r="Z55" i="4" s="1"/>
  <c r="AA55" i="4" s="1"/>
  <c r="AB55" i="4" s="1"/>
  <c r="AC55" i="4" s="1"/>
  <c r="AD55" i="4" s="1"/>
  <c r="H56" i="4"/>
  <c r="I56" i="4" s="1"/>
  <c r="J56" i="4" s="1"/>
  <c r="K56" i="4" s="1"/>
  <c r="L56" i="4" s="1"/>
  <c r="M56" i="4" s="1"/>
  <c r="N56" i="4" s="1"/>
  <c r="O56" i="4" s="1"/>
  <c r="P56" i="4" s="1"/>
  <c r="Q56" i="4" s="1"/>
  <c r="R56" i="4" s="1"/>
  <c r="S56" i="4" s="1"/>
  <c r="T56" i="4" s="1"/>
  <c r="U56" i="4" s="1"/>
  <c r="V56" i="4" s="1"/>
  <c r="W56" i="4" s="1"/>
  <c r="X56" i="4" s="1"/>
  <c r="Y56" i="4" s="1"/>
  <c r="Z56" i="4" s="1"/>
  <c r="AA56" i="4" s="1"/>
  <c r="AB56" i="4" s="1"/>
  <c r="AC56" i="4" s="1"/>
  <c r="AD56" i="4" s="1"/>
  <c r="H57" i="4"/>
  <c r="G24" i="304" s="1"/>
  <c r="H58" i="4"/>
  <c r="I58" i="4" s="1"/>
  <c r="J58" i="4" s="1"/>
  <c r="K58" i="4" s="1"/>
  <c r="L58" i="4" s="1"/>
  <c r="M58" i="4" s="1"/>
  <c r="N58" i="4" s="1"/>
  <c r="O58" i="4" s="1"/>
  <c r="P58" i="4" s="1"/>
  <c r="Q58" i="4" s="1"/>
  <c r="R58" i="4" s="1"/>
  <c r="S58" i="4" s="1"/>
  <c r="T58" i="4" s="1"/>
  <c r="U58" i="4" s="1"/>
  <c r="V58" i="4" s="1"/>
  <c r="W58" i="4" s="1"/>
  <c r="X58" i="4" s="1"/>
  <c r="Y58" i="4" s="1"/>
  <c r="Z58" i="4" s="1"/>
  <c r="AA58" i="4" s="1"/>
  <c r="AB58" i="4" s="1"/>
  <c r="AC58" i="4" s="1"/>
  <c r="AD58" i="4" s="1"/>
  <c r="H59" i="4"/>
  <c r="I59" i="4" s="1"/>
  <c r="J59" i="4" s="1"/>
  <c r="K59" i="4" s="1"/>
  <c r="L59" i="4" s="1"/>
  <c r="M59" i="4" s="1"/>
  <c r="N59" i="4" s="1"/>
  <c r="O59" i="4" s="1"/>
  <c r="P59" i="4" s="1"/>
  <c r="Q59" i="4" s="1"/>
  <c r="R59" i="4" s="1"/>
  <c r="S59" i="4" s="1"/>
  <c r="T59" i="4" s="1"/>
  <c r="U59" i="4" s="1"/>
  <c r="V59" i="4" s="1"/>
  <c r="W59" i="4" s="1"/>
  <c r="X59" i="4" s="1"/>
  <c r="Y59" i="4" s="1"/>
  <c r="Z59" i="4" s="1"/>
  <c r="AA59" i="4" s="1"/>
  <c r="AB59" i="4" s="1"/>
  <c r="AC59" i="4" s="1"/>
  <c r="AD59" i="4" s="1"/>
  <c r="H60" i="4"/>
  <c r="I60" i="4" s="1"/>
  <c r="J60" i="4" s="1"/>
  <c r="K60" i="4" s="1"/>
  <c r="L60" i="4" s="1"/>
  <c r="M60" i="4" s="1"/>
  <c r="N60" i="4" s="1"/>
  <c r="O60" i="4" s="1"/>
  <c r="P60" i="4" s="1"/>
  <c r="Q60" i="4" s="1"/>
  <c r="R60" i="4" s="1"/>
  <c r="S60" i="4" s="1"/>
  <c r="T60" i="4" s="1"/>
  <c r="U60" i="4" s="1"/>
  <c r="V60" i="4" s="1"/>
  <c r="W60" i="4" s="1"/>
  <c r="X60" i="4" s="1"/>
  <c r="Y60" i="4" s="1"/>
  <c r="Z60" i="4" s="1"/>
  <c r="AA60" i="4" s="1"/>
  <c r="AB60" i="4" s="1"/>
  <c r="AC60" i="4" s="1"/>
  <c r="AD60" i="4" s="1"/>
  <c r="H61" i="4"/>
  <c r="I61" i="4" s="1"/>
  <c r="J61" i="4" s="1"/>
  <c r="K61" i="4" s="1"/>
  <c r="L61" i="4" s="1"/>
  <c r="M61" i="4" s="1"/>
  <c r="N61" i="4" s="1"/>
  <c r="O61" i="4" s="1"/>
  <c r="P61" i="4" s="1"/>
  <c r="Q61" i="4" s="1"/>
  <c r="R61" i="4" s="1"/>
  <c r="S61" i="4" s="1"/>
  <c r="T61" i="4" s="1"/>
  <c r="U61" i="4" s="1"/>
  <c r="V61" i="4" s="1"/>
  <c r="W61" i="4" s="1"/>
  <c r="X61" i="4" s="1"/>
  <c r="Y61" i="4" s="1"/>
  <c r="Z61" i="4" s="1"/>
  <c r="AA61" i="4" s="1"/>
  <c r="AB61" i="4" s="1"/>
  <c r="AC61" i="4" s="1"/>
  <c r="AD61" i="4" s="1"/>
  <c r="H62" i="4"/>
  <c r="I62" i="4" s="1"/>
  <c r="J62" i="4" s="1"/>
  <c r="K62" i="4" s="1"/>
  <c r="L62" i="4" s="1"/>
  <c r="M62" i="4" s="1"/>
  <c r="N62" i="4" s="1"/>
  <c r="O62" i="4" s="1"/>
  <c r="P62" i="4" s="1"/>
  <c r="Q62" i="4" s="1"/>
  <c r="R62" i="4" s="1"/>
  <c r="S62" i="4" s="1"/>
  <c r="T62" i="4" s="1"/>
  <c r="U62" i="4" s="1"/>
  <c r="V62" i="4" s="1"/>
  <c r="W62" i="4" s="1"/>
  <c r="X62" i="4" s="1"/>
  <c r="Y62" i="4" s="1"/>
  <c r="Z62" i="4" s="1"/>
  <c r="AA62" i="4" s="1"/>
  <c r="AB62" i="4" s="1"/>
  <c r="AC62" i="4" s="1"/>
  <c r="AD62" i="4" s="1"/>
  <c r="H63" i="4"/>
  <c r="I63" i="4" s="1"/>
  <c r="J63" i="4" s="1"/>
  <c r="K63" i="4" s="1"/>
  <c r="L63" i="4" s="1"/>
  <c r="M63" i="4" s="1"/>
  <c r="N63" i="4" s="1"/>
  <c r="O63" i="4" s="1"/>
  <c r="P63" i="4" s="1"/>
  <c r="Q63" i="4" s="1"/>
  <c r="R63" i="4" s="1"/>
  <c r="S63" i="4" s="1"/>
  <c r="T63" i="4" s="1"/>
  <c r="U63" i="4" s="1"/>
  <c r="V63" i="4" s="1"/>
  <c r="W63" i="4" s="1"/>
  <c r="X63" i="4" s="1"/>
  <c r="Y63" i="4" s="1"/>
  <c r="Z63" i="4" s="1"/>
  <c r="AA63" i="4" s="1"/>
  <c r="AB63" i="4" s="1"/>
  <c r="AC63" i="4" s="1"/>
  <c r="AD63" i="4" s="1"/>
  <c r="H64" i="4"/>
  <c r="I64" i="4" s="1"/>
  <c r="J64" i="4" s="1"/>
  <c r="K64" i="4" s="1"/>
  <c r="L64" i="4" s="1"/>
  <c r="M64" i="4" s="1"/>
  <c r="N64" i="4" s="1"/>
  <c r="O64" i="4" s="1"/>
  <c r="P64" i="4" s="1"/>
  <c r="Q64" i="4" s="1"/>
  <c r="R64" i="4" s="1"/>
  <c r="S64" i="4" s="1"/>
  <c r="T64" i="4" s="1"/>
  <c r="U64" i="4" s="1"/>
  <c r="V64" i="4" s="1"/>
  <c r="W64" i="4" s="1"/>
  <c r="X64" i="4" s="1"/>
  <c r="Y64" i="4" s="1"/>
  <c r="Z64" i="4" s="1"/>
  <c r="AA64" i="4" s="1"/>
  <c r="AB64" i="4" s="1"/>
  <c r="AC64" i="4" s="1"/>
  <c r="AD64" i="4" s="1"/>
  <c r="H65" i="4"/>
  <c r="I65" i="4" s="1"/>
  <c r="J65" i="4" s="1"/>
  <c r="K65" i="4" s="1"/>
  <c r="L65" i="4" s="1"/>
  <c r="M65" i="4" s="1"/>
  <c r="N65" i="4" s="1"/>
  <c r="O65" i="4" s="1"/>
  <c r="P65" i="4" s="1"/>
  <c r="Q65" i="4" s="1"/>
  <c r="R65" i="4" s="1"/>
  <c r="S65" i="4" s="1"/>
  <c r="T65" i="4" s="1"/>
  <c r="U65" i="4" s="1"/>
  <c r="V65" i="4" s="1"/>
  <c r="W65" i="4" s="1"/>
  <c r="X65" i="4" s="1"/>
  <c r="Y65" i="4" s="1"/>
  <c r="Z65" i="4" s="1"/>
  <c r="AA65" i="4" s="1"/>
  <c r="AB65" i="4" s="1"/>
  <c r="AC65" i="4" s="1"/>
  <c r="AD65" i="4" s="1"/>
  <c r="H66" i="4"/>
  <c r="I66" i="4" s="1"/>
  <c r="J66" i="4" s="1"/>
  <c r="K66" i="4" s="1"/>
  <c r="L66" i="4" s="1"/>
  <c r="M66" i="4" s="1"/>
  <c r="N66" i="4" s="1"/>
  <c r="O66" i="4" s="1"/>
  <c r="P66" i="4" s="1"/>
  <c r="Q66" i="4" s="1"/>
  <c r="R66" i="4" s="1"/>
  <c r="S66" i="4" s="1"/>
  <c r="T66" i="4" s="1"/>
  <c r="U66" i="4" s="1"/>
  <c r="V66" i="4" s="1"/>
  <c r="W66" i="4" s="1"/>
  <c r="X66" i="4" s="1"/>
  <c r="Y66" i="4" s="1"/>
  <c r="Z66" i="4" s="1"/>
  <c r="AA66" i="4" s="1"/>
  <c r="AB66" i="4" s="1"/>
  <c r="AC66" i="4" s="1"/>
  <c r="AD66" i="4" s="1"/>
  <c r="H67" i="4"/>
  <c r="I67" i="4" s="1"/>
  <c r="J67" i="4" s="1"/>
  <c r="K67" i="4" s="1"/>
  <c r="L67" i="4" s="1"/>
  <c r="M67" i="4" s="1"/>
  <c r="N67" i="4" s="1"/>
  <c r="O67" i="4" s="1"/>
  <c r="P67" i="4" s="1"/>
  <c r="Q67" i="4" s="1"/>
  <c r="R67" i="4" s="1"/>
  <c r="S67" i="4" s="1"/>
  <c r="T67" i="4" s="1"/>
  <c r="U67" i="4" s="1"/>
  <c r="V67" i="4" s="1"/>
  <c r="W67" i="4" s="1"/>
  <c r="X67" i="4" s="1"/>
  <c r="Y67" i="4" s="1"/>
  <c r="Z67" i="4" s="1"/>
  <c r="AA67" i="4" s="1"/>
  <c r="AB67" i="4" s="1"/>
  <c r="AC67" i="4" s="1"/>
  <c r="AD67" i="4" s="1"/>
  <c r="H68" i="4"/>
  <c r="I68" i="4" s="1"/>
  <c r="J68" i="4" s="1"/>
  <c r="K68" i="4" s="1"/>
  <c r="L68" i="4" s="1"/>
  <c r="M68" i="4" s="1"/>
  <c r="N68" i="4" s="1"/>
  <c r="O68" i="4" s="1"/>
  <c r="P68" i="4" s="1"/>
  <c r="Q68" i="4" s="1"/>
  <c r="R68" i="4" s="1"/>
  <c r="S68" i="4" s="1"/>
  <c r="T68" i="4" s="1"/>
  <c r="U68" i="4" s="1"/>
  <c r="V68" i="4" s="1"/>
  <c r="W68" i="4" s="1"/>
  <c r="X68" i="4" s="1"/>
  <c r="Y68" i="4" s="1"/>
  <c r="Z68" i="4" s="1"/>
  <c r="AA68" i="4" s="1"/>
  <c r="AB68" i="4" s="1"/>
  <c r="AC68" i="4" s="1"/>
  <c r="AD68" i="4" s="1"/>
  <c r="H69" i="4"/>
  <c r="I69" i="4" s="1"/>
  <c r="J69" i="4" s="1"/>
  <c r="K69" i="4" s="1"/>
  <c r="L69" i="4" s="1"/>
  <c r="M69" i="4" s="1"/>
  <c r="N69" i="4" s="1"/>
  <c r="O69" i="4" s="1"/>
  <c r="P69" i="4" s="1"/>
  <c r="Q69" i="4" s="1"/>
  <c r="R69" i="4" s="1"/>
  <c r="S69" i="4" s="1"/>
  <c r="T69" i="4" s="1"/>
  <c r="U69" i="4" s="1"/>
  <c r="V69" i="4" s="1"/>
  <c r="W69" i="4" s="1"/>
  <c r="X69" i="4" s="1"/>
  <c r="Y69" i="4" s="1"/>
  <c r="Z69" i="4" s="1"/>
  <c r="AA69" i="4" s="1"/>
  <c r="AB69" i="4" s="1"/>
  <c r="AC69" i="4" s="1"/>
  <c r="AD69" i="4" s="1"/>
  <c r="H134" i="4"/>
  <c r="I134" i="4" s="1"/>
  <c r="J134" i="4" s="1"/>
  <c r="K134" i="4" s="1"/>
  <c r="L134" i="4" s="1"/>
  <c r="M134" i="4" s="1"/>
  <c r="N134" i="4" s="1"/>
  <c r="O134" i="4" s="1"/>
  <c r="P134" i="4" s="1"/>
  <c r="Q134" i="4" s="1"/>
  <c r="R134" i="4" s="1"/>
  <c r="S134" i="4" s="1"/>
  <c r="T134" i="4" s="1"/>
  <c r="U134" i="4" s="1"/>
  <c r="V134" i="4" s="1"/>
  <c r="W134" i="4" s="1"/>
  <c r="X134" i="4" s="1"/>
  <c r="Y134" i="4" s="1"/>
  <c r="Z134" i="4" s="1"/>
  <c r="AA134" i="4" s="1"/>
  <c r="AB134" i="4" s="1"/>
  <c r="AC134" i="4" s="1"/>
  <c r="AD134" i="4" s="1"/>
  <c r="H136" i="4"/>
  <c r="I136" i="4" s="1"/>
  <c r="J136" i="4" s="1"/>
  <c r="K136" i="4" s="1"/>
  <c r="L136" i="4" s="1"/>
  <c r="M136" i="4" s="1"/>
  <c r="N136" i="4" s="1"/>
  <c r="O136" i="4" s="1"/>
  <c r="P136" i="4" s="1"/>
  <c r="Q136" i="4" s="1"/>
  <c r="R136" i="4" s="1"/>
  <c r="S136" i="4" s="1"/>
  <c r="T136" i="4" s="1"/>
  <c r="U136" i="4" s="1"/>
  <c r="V136" i="4" s="1"/>
  <c r="W136" i="4" s="1"/>
  <c r="X136" i="4" s="1"/>
  <c r="Y136" i="4" s="1"/>
  <c r="Z136" i="4" s="1"/>
  <c r="AA136" i="4" s="1"/>
  <c r="AB136" i="4" s="1"/>
  <c r="AC136" i="4" s="1"/>
  <c r="AD136" i="4" s="1"/>
  <c r="H138" i="4"/>
  <c r="I138" i="4" s="1"/>
  <c r="J138" i="4" s="1"/>
  <c r="K138" i="4" s="1"/>
  <c r="L138" i="4" s="1"/>
  <c r="M138" i="4" s="1"/>
  <c r="N138" i="4" s="1"/>
  <c r="O138" i="4" s="1"/>
  <c r="P138" i="4" s="1"/>
  <c r="Q138" i="4" s="1"/>
  <c r="R138" i="4" s="1"/>
  <c r="S138" i="4" s="1"/>
  <c r="T138" i="4" s="1"/>
  <c r="U138" i="4" s="1"/>
  <c r="V138" i="4" s="1"/>
  <c r="W138" i="4" s="1"/>
  <c r="X138" i="4" s="1"/>
  <c r="Y138" i="4" s="1"/>
  <c r="Z138" i="4" s="1"/>
  <c r="AA138" i="4" s="1"/>
  <c r="AB138" i="4" s="1"/>
  <c r="AC138" i="4" s="1"/>
  <c r="AD138" i="4" s="1"/>
  <c r="H140" i="4"/>
  <c r="I140" i="4" s="1"/>
  <c r="J140" i="4" s="1"/>
  <c r="K140" i="4" s="1"/>
  <c r="L140" i="4" s="1"/>
  <c r="M140" i="4" s="1"/>
  <c r="N140" i="4" s="1"/>
  <c r="O140" i="4" s="1"/>
  <c r="P140" i="4" s="1"/>
  <c r="Q140" i="4" s="1"/>
  <c r="R140" i="4" s="1"/>
  <c r="S140" i="4" s="1"/>
  <c r="T140" i="4" s="1"/>
  <c r="U140" i="4" s="1"/>
  <c r="V140" i="4" s="1"/>
  <c r="W140" i="4" s="1"/>
  <c r="X140" i="4" s="1"/>
  <c r="Y140" i="4" s="1"/>
  <c r="Z140" i="4" s="1"/>
  <c r="AA140" i="4" s="1"/>
  <c r="AB140" i="4" s="1"/>
  <c r="AC140" i="4" s="1"/>
  <c r="AD140" i="4" s="1"/>
  <c r="H142" i="4"/>
  <c r="I142" i="4" s="1"/>
  <c r="J142" i="4" s="1"/>
  <c r="K142" i="4" s="1"/>
  <c r="L142" i="4" s="1"/>
  <c r="M142" i="4" s="1"/>
  <c r="N142" i="4" s="1"/>
  <c r="O142" i="4" s="1"/>
  <c r="P142" i="4" s="1"/>
  <c r="Q142" i="4" s="1"/>
  <c r="R142" i="4" s="1"/>
  <c r="S142" i="4" s="1"/>
  <c r="T142" i="4" s="1"/>
  <c r="U142" i="4" s="1"/>
  <c r="V142" i="4" s="1"/>
  <c r="W142" i="4" s="1"/>
  <c r="X142" i="4" s="1"/>
  <c r="Y142" i="4" s="1"/>
  <c r="Z142" i="4" s="1"/>
  <c r="AA142" i="4" s="1"/>
  <c r="AB142" i="4" s="1"/>
  <c r="AC142" i="4" s="1"/>
  <c r="AD142" i="4" s="1"/>
  <c r="H144" i="4"/>
  <c r="I144" i="4" s="1"/>
  <c r="J144" i="4" s="1"/>
  <c r="K144" i="4" s="1"/>
  <c r="L144" i="4" s="1"/>
  <c r="M144" i="4" s="1"/>
  <c r="N144" i="4" s="1"/>
  <c r="O144" i="4" s="1"/>
  <c r="P144" i="4" s="1"/>
  <c r="Q144" i="4" s="1"/>
  <c r="R144" i="4" s="1"/>
  <c r="S144" i="4" s="1"/>
  <c r="T144" i="4" s="1"/>
  <c r="U144" i="4" s="1"/>
  <c r="V144" i="4" s="1"/>
  <c r="W144" i="4" s="1"/>
  <c r="X144" i="4" s="1"/>
  <c r="Y144" i="4" s="1"/>
  <c r="Z144" i="4" s="1"/>
  <c r="AA144" i="4" s="1"/>
  <c r="AB144" i="4" s="1"/>
  <c r="AC144" i="4" s="1"/>
  <c r="AD144" i="4" s="1"/>
  <c r="H146" i="4"/>
  <c r="I146" i="4" s="1"/>
  <c r="J146" i="4" s="1"/>
  <c r="K146" i="4" s="1"/>
  <c r="L146" i="4" s="1"/>
  <c r="M146" i="4" s="1"/>
  <c r="N146" i="4" s="1"/>
  <c r="O146" i="4" s="1"/>
  <c r="P146" i="4" s="1"/>
  <c r="Q146" i="4" s="1"/>
  <c r="R146" i="4" s="1"/>
  <c r="S146" i="4" s="1"/>
  <c r="T146" i="4" s="1"/>
  <c r="U146" i="4" s="1"/>
  <c r="V146" i="4" s="1"/>
  <c r="W146" i="4" s="1"/>
  <c r="X146" i="4" s="1"/>
  <c r="Y146" i="4" s="1"/>
  <c r="Z146" i="4" s="1"/>
  <c r="AA146" i="4" s="1"/>
  <c r="AB146" i="4" s="1"/>
  <c r="AC146" i="4" s="1"/>
  <c r="AD146" i="4" s="1"/>
  <c r="H148" i="4"/>
  <c r="I148" i="4" s="1"/>
  <c r="J148" i="4" s="1"/>
  <c r="K148" i="4" s="1"/>
  <c r="L148" i="4" s="1"/>
  <c r="M148" i="4" s="1"/>
  <c r="N148" i="4" s="1"/>
  <c r="O148" i="4" s="1"/>
  <c r="P148" i="4" s="1"/>
  <c r="Q148" i="4" s="1"/>
  <c r="R148" i="4" s="1"/>
  <c r="S148" i="4" s="1"/>
  <c r="T148" i="4" s="1"/>
  <c r="U148" i="4" s="1"/>
  <c r="V148" i="4" s="1"/>
  <c r="W148" i="4" s="1"/>
  <c r="X148" i="4" s="1"/>
  <c r="Y148" i="4" s="1"/>
  <c r="Z148" i="4" s="1"/>
  <c r="AA148" i="4" s="1"/>
  <c r="AB148" i="4" s="1"/>
  <c r="AC148" i="4" s="1"/>
  <c r="AD148" i="4" s="1"/>
  <c r="H150" i="4"/>
  <c r="I150" i="4" s="1"/>
  <c r="J150" i="4" s="1"/>
  <c r="K150" i="4" s="1"/>
  <c r="L150" i="4" s="1"/>
  <c r="M150" i="4" s="1"/>
  <c r="N150" i="4" s="1"/>
  <c r="O150" i="4" s="1"/>
  <c r="P150" i="4" s="1"/>
  <c r="Q150" i="4" s="1"/>
  <c r="R150" i="4" s="1"/>
  <c r="S150" i="4" s="1"/>
  <c r="T150" i="4" s="1"/>
  <c r="U150" i="4" s="1"/>
  <c r="V150" i="4" s="1"/>
  <c r="W150" i="4" s="1"/>
  <c r="X150" i="4" s="1"/>
  <c r="Y150" i="4" s="1"/>
  <c r="Z150" i="4" s="1"/>
  <c r="AA150" i="4" s="1"/>
  <c r="AB150" i="4" s="1"/>
  <c r="AC150" i="4" s="1"/>
  <c r="AD150" i="4" s="1"/>
  <c r="H152" i="4"/>
  <c r="I152" i="4" s="1"/>
  <c r="J152" i="4" s="1"/>
  <c r="K152" i="4" s="1"/>
  <c r="L152" i="4" s="1"/>
  <c r="M152" i="4" s="1"/>
  <c r="N152" i="4" s="1"/>
  <c r="O152" i="4" s="1"/>
  <c r="P152" i="4" s="1"/>
  <c r="Q152" i="4" s="1"/>
  <c r="R152" i="4" s="1"/>
  <c r="S152" i="4" s="1"/>
  <c r="T152" i="4" s="1"/>
  <c r="U152" i="4" s="1"/>
  <c r="V152" i="4" s="1"/>
  <c r="W152" i="4" s="1"/>
  <c r="X152" i="4" s="1"/>
  <c r="Y152" i="4" s="1"/>
  <c r="Z152" i="4" s="1"/>
  <c r="AA152" i="4" s="1"/>
  <c r="AB152" i="4" s="1"/>
  <c r="AC152" i="4" s="1"/>
  <c r="AD152" i="4" s="1"/>
  <c r="H154" i="4"/>
  <c r="I154" i="4" s="1"/>
  <c r="J154" i="4" s="1"/>
  <c r="K154" i="4" s="1"/>
  <c r="L154" i="4" s="1"/>
  <c r="M154" i="4" s="1"/>
  <c r="N154" i="4" s="1"/>
  <c r="O154" i="4" s="1"/>
  <c r="P154" i="4" s="1"/>
  <c r="Q154" i="4" s="1"/>
  <c r="R154" i="4" s="1"/>
  <c r="S154" i="4" s="1"/>
  <c r="T154" i="4" s="1"/>
  <c r="U154" i="4" s="1"/>
  <c r="V154" i="4" s="1"/>
  <c r="W154" i="4" s="1"/>
  <c r="X154" i="4" s="1"/>
  <c r="Y154" i="4" s="1"/>
  <c r="Z154" i="4" s="1"/>
  <c r="AA154" i="4" s="1"/>
  <c r="AB154" i="4" s="1"/>
  <c r="AC154" i="4" s="1"/>
  <c r="AD154" i="4" s="1"/>
  <c r="H156" i="4"/>
  <c r="I156" i="4" s="1"/>
  <c r="J156" i="4" s="1"/>
  <c r="K156" i="4" s="1"/>
  <c r="L156" i="4" s="1"/>
  <c r="M156" i="4" s="1"/>
  <c r="N156" i="4" s="1"/>
  <c r="O156" i="4" s="1"/>
  <c r="P156" i="4" s="1"/>
  <c r="Q156" i="4" s="1"/>
  <c r="R156" i="4" s="1"/>
  <c r="S156" i="4" s="1"/>
  <c r="T156" i="4" s="1"/>
  <c r="U156" i="4" s="1"/>
  <c r="V156" i="4" s="1"/>
  <c r="W156" i="4" s="1"/>
  <c r="X156" i="4" s="1"/>
  <c r="Y156" i="4" s="1"/>
  <c r="Z156" i="4" s="1"/>
  <c r="AA156" i="4" s="1"/>
  <c r="AB156" i="4" s="1"/>
  <c r="AC156" i="4" s="1"/>
  <c r="AD156" i="4" s="1"/>
  <c r="H158" i="4"/>
  <c r="I158" i="4" s="1"/>
  <c r="J158" i="4" s="1"/>
  <c r="K158" i="4" s="1"/>
  <c r="L158" i="4" s="1"/>
  <c r="M158" i="4" s="1"/>
  <c r="N158" i="4" s="1"/>
  <c r="O158" i="4" s="1"/>
  <c r="P158" i="4" s="1"/>
  <c r="Q158" i="4" s="1"/>
  <c r="R158" i="4" s="1"/>
  <c r="S158" i="4" s="1"/>
  <c r="T158" i="4" s="1"/>
  <c r="U158" i="4" s="1"/>
  <c r="V158" i="4" s="1"/>
  <c r="W158" i="4" s="1"/>
  <c r="X158" i="4" s="1"/>
  <c r="Y158" i="4" s="1"/>
  <c r="Z158" i="4" s="1"/>
  <c r="AA158" i="4" s="1"/>
  <c r="AB158" i="4" s="1"/>
  <c r="AC158" i="4" s="1"/>
  <c r="AD158" i="4" s="1"/>
  <c r="H160" i="4"/>
  <c r="I160" i="4" s="1"/>
  <c r="J160" i="4" s="1"/>
  <c r="K160" i="4" s="1"/>
  <c r="L160" i="4" s="1"/>
  <c r="M160" i="4" s="1"/>
  <c r="N160" i="4" s="1"/>
  <c r="O160" i="4" s="1"/>
  <c r="P160" i="4" s="1"/>
  <c r="Q160" i="4" s="1"/>
  <c r="R160" i="4" s="1"/>
  <c r="S160" i="4" s="1"/>
  <c r="T160" i="4" s="1"/>
  <c r="U160" i="4" s="1"/>
  <c r="V160" i="4" s="1"/>
  <c r="W160" i="4" s="1"/>
  <c r="X160" i="4" s="1"/>
  <c r="Y160" i="4" s="1"/>
  <c r="Z160" i="4" s="1"/>
  <c r="AA160" i="4" s="1"/>
  <c r="AB160" i="4" s="1"/>
  <c r="AC160" i="4" s="1"/>
  <c r="AD160" i="4" s="1"/>
  <c r="H162" i="4"/>
  <c r="I162" i="4" s="1"/>
  <c r="J162" i="4" s="1"/>
  <c r="K162" i="4" s="1"/>
  <c r="L162" i="4" s="1"/>
  <c r="M162" i="4" s="1"/>
  <c r="N162" i="4" s="1"/>
  <c r="O162" i="4" s="1"/>
  <c r="P162" i="4" s="1"/>
  <c r="Q162" i="4" s="1"/>
  <c r="R162" i="4" s="1"/>
  <c r="S162" i="4" s="1"/>
  <c r="T162" i="4" s="1"/>
  <c r="U162" i="4" s="1"/>
  <c r="V162" i="4" s="1"/>
  <c r="W162" i="4" s="1"/>
  <c r="X162" i="4" s="1"/>
  <c r="Y162" i="4" s="1"/>
  <c r="Z162" i="4" s="1"/>
  <c r="AA162" i="4" s="1"/>
  <c r="AB162" i="4" s="1"/>
  <c r="AC162" i="4" s="1"/>
  <c r="AD162" i="4" s="1"/>
  <c r="H164" i="4"/>
  <c r="I164" i="4" s="1"/>
  <c r="J164" i="4" s="1"/>
  <c r="K164" i="4" s="1"/>
  <c r="L164" i="4" s="1"/>
  <c r="M164" i="4" s="1"/>
  <c r="N164" i="4" s="1"/>
  <c r="O164" i="4" s="1"/>
  <c r="P164" i="4" s="1"/>
  <c r="Q164" i="4" s="1"/>
  <c r="R164" i="4" s="1"/>
  <c r="S164" i="4" s="1"/>
  <c r="T164" i="4" s="1"/>
  <c r="U164" i="4" s="1"/>
  <c r="V164" i="4" s="1"/>
  <c r="W164" i="4" s="1"/>
  <c r="X164" i="4" s="1"/>
  <c r="Y164" i="4" s="1"/>
  <c r="Z164" i="4" s="1"/>
  <c r="AA164" i="4" s="1"/>
  <c r="AB164" i="4" s="1"/>
  <c r="AC164" i="4" s="1"/>
  <c r="AD164" i="4" s="1"/>
  <c r="H166" i="4"/>
  <c r="I166" i="4" s="1"/>
  <c r="J166" i="4" s="1"/>
  <c r="K166" i="4" s="1"/>
  <c r="L166" i="4" s="1"/>
  <c r="M166" i="4" s="1"/>
  <c r="N166" i="4" s="1"/>
  <c r="O166" i="4" s="1"/>
  <c r="P166" i="4" s="1"/>
  <c r="Q166" i="4" s="1"/>
  <c r="R166" i="4" s="1"/>
  <c r="S166" i="4" s="1"/>
  <c r="T166" i="4" s="1"/>
  <c r="U166" i="4" s="1"/>
  <c r="V166" i="4" s="1"/>
  <c r="W166" i="4" s="1"/>
  <c r="X166" i="4" s="1"/>
  <c r="Y166" i="4" s="1"/>
  <c r="Z166" i="4" s="1"/>
  <c r="AA166" i="4" s="1"/>
  <c r="AB166" i="4" s="1"/>
  <c r="AC166" i="4" s="1"/>
  <c r="AD166" i="4" s="1"/>
  <c r="H168" i="4"/>
  <c r="I168" i="4" s="1"/>
  <c r="J168" i="4" s="1"/>
  <c r="K168" i="4" s="1"/>
  <c r="L168" i="4" s="1"/>
  <c r="M168" i="4" s="1"/>
  <c r="N168" i="4" s="1"/>
  <c r="O168" i="4" s="1"/>
  <c r="P168" i="4" s="1"/>
  <c r="Q168" i="4" s="1"/>
  <c r="R168" i="4" s="1"/>
  <c r="S168" i="4" s="1"/>
  <c r="T168" i="4" s="1"/>
  <c r="U168" i="4" s="1"/>
  <c r="V168" i="4" s="1"/>
  <c r="W168" i="4" s="1"/>
  <c r="X168" i="4" s="1"/>
  <c r="Y168" i="4" s="1"/>
  <c r="Z168" i="4" s="1"/>
  <c r="AA168" i="4" s="1"/>
  <c r="AB168" i="4" s="1"/>
  <c r="AC168" i="4" s="1"/>
  <c r="AD168" i="4" s="1"/>
  <c r="H170" i="4"/>
  <c r="I170" i="4" s="1"/>
  <c r="J170" i="4" s="1"/>
  <c r="K170" i="4" s="1"/>
  <c r="L170" i="4" s="1"/>
  <c r="M170" i="4" s="1"/>
  <c r="N170" i="4" s="1"/>
  <c r="O170" i="4" s="1"/>
  <c r="P170" i="4" s="1"/>
  <c r="Q170" i="4" s="1"/>
  <c r="R170" i="4" s="1"/>
  <c r="S170" i="4" s="1"/>
  <c r="T170" i="4" s="1"/>
  <c r="U170" i="4" s="1"/>
  <c r="V170" i="4" s="1"/>
  <c r="W170" i="4" s="1"/>
  <c r="X170" i="4" s="1"/>
  <c r="Y170" i="4" s="1"/>
  <c r="Z170" i="4" s="1"/>
  <c r="AA170" i="4" s="1"/>
  <c r="AB170" i="4" s="1"/>
  <c r="AC170" i="4" s="1"/>
  <c r="AD170" i="4" s="1"/>
  <c r="H172" i="4"/>
  <c r="I172" i="4" s="1"/>
  <c r="J172" i="4" s="1"/>
  <c r="K172" i="4" s="1"/>
  <c r="L172" i="4" s="1"/>
  <c r="M172" i="4" s="1"/>
  <c r="N172" i="4" s="1"/>
  <c r="O172" i="4" s="1"/>
  <c r="P172" i="4" s="1"/>
  <c r="Q172" i="4" s="1"/>
  <c r="R172" i="4" s="1"/>
  <c r="S172" i="4" s="1"/>
  <c r="T172" i="4" s="1"/>
  <c r="U172" i="4" s="1"/>
  <c r="V172" i="4" s="1"/>
  <c r="W172" i="4" s="1"/>
  <c r="X172" i="4" s="1"/>
  <c r="Y172" i="4" s="1"/>
  <c r="Z172" i="4" s="1"/>
  <c r="AA172" i="4" s="1"/>
  <c r="AB172" i="4" s="1"/>
  <c r="AC172" i="4" s="1"/>
  <c r="AD172" i="4" s="1"/>
  <c r="H174" i="4"/>
  <c r="I174" i="4" s="1"/>
  <c r="J174" i="4" s="1"/>
  <c r="K174" i="4" s="1"/>
  <c r="L174" i="4" s="1"/>
  <c r="M174" i="4" s="1"/>
  <c r="N174" i="4" s="1"/>
  <c r="O174" i="4" s="1"/>
  <c r="P174" i="4" s="1"/>
  <c r="Q174" i="4" s="1"/>
  <c r="R174" i="4" s="1"/>
  <c r="S174" i="4" s="1"/>
  <c r="T174" i="4" s="1"/>
  <c r="U174" i="4" s="1"/>
  <c r="V174" i="4" s="1"/>
  <c r="W174" i="4" s="1"/>
  <c r="X174" i="4" s="1"/>
  <c r="Y174" i="4" s="1"/>
  <c r="Z174" i="4" s="1"/>
  <c r="AA174" i="4" s="1"/>
  <c r="AB174" i="4" s="1"/>
  <c r="AC174" i="4" s="1"/>
  <c r="AD174" i="4" s="1"/>
  <c r="H175" i="4"/>
  <c r="I175" i="4" s="1"/>
  <c r="J175" i="4" s="1"/>
  <c r="K175" i="4" s="1"/>
  <c r="L175" i="4" s="1"/>
  <c r="M175" i="4" s="1"/>
  <c r="N175" i="4" s="1"/>
  <c r="O175" i="4" s="1"/>
  <c r="P175" i="4" s="1"/>
  <c r="Q175" i="4" s="1"/>
  <c r="R175" i="4" s="1"/>
  <c r="S175" i="4" s="1"/>
  <c r="T175" i="4" s="1"/>
  <c r="U175" i="4" s="1"/>
  <c r="V175" i="4" s="1"/>
  <c r="W175" i="4" s="1"/>
  <c r="X175" i="4" s="1"/>
  <c r="Y175" i="4" s="1"/>
  <c r="Z175" i="4" s="1"/>
  <c r="AA175" i="4" s="1"/>
  <c r="AB175" i="4" s="1"/>
  <c r="AC175" i="4" s="1"/>
  <c r="AD175" i="4" s="1"/>
  <c r="H177" i="4"/>
  <c r="I177" i="4" s="1"/>
  <c r="J177" i="4" s="1"/>
  <c r="K177" i="4" s="1"/>
  <c r="L177" i="4" s="1"/>
  <c r="M177" i="4" s="1"/>
  <c r="N177" i="4" s="1"/>
  <c r="O177" i="4" s="1"/>
  <c r="P177" i="4" s="1"/>
  <c r="Q177" i="4" s="1"/>
  <c r="R177" i="4" s="1"/>
  <c r="S177" i="4" s="1"/>
  <c r="T177" i="4" s="1"/>
  <c r="U177" i="4" s="1"/>
  <c r="V177" i="4" s="1"/>
  <c r="W177" i="4" s="1"/>
  <c r="X177" i="4" s="1"/>
  <c r="Y177" i="4" s="1"/>
  <c r="Z177" i="4" s="1"/>
  <c r="AA177" i="4" s="1"/>
  <c r="AB177" i="4" s="1"/>
  <c r="AC177" i="4" s="1"/>
  <c r="AD177" i="4" s="1"/>
  <c r="H179" i="4"/>
  <c r="I179" i="4" s="1"/>
  <c r="J179" i="4" s="1"/>
  <c r="K179" i="4" s="1"/>
  <c r="L179" i="4" s="1"/>
  <c r="M179" i="4" s="1"/>
  <c r="N179" i="4" s="1"/>
  <c r="O179" i="4" s="1"/>
  <c r="P179" i="4" s="1"/>
  <c r="Q179" i="4" s="1"/>
  <c r="R179" i="4" s="1"/>
  <c r="S179" i="4" s="1"/>
  <c r="T179" i="4" s="1"/>
  <c r="U179" i="4" s="1"/>
  <c r="V179" i="4" s="1"/>
  <c r="W179" i="4" s="1"/>
  <c r="X179" i="4" s="1"/>
  <c r="Y179" i="4" s="1"/>
  <c r="Z179" i="4" s="1"/>
  <c r="AA179" i="4" s="1"/>
  <c r="AB179" i="4" s="1"/>
  <c r="AC179" i="4" s="1"/>
  <c r="AD179" i="4" s="1"/>
  <c r="H180" i="4"/>
  <c r="I180" i="4" s="1"/>
  <c r="J180" i="4" s="1"/>
  <c r="K180" i="4" s="1"/>
  <c r="L180" i="4" s="1"/>
  <c r="M180" i="4" s="1"/>
  <c r="N180" i="4" s="1"/>
  <c r="O180" i="4" s="1"/>
  <c r="P180" i="4" s="1"/>
  <c r="Q180" i="4" s="1"/>
  <c r="R180" i="4" s="1"/>
  <c r="S180" i="4" s="1"/>
  <c r="T180" i="4" s="1"/>
  <c r="U180" i="4" s="1"/>
  <c r="V180" i="4" s="1"/>
  <c r="W180" i="4" s="1"/>
  <c r="X180" i="4" s="1"/>
  <c r="Y180" i="4" s="1"/>
  <c r="Z180" i="4" s="1"/>
  <c r="AA180" i="4" s="1"/>
  <c r="AB180" i="4" s="1"/>
  <c r="AC180" i="4" s="1"/>
  <c r="AD180" i="4" s="1"/>
  <c r="H181" i="4"/>
  <c r="I181" i="4" s="1"/>
  <c r="J181" i="4" s="1"/>
  <c r="K181" i="4" s="1"/>
  <c r="L181" i="4" s="1"/>
  <c r="M181" i="4" s="1"/>
  <c r="N181" i="4" s="1"/>
  <c r="O181" i="4" s="1"/>
  <c r="P181" i="4" s="1"/>
  <c r="Q181" i="4" s="1"/>
  <c r="R181" i="4" s="1"/>
  <c r="S181" i="4" s="1"/>
  <c r="T181" i="4" s="1"/>
  <c r="U181" i="4" s="1"/>
  <c r="V181" i="4" s="1"/>
  <c r="W181" i="4" s="1"/>
  <c r="X181" i="4" s="1"/>
  <c r="Y181" i="4" s="1"/>
  <c r="Z181" i="4" s="1"/>
  <c r="AA181" i="4" s="1"/>
  <c r="AB181" i="4" s="1"/>
  <c r="AC181" i="4" s="1"/>
  <c r="AD181" i="4" s="1"/>
  <c r="H182" i="4"/>
  <c r="I182" i="4" s="1"/>
  <c r="J182" i="4" s="1"/>
  <c r="K182" i="4" s="1"/>
  <c r="L182" i="4" s="1"/>
  <c r="M182" i="4" s="1"/>
  <c r="N182" i="4" s="1"/>
  <c r="O182" i="4" s="1"/>
  <c r="P182" i="4" s="1"/>
  <c r="Q182" i="4" s="1"/>
  <c r="R182" i="4" s="1"/>
  <c r="S182" i="4" s="1"/>
  <c r="T182" i="4" s="1"/>
  <c r="U182" i="4" s="1"/>
  <c r="V182" i="4" s="1"/>
  <c r="W182" i="4" s="1"/>
  <c r="X182" i="4" s="1"/>
  <c r="Y182" i="4" s="1"/>
  <c r="Z182" i="4" s="1"/>
  <c r="AA182" i="4" s="1"/>
  <c r="AB182" i="4" s="1"/>
  <c r="AC182" i="4" s="1"/>
  <c r="AD182" i="4" s="1"/>
  <c r="H183" i="4"/>
  <c r="I183" i="4" s="1"/>
  <c r="J183" i="4" s="1"/>
  <c r="K183" i="4" s="1"/>
  <c r="L183" i="4" s="1"/>
  <c r="M183" i="4" s="1"/>
  <c r="N183" i="4" s="1"/>
  <c r="O183" i="4" s="1"/>
  <c r="P183" i="4" s="1"/>
  <c r="Q183" i="4" s="1"/>
  <c r="R183" i="4" s="1"/>
  <c r="S183" i="4" s="1"/>
  <c r="T183" i="4" s="1"/>
  <c r="U183" i="4" s="1"/>
  <c r="V183" i="4" s="1"/>
  <c r="W183" i="4" s="1"/>
  <c r="X183" i="4" s="1"/>
  <c r="Y183" i="4" s="1"/>
  <c r="Z183" i="4" s="1"/>
  <c r="AA183" i="4" s="1"/>
  <c r="AB183" i="4" s="1"/>
  <c r="AC183" i="4" s="1"/>
  <c r="AD183" i="4" s="1"/>
  <c r="H184" i="4"/>
  <c r="I184" i="4" s="1"/>
  <c r="J184" i="4" s="1"/>
  <c r="K184" i="4" s="1"/>
  <c r="L184" i="4" s="1"/>
  <c r="M184" i="4" s="1"/>
  <c r="N184" i="4" s="1"/>
  <c r="O184" i="4" s="1"/>
  <c r="P184" i="4" s="1"/>
  <c r="Q184" i="4" s="1"/>
  <c r="R184" i="4" s="1"/>
  <c r="S184" i="4" s="1"/>
  <c r="T184" i="4" s="1"/>
  <c r="U184" i="4" s="1"/>
  <c r="V184" i="4" s="1"/>
  <c r="W184" i="4" s="1"/>
  <c r="X184" i="4" s="1"/>
  <c r="Y184" i="4" s="1"/>
  <c r="Z184" i="4" s="1"/>
  <c r="AA184" i="4" s="1"/>
  <c r="AB184" i="4" s="1"/>
  <c r="AC184" i="4" s="1"/>
  <c r="AD184" i="4" s="1"/>
  <c r="H185" i="4"/>
  <c r="I185" i="4" s="1"/>
  <c r="J185" i="4" s="1"/>
  <c r="K185" i="4" s="1"/>
  <c r="L185" i="4" s="1"/>
  <c r="M185" i="4" s="1"/>
  <c r="N185" i="4" s="1"/>
  <c r="O185" i="4" s="1"/>
  <c r="P185" i="4" s="1"/>
  <c r="Q185" i="4" s="1"/>
  <c r="R185" i="4" s="1"/>
  <c r="S185" i="4" s="1"/>
  <c r="T185" i="4" s="1"/>
  <c r="U185" i="4" s="1"/>
  <c r="V185" i="4" s="1"/>
  <c r="W185" i="4" s="1"/>
  <c r="X185" i="4" s="1"/>
  <c r="Y185" i="4" s="1"/>
  <c r="Z185" i="4" s="1"/>
  <c r="AA185" i="4" s="1"/>
  <c r="AB185" i="4" s="1"/>
  <c r="AC185" i="4" s="1"/>
  <c r="AD185" i="4" s="1"/>
  <c r="H186" i="4"/>
  <c r="I186" i="4" s="1"/>
  <c r="J186" i="4" s="1"/>
  <c r="K186" i="4" s="1"/>
  <c r="L186" i="4" s="1"/>
  <c r="M186" i="4" s="1"/>
  <c r="N186" i="4" s="1"/>
  <c r="O186" i="4" s="1"/>
  <c r="P186" i="4" s="1"/>
  <c r="Q186" i="4" s="1"/>
  <c r="R186" i="4" s="1"/>
  <c r="S186" i="4" s="1"/>
  <c r="T186" i="4" s="1"/>
  <c r="U186" i="4" s="1"/>
  <c r="V186" i="4" s="1"/>
  <c r="W186" i="4" s="1"/>
  <c r="X186" i="4" s="1"/>
  <c r="Y186" i="4" s="1"/>
  <c r="Z186" i="4" s="1"/>
  <c r="AA186" i="4" s="1"/>
  <c r="AB186" i="4" s="1"/>
  <c r="AC186" i="4" s="1"/>
  <c r="AD186" i="4" s="1"/>
  <c r="H187" i="4"/>
  <c r="I187" i="4" s="1"/>
  <c r="J187" i="4" s="1"/>
  <c r="K187" i="4" s="1"/>
  <c r="L187" i="4" s="1"/>
  <c r="M187" i="4" s="1"/>
  <c r="N187" i="4" s="1"/>
  <c r="O187" i="4" s="1"/>
  <c r="P187" i="4" s="1"/>
  <c r="Q187" i="4" s="1"/>
  <c r="R187" i="4" s="1"/>
  <c r="S187" i="4" s="1"/>
  <c r="T187" i="4" s="1"/>
  <c r="U187" i="4" s="1"/>
  <c r="V187" i="4" s="1"/>
  <c r="W187" i="4" s="1"/>
  <c r="X187" i="4" s="1"/>
  <c r="Y187" i="4" s="1"/>
  <c r="Z187" i="4" s="1"/>
  <c r="AA187" i="4" s="1"/>
  <c r="AB187" i="4" s="1"/>
  <c r="AC187" i="4" s="1"/>
  <c r="AD187" i="4" s="1"/>
  <c r="H188" i="4"/>
  <c r="I188" i="4" s="1"/>
  <c r="J188" i="4" s="1"/>
  <c r="K188" i="4" s="1"/>
  <c r="L188" i="4" s="1"/>
  <c r="M188" i="4" s="1"/>
  <c r="N188" i="4" s="1"/>
  <c r="O188" i="4" s="1"/>
  <c r="P188" i="4" s="1"/>
  <c r="Q188" i="4" s="1"/>
  <c r="R188" i="4" s="1"/>
  <c r="S188" i="4" s="1"/>
  <c r="T188" i="4" s="1"/>
  <c r="U188" i="4" s="1"/>
  <c r="V188" i="4" s="1"/>
  <c r="W188" i="4" s="1"/>
  <c r="X188" i="4" s="1"/>
  <c r="Y188" i="4" s="1"/>
  <c r="Z188" i="4" s="1"/>
  <c r="AA188" i="4" s="1"/>
  <c r="AB188" i="4" s="1"/>
  <c r="AC188" i="4" s="1"/>
  <c r="AD188" i="4" s="1"/>
  <c r="H189" i="4"/>
  <c r="I189" i="4" s="1"/>
  <c r="J189" i="4" s="1"/>
  <c r="K189" i="4" s="1"/>
  <c r="L189" i="4" s="1"/>
  <c r="M189" i="4" s="1"/>
  <c r="N189" i="4" s="1"/>
  <c r="O189" i="4" s="1"/>
  <c r="P189" i="4" s="1"/>
  <c r="Q189" i="4" s="1"/>
  <c r="R189" i="4" s="1"/>
  <c r="S189" i="4" s="1"/>
  <c r="T189" i="4" s="1"/>
  <c r="U189" i="4" s="1"/>
  <c r="V189" i="4" s="1"/>
  <c r="W189" i="4" s="1"/>
  <c r="X189" i="4" s="1"/>
  <c r="Y189" i="4" s="1"/>
  <c r="Z189" i="4" s="1"/>
  <c r="AA189" i="4" s="1"/>
  <c r="AB189" i="4" s="1"/>
  <c r="AC189" i="4" s="1"/>
  <c r="AD189" i="4" s="1"/>
  <c r="H190" i="4"/>
  <c r="I190" i="4" s="1"/>
  <c r="J190" i="4" s="1"/>
  <c r="K190" i="4" s="1"/>
  <c r="L190" i="4" s="1"/>
  <c r="M190" i="4" s="1"/>
  <c r="N190" i="4" s="1"/>
  <c r="O190" i="4" s="1"/>
  <c r="P190" i="4" s="1"/>
  <c r="Q190" i="4" s="1"/>
  <c r="R190" i="4" s="1"/>
  <c r="S190" i="4" s="1"/>
  <c r="T190" i="4" s="1"/>
  <c r="U190" i="4" s="1"/>
  <c r="V190" i="4" s="1"/>
  <c r="W190" i="4" s="1"/>
  <c r="X190" i="4" s="1"/>
  <c r="Y190" i="4" s="1"/>
  <c r="Z190" i="4" s="1"/>
  <c r="AA190" i="4" s="1"/>
  <c r="AB190" i="4" s="1"/>
  <c r="AC190" i="4" s="1"/>
  <c r="AD190" i="4" s="1"/>
  <c r="H191" i="4"/>
  <c r="I191" i="4" s="1"/>
  <c r="J191" i="4" s="1"/>
  <c r="K191" i="4" s="1"/>
  <c r="L191" i="4" s="1"/>
  <c r="M191" i="4" s="1"/>
  <c r="N191" i="4" s="1"/>
  <c r="O191" i="4" s="1"/>
  <c r="P191" i="4" s="1"/>
  <c r="Q191" i="4" s="1"/>
  <c r="R191" i="4" s="1"/>
  <c r="S191" i="4" s="1"/>
  <c r="T191" i="4" s="1"/>
  <c r="U191" i="4" s="1"/>
  <c r="V191" i="4" s="1"/>
  <c r="W191" i="4" s="1"/>
  <c r="X191" i="4" s="1"/>
  <c r="Y191" i="4" s="1"/>
  <c r="Z191" i="4" s="1"/>
  <c r="AA191" i="4" s="1"/>
  <c r="AB191" i="4" s="1"/>
  <c r="AC191" i="4" s="1"/>
  <c r="AD191" i="4" s="1"/>
  <c r="H6" i="4"/>
  <c r="I6" i="4" s="1"/>
  <c r="J6" i="4" s="1"/>
  <c r="K6" i="4" s="1"/>
  <c r="L6" i="4" s="1"/>
  <c r="M6" i="4" s="1"/>
  <c r="N6" i="4" s="1"/>
  <c r="O6" i="4" s="1"/>
  <c r="P6" i="4" s="1"/>
  <c r="Q6" i="4" s="1"/>
  <c r="R6" i="4" s="1"/>
  <c r="S6" i="4" s="1"/>
  <c r="T6" i="4" s="1"/>
  <c r="U6" i="4" s="1"/>
  <c r="V6" i="4" s="1"/>
  <c r="W6" i="4" s="1"/>
  <c r="X6" i="4" s="1"/>
  <c r="Y6" i="4" s="1"/>
  <c r="Z6" i="4" s="1"/>
  <c r="AA6" i="4" s="1"/>
  <c r="AB6" i="4" s="1"/>
  <c r="AC6" i="4" s="1"/>
  <c r="AD6" i="4" s="1"/>
  <c r="F155" i="290"/>
  <c r="G155" i="290" s="1"/>
  <c r="H155" i="290" s="1"/>
  <c r="I155" i="290" s="1"/>
  <c r="J155" i="290" s="1"/>
  <c r="K155" i="290" s="1"/>
  <c r="L155" i="290" s="1"/>
  <c r="M155" i="290" s="1"/>
  <c r="N155" i="290" s="1"/>
  <c r="O155" i="290" s="1"/>
  <c r="P155" i="290" s="1"/>
  <c r="Q155" i="290" s="1"/>
  <c r="R155" i="290" s="1"/>
  <c r="S155" i="290" s="1"/>
  <c r="T155" i="290" s="1"/>
  <c r="U155" i="290" s="1"/>
  <c r="V155" i="290" s="1"/>
  <c r="F170" i="290"/>
  <c r="G170" i="290" s="1"/>
  <c r="H170" i="290" s="1"/>
  <c r="I170" i="290" s="1"/>
  <c r="J170" i="290" s="1"/>
  <c r="K170" i="290" s="1"/>
  <c r="L170" i="290" s="1"/>
  <c r="M170" i="290" s="1"/>
  <c r="N170" i="290" s="1"/>
  <c r="O170" i="290" s="1"/>
  <c r="P170" i="290" s="1"/>
  <c r="Q170" i="290" s="1"/>
  <c r="R170" i="290" s="1"/>
  <c r="S170" i="290" s="1"/>
  <c r="F171" i="290"/>
  <c r="G171" i="290" s="1"/>
  <c r="H171" i="290" s="1"/>
  <c r="I171" i="290" s="1"/>
  <c r="J171" i="290" s="1"/>
  <c r="K171" i="290" s="1"/>
  <c r="L171" i="290" s="1"/>
  <c r="M171" i="290" s="1"/>
  <c r="N171" i="290" s="1"/>
  <c r="O171" i="290" s="1"/>
  <c r="P171" i="290" s="1"/>
  <c r="Q171" i="290" s="1"/>
  <c r="R171" i="290" s="1"/>
  <c r="S171" i="290" s="1"/>
  <c r="T171" i="290" s="1"/>
  <c r="U171" i="290" s="1"/>
  <c r="V171" i="290" s="1"/>
  <c r="W171" i="290" s="1"/>
  <c r="X171" i="290" s="1"/>
  <c r="Y171" i="290" s="1"/>
  <c r="Z171" i="290" s="1"/>
  <c r="F175" i="290"/>
  <c r="G175" i="290" s="1"/>
  <c r="H175" i="290" s="1"/>
  <c r="I175" i="290" s="1"/>
  <c r="J175" i="290" s="1"/>
  <c r="K175" i="290" s="1"/>
  <c r="L175" i="290" s="1"/>
  <c r="M175" i="290" s="1"/>
  <c r="N175" i="290" s="1"/>
  <c r="O175" i="290" s="1"/>
  <c r="P175" i="290" s="1"/>
  <c r="Q175" i="290" s="1"/>
  <c r="R175" i="290" s="1"/>
  <c r="S175" i="290" s="1"/>
  <c r="T175" i="290" s="1"/>
  <c r="U175" i="290" s="1"/>
  <c r="V175" i="290" s="1"/>
  <c r="W175" i="290" s="1"/>
  <c r="X175" i="290" s="1"/>
  <c r="Y175" i="290" s="1"/>
  <c r="Z175" i="290" s="1"/>
  <c r="AA175" i="290" s="1"/>
  <c r="AB175" i="290" s="1"/>
  <c r="F176" i="290"/>
  <c r="G176" i="290" s="1"/>
  <c r="H176" i="290" s="1"/>
  <c r="I176" i="290" s="1"/>
  <c r="J176" i="290" s="1"/>
  <c r="K176" i="290" s="1"/>
  <c r="L176" i="290" s="1"/>
  <c r="M176" i="290" s="1"/>
  <c r="N176" i="290" s="1"/>
  <c r="O176" i="290" s="1"/>
  <c r="F177" i="290"/>
  <c r="G177" i="290" s="1"/>
  <c r="H177" i="290" s="1"/>
  <c r="I177" i="290" s="1"/>
  <c r="J177" i="290" s="1"/>
  <c r="K177" i="290" s="1"/>
  <c r="L177" i="290" s="1"/>
  <c r="F178" i="290"/>
  <c r="G178" i="290" s="1"/>
  <c r="H178" i="290" s="1"/>
  <c r="I178" i="290" s="1"/>
  <c r="J178" i="290" s="1"/>
  <c r="K178" i="290" s="1"/>
  <c r="L178" i="290" s="1"/>
  <c r="M178" i="290" s="1"/>
  <c r="N178" i="290" s="1"/>
  <c r="O178" i="290" s="1"/>
  <c r="P178" i="290" s="1"/>
  <c r="Q178" i="290" s="1"/>
  <c r="R178" i="290" s="1"/>
  <c r="S178" i="290" s="1"/>
  <c r="T178" i="290" s="1"/>
  <c r="U178" i="290" s="1"/>
  <c r="V178" i="290" s="1"/>
  <c r="W178" i="290" s="1"/>
  <c r="X178" i="290" s="1"/>
  <c r="Y178" i="290" s="1"/>
  <c r="Z178" i="290" s="1"/>
  <c r="AA178" i="290" s="1"/>
  <c r="AB178" i="290" s="1"/>
  <c r="F180" i="290"/>
  <c r="G180" i="290" s="1"/>
  <c r="H180" i="290" s="1"/>
  <c r="I180" i="290" s="1"/>
  <c r="J180" i="290" s="1"/>
  <c r="K180" i="290" s="1"/>
  <c r="L180" i="290" s="1"/>
  <c r="M180" i="290" s="1"/>
  <c r="N180" i="290" s="1"/>
  <c r="O180" i="290" s="1"/>
  <c r="P180" i="290" s="1"/>
  <c r="Q180" i="290" s="1"/>
  <c r="R180" i="290" s="1"/>
  <c r="S180" i="290" s="1"/>
  <c r="T180" i="290" s="1"/>
  <c r="F182" i="290"/>
  <c r="G182" i="290" s="1"/>
  <c r="H182" i="290" s="1"/>
  <c r="I182" i="290" s="1"/>
  <c r="J182" i="290" s="1"/>
  <c r="F183" i="290"/>
  <c r="G183" i="290" s="1"/>
  <c r="H183" i="290" s="1"/>
  <c r="I183" i="290" s="1"/>
  <c r="J183" i="290" s="1"/>
  <c r="K183" i="290" s="1"/>
  <c r="L183" i="290" s="1"/>
  <c r="M183" i="290" s="1"/>
  <c r="N183" i="290" s="1"/>
  <c r="O183" i="290" s="1"/>
  <c r="P183" i="290" s="1"/>
  <c r="Q183" i="290" s="1"/>
  <c r="R183" i="290" s="1"/>
  <c r="S183" i="290" s="1"/>
  <c r="T183" i="290" s="1"/>
  <c r="U183" i="290" s="1"/>
  <c r="V183" i="290" s="1"/>
  <c r="W183" i="290" s="1"/>
  <c r="F163" i="290"/>
  <c r="G163" i="290" s="1"/>
  <c r="H163" i="290" s="1"/>
  <c r="I163" i="290" s="1"/>
  <c r="J163" i="290" s="1"/>
  <c r="K163" i="290" s="1"/>
  <c r="L163" i="290" s="1"/>
  <c r="M163" i="290" s="1"/>
  <c r="N163" i="290" s="1"/>
  <c r="O163" i="290" s="1"/>
  <c r="P163" i="290" s="1"/>
  <c r="Q163" i="290" s="1"/>
  <c r="R163" i="290" s="1"/>
  <c r="S163" i="290" s="1"/>
  <c r="T163" i="290" s="1"/>
  <c r="U163" i="290" s="1"/>
  <c r="F169" i="290"/>
  <c r="G169" i="290" s="1"/>
  <c r="H169" i="290" s="1"/>
  <c r="H70" i="4"/>
  <c r="I70" i="4" s="1"/>
  <c r="J70" i="4" s="1"/>
  <c r="K70" i="4" s="1"/>
  <c r="L70" i="4" s="1"/>
  <c r="M70" i="4" s="1"/>
  <c r="N70" i="4" s="1"/>
  <c r="O70" i="4" s="1"/>
  <c r="P70" i="4" s="1"/>
  <c r="Q70" i="4" s="1"/>
  <c r="R70" i="4" s="1"/>
  <c r="S70" i="4" s="1"/>
  <c r="T70" i="4" s="1"/>
  <c r="U70" i="4" s="1"/>
  <c r="V70" i="4" s="1"/>
  <c r="W70" i="4" s="1"/>
  <c r="X70" i="4" s="1"/>
  <c r="Y70" i="4" s="1"/>
  <c r="Z70" i="4" s="1"/>
  <c r="AA70" i="4" s="1"/>
  <c r="AB70" i="4" s="1"/>
  <c r="AC70" i="4" s="1"/>
  <c r="AD70" i="4" s="1"/>
  <c r="H71" i="4"/>
  <c r="I71" i="4" s="1"/>
  <c r="J71" i="4" s="1"/>
  <c r="K71" i="4" s="1"/>
  <c r="L71" i="4" s="1"/>
  <c r="M71" i="4" s="1"/>
  <c r="N71" i="4" s="1"/>
  <c r="O71" i="4" s="1"/>
  <c r="P71" i="4" s="1"/>
  <c r="Q71" i="4" s="1"/>
  <c r="R71" i="4" s="1"/>
  <c r="S71" i="4" s="1"/>
  <c r="T71" i="4" s="1"/>
  <c r="U71" i="4" s="1"/>
  <c r="V71" i="4" s="1"/>
  <c r="W71" i="4" s="1"/>
  <c r="X71" i="4" s="1"/>
  <c r="Y71" i="4" s="1"/>
  <c r="Z71" i="4" s="1"/>
  <c r="AA71" i="4" s="1"/>
  <c r="AB71" i="4" s="1"/>
  <c r="AC71" i="4" s="1"/>
  <c r="AD71" i="4" s="1"/>
  <c r="H72" i="4"/>
  <c r="I72" i="4" s="1"/>
  <c r="J72" i="4" s="1"/>
  <c r="K72" i="4" s="1"/>
  <c r="L72" i="4" s="1"/>
  <c r="M72" i="4" s="1"/>
  <c r="N72" i="4" s="1"/>
  <c r="O72" i="4" s="1"/>
  <c r="P72" i="4" s="1"/>
  <c r="Q72" i="4" s="1"/>
  <c r="R72" i="4" s="1"/>
  <c r="S72" i="4" s="1"/>
  <c r="T72" i="4" s="1"/>
  <c r="U72" i="4" s="1"/>
  <c r="V72" i="4" s="1"/>
  <c r="W72" i="4" s="1"/>
  <c r="X72" i="4" s="1"/>
  <c r="Y72" i="4" s="1"/>
  <c r="Z72" i="4" s="1"/>
  <c r="AA72" i="4" s="1"/>
  <c r="AB72" i="4" s="1"/>
  <c r="AC72" i="4" s="1"/>
  <c r="AD72" i="4" s="1"/>
  <c r="H73" i="4"/>
  <c r="I73" i="4" s="1"/>
  <c r="J73" i="4" s="1"/>
  <c r="K73" i="4" s="1"/>
  <c r="L73" i="4" s="1"/>
  <c r="M73" i="4" s="1"/>
  <c r="N73" i="4" s="1"/>
  <c r="O73" i="4" s="1"/>
  <c r="P73" i="4" s="1"/>
  <c r="Q73" i="4" s="1"/>
  <c r="R73" i="4" s="1"/>
  <c r="S73" i="4" s="1"/>
  <c r="T73" i="4" s="1"/>
  <c r="U73" i="4" s="1"/>
  <c r="V73" i="4" s="1"/>
  <c r="W73" i="4" s="1"/>
  <c r="X73" i="4" s="1"/>
  <c r="Y73" i="4" s="1"/>
  <c r="Z73" i="4" s="1"/>
  <c r="AA73" i="4" s="1"/>
  <c r="AB73" i="4" s="1"/>
  <c r="AC73" i="4" s="1"/>
  <c r="AD73" i="4" s="1"/>
  <c r="H74" i="4"/>
  <c r="I74" i="4" s="1"/>
  <c r="J74" i="4" s="1"/>
  <c r="K74" i="4" s="1"/>
  <c r="L74" i="4" s="1"/>
  <c r="M74" i="4" s="1"/>
  <c r="N74" i="4" s="1"/>
  <c r="O74" i="4" s="1"/>
  <c r="P74" i="4" s="1"/>
  <c r="Q74" i="4" s="1"/>
  <c r="R74" i="4" s="1"/>
  <c r="S74" i="4" s="1"/>
  <c r="T74" i="4" s="1"/>
  <c r="U74" i="4" s="1"/>
  <c r="V74" i="4" s="1"/>
  <c r="W74" i="4" s="1"/>
  <c r="X74" i="4" s="1"/>
  <c r="Y74" i="4" s="1"/>
  <c r="Z74" i="4" s="1"/>
  <c r="AA74" i="4" s="1"/>
  <c r="AB74" i="4" s="1"/>
  <c r="AC74" i="4" s="1"/>
  <c r="AD74" i="4" s="1"/>
  <c r="H75" i="4"/>
  <c r="I75" i="4" s="1"/>
  <c r="J75" i="4" s="1"/>
  <c r="K75" i="4" s="1"/>
  <c r="L75" i="4" s="1"/>
  <c r="M75" i="4" s="1"/>
  <c r="N75" i="4" s="1"/>
  <c r="O75" i="4" s="1"/>
  <c r="P75" i="4" s="1"/>
  <c r="Q75" i="4" s="1"/>
  <c r="R75" i="4" s="1"/>
  <c r="S75" i="4" s="1"/>
  <c r="T75" i="4" s="1"/>
  <c r="U75" i="4" s="1"/>
  <c r="V75" i="4" s="1"/>
  <c r="W75" i="4" s="1"/>
  <c r="X75" i="4" s="1"/>
  <c r="Y75" i="4" s="1"/>
  <c r="Z75" i="4" s="1"/>
  <c r="AA75" i="4" s="1"/>
  <c r="AB75" i="4" s="1"/>
  <c r="AC75" i="4" s="1"/>
  <c r="AD75" i="4" s="1"/>
  <c r="H76" i="4"/>
  <c r="I76" i="4" s="1"/>
  <c r="J76" i="4" s="1"/>
  <c r="K76" i="4" s="1"/>
  <c r="L76" i="4" s="1"/>
  <c r="M76" i="4" s="1"/>
  <c r="N76" i="4" s="1"/>
  <c r="O76" i="4" s="1"/>
  <c r="P76" i="4" s="1"/>
  <c r="Q76" i="4" s="1"/>
  <c r="R76" i="4" s="1"/>
  <c r="S76" i="4" s="1"/>
  <c r="T76" i="4" s="1"/>
  <c r="U76" i="4" s="1"/>
  <c r="V76" i="4" s="1"/>
  <c r="W76" i="4" s="1"/>
  <c r="X76" i="4" s="1"/>
  <c r="Y76" i="4" s="1"/>
  <c r="Z76" i="4" s="1"/>
  <c r="AA76" i="4" s="1"/>
  <c r="AB76" i="4" s="1"/>
  <c r="AC76" i="4" s="1"/>
  <c r="AD76" i="4" s="1"/>
  <c r="H77" i="4"/>
  <c r="I77" i="4" s="1"/>
  <c r="J77" i="4" s="1"/>
  <c r="K77" i="4" s="1"/>
  <c r="L77" i="4" s="1"/>
  <c r="M77" i="4" s="1"/>
  <c r="N77" i="4" s="1"/>
  <c r="O77" i="4" s="1"/>
  <c r="P77" i="4" s="1"/>
  <c r="Q77" i="4" s="1"/>
  <c r="R77" i="4" s="1"/>
  <c r="S77" i="4" s="1"/>
  <c r="T77" i="4" s="1"/>
  <c r="U77" i="4" s="1"/>
  <c r="V77" i="4" s="1"/>
  <c r="W77" i="4" s="1"/>
  <c r="X77" i="4" s="1"/>
  <c r="Y77" i="4" s="1"/>
  <c r="Z77" i="4" s="1"/>
  <c r="AA77" i="4" s="1"/>
  <c r="AB77" i="4" s="1"/>
  <c r="AC77" i="4" s="1"/>
  <c r="AD77" i="4" s="1"/>
  <c r="H78" i="4"/>
  <c r="I78" i="4" s="1"/>
  <c r="J78" i="4" s="1"/>
  <c r="K78" i="4" s="1"/>
  <c r="L78" i="4" s="1"/>
  <c r="M78" i="4" s="1"/>
  <c r="N78" i="4" s="1"/>
  <c r="O78" i="4" s="1"/>
  <c r="P78" i="4" s="1"/>
  <c r="Q78" i="4" s="1"/>
  <c r="R78" i="4" s="1"/>
  <c r="S78" i="4" s="1"/>
  <c r="T78" i="4" s="1"/>
  <c r="U78" i="4" s="1"/>
  <c r="V78" i="4" s="1"/>
  <c r="W78" i="4" s="1"/>
  <c r="X78" i="4" s="1"/>
  <c r="Y78" i="4" s="1"/>
  <c r="Z78" i="4" s="1"/>
  <c r="AA78" i="4" s="1"/>
  <c r="AB78" i="4" s="1"/>
  <c r="AC78" i="4" s="1"/>
  <c r="AD78" i="4" s="1"/>
  <c r="H79" i="4"/>
  <c r="I79" i="4" s="1"/>
  <c r="J79" i="4" s="1"/>
  <c r="K79" i="4" s="1"/>
  <c r="L79" i="4" s="1"/>
  <c r="M79" i="4" s="1"/>
  <c r="N79" i="4" s="1"/>
  <c r="O79" i="4" s="1"/>
  <c r="P79" i="4" s="1"/>
  <c r="Q79" i="4" s="1"/>
  <c r="R79" i="4" s="1"/>
  <c r="S79" i="4" s="1"/>
  <c r="T79" i="4" s="1"/>
  <c r="U79" i="4" s="1"/>
  <c r="V79" i="4" s="1"/>
  <c r="W79" i="4" s="1"/>
  <c r="X79" i="4" s="1"/>
  <c r="Y79" i="4" s="1"/>
  <c r="Z79" i="4" s="1"/>
  <c r="AA79" i="4" s="1"/>
  <c r="AB79" i="4" s="1"/>
  <c r="AC79" i="4" s="1"/>
  <c r="AD79" i="4" s="1"/>
  <c r="H80" i="4"/>
  <c r="I80" i="4" s="1"/>
  <c r="J80" i="4" s="1"/>
  <c r="K80" i="4" s="1"/>
  <c r="L80" i="4" s="1"/>
  <c r="M80" i="4" s="1"/>
  <c r="N80" i="4" s="1"/>
  <c r="O80" i="4" s="1"/>
  <c r="P80" i="4" s="1"/>
  <c r="Q80" i="4" s="1"/>
  <c r="R80" i="4" s="1"/>
  <c r="S80" i="4" s="1"/>
  <c r="T80" i="4" s="1"/>
  <c r="U80" i="4" s="1"/>
  <c r="V80" i="4" s="1"/>
  <c r="W80" i="4" s="1"/>
  <c r="X80" i="4" s="1"/>
  <c r="Y80" i="4" s="1"/>
  <c r="Z80" i="4" s="1"/>
  <c r="AA80" i="4" s="1"/>
  <c r="AB80" i="4" s="1"/>
  <c r="AC80" i="4" s="1"/>
  <c r="AD80" i="4" s="1"/>
  <c r="H81" i="4"/>
  <c r="I81" i="4" s="1"/>
  <c r="J81" i="4" s="1"/>
  <c r="K81" i="4" s="1"/>
  <c r="L81" i="4" s="1"/>
  <c r="M81" i="4" s="1"/>
  <c r="N81" i="4" s="1"/>
  <c r="O81" i="4" s="1"/>
  <c r="P81" i="4" s="1"/>
  <c r="Q81" i="4" s="1"/>
  <c r="R81" i="4" s="1"/>
  <c r="S81" i="4" s="1"/>
  <c r="T81" i="4" s="1"/>
  <c r="U81" i="4" s="1"/>
  <c r="V81" i="4" s="1"/>
  <c r="W81" i="4" s="1"/>
  <c r="X81" i="4" s="1"/>
  <c r="Y81" i="4" s="1"/>
  <c r="Z81" i="4" s="1"/>
  <c r="AA81" i="4" s="1"/>
  <c r="AB81" i="4" s="1"/>
  <c r="AC81" i="4" s="1"/>
  <c r="AD81" i="4" s="1"/>
  <c r="H82" i="4"/>
  <c r="I82" i="4" s="1"/>
  <c r="J82" i="4" s="1"/>
  <c r="K82" i="4" s="1"/>
  <c r="L82" i="4" s="1"/>
  <c r="M82" i="4" s="1"/>
  <c r="N82" i="4" s="1"/>
  <c r="O82" i="4" s="1"/>
  <c r="P82" i="4" s="1"/>
  <c r="Q82" i="4" s="1"/>
  <c r="R82" i="4" s="1"/>
  <c r="S82" i="4" s="1"/>
  <c r="T82" i="4" s="1"/>
  <c r="U82" i="4" s="1"/>
  <c r="V82" i="4" s="1"/>
  <c r="W82" i="4" s="1"/>
  <c r="X82" i="4" s="1"/>
  <c r="Y82" i="4" s="1"/>
  <c r="Z82" i="4" s="1"/>
  <c r="AA82" i="4" s="1"/>
  <c r="AB82" i="4" s="1"/>
  <c r="AC82" i="4" s="1"/>
  <c r="AD82" i="4" s="1"/>
  <c r="H83" i="4"/>
  <c r="I83" i="4" s="1"/>
  <c r="J83" i="4" s="1"/>
  <c r="K83" i="4" s="1"/>
  <c r="L83" i="4" s="1"/>
  <c r="M83" i="4" s="1"/>
  <c r="N83" i="4" s="1"/>
  <c r="O83" i="4" s="1"/>
  <c r="P83" i="4" s="1"/>
  <c r="Q83" i="4" s="1"/>
  <c r="R83" i="4" s="1"/>
  <c r="S83" i="4" s="1"/>
  <c r="T83" i="4" s="1"/>
  <c r="U83" i="4" s="1"/>
  <c r="V83" i="4" s="1"/>
  <c r="W83" i="4" s="1"/>
  <c r="X83" i="4" s="1"/>
  <c r="Y83" i="4" s="1"/>
  <c r="Z83" i="4" s="1"/>
  <c r="AA83" i="4" s="1"/>
  <c r="AB83" i="4" s="1"/>
  <c r="AC83" i="4" s="1"/>
  <c r="AD83" i="4" s="1"/>
  <c r="H84" i="4"/>
  <c r="I84" i="4" s="1"/>
  <c r="J84" i="4" s="1"/>
  <c r="K84" i="4" s="1"/>
  <c r="L84" i="4" s="1"/>
  <c r="M84" i="4" s="1"/>
  <c r="N84" i="4" s="1"/>
  <c r="O84" i="4" s="1"/>
  <c r="P84" i="4" s="1"/>
  <c r="Q84" i="4" s="1"/>
  <c r="R84" i="4" s="1"/>
  <c r="S84" i="4" s="1"/>
  <c r="T84" i="4" s="1"/>
  <c r="U84" i="4" s="1"/>
  <c r="V84" i="4" s="1"/>
  <c r="W84" i="4" s="1"/>
  <c r="X84" i="4" s="1"/>
  <c r="Y84" i="4" s="1"/>
  <c r="Z84" i="4" s="1"/>
  <c r="AA84" i="4" s="1"/>
  <c r="AB84" i="4" s="1"/>
  <c r="AC84" i="4" s="1"/>
  <c r="AD84" i="4" s="1"/>
  <c r="H85" i="4"/>
  <c r="I85" i="4" s="1"/>
  <c r="J85" i="4" s="1"/>
  <c r="K85" i="4" s="1"/>
  <c r="L85" i="4" s="1"/>
  <c r="M85" i="4" s="1"/>
  <c r="N85" i="4" s="1"/>
  <c r="O85" i="4" s="1"/>
  <c r="P85" i="4" s="1"/>
  <c r="Q85" i="4" s="1"/>
  <c r="R85" i="4" s="1"/>
  <c r="S85" i="4" s="1"/>
  <c r="T85" i="4" s="1"/>
  <c r="U85" i="4" s="1"/>
  <c r="V85" i="4" s="1"/>
  <c r="W85" i="4" s="1"/>
  <c r="X85" i="4" s="1"/>
  <c r="Y85" i="4" s="1"/>
  <c r="Z85" i="4" s="1"/>
  <c r="AA85" i="4" s="1"/>
  <c r="AB85" i="4" s="1"/>
  <c r="AC85" i="4" s="1"/>
  <c r="AD85" i="4" s="1"/>
  <c r="H86" i="4"/>
  <c r="I86" i="4" s="1"/>
  <c r="J86" i="4" s="1"/>
  <c r="K86" i="4" s="1"/>
  <c r="L86" i="4" s="1"/>
  <c r="M86" i="4" s="1"/>
  <c r="N86" i="4" s="1"/>
  <c r="O86" i="4" s="1"/>
  <c r="P86" i="4" s="1"/>
  <c r="Q86" i="4" s="1"/>
  <c r="R86" i="4" s="1"/>
  <c r="S86" i="4" s="1"/>
  <c r="T86" i="4" s="1"/>
  <c r="U86" i="4" s="1"/>
  <c r="V86" i="4" s="1"/>
  <c r="W86" i="4" s="1"/>
  <c r="X86" i="4" s="1"/>
  <c r="Y86" i="4" s="1"/>
  <c r="Z86" i="4" s="1"/>
  <c r="AA86" i="4" s="1"/>
  <c r="AB86" i="4" s="1"/>
  <c r="AC86" i="4" s="1"/>
  <c r="AD86" i="4" s="1"/>
  <c r="H87" i="4"/>
  <c r="I87" i="4" s="1"/>
  <c r="J87" i="4" s="1"/>
  <c r="K87" i="4" s="1"/>
  <c r="L87" i="4" s="1"/>
  <c r="M87" i="4" s="1"/>
  <c r="N87" i="4" s="1"/>
  <c r="O87" i="4" s="1"/>
  <c r="P87" i="4" s="1"/>
  <c r="Q87" i="4" s="1"/>
  <c r="R87" i="4" s="1"/>
  <c r="S87" i="4" s="1"/>
  <c r="T87" i="4" s="1"/>
  <c r="U87" i="4" s="1"/>
  <c r="V87" i="4" s="1"/>
  <c r="W87" i="4" s="1"/>
  <c r="X87" i="4" s="1"/>
  <c r="Y87" i="4" s="1"/>
  <c r="Z87" i="4" s="1"/>
  <c r="AA87" i="4" s="1"/>
  <c r="AB87" i="4" s="1"/>
  <c r="AC87" i="4" s="1"/>
  <c r="AD87" i="4" s="1"/>
  <c r="H88" i="4"/>
  <c r="I88" i="4" s="1"/>
  <c r="J88" i="4" s="1"/>
  <c r="K88" i="4" s="1"/>
  <c r="L88" i="4" s="1"/>
  <c r="M88" i="4" s="1"/>
  <c r="N88" i="4" s="1"/>
  <c r="O88" i="4" s="1"/>
  <c r="P88" i="4" s="1"/>
  <c r="Q88" i="4" s="1"/>
  <c r="R88" i="4" s="1"/>
  <c r="S88" i="4" s="1"/>
  <c r="T88" i="4" s="1"/>
  <c r="U88" i="4" s="1"/>
  <c r="V88" i="4" s="1"/>
  <c r="W88" i="4" s="1"/>
  <c r="X88" i="4" s="1"/>
  <c r="Y88" i="4" s="1"/>
  <c r="Z88" i="4" s="1"/>
  <c r="AA88" i="4" s="1"/>
  <c r="AB88" i="4" s="1"/>
  <c r="AC88" i="4" s="1"/>
  <c r="AD88" i="4" s="1"/>
  <c r="H89" i="4"/>
  <c r="I89" i="4" s="1"/>
  <c r="J89" i="4" s="1"/>
  <c r="K89" i="4" s="1"/>
  <c r="L89" i="4" s="1"/>
  <c r="M89" i="4" s="1"/>
  <c r="N89" i="4" s="1"/>
  <c r="O89" i="4" s="1"/>
  <c r="P89" i="4" s="1"/>
  <c r="Q89" i="4" s="1"/>
  <c r="R89" i="4" s="1"/>
  <c r="S89" i="4" s="1"/>
  <c r="T89" i="4" s="1"/>
  <c r="U89" i="4" s="1"/>
  <c r="V89" i="4" s="1"/>
  <c r="W89" i="4" s="1"/>
  <c r="X89" i="4" s="1"/>
  <c r="Y89" i="4" s="1"/>
  <c r="Z89" i="4" s="1"/>
  <c r="AA89" i="4" s="1"/>
  <c r="AB89" i="4" s="1"/>
  <c r="AC89" i="4" s="1"/>
  <c r="AD89" i="4" s="1"/>
  <c r="H90" i="4"/>
  <c r="I90" i="4" s="1"/>
  <c r="J90" i="4" s="1"/>
  <c r="K90" i="4" s="1"/>
  <c r="L90" i="4" s="1"/>
  <c r="M90" i="4" s="1"/>
  <c r="N90" i="4" s="1"/>
  <c r="O90" i="4" s="1"/>
  <c r="P90" i="4" s="1"/>
  <c r="Q90" i="4" s="1"/>
  <c r="R90" i="4" s="1"/>
  <c r="S90" i="4" s="1"/>
  <c r="T90" i="4" s="1"/>
  <c r="U90" i="4" s="1"/>
  <c r="V90" i="4" s="1"/>
  <c r="W90" i="4" s="1"/>
  <c r="X90" i="4" s="1"/>
  <c r="Y90" i="4" s="1"/>
  <c r="Z90" i="4" s="1"/>
  <c r="AA90" i="4" s="1"/>
  <c r="AB90" i="4" s="1"/>
  <c r="AC90" i="4" s="1"/>
  <c r="AD90" i="4" s="1"/>
  <c r="H91" i="4"/>
  <c r="I91" i="4" s="1"/>
  <c r="J91" i="4" s="1"/>
  <c r="K91" i="4" s="1"/>
  <c r="L91" i="4" s="1"/>
  <c r="M91" i="4" s="1"/>
  <c r="N91" i="4" s="1"/>
  <c r="O91" i="4" s="1"/>
  <c r="P91" i="4" s="1"/>
  <c r="Q91" i="4" s="1"/>
  <c r="R91" i="4" s="1"/>
  <c r="S91" i="4" s="1"/>
  <c r="T91" i="4" s="1"/>
  <c r="U91" i="4" s="1"/>
  <c r="V91" i="4" s="1"/>
  <c r="W91" i="4" s="1"/>
  <c r="X91" i="4" s="1"/>
  <c r="Y91" i="4" s="1"/>
  <c r="Z91" i="4" s="1"/>
  <c r="AA91" i="4" s="1"/>
  <c r="AB91" i="4" s="1"/>
  <c r="AC91" i="4" s="1"/>
  <c r="AD91" i="4" s="1"/>
  <c r="H92" i="4"/>
  <c r="I92" i="4" s="1"/>
  <c r="J92" i="4" s="1"/>
  <c r="K92" i="4" s="1"/>
  <c r="L92" i="4" s="1"/>
  <c r="M92" i="4" s="1"/>
  <c r="N92" i="4" s="1"/>
  <c r="O92" i="4" s="1"/>
  <c r="P92" i="4" s="1"/>
  <c r="Q92" i="4" s="1"/>
  <c r="R92" i="4" s="1"/>
  <c r="S92" i="4" s="1"/>
  <c r="T92" i="4" s="1"/>
  <c r="U92" i="4" s="1"/>
  <c r="V92" i="4" s="1"/>
  <c r="W92" i="4" s="1"/>
  <c r="X92" i="4" s="1"/>
  <c r="Y92" i="4" s="1"/>
  <c r="Z92" i="4" s="1"/>
  <c r="AA92" i="4" s="1"/>
  <c r="AB92" i="4" s="1"/>
  <c r="AC92" i="4" s="1"/>
  <c r="AD92" i="4" s="1"/>
  <c r="H93" i="4"/>
  <c r="I93" i="4" s="1"/>
  <c r="J93" i="4" s="1"/>
  <c r="K93" i="4" s="1"/>
  <c r="L93" i="4" s="1"/>
  <c r="M93" i="4" s="1"/>
  <c r="N93" i="4" s="1"/>
  <c r="O93" i="4" s="1"/>
  <c r="P93" i="4" s="1"/>
  <c r="Q93" i="4" s="1"/>
  <c r="R93" i="4" s="1"/>
  <c r="S93" i="4" s="1"/>
  <c r="T93" i="4" s="1"/>
  <c r="U93" i="4" s="1"/>
  <c r="V93" i="4" s="1"/>
  <c r="W93" i="4" s="1"/>
  <c r="X93" i="4" s="1"/>
  <c r="Y93" i="4" s="1"/>
  <c r="Z93" i="4" s="1"/>
  <c r="AA93" i="4" s="1"/>
  <c r="AB93" i="4" s="1"/>
  <c r="AC93" i="4" s="1"/>
  <c r="AD93" i="4" s="1"/>
  <c r="H94" i="4"/>
  <c r="I94" i="4" s="1"/>
  <c r="J94" i="4" s="1"/>
  <c r="K94" i="4" s="1"/>
  <c r="L94" i="4" s="1"/>
  <c r="M94" i="4" s="1"/>
  <c r="N94" i="4" s="1"/>
  <c r="O94" i="4" s="1"/>
  <c r="P94" i="4" s="1"/>
  <c r="Q94" i="4" s="1"/>
  <c r="R94" i="4" s="1"/>
  <c r="S94" i="4" s="1"/>
  <c r="T94" i="4" s="1"/>
  <c r="U94" i="4" s="1"/>
  <c r="V94" i="4" s="1"/>
  <c r="W94" i="4" s="1"/>
  <c r="X94" i="4" s="1"/>
  <c r="Y94" i="4" s="1"/>
  <c r="Z94" i="4" s="1"/>
  <c r="AA94" i="4" s="1"/>
  <c r="AB94" i="4" s="1"/>
  <c r="AC94" i="4" s="1"/>
  <c r="AD94" i="4" s="1"/>
  <c r="H95" i="4"/>
  <c r="I95" i="4" s="1"/>
  <c r="J95" i="4" s="1"/>
  <c r="K95" i="4" s="1"/>
  <c r="L95" i="4" s="1"/>
  <c r="M95" i="4" s="1"/>
  <c r="N95" i="4" s="1"/>
  <c r="O95" i="4" s="1"/>
  <c r="P95" i="4" s="1"/>
  <c r="Q95" i="4" s="1"/>
  <c r="R95" i="4" s="1"/>
  <c r="S95" i="4" s="1"/>
  <c r="T95" i="4" s="1"/>
  <c r="U95" i="4" s="1"/>
  <c r="V95" i="4" s="1"/>
  <c r="W95" i="4" s="1"/>
  <c r="X95" i="4" s="1"/>
  <c r="Y95" i="4" s="1"/>
  <c r="Z95" i="4" s="1"/>
  <c r="AA95" i="4" s="1"/>
  <c r="AB95" i="4" s="1"/>
  <c r="AC95" i="4" s="1"/>
  <c r="AD95" i="4" s="1"/>
  <c r="H96" i="4"/>
  <c r="I96" i="4" s="1"/>
  <c r="J96" i="4" s="1"/>
  <c r="K96" i="4" s="1"/>
  <c r="L96" i="4" s="1"/>
  <c r="M96" i="4" s="1"/>
  <c r="N96" i="4" s="1"/>
  <c r="O96" i="4" s="1"/>
  <c r="P96" i="4" s="1"/>
  <c r="Q96" i="4" s="1"/>
  <c r="R96" i="4" s="1"/>
  <c r="S96" i="4" s="1"/>
  <c r="T96" i="4" s="1"/>
  <c r="U96" i="4" s="1"/>
  <c r="V96" i="4" s="1"/>
  <c r="W96" i="4" s="1"/>
  <c r="X96" i="4" s="1"/>
  <c r="Y96" i="4" s="1"/>
  <c r="Z96" i="4" s="1"/>
  <c r="AA96" i="4" s="1"/>
  <c r="AB96" i="4" s="1"/>
  <c r="AC96" i="4" s="1"/>
  <c r="AD96" i="4" s="1"/>
  <c r="H97" i="4"/>
  <c r="I97" i="4" s="1"/>
  <c r="J97" i="4" s="1"/>
  <c r="K97" i="4" s="1"/>
  <c r="L97" i="4" s="1"/>
  <c r="M97" i="4" s="1"/>
  <c r="N97" i="4" s="1"/>
  <c r="O97" i="4" s="1"/>
  <c r="P97" i="4" s="1"/>
  <c r="Q97" i="4" s="1"/>
  <c r="R97" i="4" s="1"/>
  <c r="S97" i="4" s="1"/>
  <c r="T97" i="4" s="1"/>
  <c r="U97" i="4" s="1"/>
  <c r="V97" i="4" s="1"/>
  <c r="W97" i="4" s="1"/>
  <c r="X97" i="4" s="1"/>
  <c r="Y97" i="4" s="1"/>
  <c r="Z97" i="4" s="1"/>
  <c r="AA97" i="4" s="1"/>
  <c r="AB97" i="4" s="1"/>
  <c r="AC97" i="4" s="1"/>
  <c r="AD97" i="4" s="1"/>
  <c r="H98" i="4"/>
  <c r="I98" i="4" s="1"/>
  <c r="J98" i="4" s="1"/>
  <c r="K98" i="4" s="1"/>
  <c r="L98" i="4" s="1"/>
  <c r="M98" i="4" s="1"/>
  <c r="N98" i="4" s="1"/>
  <c r="O98" i="4" s="1"/>
  <c r="P98" i="4" s="1"/>
  <c r="Q98" i="4" s="1"/>
  <c r="R98" i="4" s="1"/>
  <c r="S98" i="4" s="1"/>
  <c r="T98" i="4" s="1"/>
  <c r="U98" i="4" s="1"/>
  <c r="V98" i="4" s="1"/>
  <c r="W98" i="4" s="1"/>
  <c r="X98" i="4" s="1"/>
  <c r="Y98" i="4" s="1"/>
  <c r="Z98" i="4" s="1"/>
  <c r="AA98" i="4" s="1"/>
  <c r="AB98" i="4" s="1"/>
  <c r="AC98" i="4" s="1"/>
  <c r="AD98" i="4" s="1"/>
  <c r="H99" i="4"/>
  <c r="I99" i="4" s="1"/>
  <c r="J99" i="4" s="1"/>
  <c r="K99" i="4" s="1"/>
  <c r="L99" i="4" s="1"/>
  <c r="M99" i="4" s="1"/>
  <c r="N99" i="4" s="1"/>
  <c r="O99" i="4" s="1"/>
  <c r="P99" i="4" s="1"/>
  <c r="Q99" i="4" s="1"/>
  <c r="R99" i="4" s="1"/>
  <c r="S99" i="4" s="1"/>
  <c r="T99" i="4" s="1"/>
  <c r="U99" i="4" s="1"/>
  <c r="V99" i="4" s="1"/>
  <c r="W99" i="4" s="1"/>
  <c r="X99" i="4" s="1"/>
  <c r="Y99" i="4" s="1"/>
  <c r="Z99" i="4" s="1"/>
  <c r="AA99" i="4" s="1"/>
  <c r="AB99" i="4" s="1"/>
  <c r="AC99" i="4" s="1"/>
  <c r="AD99" i="4" s="1"/>
  <c r="H100" i="4"/>
  <c r="I100" i="4" s="1"/>
  <c r="J100" i="4" s="1"/>
  <c r="K100" i="4" s="1"/>
  <c r="L100" i="4" s="1"/>
  <c r="M100" i="4" s="1"/>
  <c r="N100" i="4" s="1"/>
  <c r="O100" i="4" s="1"/>
  <c r="P100" i="4" s="1"/>
  <c r="Q100" i="4" s="1"/>
  <c r="R100" i="4" s="1"/>
  <c r="S100" i="4" s="1"/>
  <c r="T100" i="4" s="1"/>
  <c r="U100" i="4" s="1"/>
  <c r="V100" i="4" s="1"/>
  <c r="W100" i="4" s="1"/>
  <c r="X100" i="4" s="1"/>
  <c r="Y100" i="4" s="1"/>
  <c r="Z100" i="4" s="1"/>
  <c r="AA100" i="4" s="1"/>
  <c r="AB100" i="4" s="1"/>
  <c r="AC100" i="4" s="1"/>
  <c r="AD100" i="4" s="1"/>
  <c r="H101" i="4"/>
  <c r="I101" i="4" s="1"/>
  <c r="J101" i="4" s="1"/>
  <c r="K101" i="4" s="1"/>
  <c r="L101" i="4" s="1"/>
  <c r="M101" i="4" s="1"/>
  <c r="N101" i="4" s="1"/>
  <c r="O101" i="4" s="1"/>
  <c r="P101" i="4" s="1"/>
  <c r="Q101" i="4" s="1"/>
  <c r="R101" i="4" s="1"/>
  <c r="S101" i="4" s="1"/>
  <c r="T101" i="4" s="1"/>
  <c r="U101" i="4" s="1"/>
  <c r="V101" i="4" s="1"/>
  <c r="W101" i="4" s="1"/>
  <c r="X101" i="4" s="1"/>
  <c r="Y101" i="4" s="1"/>
  <c r="Z101" i="4" s="1"/>
  <c r="AA101" i="4" s="1"/>
  <c r="AB101" i="4" s="1"/>
  <c r="AC101" i="4" s="1"/>
  <c r="AD101" i="4" s="1"/>
  <c r="H102" i="4"/>
  <c r="I102" i="4" s="1"/>
  <c r="J102" i="4" s="1"/>
  <c r="K102" i="4" s="1"/>
  <c r="L102" i="4" s="1"/>
  <c r="M102" i="4" s="1"/>
  <c r="N102" i="4" s="1"/>
  <c r="O102" i="4" s="1"/>
  <c r="P102" i="4" s="1"/>
  <c r="Q102" i="4" s="1"/>
  <c r="R102" i="4" s="1"/>
  <c r="S102" i="4" s="1"/>
  <c r="T102" i="4" s="1"/>
  <c r="U102" i="4" s="1"/>
  <c r="V102" i="4" s="1"/>
  <c r="W102" i="4" s="1"/>
  <c r="X102" i="4" s="1"/>
  <c r="Y102" i="4" s="1"/>
  <c r="Z102" i="4" s="1"/>
  <c r="AA102" i="4" s="1"/>
  <c r="AB102" i="4" s="1"/>
  <c r="AC102" i="4" s="1"/>
  <c r="AD102" i="4" s="1"/>
  <c r="H103" i="4"/>
  <c r="I103" i="4" s="1"/>
  <c r="J103" i="4" s="1"/>
  <c r="K103" i="4" s="1"/>
  <c r="L103" i="4" s="1"/>
  <c r="M103" i="4" s="1"/>
  <c r="N103" i="4" s="1"/>
  <c r="O103" i="4" s="1"/>
  <c r="P103" i="4" s="1"/>
  <c r="Q103" i="4" s="1"/>
  <c r="R103" i="4" s="1"/>
  <c r="S103" i="4" s="1"/>
  <c r="T103" i="4" s="1"/>
  <c r="U103" i="4" s="1"/>
  <c r="V103" i="4" s="1"/>
  <c r="W103" i="4" s="1"/>
  <c r="X103" i="4" s="1"/>
  <c r="Y103" i="4" s="1"/>
  <c r="Z103" i="4" s="1"/>
  <c r="AA103" i="4" s="1"/>
  <c r="AB103" i="4" s="1"/>
  <c r="AC103" i="4" s="1"/>
  <c r="AD103" i="4" s="1"/>
  <c r="H104" i="4"/>
  <c r="I104" i="4" s="1"/>
  <c r="J104" i="4" s="1"/>
  <c r="K104" i="4" s="1"/>
  <c r="L104" i="4" s="1"/>
  <c r="M104" i="4" s="1"/>
  <c r="N104" i="4" s="1"/>
  <c r="O104" i="4" s="1"/>
  <c r="P104" i="4" s="1"/>
  <c r="Q104" i="4" s="1"/>
  <c r="R104" i="4" s="1"/>
  <c r="S104" i="4" s="1"/>
  <c r="T104" i="4" s="1"/>
  <c r="U104" i="4" s="1"/>
  <c r="V104" i="4" s="1"/>
  <c r="W104" i="4" s="1"/>
  <c r="X104" i="4" s="1"/>
  <c r="Y104" i="4" s="1"/>
  <c r="Z104" i="4" s="1"/>
  <c r="AA104" i="4" s="1"/>
  <c r="AB104" i="4" s="1"/>
  <c r="AC104" i="4" s="1"/>
  <c r="AD104" i="4" s="1"/>
  <c r="H105" i="4"/>
  <c r="I105" i="4" s="1"/>
  <c r="J105" i="4" s="1"/>
  <c r="K105" i="4" s="1"/>
  <c r="L105" i="4" s="1"/>
  <c r="M105" i="4" s="1"/>
  <c r="N105" i="4" s="1"/>
  <c r="O105" i="4" s="1"/>
  <c r="P105" i="4" s="1"/>
  <c r="Q105" i="4" s="1"/>
  <c r="R105" i="4" s="1"/>
  <c r="S105" i="4" s="1"/>
  <c r="T105" i="4" s="1"/>
  <c r="U105" i="4" s="1"/>
  <c r="V105" i="4" s="1"/>
  <c r="W105" i="4" s="1"/>
  <c r="X105" i="4" s="1"/>
  <c r="Y105" i="4" s="1"/>
  <c r="Z105" i="4" s="1"/>
  <c r="AA105" i="4" s="1"/>
  <c r="AB105" i="4" s="1"/>
  <c r="AC105" i="4" s="1"/>
  <c r="AD105" i="4" s="1"/>
  <c r="H106" i="4"/>
  <c r="I106" i="4" s="1"/>
  <c r="J106" i="4" s="1"/>
  <c r="K106" i="4" s="1"/>
  <c r="L106" i="4" s="1"/>
  <c r="M106" i="4" s="1"/>
  <c r="N106" i="4" s="1"/>
  <c r="O106" i="4" s="1"/>
  <c r="P106" i="4" s="1"/>
  <c r="Q106" i="4" s="1"/>
  <c r="R106" i="4" s="1"/>
  <c r="S106" i="4" s="1"/>
  <c r="T106" i="4" s="1"/>
  <c r="U106" i="4" s="1"/>
  <c r="V106" i="4" s="1"/>
  <c r="W106" i="4" s="1"/>
  <c r="X106" i="4" s="1"/>
  <c r="Y106" i="4" s="1"/>
  <c r="Z106" i="4" s="1"/>
  <c r="AA106" i="4" s="1"/>
  <c r="AB106" i="4" s="1"/>
  <c r="AC106" i="4" s="1"/>
  <c r="AD106" i="4" s="1"/>
  <c r="H107" i="4"/>
  <c r="I107" i="4" s="1"/>
  <c r="J107" i="4" s="1"/>
  <c r="K107" i="4" s="1"/>
  <c r="L107" i="4" s="1"/>
  <c r="M107" i="4" s="1"/>
  <c r="N107" i="4" s="1"/>
  <c r="O107" i="4" s="1"/>
  <c r="P107" i="4" s="1"/>
  <c r="Q107" i="4" s="1"/>
  <c r="R107" i="4" s="1"/>
  <c r="S107" i="4" s="1"/>
  <c r="T107" i="4" s="1"/>
  <c r="U107" i="4" s="1"/>
  <c r="V107" i="4" s="1"/>
  <c r="W107" i="4" s="1"/>
  <c r="X107" i="4" s="1"/>
  <c r="Y107" i="4" s="1"/>
  <c r="Z107" i="4" s="1"/>
  <c r="AA107" i="4" s="1"/>
  <c r="AB107" i="4" s="1"/>
  <c r="AC107" i="4" s="1"/>
  <c r="AD107" i="4" s="1"/>
  <c r="H108" i="4"/>
  <c r="I108" i="4" s="1"/>
  <c r="J108" i="4" s="1"/>
  <c r="K108" i="4" s="1"/>
  <c r="L108" i="4" s="1"/>
  <c r="M108" i="4" s="1"/>
  <c r="N108" i="4" s="1"/>
  <c r="O108" i="4" s="1"/>
  <c r="P108" i="4" s="1"/>
  <c r="Q108" i="4" s="1"/>
  <c r="R108" i="4" s="1"/>
  <c r="S108" i="4" s="1"/>
  <c r="T108" i="4" s="1"/>
  <c r="U108" i="4" s="1"/>
  <c r="V108" i="4" s="1"/>
  <c r="W108" i="4" s="1"/>
  <c r="X108" i="4" s="1"/>
  <c r="Y108" i="4" s="1"/>
  <c r="Z108" i="4" s="1"/>
  <c r="AA108" i="4" s="1"/>
  <c r="AB108" i="4" s="1"/>
  <c r="AC108" i="4" s="1"/>
  <c r="AD108" i="4" s="1"/>
  <c r="H109" i="4"/>
  <c r="I109" i="4" s="1"/>
  <c r="J109" i="4" s="1"/>
  <c r="K109" i="4" s="1"/>
  <c r="L109" i="4" s="1"/>
  <c r="M109" i="4" s="1"/>
  <c r="N109" i="4" s="1"/>
  <c r="O109" i="4" s="1"/>
  <c r="P109" i="4" s="1"/>
  <c r="Q109" i="4" s="1"/>
  <c r="R109" i="4" s="1"/>
  <c r="S109" i="4" s="1"/>
  <c r="T109" i="4" s="1"/>
  <c r="U109" i="4" s="1"/>
  <c r="V109" i="4" s="1"/>
  <c r="W109" i="4" s="1"/>
  <c r="X109" i="4" s="1"/>
  <c r="Y109" i="4" s="1"/>
  <c r="Z109" i="4" s="1"/>
  <c r="AA109" i="4" s="1"/>
  <c r="AB109" i="4" s="1"/>
  <c r="AC109" i="4" s="1"/>
  <c r="AD109" i="4" s="1"/>
  <c r="H110" i="4"/>
  <c r="I110" i="4" s="1"/>
  <c r="J110" i="4" s="1"/>
  <c r="K110" i="4" s="1"/>
  <c r="L110" i="4" s="1"/>
  <c r="M110" i="4" s="1"/>
  <c r="N110" i="4" s="1"/>
  <c r="O110" i="4" s="1"/>
  <c r="P110" i="4" s="1"/>
  <c r="Q110" i="4" s="1"/>
  <c r="R110" i="4" s="1"/>
  <c r="S110" i="4" s="1"/>
  <c r="T110" i="4" s="1"/>
  <c r="U110" i="4" s="1"/>
  <c r="V110" i="4" s="1"/>
  <c r="W110" i="4" s="1"/>
  <c r="X110" i="4" s="1"/>
  <c r="Y110" i="4" s="1"/>
  <c r="Z110" i="4" s="1"/>
  <c r="AA110" i="4" s="1"/>
  <c r="AB110" i="4" s="1"/>
  <c r="AC110" i="4" s="1"/>
  <c r="AD110" i="4" s="1"/>
  <c r="H111" i="4"/>
  <c r="I111" i="4" s="1"/>
  <c r="J111" i="4" s="1"/>
  <c r="K111" i="4" s="1"/>
  <c r="L111" i="4" s="1"/>
  <c r="M111" i="4" s="1"/>
  <c r="N111" i="4" s="1"/>
  <c r="O111" i="4" s="1"/>
  <c r="P111" i="4" s="1"/>
  <c r="Q111" i="4" s="1"/>
  <c r="R111" i="4" s="1"/>
  <c r="S111" i="4" s="1"/>
  <c r="T111" i="4" s="1"/>
  <c r="U111" i="4" s="1"/>
  <c r="V111" i="4" s="1"/>
  <c r="W111" i="4" s="1"/>
  <c r="X111" i="4" s="1"/>
  <c r="Y111" i="4" s="1"/>
  <c r="Z111" i="4" s="1"/>
  <c r="AA111" i="4" s="1"/>
  <c r="AB111" i="4" s="1"/>
  <c r="AC111" i="4" s="1"/>
  <c r="AD111" i="4" s="1"/>
  <c r="H112" i="4"/>
  <c r="I112" i="4" s="1"/>
  <c r="J112" i="4" s="1"/>
  <c r="K112" i="4" s="1"/>
  <c r="L112" i="4" s="1"/>
  <c r="M112" i="4" s="1"/>
  <c r="N112" i="4" s="1"/>
  <c r="O112" i="4" s="1"/>
  <c r="P112" i="4" s="1"/>
  <c r="Q112" i="4" s="1"/>
  <c r="R112" i="4" s="1"/>
  <c r="S112" i="4" s="1"/>
  <c r="T112" i="4" s="1"/>
  <c r="U112" i="4" s="1"/>
  <c r="V112" i="4" s="1"/>
  <c r="W112" i="4" s="1"/>
  <c r="X112" i="4" s="1"/>
  <c r="Y112" i="4" s="1"/>
  <c r="Z112" i="4" s="1"/>
  <c r="AA112" i="4" s="1"/>
  <c r="AB112" i="4" s="1"/>
  <c r="AC112" i="4" s="1"/>
  <c r="AD112" i="4" s="1"/>
  <c r="H113" i="4"/>
  <c r="I113" i="4" s="1"/>
  <c r="J113" i="4" s="1"/>
  <c r="K113" i="4" s="1"/>
  <c r="L113" i="4" s="1"/>
  <c r="M113" i="4" s="1"/>
  <c r="N113" i="4" s="1"/>
  <c r="O113" i="4" s="1"/>
  <c r="P113" i="4" s="1"/>
  <c r="Q113" i="4" s="1"/>
  <c r="R113" i="4" s="1"/>
  <c r="S113" i="4" s="1"/>
  <c r="T113" i="4" s="1"/>
  <c r="U113" i="4" s="1"/>
  <c r="V113" i="4" s="1"/>
  <c r="W113" i="4" s="1"/>
  <c r="X113" i="4" s="1"/>
  <c r="Y113" i="4" s="1"/>
  <c r="Z113" i="4" s="1"/>
  <c r="AA113" i="4" s="1"/>
  <c r="AB113" i="4" s="1"/>
  <c r="AC113" i="4" s="1"/>
  <c r="AD113" i="4" s="1"/>
  <c r="H114" i="4"/>
  <c r="I114" i="4" s="1"/>
  <c r="J114" i="4" s="1"/>
  <c r="K114" i="4" s="1"/>
  <c r="L114" i="4" s="1"/>
  <c r="M114" i="4" s="1"/>
  <c r="N114" i="4" s="1"/>
  <c r="O114" i="4" s="1"/>
  <c r="P114" i="4" s="1"/>
  <c r="Q114" i="4" s="1"/>
  <c r="R114" i="4" s="1"/>
  <c r="S114" i="4" s="1"/>
  <c r="T114" i="4" s="1"/>
  <c r="U114" i="4" s="1"/>
  <c r="V114" i="4" s="1"/>
  <c r="W114" i="4" s="1"/>
  <c r="X114" i="4" s="1"/>
  <c r="Y114" i="4" s="1"/>
  <c r="Z114" i="4" s="1"/>
  <c r="AA114" i="4" s="1"/>
  <c r="AB114" i="4" s="1"/>
  <c r="AC114" i="4" s="1"/>
  <c r="AD114" i="4" s="1"/>
  <c r="H115" i="4"/>
  <c r="I115" i="4" s="1"/>
  <c r="J115" i="4" s="1"/>
  <c r="K115" i="4" s="1"/>
  <c r="L115" i="4" s="1"/>
  <c r="M115" i="4" s="1"/>
  <c r="N115" i="4" s="1"/>
  <c r="O115" i="4" s="1"/>
  <c r="P115" i="4" s="1"/>
  <c r="Q115" i="4" s="1"/>
  <c r="R115" i="4" s="1"/>
  <c r="S115" i="4" s="1"/>
  <c r="T115" i="4" s="1"/>
  <c r="U115" i="4" s="1"/>
  <c r="V115" i="4" s="1"/>
  <c r="W115" i="4" s="1"/>
  <c r="X115" i="4" s="1"/>
  <c r="Y115" i="4" s="1"/>
  <c r="Z115" i="4" s="1"/>
  <c r="AA115" i="4" s="1"/>
  <c r="AB115" i="4" s="1"/>
  <c r="AC115" i="4" s="1"/>
  <c r="AD115" i="4" s="1"/>
  <c r="H116" i="4"/>
  <c r="I116" i="4" s="1"/>
  <c r="J116" i="4" s="1"/>
  <c r="K116" i="4" s="1"/>
  <c r="L116" i="4" s="1"/>
  <c r="M116" i="4" s="1"/>
  <c r="N116" i="4" s="1"/>
  <c r="O116" i="4" s="1"/>
  <c r="P116" i="4" s="1"/>
  <c r="Q116" i="4" s="1"/>
  <c r="R116" i="4" s="1"/>
  <c r="S116" i="4" s="1"/>
  <c r="T116" i="4" s="1"/>
  <c r="U116" i="4" s="1"/>
  <c r="V116" i="4" s="1"/>
  <c r="W116" i="4" s="1"/>
  <c r="X116" i="4" s="1"/>
  <c r="Y116" i="4" s="1"/>
  <c r="Z116" i="4" s="1"/>
  <c r="AA116" i="4" s="1"/>
  <c r="AB116" i="4" s="1"/>
  <c r="AC116" i="4" s="1"/>
  <c r="AD116" i="4" s="1"/>
  <c r="H117" i="4"/>
  <c r="I117" i="4" s="1"/>
  <c r="J117" i="4" s="1"/>
  <c r="K117" i="4" s="1"/>
  <c r="L117" i="4" s="1"/>
  <c r="M117" i="4" s="1"/>
  <c r="N117" i="4" s="1"/>
  <c r="O117" i="4" s="1"/>
  <c r="P117" i="4" s="1"/>
  <c r="Q117" i="4" s="1"/>
  <c r="R117" i="4" s="1"/>
  <c r="S117" i="4" s="1"/>
  <c r="T117" i="4" s="1"/>
  <c r="U117" i="4" s="1"/>
  <c r="V117" i="4" s="1"/>
  <c r="W117" i="4" s="1"/>
  <c r="X117" i="4" s="1"/>
  <c r="Y117" i="4" s="1"/>
  <c r="Z117" i="4" s="1"/>
  <c r="AA117" i="4" s="1"/>
  <c r="AB117" i="4" s="1"/>
  <c r="AC117" i="4" s="1"/>
  <c r="AD117" i="4" s="1"/>
  <c r="H118" i="4"/>
  <c r="I118" i="4" s="1"/>
  <c r="J118" i="4" s="1"/>
  <c r="K118" i="4" s="1"/>
  <c r="L118" i="4" s="1"/>
  <c r="M118" i="4" s="1"/>
  <c r="N118" i="4" s="1"/>
  <c r="O118" i="4" s="1"/>
  <c r="P118" i="4" s="1"/>
  <c r="Q118" i="4" s="1"/>
  <c r="R118" i="4" s="1"/>
  <c r="S118" i="4" s="1"/>
  <c r="T118" i="4" s="1"/>
  <c r="U118" i="4" s="1"/>
  <c r="V118" i="4" s="1"/>
  <c r="W118" i="4" s="1"/>
  <c r="X118" i="4" s="1"/>
  <c r="Y118" i="4" s="1"/>
  <c r="Z118" i="4" s="1"/>
  <c r="AA118" i="4" s="1"/>
  <c r="AB118" i="4" s="1"/>
  <c r="AC118" i="4" s="1"/>
  <c r="AD118" i="4" s="1"/>
  <c r="H119" i="4"/>
  <c r="I119" i="4" s="1"/>
  <c r="J119" i="4" s="1"/>
  <c r="K119" i="4" s="1"/>
  <c r="L119" i="4" s="1"/>
  <c r="M119" i="4" s="1"/>
  <c r="N119" i="4" s="1"/>
  <c r="O119" i="4" s="1"/>
  <c r="P119" i="4" s="1"/>
  <c r="Q119" i="4" s="1"/>
  <c r="R119" i="4" s="1"/>
  <c r="S119" i="4" s="1"/>
  <c r="T119" i="4" s="1"/>
  <c r="U119" i="4" s="1"/>
  <c r="V119" i="4" s="1"/>
  <c r="W119" i="4" s="1"/>
  <c r="X119" i="4" s="1"/>
  <c r="Y119" i="4" s="1"/>
  <c r="Z119" i="4" s="1"/>
  <c r="AA119" i="4" s="1"/>
  <c r="AB119" i="4" s="1"/>
  <c r="AC119" i="4" s="1"/>
  <c r="AD119" i="4" s="1"/>
  <c r="H120" i="4"/>
  <c r="I120" i="4" s="1"/>
  <c r="J120" i="4" s="1"/>
  <c r="K120" i="4" s="1"/>
  <c r="L120" i="4" s="1"/>
  <c r="M120" i="4" s="1"/>
  <c r="N120" i="4" s="1"/>
  <c r="O120" i="4" s="1"/>
  <c r="P120" i="4" s="1"/>
  <c r="Q120" i="4" s="1"/>
  <c r="R120" i="4" s="1"/>
  <c r="S120" i="4" s="1"/>
  <c r="T120" i="4" s="1"/>
  <c r="U120" i="4" s="1"/>
  <c r="V120" i="4" s="1"/>
  <c r="W120" i="4" s="1"/>
  <c r="X120" i="4" s="1"/>
  <c r="Y120" i="4" s="1"/>
  <c r="Z120" i="4" s="1"/>
  <c r="AA120" i="4" s="1"/>
  <c r="AB120" i="4" s="1"/>
  <c r="AC120" i="4" s="1"/>
  <c r="AD120" i="4" s="1"/>
  <c r="H121" i="4"/>
  <c r="I121" i="4" s="1"/>
  <c r="J121" i="4" s="1"/>
  <c r="K121" i="4" s="1"/>
  <c r="L121" i="4" s="1"/>
  <c r="M121" i="4" s="1"/>
  <c r="N121" i="4" s="1"/>
  <c r="O121" i="4" s="1"/>
  <c r="P121" i="4" s="1"/>
  <c r="Q121" i="4" s="1"/>
  <c r="R121" i="4" s="1"/>
  <c r="S121" i="4" s="1"/>
  <c r="T121" i="4" s="1"/>
  <c r="U121" i="4" s="1"/>
  <c r="V121" i="4" s="1"/>
  <c r="W121" i="4" s="1"/>
  <c r="X121" i="4" s="1"/>
  <c r="Y121" i="4" s="1"/>
  <c r="Z121" i="4" s="1"/>
  <c r="AA121" i="4" s="1"/>
  <c r="AB121" i="4" s="1"/>
  <c r="AC121" i="4" s="1"/>
  <c r="AD121" i="4" s="1"/>
  <c r="H122" i="4"/>
  <c r="I122" i="4" s="1"/>
  <c r="J122" i="4" s="1"/>
  <c r="K122" i="4" s="1"/>
  <c r="L122" i="4" s="1"/>
  <c r="M122" i="4" s="1"/>
  <c r="N122" i="4" s="1"/>
  <c r="O122" i="4" s="1"/>
  <c r="P122" i="4" s="1"/>
  <c r="Q122" i="4" s="1"/>
  <c r="R122" i="4" s="1"/>
  <c r="S122" i="4" s="1"/>
  <c r="T122" i="4" s="1"/>
  <c r="U122" i="4" s="1"/>
  <c r="V122" i="4" s="1"/>
  <c r="W122" i="4" s="1"/>
  <c r="X122" i="4" s="1"/>
  <c r="Y122" i="4" s="1"/>
  <c r="Z122" i="4" s="1"/>
  <c r="AA122" i="4" s="1"/>
  <c r="AB122" i="4" s="1"/>
  <c r="AC122" i="4" s="1"/>
  <c r="AD122" i="4" s="1"/>
  <c r="H123" i="4"/>
  <c r="I123" i="4" s="1"/>
  <c r="J123" i="4" s="1"/>
  <c r="K123" i="4" s="1"/>
  <c r="L123" i="4" s="1"/>
  <c r="M123" i="4" s="1"/>
  <c r="N123" i="4" s="1"/>
  <c r="O123" i="4" s="1"/>
  <c r="P123" i="4" s="1"/>
  <c r="Q123" i="4" s="1"/>
  <c r="R123" i="4" s="1"/>
  <c r="S123" i="4" s="1"/>
  <c r="T123" i="4" s="1"/>
  <c r="U123" i="4" s="1"/>
  <c r="V123" i="4" s="1"/>
  <c r="W123" i="4" s="1"/>
  <c r="X123" i="4" s="1"/>
  <c r="Y123" i="4" s="1"/>
  <c r="Z123" i="4" s="1"/>
  <c r="AA123" i="4" s="1"/>
  <c r="AB123" i="4" s="1"/>
  <c r="AC123" i="4" s="1"/>
  <c r="AD123" i="4" s="1"/>
  <c r="AW123" i="4" s="1"/>
  <c r="H124" i="4"/>
  <c r="I124" i="4" s="1"/>
  <c r="J124" i="4" s="1"/>
  <c r="K124" i="4" s="1"/>
  <c r="L124" i="4" s="1"/>
  <c r="M124" i="4" s="1"/>
  <c r="N124" i="4" s="1"/>
  <c r="O124" i="4" s="1"/>
  <c r="P124" i="4" s="1"/>
  <c r="Q124" i="4" s="1"/>
  <c r="R124" i="4" s="1"/>
  <c r="S124" i="4" s="1"/>
  <c r="T124" i="4" s="1"/>
  <c r="U124" i="4" s="1"/>
  <c r="V124" i="4" s="1"/>
  <c r="W124" i="4" s="1"/>
  <c r="X124" i="4" s="1"/>
  <c r="Y124" i="4" s="1"/>
  <c r="Z124" i="4" s="1"/>
  <c r="AA124" i="4" s="1"/>
  <c r="AB124" i="4" s="1"/>
  <c r="AC124" i="4" s="1"/>
  <c r="AD124" i="4" s="1"/>
  <c r="H125" i="4"/>
  <c r="I125" i="4" s="1"/>
  <c r="J125" i="4" s="1"/>
  <c r="K125" i="4" s="1"/>
  <c r="L125" i="4" s="1"/>
  <c r="M125" i="4" s="1"/>
  <c r="N125" i="4" s="1"/>
  <c r="O125" i="4" s="1"/>
  <c r="P125" i="4" s="1"/>
  <c r="Q125" i="4" s="1"/>
  <c r="R125" i="4" s="1"/>
  <c r="S125" i="4" s="1"/>
  <c r="T125" i="4" s="1"/>
  <c r="U125" i="4" s="1"/>
  <c r="V125" i="4" s="1"/>
  <c r="W125" i="4" s="1"/>
  <c r="X125" i="4" s="1"/>
  <c r="Y125" i="4" s="1"/>
  <c r="Z125" i="4" s="1"/>
  <c r="AA125" i="4" s="1"/>
  <c r="AB125" i="4" s="1"/>
  <c r="AC125" i="4" s="1"/>
  <c r="AD125" i="4" s="1"/>
  <c r="H126" i="4"/>
  <c r="I126" i="4" s="1"/>
  <c r="J126" i="4" s="1"/>
  <c r="K126" i="4" s="1"/>
  <c r="L126" i="4" s="1"/>
  <c r="M126" i="4" s="1"/>
  <c r="N126" i="4" s="1"/>
  <c r="O126" i="4" s="1"/>
  <c r="P126" i="4" s="1"/>
  <c r="Q126" i="4" s="1"/>
  <c r="R126" i="4" s="1"/>
  <c r="S126" i="4" s="1"/>
  <c r="T126" i="4" s="1"/>
  <c r="U126" i="4" s="1"/>
  <c r="V126" i="4" s="1"/>
  <c r="W126" i="4" s="1"/>
  <c r="X126" i="4" s="1"/>
  <c r="Y126" i="4" s="1"/>
  <c r="Z126" i="4" s="1"/>
  <c r="AA126" i="4" s="1"/>
  <c r="AB126" i="4" s="1"/>
  <c r="AC126" i="4" s="1"/>
  <c r="AD126" i="4" s="1"/>
  <c r="H127" i="4"/>
  <c r="I127" i="4" s="1"/>
  <c r="J127" i="4" s="1"/>
  <c r="K127" i="4" s="1"/>
  <c r="L127" i="4" s="1"/>
  <c r="M127" i="4" s="1"/>
  <c r="N127" i="4" s="1"/>
  <c r="O127" i="4" s="1"/>
  <c r="P127" i="4" s="1"/>
  <c r="Q127" i="4" s="1"/>
  <c r="R127" i="4" s="1"/>
  <c r="S127" i="4" s="1"/>
  <c r="T127" i="4" s="1"/>
  <c r="U127" i="4" s="1"/>
  <c r="V127" i="4" s="1"/>
  <c r="W127" i="4" s="1"/>
  <c r="X127" i="4" s="1"/>
  <c r="Y127" i="4" s="1"/>
  <c r="Z127" i="4" s="1"/>
  <c r="AA127" i="4" s="1"/>
  <c r="AB127" i="4" s="1"/>
  <c r="AC127" i="4" s="1"/>
  <c r="AD127" i="4" s="1"/>
  <c r="H128" i="4"/>
  <c r="I128" i="4" s="1"/>
  <c r="J128" i="4" s="1"/>
  <c r="K128" i="4" s="1"/>
  <c r="L128" i="4" s="1"/>
  <c r="M128" i="4" s="1"/>
  <c r="N128" i="4" s="1"/>
  <c r="O128" i="4" s="1"/>
  <c r="P128" i="4" s="1"/>
  <c r="Q128" i="4" s="1"/>
  <c r="R128" i="4" s="1"/>
  <c r="S128" i="4" s="1"/>
  <c r="T128" i="4" s="1"/>
  <c r="U128" i="4" s="1"/>
  <c r="V128" i="4" s="1"/>
  <c r="W128" i="4" s="1"/>
  <c r="X128" i="4" s="1"/>
  <c r="Y128" i="4" s="1"/>
  <c r="Z128" i="4" s="1"/>
  <c r="AA128" i="4" s="1"/>
  <c r="AB128" i="4" s="1"/>
  <c r="AC128" i="4" s="1"/>
  <c r="AD128" i="4" s="1"/>
  <c r="H129" i="4"/>
  <c r="I129" i="4" s="1"/>
  <c r="J129" i="4" s="1"/>
  <c r="K129" i="4" s="1"/>
  <c r="L129" i="4" s="1"/>
  <c r="M129" i="4" s="1"/>
  <c r="N129" i="4" s="1"/>
  <c r="O129" i="4" s="1"/>
  <c r="P129" i="4" s="1"/>
  <c r="Q129" i="4" s="1"/>
  <c r="R129" i="4" s="1"/>
  <c r="S129" i="4" s="1"/>
  <c r="T129" i="4" s="1"/>
  <c r="U129" i="4" s="1"/>
  <c r="V129" i="4" s="1"/>
  <c r="W129" i="4" s="1"/>
  <c r="X129" i="4" s="1"/>
  <c r="Y129" i="4" s="1"/>
  <c r="Z129" i="4" s="1"/>
  <c r="AA129" i="4" s="1"/>
  <c r="AB129" i="4" s="1"/>
  <c r="AC129" i="4" s="1"/>
  <c r="AD129" i="4" s="1"/>
  <c r="H130" i="4"/>
  <c r="I130" i="4" s="1"/>
  <c r="J130" i="4" s="1"/>
  <c r="K130" i="4" s="1"/>
  <c r="L130" i="4" s="1"/>
  <c r="M130" i="4" s="1"/>
  <c r="N130" i="4" s="1"/>
  <c r="O130" i="4" s="1"/>
  <c r="P130" i="4" s="1"/>
  <c r="Q130" i="4" s="1"/>
  <c r="R130" i="4" s="1"/>
  <c r="S130" i="4" s="1"/>
  <c r="T130" i="4" s="1"/>
  <c r="U130" i="4" s="1"/>
  <c r="V130" i="4" s="1"/>
  <c r="W130" i="4" s="1"/>
  <c r="X130" i="4" s="1"/>
  <c r="Y130" i="4" s="1"/>
  <c r="Z130" i="4" s="1"/>
  <c r="AA130" i="4" s="1"/>
  <c r="AB130" i="4" s="1"/>
  <c r="AC130" i="4" s="1"/>
  <c r="AD130" i="4" s="1"/>
  <c r="H131" i="4"/>
  <c r="I131" i="4" s="1"/>
  <c r="J131" i="4" s="1"/>
  <c r="K131" i="4" s="1"/>
  <c r="L131" i="4" s="1"/>
  <c r="M131" i="4" s="1"/>
  <c r="N131" i="4" s="1"/>
  <c r="O131" i="4" s="1"/>
  <c r="P131" i="4" s="1"/>
  <c r="Q131" i="4" s="1"/>
  <c r="R131" i="4" s="1"/>
  <c r="S131" i="4" s="1"/>
  <c r="T131" i="4" s="1"/>
  <c r="U131" i="4" s="1"/>
  <c r="V131" i="4" s="1"/>
  <c r="W131" i="4" s="1"/>
  <c r="X131" i="4" s="1"/>
  <c r="Y131" i="4" s="1"/>
  <c r="Z131" i="4" s="1"/>
  <c r="AA131" i="4" s="1"/>
  <c r="AB131" i="4" s="1"/>
  <c r="AC131" i="4" s="1"/>
  <c r="AD131" i="4" s="1"/>
  <c r="H132" i="4"/>
  <c r="I132" i="4" s="1"/>
  <c r="J132" i="4" s="1"/>
  <c r="K132" i="4" s="1"/>
  <c r="L132" i="4" s="1"/>
  <c r="M132" i="4" s="1"/>
  <c r="N132" i="4" s="1"/>
  <c r="O132" i="4" s="1"/>
  <c r="P132" i="4" s="1"/>
  <c r="Q132" i="4" s="1"/>
  <c r="R132" i="4" s="1"/>
  <c r="S132" i="4" s="1"/>
  <c r="T132" i="4" s="1"/>
  <c r="U132" i="4" s="1"/>
  <c r="V132" i="4" s="1"/>
  <c r="W132" i="4" s="1"/>
  <c r="X132" i="4" s="1"/>
  <c r="Y132" i="4" s="1"/>
  <c r="Z132" i="4" s="1"/>
  <c r="AA132" i="4" s="1"/>
  <c r="AB132" i="4" s="1"/>
  <c r="AC132" i="4" s="1"/>
  <c r="AD132" i="4" s="1"/>
  <c r="H133" i="4"/>
  <c r="I133" i="4" s="1"/>
  <c r="J133" i="4" s="1"/>
  <c r="K133" i="4" s="1"/>
  <c r="L133" i="4" s="1"/>
  <c r="M133" i="4" s="1"/>
  <c r="N133" i="4" s="1"/>
  <c r="O133" i="4" s="1"/>
  <c r="P133" i="4" s="1"/>
  <c r="Q133" i="4" s="1"/>
  <c r="R133" i="4" s="1"/>
  <c r="S133" i="4" s="1"/>
  <c r="T133" i="4" s="1"/>
  <c r="U133" i="4" s="1"/>
  <c r="V133" i="4" s="1"/>
  <c r="W133" i="4" s="1"/>
  <c r="X133" i="4" s="1"/>
  <c r="Y133" i="4" s="1"/>
  <c r="Z133" i="4" s="1"/>
  <c r="AA133" i="4" s="1"/>
  <c r="AB133" i="4" s="1"/>
  <c r="AC133" i="4" s="1"/>
  <c r="AD133" i="4" s="1"/>
  <c r="H135" i="4"/>
  <c r="I135" i="4" s="1"/>
  <c r="J135" i="4" s="1"/>
  <c r="K135" i="4" s="1"/>
  <c r="L135" i="4" s="1"/>
  <c r="M135" i="4" s="1"/>
  <c r="N135" i="4" s="1"/>
  <c r="O135" i="4" s="1"/>
  <c r="P135" i="4" s="1"/>
  <c r="Q135" i="4" s="1"/>
  <c r="R135" i="4" s="1"/>
  <c r="S135" i="4" s="1"/>
  <c r="T135" i="4" s="1"/>
  <c r="U135" i="4" s="1"/>
  <c r="V135" i="4" s="1"/>
  <c r="W135" i="4" s="1"/>
  <c r="X135" i="4" s="1"/>
  <c r="Y135" i="4" s="1"/>
  <c r="Z135" i="4" s="1"/>
  <c r="AA135" i="4" s="1"/>
  <c r="AB135" i="4" s="1"/>
  <c r="AC135" i="4" s="1"/>
  <c r="AD135" i="4" s="1"/>
  <c r="H137" i="4"/>
  <c r="I137" i="4" s="1"/>
  <c r="J137" i="4" s="1"/>
  <c r="K137" i="4" s="1"/>
  <c r="L137" i="4" s="1"/>
  <c r="M137" i="4" s="1"/>
  <c r="N137" i="4" s="1"/>
  <c r="O137" i="4" s="1"/>
  <c r="P137" i="4" s="1"/>
  <c r="Q137" i="4" s="1"/>
  <c r="R137" i="4" s="1"/>
  <c r="S137" i="4" s="1"/>
  <c r="T137" i="4" s="1"/>
  <c r="U137" i="4" s="1"/>
  <c r="V137" i="4" s="1"/>
  <c r="W137" i="4" s="1"/>
  <c r="X137" i="4" s="1"/>
  <c r="Y137" i="4" s="1"/>
  <c r="Z137" i="4" s="1"/>
  <c r="AA137" i="4" s="1"/>
  <c r="AB137" i="4" s="1"/>
  <c r="AC137" i="4" s="1"/>
  <c r="AD137" i="4" s="1"/>
  <c r="H139" i="4"/>
  <c r="I139" i="4" s="1"/>
  <c r="J139" i="4" s="1"/>
  <c r="K139" i="4" s="1"/>
  <c r="L139" i="4" s="1"/>
  <c r="M139" i="4" s="1"/>
  <c r="N139" i="4" s="1"/>
  <c r="O139" i="4" s="1"/>
  <c r="P139" i="4" s="1"/>
  <c r="Q139" i="4" s="1"/>
  <c r="R139" i="4" s="1"/>
  <c r="S139" i="4" s="1"/>
  <c r="T139" i="4" s="1"/>
  <c r="U139" i="4" s="1"/>
  <c r="V139" i="4" s="1"/>
  <c r="W139" i="4" s="1"/>
  <c r="X139" i="4" s="1"/>
  <c r="Y139" i="4" s="1"/>
  <c r="Z139" i="4" s="1"/>
  <c r="AA139" i="4" s="1"/>
  <c r="AB139" i="4" s="1"/>
  <c r="AC139" i="4" s="1"/>
  <c r="AD139" i="4" s="1"/>
  <c r="H141" i="4"/>
  <c r="I141" i="4" s="1"/>
  <c r="J141" i="4" s="1"/>
  <c r="K141" i="4" s="1"/>
  <c r="L141" i="4" s="1"/>
  <c r="M141" i="4" s="1"/>
  <c r="N141" i="4" s="1"/>
  <c r="O141" i="4" s="1"/>
  <c r="P141" i="4" s="1"/>
  <c r="Q141" i="4" s="1"/>
  <c r="R141" i="4" s="1"/>
  <c r="S141" i="4" s="1"/>
  <c r="T141" i="4" s="1"/>
  <c r="U141" i="4" s="1"/>
  <c r="V141" i="4" s="1"/>
  <c r="W141" i="4" s="1"/>
  <c r="X141" i="4" s="1"/>
  <c r="Y141" i="4" s="1"/>
  <c r="Z141" i="4" s="1"/>
  <c r="AA141" i="4" s="1"/>
  <c r="AB141" i="4" s="1"/>
  <c r="AC141" i="4" s="1"/>
  <c r="AD141" i="4" s="1"/>
  <c r="H143" i="4"/>
  <c r="I143" i="4" s="1"/>
  <c r="J143" i="4" s="1"/>
  <c r="K143" i="4" s="1"/>
  <c r="L143" i="4" s="1"/>
  <c r="M143" i="4" s="1"/>
  <c r="N143" i="4" s="1"/>
  <c r="O143" i="4" s="1"/>
  <c r="P143" i="4" s="1"/>
  <c r="Q143" i="4" s="1"/>
  <c r="R143" i="4" s="1"/>
  <c r="S143" i="4" s="1"/>
  <c r="T143" i="4" s="1"/>
  <c r="U143" i="4" s="1"/>
  <c r="V143" i="4" s="1"/>
  <c r="W143" i="4" s="1"/>
  <c r="X143" i="4" s="1"/>
  <c r="Y143" i="4" s="1"/>
  <c r="Z143" i="4" s="1"/>
  <c r="AA143" i="4" s="1"/>
  <c r="AB143" i="4" s="1"/>
  <c r="AC143" i="4" s="1"/>
  <c r="AD143" i="4" s="1"/>
  <c r="H145" i="4"/>
  <c r="I145" i="4" s="1"/>
  <c r="J145" i="4" s="1"/>
  <c r="K145" i="4" s="1"/>
  <c r="L145" i="4" s="1"/>
  <c r="M145" i="4" s="1"/>
  <c r="N145" i="4" s="1"/>
  <c r="O145" i="4" s="1"/>
  <c r="P145" i="4" s="1"/>
  <c r="Q145" i="4" s="1"/>
  <c r="R145" i="4" s="1"/>
  <c r="S145" i="4" s="1"/>
  <c r="T145" i="4" s="1"/>
  <c r="U145" i="4" s="1"/>
  <c r="V145" i="4" s="1"/>
  <c r="W145" i="4" s="1"/>
  <c r="X145" i="4" s="1"/>
  <c r="Y145" i="4" s="1"/>
  <c r="Z145" i="4" s="1"/>
  <c r="AA145" i="4" s="1"/>
  <c r="AB145" i="4" s="1"/>
  <c r="AC145" i="4" s="1"/>
  <c r="AD145" i="4" s="1"/>
  <c r="H147" i="4"/>
  <c r="I147" i="4" s="1"/>
  <c r="J147" i="4" s="1"/>
  <c r="K147" i="4" s="1"/>
  <c r="L147" i="4" s="1"/>
  <c r="M147" i="4" s="1"/>
  <c r="N147" i="4" s="1"/>
  <c r="O147" i="4" s="1"/>
  <c r="P147" i="4" s="1"/>
  <c r="Q147" i="4" s="1"/>
  <c r="R147" i="4" s="1"/>
  <c r="S147" i="4" s="1"/>
  <c r="T147" i="4" s="1"/>
  <c r="U147" i="4" s="1"/>
  <c r="V147" i="4" s="1"/>
  <c r="W147" i="4" s="1"/>
  <c r="X147" i="4" s="1"/>
  <c r="Y147" i="4" s="1"/>
  <c r="Z147" i="4" s="1"/>
  <c r="AA147" i="4" s="1"/>
  <c r="AB147" i="4" s="1"/>
  <c r="AC147" i="4" s="1"/>
  <c r="AD147" i="4" s="1"/>
  <c r="H149" i="4"/>
  <c r="I149" i="4" s="1"/>
  <c r="J149" i="4" s="1"/>
  <c r="K149" i="4" s="1"/>
  <c r="L149" i="4" s="1"/>
  <c r="M149" i="4" s="1"/>
  <c r="N149" i="4" s="1"/>
  <c r="O149" i="4" s="1"/>
  <c r="P149" i="4" s="1"/>
  <c r="Q149" i="4" s="1"/>
  <c r="R149" i="4" s="1"/>
  <c r="S149" i="4" s="1"/>
  <c r="T149" i="4" s="1"/>
  <c r="U149" i="4" s="1"/>
  <c r="V149" i="4" s="1"/>
  <c r="W149" i="4" s="1"/>
  <c r="X149" i="4" s="1"/>
  <c r="Y149" i="4" s="1"/>
  <c r="Z149" i="4" s="1"/>
  <c r="AA149" i="4" s="1"/>
  <c r="AB149" i="4" s="1"/>
  <c r="AC149" i="4" s="1"/>
  <c r="AD149" i="4" s="1"/>
  <c r="H151" i="4"/>
  <c r="I151" i="4" s="1"/>
  <c r="J151" i="4" s="1"/>
  <c r="K151" i="4" s="1"/>
  <c r="L151" i="4" s="1"/>
  <c r="M151" i="4" s="1"/>
  <c r="N151" i="4" s="1"/>
  <c r="O151" i="4" s="1"/>
  <c r="P151" i="4" s="1"/>
  <c r="Q151" i="4" s="1"/>
  <c r="R151" i="4" s="1"/>
  <c r="S151" i="4" s="1"/>
  <c r="T151" i="4" s="1"/>
  <c r="U151" i="4" s="1"/>
  <c r="V151" i="4" s="1"/>
  <c r="W151" i="4" s="1"/>
  <c r="X151" i="4" s="1"/>
  <c r="Y151" i="4" s="1"/>
  <c r="Z151" i="4" s="1"/>
  <c r="AA151" i="4" s="1"/>
  <c r="AB151" i="4" s="1"/>
  <c r="AC151" i="4" s="1"/>
  <c r="AD151" i="4" s="1"/>
  <c r="H153" i="4"/>
  <c r="I153" i="4" s="1"/>
  <c r="J153" i="4" s="1"/>
  <c r="K153" i="4" s="1"/>
  <c r="L153" i="4" s="1"/>
  <c r="M153" i="4" s="1"/>
  <c r="N153" i="4" s="1"/>
  <c r="O153" i="4" s="1"/>
  <c r="P153" i="4" s="1"/>
  <c r="Q153" i="4" s="1"/>
  <c r="R153" i="4" s="1"/>
  <c r="S153" i="4" s="1"/>
  <c r="T153" i="4" s="1"/>
  <c r="U153" i="4" s="1"/>
  <c r="V153" i="4" s="1"/>
  <c r="W153" i="4" s="1"/>
  <c r="X153" i="4" s="1"/>
  <c r="Y153" i="4" s="1"/>
  <c r="Z153" i="4" s="1"/>
  <c r="AA153" i="4" s="1"/>
  <c r="AB153" i="4" s="1"/>
  <c r="AC153" i="4" s="1"/>
  <c r="AD153" i="4" s="1"/>
  <c r="H155" i="4"/>
  <c r="I155" i="4" s="1"/>
  <c r="J155" i="4" s="1"/>
  <c r="K155" i="4" s="1"/>
  <c r="L155" i="4" s="1"/>
  <c r="M155" i="4" s="1"/>
  <c r="N155" i="4" s="1"/>
  <c r="O155" i="4" s="1"/>
  <c r="P155" i="4" s="1"/>
  <c r="Q155" i="4" s="1"/>
  <c r="R155" i="4" s="1"/>
  <c r="S155" i="4" s="1"/>
  <c r="T155" i="4" s="1"/>
  <c r="U155" i="4" s="1"/>
  <c r="V155" i="4" s="1"/>
  <c r="W155" i="4" s="1"/>
  <c r="X155" i="4" s="1"/>
  <c r="Y155" i="4" s="1"/>
  <c r="Z155" i="4" s="1"/>
  <c r="AA155" i="4" s="1"/>
  <c r="AB155" i="4" s="1"/>
  <c r="AC155" i="4" s="1"/>
  <c r="AD155" i="4" s="1"/>
  <c r="BI155" i="4" s="1"/>
  <c r="H157" i="4"/>
  <c r="I157" i="4" s="1"/>
  <c r="J157" i="4" s="1"/>
  <c r="K157" i="4" s="1"/>
  <c r="L157" i="4" s="1"/>
  <c r="M157" i="4" s="1"/>
  <c r="N157" i="4" s="1"/>
  <c r="O157" i="4" s="1"/>
  <c r="P157" i="4" s="1"/>
  <c r="Q157" i="4" s="1"/>
  <c r="R157" i="4" s="1"/>
  <c r="S157" i="4" s="1"/>
  <c r="T157" i="4" s="1"/>
  <c r="U157" i="4" s="1"/>
  <c r="V157" i="4" s="1"/>
  <c r="W157" i="4" s="1"/>
  <c r="X157" i="4" s="1"/>
  <c r="Y157" i="4" s="1"/>
  <c r="Z157" i="4" s="1"/>
  <c r="AA157" i="4" s="1"/>
  <c r="AB157" i="4" s="1"/>
  <c r="AC157" i="4" s="1"/>
  <c r="AD157" i="4" s="1"/>
  <c r="H159" i="4"/>
  <c r="I159" i="4" s="1"/>
  <c r="J159" i="4" s="1"/>
  <c r="K159" i="4" s="1"/>
  <c r="L159" i="4" s="1"/>
  <c r="M159" i="4" s="1"/>
  <c r="N159" i="4" s="1"/>
  <c r="O159" i="4" s="1"/>
  <c r="P159" i="4" s="1"/>
  <c r="Q159" i="4" s="1"/>
  <c r="R159" i="4" s="1"/>
  <c r="S159" i="4" s="1"/>
  <c r="T159" i="4" s="1"/>
  <c r="U159" i="4" s="1"/>
  <c r="V159" i="4" s="1"/>
  <c r="W159" i="4" s="1"/>
  <c r="X159" i="4" s="1"/>
  <c r="Y159" i="4" s="1"/>
  <c r="Z159" i="4" s="1"/>
  <c r="AA159" i="4" s="1"/>
  <c r="AB159" i="4" s="1"/>
  <c r="AC159" i="4" s="1"/>
  <c r="AD159" i="4" s="1"/>
  <c r="H161" i="4"/>
  <c r="I161" i="4" s="1"/>
  <c r="J161" i="4" s="1"/>
  <c r="K161" i="4" s="1"/>
  <c r="L161" i="4" s="1"/>
  <c r="M161" i="4" s="1"/>
  <c r="N161" i="4" s="1"/>
  <c r="O161" i="4" s="1"/>
  <c r="P161" i="4" s="1"/>
  <c r="Q161" i="4" s="1"/>
  <c r="R161" i="4" s="1"/>
  <c r="S161" i="4" s="1"/>
  <c r="T161" i="4" s="1"/>
  <c r="U161" i="4" s="1"/>
  <c r="V161" i="4" s="1"/>
  <c r="W161" i="4" s="1"/>
  <c r="X161" i="4" s="1"/>
  <c r="Y161" i="4" s="1"/>
  <c r="Z161" i="4" s="1"/>
  <c r="AA161" i="4" s="1"/>
  <c r="AB161" i="4" s="1"/>
  <c r="AC161" i="4" s="1"/>
  <c r="AD161" i="4" s="1"/>
  <c r="H163" i="4"/>
  <c r="I163" i="4" s="1"/>
  <c r="J163" i="4" s="1"/>
  <c r="K163" i="4" s="1"/>
  <c r="L163" i="4" s="1"/>
  <c r="M163" i="4" s="1"/>
  <c r="N163" i="4" s="1"/>
  <c r="O163" i="4" s="1"/>
  <c r="P163" i="4" s="1"/>
  <c r="Q163" i="4" s="1"/>
  <c r="R163" i="4" s="1"/>
  <c r="S163" i="4" s="1"/>
  <c r="T163" i="4" s="1"/>
  <c r="U163" i="4" s="1"/>
  <c r="V163" i="4" s="1"/>
  <c r="W163" i="4" s="1"/>
  <c r="X163" i="4" s="1"/>
  <c r="Y163" i="4" s="1"/>
  <c r="Z163" i="4" s="1"/>
  <c r="AA163" i="4" s="1"/>
  <c r="AB163" i="4" s="1"/>
  <c r="AC163" i="4" s="1"/>
  <c r="AD163" i="4" s="1"/>
  <c r="BJ163" i="4" s="1"/>
  <c r="H165" i="4"/>
  <c r="I165" i="4" s="1"/>
  <c r="J165" i="4" s="1"/>
  <c r="K165" i="4" s="1"/>
  <c r="L165" i="4" s="1"/>
  <c r="M165" i="4" s="1"/>
  <c r="N165" i="4" s="1"/>
  <c r="O165" i="4" s="1"/>
  <c r="P165" i="4" s="1"/>
  <c r="Q165" i="4" s="1"/>
  <c r="R165" i="4" s="1"/>
  <c r="S165" i="4" s="1"/>
  <c r="T165" i="4" s="1"/>
  <c r="U165" i="4" s="1"/>
  <c r="V165" i="4" s="1"/>
  <c r="W165" i="4" s="1"/>
  <c r="X165" i="4" s="1"/>
  <c r="Y165" i="4" s="1"/>
  <c r="Z165" i="4" s="1"/>
  <c r="AA165" i="4" s="1"/>
  <c r="AB165" i="4" s="1"/>
  <c r="AC165" i="4" s="1"/>
  <c r="AD165" i="4" s="1"/>
  <c r="H167" i="4"/>
  <c r="I167" i="4" s="1"/>
  <c r="J167" i="4" s="1"/>
  <c r="K167" i="4" s="1"/>
  <c r="L167" i="4" s="1"/>
  <c r="M167" i="4" s="1"/>
  <c r="N167" i="4" s="1"/>
  <c r="O167" i="4" s="1"/>
  <c r="P167" i="4" s="1"/>
  <c r="Q167" i="4" s="1"/>
  <c r="R167" i="4" s="1"/>
  <c r="S167" i="4" s="1"/>
  <c r="T167" i="4" s="1"/>
  <c r="U167" i="4" s="1"/>
  <c r="V167" i="4" s="1"/>
  <c r="W167" i="4" s="1"/>
  <c r="X167" i="4" s="1"/>
  <c r="Y167" i="4" s="1"/>
  <c r="Z167" i="4" s="1"/>
  <c r="AA167" i="4" s="1"/>
  <c r="AB167" i="4" s="1"/>
  <c r="AC167" i="4" s="1"/>
  <c r="AD167" i="4" s="1"/>
  <c r="H169" i="4"/>
  <c r="I169" i="4" s="1"/>
  <c r="J169" i="4" s="1"/>
  <c r="K169" i="4" s="1"/>
  <c r="L169" i="4" s="1"/>
  <c r="M169" i="4" s="1"/>
  <c r="N169" i="4" s="1"/>
  <c r="O169" i="4" s="1"/>
  <c r="P169" i="4" s="1"/>
  <c r="Q169" i="4" s="1"/>
  <c r="R169" i="4" s="1"/>
  <c r="S169" i="4" s="1"/>
  <c r="T169" i="4" s="1"/>
  <c r="U169" i="4" s="1"/>
  <c r="V169" i="4" s="1"/>
  <c r="W169" i="4" s="1"/>
  <c r="X169" i="4" s="1"/>
  <c r="Y169" i="4" s="1"/>
  <c r="Z169" i="4" s="1"/>
  <c r="AA169" i="4" s="1"/>
  <c r="AB169" i="4" s="1"/>
  <c r="AC169" i="4" s="1"/>
  <c r="AD169" i="4" s="1"/>
  <c r="H171" i="4"/>
  <c r="I171" i="4" s="1"/>
  <c r="J171" i="4" s="1"/>
  <c r="K171" i="4" s="1"/>
  <c r="L171" i="4" s="1"/>
  <c r="M171" i="4" s="1"/>
  <c r="N171" i="4" s="1"/>
  <c r="O171" i="4" s="1"/>
  <c r="P171" i="4" s="1"/>
  <c r="Q171" i="4" s="1"/>
  <c r="R171" i="4" s="1"/>
  <c r="S171" i="4" s="1"/>
  <c r="T171" i="4" s="1"/>
  <c r="U171" i="4" s="1"/>
  <c r="V171" i="4" s="1"/>
  <c r="W171" i="4" s="1"/>
  <c r="X171" i="4" s="1"/>
  <c r="Y171" i="4" s="1"/>
  <c r="Z171" i="4" s="1"/>
  <c r="AA171" i="4" s="1"/>
  <c r="AB171" i="4" s="1"/>
  <c r="AC171" i="4" s="1"/>
  <c r="AD171" i="4" s="1"/>
  <c r="AO171" i="4" s="1"/>
  <c r="H173" i="4"/>
  <c r="I173" i="4" s="1"/>
  <c r="J173" i="4" s="1"/>
  <c r="K173" i="4" s="1"/>
  <c r="L173" i="4" s="1"/>
  <c r="M173" i="4" s="1"/>
  <c r="N173" i="4" s="1"/>
  <c r="O173" i="4" s="1"/>
  <c r="P173" i="4" s="1"/>
  <c r="Q173" i="4" s="1"/>
  <c r="R173" i="4" s="1"/>
  <c r="S173" i="4" s="1"/>
  <c r="T173" i="4" s="1"/>
  <c r="U173" i="4" s="1"/>
  <c r="V173" i="4" s="1"/>
  <c r="W173" i="4" s="1"/>
  <c r="X173" i="4" s="1"/>
  <c r="Y173" i="4" s="1"/>
  <c r="Z173" i="4" s="1"/>
  <c r="AA173" i="4" s="1"/>
  <c r="AB173" i="4" s="1"/>
  <c r="AC173" i="4" s="1"/>
  <c r="AD173" i="4" s="1"/>
  <c r="H176" i="4"/>
  <c r="I176" i="4" s="1"/>
  <c r="J176" i="4" s="1"/>
  <c r="K176" i="4" s="1"/>
  <c r="L176" i="4" s="1"/>
  <c r="M176" i="4" s="1"/>
  <c r="N176" i="4" s="1"/>
  <c r="O176" i="4" s="1"/>
  <c r="P176" i="4" s="1"/>
  <c r="Q176" i="4" s="1"/>
  <c r="R176" i="4" s="1"/>
  <c r="S176" i="4" s="1"/>
  <c r="T176" i="4" s="1"/>
  <c r="U176" i="4" s="1"/>
  <c r="V176" i="4" s="1"/>
  <c r="W176" i="4" s="1"/>
  <c r="X176" i="4" s="1"/>
  <c r="Y176" i="4" s="1"/>
  <c r="Z176" i="4" s="1"/>
  <c r="AA176" i="4" s="1"/>
  <c r="AB176" i="4" s="1"/>
  <c r="AC176" i="4" s="1"/>
  <c r="AD176" i="4" s="1"/>
  <c r="H178" i="4"/>
  <c r="I178" i="4" s="1"/>
  <c r="J178" i="4" s="1"/>
  <c r="K178" i="4" s="1"/>
  <c r="L178" i="4" s="1"/>
  <c r="M178" i="4" s="1"/>
  <c r="N178" i="4" s="1"/>
  <c r="O178" i="4" s="1"/>
  <c r="P178" i="4" s="1"/>
  <c r="Q178" i="4" s="1"/>
  <c r="R178" i="4" s="1"/>
  <c r="S178" i="4" s="1"/>
  <c r="T178" i="4" s="1"/>
  <c r="U178" i="4" s="1"/>
  <c r="V178" i="4" s="1"/>
  <c r="W178" i="4" s="1"/>
  <c r="X178" i="4" s="1"/>
  <c r="Y178" i="4" s="1"/>
  <c r="Z178" i="4" s="1"/>
  <c r="AA178" i="4" s="1"/>
  <c r="AB178" i="4" s="1"/>
  <c r="AC178" i="4" s="1"/>
  <c r="AD178" i="4" s="1"/>
  <c r="F156" i="290"/>
  <c r="G156" i="290" s="1"/>
  <c r="H156" i="290" s="1"/>
  <c r="I156" i="290" s="1"/>
  <c r="J156" i="290" s="1"/>
  <c r="K156" i="290" s="1"/>
  <c r="L156" i="290" s="1"/>
  <c r="M156" i="290" s="1"/>
  <c r="N156" i="290" s="1"/>
  <c r="O156" i="290" s="1"/>
  <c r="P156" i="290" s="1"/>
  <c r="Q156" i="290" s="1"/>
  <c r="F172" i="290"/>
  <c r="G172" i="290" s="1"/>
  <c r="H172" i="290" s="1"/>
  <c r="I172" i="290" s="1"/>
  <c r="F162" i="290"/>
  <c r="G162" i="290" s="1"/>
  <c r="H162" i="290" s="1"/>
  <c r="I162" i="290" s="1"/>
  <c r="J162" i="290" s="1"/>
  <c r="K162" i="290" s="1"/>
  <c r="L162" i="290" s="1"/>
  <c r="M162" i="290" s="1"/>
  <c r="N162" i="290" s="1"/>
  <c r="O162" i="290" s="1"/>
  <c r="P162" i="290" s="1"/>
  <c r="Q162" i="290" s="1"/>
  <c r="R162" i="290" s="1"/>
  <c r="S162" i="290" s="1"/>
  <c r="T162" i="290" s="1"/>
  <c r="U162" i="290" s="1"/>
  <c r="V162" i="290" s="1"/>
  <c r="W162" i="290" s="1"/>
  <c r="X162" i="290" s="1"/>
  <c r="Y162" i="290" s="1"/>
  <c r="Z162" i="290" s="1"/>
  <c r="AA162" i="290" s="1"/>
  <c r="AB162" i="290" s="1"/>
  <c r="F179" i="290"/>
  <c r="G179" i="290" s="1"/>
  <c r="H179" i="290" s="1"/>
  <c r="I179" i="290" s="1"/>
  <c r="J179" i="290" s="1"/>
  <c r="K179" i="290" s="1"/>
  <c r="L179" i="290" s="1"/>
  <c r="M179" i="290" s="1"/>
  <c r="F181" i="290"/>
  <c r="G181" i="290" s="1"/>
  <c r="H181" i="290" s="1"/>
  <c r="I181" i="290" s="1"/>
  <c r="J181" i="290" s="1"/>
  <c r="K181" i="290" s="1"/>
  <c r="L181" i="290" s="1"/>
  <c r="M181" i="290" s="1"/>
  <c r="N181" i="290" s="1"/>
  <c r="O181" i="290" s="1"/>
  <c r="P181" i="290" s="1"/>
  <c r="Q181" i="290" s="1"/>
  <c r="R181" i="290" s="1"/>
  <c r="S181" i="290" s="1"/>
  <c r="T181" i="290" s="1"/>
  <c r="U181" i="290" s="1"/>
  <c r="V181" i="290" s="1"/>
  <c r="W181" i="290" s="1"/>
  <c r="X181" i="290" s="1"/>
  <c r="F184" i="290"/>
  <c r="G184" i="290" s="1"/>
  <c r="H184" i="290" s="1"/>
  <c r="I184" i="290" s="1"/>
  <c r="J184" i="290" s="1"/>
  <c r="K184" i="290" s="1"/>
  <c r="L184" i="290" s="1"/>
  <c r="M184" i="290" s="1"/>
  <c r="N184" i="290" s="1"/>
  <c r="O184" i="290" s="1"/>
  <c r="P184" i="290" s="1"/>
  <c r="F3" i="290"/>
  <c r="G3" i="290" s="1"/>
  <c r="H3" i="290" s="1"/>
  <c r="I3" i="290" s="1"/>
  <c r="J3" i="290" s="1"/>
  <c r="K3" i="290" s="1"/>
  <c r="L3" i="290" s="1"/>
  <c r="M3" i="290" s="1"/>
  <c r="N3" i="290" s="1"/>
  <c r="O3" i="290" s="1"/>
  <c r="P3" i="290" s="1"/>
  <c r="Q3" i="290" s="1"/>
  <c r="R3" i="290" s="1"/>
  <c r="S3" i="290" s="1"/>
  <c r="T3" i="290" s="1"/>
  <c r="U3" i="290" s="1"/>
  <c r="V3" i="290" s="1"/>
  <c r="W3" i="290" s="1"/>
  <c r="X3" i="290" s="1"/>
  <c r="Y3" i="290" s="1"/>
  <c r="Z3" i="290" s="1"/>
  <c r="AA3" i="290" s="1"/>
  <c r="AB3" i="290" s="1"/>
  <c r="F4" i="290"/>
  <c r="G4" i="290" s="1"/>
  <c r="H4" i="290" s="1"/>
  <c r="I4" i="290" s="1"/>
  <c r="J4" i="290" s="1"/>
  <c r="K4" i="290" s="1"/>
  <c r="L4" i="290" s="1"/>
  <c r="M4" i="290" s="1"/>
  <c r="N4" i="290" s="1"/>
  <c r="F5" i="290"/>
  <c r="G5" i="290" s="1"/>
  <c r="H5" i="290" s="1"/>
  <c r="I5" i="290" s="1"/>
  <c r="J5" i="290" s="1"/>
  <c r="K5" i="290" s="1"/>
  <c r="L5" i="290" s="1"/>
  <c r="M5" i="290" s="1"/>
  <c r="N5" i="290" s="1"/>
  <c r="O5" i="290" s="1"/>
  <c r="P5" i="290" s="1"/>
  <c r="Q5" i="290" s="1"/>
  <c r="R5" i="290" s="1"/>
  <c r="S5" i="290" s="1"/>
  <c r="T5" i="290" s="1"/>
  <c r="U5" i="290" s="1"/>
  <c r="V5" i="290" s="1"/>
  <c r="W5" i="290" s="1"/>
  <c r="X5" i="290" s="1"/>
  <c r="Y5" i="290" s="1"/>
  <c r="Z5" i="290" s="1"/>
  <c r="AA5" i="290" s="1"/>
  <c r="AB5" i="290" s="1"/>
  <c r="F6" i="290"/>
  <c r="G6" i="290" s="1"/>
  <c r="H6" i="290" s="1"/>
  <c r="I6" i="290" s="1"/>
  <c r="J6" i="290" s="1"/>
  <c r="K6" i="290" s="1"/>
  <c r="L6" i="290" s="1"/>
  <c r="M6" i="290" s="1"/>
  <c r="N6" i="290" s="1"/>
  <c r="O6" i="290" s="1"/>
  <c r="P6" i="290" s="1"/>
  <c r="Q6" i="290" s="1"/>
  <c r="R6" i="290" s="1"/>
  <c r="S6" i="290" s="1"/>
  <c r="T6" i="290" s="1"/>
  <c r="U6" i="290" s="1"/>
  <c r="V6" i="290" s="1"/>
  <c r="W6" i="290" s="1"/>
  <c r="X6" i="290" s="1"/>
  <c r="Y6" i="290" s="1"/>
  <c r="Z6" i="290" s="1"/>
  <c r="AA6" i="290" s="1"/>
  <c r="AB6" i="290" s="1"/>
  <c r="F7" i="290"/>
  <c r="G7" i="290" s="1"/>
  <c r="H7" i="290" s="1"/>
  <c r="I7" i="290" s="1"/>
  <c r="J7" i="290" s="1"/>
  <c r="K7" i="290" s="1"/>
  <c r="L7" i="290" s="1"/>
  <c r="M7" i="290" s="1"/>
  <c r="N7" i="290" s="1"/>
  <c r="O7" i="290" s="1"/>
  <c r="P7" i="290" s="1"/>
  <c r="Q7" i="290" s="1"/>
  <c r="R7" i="290" s="1"/>
  <c r="S7" i="290" s="1"/>
  <c r="T7" i="290" s="1"/>
  <c r="U7" i="290" s="1"/>
  <c r="V7" i="290" s="1"/>
  <c r="W7" i="290" s="1"/>
  <c r="X7" i="290" s="1"/>
  <c r="Y7" i="290" s="1"/>
  <c r="Z7" i="290" s="1"/>
  <c r="AA7" i="290" s="1"/>
  <c r="AB7" i="290" s="1"/>
  <c r="F8" i="290"/>
  <c r="G8" i="290" s="1"/>
  <c r="H8" i="290" s="1"/>
  <c r="I8" i="290" s="1"/>
  <c r="J8" i="290" s="1"/>
  <c r="K8" i="290" s="1"/>
  <c r="L8" i="290" s="1"/>
  <c r="M8" i="290" s="1"/>
  <c r="N8" i="290" s="1"/>
  <c r="O8" i="290" s="1"/>
  <c r="P8" i="290" s="1"/>
  <c r="Q8" i="290" s="1"/>
  <c r="R8" i="290" s="1"/>
  <c r="S8" i="290" s="1"/>
  <c r="T8" i="290" s="1"/>
  <c r="U8" i="290" s="1"/>
  <c r="V8" i="290" s="1"/>
  <c r="W8" i="290" s="1"/>
  <c r="X8" i="290" s="1"/>
  <c r="Y8" i="290" s="1"/>
  <c r="Z8" i="290" s="1"/>
  <c r="AA8" i="290" s="1"/>
  <c r="AB8" i="290" s="1"/>
  <c r="F9" i="290"/>
  <c r="G9" i="290" s="1"/>
  <c r="H9" i="290" s="1"/>
  <c r="I9" i="290" s="1"/>
  <c r="J9" i="290" s="1"/>
  <c r="K9" i="290" s="1"/>
  <c r="L9" i="290" s="1"/>
  <c r="M9" i="290" s="1"/>
  <c r="N9" i="290" s="1"/>
  <c r="O9" i="290" s="1"/>
  <c r="P9" i="290" s="1"/>
  <c r="Q9" i="290" s="1"/>
  <c r="R9" i="290" s="1"/>
  <c r="S9" i="290" s="1"/>
  <c r="T9" i="290" s="1"/>
  <c r="U9" i="290" s="1"/>
  <c r="V9" i="290" s="1"/>
  <c r="W9" i="290" s="1"/>
  <c r="X9" i="290" s="1"/>
  <c r="Y9" i="290" s="1"/>
  <c r="Z9" i="290" s="1"/>
  <c r="AA9" i="290" s="1"/>
  <c r="AB9" i="290" s="1"/>
  <c r="F10" i="290"/>
  <c r="G10" i="290" s="1"/>
  <c r="H10" i="290" s="1"/>
  <c r="I10" i="290" s="1"/>
  <c r="J10" i="290" s="1"/>
  <c r="K10" i="290" s="1"/>
  <c r="L10" i="290" s="1"/>
  <c r="M10" i="290" s="1"/>
  <c r="N10" i="290" s="1"/>
  <c r="O10" i="290" s="1"/>
  <c r="P10" i="290" s="1"/>
  <c r="Q10" i="290" s="1"/>
  <c r="R10" i="290" s="1"/>
  <c r="S10" i="290" s="1"/>
  <c r="T10" i="290" s="1"/>
  <c r="U10" i="290" s="1"/>
  <c r="V10" i="290" s="1"/>
  <c r="W10" i="290" s="1"/>
  <c r="X10" i="290" s="1"/>
  <c r="Y10" i="290" s="1"/>
  <c r="Z10" i="290" s="1"/>
  <c r="AA10" i="290" s="1"/>
  <c r="AB10" i="290" s="1"/>
  <c r="F11" i="290"/>
  <c r="G11" i="290" s="1"/>
  <c r="H11" i="290" s="1"/>
  <c r="I11" i="290" s="1"/>
  <c r="J11" i="290" s="1"/>
  <c r="K11" i="290" s="1"/>
  <c r="L11" i="290" s="1"/>
  <c r="M11" i="290" s="1"/>
  <c r="N11" i="290" s="1"/>
  <c r="O11" i="290" s="1"/>
  <c r="P11" i="290" s="1"/>
  <c r="Q11" i="290" s="1"/>
  <c r="R11" i="290" s="1"/>
  <c r="S11" i="290" s="1"/>
  <c r="T11" i="290" s="1"/>
  <c r="U11" i="290" s="1"/>
  <c r="V11" i="290" s="1"/>
  <c r="W11" i="290" s="1"/>
  <c r="X11" i="290" s="1"/>
  <c r="Y11" i="290" s="1"/>
  <c r="Z11" i="290" s="1"/>
  <c r="AA11" i="290" s="1"/>
  <c r="AB11" i="290" s="1"/>
  <c r="F12" i="290"/>
  <c r="G12" i="290" s="1"/>
  <c r="H12" i="290" s="1"/>
  <c r="I12" i="290" s="1"/>
  <c r="J12" i="290" s="1"/>
  <c r="K12" i="290" s="1"/>
  <c r="L12" i="290" s="1"/>
  <c r="M12" i="290" s="1"/>
  <c r="N12" i="290" s="1"/>
  <c r="O12" i="290" s="1"/>
  <c r="P12" i="290" s="1"/>
  <c r="Q12" i="290" s="1"/>
  <c r="R12" i="290" s="1"/>
  <c r="S12" i="290" s="1"/>
  <c r="T12" i="290" s="1"/>
  <c r="U12" i="290" s="1"/>
  <c r="V12" i="290" s="1"/>
  <c r="W12" i="290" s="1"/>
  <c r="X12" i="290" s="1"/>
  <c r="Y12" i="290" s="1"/>
  <c r="Z12" i="290" s="1"/>
  <c r="AA12" i="290" s="1"/>
  <c r="AB12" i="290" s="1"/>
  <c r="F13" i="290"/>
  <c r="G13" i="290" s="1"/>
  <c r="H13" i="290" s="1"/>
  <c r="I13" i="290" s="1"/>
  <c r="J13" i="290" s="1"/>
  <c r="K13" i="290" s="1"/>
  <c r="L13" i="290" s="1"/>
  <c r="M13" i="290" s="1"/>
  <c r="N13" i="290" s="1"/>
  <c r="O13" i="290" s="1"/>
  <c r="P13" i="290" s="1"/>
  <c r="Q13" i="290" s="1"/>
  <c r="R13" i="290" s="1"/>
  <c r="S13" i="290" s="1"/>
  <c r="T13" i="290" s="1"/>
  <c r="U13" i="290" s="1"/>
  <c r="V13" i="290" s="1"/>
  <c r="W13" i="290" s="1"/>
  <c r="X13" i="290" s="1"/>
  <c r="Y13" i="290" s="1"/>
  <c r="Z13" i="290" s="1"/>
  <c r="AA13" i="290" s="1"/>
  <c r="AB13" i="290" s="1"/>
  <c r="F128" i="290"/>
  <c r="G128" i="290" s="1"/>
  <c r="H128" i="290" s="1"/>
  <c r="I128" i="290" s="1"/>
  <c r="J128" i="290" s="1"/>
  <c r="K128" i="290" s="1"/>
  <c r="L128" i="290" s="1"/>
  <c r="M128" i="290" s="1"/>
  <c r="N128" i="290" s="1"/>
  <c r="O128" i="290" s="1"/>
  <c r="P128" i="290" s="1"/>
  <c r="Q128" i="290" s="1"/>
  <c r="R128" i="290" s="1"/>
  <c r="S128" i="290" s="1"/>
  <c r="T128" i="290" s="1"/>
  <c r="U128" i="290" s="1"/>
  <c r="V128" i="290" s="1"/>
  <c r="F130" i="290"/>
  <c r="G130" i="290" s="1"/>
  <c r="H130" i="290" s="1"/>
  <c r="I130" i="290" s="1"/>
  <c r="J130" i="290" s="1"/>
  <c r="K130" i="290" s="1"/>
  <c r="L130" i="290" s="1"/>
  <c r="F132" i="290"/>
  <c r="G132" i="290" s="1"/>
  <c r="H132" i="290" s="1"/>
  <c r="I132" i="290" s="1"/>
  <c r="J132" i="290" s="1"/>
  <c r="K132" i="290" s="1"/>
  <c r="L132" i="290" s="1"/>
  <c r="M132" i="290" s="1"/>
  <c r="N132" i="290" s="1"/>
  <c r="O132" i="290" s="1"/>
  <c r="P132" i="290" s="1"/>
  <c r="Q132" i="290" s="1"/>
  <c r="R132" i="290" s="1"/>
  <c r="S132" i="290" s="1"/>
  <c r="T132" i="290" s="1"/>
  <c r="U132" i="290" s="1"/>
  <c r="F134" i="290"/>
  <c r="G134" i="290" s="1"/>
  <c r="H134" i="290" s="1"/>
  <c r="I134" i="290" s="1"/>
  <c r="J134" i="290" s="1"/>
  <c r="K134" i="290" s="1"/>
  <c r="L134" i="290" s="1"/>
  <c r="M134" i="290" s="1"/>
  <c r="N134" i="290" s="1"/>
  <c r="O134" i="290" s="1"/>
  <c r="P134" i="290" s="1"/>
  <c r="Q134" i="290" s="1"/>
  <c r="R134" i="290" s="1"/>
  <c r="S134" i="290" s="1"/>
  <c r="T134" i="290" s="1"/>
  <c r="U134" i="290" s="1"/>
  <c r="V134" i="290" s="1"/>
  <c r="W134" i="290" s="1"/>
  <c r="X134" i="290" s="1"/>
  <c r="F138" i="290"/>
  <c r="G138" i="290" s="1"/>
  <c r="H138" i="290" s="1"/>
  <c r="I138" i="290" s="1"/>
  <c r="J138" i="290" s="1"/>
  <c r="K138" i="290" s="1"/>
  <c r="L138" i="290" s="1"/>
  <c r="F150" i="290"/>
  <c r="G150" i="290" s="1"/>
  <c r="H150" i="290" s="1"/>
  <c r="I150" i="290" s="1"/>
  <c r="J150" i="290" s="1"/>
  <c r="K150" i="290" s="1"/>
  <c r="L150" i="290" s="1"/>
  <c r="M150" i="290" s="1"/>
  <c r="N150" i="290" s="1"/>
  <c r="O150" i="290" s="1"/>
  <c r="P150" i="290" s="1"/>
  <c r="Q150" i="290" s="1"/>
  <c r="F154" i="290"/>
  <c r="G154" i="290" s="1"/>
  <c r="H154" i="290" s="1"/>
  <c r="I154" i="290" s="1"/>
  <c r="J154" i="290" s="1"/>
  <c r="K154" i="290" s="1"/>
  <c r="F165" i="290"/>
  <c r="G165" i="290" s="1"/>
  <c r="H165" i="290" s="1"/>
  <c r="I165" i="290" s="1"/>
  <c r="J165" i="290" s="1"/>
  <c r="K165" i="290" s="1"/>
  <c r="L165" i="290" s="1"/>
  <c r="M165" i="290" s="1"/>
  <c r="N165" i="290" s="1"/>
  <c r="O165" i="290" s="1"/>
  <c r="P165" i="290" s="1"/>
  <c r="Q165" i="290" s="1"/>
  <c r="R165" i="290" s="1"/>
  <c r="S165" i="290" s="1"/>
  <c r="T165" i="290" s="1"/>
  <c r="U165" i="290" s="1"/>
  <c r="V165" i="290" s="1"/>
  <c r="W165" i="290" s="1"/>
  <c r="X165" i="290" s="1"/>
  <c r="Y165" i="290" s="1"/>
  <c r="Z165" i="290" s="1"/>
  <c r="AA165" i="290" s="1"/>
  <c r="AB165" i="290" s="1"/>
  <c r="F2" i="290"/>
  <c r="G2" i="290" s="1"/>
  <c r="H2" i="290" s="1"/>
  <c r="I2" i="290" s="1"/>
  <c r="J2" i="290" s="1"/>
  <c r="K2" i="290" s="1"/>
  <c r="L2" i="290" s="1"/>
  <c r="M2" i="290" s="1"/>
  <c r="N2" i="290" s="1"/>
  <c r="O2" i="290" s="1"/>
  <c r="P2" i="290" s="1"/>
  <c r="Q2" i="290" s="1"/>
  <c r="R2" i="290" s="1"/>
  <c r="S2" i="290" s="1"/>
  <c r="T2" i="290" s="1"/>
  <c r="U2" i="290" s="1"/>
  <c r="V2" i="290" s="1"/>
  <c r="W2" i="290" s="1"/>
  <c r="X2" i="290" s="1"/>
  <c r="Y2" i="290" s="1"/>
  <c r="Z2" i="290" s="1"/>
  <c r="AA2" i="290" s="1"/>
  <c r="AB2" i="290" s="1"/>
  <c r="F14" i="290"/>
  <c r="G14" i="290" s="1"/>
  <c r="H14" i="290" s="1"/>
  <c r="I14" i="290" s="1"/>
  <c r="J14" i="290" s="1"/>
  <c r="K14" i="290" s="1"/>
  <c r="L14" i="290" s="1"/>
  <c r="M14" i="290" s="1"/>
  <c r="N14" i="290" s="1"/>
  <c r="O14" i="290" s="1"/>
  <c r="P14" i="290" s="1"/>
  <c r="Q14" i="290" s="1"/>
  <c r="R14" i="290" s="1"/>
  <c r="S14" i="290" s="1"/>
  <c r="T14" i="290" s="1"/>
  <c r="U14" i="290" s="1"/>
  <c r="V14" i="290" s="1"/>
  <c r="W14" i="290" s="1"/>
  <c r="X14" i="290" s="1"/>
  <c r="Y14" i="290" s="1"/>
  <c r="Z14" i="290" s="1"/>
  <c r="AA14" i="290" s="1"/>
  <c r="AB14" i="290" s="1"/>
  <c r="F15" i="290"/>
  <c r="G15" i="290" s="1"/>
  <c r="H15" i="290" s="1"/>
  <c r="I15" i="290" s="1"/>
  <c r="J15" i="290" s="1"/>
  <c r="K15" i="290" s="1"/>
  <c r="L15" i="290" s="1"/>
  <c r="M15" i="290" s="1"/>
  <c r="N15" i="290" s="1"/>
  <c r="O15" i="290" s="1"/>
  <c r="P15" i="290" s="1"/>
  <c r="Q15" i="290" s="1"/>
  <c r="R15" i="290" s="1"/>
  <c r="S15" i="290" s="1"/>
  <c r="T15" i="290" s="1"/>
  <c r="U15" i="290" s="1"/>
  <c r="V15" i="290" s="1"/>
  <c r="W15" i="290" s="1"/>
  <c r="X15" i="290" s="1"/>
  <c r="Y15" i="290" s="1"/>
  <c r="Z15" i="290" s="1"/>
  <c r="AA15" i="290" s="1"/>
  <c r="AB15" i="290" s="1"/>
  <c r="F16" i="290"/>
  <c r="G16" i="290" s="1"/>
  <c r="H16" i="290" s="1"/>
  <c r="I16" i="290" s="1"/>
  <c r="J16" i="290" s="1"/>
  <c r="K16" i="290" s="1"/>
  <c r="L16" i="290" s="1"/>
  <c r="M16" i="290" s="1"/>
  <c r="N16" i="290" s="1"/>
  <c r="O16" i="290" s="1"/>
  <c r="P16" i="290" s="1"/>
  <c r="Q16" i="290" s="1"/>
  <c r="R16" i="290" s="1"/>
  <c r="S16" i="290" s="1"/>
  <c r="T16" i="290" s="1"/>
  <c r="U16" i="290" s="1"/>
  <c r="V16" i="290" s="1"/>
  <c r="W16" i="290" s="1"/>
  <c r="X16" i="290" s="1"/>
  <c r="Y16" i="290" s="1"/>
  <c r="Z16" i="290" s="1"/>
  <c r="AA16" i="290" s="1"/>
  <c r="AB16" i="290" s="1"/>
  <c r="F17" i="290"/>
  <c r="G17" i="290" s="1"/>
  <c r="H17" i="290" s="1"/>
  <c r="I17" i="290" s="1"/>
  <c r="J17" i="290" s="1"/>
  <c r="K17" i="290" s="1"/>
  <c r="L17" i="290" s="1"/>
  <c r="M17" i="290" s="1"/>
  <c r="N17" i="290" s="1"/>
  <c r="O17" i="290" s="1"/>
  <c r="P17" i="290" s="1"/>
  <c r="Q17" i="290" s="1"/>
  <c r="R17" i="290" s="1"/>
  <c r="S17" i="290" s="1"/>
  <c r="T17" i="290" s="1"/>
  <c r="U17" i="290" s="1"/>
  <c r="F18" i="290"/>
  <c r="G18" i="290" s="1"/>
  <c r="H18" i="290" s="1"/>
  <c r="I18" i="290" s="1"/>
  <c r="J18" i="290" s="1"/>
  <c r="K18" i="290" s="1"/>
  <c r="L18" i="290" s="1"/>
  <c r="M18" i="290" s="1"/>
  <c r="N18" i="290" s="1"/>
  <c r="O18" i="290" s="1"/>
  <c r="P18" i="290" s="1"/>
  <c r="Q18" i="290" s="1"/>
  <c r="R18" i="290" s="1"/>
  <c r="S18" i="290" s="1"/>
  <c r="T18" i="290" s="1"/>
  <c r="U18" i="290" s="1"/>
  <c r="V18" i="290" s="1"/>
  <c r="W18" i="290" s="1"/>
  <c r="X18" i="290" s="1"/>
  <c r="Y18" i="290" s="1"/>
  <c r="Z18" i="290" s="1"/>
  <c r="AA18" i="290" s="1"/>
  <c r="AB18" i="290" s="1"/>
  <c r="F19" i="290"/>
  <c r="G19" i="290" s="1"/>
  <c r="H19" i="290" s="1"/>
  <c r="I19" i="290" s="1"/>
  <c r="J19" i="290" s="1"/>
  <c r="K19" i="290" s="1"/>
  <c r="L19" i="290" s="1"/>
  <c r="M19" i="290" s="1"/>
  <c r="N19" i="290" s="1"/>
  <c r="O19" i="290" s="1"/>
  <c r="P19" i="290" s="1"/>
  <c r="Q19" i="290" s="1"/>
  <c r="R19" i="290" s="1"/>
  <c r="S19" i="290" s="1"/>
  <c r="T19" i="290" s="1"/>
  <c r="U19" i="290" s="1"/>
  <c r="V19" i="290" s="1"/>
  <c r="W19" i="290" s="1"/>
  <c r="X19" i="290" s="1"/>
  <c r="Y19" i="290" s="1"/>
  <c r="Z19" i="290" s="1"/>
  <c r="AA19" i="290" s="1"/>
  <c r="AB19" i="290" s="1"/>
  <c r="F20" i="290"/>
  <c r="G20" i="290" s="1"/>
  <c r="H20" i="290" s="1"/>
  <c r="I20" i="290" s="1"/>
  <c r="J20" i="290" s="1"/>
  <c r="K20" i="290" s="1"/>
  <c r="L20" i="290" s="1"/>
  <c r="M20" i="290" s="1"/>
  <c r="N20" i="290" s="1"/>
  <c r="O20" i="290" s="1"/>
  <c r="P20" i="290" s="1"/>
  <c r="Q20" i="290" s="1"/>
  <c r="R20" i="290" s="1"/>
  <c r="S20" i="290" s="1"/>
  <c r="T20" i="290" s="1"/>
  <c r="U20" i="290" s="1"/>
  <c r="V20" i="290" s="1"/>
  <c r="W20" i="290" s="1"/>
  <c r="X20" i="290" s="1"/>
  <c r="Y20" i="290" s="1"/>
  <c r="Z20" i="290" s="1"/>
  <c r="AA20" i="290" s="1"/>
  <c r="AB20" i="290" s="1"/>
  <c r="F21" i="290"/>
  <c r="G21" i="290" s="1"/>
  <c r="H21" i="290" s="1"/>
  <c r="I21" i="290" s="1"/>
  <c r="J21" i="290" s="1"/>
  <c r="K21" i="290" s="1"/>
  <c r="L21" i="290" s="1"/>
  <c r="M21" i="290" s="1"/>
  <c r="N21" i="290" s="1"/>
  <c r="O21" i="290" s="1"/>
  <c r="P21" i="290" s="1"/>
  <c r="Q21" i="290" s="1"/>
  <c r="R21" i="290" s="1"/>
  <c r="S21" i="290" s="1"/>
  <c r="T21" i="290" s="1"/>
  <c r="U21" i="290" s="1"/>
  <c r="V21" i="290" s="1"/>
  <c r="W21" i="290" s="1"/>
  <c r="X21" i="290" s="1"/>
  <c r="Y21" i="290" s="1"/>
  <c r="Z21" i="290" s="1"/>
  <c r="AA21" i="290" s="1"/>
  <c r="AB21" i="290" s="1"/>
  <c r="F22" i="290"/>
  <c r="G22" i="290" s="1"/>
  <c r="H22" i="290" s="1"/>
  <c r="I22" i="290" s="1"/>
  <c r="J22" i="290" s="1"/>
  <c r="K22" i="290" s="1"/>
  <c r="L22" i="290" s="1"/>
  <c r="M22" i="290" s="1"/>
  <c r="N22" i="290" s="1"/>
  <c r="O22" i="290" s="1"/>
  <c r="P22" i="290" s="1"/>
  <c r="Q22" i="290" s="1"/>
  <c r="R22" i="290" s="1"/>
  <c r="S22" i="290" s="1"/>
  <c r="T22" i="290" s="1"/>
  <c r="U22" i="290" s="1"/>
  <c r="V22" i="290" s="1"/>
  <c r="W22" i="290" s="1"/>
  <c r="X22" i="290" s="1"/>
  <c r="Y22" i="290" s="1"/>
  <c r="Z22" i="290" s="1"/>
  <c r="AA22" i="290" s="1"/>
  <c r="AB22" i="290" s="1"/>
  <c r="F23" i="290"/>
  <c r="G23" i="290" s="1"/>
  <c r="H23" i="290" s="1"/>
  <c r="I23" i="290" s="1"/>
  <c r="J23" i="290" s="1"/>
  <c r="K23" i="290" s="1"/>
  <c r="L23" i="290" s="1"/>
  <c r="M23" i="290" s="1"/>
  <c r="N23" i="290" s="1"/>
  <c r="O23" i="290" s="1"/>
  <c r="P23" i="290" s="1"/>
  <c r="Q23" i="290" s="1"/>
  <c r="R23" i="290" s="1"/>
  <c r="S23" i="290" s="1"/>
  <c r="T23" i="290" s="1"/>
  <c r="U23" i="290" s="1"/>
  <c r="V23" i="290" s="1"/>
  <c r="W23" i="290" s="1"/>
  <c r="X23" i="290" s="1"/>
  <c r="Y23" i="290" s="1"/>
  <c r="Z23" i="290" s="1"/>
  <c r="AA23" i="290" s="1"/>
  <c r="AB23" i="290" s="1"/>
  <c r="F24" i="290"/>
  <c r="G24" i="290" s="1"/>
  <c r="H24" i="290" s="1"/>
  <c r="I24" i="290" s="1"/>
  <c r="J24" i="290" s="1"/>
  <c r="K24" i="290" s="1"/>
  <c r="L24" i="290" s="1"/>
  <c r="M24" i="290" s="1"/>
  <c r="N24" i="290" s="1"/>
  <c r="O24" i="290" s="1"/>
  <c r="P24" i="290" s="1"/>
  <c r="Q24" i="290" s="1"/>
  <c r="R24" i="290" s="1"/>
  <c r="S24" i="290" s="1"/>
  <c r="T24" i="290" s="1"/>
  <c r="U24" i="290" s="1"/>
  <c r="V24" i="290" s="1"/>
  <c r="W24" i="290" s="1"/>
  <c r="X24" i="290" s="1"/>
  <c r="Y24" i="290" s="1"/>
  <c r="Z24" i="290" s="1"/>
  <c r="AA24" i="290" s="1"/>
  <c r="AB24" i="290" s="1"/>
  <c r="F25" i="290"/>
  <c r="G25" i="290" s="1"/>
  <c r="H25" i="290" s="1"/>
  <c r="I25" i="290" s="1"/>
  <c r="J25" i="290" s="1"/>
  <c r="K25" i="290" s="1"/>
  <c r="L25" i="290" s="1"/>
  <c r="M25" i="290" s="1"/>
  <c r="N25" i="290" s="1"/>
  <c r="O25" i="290" s="1"/>
  <c r="P25" i="290" s="1"/>
  <c r="Q25" i="290" s="1"/>
  <c r="R25" i="290" s="1"/>
  <c r="S25" i="290" s="1"/>
  <c r="T25" i="290" s="1"/>
  <c r="U25" i="290" s="1"/>
  <c r="V25" i="290" s="1"/>
  <c r="W25" i="290" s="1"/>
  <c r="X25" i="290" s="1"/>
  <c r="Y25" i="290" s="1"/>
  <c r="Z25" i="290" s="1"/>
  <c r="AA25" i="290" s="1"/>
  <c r="AB25" i="290" s="1"/>
  <c r="F26" i="290"/>
  <c r="G26" i="290" s="1"/>
  <c r="H26" i="290" s="1"/>
  <c r="I26" i="290" s="1"/>
  <c r="J26" i="290" s="1"/>
  <c r="K26" i="290" s="1"/>
  <c r="L26" i="290" s="1"/>
  <c r="M26" i="290" s="1"/>
  <c r="N26" i="290" s="1"/>
  <c r="O26" i="290" s="1"/>
  <c r="P26" i="290" s="1"/>
  <c r="Q26" i="290" s="1"/>
  <c r="R26" i="290" s="1"/>
  <c r="S26" i="290" s="1"/>
  <c r="T26" i="290" s="1"/>
  <c r="U26" i="290" s="1"/>
  <c r="V26" i="290" s="1"/>
  <c r="W26" i="290" s="1"/>
  <c r="X26" i="290" s="1"/>
  <c r="Y26" i="290" s="1"/>
  <c r="Z26" i="290" s="1"/>
  <c r="AA26" i="290" s="1"/>
  <c r="AB26" i="290" s="1"/>
  <c r="F27" i="290"/>
  <c r="G27" i="290" s="1"/>
  <c r="H27" i="290" s="1"/>
  <c r="I27" i="290" s="1"/>
  <c r="J27" i="290" s="1"/>
  <c r="K27" i="290" s="1"/>
  <c r="L27" i="290" s="1"/>
  <c r="M27" i="290" s="1"/>
  <c r="N27" i="290" s="1"/>
  <c r="O27" i="290" s="1"/>
  <c r="P27" i="290" s="1"/>
  <c r="Q27" i="290" s="1"/>
  <c r="R27" i="290" s="1"/>
  <c r="S27" i="290" s="1"/>
  <c r="T27" i="290" s="1"/>
  <c r="U27" i="290" s="1"/>
  <c r="V27" i="290" s="1"/>
  <c r="W27" i="290" s="1"/>
  <c r="X27" i="290" s="1"/>
  <c r="Y27" i="290" s="1"/>
  <c r="Z27" i="290" s="1"/>
  <c r="AA27" i="290" s="1"/>
  <c r="AB27" i="290" s="1"/>
  <c r="F28" i="290"/>
  <c r="G28" i="290" s="1"/>
  <c r="H28" i="290" s="1"/>
  <c r="I28" i="290" s="1"/>
  <c r="J28" i="290" s="1"/>
  <c r="K28" i="290" s="1"/>
  <c r="L28" i="290" s="1"/>
  <c r="M28" i="290" s="1"/>
  <c r="N28" i="290" s="1"/>
  <c r="O28" i="290" s="1"/>
  <c r="P28" i="290" s="1"/>
  <c r="Q28" i="290" s="1"/>
  <c r="R28" i="290" s="1"/>
  <c r="S28" i="290" s="1"/>
  <c r="T28" i="290" s="1"/>
  <c r="U28" i="290" s="1"/>
  <c r="V28" i="290" s="1"/>
  <c r="W28" i="290" s="1"/>
  <c r="X28" i="290" s="1"/>
  <c r="Y28" i="290" s="1"/>
  <c r="Z28" i="290" s="1"/>
  <c r="AA28" i="290" s="1"/>
  <c r="AB28" i="290" s="1"/>
  <c r="F29" i="290"/>
  <c r="G29" i="290" s="1"/>
  <c r="H29" i="290" s="1"/>
  <c r="I29" i="290" s="1"/>
  <c r="J29" i="290" s="1"/>
  <c r="K29" i="290" s="1"/>
  <c r="L29" i="290" s="1"/>
  <c r="M29" i="290" s="1"/>
  <c r="N29" i="290" s="1"/>
  <c r="O29" i="290" s="1"/>
  <c r="P29" i="290" s="1"/>
  <c r="Q29" i="290" s="1"/>
  <c r="R29" i="290" s="1"/>
  <c r="S29" i="290" s="1"/>
  <c r="T29" i="290" s="1"/>
  <c r="U29" i="290" s="1"/>
  <c r="V29" i="290" s="1"/>
  <c r="W29" i="290" s="1"/>
  <c r="X29" i="290" s="1"/>
  <c r="Y29" i="290" s="1"/>
  <c r="Z29" i="290" s="1"/>
  <c r="AA29" i="290" s="1"/>
  <c r="AB29" i="290" s="1"/>
  <c r="F30" i="290"/>
  <c r="G30" i="290" s="1"/>
  <c r="H30" i="290" s="1"/>
  <c r="I30" i="290" s="1"/>
  <c r="J30" i="290" s="1"/>
  <c r="K30" i="290" s="1"/>
  <c r="L30" i="290" s="1"/>
  <c r="M30" i="290" s="1"/>
  <c r="N30" i="290" s="1"/>
  <c r="O30" i="290" s="1"/>
  <c r="P30" i="290" s="1"/>
  <c r="Q30" i="290" s="1"/>
  <c r="R30" i="290" s="1"/>
  <c r="S30" i="290" s="1"/>
  <c r="T30" i="290" s="1"/>
  <c r="U30" i="290" s="1"/>
  <c r="V30" i="290" s="1"/>
  <c r="W30" i="290" s="1"/>
  <c r="X30" i="290" s="1"/>
  <c r="Y30" i="290" s="1"/>
  <c r="Z30" i="290" s="1"/>
  <c r="AA30" i="290" s="1"/>
  <c r="AB30" i="290" s="1"/>
  <c r="F31" i="290"/>
  <c r="G31" i="290" s="1"/>
  <c r="H31" i="290" s="1"/>
  <c r="I31" i="290" s="1"/>
  <c r="J31" i="290" s="1"/>
  <c r="K31" i="290" s="1"/>
  <c r="L31" i="290" s="1"/>
  <c r="M31" i="290" s="1"/>
  <c r="N31" i="290" s="1"/>
  <c r="O31" i="290" s="1"/>
  <c r="P31" i="290" s="1"/>
  <c r="Q31" i="290" s="1"/>
  <c r="R31" i="290" s="1"/>
  <c r="S31" i="290" s="1"/>
  <c r="T31" i="290" s="1"/>
  <c r="U31" i="290" s="1"/>
  <c r="V31" i="290" s="1"/>
  <c r="W31" i="290" s="1"/>
  <c r="X31" i="290" s="1"/>
  <c r="Y31" i="290" s="1"/>
  <c r="Z31" i="290" s="1"/>
  <c r="AA31" i="290" s="1"/>
  <c r="AB31" i="290" s="1"/>
  <c r="F32" i="290"/>
  <c r="G32" i="290" s="1"/>
  <c r="H32" i="290" s="1"/>
  <c r="I32" i="290" s="1"/>
  <c r="J32" i="290" s="1"/>
  <c r="K32" i="290" s="1"/>
  <c r="L32" i="290" s="1"/>
  <c r="M32" i="290" s="1"/>
  <c r="N32" i="290" s="1"/>
  <c r="O32" i="290" s="1"/>
  <c r="P32" i="290" s="1"/>
  <c r="Q32" i="290" s="1"/>
  <c r="R32" i="290" s="1"/>
  <c r="S32" i="290" s="1"/>
  <c r="T32" i="290" s="1"/>
  <c r="U32" i="290" s="1"/>
  <c r="V32" i="290" s="1"/>
  <c r="W32" i="290" s="1"/>
  <c r="X32" i="290" s="1"/>
  <c r="Y32" i="290" s="1"/>
  <c r="Z32" i="290" s="1"/>
  <c r="AA32" i="290" s="1"/>
  <c r="AB32" i="290" s="1"/>
  <c r="F33" i="290"/>
  <c r="G33" i="290" s="1"/>
  <c r="H33" i="290" s="1"/>
  <c r="I33" i="290" s="1"/>
  <c r="J33" i="290" s="1"/>
  <c r="K33" i="290" s="1"/>
  <c r="L33" i="290" s="1"/>
  <c r="M33" i="290" s="1"/>
  <c r="N33" i="290" s="1"/>
  <c r="O33" i="290" s="1"/>
  <c r="P33" i="290" s="1"/>
  <c r="Q33" i="290" s="1"/>
  <c r="R33" i="290" s="1"/>
  <c r="S33" i="290" s="1"/>
  <c r="T33" i="290" s="1"/>
  <c r="U33" i="290" s="1"/>
  <c r="V33" i="290" s="1"/>
  <c r="W33" i="290" s="1"/>
  <c r="X33" i="290" s="1"/>
  <c r="Y33" i="290" s="1"/>
  <c r="Z33" i="290" s="1"/>
  <c r="AA33" i="290" s="1"/>
  <c r="AB33" i="290" s="1"/>
  <c r="F34" i="290"/>
  <c r="G34" i="290" s="1"/>
  <c r="H34" i="290" s="1"/>
  <c r="I34" i="290" s="1"/>
  <c r="J34" i="290" s="1"/>
  <c r="K34" i="290" s="1"/>
  <c r="L34" i="290" s="1"/>
  <c r="M34" i="290" s="1"/>
  <c r="N34" i="290" s="1"/>
  <c r="O34" i="290" s="1"/>
  <c r="P34" i="290" s="1"/>
  <c r="Q34" i="290" s="1"/>
  <c r="R34" i="290" s="1"/>
  <c r="S34" i="290" s="1"/>
  <c r="T34" i="290" s="1"/>
  <c r="U34" i="290" s="1"/>
  <c r="V34" i="290" s="1"/>
  <c r="W34" i="290" s="1"/>
  <c r="X34" i="290" s="1"/>
  <c r="Y34" i="290" s="1"/>
  <c r="Z34" i="290" s="1"/>
  <c r="AA34" i="290" s="1"/>
  <c r="AB34" i="290" s="1"/>
  <c r="F35" i="290"/>
  <c r="G35" i="290" s="1"/>
  <c r="H35" i="290" s="1"/>
  <c r="I35" i="290" s="1"/>
  <c r="J35" i="290" s="1"/>
  <c r="K35" i="290" s="1"/>
  <c r="L35" i="290" s="1"/>
  <c r="M35" i="290" s="1"/>
  <c r="N35" i="290" s="1"/>
  <c r="O35" i="290" s="1"/>
  <c r="P35" i="290" s="1"/>
  <c r="Q35" i="290" s="1"/>
  <c r="R35" i="290" s="1"/>
  <c r="S35" i="290" s="1"/>
  <c r="T35" i="290" s="1"/>
  <c r="U35" i="290" s="1"/>
  <c r="V35" i="290" s="1"/>
  <c r="W35" i="290" s="1"/>
  <c r="X35" i="290" s="1"/>
  <c r="Y35" i="290" s="1"/>
  <c r="Z35" i="290" s="1"/>
  <c r="AA35" i="290" s="1"/>
  <c r="AB35" i="290" s="1"/>
  <c r="F36" i="290"/>
  <c r="G36" i="290" s="1"/>
  <c r="H36" i="290" s="1"/>
  <c r="I36" i="290" s="1"/>
  <c r="J36" i="290" s="1"/>
  <c r="K36" i="290" s="1"/>
  <c r="L36" i="290" s="1"/>
  <c r="M36" i="290" s="1"/>
  <c r="N36" i="290" s="1"/>
  <c r="O36" i="290" s="1"/>
  <c r="P36" i="290" s="1"/>
  <c r="Q36" i="290" s="1"/>
  <c r="R36" i="290" s="1"/>
  <c r="S36" i="290" s="1"/>
  <c r="T36" i="290" s="1"/>
  <c r="U36" i="290" s="1"/>
  <c r="V36" i="290" s="1"/>
  <c r="W36" i="290" s="1"/>
  <c r="X36" i="290" s="1"/>
  <c r="Y36" i="290" s="1"/>
  <c r="Z36" i="290" s="1"/>
  <c r="AA36" i="290" s="1"/>
  <c r="AB36" i="290" s="1"/>
  <c r="F37" i="290"/>
  <c r="G37" i="290" s="1"/>
  <c r="H37" i="290" s="1"/>
  <c r="I37" i="290" s="1"/>
  <c r="J37" i="290" s="1"/>
  <c r="K37" i="290" s="1"/>
  <c r="L37" i="290" s="1"/>
  <c r="M37" i="290" s="1"/>
  <c r="N37" i="290" s="1"/>
  <c r="O37" i="290" s="1"/>
  <c r="P37" i="290" s="1"/>
  <c r="Q37" i="290" s="1"/>
  <c r="R37" i="290" s="1"/>
  <c r="S37" i="290" s="1"/>
  <c r="T37" i="290" s="1"/>
  <c r="U37" i="290" s="1"/>
  <c r="V37" i="290" s="1"/>
  <c r="W37" i="290" s="1"/>
  <c r="X37" i="290" s="1"/>
  <c r="Y37" i="290" s="1"/>
  <c r="Z37" i="290" s="1"/>
  <c r="AA37" i="290" s="1"/>
  <c r="AB37" i="290" s="1"/>
  <c r="F38" i="290"/>
  <c r="G38" i="290" s="1"/>
  <c r="H38" i="290" s="1"/>
  <c r="I38" i="290" s="1"/>
  <c r="J38" i="290" s="1"/>
  <c r="K38" i="290" s="1"/>
  <c r="L38" i="290" s="1"/>
  <c r="M38" i="290" s="1"/>
  <c r="N38" i="290" s="1"/>
  <c r="O38" i="290" s="1"/>
  <c r="P38" i="290" s="1"/>
  <c r="Q38" i="290" s="1"/>
  <c r="R38" i="290" s="1"/>
  <c r="S38" i="290" s="1"/>
  <c r="T38" i="290" s="1"/>
  <c r="U38" i="290" s="1"/>
  <c r="V38" i="290" s="1"/>
  <c r="W38" i="290" s="1"/>
  <c r="X38" i="290" s="1"/>
  <c r="Y38" i="290" s="1"/>
  <c r="Z38" i="290" s="1"/>
  <c r="AA38" i="290" s="1"/>
  <c r="AB38" i="290" s="1"/>
  <c r="F39" i="290"/>
  <c r="G39" i="290" s="1"/>
  <c r="H39" i="290" s="1"/>
  <c r="I39" i="290" s="1"/>
  <c r="J39" i="290" s="1"/>
  <c r="K39" i="290" s="1"/>
  <c r="L39" i="290" s="1"/>
  <c r="M39" i="290" s="1"/>
  <c r="N39" i="290" s="1"/>
  <c r="O39" i="290" s="1"/>
  <c r="P39" i="290" s="1"/>
  <c r="Q39" i="290" s="1"/>
  <c r="R39" i="290" s="1"/>
  <c r="F40" i="290"/>
  <c r="G40" i="290" s="1"/>
  <c r="H40" i="290" s="1"/>
  <c r="I40" i="290" s="1"/>
  <c r="J40" i="290" s="1"/>
  <c r="K40" i="290" s="1"/>
  <c r="L40" i="290" s="1"/>
  <c r="M40" i="290" s="1"/>
  <c r="N40" i="290" s="1"/>
  <c r="O40" i="290" s="1"/>
  <c r="P40" i="290" s="1"/>
  <c r="Q40" i="290" s="1"/>
  <c r="R40" i="290" s="1"/>
  <c r="S40" i="290" s="1"/>
  <c r="T40" i="290" s="1"/>
  <c r="U40" i="290" s="1"/>
  <c r="V40" i="290" s="1"/>
  <c r="W40" i="290" s="1"/>
  <c r="X40" i="290" s="1"/>
  <c r="Y40" i="290" s="1"/>
  <c r="Z40" i="290" s="1"/>
  <c r="AA40" i="290" s="1"/>
  <c r="AB40" i="290" s="1"/>
  <c r="F41" i="290"/>
  <c r="G41" i="290" s="1"/>
  <c r="H41" i="290" s="1"/>
  <c r="I41" i="290" s="1"/>
  <c r="J41" i="290" s="1"/>
  <c r="K41" i="290" s="1"/>
  <c r="L41" i="290" s="1"/>
  <c r="M41" i="290" s="1"/>
  <c r="N41" i="290" s="1"/>
  <c r="O41" i="290" s="1"/>
  <c r="P41" i="290" s="1"/>
  <c r="Q41" i="290" s="1"/>
  <c r="R41" i="290" s="1"/>
  <c r="S41" i="290" s="1"/>
  <c r="T41" i="290" s="1"/>
  <c r="U41" i="290" s="1"/>
  <c r="V41" i="290" s="1"/>
  <c r="W41" i="290" s="1"/>
  <c r="X41" i="290" s="1"/>
  <c r="Y41" i="290" s="1"/>
  <c r="Z41" i="290" s="1"/>
  <c r="AA41" i="290" s="1"/>
  <c r="AB41" i="290" s="1"/>
  <c r="F42" i="290"/>
  <c r="G42" i="290" s="1"/>
  <c r="H42" i="290" s="1"/>
  <c r="I42" i="290" s="1"/>
  <c r="J42" i="290" s="1"/>
  <c r="K42" i="290" s="1"/>
  <c r="L42" i="290" s="1"/>
  <c r="M42" i="290" s="1"/>
  <c r="F43" i="290"/>
  <c r="G43" i="290" s="1"/>
  <c r="H43" i="290" s="1"/>
  <c r="I43" i="290" s="1"/>
  <c r="J43" i="290" s="1"/>
  <c r="K43" i="290" s="1"/>
  <c r="L43" i="290" s="1"/>
  <c r="M43" i="290" s="1"/>
  <c r="N43" i="290" s="1"/>
  <c r="O43" i="290" s="1"/>
  <c r="P43" i="290" s="1"/>
  <c r="Q43" i="290" s="1"/>
  <c r="R43" i="290" s="1"/>
  <c r="S43" i="290" s="1"/>
  <c r="T43" i="290" s="1"/>
  <c r="U43" i="290" s="1"/>
  <c r="V43" i="290" s="1"/>
  <c r="W43" i="290" s="1"/>
  <c r="X43" i="290" s="1"/>
  <c r="Y43" i="290" s="1"/>
  <c r="Z43" i="290" s="1"/>
  <c r="AA43" i="290" s="1"/>
  <c r="AB43" i="290" s="1"/>
  <c r="F44" i="290"/>
  <c r="G44" i="290" s="1"/>
  <c r="H44" i="290" s="1"/>
  <c r="I44" i="290" s="1"/>
  <c r="J44" i="290" s="1"/>
  <c r="K44" i="290" s="1"/>
  <c r="L44" i="290" s="1"/>
  <c r="M44" i="290" s="1"/>
  <c r="N44" i="290" s="1"/>
  <c r="O44" i="290" s="1"/>
  <c r="P44" i="290" s="1"/>
  <c r="Q44" i="290" s="1"/>
  <c r="R44" i="290" s="1"/>
  <c r="S44" i="290" s="1"/>
  <c r="T44" i="290" s="1"/>
  <c r="U44" i="290" s="1"/>
  <c r="V44" i="290" s="1"/>
  <c r="W44" i="290" s="1"/>
  <c r="X44" i="290" s="1"/>
  <c r="Y44" i="290" s="1"/>
  <c r="Z44" i="290" s="1"/>
  <c r="AA44" i="290" s="1"/>
  <c r="AB44" i="290" s="1"/>
  <c r="F45" i="290"/>
  <c r="G45" i="290" s="1"/>
  <c r="H45" i="290" s="1"/>
  <c r="I45" i="290" s="1"/>
  <c r="J45" i="290" s="1"/>
  <c r="K45" i="290" s="1"/>
  <c r="L45" i="290" s="1"/>
  <c r="M45" i="290" s="1"/>
  <c r="N45" i="290" s="1"/>
  <c r="O45" i="290" s="1"/>
  <c r="P45" i="290" s="1"/>
  <c r="Q45" i="290" s="1"/>
  <c r="R45" i="290" s="1"/>
  <c r="S45" i="290" s="1"/>
  <c r="T45" i="290" s="1"/>
  <c r="U45" i="290" s="1"/>
  <c r="V45" i="290" s="1"/>
  <c r="W45" i="290" s="1"/>
  <c r="F46" i="290"/>
  <c r="G46" i="290" s="1"/>
  <c r="H46" i="290" s="1"/>
  <c r="I46" i="290" s="1"/>
  <c r="J46" i="290" s="1"/>
  <c r="K46" i="290" s="1"/>
  <c r="L46" i="290" s="1"/>
  <c r="M46" i="290" s="1"/>
  <c r="N46" i="290" s="1"/>
  <c r="O46" i="290" s="1"/>
  <c r="P46" i="290" s="1"/>
  <c r="Q46" i="290" s="1"/>
  <c r="R46" i="290" s="1"/>
  <c r="S46" i="290" s="1"/>
  <c r="T46" i="290" s="1"/>
  <c r="U46" i="290" s="1"/>
  <c r="V46" i="290" s="1"/>
  <c r="W46" i="290" s="1"/>
  <c r="X46" i="290" s="1"/>
  <c r="Y46" i="290" s="1"/>
  <c r="Z46" i="290" s="1"/>
  <c r="AA46" i="290" s="1"/>
  <c r="AB46" i="290" s="1"/>
  <c r="F47" i="290"/>
  <c r="G47" i="290" s="1"/>
  <c r="H47" i="290" s="1"/>
  <c r="I47" i="290" s="1"/>
  <c r="J47" i="290" s="1"/>
  <c r="K47" i="290" s="1"/>
  <c r="L47" i="290" s="1"/>
  <c r="M47" i="290" s="1"/>
  <c r="N47" i="290" s="1"/>
  <c r="O47" i="290" s="1"/>
  <c r="P47" i="290" s="1"/>
  <c r="Q47" i="290" s="1"/>
  <c r="R47" i="290" s="1"/>
  <c r="S47" i="290" s="1"/>
  <c r="T47" i="290" s="1"/>
  <c r="U47" i="290" s="1"/>
  <c r="V47" i="290" s="1"/>
  <c r="W47" i="290" s="1"/>
  <c r="X47" i="290" s="1"/>
  <c r="Y47" i="290" s="1"/>
  <c r="Z47" i="290" s="1"/>
  <c r="AA47" i="290" s="1"/>
  <c r="AB47" i="290" s="1"/>
  <c r="F48" i="290"/>
  <c r="G48" i="290" s="1"/>
  <c r="H48" i="290" s="1"/>
  <c r="I48" i="290" s="1"/>
  <c r="J48" i="290" s="1"/>
  <c r="K48" i="290" s="1"/>
  <c r="L48" i="290" s="1"/>
  <c r="M48" i="290" s="1"/>
  <c r="N48" i="290" s="1"/>
  <c r="O48" i="290" s="1"/>
  <c r="P48" i="290" s="1"/>
  <c r="Q48" i="290" s="1"/>
  <c r="R48" i="290" s="1"/>
  <c r="S48" i="290" s="1"/>
  <c r="T48" i="290" s="1"/>
  <c r="U48" i="290" s="1"/>
  <c r="V48" i="290" s="1"/>
  <c r="W48" i="290" s="1"/>
  <c r="X48" i="290" s="1"/>
  <c r="Y48" i="290" s="1"/>
  <c r="Z48" i="290" s="1"/>
  <c r="AA48" i="290" s="1"/>
  <c r="AB48" i="290" s="1"/>
  <c r="F49" i="290"/>
  <c r="G49" i="290" s="1"/>
  <c r="H49" i="290" s="1"/>
  <c r="I49" i="290" s="1"/>
  <c r="J49" i="290" s="1"/>
  <c r="K49" i="290" s="1"/>
  <c r="L49" i="290" s="1"/>
  <c r="M49" i="290" s="1"/>
  <c r="N49" i="290" s="1"/>
  <c r="O49" i="290" s="1"/>
  <c r="P49" i="290" s="1"/>
  <c r="Q49" i="290" s="1"/>
  <c r="R49" i="290" s="1"/>
  <c r="S49" i="290" s="1"/>
  <c r="T49" i="290" s="1"/>
  <c r="U49" i="290" s="1"/>
  <c r="V49" i="290" s="1"/>
  <c r="W49" i="290" s="1"/>
  <c r="X49" i="290" s="1"/>
  <c r="Y49" i="290" s="1"/>
  <c r="Z49" i="290" s="1"/>
  <c r="AA49" i="290" s="1"/>
  <c r="AB49" i="290" s="1"/>
  <c r="F52" i="290"/>
  <c r="G52" i="290" s="1"/>
  <c r="H52" i="290" s="1"/>
  <c r="I52" i="290" s="1"/>
  <c r="J52" i="290" s="1"/>
  <c r="K52" i="290" s="1"/>
  <c r="L52" i="290" s="1"/>
  <c r="M52" i="290" s="1"/>
  <c r="N52" i="290" s="1"/>
  <c r="O52" i="290" s="1"/>
  <c r="P52" i="290" s="1"/>
  <c r="Q52" i="290" s="1"/>
  <c r="R52" i="290" s="1"/>
  <c r="S52" i="290" s="1"/>
  <c r="T52" i="290" s="1"/>
  <c r="U52" i="290" s="1"/>
  <c r="V52" i="290" s="1"/>
  <c r="W52" i="290" s="1"/>
  <c r="X52" i="290" s="1"/>
  <c r="Y52" i="290" s="1"/>
  <c r="Z52" i="290" s="1"/>
  <c r="AA52" i="290" s="1"/>
  <c r="AB52" i="290" s="1"/>
  <c r="F53" i="290"/>
  <c r="G53" i="290" s="1"/>
  <c r="H53" i="290" s="1"/>
  <c r="I53" i="290" s="1"/>
  <c r="J53" i="290" s="1"/>
  <c r="K53" i="290" s="1"/>
  <c r="L53" i="290" s="1"/>
  <c r="M53" i="290" s="1"/>
  <c r="N53" i="290" s="1"/>
  <c r="O53" i="290" s="1"/>
  <c r="P53" i="290" s="1"/>
  <c r="Q53" i="290" s="1"/>
  <c r="R53" i="290" s="1"/>
  <c r="S53" i="290" s="1"/>
  <c r="T53" i="290" s="1"/>
  <c r="U53" i="290" s="1"/>
  <c r="V53" i="290" s="1"/>
  <c r="W53" i="290" s="1"/>
  <c r="X53" i="290" s="1"/>
  <c r="Y53" i="290" s="1"/>
  <c r="Z53" i="290" s="1"/>
  <c r="AA53" i="290" s="1"/>
  <c r="AB53" i="290" s="1"/>
  <c r="F54" i="290"/>
  <c r="G54" i="290" s="1"/>
  <c r="H54" i="290" s="1"/>
  <c r="I54" i="290" s="1"/>
  <c r="J54" i="290" s="1"/>
  <c r="K54" i="290" s="1"/>
  <c r="L54" i="290" s="1"/>
  <c r="M54" i="290" s="1"/>
  <c r="N54" i="290" s="1"/>
  <c r="O54" i="290" s="1"/>
  <c r="P54" i="290" s="1"/>
  <c r="Q54" i="290" s="1"/>
  <c r="R54" i="290" s="1"/>
  <c r="S54" i="290" s="1"/>
  <c r="T54" i="290" s="1"/>
  <c r="U54" i="290" s="1"/>
  <c r="V54" i="290" s="1"/>
  <c r="W54" i="290" s="1"/>
  <c r="X54" i="290" s="1"/>
  <c r="Y54" i="290" s="1"/>
  <c r="Z54" i="290" s="1"/>
  <c r="AA54" i="290" s="1"/>
  <c r="AB54" i="290" s="1"/>
  <c r="F55" i="290"/>
  <c r="G55" i="290" s="1"/>
  <c r="H55" i="290" s="1"/>
  <c r="I55" i="290" s="1"/>
  <c r="J55" i="290" s="1"/>
  <c r="K55" i="290" s="1"/>
  <c r="L55" i="290" s="1"/>
  <c r="M55" i="290" s="1"/>
  <c r="N55" i="290" s="1"/>
  <c r="O55" i="290" s="1"/>
  <c r="P55" i="290" s="1"/>
  <c r="Q55" i="290" s="1"/>
  <c r="R55" i="290" s="1"/>
  <c r="S55" i="290" s="1"/>
  <c r="T55" i="290" s="1"/>
  <c r="U55" i="290" s="1"/>
  <c r="V55" i="290" s="1"/>
  <c r="W55" i="290" s="1"/>
  <c r="X55" i="290" s="1"/>
  <c r="Y55" i="290" s="1"/>
  <c r="Z55" i="290" s="1"/>
  <c r="AA55" i="290" s="1"/>
  <c r="AB55" i="290" s="1"/>
  <c r="F59" i="290"/>
  <c r="G59" i="290" s="1"/>
  <c r="H59" i="290" s="1"/>
  <c r="I59" i="290" s="1"/>
  <c r="J59" i="290" s="1"/>
  <c r="K59" i="290" s="1"/>
  <c r="L59" i="290" s="1"/>
  <c r="M59" i="290" s="1"/>
  <c r="N59" i="290" s="1"/>
  <c r="O59" i="290" s="1"/>
  <c r="P59" i="290" s="1"/>
  <c r="Q59" i="290" s="1"/>
  <c r="R59" i="290" s="1"/>
  <c r="S59" i="290" s="1"/>
  <c r="T59" i="290" s="1"/>
  <c r="U59" i="290" s="1"/>
  <c r="V59" i="290" s="1"/>
  <c r="W59" i="290" s="1"/>
  <c r="X59" i="290" s="1"/>
  <c r="Y59" i="290" s="1"/>
  <c r="Z59" i="290" s="1"/>
  <c r="AA59" i="290" s="1"/>
  <c r="AB59" i="290" s="1"/>
  <c r="F61" i="290"/>
  <c r="G61" i="290" s="1"/>
  <c r="H61" i="290" s="1"/>
  <c r="I61" i="290" s="1"/>
  <c r="J61" i="290" s="1"/>
  <c r="K61" i="290" s="1"/>
  <c r="L61" i="290" s="1"/>
  <c r="M61" i="290" s="1"/>
  <c r="N61" i="290" s="1"/>
  <c r="O61" i="290" s="1"/>
  <c r="P61" i="290" s="1"/>
  <c r="Q61" i="290" s="1"/>
  <c r="R61" i="290" s="1"/>
  <c r="S61" i="290" s="1"/>
  <c r="T61" i="290" s="1"/>
  <c r="U61" i="290" s="1"/>
  <c r="V61" i="290" s="1"/>
  <c r="W61" i="290" s="1"/>
  <c r="X61" i="290" s="1"/>
  <c r="Y61" i="290" s="1"/>
  <c r="Z61" i="290" s="1"/>
  <c r="AA61" i="290" s="1"/>
  <c r="AB61" i="290" s="1"/>
  <c r="F62" i="290"/>
  <c r="G62" i="290" s="1"/>
  <c r="H62" i="290" s="1"/>
  <c r="I62" i="290" s="1"/>
  <c r="J62" i="290" s="1"/>
  <c r="K62" i="290" s="1"/>
  <c r="L62" i="290" s="1"/>
  <c r="M62" i="290" s="1"/>
  <c r="N62" i="290" s="1"/>
  <c r="O62" i="290" s="1"/>
  <c r="P62" i="290" s="1"/>
  <c r="Q62" i="290" s="1"/>
  <c r="R62" i="290" s="1"/>
  <c r="S62" i="290" s="1"/>
  <c r="T62" i="290" s="1"/>
  <c r="U62" i="290" s="1"/>
  <c r="V62" i="290" s="1"/>
  <c r="W62" i="290" s="1"/>
  <c r="X62" i="290" s="1"/>
  <c r="Y62" i="290" s="1"/>
  <c r="Z62" i="290" s="1"/>
  <c r="AA62" i="290" s="1"/>
  <c r="AB62" i="290" s="1"/>
  <c r="F64" i="290"/>
  <c r="G64" i="290" s="1"/>
  <c r="H64" i="290" s="1"/>
  <c r="I64" i="290" s="1"/>
  <c r="J64" i="290" s="1"/>
  <c r="K64" i="290" s="1"/>
  <c r="L64" i="290" s="1"/>
  <c r="M64" i="290" s="1"/>
  <c r="N64" i="290" s="1"/>
  <c r="O64" i="290" s="1"/>
  <c r="P64" i="290" s="1"/>
  <c r="Q64" i="290" s="1"/>
  <c r="R64" i="290" s="1"/>
  <c r="S64" i="290" s="1"/>
  <c r="T64" i="290" s="1"/>
  <c r="U64" i="290" s="1"/>
  <c r="V64" i="290" s="1"/>
  <c r="W64" i="290" s="1"/>
  <c r="X64" i="290" s="1"/>
  <c r="Y64" i="290" s="1"/>
  <c r="Z64" i="290" s="1"/>
  <c r="AA64" i="290" s="1"/>
  <c r="AB64" i="290" s="1"/>
  <c r="F66" i="290"/>
  <c r="G66" i="290" s="1"/>
  <c r="H66" i="290" s="1"/>
  <c r="I66" i="290" s="1"/>
  <c r="J66" i="290" s="1"/>
  <c r="K66" i="290" s="1"/>
  <c r="L66" i="290" s="1"/>
  <c r="M66" i="290" s="1"/>
  <c r="N66" i="290" s="1"/>
  <c r="O66" i="290" s="1"/>
  <c r="P66" i="290" s="1"/>
  <c r="Q66" i="290" s="1"/>
  <c r="R66" i="290" s="1"/>
  <c r="S66" i="290" s="1"/>
  <c r="T66" i="290" s="1"/>
  <c r="U66" i="290" s="1"/>
  <c r="V66" i="290" s="1"/>
  <c r="W66" i="290" s="1"/>
  <c r="X66" i="290" s="1"/>
  <c r="Y66" i="290" s="1"/>
  <c r="Z66" i="290" s="1"/>
  <c r="AA66" i="290" s="1"/>
  <c r="AB66" i="290" s="1"/>
  <c r="F67" i="290"/>
  <c r="G67" i="290" s="1"/>
  <c r="H67" i="290" s="1"/>
  <c r="I67" i="290" s="1"/>
  <c r="J67" i="290" s="1"/>
  <c r="K67" i="290" s="1"/>
  <c r="L67" i="290" s="1"/>
  <c r="M67" i="290" s="1"/>
  <c r="N67" i="290" s="1"/>
  <c r="O67" i="290" s="1"/>
  <c r="P67" i="290" s="1"/>
  <c r="Q67" i="290" s="1"/>
  <c r="R67" i="290" s="1"/>
  <c r="S67" i="290" s="1"/>
  <c r="T67" i="290" s="1"/>
  <c r="U67" i="290" s="1"/>
  <c r="V67" i="290" s="1"/>
  <c r="W67" i="290" s="1"/>
  <c r="X67" i="290" s="1"/>
  <c r="Y67" i="290" s="1"/>
  <c r="Z67" i="290" s="1"/>
  <c r="AA67" i="290" s="1"/>
  <c r="AB67" i="290" s="1"/>
  <c r="F69" i="290"/>
  <c r="G69" i="290" s="1"/>
  <c r="H69" i="290" s="1"/>
  <c r="I69" i="290" s="1"/>
  <c r="J69" i="290" s="1"/>
  <c r="K69" i="290" s="1"/>
  <c r="L69" i="290" s="1"/>
  <c r="M69" i="290" s="1"/>
  <c r="N69" i="290" s="1"/>
  <c r="O69" i="290" s="1"/>
  <c r="P69" i="290" s="1"/>
  <c r="Q69" i="290" s="1"/>
  <c r="R69" i="290" s="1"/>
  <c r="S69" i="290" s="1"/>
  <c r="T69" i="290" s="1"/>
  <c r="U69" i="290" s="1"/>
  <c r="V69" i="290" s="1"/>
  <c r="W69" i="290" s="1"/>
  <c r="X69" i="290" s="1"/>
  <c r="Y69" i="290" s="1"/>
  <c r="Z69" i="290" s="1"/>
  <c r="AA69" i="290" s="1"/>
  <c r="AB69" i="290" s="1"/>
  <c r="F70" i="290"/>
  <c r="G70" i="290" s="1"/>
  <c r="H70" i="290" s="1"/>
  <c r="I70" i="290" s="1"/>
  <c r="J70" i="290" s="1"/>
  <c r="K70" i="290" s="1"/>
  <c r="L70" i="290" s="1"/>
  <c r="M70" i="290" s="1"/>
  <c r="N70" i="290" s="1"/>
  <c r="O70" i="290" s="1"/>
  <c r="P70" i="290" s="1"/>
  <c r="Q70" i="290" s="1"/>
  <c r="R70" i="290" s="1"/>
  <c r="S70" i="290" s="1"/>
  <c r="T70" i="290" s="1"/>
  <c r="U70" i="290" s="1"/>
  <c r="V70" i="290" s="1"/>
  <c r="W70" i="290" s="1"/>
  <c r="X70" i="290" s="1"/>
  <c r="Y70" i="290" s="1"/>
  <c r="Z70" i="290" s="1"/>
  <c r="AA70" i="290" s="1"/>
  <c r="AB70" i="290" s="1"/>
  <c r="F72" i="290"/>
  <c r="G72" i="290" s="1"/>
  <c r="H72" i="290" s="1"/>
  <c r="I72" i="290" s="1"/>
  <c r="J72" i="290" s="1"/>
  <c r="K72" i="290" s="1"/>
  <c r="L72" i="290" s="1"/>
  <c r="M72" i="290" s="1"/>
  <c r="N72" i="290" s="1"/>
  <c r="O72" i="290" s="1"/>
  <c r="P72" i="290" s="1"/>
  <c r="Q72" i="290" s="1"/>
  <c r="R72" i="290" s="1"/>
  <c r="S72" i="290" s="1"/>
  <c r="T72" i="290" s="1"/>
  <c r="U72" i="290" s="1"/>
  <c r="V72" i="290" s="1"/>
  <c r="W72" i="290" s="1"/>
  <c r="X72" i="290" s="1"/>
  <c r="Y72" i="290" s="1"/>
  <c r="Z72" i="290" s="1"/>
  <c r="AA72" i="290" s="1"/>
  <c r="AB72" i="290" s="1"/>
  <c r="F74" i="290"/>
  <c r="G74" i="290" s="1"/>
  <c r="H74" i="290" s="1"/>
  <c r="I74" i="290" s="1"/>
  <c r="J74" i="290" s="1"/>
  <c r="K74" i="290" s="1"/>
  <c r="L74" i="290" s="1"/>
  <c r="M74" i="290" s="1"/>
  <c r="N74" i="290" s="1"/>
  <c r="O74" i="290" s="1"/>
  <c r="P74" i="290" s="1"/>
  <c r="Q74" i="290" s="1"/>
  <c r="R74" i="290" s="1"/>
  <c r="S74" i="290" s="1"/>
  <c r="T74" i="290" s="1"/>
  <c r="U74" i="290" s="1"/>
  <c r="V74" i="290" s="1"/>
  <c r="W74" i="290" s="1"/>
  <c r="X74" i="290" s="1"/>
  <c r="Y74" i="290" s="1"/>
  <c r="Z74" i="290" s="1"/>
  <c r="AA74" i="290" s="1"/>
  <c r="AB74" i="290" s="1"/>
  <c r="F76" i="290"/>
  <c r="G76" i="290" s="1"/>
  <c r="H76" i="290" s="1"/>
  <c r="I76" i="290" s="1"/>
  <c r="J76" i="290" s="1"/>
  <c r="K76" i="290" s="1"/>
  <c r="L76" i="290" s="1"/>
  <c r="M76" i="290" s="1"/>
  <c r="N76" i="290" s="1"/>
  <c r="O76" i="290" s="1"/>
  <c r="P76" i="290" s="1"/>
  <c r="Q76" i="290" s="1"/>
  <c r="R76" i="290" s="1"/>
  <c r="F77" i="290"/>
  <c r="G77" i="290" s="1"/>
  <c r="H77" i="290" s="1"/>
  <c r="I77" i="290" s="1"/>
  <c r="J77" i="290" s="1"/>
  <c r="K77" i="290" s="1"/>
  <c r="L77" i="290" s="1"/>
  <c r="M77" i="290" s="1"/>
  <c r="N77" i="290" s="1"/>
  <c r="O77" i="290" s="1"/>
  <c r="P77" i="290" s="1"/>
  <c r="Q77" i="290" s="1"/>
  <c r="R77" i="290" s="1"/>
  <c r="S77" i="290" s="1"/>
  <c r="T77" i="290" s="1"/>
  <c r="U77" i="290" s="1"/>
  <c r="V77" i="290" s="1"/>
  <c r="W77" i="290" s="1"/>
  <c r="X77" i="290" s="1"/>
  <c r="Y77" i="290" s="1"/>
  <c r="Z77" i="290" s="1"/>
  <c r="AA77" i="290" s="1"/>
  <c r="AB77" i="290" s="1"/>
  <c r="F79" i="290"/>
  <c r="G79" i="290" s="1"/>
  <c r="H79" i="290" s="1"/>
  <c r="F81" i="290"/>
  <c r="G81" i="290" s="1"/>
  <c r="H81" i="290" s="1"/>
  <c r="I81" i="290" s="1"/>
  <c r="J81" i="290" s="1"/>
  <c r="K81" i="290" s="1"/>
  <c r="L81" i="290" s="1"/>
  <c r="M81" i="290" s="1"/>
  <c r="N81" i="290" s="1"/>
  <c r="O81" i="290" s="1"/>
  <c r="P81" i="290" s="1"/>
  <c r="Q81" i="290" s="1"/>
  <c r="R81" i="290" s="1"/>
  <c r="S81" i="290" s="1"/>
  <c r="T81" i="290" s="1"/>
  <c r="U81" i="290" s="1"/>
  <c r="V81" i="290" s="1"/>
  <c r="W81" i="290" s="1"/>
  <c r="X81" i="290" s="1"/>
  <c r="Y81" i="290" s="1"/>
  <c r="Z81" i="290" s="1"/>
  <c r="AA81" i="290" s="1"/>
  <c r="AB81" i="290" s="1"/>
  <c r="F83" i="290"/>
  <c r="G83" i="290" s="1"/>
  <c r="H83" i="290" s="1"/>
  <c r="I83" i="290" s="1"/>
  <c r="J83" i="290" s="1"/>
  <c r="K83" i="290" s="1"/>
  <c r="L83" i="290" s="1"/>
  <c r="M83" i="290" s="1"/>
  <c r="N83" i="290" s="1"/>
  <c r="O83" i="290" s="1"/>
  <c r="P83" i="290" s="1"/>
  <c r="Q83" i="290" s="1"/>
  <c r="R83" i="290" s="1"/>
  <c r="S83" i="290" s="1"/>
  <c r="T83" i="290" s="1"/>
  <c r="U83" i="290" s="1"/>
  <c r="V83" i="290" s="1"/>
  <c r="W83" i="290" s="1"/>
  <c r="X83" i="290" s="1"/>
  <c r="Y83" i="290" s="1"/>
  <c r="Z83" i="290" s="1"/>
  <c r="AA83" i="290" s="1"/>
  <c r="AB83" i="290" s="1"/>
  <c r="F86" i="290"/>
  <c r="G86" i="290" s="1"/>
  <c r="H86" i="290" s="1"/>
  <c r="I86" i="290" s="1"/>
  <c r="J86" i="290" s="1"/>
  <c r="K86" i="290" s="1"/>
  <c r="L86" i="290" s="1"/>
  <c r="M86" i="290" s="1"/>
  <c r="N86" i="290" s="1"/>
  <c r="O86" i="290" s="1"/>
  <c r="P86" i="290" s="1"/>
  <c r="Q86" i="290" s="1"/>
  <c r="R86" i="290" s="1"/>
  <c r="S86" i="290" s="1"/>
  <c r="T86" i="290" s="1"/>
  <c r="U86" i="290" s="1"/>
  <c r="V86" i="290" s="1"/>
  <c r="W86" i="290" s="1"/>
  <c r="X86" i="290" s="1"/>
  <c r="F126" i="290"/>
  <c r="G126" i="290" s="1"/>
  <c r="H126" i="290" s="1"/>
  <c r="I126" i="290" s="1"/>
  <c r="J126" i="290" s="1"/>
  <c r="K126" i="290" s="1"/>
  <c r="F135" i="290"/>
  <c r="G135" i="290" s="1"/>
  <c r="H135" i="290" s="1"/>
  <c r="I135" i="290" s="1"/>
  <c r="J135" i="290" s="1"/>
  <c r="K135" i="290" s="1"/>
  <c r="L135" i="290" s="1"/>
  <c r="M135" i="290" s="1"/>
  <c r="N135" i="290" s="1"/>
  <c r="O135" i="290" s="1"/>
  <c r="P135" i="290" s="1"/>
  <c r="Q135" i="290" s="1"/>
  <c r="R135" i="290" s="1"/>
  <c r="S135" i="290" s="1"/>
  <c r="T135" i="290" s="1"/>
  <c r="U135" i="290" s="1"/>
  <c r="V135" i="290" s="1"/>
  <c r="W135" i="290" s="1"/>
  <c r="F139" i="290"/>
  <c r="G139" i="290" s="1"/>
  <c r="H139" i="290" s="1"/>
  <c r="I139" i="290" s="1"/>
  <c r="J139" i="290" s="1"/>
  <c r="K139" i="290" s="1"/>
  <c r="L139" i="290" s="1"/>
  <c r="M139" i="290" s="1"/>
  <c r="F140" i="290"/>
  <c r="G140" i="290" s="1"/>
  <c r="H140" i="290" s="1"/>
  <c r="I140" i="290" s="1"/>
  <c r="J140" i="290" s="1"/>
  <c r="K140" i="290" s="1"/>
  <c r="F153" i="290"/>
  <c r="G153" i="290" s="1"/>
  <c r="H153" i="290" s="1"/>
  <c r="I153" i="290" s="1"/>
  <c r="J153" i="290" s="1"/>
  <c r="K153" i="290" s="1"/>
  <c r="L153" i="290" s="1"/>
  <c r="M153" i="290" s="1"/>
  <c r="N153" i="290" s="1"/>
  <c r="O153" i="290" s="1"/>
  <c r="P153" i="290" s="1"/>
  <c r="Q153" i="290" s="1"/>
  <c r="R153" i="290" s="1"/>
  <c r="S153" i="290" s="1"/>
  <c r="T153" i="290" s="1"/>
  <c r="U153" i="290" s="1"/>
  <c r="V153" i="290" s="1"/>
  <c r="W153" i="290" s="1"/>
  <c r="X153" i="290" s="1"/>
  <c r="Y153" i="290" s="1"/>
  <c r="Z153" i="290" s="1"/>
  <c r="AA153" i="290" s="1"/>
  <c r="AB153" i="290" s="1"/>
  <c r="F166" i="290"/>
  <c r="G166" i="290" s="1"/>
  <c r="H166" i="290" s="1"/>
  <c r="I166" i="290" s="1"/>
  <c r="J166" i="290" s="1"/>
  <c r="K166" i="290" s="1"/>
  <c r="L166" i="290" s="1"/>
  <c r="M166" i="290" s="1"/>
  <c r="N166" i="290" s="1"/>
  <c r="O166" i="290" s="1"/>
  <c r="P166" i="290" s="1"/>
  <c r="Q166" i="290" s="1"/>
  <c r="R166" i="290" s="1"/>
  <c r="S166" i="290" s="1"/>
  <c r="T166" i="290" s="1"/>
  <c r="U166" i="290" s="1"/>
  <c r="V166" i="290" s="1"/>
  <c r="W166" i="290" s="1"/>
  <c r="X166" i="290" s="1"/>
  <c r="Y166" i="290" s="1"/>
  <c r="Z166" i="290" s="1"/>
  <c r="AA166" i="290" s="1"/>
  <c r="AB166" i="290" s="1"/>
  <c r="F186" i="290"/>
  <c r="G186" i="290" s="1"/>
  <c r="H186" i="290" s="1"/>
  <c r="I186" i="290" s="1"/>
  <c r="J186" i="290" s="1"/>
  <c r="K186" i="290" s="1"/>
  <c r="L186" i="290" s="1"/>
  <c r="M186" i="290" s="1"/>
  <c r="N186" i="290" s="1"/>
  <c r="O186" i="290" s="1"/>
  <c r="P186" i="290" s="1"/>
  <c r="Q186" i="290" s="1"/>
  <c r="R186" i="290" s="1"/>
  <c r="S186" i="290" s="1"/>
  <c r="T186" i="290" s="1"/>
  <c r="U186" i="290" s="1"/>
  <c r="V186" i="290" s="1"/>
  <c r="W186" i="290" s="1"/>
  <c r="F50" i="290"/>
  <c r="G50" i="290" s="1"/>
  <c r="H50" i="290" s="1"/>
  <c r="I50" i="290" s="1"/>
  <c r="J50" i="290" s="1"/>
  <c r="K50" i="290" s="1"/>
  <c r="L50" i="290" s="1"/>
  <c r="M50" i="290" s="1"/>
  <c r="N50" i="290" s="1"/>
  <c r="O50" i="290" s="1"/>
  <c r="P50" i="290" s="1"/>
  <c r="Q50" i="290" s="1"/>
  <c r="R50" i="290" s="1"/>
  <c r="S50" i="290" s="1"/>
  <c r="T50" i="290" s="1"/>
  <c r="U50" i="290" s="1"/>
  <c r="V50" i="290" s="1"/>
  <c r="W50" i="290" s="1"/>
  <c r="X50" i="290" s="1"/>
  <c r="Y50" i="290" s="1"/>
  <c r="Z50" i="290" s="1"/>
  <c r="AA50" i="290" s="1"/>
  <c r="AB50" i="290" s="1"/>
  <c r="F56" i="290"/>
  <c r="G56" i="290" s="1"/>
  <c r="H56" i="290" s="1"/>
  <c r="I56" i="290" s="1"/>
  <c r="J56" i="290" s="1"/>
  <c r="K56" i="290" s="1"/>
  <c r="L56" i="290" s="1"/>
  <c r="M56" i="290" s="1"/>
  <c r="N56" i="290" s="1"/>
  <c r="O56" i="290" s="1"/>
  <c r="P56" i="290" s="1"/>
  <c r="Q56" i="290" s="1"/>
  <c r="R56" i="290" s="1"/>
  <c r="S56" i="290" s="1"/>
  <c r="T56" i="290" s="1"/>
  <c r="U56" i="290" s="1"/>
  <c r="V56" i="290" s="1"/>
  <c r="W56" i="290" s="1"/>
  <c r="X56" i="290" s="1"/>
  <c r="Y56" i="290" s="1"/>
  <c r="Z56" i="290" s="1"/>
  <c r="AA56" i="290" s="1"/>
  <c r="AB56" i="290" s="1"/>
  <c r="F57" i="290"/>
  <c r="G57" i="290" s="1"/>
  <c r="H57" i="290" s="1"/>
  <c r="I57" i="290" s="1"/>
  <c r="J57" i="290" s="1"/>
  <c r="K57" i="290" s="1"/>
  <c r="L57" i="290" s="1"/>
  <c r="M57" i="290" s="1"/>
  <c r="N57" i="290" s="1"/>
  <c r="O57" i="290" s="1"/>
  <c r="P57" i="290" s="1"/>
  <c r="Q57" i="290" s="1"/>
  <c r="R57" i="290" s="1"/>
  <c r="S57" i="290" s="1"/>
  <c r="T57" i="290" s="1"/>
  <c r="U57" i="290" s="1"/>
  <c r="V57" i="290" s="1"/>
  <c r="W57" i="290" s="1"/>
  <c r="X57" i="290" s="1"/>
  <c r="Y57" i="290" s="1"/>
  <c r="Z57" i="290" s="1"/>
  <c r="AA57" i="290" s="1"/>
  <c r="AB57" i="290" s="1"/>
  <c r="F58" i="290"/>
  <c r="G58" i="290" s="1"/>
  <c r="H58" i="290" s="1"/>
  <c r="I58" i="290" s="1"/>
  <c r="J58" i="290" s="1"/>
  <c r="K58" i="290" s="1"/>
  <c r="L58" i="290" s="1"/>
  <c r="M58" i="290" s="1"/>
  <c r="N58" i="290" s="1"/>
  <c r="O58" i="290" s="1"/>
  <c r="P58" i="290" s="1"/>
  <c r="Q58" i="290" s="1"/>
  <c r="R58" i="290" s="1"/>
  <c r="S58" i="290" s="1"/>
  <c r="T58" i="290" s="1"/>
  <c r="U58" i="290" s="1"/>
  <c r="V58" i="290" s="1"/>
  <c r="W58" i="290" s="1"/>
  <c r="X58" i="290" s="1"/>
  <c r="Y58" i="290" s="1"/>
  <c r="Z58" i="290" s="1"/>
  <c r="AA58" i="290" s="1"/>
  <c r="AB58" i="290" s="1"/>
  <c r="F60" i="290"/>
  <c r="G60" i="290" s="1"/>
  <c r="H60" i="290" s="1"/>
  <c r="I60" i="290" s="1"/>
  <c r="J60" i="290" s="1"/>
  <c r="K60" i="290" s="1"/>
  <c r="L60" i="290" s="1"/>
  <c r="M60" i="290" s="1"/>
  <c r="N60" i="290" s="1"/>
  <c r="O60" i="290" s="1"/>
  <c r="P60" i="290" s="1"/>
  <c r="Q60" i="290" s="1"/>
  <c r="R60" i="290" s="1"/>
  <c r="S60" i="290" s="1"/>
  <c r="T60" i="290" s="1"/>
  <c r="U60" i="290" s="1"/>
  <c r="V60" i="290" s="1"/>
  <c r="W60" i="290" s="1"/>
  <c r="X60" i="290" s="1"/>
  <c r="Y60" i="290" s="1"/>
  <c r="Z60" i="290" s="1"/>
  <c r="AA60" i="290" s="1"/>
  <c r="AB60" i="290" s="1"/>
  <c r="F63" i="290"/>
  <c r="G63" i="290" s="1"/>
  <c r="H63" i="290" s="1"/>
  <c r="I63" i="290" s="1"/>
  <c r="J63" i="290" s="1"/>
  <c r="K63" i="290" s="1"/>
  <c r="L63" i="290" s="1"/>
  <c r="M63" i="290" s="1"/>
  <c r="N63" i="290" s="1"/>
  <c r="O63" i="290" s="1"/>
  <c r="P63" i="290" s="1"/>
  <c r="Q63" i="290" s="1"/>
  <c r="R63" i="290" s="1"/>
  <c r="S63" i="290" s="1"/>
  <c r="T63" i="290" s="1"/>
  <c r="U63" i="290" s="1"/>
  <c r="V63" i="290" s="1"/>
  <c r="W63" i="290" s="1"/>
  <c r="X63" i="290" s="1"/>
  <c r="Y63" i="290" s="1"/>
  <c r="Z63" i="290" s="1"/>
  <c r="AA63" i="290" s="1"/>
  <c r="AB63" i="290" s="1"/>
  <c r="F65" i="290"/>
  <c r="G65" i="290" s="1"/>
  <c r="H65" i="290" s="1"/>
  <c r="I65" i="290" s="1"/>
  <c r="J65" i="290" s="1"/>
  <c r="K65" i="290" s="1"/>
  <c r="L65" i="290" s="1"/>
  <c r="M65" i="290" s="1"/>
  <c r="N65" i="290" s="1"/>
  <c r="O65" i="290" s="1"/>
  <c r="P65" i="290" s="1"/>
  <c r="Q65" i="290" s="1"/>
  <c r="R65" i="290" s="1"/>
  <c r="S65" i="290" s="1"/>
  <c r="T65" i="290" s="1"/>
  <c r="U65" i="290" s="1"/>
  <c r="V65" i="290" s="1"/>
  <c r="W65" i="290" s="1"/>
  <c r="X65" i="290" s="1"/>
  <c r="Y65" i="290" s="1"/>
  <c r="Z65" i="290" s="1"/>
  <c r="AA65" i="290" s="1"/>
  <c r="AB65" i="290" s="1"/>
  <c r="F68" i="290"/>
  <c r="G68" i="290" s="1"/>
  <c r="H68" i="290" s="1"/>
  <c r="I68" i="290" s="1"/>
  <c r="J68" i="290" s="1"/>
  <c r="K68" i="290" s="1"/>
  <c r="L68" i="290" s="1"/>
  <c r="M68" i="290" s="1"/>
  <c r="N68" i="290" s="1"/>
  <c r="O68" i="290" s="1"/>
  <c r="P68" i="290" s="1"/>
  <c r="Q68" i="290" s="1"/>
  <c r="R68" i="290" s="1"/>
  <c r="S68" i="290" s="1"/>
  <c r="T68" i="290" s="1"/>
  <c r="U68" i="290" s="1"/>
  <c r="V68" i="290" s="1"/>
  <c r="W68" i="290" s="1"/>
  <c r="X68" i="290" s="1"/>
  <c r="Y68" i="290" s="1"/>
  <c r="Z68" i="290" s="1"/>
  <c r="AA68" i="290" s="1"/>
  <c r="AB68" i="290" s="1"/>
  <c r="F71" i="290"/>
  <c r="G71" i="290" s="1"/>
  <c r="H71" i="290" s="1"/>
  <c r="I71" i="290" s="1"/>
  <c r="J71" i="290" s="1"/>
  <c r="K71" i="290" s="1"/>
  <c r="L71" i="290" s="1"/>
  <c r="M71" i="290" s="1"/>
  <c r="N71" i="290" s="1"/>
  <c r="O71" i="290" s="1"/>
  <c r="P71" i="290" s="1"/>
  <c r="Q71" i="290" s="1"/>
  <c r="R71" i="290" s="1"/>
  <c r="S71" i="290" s="1"/>
  <c r="T71" i="290" s="1"/>
  <c r="U71" i="290" s="1"/>
  <c r="V71" i="290" s="1"/>
  <c r="W71" i="290" s="1"/>
  <c r="X71" i="290" s="1"/>
  <c r="Y71" i="290" s="1"/>
  <c r="Z71" i="290" s="1"/>
  <c r="AA71" i="290" s="1"/>
  <c r="AB71" i="290" s="1"/>
  <c r="F73" i="290"/>
  <c r="G73" i="290" s="1"/>
  <c r="H73" i="290" s="1"/>
  <c r="I73" i="290" s="1"/>
  <c r="J73" i="290" s="1"/>
  <c r="K73" i="290" s="1"/>
  <c r="L73" i="290" s="1"/>
  <c r="M73" i="290" s="1"/>
  <c r="N73" i="290" s="1"/>
  <c r="O73" i="290" s="1"/>
  <c r="P73" i="290" s="1"/>
  <c r="Q73" i="290" s="1"/>
  <c r="R73" i="290" s="1"/>
  <c r="S73" i="290" s="1"/>
  <c r="T73" i="290" s="1"/>
  <c r="U73" i="290" s="1"/>
  <c r="V73" i="290" s="1"/>
  <c r="W73" i="290" s="1"/>
  <c r="X73" i="290" s="1"/>
  <c r="Y73" i="290" s="1"/>
  <c r="Z73" i="290" s="1"/>
  <c r="AA73" i="290" s="1"/>
  <c r="AB73" i="290" s="1"/>
  <c r="F75" i="290"/>
  <c r="G75" i="290" s="1"/>
  <c r="H75" i="290" s="1"/>
  <c r="I75" i="290" s="1"/>
  <c r="J75" i="290" s="1"/>
  <c r="K75" i="290" s="1"/>
  <c r="L75" i="290" s="1"/>
  <c r="M75" i="290" s="1"/>
  <c r="N75" i="290" s="1"/>
  <c r="O75" i="290" s="1"/>
  <c r="P75" i="290" s="1"/>
  <c r="Q75" i="290" s="1"/>
  <c r="R75" i="290" s="1"/>
  <c r="S75" i="290" s="1"/>
  <c r="T75" i="290" s="1"/>
  <c r="U75" i="290" s="1"/>
  <c r="V75" i="290" s="1"/>
  <c r="W75" i="290" s="1"/>
  <c r="X75" i="290" s="1"/>
  <c r="Y75" i="290" s="1"/>
  <c r="Z75" i="290" s="1"/>
  <c r="AA75" i="290" s="1"/>
  <c r="AB75" i="290" s="1"/>
  <c r="F78" i="290"/>
  <c r="G78" i="290" s="1"/>
  <c r="H78" i="290" s="1"/>
  <c r="I78" i="290" s="1"/>
  <c r="J78" i="290" s="1"/>
  <c r="K78" i="290" s="1"/>
  <c r="L78" i="290" s="1"/>
  <c r="M78" i="290" s="1"/>
  <c r="N78" i="290" s="1"/>
  <c r="O78" i="290" s="1"/>
  <c r="P78" i="290" s="1"/>
  <c r="Q78" i="290" s="1"/>
  <c r="R78" i="290" s="1"/>
  <c r="S78" i="290" s="1"/>
  <c r="T78" i="290" s="1"/>
  <c r="U78" i="290" s="1"/>
  <c r="V78" i="290" s="1"/>
  <c r="W78" i="290" s="1"/>
  <c r="X78" i="290" s="1"/>
  <c r="Y78" i="290" s="1"/>
  <c r="Z78" i="290" s="1"/>
  <c r="AA78" i="290" s="1"/>
  <c r="AB78" i="290" s="1"/>
  <c r="F80" i="290"/>
  <c r="G80" i="290" s="1"/>
  <c r="H80" i="290" s="1"/>
  <c r="I80" i="290" s="1"/>
  <c r="J80" i="290" s="1"/>
  <c r="K80" i="290" s="1"/>
  <c r="L80" i="290" s="1"/>
  <c r="M80" i="290" s="1"/>
  <c r="N80" i="290" s="1"/>
  <c r="O80" i="290" s="1"/>
  <c r="P80" i="290" s="1"/>
  <c r="Q80" i="290" s="1"/>
  <c r="R80" i="290" s="1"/>
  <c r="S80" i="290" s="1"/>
  <c r="T80" i="290" s="1"/>
  <c r="U80" i="290" s="1"/>
  <c r="V80" i="290" s="1"/>
  <c r="W80" i="290" s="1"/>
  <c r="X80" i="290" s="1"/>
  <c r="Y80" i="290" s="1"/>
  <c r="Z80" i="290" s="1"/>
  <c r="AA80" i="290" s="1"/>
  <c r="AB80" i="290" s="1"/>
  <c r="F82" i="290"/>
  <c r="G82" i="290" s="1"/>
  <c r="H82" i="290" s="1"/>
  <c r="I82" i="290" s="1"/>
  <c r="J82" i="290" s="1"/>
  <c r="K82" i="290" s="1"/>
  <c r="L82" i="290" s="1"/>
  <c r="M82" i="290" s="1"/>
  <c r="N82" i="290" s="1"/>
  <c r="O82" i="290" s="1"/>
  <c r="P82" i="290" s="1"/>
  <c r="Q82" i="290" s="1"/>
  <c r="R82" i="290" s="1"/>
  <c r="S82" i="290" s="1"/>
  <c r="T82" i="290" s="1"/>
  <c r="U82" i="290" s="1"/>
  <c r="V82" i="290" s="1"/>
  <c r="W82" i="290" s="1"/>
  <c r="X82" i="290" s="1"/>
  <c r="Y82" i="290" s="1"/>
  <c r="Z82" i="290" s="1"/>
  <c r="AA82" i="290" s="1"/>
  <c r="AB82" i="290" s="1"/>
  <c r="F84" i="290"/>
  <c r="G84" i="290" s="1"/>
  <c r="H84" i="290" s="1"/>
  <c r="I84" i="290" s="1"/>
  <c r="J84" i="290" s="1"/>
  <c r="K84" i="290" s="1"/>
  <c r="L84" i="290" s="1"/>
  <c r="M84" i="290" s="1"/>
  <c r="N84" i="290" s="1"/>
  <c r="O84" i="290" s="1"/>
  <c r="P84" i="290" s="1"/>
  <c r="Q84" i="290" s="1"/>
  <c r="R84" i="290" s="1"/>
  <c r="S84" i="290" s="1"/>
  <c r="T84" i="290" s="1"/>
  <c r="U84" i="290" s="1"/>
  <c r="V84" i="290" s="1"/>
  <c r="W84" i="290" s="1"/>
  <c r="X84" i="290" s="1"/>
  <c r="Y84" i="290" s="1"/>
  <c r="Z84" i="290" s="1"/>
  <c r="AA84" i="290" s="1"/>
  <c r="AB84" i="290" s="1"/>
  <c r="F85" i="290"/>
  <c r="G85" i="290" s="1"/>
  <c r="H85" i="290" s="1"/>
  <c r="I85" i="290" s="1"/>
  <c r="J85" i="290" s="1"/>
  <c r="K85" i="290" s="1"/>
  <c r="L85" i="290" s="1"/>
  <c r="M85" i="290" s="1"/>
  <c r="N85" i="290" s="1"/>
  <c r="O85" i="290" s="1"/>
  <c r="P85" i="290" s="1"/>
  <c r="Q85" i="290" s="1"/>
  <c r="R85" i="290" s="1"/>
  <c r="S85" i="290" s="1"/>
  <c r="T85" i="290" s="1"/>
  <c r="U85" i="290" s="1"/>
  <c r="V85" i="290" s="1"/>
  <c r="W85" i="290" s="1"/>
  <c r="X85" i="290" s="1"/>
  <c r="Y85" i="290" s="1"/>
  <c r="Z85" i="290" s="1"/>
  <c r="AA85" i="290" s="1"/>
  <c r="AB85" i="290" s="1"/>
  <c r="F87" i="290"/>
  <c r="G87" i="290" s="1"/>
  <c r="H87" i="290" s="1"/>
  <c r="I87" i="290" s="1"/>
  <c r="J87" i="290" s="1"/>
  <c r="K87" i="290" s="1"/>
  <c r="L87" i="290" s="1"/>
  <c r="M87" i="290" s="1"/>
  <c r="N87" i="290" s="1"/>
  <c r="O87" i="290" s="1"/>
  <c r="P87" i="290" s="1"/>
  <c r="Q87" i="290" s="1"/>
  <c r="R87" i="290" s="1"/>
  <c r="S87" i="290" s="1"/>
  <c r="T87" i="290" s="1"/>
  <c r="U87" i="290" s="1"/>
  <c r="V87" i="290" s="1"/>
  <c r="W87" i="290" s="1"/>
  <c r="X87" i="290" s="1"/>
  <c r="Y87" i="290" s="1"/>
  <c r="Z87" i="290" s="1"/>
  <c r="AA87" i="290" s="1"/>
  <c r="AB87" i="290" s="1"/>
  <c r="F127" i="290"/>
  <c r="G127" i="290" s="1"/>
  <c r="H127" i="290" s="1"/>
  <c r="I127" i="290" s="1"/>
  <c r="J127" i="290" s="1"/>
  <c r="K127" i="290" s="1"/>
  <c r="F136" i="290"/>
  <c r="G136" i="290" s="1"/>
  <c r="H136" i="290" s="1"/>
  <c r="I136" i="290" s="1"/>
  <c r="J136" i="290" s="1"/>
  <c r="K136" i="290" s="1"/>
  <c r="L136" i="290" s="1"/>
  <c r="M136" i="290" s="1"/>
  <c r="N136" i="290" s="1"/>
  <c r="F167" i="290"/>
  <c r="G167" i="290" s="1"/>
  <c r="H167" i="290" s="1"/>
  <c r="I167" i="290" s="1"/>
  <c r="J167" i="290" s="1"/>
  <c r="K167" i="290" s="1"/>
  <c r="L167" i="290" s="1"/>
  <c r="M167" i="290" s="1"/>
  <c r="N167" i="290" s="1"/>
  <c r="O167" i="290" s="1"/>
  <c r="P167" i="290" s="1"/>
  <c r="Q167" i="290" s="1"/>
  <c r="R167" i="290" s="1"/>
  <c r="S167" i="290" s="1"/>
  <c r="T167" i="290" s="1"/>
  <c r="U167" i="290" s="1"/>
  <c r="V167" i="290" s="1"/>
  <c r="W167" i="290" s="1"/>
  <c r="X167" i="290" s="1"/>
  <c r="Y167" i="290" s="1"/>
  <c r="Z167" i="290" s="1"/>
  <c r="AA167" i="290" s="1"/>
  <c r="AB167" i="290" s="1"/>
  <c r="F187" i="290"/>
  <c r="G187" i="290" s="1"/>
  <c r="H187" i="290" s="1"/>
  <c r="I187" i="290" s="1"/>
  <c r="J187" i="290" s="1"/>
  <c r="K187" i="290" s="1"/>
  <c r="L187" i="290" s="1"/>
  <c r="M187" i="290" s="1"/>
  <c r="N187" i="290" s="1"/>
  <c r="F88" i="290"/>
  <c r="G88" i="290" s="1"/>
  <c r="H88" i="290" s="1"/>
  <c r="I88" i="290" s="1"/>
  <c r="J88" i="290" s="1"/>
  <c r="K88" i="290" s="1"/>
  <c r="L88" i="290" s="1"/>
  <c r="M88" i="290" s="1"/>
  <c r="N88" i="290" s="1"/>
  <c r="O88" i="290" s="1"/>
  <c r="P88" i="290" s="1"/>
  <c r="Q88" i="290" s="1"/>
  <c r="R88" i="290" s="1"/>
  <c r="S88" i="290" s="1"/>
  <c r="T88" i="290" s="1"/>
  <c r="U88" i="290" s="1"/>
  <c r="V88" i="290" s="1"/>
  <c r="W88" i="290" s="1"/>
  <c r="X88" i="290" s="1"/>
  <c r="Y88" i="290" s="1"/>
  <c r="Z88" i="290" s="1"/>
  <c r="AA88" i="290" s="1"/>
  <c r="AB88" i="290" s="1"/>
  <c r="F89" i="290"/>
  <c r="G89" i="290" s="1"/>
  <c r="H89" i="290" s="1"/>
  <c r="I89" i="290" s="1"/>
  <c r="J89" i="290" s="1"/>
  <c r="K89" i="290" s="1"/>
  <c r="L89" i="290" s="1"/>
  <c r="M89" i="290" s="1"/>
  <c r="N89" i="290" s="1"/>
  <c r="O89" i="290" s="1"/>
  <c r="P89" i="290" s="1"/>
  <c r="Q89" i="290" s="1"/>
  <c r="R89" i="290" s="1"/>
  <c r="S89" i="290" s="1"/>
  <c r="T89" i="290" s="1"/>
  <c r="U89" i="290" s="1"/>
  <c r="V89" i="290" s="1"/>
  <c r="W89" i="290" s="1"/>
  <c r="X89" i="290" s="1"/>
  <c r="Y89" i="290" s="1"/>
  <c r="Z89" i="290" s="1"/>
  <c r="AA89" i="290" s="1"/>
  <c r="AB89" i="290" s="1"/>
  <c r="F90" i="290"/>
  <c r="G90" i="290" s="1"/>
  <c r="H90" i="290" s="1"/>
  <c r="I90" i="290" s="1"/>
  <c r="J90" i="290" s="1"/>
  <c r="K90" i="290" s="1"/>
  <c r="L90" i="290" s="1"/>
  <c r="M90" i="290" s="1"/>
  <c r="N90" i="290" s="1"/>
  <c r="O90" i="290" s="1"/>
  <c r="P90" i="290" s="1"/>
  <c r="Q90" i="290" s="1"/>
  <c r="R90" i="290" s="1"/>
  <c r="S90" i="290" s="1"/>
  <c r="T90" i="290" s="1"/>
  <c r="U90" i="290" s="1"/>
  <c r="V90" i="290" s="1"/>
  <c r="W90" i="290" s="1"/>
  <c r="X90" i="290" s="1"/>
  <c r="Y90" i="290" s="1"/>
  <c r="Z90" i="290" s="1"/>
  <c r="AA90" i="290" s="1"/>
  <c r="AB90" i="290" s="1"/>
  <c r="F91" i="290"/>
  <c r="G91" i="290" s="1"/>
  <c r="H91" i="290" s="1"/>
  <c r="I91" i="290" s="1"/>
  <c r="J91" i="290" s="1"/>
  <c r="K91" i="290" s="1"/>
  <c r="L91" i="290" s="1"/>
  <c r="M91" i="290" s="1"/>
  <c r="N91" i="290" s="1"/>
  <c r="O91" i="290" s="1"/>
  <c r="P91" i="290" s="1"/>
  <c r="Q91" i="290" s="1"/>
  <c r="R91" i="290" s="1"/>
  <c r="S91" i="290" s="1"/>
  <c r="T91" i="290" s="1"/>
  <c r="U91" i="290" s="1"/>
  <c r="V91" i="290" s="1"/>
  <c r="W91" i="290" s="1"/>
  <c r="X91" i="290" s="1"/>
  <c r="Y91" i="290" s="1"/>
  <c r="Z91" i="290" s="1"/>
  <c r="AA91" i="290" s="1"/>
  <c r="AB91" i="290" s="1"/>
  <c r="F92" i="290"/>
  <c r="G92" i="290" s="1"/>
  <c r="H92" i="290" s="1"/>
  <c r="I92" i="290" s="1"/>
  <c r="J92" i="290" s="1"/>
  <c r="K92" i="290" s="1"/>
  <c r="L92" i="290" s="1"/>
  <c r="M92" i="290" s="1"/>
  <c r="N92" i="290" s="1"/>
  <c r="O92" i="290" s="1"/>
  <c r="P92" i="290" s="1"/>
  <c r="Q92" i="290" s="1"/>
  <c r="R92" i="290" s="1"/>
  <c r="S92" i="290" s="1"/>
  <c r="T92" i="290" s="1"/>
  <c r="U92" i="290" s="1"/>
  <c r="V92" i="290" s="1"/>
  <c r="W92" i="290" s="1"/>
  <c r="X92" i="290" s="1"/>
  <c r="Y92" i="290" s="1"/>
  <c r="Z92" i="290" s="1"/>
  <c r="AA92" i="290" s="1"/>
  <c r="AB92" i="290" s="1"/>
  <c r="F93" i="290"/>
  <c r="G93" i="290" s="1"/>
  <c r="H93" i="290" s="1"/>
  <c r="I93" i="290" s="1"/>
  <c r="J93" i="290" s="1"/>
  <c r="K93" i="290" s="1"/>
  <c r="L93" i="290" s="1"/>
  <c r="M93" i="290" s="1"/>
  <c r="N93" i="290" s="1"/>
  <c r="O93" i="290" s="1"/>
  <c r="P93" i="290" s="1"/>
  <c r="Q93" i="290" s="1"/>
  <c r="R93" i="290" s="1"/>
  <c r="S93" i="290" s="1"/>
  <c r="T93" i="290" s="1"/>
  <c r="U93" i="290" s="1"/>
  <c r="V93" i="290" s="1"/>
  <c r="W93" i="290" s="1"/>
  <c r="X93" i="290" s="1"/>
  <c r="Y93" i="290" s="1"/>
  <c r="Z93" i="290" s="1"/>
  <c r="AA93" i="290" s="1"/>
  <c r="AB93" i="290" s="1"/>
  <c r="F94" i="290"/>
  <c r="G94" i="290" s="1"/>
  <c r="H94" i="290" s="1"/>
  <c r="I94" i="290" s="1"/>
  <c r="J94" i="290" s="1"/>
  <c r="K94" i="290" s="1"/>
  <c r="L94" i="290" s="1"/>
  <c r="M94" i="290" s="1"/>
  <c r="N94" i="290" s="1"/>
  <c r="O94" i="290" s="1"/>
  <c r="P94" i="290" s="1"/>
  <c r="Q94" i="290" s="1"/>
  <c r="R94" i="290" s="1"/>
  <c r="S94" i="290" s="1"/>
  <c r="T94" i="290" s="1"/>
  <c r="U94" i="290" s="1"/>
  <c r="V94" i="290" s="1"/>
  <c r="W94" i="290" s="1"/>
  <c r="X94" i="290" s="1"/>
  <c r="Y94" i="290" s="1"/>
  <c r="Z94" i="290" s="1"/>
  <c r="AA94" i="290" s="1"/>
  <c r="AB94" i="290" s="1"/>
  <c r="F95" i="290"/>
  <c r="G95" i="290" s="1"/>
  <c r="H95" i="290" s="1"/>
  <c r="I95" i="290" s="1"/>
  <c r="J95" i="290" s="1"/>
  <c r="K95" i="290" s="1"/>
  <c r="L95" i="290" s="1"/>
  <c r="M95" i="290" s="1"/>
  <c r="N95" i="290" s="1"/>
  <c r="O95" i="290" s="1"/>
  <c r="P95" i="290" s="1"/>
  <c r="Q95" i="290" s="1"/>
  <c r="F96" i="290"/>
  <c r="G96" i="290" s="1"/>
  <c r="H96" i="290" s="1"/>
  <c r="I96" i="290" s="1"/>
  <c r="J96" i="290" s="1"/>
  <c r="K96" i="290" s="1"/>
  <c r="L96" i="290" s="1"/>
  <c r="M96" i="290" s="1"/>
  <c r="N96" i="290" s="1"/>
  <c r="O96" i="290" s="1"/>
  <c r="P96" i="290" s="1"/>
  <c r="Q96" i="290" s="1"/>
  <c r="R96" i="290" s="1"/>
  <c r="S96" i="290" s="1"/>
  <c r="T96" i="290" s="1"/>
  <c r="U96" i="290" s="1"/>
  <c r="V96" i="290" s="1"/>
  <c r="W96" i="290" s="1"/>
  <c r="X96" i="290" s="1"/>
  <c r="Y96" i="290" s="1"/>
  <c r="Z96" i="290" s="1"/>
  <c r="AA96" i="290" s="1"/>
  <c r="AB96" i="290" s="1"/>
  <c r="F97" i="290"/>
  <c r="G97" i="290" s="1"/>
  <c r="H97" i="290" s="1"/>
  <c r="I97" i="290" s="1"/>
  <c r="J97" i="290" s="1"/>
  <c r="K97" i="290" s="1"/>
  <c r="F98" i="290"/>
  <c r="G98" i="290" s="1"/>
  <c r="H98" i="290" s="1"/>
  <c r="I98" i="290" s="1"/>
  <c r="J98" i="290" s="1"/>
  <c r="K98" i="290" s="1"/>
  <c r="L98" i="290" s="1"/>
  <c r="M98" i="290" s="1"/>
  <c r="N98" i="290" s="1"/>
  <c r="O98" i="290" s="1"/>
  <c r="P98" i="290" s="1"/>
  <c r="Q98" i="290" s="1"/>
  <c r="R98" i="290" s="1"/>
  <c r="S98" i="290" s="1"/>
  <c r="T98" i="290" s="1"/>
  <c r="U98" i="290" s="1"/>
  <c r="V98" i="290" s="1"/>
  <c r="W98" i="290" s="1"/>
  <c r="X98" i="290" s="1"/>
  <c r="Y98" i="290" s="1"/>
  <c r="Z98" i="290" s="1"/>
  <c r="AA98" i="290" s="1"/>
  <c r="AB98" i="290" s="1"/>
  <c r="F99" i="290"/>
  <c r="G99" i="290" s="1"/>
  <c r="H99" i="290" s="1"/>
  <c r="I99" i="290" s="1"/>
  <c r="J99" i="290" s="1"/>
  <c r="K99" i="290" s="1"/>
  <c r="L99" i="290" s="1"/>
  <c r="M99" i="290" s="1"/>
  <c r="N99" i="290" s="1"/>
  <c r="O99" i="290" s="1"/>
  <c r="P99" i="290" s="1"/>
  <c r="Q99" i="290" s="1"/>
  <c r="R99" i="290" s="1"/>
  <c r="S99" i="290" s="1"/>
  <c r="T99" i="290" s="1"/>
  <c r="U99" i="290" s="1"/>
  <c r="V99" i="290" s="1"/>
  <c r="W99" i="290" s="1"/>
  <c r="X99" i="290" s="1"/>
  <c r="Y99" i="290" s="1"/>
  <c r="Z99" i="290" s="1"/>
  <c r="AA99" i="290" s="1"/>
  <c r="AB99" i="290" s="1"/>
  <c r="F100" i="290"/>
  <c r="G100" i="290" s="1"/>
  <c r="H100" i="290" s="1"/>
  <c r="I100" i="290" s="1"/>
  <c r="J100" i="290" s="1"/>
  <c r="K100" i="290" s="1"/>
  <c r="L100" i="290" s="1"/>
  <c r="M100" i="290" s="1"/>
  <c r="N100" i="290" s="1"/>
  <c r="O100" i="290" s="1"/>
  <c r="P100" i="290" s="1"/>
  <c r="Q100" i="290" s="1"/>
  <c r="R100" i="290" s="1"/>
  <c r="S100" i="290" s="1"/>
  <c r="T100" i="290" s="1"/>
  <c r="F101" i="290"/>
  <c r="G101" i="290" s="1"/>
  <c r="H101" i="290" s="1"/>
  <c r="I101" i="290" s="1"/>
  <c r="J101" i="290" s="1"/>
  <c r="K101" i="290" s="1"/>
  <c r="L101" i="290" s="1"/>
  <c r="M101" i="290" s="1"/>
  <c r="N101" i="290" s="1"/>
  <c r="O101" i="290" s="1"/>
  <c r="P101" i="290" s="1"/>
  <c r="Q101" i="290" s="1"/>
  <c r="R101" i="290" s="1"/>
  <c r="S101" i="290" s="1"/>
  <c r="T101" i="290" s="1"/>
  <c r="U101" i="290" s="1"/>
  <c r="V101" i="290" s="1"/>
  <c r="W101" i="290" s="1"/>
  <c r="X101" i="290" s="1"/>
  <c r="Y101" i="290" s="1"/>
  <c r="Z101" i="290" s="1"/>
  <c r="AA101" i="290" s="1"/>
  <c r="AB101" i="290" s="1"/>
  <c r="F102" i="290"/>
  <c r="G102" i="290" s="1"/>
  <c r="H102" i="290" s="1"/>
  <c r="I102" i="290" s="1"/>
  <c r="J102" i="290" s="1"/>
  <c r="K102" i="290" s="1"/>
  <c r="L102" i="290" s="1"/>
  <c r="M102" i="290" s="1"/>
  <c r="N102" i="290" s="1"/>
  <c r="O102" i="290" s="1"/>
  <c r="P102" i="290" s="1"/>
  <c r="F103" i="290"/>
  <c r="G103" i="290" s="1"/>
  <c r="H103" i="290" s="1"/>
  <c r="I103" i="290" s="1"/>
  <c r="J103" i="290" s="1"/>
  <c r="K103" i="290" s="1"/>
  <c r="L103" i="290" s="1"/>
  <c r="M103" i="290" s="1"/>
  <c r="N103" i="290" s="1"/>
  <c r="O103" i="290" s="1"/>
  <c r="P103" i="290" s="1"/>
  <c r="Q103" i="290" s="1"/>
  <c r="R103" i="290" s="1"/>
  <c r="S103" i="290" s="1"/>
  <c r="T103" i="290" s="1"/>
  <c r="U103" i="290" s="1"/>
  <c r="V103" i="290" s="1"/>
  <c r="W103" i="290" s="1"/>
  <c r="X103" i="290" s="1"/>
  <c r="Y103" i="290" s="1"/>
  <c r="Z103" i="290" s="1"/>
  <c r="AA103" i="290" s="1"/>
  <c r="AB103" i="290" s="1"/>
  <c r="F104" i="290"/>
  <c r="G104" i="290" s="1"/>
  <c r="H104" i="290" s="1"/>
  <c r="I104" i="290" s="1"/>
  <c r="J104" i="290" s="1"/>
  <c r="K104" i="290" s="1"/>
  <c r="L104" i="290" s="1"/>
  <c r="M104" i="290" s="1"/>
  <c r="N104" i="290" s="1"/>
  <c r="O104" i="290" s="1"/>
  <c r="P104" i="290" s="1"/>
  <c r="Q104" i="290" s="1"/>
  <c r="R104" i="290" s="1"/>
  <c r="S104" i="290" s="1"/>
  <c r="T104" i="290" s="1"/>
  <c r="U104" i="290" s="1"/>
  <c r="V104" i="290" s="1"/>
  <c r="W104" i="290" s="1"/>
  <c r="X104" i="290" s="1"/>
  <c r="Y104" i="290" s="1"/>
  <c r="Z104" i="290" s="1"/>
  <c r="AA104" i="290" s="1"/>
  <c r="AB104" i="290" s="1"/>
  <c r="F105" i="290"/>
  <c r="G105" i="290" s="1"/>
  <c r="F106" i="290"/>
  <c r="G106" i="290" s="1"/>
  <c r="H106" i="290" s="1"/>
  <c r="I106" i="290" s="1"/>
  <c r="J106" i="290" s="1"/>
  <c r="K106" i="290" s="1"/>
  <c r="L106" i="290" s="1"/>
  <c r="M106" i="290" s="1"/>
  <c r="N106" i="290" s="1"/>
  <c r="O106" i="290" s="1"/>
  <c r="P106" i="290" s="1"/>
  <c r="Q106" i="290" s="1"/>
  <c r="R106" i="290" s="1"/>
  <c r="S106" i="290" s="1"/>
  <c r="T106" i="290" s="1"/>
  <c r="U106" i="290" s="1"/>
  <c r="V106" i="290" s="1"/>
  <c r="W106" i="290" s="1"/>
  <c r="X106" i="290" s="1"/>
  <c r="Y106" i="290" s="1"/>
  <c r="Z106" i="290" s="1"/>
  <c r="AA106" i="290" s="1"/>
  <c r="AB106" i="290" s="1"/>
  <c r="F107" i="290"/>
  <c r="G107" i="290" s="1"/>
  <c r="H107" i="290" s="1"/>
  <c r="I107" i="290" s="1"/>
  <c r="J107" i="290" s="1"/>
  <c r="K107" i="290" s="1"/>
  <c r="L107" i="290" s="1"/>
  <c r="M107" i="290" s="1"/>
  <c r="N107" i="290" s="1"/>
  <c r="O107" i="290" s="1"/>
  <c r="P107" i="290" s="1"/>
  <c r="Q107" i="290" s="1"/>
  <c r="R107" i="290" s="1"/>
  <c r="S107" i="290" s="1"/>
  <c r="F108" i="290"/>
  <c r="G108" i="290" s="1"/>
  <c r="H108" i="290" s="1"/>
  <c r="I108" i="290" s="1"/>
  <c r="J108" i="290" s="1"/>
  <c r="K108" i="290" s="1"/>
  <c r="L108" i="290" s="1"/>
  <c r="M108" i="290" s="1"/>
  <c r="N108" i="290" s="1"/>
  <c r="O108" i="290" s="1"/>
  <c r="P108" i="290" s="1"/>
  <c r="Q108" i="290" s="1"/>
  <c r="R108" i="290" s="1"/>
  <c r="S108" i="290" s="1"/>
  <c r="T108" i="290" s="1"/>
  <c r="U108" i="290" s="1"/>
  <c r="V108" i="290" s="1"/>
  <c r="W108" i="290" s="1"/>
  <c r="X108" i="290" s="1"/>
  <c r="Y108" i="290" s="1"/>
  <c r="Z108" i="290" s="1"/>
  <c r="AA108" i="290" s="1"/>
  <c r="AB108" i="290" s="1"/>
  <c r="F109" i="290"/>
  <c r="G109" i="290" s="1"/>
  <c r="H109" i="290" s="1"/>
  <c r="I109" i="290" s="1"/>
  <c r="J109" i="290" s="1"/>
  <c r="K109" i="290" s="1"/>
  <c r="L109" i="290" s="1"/>
  <c r="M109" i="290" s="1"/>
  <c r="N109" i="290" s="1"/>
  <c r="O109" i="290" s="1"/>
  <c r="P109" i="290" s="1"/>
  <c r="Q109" i="290" s="1"/>
  <c r="F110" i="290"/>
  <c r="G110" i="290" s="1"/>
  <c r="H110" i="290" s="1"/>
  <c r="I110" i="290" s="1"/>
  <c r="J110" i="290" s="1"/>
  <c r="K110" i="290" s="1"/>
  <c r="L110" i="290" s="1"/>
  <c r="M110" i="290" s="1"/>
  <c r="N110" i="290" s="1"/>
  <c r="O110" i="290" s="1"/>
  <c r="P110" i="290" s="1"/>
  <c r="Q110" i="290" s="1"/>
  <c r="R110" i="290" s="1"/>
  <c r="S110" i="290" s="1"/>
  <c r="T110" i="290" s="1"/>
  <c r="U110" i="290" s="1"/>
  <c r="V110" i="290" s="1"/>
  <c r="W110" i="290" s="1"/>
  <c r="X110" i="290" s="1"/>
  <c r="Y110" i="290" s="1"/>
  <c r="Z110" i="290" s="1"/>
  <c r="AA110" i="290" s="1"/>
  <c r="AB110" i="290" s="1"/>
  <c r="F111" i="290"/>
  <c r="G111" i="290" s="1"/>
  <c r="H111" i="290" s="1"/>
  <c r="I111" i="290" s="1"/>
  <c r="J111" i="290" s="1"/>
  <c r="K111" i="290" s="1"/>
  <c r="L111" i="290" s="1"/>
  <c r="M111" i="290" s="1"/>
  <c r="N111" i="290" s="1"/>
  <c r="O111" i="290" s="1"/>
  <c r="P111" i="290" s="1"/>
  <c r="Q111" i="290" s="1"/>
  <c r="R111" i="290" s="1"/>
  <c r="S111" i="290" s="1"/>
  <c r="T111" i="290" s="1"/>
  <c r="U111" i="290" s="1"/>
  <c r="V111" i="290" s="1"/>
  <c r="W111" i="290" s="1"/>
  <c r="F112" i="290"/>
  <c r="G112" i="290" s="1"/>
  <c r="H112" i="290" s="1"/>
  <c r="I112" i="290" s="1"/>
  <c r="J112" i="290" s="1"/>
  <c r="K112" i="290" s="1"/>
  <c r="L112" i="290" s="1"/>
  <c r="M112" i="290" s="1"/>
  <c r="N112" i="290" s="1"/>
  <c r="O112" i="290" s="1"/>
  <c r="P112" i="290" s="1"/>
  <c r="Q112" i="290" s="1"/>
  <c r="R112" i="290" s="1"/>
  <c r="S112" i="290" s="1"/>
  <c r="T112" i="290" s="1"/>
  <c r="U112" i="290" s="1"/>
  <c r="V112" i="290" s="1"/>
  <c r="W112" i="290" s="1"/>
  <c r="X112" i="290" s="1"/>
  <c r="F113" i="290"/>
  <c r="G113" i="290" s="1"/>
  <c r="H113" i="290" s="1"/>
  <c r="I113" i="290" s="1"/>
  <c r="J113" i="290" s="1"/>
  <c r="K113" i="290" s="1"/>
  <c r="L113" i="290" s="1"/>
  <c r="M113" i="290" s="1"/>
  <c r="F114" i="290"/>
  <c r="G114" i="290" s="1"/>
  <c r="H114" i="290" s="1"/>
  <c r="I114" i="290" s="1"/>
  <c r="J114" i="290" s="1"/>
  <c r="K114" i="290" s="1"/>
  <c r="L114" i="290" s="1"/>
  <c r="M114" i="290" s="1"/>
  <c r="N114" i="290" s="1"/>
  <c r="O114" i="290" s="1"/>
  <c r="P114" i="290" s="1"/>
  <c r="Q114" i="290" s="1"/>
  <c r="R114" i="290" s="1"/>
  <c r="S114" i="290" s="1"/>
  <c r="T114" i="290" s="1"/>
  <c r="U114" i="290" s="1"/>
  <c r="V114" i="290" s="1"/>
  <c r="W114" i="290" s="1"/>
  <c r="X114" i="290" s="1"/>
  <c r="Y114" i="290" s="1"/>
  <c r="Z114" i="290" s="1"/>
  <c r="AA114" i="290" s="1"/>
  <c r="AB114" i="290" s="1"/>
  <c r="F115" i="290"/>
  <c r="G115" i="290" s="1"/>
  <c r="H115" i="290" s="1"/>
  <c r="I115" i="290" s="1"/>
  <c r="J115" i="290" s="1"/>
  <c r="K115" i="290" s="1"/>
  <c r="L115" i="290" s="1"/>
  <c r="M115" i="290" s="1"/>
  <c r="N115" i="290" s="1"/>
  <c r="O115" i="290" s="1"/>
  <c r="P115" i="290" s="1"/>
  <c r="Q115" i="290" s="1"/>
  <c r="R115" i="290" s="1"/>
  <c r="S115" i="290" s="1"/>
  <c r="T115" i="290" s="1"/>
  <c r="U115" i="290" s="1"/>
  <c r="V115" i="290" s="1"/>
  <c r="W115" i="290" s="1"/>
  <c r="F116" i="290"/>
  <c r="G116" i="290" s="1"/>
  <c r="H116" i="290" s="1"/>
  <c r="I116" i="290" s="1"/>
  <c r="J116" i="290" s="1"/>
  <c r="K116" i="290" s="1"/>
  <c r="L116" i="290" s="1"/>
  <c r="F117" i="290"/>
  <c r="G117" i="290" s="1"/>
  <c r="H117" i="290" s="1"/>
  <c r="I117" i="290" s="1"/>
  <c r="J117" i="290" s="1"/>
  <c r="K117" i="290" s="1"/>
  <c r="L117" i="290" s="1"/>
  <c r="M117" i="290" s="1"/>
  <c r="N117" i="290" s="1"/>
  <c r="O117" i="290" s="1"/>
  <c r="P117" i="290" s="1"/>
  <c r="Q117" i="290" s="1"/>
  <c r="F118" i="290"/>
  <c r="G118" i="290" s="1"/>
  <c r="H118" i="290" s="1"/>
  <c r="I118" i="290" s="1"/>
  <c r="J118" i="290" s="1"/>
  <c r="K118" i="290" s="1"/>
  <c r="L118" i="290" s="1"/>
  <c r="M118" i="290" s="1"/>
  <c r="N118" i="290" s="1"/>
  <c r="O118" i="290" s="1"/>
  <c r="P118" i="290" s="1"/>
  <c r="Q118" i="290" s="1"/>
  <c r="R118" i="290" s="1"/>
  <c r="S118" i="290" s="1"/>
  <c r="T118" i="290" s="1"/>
  <c r="U118" i="290" s="1"/>
  <c r="V118" i="290" s="1"/>
  <c r="W118" i="290" s="1"/>
  <c r="X118" i="290" s="1"/>
  <c r="Y118" i="290" s="1"/>
  <c r="Z118" i="290" s="1"/>
  <c r="F119" i="290"/>
  <c r="G119" i="290" s="1"/>
  <c r="H119" i="290" s="1"/>
  <c r="I119" i="290" s="1"/>
  <c r="J119" i="290" s="1"/>
  <c r="K119" i="290" s="1"/>
  <c r="L119" i="290" s="1"/>
  <c r="M119" i="290" s="1"/>
  <c r="N119" i="290" s="1"/>
  <c r="O119" i="290" s="1"/>
  <c r="P119" i="290" s="1"/>
  <c r="Q119" i="290" s="1"/>
  <c r="F120" i="290"/>
  <c r="G120" i="290" s="1"/>
  <c r="H120" i="290" s="1"/>
  <c r="I120" i="290" s="1"/>
  <c r="F121" i="290"/>
  <c r="G121" i="290" s="1"/>
  <c r="H121" i="290" s="1"/>
  <c r="I121" i="290" s="1"/>
  <c r="J121" i="290" s="1"/>
  <c r="K121" i="290" s="1"/>
  <c r="F122" i="290"/>
  <c r="G122" i="290" s="1"/>
  <c r="H122" i="290" s="1"/>
  <c r="I122" i="290" s="1"/>
  <c r="J122" i="290" s="1"/>
  <c r="K122" i="290" s="1"/>
  <c r="L122" i="290" s="1"/>
  <c r="F123" i="290"/>
  <c r="G123" i="290" s="1"/>
  <c r="H123" i="290" s="1"/>
  <c r="I123" i="290" s="1"/>
  <c r="J123" i="290" s="1"/>
  <c r="K123" i="290" s="1"/>
  <c r="L123" i="290" s="1"/>
  <c r="M123" i="290" s="1"/>
  <c r="N123" i="290" s="1"/>
  <c r="O123" i="290" s="1"/>
  <c r="P123" i="290" s="1"/>
  <c r="Q123" i="290" s="1"/>
  <c r="R123" i="290" s="1"/>
  <c r="S123" i="290" s="1"/>
  <c r="F124" i="290"/>
  <c r="G124" i="290" s="1"/>
  <c r="H124" i="290" s="1"/>
  <c r="I124" i="290" s="1"/>
  <c r="J124" i="290" s="1"/>
  <c r="K124" i="290" s="1"/>
  <c r="L124" i="290" s="1"/>
  <c r="M124" i="290" s="1"/>
  <c r="N124" i="290" s="1"/>
  <c r="O124" i="290" s="1"/>
  <c r="P124" i="290" s="1"/>
  <c r="Q124" i="290" s="1"/>
  <c r="R124" i="290" s="1"/>
  <c r="S124" i="290" s="1"/>
  <c r="T124" i="290" s="1"/>
  <c r="U124" i="290" s="1"/>
  <c r="V124" i="290" s="1"/>
  <c r="W124" i="290" s="1"/>
  <c r="X124" i="290" s="1"/>
  <c r="Y124" i="290" s="1"/>
  <c r="Z124" i="290" s="1"/>
  <c r="AA124" i="290" s="1"/>
  <c r="AB124" i="290" s="1"/>
  <c r="F125" i="290"/>
  <c r="G125" i="290" s="1"/>
  <c r="H125" i="290" s="1"/>
  <c r="I125" i="290" s="1"/>
  <c r="J125" i="290" s="1"/>
  <c r="K125" i="290" s="1"/>
  <c r="L125" i="290" s="1"/>
  <c r="M125" i="290" s="1"/>
  <c r="N125" i="290" s="1"/>
  <c r="O125" i="290" s="1"/>
  <c r="P125" i="290" s="1"/>
  <c r="Q125" i="290" s="1"/>
  <c r="R125" i="290" s="1"/>
  <c r="S125" i="290" s="1"/>
  <c r="F129" i="290"/>
  <c r="G129" i="290" s="1"/>
  <c r="H129" i="290" s="1"/>
  <c r="I129" i="290" s="1"/>
  <c r="J129" i="290" s="1"/>
  <c r="K129" i="290" s="1"/>
  <c r="L129" i="290" s="1"/>
  <c r="M129" i="290" s="1"/>
  <c r="F131" i="290"/>
  <c r="G131" i="290" s="1"/>
  <c r="H131" i="290" s="1"/>
  <c r="I131" i="290" s="1"/>
  <c r="J131" i="290" s="1"/>
  <c r="K131" i="290" s="1"/>
  <c r="L131" i="290" s="1"/>
  <c r="M131" i="290" s="1"/>
  <c r="N131" i="290" s="1"/>
  <c r="O131" i="290" s="1"/>
  <c r="P131" i="290" s="1"/>
  <c r="Q131" i="290" s="1"/>
  <c r="R131" i="290" s="1"/>
  <c r="S131" i="290" s="1"/>
  <c r="F133" i="290"/>
  <c r="G133" i="290" s="1"/>
  <c r="H133" i="290" s="1"/>
  <c r="I133" i="290" s="1"/>
  <c r="J133" i="290" s="1"/>
  <c r="K133" i="290" s="1"/>
  <c r="L133" i="290" s="1"/>
  <c r="M133" i="290" s="1"/>
  <c r="N133" i="290" s="1"/>
  <c r="O133" i="290" s="1"/>
  <c r="P133" i="290" s="1"/>
  <c r="Q133" i="290" s="1"/>
  <c r="R133" i="290" s="1"/>
  <c r="S133" i="290" s="1"/>
  <c r="T133" i="290" s="1"/>
  <c r="U133" i="290" s="1"/>
  <c r="F137" i="290"/>
  <c r="G137" i="290" s="1"/>
  <c r="H137" i="290" s="1"/>
  <c r="I137" i="290" s="1"/>
  <c r="J137" i="290" s="1"/>
  <c r="K137" i="290" s="1"/>
  <c r="F151" i="290"/>
  <c r="G151" i="290" s="1"/>
  <c r="H151" i="290" s="1"/>
  <c r="I151" i="290" s="1"/>
  <c r="J151" i="290" s="1"/>
  <c r="K151" i="290" s="1"/>
  <c r="L151" i="290" s="1"/>
  <c r="M151" i="290" s="1"/>
  <c r="N151" i="290" s="1"/>
  <c r="O151" i="290" s="1"/>
  <c r="P151" i="290" s="1"/>
  <c r="Q151" i="290" s="1"/>
  <c r="R151" i="290" s="1"/>
  <c r="S151" i="290" s="1"/>
  <c r="T151" i="290" s="1"/>
  <c r="U151" i="290" s="1"/>
  <c r="V151" i="290" s="1"/>
  <c r="W151" i="290" s="1"/>
  <c r="X151" i="290" s="1"/>
  <c r="Y151" i="290" s="1"/>
  <c r="Z151" i="290" s="1"/>
  <c r="AA151" i="290" s="1"/>
  <c r="AB151" i="290" s="1"/>
  <c r="F168" i="290"/>
  <c r="G168" i="290" s="1"/>
  <c r="H168" i="290" s="1"/>
  <c r="I168" i="290" s="1"/>
  <c r="J168" i="290" s="1"/>
  <c r="K168" i="290" s="1"/>
  <c r="L168" i="290" s="1"/>
  <c r="M168" i="290" s="1"/>
  <c r="N168" i="290" s="1"/>
  <c r="O168" i="290" s="1"/>
  <c r="P168" i="290" s="1"/>
  <c r="Q168" i="290" s="1"/>
  <c r="R168" i="290" s="1"/>
  <c r="S168" i="290" s="1"/>
  <c r="T168" i="290" s="1"/>
  <c r="U168" i="290" s="1"/>
  <c r="V168" i="290" s="1"/>
  <c r="W168" i="290" s="1"/>
  <c r="X168" i="290" s="1"/>
  <c r="Y168" i="290" s="1"/>
  <c r="Z168" i="290" s="1"/>
  <c r="AA168" i="290" s="1"/>
  <c r="AB168" i="290" s="1"/>
  <c r="F185" i="290"/>
  <c r="G185" i="290" s="1"/>
  <c r="H185" i="290" s="1"/>
  <c r="I185" i="290" s="1"/>
  <c r="J185" i="290" s="1"/>
  <c r="K185" i="290" s="1"/>
  <c r="L185" i="290" s="1"/>
  <c r="M185" i="290" s="1"/>
  <c r="F141" i="290"/>
  <c r="G141" i="290" s="1"/>
  <c r="H141" i="290" s="1"/>
  <c r="I141" i="290" s="1"/>
  <c r="J141" i="290" s="1"/>
  <c r="K141" i="290" s="1"/>
  <c r="L141" i="290" s="1"/>
  <c r="F142" i="290"/>
  <c r="G142" i="290" s="1"/>
  <c r="H142" i="290" s="1"/>
  <c r="I142" i="290" s="1"/>
  <c r="J142" i="290" s="1"/>
  <c r="K142" i="290" s="1"/>
  <c r="L142" i="290" s="1"/>
  <c r="M142" i="290" s="1"/>
  <c r="N142" i="290" s="1"/>
  <c r="O142" i="290" s="1"/>
  <c r="P142" i="290" s="1"/>
  <c r="Q142" i="290" s="1"/>
  <c r="R142" i="290" s="1"/>
  <c r="S142" i="290" s="1"/>
  <c r="T142" i="290" s="1"/>
  <c r="U142" i="290" s="1"/>
  <c r="V142" i="290" s="1"/>
  <c r="W142" i="290" s="1"/>
  <c r="X142" i="290" s="1"/>
  <c r="Y142" i="290" s="1"/>
  <c r="Z142" i="290" s="1"/>
  <c r="AA142" i="290" s="1"/>
  <c r="AB142" i="290" s="1"/>
  <c r="F143" i="290"/>
  <c r="G143" i="290" s="1"/>
  <c r="H143" i="290" s="1"/>
  <c r="I143" i="290" s="1"/>
  <c r="J143" i="290" s="1"/>
  <c r="K143" i="290" s="1"/>
  <c r="L143" i="290" s="1"/>
  <c r="M143" i="290" s="1"/>
  <c r="N143" i="290" s="1"/>
  <c r="O143" i="290" s="1"/>
  <c r="P143" i="290" s="1"/>
  <c r="Q143" i="290" s="1"/>
  <c r="R143" i="290" s="1"/>
  <c r="S143" i="290" s="1"/>
  <c r="T143" i="290" s="1"/>
  <c r="U143" i="290" s="1"/>
  <c r="V143" i="290" s="1"/>
  <c r="W143" i="290" s="1"/>
  <c r="X143" i="290" s="1"/>
  <c r="Y143" i="290" s="1"/>
  <c r="Z143" i="290" s="1"/>
  <c r="AA143" i="290" s="1"/>
  <c r="AB143" i="290" s="1"/>
  <c r="F144" i="290"/>
  <c r="G144" i="290" s="1"/>
  <c r="H144" i="290" s="1"/>
  <c r="I144" i="290" s="1"/>
  <c r="J144" i="290" s="1"/>
  <c r="K144" i="290" s="1"/>
  <c r="L144" i="290" s="1"/>
  <c r="M144" i="290" s="1"/>
  <c r="N144" i="290" s="1"/>
  <c r="O144" i="290" s="1"/>
  <c r="P144" i="290" s="1"/>
  <c r="Q144" i="290" s="1"/>
  <c r="R144" i="290" s="1"/>
  <c r="S144" i="290" s="1"/>
  <c r="T144" i="290" s="1"/>
  <c r="U144" i="290" s="1"/>
  <c r="V144" i="290" s="1"/>
  <c r="W144" i="290" s="1"/>
  <c r="X144" i="290" s="1"/>
  <c r="Y144" i="290" s="1"/>
  <c r="Z144" i="290" s="1"/>
  <c r="AA144" i="290" s="1"/>
  <c r="AB144" i="290" s="1"/>
  <c r="F145" i="290"/>
  <c r="G145" i="290" s="1"/>
  <c r="H145" i="290" s="1"/>
  <c r="I145" i="290" s="1"/>
  <c r="J145" i="290" s="1"/>
  <c r="K145" i="290" s="1"/>
  <c r="L145" i="290" s="1"/>
  <c r="M145" i="290" s="1"/>
  <c r="N145" i="290" s="1"/>
  <c r="O145" i="290" s="1"/>
  <c r="P145" i="290" s="1"/>
  <c r="Q145" i="290" s="1"/>
  <c r="R145" i="290" s="1"/>
  <c r="S145" i="290" s="1"/>
  <c r="T145" i="290" s="1"/>
  <c r="U145" i="290" s="1"/>
  <c r="V145" i="290" s="1"/>
  <c r="W145" i="290" s="1"/>
  <c r="X145" i="290" s="1"/>
  <c r="Y145" i="290" s="1"/>
  <c r="Z145" i="290" s="1"/>
  <c r="AA145" i="290" s="1"/>
  <c r="AB145" i="290" s="1"/>
  <c r="F146" i="290"/>
  <c r="G146" i="290" s="1"/>
  <c r="H146" i="290" s="1"/>
  <c r="I146" i="290" s="1"/>
  <c r="J146" i="290" s="1"/>
  <c r="K146" i="290" s="1"/>
  <c r="L146" i="290" s="1"/>
  <c r="M146" i="290" s="1"/>
  <c r="N146" i="290" s="1"/>
  <c r="O146" i="290" s="1"/>
  <c r="P146" i="290" s="1"/>
  <c r="Q146" i="290" s="1"/>
  <c r="R146" i="290" s="1"/>
  <c r="S146" i="290" s="1"/>
  <c r="T146" i="290" s="1"/>
  <c r="U146" i="290" s="1"/>
  <c r="V146" i="290" s="1"/>
  <c r="W146" i="290" s="1"/>
  <c r="X146" i="290" s="1"/>
  <c r="Y146" i="290" s="1"/>
  <c r="Z146" i="290" s="1"/>
  <c r="AA146" i="290" s="1"/>
  <c r="F147" i="290"/>
  <c r="G147" i="290" s="1"/>
  <c r="H147" i="290" s="1"/>
  <c r="I147" i="290" s="1"/>
  <c r="J147" i="290" s="1"/>
  <c r="K147" i="290" s="1"/>
  <c r="L147" i="290" s="1"/>
  <c r="M147" i="290" s="1"/>
  <c r="N147" i="290" s="1"/>
  <c r="O147" i="290" s="1"/>
  <c r="P147" i="290" s="1"/>
  <c r="Q147" i="290" s="1"/>
  <c r="R147" i="290" s="1"/>
  <c r="S147" i="290" s="1"/>
  <c r="T147" i="290" s="1"/>
  <c r="U147" i="290" s="1"/>
  <c r="V147" i="290" s="1"/>
  <c r="W147" i="290" s="1"/>
  <c r="X147" i="290" s="1"/>
  <c r="Y147" i="290" s="1"/>
  <c r="Z147" i="290" s="1"/>
  <c r="AA147" i="290" s="1"/>
  <c r="AB147" i="290" s="1"/>
  <c r="F148" i="290"/>
  <c r="G148" i="290" s="1"/>
  <c r="H148" i="290" s="1"/>
  <c r="I148" i="290" s="1"/>
  <c r="J148" i="290" s="1"/>
  <c r="K148" i="290" s="1"/>
  <c r="F149" i="290"/>
  <c r="G149" i="290" s="1"/>
  <c r="H149" i="290" s="1"/>
  <c r="I149" i="290" s="1"/>
  <c r="J149" i="290" s="1"/>
  <c r="K149" i="290" s="1"/>
  <c r="L149" i="290" s="1"/>
  <c r="M149" i="290" s="1"/>
  <c r="N149" i="290" s="1"/>
  <c r="O149" i="290" s="1"/>
  <c r="P149" i="290" s="1"/>
  <c r="Q149" i="290" s="1"/>
  <c r="R149" i="290" s="1"/>
  <c r="S149" i="290" s="1"/>
  <c r="T149" i="290" s="1"/>
  <c r="U149" i="290" s="1"/>
  <c r="V149" i="290" s="1"/>
  <c r="W149" i="290" s="1"/>
  <c r="X149" i="290" s="1"/>
  <c r="Y149" i="290" s="1"/>
  <c r="Z149" i="290" s="1"/>
  <c r="AA149" i="290" s="1"/>
  <c r="AB149" i="290" s="1"/>
  <c r="F19" i="297"/>
  <c r="F6" i="284"/>
  <c r="C6" i="284"/>
  <c r="I8" i="284"/>
  <c r="I9" i="284" s="1"/>
  <c r="G42" i="292"/>
  <c r="O42" i="292"/>
  <c r="W42" i="292"/>
  <c r="H42" i="292"/>
  <c r="P42" i="292"/>
  <c r="X42" i="292"/>
  <c r="J42" i="292"/>
  <c r="R42" i="292"/>
  <c r="Z42" i="292"/>
  <c r="K42" i="292"/>
  <c r="S42" i="292"/>
  <c r="AA42" i="292"/>
  <c r="I42" i="292"/>
  <c r="D42" i="292"/>
  <c r="L42" i="292"/>
  <c r="T42" i="292"/>
  <c r="AB42" i="292"/>
  <c r="E42" i="292"/>
  <c r="M42" i="292"/>
  <c r="U42" i="292"/>
  <c r="F42" i="292"/>
  <c r="N42" i="292"/>
  <c r="AB157" i="290"/>
  <c r="F152" i="290"/>
  <c r="Z173" i="290"/>
  <c r="O161" i="290"/>
  <c r="Q158" i="290"/>
  <c r="W174" i="290"/>
  <c r="H160" i="290"/>
  <c r="T21" i="304" l="1"/>
  <c r="S22" i="304"/>
  <c r="S3" i="304" s="1"/>
  <c r="M15" i="304"/>
  <c r="L4" i="304"/>
  <c r="N2" i="304"/>
  <c r="M10" i="304"/>
  <c r="M20" i="304"/>
  <c r="BA84" i="4"/>
  <c r="AR84" i="4"/>
  <c r="AH84" i="4"/>
  <c r="BJ84" i="4"/>
  <c r="AK168" i="4"/>
  <c r="AS168" i="4"/>
  <c r="BA168" i="4"/>
  <c r="BI168" i="4"/>
  <c r="BQ168" i="4"/>
  <c r="AQ168" i="4"/>
  <c r="AY168" i="4"/>
  <c r="BG168" i="4"/>
  <c r="BO168" i="4"/>
  <c r="AG170" i="4"/>
  <c r="AW170" i="4"/>
  <c r="BE170" i="4"/>
  <c r="BM170" i="4"/>
  <c r="AM170" i="4"/>
  <c r="AU170" i="4"/>
  <c r="BC170" i="4"/>
  <c r="BK170" i="4"/>
  <c r="AF170" i="4"/>
  <c r="AN170" i="4"/>
  <c r="AV170" i="4"/>
  <c r="BD170" i="4"/>
  <c r="BL170" i="4"/>
  <c r="AO170" i="4"/>
  <c r="BR172" i="4"/>
  <c r="BI172" i="4"/>
  <c r="AT172" i="4"/>
  <c r="AZ172" i="4"/>
  <c r="AP172" i="4"/>
  <c r="AG172" i="4"/>
  <c r="AE172" i="4"/>
  <c r="BQ172" i="4"/>
  <c r="BJ172" i="4"/>
  <c r="BH172" i="4"/>
  <c r="AX172" i="4"/>
  <c r="BK172" i="4"/>
  <c r="AO172" i="4"/>
  <c r="AF172" i="4"/>
  <c r="BP172" i="4"/>
  <c r="AW172" i="4"/>
  <c r="AN172" i="4"/>
  <c r="BF172" i="4"/>
  <c r="BM174" i="4"/>
  <c r="BE174" i="4"/>
  <c r="AW174" i="4"/>
  <c r="AO174" i="4"/>
  <c r="AI174" i="4"/>
  <c r="AQ174" i="4"/>
  <c r="BO174" i="4"/>
  <c r="BG174" i="4"/>
  <c r="AY174" i="4"/>
  <c r="BI174" i="4"/>
  <c r="AH174" i="4"/>
  <c r="BJ174" i="4"/>
  <c r="BP174" i="4"/>
  <c r="AF174" i="4"/>
  <c r="AS174" i="4"/>
  <c r="BD174" i="4"/>
  <c r="AR174" i="4"/>
  <c r="BR174" i="4"/>
  <c r="BC174" i="4"/>
  <c r="AN175" i="4"/>
  <c r="AF175" i="4"/>
  <c r="AV175" i="4"/>
  <c r="BL175" i="4"/>
  <c r="BD175" i="4"/>
  <c r="BP177" i="4"/>
  <c r="BH177" i="4"/>
  <c r="AZ177" i="4"/>
  <c r="AR177" i="4"/>
  <c r="AK179" i="4"/>
  <c r="AU179" i="4"/>
  <c r="BP179" i="4"/>
  <c r="AH179" i="4"/>
  <c r="BE179" i="4"/>
  <c r="BN179" i="4"/>
  <c r="BC180" i="4"/>
  <c r="BL180" i="4"/>
  <c r="AE180" i="4"/>
  <c r="AM180" i="4"/>
  <c r="BO180" i="4"/>
  <c r="AK180" i="4"/>
  <c r="AL180" i="4"/>
  <c r="BD180" i="4"/>
  <c r="BK182" i="4"/>
  <c r="BA182" i="4"/>
  <c r="AP182" i="4"/>
  <c r="BJ182" i="4"/>
  <c r="AN182" i="4"/>
  <c r="AZ182" i="4"/>
  <c r="BM182" i="4"/>
  <c r="BE182" i="4"/>
  <c r="AW182" i="4"/>
  <c r="AO182" i="4"/>
  <c r="AP183" i="4"/>
  <c r="AX183" i="4"/>
  <c r="BN183" i="4"/>
  <c r="BF183" i="4"/>
  <c r="BE185" i="4"/>
  <c r="AF185" i="4"/>
  <c r="AJ185" i="4"/>
  <c r="AH185" i="4"/>
  <c r="AE185" i="4"/>
  <c r="BQ185" i="4"/>
  <c r="AQ185" i="4"/>
  <c r="AK186" i="4"/>
  <c r="AY186" i="4"/>
  <c r="BJ186" i="4"/>
  <c r="AT186" i="4"/>
  <c r="AI186" i="4"/>
  <c r="BE186" i="4"/>
  <c r="BF186" i="4"/>
  <c r="AJ186" i="4"/>
  <c r="BP186" i="4"/>
  <c r="AV186" i="4"/>
  <c r="BO186" i="4"/>
  <c r="AP187" i="4"/>
  <c r="BK187" i="4"/>
  <c r="AZ187" i="4"/>
  <c r="AY188" i="4"/>
  <c r="AJ188" i="4"/>
  <c r="BH188" i="4"/>
  <c r="BL188" i="4"/>
  <c r="BD188" i="4"/>
  <c r="AV188" i="4"/>
  <c r="AN188" i="4"/>
  <c r="AF188" i="4"/>
  <c r="AE190" i="4"/>
  <c r="AY190" i="4"/>
  <c r="BP190" i="4"/>
  <c r="BH190" i="4"/>
  <c r="BN190" i="4"/>
  <c r="BF190" i="4"/>
  <c r="AX190" i="4"/>
  <c r="BG190" i="4"/>
  <c r="BO190" i="4"/>
  <c r="AP190" i="4"/>
  <c r="AH190" i="4"/>
  <c r="AJ190" i="4"/>
  <c r="AR190" i="4"/>
  <c r="AZ190" i="4"/>
  <c r="AI190" i="4"/>
  <c r="AQ190" i="4"/>
  <c r="BQ191" i="4"/>
  <c r="AS191" i="4"/>
  <c r="BA191" i="4"/>
  <c r="BI191" i="4"/>
  <c r="AJ78" i="4"/>
  <c r="AT78" i="4"/>
  <c r="BE78" i="4"/>
  <c r="BP78" i="4"/>
  <c r="AH78" i="4"/>
  <c r="BC78" i="4"/>
  <c r="AS78" i="4"/>
  <c r="BN78" i="4"/>
  <c r="AO79" i="4"/>
  <c r="AW79" i="4"/>
  <c r="AI79" i="4"/>
  <c r="AL79" i="4"/>
  <c r="AT79" i="4"/>
  <c r="BJ79" i="4"/>
  <c r="BR79" i="4"/>
  <c r="AG79" i="4"/>
  <c r="BB79" i="4"/>
  <c r="BL84" i="4"/>
  <c r="AE84" i="4"/>
  <c r="AJ84" i="4"/>
  <c r="AS84" i="4"/>
  <c r="BB84" i="4"/>
  <c r="BK84" i="4"/>
  <c r="BC84" i="4"/>
  <c r="AK84" i="4"/>
  <c r="AT84" i="4"/>
  <c r="G19" i="297"/>
  <c r="I25" i="123"/>
  <c r="BH74" i="4"/>
  <c r="AX74" i="4"/>
  <c r="AK74" i="4"/>
  <c r="BN74" i="4"/>
  <c r="BD74" i="4"/>
  <c r="AT74" i="4"/>
  <c r="AZ74" i="4"/>
  <c r="BC74" i="4"/>
  <c r="AS74" i="4"/>
  <c r="AH74" i="4"/>
  <c r="BB74" i="4"/>
  <c r="BL74" i="4"/>
  <c r="BI74" i="4"/>
  <c r="AR74" i="4"/>
  <c r="AF74" i="4"/>
  <c r="AP74" i="4"/>
  <c r="AJ74" i="4"/>
  <c r="BP74" i="4"/>
  <c r="AG74" i="4"/>
  <c r="AY74" i="4"/>
  <c r="BR74" i="4"/>
  <c r="AQ74" i="4"/>
  <c r="BA74" i="4"/>
  <c r="BM74" i="4"/>
  <c r="AI74" i="4"/>
  <c r="AW74" i="4"/>
  <c r="BO74" i="4"/>
  <c r="AL74" i="4"/>
  <c r="BQ74" i="4"/>
  <c r="AO99" i="4"/>
  <c r="AU99" i="4"/>
  <c r="AF99" i="4"/>
  <c r="AQ99" i="4"/>
  <c r="BQ99" i="4"/>
  <c r="AL99" i="4"/>
  <c r="AM99" i="4"/>
  <c r="BJ99" i="4"/>
  <c r="AY99" i="4"/>
  <c r="BR99" i="4"/>
  <c r="BO99" i="4"/>
  <c r="AV99" i="4"/>
  <c r="AE99" i="4"/>
  <c r="BM99" i="4"/>
  <c r="BD99" i="4"/>
  <c r="BE99" i="4"/>
  <c r="BO102" i="4"/>
  <c r="BF102" i="4"/>
  <c r="AN102" i="4"/>
  <c r="AW102" i="4"/>
  <c r="AO121" i="4"/>
  <c r="AH121" i="4"/>
  <c r="AX121" i="4"/>
  <c r="AF121" i="4"/>
  <c r="BH121" i="4"/>
  <c r="BA121" i="4"/>
  <c r="BQ121" i="4"/>
  <c r="AR121" i="4"/>
  <c r="AU121" i="4"/>
  <c r="AJ121" i="4"/>
  <c r="BF121" i="4"/>
  <c r="AV121" i="4"/>
  <c r="BJ121" i="4"/>
  <c r="BI121" i="4"/>
  <c r="AK121" i="4"/>
  <c r="BE121" i="4"/>
  <c r="AT121" i="4"/>
  <c r="AG121" i="4"/>
  <c r="BR121" i="4"/>
  <c r="AL122" i="4"/>
  <c r="BB122" i="4"/>
  <c r="BR122" i="4"/>
  <c r="BD122" i="4"/>
  <c r="BL122" i="4"/>
  <c r="AZ122" i="4"/>
  <c r="AG122" i="4"/>
  <c r="AQ122" i="4"/>
  <c r="BA122" i="4"/>
  <c r="AR122" i="4"/>
  <c r="BN122" i="4"/>
  <c r="BJ122" i="4"/>
  <c r="AT122" i="4"/>
  <c r="AV122" i="4"/>
  <c r="BC122" i="4"/>
  <c r="AN122" i="4"/>
  <c r="BM122" i="4"/>
  <c r="AF122" i="4"/>
  <c r="AP122" i="4"/>
  <c r="AH122" i="4"/>
  <c r="BK122" i="4"/>
  <c r="AN124" i="4"/>
  <c r="BD124" i="4"/>
  <c r="AP124" i="4"/>
  <c r="AQ124" i="4"/>
  <c r="BM124" i="4"/>
  <c r="AH124" i="4"/>
  <c r="BC124" i="4"/>
  <c r="BE124" i="4"/>
  <c r="BQ124" i="4"/>
  <c r="AY124" i="4"/>
  <c r="AX124" i="4"/>
  <c r="AL124" i="4"/>
  <c r="BP124" i="4"/>
  <c r="BB124" i="4"/>
  <c r="BR124" i="4"/>
  <c r="AF124" i="4"/>
  <c r="AV124" i="4"/>
  <c r="BL124" i="4"/>
  <c r="AZ124" i="4"/>
  <c r="BK124" i="4"/>
  <c r="AG124" i="4"/>
  <c r="BA124" i="4"/>
  <c r="AR124" i="4"/>
  <c r="BN124" i="4"/>
  <c r="AI124" i="4"/>
  <c r="AT124" i="4"/>
  <c r="BJ124" i="4"/>
  <c r="BF131" i="4"/>
  <c r="AQ131" i="4"/>
  <c r="BP131" i="4"/>
  <c r="AS131" i="4"/>
  <c r="AP131" i="4"/>
  <c r="BC131" i="4"/>
  <c r="BQ131" i="4"/>
  <c r="AJ131" i="4"/>
  <c r="AZ131" i="4"/>
  <c r="BI131" i="4"/>
  <c r="AK131" i="4"/>
  <c r="AX131" i="4"/>
  <c r="AM131" i="4"/>
  <c r="BN131" i="4"/>
  <c r="BB131" i="4"/>
  <c r="AL131" i="4"/>
  <c r="BR131" i="4"/>
  <c r="BA139" i="4"/>
  <c r="AY139" i="4"/>
  <c r="BK147" i="4"/>
  <c r="AS147" i="4"/>
  <c r="AQ69" i="4"/>
  <c r="AY69" i="4"/>
  <c r="BG69" i="4"/>
  <c r="BO69" i="4"/>
  <c r="BJ134" i="4"/>
  <c r="AX134" i="4"/>
  <c r="AK134" i="4"/>
  <c r="AW134" i="4"/>
  <c r="BI134" i="4"/>
  <c r="BL134" i="4"/>
  <c r="AZ134" i="4"/>
  <c r="AN134" i="4"/>
  <c r="AL134" i="4"/>
  <c r="BL138" i="4"/>
  <c r="AV138" i="4"/>
  <c r="AK138" i="4"/>
  <c r="AS138" i="4"/>
  <c r="AZ138" i="4"/>
  <c r="BM138" i="4"/>
  <c r="AF138" i="4"/>
  <c r="BJ138" i="4"/>
  <c r="AJ138" i="4"/>
  <c r="BN138" i="4"/>
  <c r="AX138" i="4"/>
  <c r="AG138" i="4"/>
  <c r="BB140" i="4"/>
  <c r="BO140" i="4"/>
  <c r="BM140" i="4"/>
  <c r="AW140" i="4"/>
  <c r="AX140" i="4"/>
  <c r="AK142" i="4"/>
  <c r="BD142" i="4"/>
  <c r="BM142" i="4"/>
  <c r="AT142" i="4"/>
  <c r="BN142" i="4"/>
  <c r="AL142" i="4"/>
  <c r="AV142" i="4"/>
  <c r="BE142" i="4"/>
  <c r="AS142" i="4"/>
  <c r="AJ142" i="4"/>
  <c r="BB142" i="4"/>
  <c r="BL142" i="4"/>
  <c r="BL148" i="4"/>
  <c r="AX148" i="4"/>
  <c r="AF148" i="4"/>
  <c r="AZ148" i="4"/>
  <c r="AN148" i="4"/>
  <c r="BK148" i="4"/>
  <c r="AQ148" i="4"/>
  <c r="AV148" i="4"/>
  <c r="BJ148" i="4"/>
  <c r="AT148" i="4"/>
  <c r="BR148" i="4"/>
  <c r="BB148" i="4"/>
  <c r="AH148" i="4"/>
  <c r="BR156" i="4"/>
  <c r="AS156" i="4"/>
  <c r="BC156" i="4"/>
  <c r="AL156" i="4"/>
  <c r="BM156" i="4"/>
  <c r="AM156" i="4"/>
  <c r="AV156" i="4"/>
  <c r="AY156" i="4"/>
  <c r="AT156" i="4"/>
  <c r="BB156" i="4"/>
  <c r="AI156" i="4"/>
  <c r="AZ156" i="4"/>
  <c r="AO156" i="4"/>
  <c r="BQ156" i="4"/>
  <c r="BA156" i="4"/>
  <c r="AK156" i="4"/>
  <c r="AR156" i="4"/>
  <c r="BK156" i="4"/>
  <c r="AJ156" i="4"/>
  <c r="BL156" i="4"/>
  <c r="AU156" i="4"/>
  <c r="BD156" i="4"/>
  <c r="BE156" i="4"/>
  <c r="BN156" i="4"/>
  <c r="AE156" i="4"/>
  <c r="AN156" i="4"/>
  <c r="AW156" i="4"/>
  <c r="BF156" i="4"/>
  <c r="BO156" i="4"/>
  <c r="AG156" i="4"/>
  <c r="AF156" i="4"/>
  <c r="BJ156" i="4"/>
  <c r="AP156" i="4"/>
  <c r="BP156" i="4"/>
  <c r="AQ156" i="4"/>
  <c r="BI156" i="4"/>
  <c r="AI158" i="4"/>
  <c r="AY158" i="4"/>
  <c r="BP158" i="4"/>
  <c r="BE158" i="4"/>
  <c r="AT158" i="4"/>
  <c r="AJ158" i="4"/>
  <c r="BO158" i="4"/>
  <c r="BG158" i="4"/>
  <c r="AQ158" i="4"/>
  <c r="AX158" i="4"/>
  <c r="BH158" i="4"/>
  <c r="AM158" i="4"/>
  <c r="BK158" i="4"/>
  <c r="AF158" i="4"/>
  <c r="AR158" i="4"/>
  <c r="BD158" i="4"/>
  <c r="BQ158" i="4"/>
  <c r="AG158" i="4"/>
  <c r="AS158" i="4"/>
  <c r="BF158" i="4"/>
  <c r="BR158" i="4"/>
  <c r="AU158" i="4"/>
  <c r="BC158" i="4"/>
  <c r="AG162" i="4"/>
  <c r="AO162" i="4"/>
  <c r="BC164" i="4"/>
  <c r="BM164" i="4"/>
  <c r="AY164" i="4"/>
  <c r="AN164" i="4"/>
  <c r="AU164" i="4"/>
  <c r="BF164" i="4"/>
  <c r="AE164" i="4"/>
  <c r="AG164" i="4"/>
  <c r="AI166" i="4"/>
  <c r="AY166" i="4"/>
  <c r="AR166" i="4"/>
  <c r="BO166" i="4"/>
  <c r="BG166" i="4"/>
  <c r="AT166" i="4"/>
  <c r="AP166" i="4"/>
  <c r="BP166" i="4"/>
  <c r="BC166" i="4"/>
  <c r="AQ166" i="4"/>
  <c r="BE166" i="4"/>
  <c r="AW166" i="4"/>
  <c r="BM166" i="4"/>
  <c r="AU166" i="4"/>
  <c r="BN166" i="4"/>
  <c r="BB166" i="4"/>
  <c r="AO166" i="4"/>
  <c r="BN177" i="4"/>
  <c r="BD177" i="4"/>
  <c r="AS177" i="4"/>
  <c r="AQ177" i="4"/>
  <c r="AH177" i="4"/>
  <c r="BM177" i="4"/>
  <c r="BC177" i="4"/>
  <c r="AG177" i="4"/>
  <c r="AJ177" i="4"/>
  <c r="BN185" i="4"/>
  <c r="AS185" i="4"/>
  <c r="BD185" i="4"/>
  <c r="BJ75" i="4"/>
  <c r="AF75" i="4"/>
  <c r="AV75" i="4"/>
  <c r="BL75" i="4"/>
  <c r="AT75" i="4"/>
  <c r="BM75" i="4"/>
  <c r="BA77" i="4"/>
  <c r="AS77" i="4"/>
  <c r="BQ77" i="4"/>
  <c r="BI77" i="4"/>
  <c r="AS82" i="4"/>
  <c r="AK82" i="4"/>
  <c r="AJ82" i="4"/>
  <c r="BJ82" i="4"/>
  <c r="AV82" i="4"/>
  <c r="AH82" i="4"/>
  <c r="BD82" i="4"/>
  <c r="AT82" i="4"/>
  <c r="BL82" i="4"/>
  <c r="BB82" i="4"/>
  <c r="AG82" i="4"/>
  <c r="BP82" i="4"/>
  <c r="BG82" i="4"/>
  <c r="AX82" i="4"/>
  <c r="AO82" i="4"/>
  <c r="AF82" i="4"/>
  <c r="AI82" i="4"/>
  <c r="BI82" i="4"/>
  <c r="BA82" i="4"/>
  <c r="BH82" i="4"/>
  <c r="AU82" i="4"/>
  <c r="AQ82" i="4"/>
  <c r="BN82" i="4"/>
  <c r="BK82" i="4"/>
  <c r="AW82" i="4"/>
  <c r="BQ82" i="4"/>
  <c r="BE83" i="4"/>
  <c r="AN83" i="4"/>
  <c r="AW83" i="4"/>
  <c r="BF83" i="4"/>
  <c r="BO83" i="4"/>
  <c r="BD83" i="4"/>
  <c r="AF83" i="4"/>
  <c r="AG83" i="4"/>
  <c r="AS83" i="4"/>
  <c r="BP83" i="4"/>
  <c r="AR83" i="4"/>
  <c r="BL83" i="4"/>
  <c r="AJ83" i="4"/>
  <c r="BN83" i="4"/>
  <c r="AY83" i="4"/>
  <c r="BJ83" i="4"/>
  <c r="AH83" i="4"/>
  <c r="BI83" i="4"/>
  <c r="AO83" i="4"/>
  <c r="BA83" i="4"/>
  <c r="BH83" i="4"/>
  <c r="AQ83" i="4"/>
  <c r="BR83" i="4"/>
  <c r="BB83" i="4"/>
  <c r="AP83" i="4"/>
  <c r="AK83" i="4"/>
  <c r="BK83" i="4"/>
  <c r="BC83" i="4"/>
  <c r="AU83" i="4"/>
  <c r="AM83" i="4"/>
  <c r="AT83" i="4"/>
  <c r="AI83" i="4"/>
  <c r="BM83" i="4"/>
  <c r="AL83" i="4"/>
  <c r="AV83" i="4"/>
  <c r="BP85" i="4"/>
  <c r="BH85" i="4"/>
  <c r="AR85" i="4"/>
  <c r="AZ85" i="4"/>
  <c r="AZ86" i="4"/>
  <c r="BH86" i="4"/>
  <c r="BP86" i="4"/>
  <c r="AG86" i="4"/>
  <c r="AO86" i="4"/>
  <c r="AP86" i="4"/>
  <c r="BE86" i="4"/>
  <c r="AN86" i="4"/>
  <c r="AJ86" i="4"/>
  <c r="AR86" i="4"/>
  <c r="BA86" i="4"/>
  <c r="BM86" i="4"/>
  <c r="BK86" i="4"/>
  <c r="BJ86" i="4"/>
  <c r="AK86" i="4"/>
  <c r="AY86" i="4"/>
  <c r="BD86" i="4"/>
  <c r="BC86" i="4"/>
  <c r="BB86" i="4"/>
  <c r="AS86" i="4"/>
  <c r="AT86" i="4"/>
  <c r="AW86" i="4"/>
  <c r="AF89" i="4"/>
  <c r="AN89" i="4"/>
  <c r="AV89" i="4"/>
  <c r="BD89" i="4"/>
  <c r="BL89" i="4"/>
  <c r="AR89" i="4"/>
  <c r="AZ89" i="4"/>
  <c r="BA90" i="4"/>
  <c r="BN90" i="4"/>
  <c r="AO90" i="4"/>
  <c r="BB90" i="4"/>
  <c r="BR90" i="4"/>
  <c r="AL90" i="4"/>
  <c r="BD90" i="4"/>
  <c r="AF90" i="4"/>
  <c r="AK90" i="4"/>
  <c r="AU90" i="4"/>
  <c r="BE90" i="4"/>
  <c r="BQ90" i="4"/>
  <c r="AZ90" i="4"/>
  <c r="BL90" i="4"/>
  <c r="AM90" i="4"/>
  <c r="BM91" i="4"/>
  <c r="BL91" i="4"/>
  <c r="AT91" i="4"/>
  <c r="AW91" i="4"/>
  <c r="BQ91" i="4"/>
  <c r="BA91" i="4"/>
  <c r="BD91" i="4"/>
  <c r="AO91" i="4"/>
  <c r="AY91" i="4"/>
  <c r="AI91" i="4"/>
  <c r="BJ91" i="4"/>
  <c r="AZ91" i="4"/>
  <c r="AN91" i="4"/>
  <c r="BP91" i="4"/>
  <c r="BR91" i="4"/>
  <c r="AR91" i="4"/>
  <c r="AK91" i="4"/>
  <c r="AQ91" i="4"/>
  <c r="AL91" i="4"/>
  <c r="BG91" i="4"/>
  <c r="BI91" i="4"/>
  <c r="AU91" i="4"/>
  <c r="BH91" i="4"/>
  <c r="AL93" i="4"/>
  <c r="AU93" i="4"/>
  <c r="BD93" i="4"/>
  <c r="BM93" i="4"/>
  <c r="AM93" i="4"/>
  <c r="AV93" i="4"/>
  <c r="BE93" i="4"/>
  <c r="BN93" i="4"/>
  <c r="BF93" i="4"/>
  <c r="BO93" i="4"/>
  <c r="AN93" i="4"/>
  <c r="AW93" i="4"/>
  <c r="AG93" i="4"/>
  <c r="AG94" i="4"/>
  <c r="BB94" i="4"/>
  <c r="AR94" i="4"/>
  <c r="BM94" i="4"/>
  <c r="AP94" i="4"/>
  <c r="BA94" i="4"/>
  <c r="BK94" i="4"/>
  <c r="AS96" i="4"/>
  <c r="BA96" i="4"/>
  <c r="BI96" i="4"/>
  <c r="BQ96" i="4"/>
  <c r="AK96" i="4"/>
  <c r="BA99" i="4"/>
  <c r="AI99" i="4"/>
  <c r="BI99" i="4"/>
  <c r="BH99" i="4"/>
  <c r="AG99" i="4"/>
  <c r="BQ102" i="4"/>
  <c r="BG102" i="4"/>
  <c r="AX102" i="4"/>
  <c r="AO102" i="4"/>
  <c r="AF102" i="4"/>
  <c r="AX107" i="4"/>
  <c r="AR107" i="4"/>
  <c r="AN108" i="4"/>
  <c r="AM108" i="4"/>
  <c r="BB108" i="4"/>
  <c r="BA108" i="4"/>
  <c r="AE108" i="4"/>
  <c r="BR110" i="4"/>
  <c r="BQ110" i="4"/>
  <c r="AQ110" i="4"/>
  <c r="AH110" i="4"/>
  <c r="AZ110" i="4"/>
  <c r="BI110" i="4"/>
  <c r="AP110" i="4"/>
  <c r="AG110" i="4"/>
  <c r="AY110" i="4"/>
  <c r="BH110" i="4"/>
  <c r="AP113" i="4"/>
  <c r="BP113" i="4"/>
  <c r="AQ113" i="4"/>
  <c r="AZ113" i="4"/>
  <c r="AL113" i="4"/>
  <c r="AT113" i="4"/>
  <c r="BB113" i="4"/>
  <c r="BJ113" i="4"/>
  <c r="BR113" i="4"/>
  <c r="AO113" i="4"/>
  <c r="AY113" i="4"/>
  <c r="BK113" i="4"/>
  <c r="AF113" i="4"/>
  <c r="BA113" i="4"/>
  <c r="BL113" i="4"/>
  <c r="AE113" i="4"/>
  <c r="AG113" i="4"/>
  <c r="BC113" i="4"/>
  <c r="BM113" i="4"/>
  <c r="AR113" i="4"/>
  <c r="AJ113" i="4"/>
  <c r="BH113" i="4"/>
  <c r="BJ116" i="4"/>
  <c r="BM116" i="4"/>
  <c r="AQ116" i="4"/>
  <c r="BL116" i="4"/>
  <c r="AR116" i="4"/>
  <c r="AH137" i="4"/>
  <c r="AS137" i="4"/>
  <c r="BB137" i="4"/>
  <c r="BK137" i="4"/>
  <c r="AI137" i="4"/>
  <c r="AJ137" i="4"/>
  <c r="AZ137" i="4"/>
  <c r="BJ137" i="4"/>
  <c r="BA137" i="4"/>
  <c r="AR137" i="4"/>
  <c r="BR137" i="4"/>
  <c r="BI137" i="4"/>
  <c r="AQ137" i="4"/>
  <c r="AG137" i="4"/>
  <c r="BN137" i="4"/>
  <c r="BF137" i="4"/>
  <c r="AX137" i="4"/>
  <c r="AP137" i="4"/>
  <c r="BP145" i="4"/>
  <c r="BH145" i="4"/>
  <c r="AZ145" i="4"/>
  <c r="AR145" i="4"/>
  <c r="AJ145" i="4"/>
  <c r="AS145" i="4"/>
  <c r="BL145" i="4"/>
  <c r="BC145" i="4"/>
  <c r="AT145" i="4"/>
  <c r="AK145" i="4"/>
  <c r="BK145" i="4"/>
  <c r="BB145" i="4"/>
  <c r="AI145" i="4"/>
  <c r="BJ145" i="4"/>
  <c r="BA145" i="4"/>
  <c r="AQ145" i="4"/>
  <c r="AH145" i="4"/>
  <c r="AI153" i="4"/>
  <c r="BD153" i="4"/>
  <c r="BQ153" i="4"/>
  <c r="BE153" i="4"/>
  <c r="AR153" i="4"/>
  <c r="AF153" i="4"/>
  <c r="BP153" i="4"/>
  <c r="AG153" i="4"/>
  <c r="BC153" i="4"/>
  <c r="AQ153" i="4"/>
  <c r="AU153" i="4"/>
  <c r="AS153" i="4"/>
  <c r="BG153" i="4"/>
  <c r="BO153" i="4"/>
  <c r="AW155" i="4"/>
  <c r="BJ155" i="4"/>
  <c r="AT161" i="4"/>
  <c r="AR161" i="4"/>
  <c r="BE161" i="4"/>
  <c r="BH161" i="4"/>
  <c r="AG161" i="4"/>
  <c r="AU161" i="4"/>
  <c r="BJ161" i="4"/>
  <c r="AV163" i="4"/>
  <c r="BK163" i="4"/>
  <c r="AF169" i="4"/>
  <c r="AL169" i="4"/>
  <c r="AT169" i="4"/>
  <c r="BB169" i="4"/>
  <c r="BJ169" i="4"/>
  <c r="BR169" i="4"/>
  <c r="AM169" i="4"/>
  <c r="AU169" i="4"/>
  <c r="BC169" i="4"/>
  <c r="AN169" i="4"/>
  <c r="BK169" i="4"/>
  <c r="BL169" i="4"/>
  <c r="BD169" i="4"/>
  <c r="AV169" i="4"/>
  <c r="AR171" i="4"/>
  <c r="AU171" i="4"/>
  <c r="BP171" i="4"/>
  <c r="BM171" i="4"/>
  <c r="AI171" i="4"/>
  <c r="BE171" i="4"/>
  <c r="AL171" i="4"/>
  <c r="AS171" i="4"/>
  <c r="AG171" i="4"/>
  <c r="BQ171" i="4"/>
  <c r="BF171" i="4"/>
  <c r="BG171" i="4"/>
  <c r="AH171" i="4"/>
  <c r="AU178" i="4"/>
  <c r="BM178" i="4"/>
  <c r="AJ178" i="4"/>
  <c r="AT178" i="4"/>
  <c r="AL178" i="4"/>
  <c r="BD178" i="4"/>
  <c r="BD7" i="4"/>
  <c r="BC7" i="4"/>
  <c r="AN7" i="4"/>
  <c r="AI7" i="4"/>
  <c r="BM7" i="4"/>
  <c r="AV7" i="4"/>
  <c r="BF7" i="4"/>
  <c r="BB7" i="4"/>
  <c r="AG7" i="4"/>
  <c r="BA7" i="4"/>
  <c r="BL7" i="4"/>
  <c r="BH7" i="4"/>
  <c r="AH7" i="4"/>
  <c r="AX7" i="4"/>
  <c r="AP7" i="4"/>
  <c r="BK7" i="4"/>
  <c r="AF7" i="4"/>
  <c r="AL7" i="4"/>
  <c r="AW7" i="4"/>
  <c r="AR7" i="4"/>
  <c r="AU7" i="4"/>
  <c r="BP7" i="4"/>
  <c r="AT7" i="4"/>
  <c r="AS7" i="4"/>
  <c r="BO7" i="4"/>
  <c r="BR7" i="4"/>
  <c r="AQ7" i="4"/>
  <c r="BN7" i="4"/>
  <c r="AW8" i="4"/>
  <c r="BE8" i="4"/>
  <c r="AY8" i="4"/>
  <c r="AI8" i="4"/>
  <c r="AS8" i="4"/>
  <c r="AG8" i="4"/>
  <c r="AQ8" i="4"/>
  <c r="BO8" i="4"/>
  <c r="BG8" i="4"/>
  <c r="AN8" i="4"/>
  <c r="BQ8" i="4"/>
  <c r="BN8" i="4"/>
  <c r="BD8" i="4"/>
  <c r="BM8" i="4"/>
  <c r="BA8" i="4"/>
  <c r="AZ8" i="4"/>
  <c r="BJ8" i="4"/>
  <c r="AL8" i="4"/>
  <c r="AF8" i="4"/>
  <c r="AO8" i="4"/>
  <c r="BB9" i="4"/>
  <c r="AI9" i="4"/>
  <c r="BA9" i="4"/>
  <c r="AF9" i="4"/>
  <c r="AW9" i="4"/>
  <c r="BG9" i="4"/>
  <c r="AO9" i="4"/>
  <c r="BC9" i="4"/>
  <c r="AM9" i="4"/>
  <c r="BD9" i="4"/>
  <c r="AQ9" i="4"/>
  <c r="BJ9" i="4"/>
  <c r="AL9" i="4"/>
  <c r="BQ9" i="4"/>
  <c r="BI9" i="4"/>
  <c r="AU9" i="4"/>
  <c r="BP9" i="4"/>
  <c r="AJ9" i="4"/>
  <c r="AX9" i="4"/>
  <c r="AH9" i="4"/>
  <c r="BR9" i="4"/>
  <c r="AS9" i="4"/>
  <c r="BO9" i="4"/>
  <c r="AV9" i="4"/>
  <c r="BM9" i="4"/>
  <c r="AK9" i="4"/>
  <c r="BL9" i="4"/>
  <c r="AY9" i="4"/>
  <c r="AP9" i="4"/>
  <c r="BF9" i="4"/>
  <c r="BN9" i="4"/>
  <c r="AR9" i="4"/>
  <c r="AZ9" i="4"/>
  <c r="BH9" i="4"/>
  <c r="BE9" i="4"/>
  <c r="AT9" i="4"/>
  <c r="AG9" i="4"/>
  <c r="AN9" i="4"/>
  <c r="BA10" i="4"/>
  <c r="AK10" i="4"/>
  <c r="AY10" i="4"/>
  <c r="AI10" i="4"/>
  <c r="BP10" i="4"/>
  <c r="AO10" i="4"/>
  <c r="AL10" i="4"/>
  <c r="BL10" i="4"/>
  <c r="AF10" i="4"/>
  <c r="AU10" i="4"/>
  <c r="AX10" i="4"/>
  <c r="BE10" i="4"/>
  <c r="AT10" i="4"/>
  <c r="BR10" i="4"/>
  <c r="AV10" i="4"/>
  <c r="BH10" i="4"/>
  <c r="BD10" i="4"/>
  <c r="AQ10" i="4"/>
  <c r="BG10" i="4"/>
  <c r="BO10" i="4"/>
  <c r="AS10" i="4"/>
  <c r="BI10" i="4"/>
  <c r="AP10" i="4"/>
  <c r="BF10" i="4"/>
  <c r="BJ10" i="4"/>
  <c r="BK10" i="4"/>
  <c r="BB10" i="4"/>
  <c r="AR10" i="4"/>
  <c r="AH10" i="4"/>
  <c r="AJ10" i="4"/>
  <c r="BC10" i="4"/>
  <c r="AW10" i="4"/>
  <c r="BQ10" i="4"/>
  <c r="AG10" i="4"/>
  <c r="AZ10" i="4"/>
  <c r="AE11" i="4"/>
  <c r="BA11" i="4"/>
  <c r="AM11" i="4"/>
  <c r="BC11" i="4"/>
  <c r="AK11" i="4"/>
  <c r="BG11" i="4"/>
  <c r="AX11" i="4"/>
  <c r="AT11" i="4"/>
  <c r="AJ11" i="4"/>
  <c r="BR11" i="4"/>
  <c r="AR11" i="4"/>
  <c r="BJ11" i="4"/>
  <c r="AS11" i="4"/>
  <c r="BF11" i="4"/>
  <c r="AG11" i="4"/>
  <c r="AH11" i="4"/>
  <c r="BM11" i="4"/>
  <c r="BD11" i="4"/>
  <c r="AQ11" i="4"/>
  <c r="BL11" i="4"/>
  <c r="BB11" i="4"/>
  <c r="AN11" i="4"/>
  <c r="BK11" i="4"/>
  <c r="BI11" i="4"/>
  <c r="BQ11" i="4"/>
  <c r="AZ11" i="4"/>
  <c r="AI11" i="4"/>
  <c r="AW11" i="4"/>
  <c r="BN11" i="4"/>
  <c r="AV11" i="4"/>
  <c r="AO11" i="4"/>
  <c r="AU11" i="4"/>
  <c r="BO11" i="4"/>
  <c r="AY11" i="4"/>
  <c r="AP11" i="4"/>
  <c r="AF11" i="4"/>
  <c r="AL11" i="4"/>
  <c r="BP11" i="4"/>
  <c r="BH11" i="4"/>
  <c r="BE11" i="4"/>
  <c r="BC12" i="4"/>
  <c r="BN12" i="4"/>
  <c r="BG12" i="4"/>
  <c r="AH12" i="4"/>
  <c r="AK12" i="4"/>
  <c r="BO12" i="4"/>
  <c r="BI12" i="4"/>
  <c r="AU12" i="4"/>
  <c r="BE12" i="4"/>
  <c r="BM12" i="4"/>
  <c r="AI12" i="4"/>
  <c r="AT12" i="4"/>
  <c r="BD12" i="4"/>
  <c r="BR12" i="4"/>
  <c r="AY12" i="4"/>
  <c r="AG12" i="4"/>
  <c r="AP12" i="4"/>
  <c r="AO12" i="4"/>
  <c r="AS12" i="4"/>
  <c r="AY13" i="4"/>
  <c r="BG13" i="4"/>
  <c r="BO13" i="4"/>
  <c r="AN13" i="4"/>
  <c r="BP13" i="4"/>
  <c r="BF13" i="4"/>
  <c r="AW13" i="4"/>
  <c r="AI13" i="4"/>
  <c r="AQ13" i="4"/>
  <c r="BK14" i="4"/>
  <c r="BG14" i="4"/>
  <c r="AP14" i="4"/>
  <c r="BE14" i="4"/>
  <c r="BP14" i="4"/>
  <c r="BL14" i="4"/>
  <c r="AF14" i="4"/>
  <c r="BH14" i="4"/>
  <c r="AW14" i="4"/>
  <c r="AI14" i="4"/>
  <c r="AH14" i="4"/>
  <c r="BO14" i="4"/>
  <c r="BD14" i="4"/>
  <c r="BA14" i="4"/>
  <c r="BC14" i="4"/>
  <c r="AU14" i="4"/>
  <c r="AM14" i="4"/>
  <c r="BR14" i="4"/>
  <c r="BJ14" i="4"/>
  <c r="AJ14" i="4"/>
  <c r="AX14" i="4"/>
  <c r="BI14" i="4"/>
  <c r="AN14" i="4"/>
  <c r="AK14" i="4"/>
  <c r="AS14" i="4"/>
  <c r="BB14" i="4"/>
  <c r="AT14" i="4"/>
  <c r="AL14" i="4"/>
  <c r="BQ14" i="4"/>
  <c r="AV14" i="4"/>
  <c r="AY14" i="4"/>
  <c r="BM14" i="4"/>
  <c r="AO14" i="4"/>
  <c r="AZ14" i="4"/>
  <c r="BN14" i="4"/>
  <c r="BI15" i="4"/>
  <c r="BR15" i="4"/>
  <c r="AO15" i="4"/>
  <c r="AY15" i="4"/>
  <c r="AH15" i="4"/>
  <c r="AQ15" i="4"/>
  <c r="BJ15" i="4"/>
  <c r="AZ15" i="4"/>
  <c r="AU16" i="4"/>
  <c r="BH16" i="4"/>
  <c r="AY16" i="4"/>
  <c r="AP16" i="4"/>
  <c r="BP16" i="4"/>
  <c r="BG16" i="4"/>
  <c r="AX16" i="4"/>
  <c r="AG16" i="4"/>
  <c r="AO16" i="4"/>
  <c r="BO16" i="4"/>
  <c r="BF16" i="4"/>
  <c r="AM16" i="4"/>
  <c r="BN16" i="4"/>
  <c r="AW16" i="4"/>
  <c r="BK16" i="4"/>
  <c r="BB16" i="4"/>
  <c r="AS16" i="4"/>
  <c r="AJ16" i="4"/>
  <c r="BJ16" i="4"/>
  <c r="BA16" i="4"/>
  <c r="AR16" i="4"/>
  <c r="AI16" i="4"/>
  <c r="BR16" i="4"/>
  <c r="BI16" i="4"/>
  <c r="AZ16" i="4"/>
  <c r="AQ16" i="4"/>
  <c r="AH16" i="4"/>
  <c r="BQ16" i="4"/>
  <c r="AL16" i="4"/>
  <c r="BL16" i="4"/>
  <c r="BD16" i="4"/>
  <c r="AV16" i="4"/>
  <c r="AN16" i="4"/>
  <c r="AF16" i="4"/>
  <c r="AQ17" i="4"/>
  <c r="BO17" i="4"/>
  <c r="AN17" i="4"/>
  <c r="AP17" i="4"/>
  <c r="AZ17" i="4"/>
  <c r="BJ17" i="4"/>
  <c r="AI17" i="4"/>
  <c r="AU17" i="4"/>
  <c r="BR17" i="4"/>
  <c r="AL17" i="4"/>
  <c r="AF17" i="4"/>
  <c r="BL17" i="4"/>
  <c r="AY17" i="4"/>
  <c r="BB17" i="4"/>
  <c r="AX17" i="4"/>
  <c r="AV17" i="4"/>
  <c r="AS17" i="4"/>
  <c r="BF17" i="4"/>
  <c r="BG17" i="4"/>
  <c r="BN17" i="4"/>
  <c r="BQ17" i="4"/>
  <c r="AJ17" i="4"/>
  <c r="BP17" i="4"/>
  <c r="AH17" i="4"/>
  <c r="BI17" i="4"/>
  <c r="AR17" i="4"/>
  <c r="AM17" i="4"/>
  <c r="BA17" i="4"/>
  <c r="BC17" i="4"/>
  <c r="AT17" i="4"/>
  <c r="AK17" i="4"/>
  <c r="BH17" i="4"/>
  <c r="AS18" i="4"/>
  <c r="AN18" i="4"/>
  <c r="AK18" i="4"/>
  <c r="AF18" i="4"/>
  <c r="AI18" i="4"/>
  <c r="AJ18" i="4"/>
  <c r="AZ18" i="4"/>
  <c r="AM18" i="4"/>
  <c r="BD18" i="4"/>
  <c r="BP18" i="4"/>
  <c r="BQ18" i="4"/>
  <c r="AR18" i="4"/>
  <c r="BI18" i="4"/>
  <c r="BF18" i="4"/>
  <c r="BG18" i="4"/>
  <c r="BR18" i="4"/>
  <c r="AY18" i="4"/>
  <c r="BL18" i="4"/>
  <c r="BC18" i="4"/>
  <c r="AT18" i="4"/>
  <c r="BJ18" i="4"/>
  <c r="AO18" i="4"/>
  <c r="BB18" i="4"/>
  <c r="AV18" i="4"/>
  <c r="BO18" i="4"/>
  <c r="BN18" i="4"/>
  <c r="BH18" i="4"/>
  <c r="BE18" i="4"/>
  <c r="AG18" i="4"/>
  <c r="AW18" i="4"/>
  <c r="BM18" i="4"/>
  <c r="AX18" i="4"/>
  <c r="AU18" i="4"/>
  <c r="AL18" i="4"/>
  <c r="BK18" i="4"/>
  <c r="BA18" i="4"/>
  <c r="AO19" i="4"/>
  <c r="BJ19" i="4"/>
  <c r="BE19" i="4"/>
  <c r="BN19" i="4"/>
  <c r="AX19" i="4"/>
  <c r="BP19" i="4"/>
  <c r="BM19" i="4"/>
  <c r="AN19" i="4"/>
  <c r="AM19" i="4"/>
  <c r="AK19" i="4"/>
  <c r="AU19" i="4"/>
  <c r="AZ19" i="4"/>
  <c r="AP19" i="4"/>
  <c r="AG19" i="4"/>
  <c r="BD19" i="4"/>
  <c r="BC19" i="4"/>
  <c r="AL19" i="4"/>
  <c r="BF19" i="4"/>
  <c r="AV19" i="4"/>
  <c r="BA19" i="4"/>
  <c r="AH19" i="4"/>
  <c r="BQ19" i="4"/>
  <c r="AT19" i="4"/>
  <c r="AR19" i="4"/>
  <c r="BL19" i="4"/>
  <c r="BR19" i="4"/>
  <c r="BH19" i="4"/>
  <c r="AW19" i="4"/>
  <c r="BI19" i="4"/>
  <c r="BG20" i="4"/>
  <c r="BF20" i="4"/>
  <c r="AE20" i="4"/>
  <c r="AX20" i="4"/>
  <c r="AW20" i="4"/>
  <c r="AH21" i="4"/>
  <c r="AP21" i="4"/>
  <c r="AX21" i="4"/>
  <c r="BF21" i="4"/>
  <c r="BN21" i="4"/>
  <c r="BB21" i="4"/>
  <c r="AS21" i="4"/>
  <c r="AJ21" i="4"/>
  <c r="BK21" i="4"/>
  <c r="AX22" i="4"/>
  <c r="AR22" i="4"/>
  <c r="AM22" i="4"/>
  <c r="AG22" i="4"/>
  <c r="BF22" i="4"/>
  <c r="BG22" i="4"/>
  <c r="AE22" i="4"/>
  <c r="BD22" i="4"/>
  <c r="BR24" i="4"/>
  <c r="BI24" i="4"/>
  <c r="AZ24" i="4"/>
  <c r="AQ24" i="4"/>
  <c r="AH24" i="4"/>
  <c r="BL24" i="4"/>
  <c r="BD24" i="4"/>
  <c r="AV24" i="4"/>
  <c r="AN24" i="4"/>
  <c r="AF24" i="4"/>
  <c r="BO25" i="4"/>
  <c r="AQ25" i="4"/>
  <c r="AY25" i="4"/>
  <c r="AI25" i="4"/>
  <c r="BG25" i="4"/>
  <c r="BK26" i="4"/>
  <c r="AW26" i="4"/>
  <c r="BB26" i="4"/>
  <c r="BG26" i="4"/>
  <c r="BI26" i="4"/>
  <c r="BC26" i="4"/>
  <c r="BH26" i="4"/>
  <c r="BQ26" i="4"/>
  <c r="BL26" i="4"/>
  <c r="AV26" i="4"/>
  <c r="AN26" i="4"/>
  <c r="BE26" i="4"/>
  <c r="BD26" i="4"/>
  <c r="AM26" i="4"/>
  <c r="AZ26" i="4"/>
  <c r="AJ26" i="4"/>
  <c r="AE26" i="4"/>
  <c r="BA26" i="4"/>
  <c r="AF26" i="4"/>
  <c r="AS26" i="4"/>
  <c r="AK26" i="4"/>
  <c r="AL26" i="4"/>
  <c r="AU26" i="4"/>
  <c r="BR26" i="4"/>
  <c r="AG26" i="4"/>
  <c r="AI26" i="4"/>
  <c r="AY26" i="4"/>
  <c r="AO26" i="4"/>
  <c r="AT26" i="4"/>
  <c r="BO26" i="4"/>
  <c r="AR26" i="4"/>
  <c r="BM26" i="4"/>
  <c r="BP26" i="4"/>
  <c r="AQ26" i="4"/>
  <c r="BN27" i="4"/>
  <c r="BC27" i="4"/>
  <c r="BP27" i="4"/>
  <c r="BE27" i="4"/>
  <c r="AU27" i="4"/>
  <c r="AH27" i="4"/>
  <c r="AL27" i="4"/>
  <c r="AP27" i="4"/>
  <c r="BB28" i="4"/>
  <c r="AN28" i="4"/>
  <c r="BM28" i="4"/>
  <c r="BE29" i="4"/>
  <c r="BR29" i="4"/>
  <c r="AU29" i="4"/>
  <c r="AM30" i="4"/>
  <c r="AZ30" i="4"/>
  <c r="BP30" i="4"/>
  <c r="AE30" i="4"/>
  <c r="AH30" i="4"/>
  <c r="AY30" i="4"/>
  <c r="BN30" i="4"/>
  <c r="BR31" i="4"/>
  <c r="BC31" i="4"/>
  <c r="AO31" i="4"/>
  <c r="AX31" i="4"/>
  <c r="BF31" i="4"/>
  <c r="AP31" i="4"/>
  <c r="BM31" i="4"/>
  <c r="AG31" i="4"/>
  <c r="AW31" i="4"/>
  <c r="BJ31" i="4"/>
  <c r="BB31" i="4"/>
  <c r="AT31" i="4"/>
  <c r="AL31" i="4"/>
  <c r="AM31" i="4"/>
  <c r="AU31" i="4"/>
  <c r="AH31" i="4"/>
  <c r="BE31" i="4"/>
  <c r="BK31" i="4"/>
  <c r="BE32" i="4"/>
  <c r="AT32" i="4"/>
  <c r="BQ32" i="4"/>
  <c r="AG32" i="4"/>
  <c r="BD34" i="4"/>
  <c r="AG34" i="4"/>
  <c r="BI34" i="4"/>
  <c r="BG34" i="4"/>
  <c r="BK34" i="4"/>
  <c r="AL34" i="4"/>
  <c r="AK34" i="4"/>
  <c r="BH34" i="4"/>
  <c r="BR34" i="4"/>
  <c r="AR34" i="4"/>
  <c r="BJ34" i="4"/>
  <c r="AJ34" i="4"/>
  <c r="AT34" i="4"/>
  <c r="BL34" i="4"/>
  <c r="AP34" i="4"/>
  <c r="AS34" i="4"/>
  <c r="AQ34" i="4"/>
  <c r="BM34" i="4"/>
  <c r="AX34" i="4"/>
  <c r="BC34" i="4"/>
  <c r="AI34" i="4"/>
  <c r="BF34" i="4"/>
  <c r="AO34" i="4"/>
  <c r="AF34" i="4"/>
  <c r="AY34" i="4"/>
  <c r="BB34" i="4"/>
  <c r="AM34" i="4"/>
  <c r="BN34" i="4"/>
  <c r="BE34" i="4"/>
  <c r="BA34" i="4"/>
  <c r="AU34" i="4"/>
  <c r="AZ34" i="4"/>
  <c r="BP34" i="4"/>
  <c r="AW35" i="4"/>
  <c r="AN35" i="4"/>
  <c r="AE35" i="4"/>
  <c r="BA35" i="4"/>
  <c r="BL35" i="4"/>
  <c r="BC35" i="4"/>
  <c r="BH35" i="4"/>
  <c r="AO35" i="4"/>
  <c r="BM35" i="4"/>
  <c r="AK35" i="4"/>
  <c r="AI35" i="4"/>
  <c r="BJ35" i="4"/>
  <c r="BB35" i="4"/>
  <c r="AU35" i="4"/>
  <c r="AF35" i="4"/>
  <c r="BG35" i="4"/>
  <c r="AJ35" i="4"/>
  <c r="BQ35" i="4"/>
  <c r="AZ38" i="4"/>
  <c r="AK38" i="4"/>
  <c r="BM38" i="4"/>
  <c r="AX42" i="4"/>
  <c r="AT42" i="4"/>
  <c r="AG42" i="4"/>
  <c r="BI42" i="4"/>
  <c r="AP42" i="4"/>
  <c r="AY42" i="4"/>
  <c r="BF42" i="4"/>
  <c r="AJ42" i="4"/>
  <c r="BQ42" i="4"/>
  <c r="AS42" i="4"/>
  <c r="AN42" i="4"/>
  <c r="BA42" i="4"/>
  <c r="AO42" i="4"/>
  <c r="BC42" i="4"/>
  <c r="AV42" i="4"/>
  <c r="AK42" i="4"/>
  <c r="BD42" i="4"/>
  <c r="AW42" i="4"/>
  <c r="BR42" i="4"/>
  <c r="AZ42" i="4"/>
  <c r="AM42" i="4"/>
  <c r="AU42" i="4"/>
  <c r="AL42" i="4"/>
  <c r="BB42" i="4"/>
  <c r="BE42" i="4"/>
  <c r="BK42" i="4"/>
  <c r="BN42" i="4"/>
  <c r="BP42" i="4"/>
  <c r="BG42" i="4"/>
  <c r="BL44" i="4"/>
  <c r="BN44" i="4"/>
  <c r="BE44" i="4"/>
  <c r="AU44" i="4"/>
  <c r="AL44" i="4"/>
  <c r="AF44" i="4"/>
  <c r="AN44" i="4"/>
  <c r="AV44" i="4"/>
  <c r="BD44" i="4"/>
  <c r="BM45" i="4"/>
  <c r="AY45" i="4"/>
  <c r="BG45" i="4"/>
  <c r="BO45" i="4"/>
  <c r="BD45" i="4"/>
  <c r="AU45" i="4"/>
  <c r="AL45" i="4"/>
  <c r="AQ45" i="4"/>
  <c r="AI45" i="4"/>
  <c r="AN46" i="4"/>
  <c r="BG46" i="4"/>
  <c r="AF46" i="4"/>
  <c r="BK46" i="4"/>
  <c r="BP46" i="4"/>
  <c r="BM46" i="4"/>
  <c r="BD46" i="4"/>
  <c r="AU46" i="4"/>
  <c r="AL46" i="4"/>
  <c r="BJ46" i="4"/>
  <c r="BA46" i="4"/>
  <c r="AQ46" i="4"/>
  <c r="AK46" i="4"/>
  <c r="BO46" i="4"/>
  <c r="AV46" i="4"/>
  <c r="AO46" i="4"/>
  <c r="AS46" i="4"/>
  <c r="AR46" i="4"/>
  <c r="BR46" i="4"/>
  <c r="BI46" i="4"/>
  <c r="AZ46" i="4"/>
  <c r="AY46" i="4"/>
  <c r="AG46" i="4"/>
  <c r="BN46" i="4"/>
  <c r="BF46" i="4"/>
  <c r="AX46" i="4"/>
  <c r="BH46" i="4"/>
  <c r="AP46" i="4"/>
  <c r="AH46" i="4"/>
  <c r="BB46" i="4"/>
  <c r="AE46" i="4"/>
  <c r="AM46" i="4"/>
  <c r="AI46" i="4"/>
  <c r="BC46" i="4"/>
  <c r="BQ46" i="4"/>
  <c r="BL46" i="4"/>
  <c r="AW46" i="4"/>
  <c r="AJ46" i="4"/>
  <c r="AT46" i="4"/>
  <c r="BE46" i="4"/>
  <c r="BL47" i="4"/>
  <c r="BD47" i="4"/>
  <c r="AN47" i="4"/>
  <c r="AF47" i="4"/>
  <c r="AV47" i="4"/>
  <c r="BL48" i="4"/>
  <c r="BD48" i="4"/>
  <c r="AV48" i="4"/>
  <c r="AN48" i="4"/>
  <c r="AF48" i="4"/>
  <c r="BK48" i="4"/>
  <c r="BC48" i="4"/>
  <c r="AU48" i="4"/>
  <c r="AM48" i="4"/>
  <c r="BR48" i="4"/>
  <c r="AT48" i="4"/>
  <c r="BI48" i="4"/>
  <c r="AK48" i="4"/>
  <c r="BE48" i="4"/>
  <c r="BA48" i="4"/>
  <c r="AG48" i="4"/>
  <c r="BM48" i="4"/>
  <c r="AS48" i="4"/>
  <c r="BG48" i="4"/>
  <c r="BP48" i="4"/>
  <c r="BH48" i="4"/>
  <c r="AZ48" i="4"/>
  <c r="AR48" i="4"/>
  <c r="AJ48" i="4"/>
  <c r="BO48" i="4"/>
  <c r="AY48" i="4"/>
  <c r="AQ48" i="4"/>
  <c r="AI48" i="4"/>
  <c r="BN48" i="4"/>
  <c r="BF48" i="4"/>
  <c r="AX48" i="4"/>
  <c r="AP48" i="4"/>
  <c r="AH48" i="4"/>
  <c r="BC49" i="4"/>
  <c r="AS49" i="4"/>
  <c r="BL49" i="4"/>
  <c r="AF49" i="4"/>
  <c r="AX49" i="4"/>
  <c r="BM49" i="4"/>
  <c r="AI49" i="4"/>
  <c r="AY49" i="4"/>
  <c r="BN49" i="4"/>
  <c r="BR49" i="4"/>
  <c r="AJ49" i="4"/>
  <c r="BH49" i="4"/>
  <c r="AT49" i="4"/>
  <c r="BE49" i="4"/>
  <c r="AU49" i="4"/>
  <c r="BO49" i="4"/>
  <c r="AK49" i="4"/>
  <c r="AV49" i="4"/>
  <c r="BF49" i="4"/>
  <c r="BP49" i="4"/>
  <c r="AG49" i="4"/>
  <c r="AW49" i="4"/>
  <c r="BJ49" i="4"/>
  <c r="AR49" i="4"/>
  <c r="AP49" i="4"/>
  <c r="BK49" i="4"/>
  <c r="BQ49" i="4"/>
  <c r="AO49" i="4"/>
  <c r="AM49" i="4"/>
  <c r="AH49" i="4"/>
  <c r="AQ49" i="4"/>
  <c r="AZ49" i="4"/>
  <c r="BI49" i="4"/>
  <c r="AF50" i="4"/>
  <c r="AG50" i="4"/>
  <c r="BA50" i="4"/>
  <c r="BR50" i="4"/>
  <c r="BE50" i="4"/>
  <c r="AK50" i="4"/>
  <c r="BO50" i="4"/>
  <c r="BK50" i="4"/>
  <c r="BF50" i="4"/>
  <c r="AH50" i="4"/>
  <c r="BH50" i="4"/>
  <c r="AY50" i="4"/>
  <c r="AL50" i="4"/>
  <c r="AO50" i="4"/>
  <c r="BM50" i="4"/>
  <c r="BP50" i="4"/>
  <c r="BI50" i="4"/>
  <c r="AT50" i="4"/>
  <c r="AI50" i="4"/>
  <c r="AN50" i="4"/>
  <c r="BC50" i="4"/>
  <c r="AX50" i="4"/>
  <c r="AM50" i="4"/>
  <c r="AU50" i="4"/>
  <c r="BJ50" i="4"/>
  <c r="BB50" i="4"/>
  <c r="BQ50" i="4"/>
  <c r="AW50" i="4"/>
  <c r="AV50" i="4"/>
  <c r="AZ50" i="4"/>
  <c r="BL50" i="4"/>
  <c r="BG50" i="4"/>
  <c r="AS50" i="4"/>
  <c r="AG51" i="4"/>
  <c r="AP51" i="4"/>
  <c r="AY51" i="4"/>
  <c r="BH51" i="4"/>
  <c r="AL51" i="4"/>
  <c r="AW51" i="4"/>
  <c r="BG51" i="4"/>
  <c r="BQ51" i="4"/>
  <c r="BE51" i="4"/>
  <c r="BP51" i="4"/>
  <c r="AQ51" i="4"/>
  <c r="BD51" i="4"/>
  <c r="AO51" i="4"/>
  <c r="BM51" i="4"/>
  <c r="AJ51" i="4"/>
  <c r="BO51" i="4"/>
  <c r="AT51" i="4"/>
  <c r="BI51" i="4"/>
  <c r="AS51" i="4"/>
  <c r="BL51" i="4"/>
  <c r="AZ51" i="4"/>
  <c r="AN51" i="4"/>
  <c r="BF51" i="4"/>
  <c r="AR51" i="4"/>
  <c r="AK51" i="4"/>
  <c r="BN51" i="4"/>
  <c r="AM51" i="4"/>
  <c r="BJ51" i="4"/>
  <c r="AX51" i="4"/>
  <c r="AU51" i="4"/>
  <c r="BC51" i="4"/>
  <c r="BK51" i="4"/>
  <c r="AE51" i="4"/>
  <c r="AI51" i="4"/>
  <c r="AH51" i="4"/>
  <c r="BR51" i="4"/>
  <c r="AF51" i="4"/>
  <c r="AV52" i="4"/>
  <c r="BL52" i="4"/>
  <c r="BD52" i="4"/>
  <c r="AN52" i="4"/>
  <c r="AF52" i="4"/>
  <c r="AZ53" i="4"/>
  <c r="BH53" i="4"/>
  <c r="BP53" i="4"/>
  <c r="AR53" i="4"/>
  <c r="BR54" i="4"/>
  <c r="AO54" i="4"/>
  <c r="BG54" i="4"/>
  <c r="AT54" i="4"/>
  <c r="AS54" i="4"/>
  <c r="BE54" i="4"/>
  <c r="BQ54" i="4"/>
  <c r="BH54" i="4"/>
  <c r="BI54" i="4"/>
  <c r="AU54" i="4"/>
  <c r="AH54" i="4"/>
  <c r="AP54" i="4"/>
  <c r="AX54" i="4"/>
  <c r="BF54" i="4"/>
  <c r="BN54" i="4"/>
  <c r="AG54" i="4"/>
  <c r="BD54" i="4"/>
  <c r="BM54" i="4"/>
  <c r="AE54" i="4"/>
  <c r="BP54" i="4"/>
  <c r="BC54" i="4"/>
  <c r="AQ54" i="4"/>
  <c r="AI54" i="4"/>
  <c r="AR54" i="4"/>
  <c r="BA54" i="4"/>
  <c r="BJ54" i="4"/>
  <c r="AL54" i="4"/>
  <c r="AK54" i="4"/>
  <c r="BM56" i="4"/>
  <c r="BO56" i="4"/>
  <c r="AJ56" i="4"/>
  <c r="AM56" i="4"/>
  <c r="AU56" i="4"/>
  <c r="BC56" i="4"/>
  <c r="AR56" i="4"/>
  <c r="AZ56" i="4"/>
  <c r="BH56" i="4"/>
  <c r="BP56" i="4"/>
  <c r="AF56" i="4"/>
  <c r="AN56" i="4"/>
  <c r="AV56" i="4"/>
  <c r="BD56" i="4"/>
  <c r="BL56" i="4"/>
  <c r="AH56" i="4"/>
  <c r="AP56" i="4"/>
  <c r="AX56" i="4"/>
  <c r="BF56" i="4"/>
  <c r="BN56" i="4"/>
  <c r="AQ56" i="4"/>
  <c r="BK56" i="4"/>
  <c r="AI56" i="4"/>
  <c r="AY56" i="4"/>
  <c r="BG56" i="4"/>
  <c r="AT58" i="4"/>
  <c r="AG58" i="4"/>
  <c r="BF58" i="4"/>
  <c r="AV58" i="4"/>
  <c r="AO58" i="4"/>
  <c r="BL58" i="4"/>
  <c r="AQ58" i="4"/>
  <c r="AJ58" i="4"/>
  <c r="BN58" i="4"/>
  <c r="AI58" i="4"/>
  <c r="BJ58" i="4"/>
  <c r="BK58" i="4"/>
  <c r="BM58" i="4"/>
  <c r="AZ58" i="4"/>
  <c r="BP58" i="4"/>
  <c r="AS58" i="4"/>
  <c r="BI58" i="4"/>
  <c r="AH58" i="4"/>
  <c r="BD58" i="4"/>
  <c r="AU58" i="4"/>
  <c r="BG58" i="4"/>
  <c r="AP58" i="4"/>
  <c r="AY58" i="4"/>
  <c r="AW58" i="4"/>
  <c r="AL58" i="4"/>
  <c r="BB58" i="4"/>
  <c r="BC58" i="4"/>
  <c r="AR58" i="4"/>
  <c r="BH58" i="4"/>
  <c r="AK58" i="4"/>
  <c r="BA58" i="4"/>
  <c r="BQ58" i="4"/>
  <c r="AJ59" i="4"/>
  <c r="AS59" i="4"/>
  <c r="AL59" i="4"/>
  <c r="AT59" i="4"/>
  <c r="BJ59" i="4"/>
  <c r="AP59" i="4"/>
  <c r="BO59" i="4"/>
  <c r="AH59" i="4"/>
  <c r="BF59" i="4"/>
  <c r="AU59" i="4"/>
  <c r="BI59" i="4"/>
  <c r="AK59" i="4"/>
  <c r="BN59" i="4"/>
  <c r="BP59" i="4"/>
  <c r="AZ59" i="4"/>
  <c r="BD59" i="4"/>
  <c r="BQ59" i="4"/>
  <c r="AW59" i="4"/>
  <c r="BR59" i="4"/>
  <c r="AY59" i="4"/>
  <c r="AV59" i="4"/>
  <c r="BE59" i="4"/>
  <c r="BM59" i="4"/>
  <c r="AM59" i="4"/>
  <c r="BK59" i="4"/>
  <c r="BA59" i="4"/>
  <c r="AR59" i="4"/>
  <c r="BC59" i="4"/>
  <c r="AX59" i="4"/>
  <c r="AF59" i="4"/>
  <c r="AQ59" i="4"/>
  <c r="BL59" i="4"/>
  <c r="AI59" i="4"/>
  <c r="BG59" i="4"/>
  <c r="BB59" i="4"/>
  <c r="AG59" i="4"/>
  <c r="BH59" i="4"/>
  <c r="AU61" i="4"/>
  <c r="BK61" i="4"/>
  <c r="BC61" i="4"/>
  <c r="BN62" i="4"/>
  <c r="BD62" i="4"/>
  <c r="AS62" i="4"/>
  <c r="AH62" i="4"/>
  <c r="BM62" i="4"/>
  <c r="BB62" i="4"/>
  <c r="AG62" i="4"/>
  <c r="AQ62" i="4"/>
  <c r="BO62" i="4"/>
  <c r="AQ65" i="4"/>
  <c r="AY65" i="4"/>
  <c r="BG65" i="4"/>
  <c r="BO65" i="4"/>
  <c r="AJ65" i="4"/>
  <c r="AR65" i="4"/>
  <c r="AI65" i="4"/>
  <c r="AF65" i="4"/>
  <c r="AN65" i="4"/>
  <c r="AV65" i="4"/>
  <c r="BD65" i="4"/>
  <c r="BL65" i="4"/>
  <c r="AG65" i="4"/>
  <c r="AO65" i="4"/>
  <c r="AZ65" i="4"/>
  <c r="AW65" i="4"/>
  <c r="BE65" i="4"/>
  <c r="BM65" i="4"/>
  <c r="BQ65" i="4"/>
  <c r="BI65" i="4"/>
  <c r="BA65" i="4"/>
  <c r="AS65" i="4"/>
  <c r="AK65" i="4"/>
  <c r="BP65" i="4"/>
  <c r="BH65" i="4"/>
  <c r="AH66" i="4"/>
  <c r="AL66" i="4"/>
  <c r="AI66" i="4"/>
  <c r="BL66" i="4"/>
  <c r="AH67" i="4"/>
  <c r="AP67" i="4"/>
  <c r="BO67" i="4"/>
  <c r="AV67" i="4"/>
  <c r="AX67" i="4"/>
  <c r="BN67" i="4"/>
  <c r="BF67" i="4"/>
  <c r="AU67" i="4"/>
  <c r="AQ67" i="4"/>
  <c r="AN67" i="4"/>
  <c r="BA67" i="4"/>
  <c r="AM67" i="4"/>
  <c r="BI67" i="4"/>
  <c r="BP67" i="4"/>
  <c r="AI67" i="4"/>
  <c r="AZ67" i="4"/>
  <c r="BJ67" i="4"/>
  <c r="AR67" i="4"/>
  <c r="AY67" i="4"/>
  <c r="AS67" i="4"/>
  <c r="AG67" i="4"/>
  <c r="AO67" i="4"/>
  <c r="AW67" i="4"/>
  <c r="BE67" i="4"/>
  <c r="BM67" i="4"/>
  <c r="AJ67" i="4"/>
  <c r="BK67" i="4"/>
  <c r="AF67" i="4"/>
  <c r="BQ67" i="4"/>
  <c r="BR67" i="4"/>
  <c r="BL67" i="4"/>
  <c r="BC67" i="4"/>
  <c r="AT67" i="4"/>
  <c r="AK67" i="4"/>
  <c r="BB67" i="4"/>
  <c r="BL150" i="4"/>
  <c r="AF150" i="4"/>
  <c r="AT150" i="4"/>
  <c r="AH156" i="4"/>
  <c r="AX156" i="4"/>
  <c r="BA158" i="4"/>
  <c r="BN158" i="4"/>
  <c r="BL158" i="4"/>
  <c r="AO158" i="4"/>
  <c r="AP158" i="4"/>
  <c r="BB158" i="4"/>
  <c r="AZ158" i="4"/>
  <c r="BM158" i="4"/>
  <c r="BB160" i="4"/>
  <c r="BR160" i="4"/>
  <c r="BJ160" i="4"/>
  <c r="AT160" i="4"/>
  <c r="AL160" i="4"/>
  <c r="BP162" i="4"/>
  <c r="AM162" i="4"/>
  <c r="BA162" i="4"/>
  <c r="BL162" i="4"/>
  <c r="AN162" i="4"/>
  <c r="BB162" i="4"/>
  <c r="BG164" i="4"/>
  <c r="AV164" i="4"/>
  <c r="AS164" i="4"/>
  <c r="AW164" i="4"/>
  <c r="BK164" i="4"/>
  <c r="AL164" i="4"/>
  <c r="AH164" i="4"/>
  <c r="AK164" i="4"/>
  <c r="BP164" i="4"/>
  <c r="BH164" i="4"/>
  <c r="AZ164" i="4"/>
  <c r="AR164" i="4"/>
  <c r="AJ164" i="4"/>
  <c r="BA164" i="4"/>
  <c r="BI164" i="4"/>
  <c r="BQ164" i="4"/>
  <c r="AT164" i="4"/>
  <c r="BB164" i="4"/>
  <c r="BJ164" i="4"/>
  <c r="BR164" i="4"/>
  <c r="AO164" i="4"/>
  <c r="AX164" i="4"/>
  <c r="BL164" i="4"/>
  <c r="AI164" i="4"/>
  <c r="BN164" i="4"/>
  <c r="BI166" i="4"/>
  <c r="AX166" i="4"/>
  <c r="AV166" i="4"/>
  <c r="BA166" i="4"/>
  <c r="AG166" i="4"/>
  <c r="BL166" i="4"/>
  <c r="AM166" i="4"/>
  <c r="AN166" i="4"/>
  <c r="BJ166" i="4"/>
  <c r="AI168" i="4"/>
  <c r="AN168" i="4"/>
  <c r="AX168" i="4"/>
  <c r="BJ168" i="4"/>
  <c r="BJ170" i="4"/>
  <c r="AY170" i="4"/>
  <c r="BI170" i="4"/>
  <c r="AX170" i="4"/>
  <c r="AJ170" i="4"/>
  <c r="AK170" i="4"/>
  <c r="AK172" i="4"/>
  <c r="AR172" i="4"/>
  <c r="AL172" i="4"/>
  <c r="BA172" i="4"/>
  <c r="AH172" i="4"/>
  <c r="BC172" i="4"/>
  <c r="BB172" i="4"/>
  <c r="BN174" i="4"/>
  <c r="BB174" i="4"/>
  <c r="AK174" i="4"/>
  <c r="AG174" i="4"/>
  <c r="AP174" i="4"/>
  <c r="BF174" i="4"/>
  <c r="AU174" i="4"/>
  <c r="BQ174" i="4"/>
  <c r="AK177" i="4"/>
  <c r="AX177" i="4"/>
  <c r="AW177" i="4"/>
  <c r="AE177" i="4"/>
  <c r="BL177" i="4"/>
  <c r="AI177" i="4"/>
  <c r="BK177" i="4"/>
  <c r="BM179" i="4"/>
  <c r="BC179" i="4"/>
  <c r="AR179" i="4"/>
  <c r="AP179" i="4"/>
  <c r="AZ179" i="4"/>
  <c r="BL179" i="4"/>
  <c r="AE179" i="4"/>
  <c r="AO179" i="4"/>
  <c r="BA179" i="4"/>
  <c r="BJ179" i="4"/>
  <c r="BD179" i="4"/>
  <c r="AT179" i="4"/>
  <c r="AF179" i="4"/>
  <c r="AI179" i="4"/>
  <c r="AJ179" i="4"/>
  <c r="AS179" i="4"/>
  <c r="BB179" i="4"/>
  <c r="BK179" i="4"/>
  <c r="BJ180" i="4"/>
  <c r="AS180" i="4"/>
  <c r="AI180" i="4"/>
  <c r="BN180" i="4"/>
  <c r="BB180" i="4"/>
  <c r="AU180" i="4"/>
  <c r="AT180" i="4"/>
  <c r="BK180" i="4"/>
  <c r="BR180" i="4"/>
  <c r="BF180" i="4"/>
  <c r="AJ180" i="4"/>
  <c r="AQ180" i="4"/>
  <c r="AH180" i="4"/>
  <c r="BI180" i="4"/>
  <c r="AR180" i="4"/>
  <c r="BA180" i="4"/>
  <c r="AZ180" i="4"/>
  <c r="AX182" i="4"/>
  <c r="BI182" i="4"/>
  <c r="AM182" i="4"/>
  <c r="BF74" i="4"/>
  <c r="BE74" i="4"/>
  <c r="AZ75" i="4"/>
  <c r="AO75" i="4"/>
  <c r="AN75" i="4"/>
  <c r="BB75" i="4"/>
  <c r="AG75" i="4"/>
  <c r="AR75" i="4"/>
  <c r="BE75" i="4"/>
  <c r="BR75" i="4"/>
  <c r="AW75" i="4"/>
  <c r="BD75" i="4"/>
  <c r="BP75" i="4"/>
  <c r="AN78" i="4"/>
  <c r="AF78" i="4"/>
  <c r="AO78" i="4"/>
  <c r="BJ78" i="4"/>
  <c r="AZ78" i="4"/>
  <c r="BK78" i="4"/>
  <c r="BF78" i="4"/>
  <c r="AU78" i="4"/>
  <c r="AW78" i="4"/>
  <c r="AX78" i="4"/>
  <c r="BI78" i="4"/>
  <c r="AP78" i="4"/>
  <c r="BA78" i="4"/>
  <c r="BO78" i="4"/>
  <c r="BG78" i="4"/>
  <c r="AY78" i="4"/>
  <c r="AQ78" i="4"/>
  <c r="AI78" i="4"/>
  <c r="BL78" i="4"/>
  <c r="BD78" i="4"/>
  <c r="AV78" i="4"/>
  <c r="BF80" i="4"/>
  <c r="BO80" i="4"/>
  <c r="AY80" i="4"/>
  <c r="BJ80" i="4"/>
  <c r="BQ80" i="4"/>
  <c r="AV80" i="4"/>
  <c r="BB80" i="4"/>
  <c r="AT80" i="4"/>
  <c r="AL80" i="4"/>
  <c r="BG80" i="4"/>
  <c r="AI80" i="4"/>
  <c r="AQ80" i="4"/>
  <c r="BR80" i="4"/>
  <c r="BQ81" i="4"/>
  <c r="AF81" i="4"/>
  <c r="AN81" i="4"/>
  <c r="AV81" i="4"/>
  <c r="BD81" i="4"/>
  <c r="BL81" i="4"/>
  <c r="AR81" i="4"/>
  <c r="BO81" i="4"/>
  <c r="AQ81" i="4"/>
  <c r="AZ82" i="4"/>
  <c r="BC82" i="4"/>
  <c r="AG90" i="4"/>
  <c r="BH90" i="4"/>
  <c r="AS91" i="4"/>
  <c r="AH91" i="4"/>
  <c r="BB91" i="4"/>
  <c r="BC91" i="4"/>
  <c r="BK91" i="4"/>
  <c r="BE91" i="4"/>
  <c r="BO91" i="4"/>
  <c r="AM91" i="4"/>
  <c r="AV91" i="4"/>
  <c r="AJ91" i="4"/>
  <c r="AP97" i="4"/>
  <c r="AR97" i="4"/>
  <c r="BK97" i="4"/>
  <c r="BQ98" i="4"/>
  <c r="AF98" i="4"/>
  <c r="AW98" i="4"/>
  <c r="BR98" i="4"/>
  <c r="AV98" i="4"/>
  <c r="BP104" i="4"/>
  <c r="BG104" i="4"/>
  <c r="AO104" i="4"/>
  <c r="AF104" i="4"/>
  <c r="AX104" i="4"/>
  <c r="BQ105" i="4"/>
  <c r="AN105" i="4"/>
  <c r="AW105" i="4"/>
  <c r="AP105" i="4"/>
  <c r="AY105" i="4"/>
  <c r="BF105" i="4"/>
  <c r="BO105" i="4"/>
  <c r="AG105" i="4"/>
  <c r="AK105" i="4"/>
  <c r="AS105" i="4"/>
  <c r="BA105" i="4"/>
  <c r="BI105" i="4"/>
  <c r="BG110" i="4"/>
  <c r="BP110" i="4"/>
  <c r="AK147" i="4"/>
  <c r="BI147" i="4"/>
  <c r="BE147" i="4"/>
  <c r="AV147" i="4"/>
  <c r="AM147" i="4"/>
  <c r="AJ147" i="4"/>
  <c r="AN147" i="4"/>
  <c r="BR147" i="4"/>
  <c r="BG147" i="4"/>
  <c r="AW147" i="4"/>
  <c r="BN147" i="4"/>
  <c r="AF147" i="4"/>
  <c r="AL147" i="4"/>
  <c r="AT147" i="4"/>
  <c r="BL147" i="4"/>
  <c r="BQ147" i="4"/>
  <c r="BF147" i="4"/>
  <c r="AU147" i="4"/>
  <c r="AX147" i="4"/>
  <c r="AO66" i="4"/>
  <c r="BK66" i="4"/>
  <c r="AS66" i="4"/>
  <c r="AK66" i="4"/>
  <c r="BP66" i="4"/>
  <c r="AZ66" i="4"/>
  <c r="AR66" i="4"/>
  <c r="AJ66" i="4"/>
  <c r="BH66" i="4"/>
  <c r="AN66" i="4"/>
  <c r="AU66" i="4"/>
  <c r="BJ66" i="4"/>
  <c r="AF66" i="4"/>
  <c r="BO66" i="4"/>
  <c r="BD66" i="4"/>
  <c r="AP66" i="4"/>
  <c r="BN66" i="4"/>
  <c r="BB66" i="4"/>
  <c r="BG66" i="4"/>
  <c r="BM66" i="4"/>
  <c r="BC66" i="4"/>
  <c r="AQ66" i="4"/>
  <c r="AG66" i="4"/>
  <c r="BQ66" i="4"/>
  <c r="BI66" i="4"/>
  <c r="BA66" i="4"/>
  <c r="AM66" i="4"/>
  <c r="BR66" i="4"/>
  <c r="BE66" i="4"/>
  <c r="AT66" i="4"/>
  <c r="BM146" i="4"/>
  <c r="AH146" i="4"/>
  <c r="AW146" i="4"/>
  <c r="BN146" i="4"/>
  <c r="AZ146" i="4"/>
  <c r="BP146" i="4"/>
  <c r="AJ146" i="4"/>
  <c r="BD146" i="4"/>
  <c r="BQ146" i="4"/>
  <c r="AG146" i="4"/>
  <c r="AV146" i="4"/>
  <c r="AO146" i="4"/>
  <c r="AF146" i="4"/>
  <c r="AK154" i="4"/>
  <c r="AS154" i="4"/>
  <c r="BA154" i="4"/>
  <c r="AM154" i="4"/>
  <c r="AV154" i="4"/>
  <c r="BE154" i="4"/>
  <c r="BM154" i="4"/>
  <c r="AN154" i="4"/>
  <c r="AW154" i="4"/>
  <c r="BF154" i="4"/>
  <c r="BN154" i="4"/>
  <c r="AF154" i="4"/>
  <c r="AO154" i="4"/>
  <c r="AX154" i="4"/>
  <c r="BG154" i="4"/>
  <c r="BO154" i="4"/>
  <c r="BM162" i="4"/>
  <c r="AH162" i="4"/>
  <c r="AP162" i="4"/>
  <c r="AX162" i="4"/>
  <c r="BF162" i="4"/>
  <c r="BN162" i="4"/>
  <c r="AI162" i="4"/>
  <c r="AQ162" i="4"/>
  <c r="AY162" i="4"/>
  <c r="BG162" i="4"/>
  <c r="AW162" i="4"/>
  <c r="BE162" i="4"/>
  <c r="BO162" i="4"/>
  <c r="AO180" i="4"/>
  <c r="AW180" i="4"/>
  <c r="BE180" i="4"/>
  <c r="BM180" i="4"/>
  <c r="AV180" i="4"/>
  <c r="AG180" i="4"/>
  <c r="BM90" i="4"/>
  <c r="BC90" i="4"/>
  <c r="AS90" i="4"/>
  <c r="AH90" i="4"/>
  <c r="BP90" i="4"/>
  <c r="BF90" i="4"/>
  <c r="AW90" i="4"/>
  <c r="AN90" i="4"/>
  <c r="BO90" i="4"/>
  <c r="BG90" i="4"/>
  <c r="AY90" i="4"/>
  <c r="AQ90" i="4"/>
  <c r="AI90" i="4"/>
  <c r="AN98" i="4"/>
  <c r="AY98" i="4"/>
  <c r="BL98" i="4"/>
  <c r="BA98" i="4"/>
  <c r="BN98" i="4"/>
  <c r="AP98" i="4"/>
  <c r="AJ98" i="4"/>
  <c r="BC98" i="4"/>
  <c r="BO98" i="4"/>
  <c r="BM98" i="4"/>
  <c r="AR98" i="4"/>
  <c r="AZ98" i="4"/>
  <c r="BH98" i="4"/>
  <c r="BP98" i="4"/>
  <c r="AI98" i="4"/>
  <c r="AS98" i="4"/>
  <c r="AO98" i="4"/>
  <c r="BB98" i="4"/>
  <c r="BK98" i="4"/>
  <c r="AL98" i="4"/>
  <c r="AU98" i="4"/>
  <c r="BD98" i="4"/>
  <c r="BG106" i="4"/>
  <c r="AX106" i="4"/>
  <c r="BR106" i="4"/>
  <c r="BI106" i="4"/>
  <c r="AN106" i="4"/>
  <c r="AL106" i="4"/>
  <c r="AT106" i="4"/>
  <c r="AK106" i="4"/>
  <c r="BB106" i="4"/>
  <c r="BJ106" i="4"/>
  <c r="AU106" i="4"/>
  <c r="BM106" i="4"/>
  <c r="BD106" i="4"/>
  <c r="AJ106" i="4"/>
  <c r="BH106" i="4"/>
  <c r="AV106" i="4"/>
  <c r="AI106" i="4"/>
  <c r="AW106" i="4"/>
  <c r="AS106" i="4"/>
  <c r="AH106" i="4"/>
  <c r="BO106" i="4"/>
  <c r="BF106" i="4"/>
  <c r="AR114" i="4"/>
  <c r="BK114" i="4"/>
  <c r="AH114" i="4"/>
  <c r="AM114" i="4"/>
  <c r="AU114" i="4"/>
  <c r="BC114" i="4"/>
  <c r="BD114" i="4"/>
  <c r="AI114" i="4"/>
  <c r="AT114" i="4"/>
  <c r="BO114" i="4"/>
  <c r="AJ114" i="4"/>
  <c r="AV114" i="4"/>
  <c r="BF114" i="4"/>
  <c r="BP114" i="4"/>
  <c r="BN114" i="4"/>
  <c r="BI114" i="4"/>
  <c r="BQ114" i="4"/>
  <c r="BA114" i="4"/>
  <c r="AS114" i="4"/>
  <c r="AK114" i="4"/>
  <c r="BE114" i="4"/>
  <c r="AX116" i="4"/>
  <c r="BH116" i="4"/>
  <c r="BR116" i="4"/>
  <c r="BF116" i="4"/>
  <c r="AS116" i="4"/>
  <c r="BA116" i="4"/>
  <c r="BI116" i="4"/>
  <c r="BQ116" i="4"/>
  <c r="AM116" i="4"/>
  <c r="AU116" i="4"/>
  <c r="BC116" i="4"/>
  <c r="BK116" i="4"/>
  <c r="AJ116" i="4"/>
  <c r="AV116" i="4"/>
  <c r="BP116" i="4"/>
  <c r="AL116" i="4"/>
  <c r="AW116" i="4"/>
  <c r="BG116" i="4"/>
  <c r="AN116" i="4"/>
  <c r="AK116" i="4"/>
  <c r="AF116" i="4"/>
  <c r="BL130" i="4"/>
  <c r="AX130" i="4"/>
  <c r="AK130" i="4"/>
  <c r="BJ130" i="4"/>
  <c r="AW130" i="4"/>
  <c r="AH130" i="4"/>
  <c r="BI130" i="4"/>
  <c r="AV130" i="4"/>
  <c r="AF130" i="4"/>
  <c r="BE130" i="4"/>
  <c r="AT130" i="4"/>
  <c r="AJ130" i="4"/>
  <c r="BM130" i="4"/>
  <c r="BB130" i="4"/>
  <c r="AR130" i="4"/>
  <c r="AG130" i="4"/>
  <c r="BP130" i="4"/>
  <c r="AN163" i="4"/>
  <c r="AI163" i="4"/>
  <c r="BM163" i="4"/>
  <c r="BC163" i="4"/>
  <c r="AS163" i="4"/>
  <c r="AH163" i="4"/>
  <c r="BQ163" i="4"/>
  <c r="BE163" i="4"/>
  <c r="AU163" i="4"/>
  <c r="AK163" i="4"/>
  <c r="BN163" i="4"/>
  <c r="BD163" i="4"/>
  <c r="AT163" i="4"/>
  <c r="AE7" i="4"/>
  <c r="BQ7" i="4"/>
  <c r="BJ7" i="4"/>
  <c r="BI7" i="4"/>
  <c r="BG7" i="4"/>
  <c r="BE7" i="4"/>
  <c r="AZ7" i="4"/>
  <c r="AY7" i="4"/>
  <c r="AO7" i="4"/>
  <c r="AM7" i="4"/>
  <c r="AK7" i="4"/>
  <c r="AJ7" i="4"/>
  <c r="AE8" i="4"/>
  <c r="BR8" i="4"/>
  <c r="BP8" i="4"/>
  <c r="BL8" i="4"/>
  <c r="BK8" i="4"/>
  <c r="BI8" i="4"/>
  <c r="BH8" i="4"/>
  <c r="BF8" i="4"/>
  <c r="BC8" i="4"/>
  <c r="BB8" i="4"/>
  <c r="AX8" i="4"/>
  <c r="AV8" i="4"/>
  <c r="AU8" i="4"/>
  <c r="AT8" i="4"/>
  <c r="AR8" i="4"/>
  <c r="AP8" i="4"/>
  <c r="AM8" i="4"/>
  <c r="AK8" i="4"/>
  <c r="AJ8" i="4"/>
  <c r="AH8" i="4"/>
  <c r="AE9" i="4"/>
  <c r="BK9" i="4"/>
  <c r="AE10" i="4"/>
  <c r="BN10" i="4"/>
  <c r="BM10" i="4"/>
  <c r="AN10" i="4"/>
  <c r="AM10" i="4"/>
  <c r="AE12" i="4"/>
  <c r="BQ12" i="4"/>
  <c r="BL12" i="4"/>
  <c r="BK12" i="4"/>
  <c r="BJ12" i="4"/>
  <c r="BF12" i="4"/>
  <c r="BB12" i="4"/>
  <c r="BA12" i="4"/>
  <c r="AX12" i="4"/>
  <c r="AW12" i="4"/>
  <c r="AV12" i="4"/>
  <c r="AQ12" i="4"/>
  <c r="AN12" i="4"/>
  <c r="AM12" i="4"/>
  <c r="AL12" i="4"/>
  <c r="AF12" i="4"/>
  <c r="AE13" i="4"/>
  <c r="BR13" i="4"/>
  <c r="BQ13" i="4"/>
  <c r="BN13" i="4"/>
  <c r="BM13" i="4"/>
  <c r="BL13" i="4"/>
  <c r="BK13" i="4"/>
  <c r="BJ13" i="4"/>
  <c r="BI13" i="4"/>
  <c r="BH13" i="4"/>
  <c r="BE13" i="4"/>
  <c r="BD13" i="4"/>
  <c r="BC13" i="4"/>
  <c r="BB13" i="4"/>
  <c r="BA13" i="4"/>
  <c r="AZ13" i="4"/>
  <c r="AX13" i="4"/>
  <c r="AV13" i="4"/>
  <c r="AU13" i="4"/>
  <c r="AT13" i="4"/>
  <c r="AS13" i="4"/>
  <c r="AR13" i="4"/>
  <c r="AP13" i="4"/>
  <c r="AO13" i="4"/>
  <c r="AM13" i="4"/>
  <c r="AL13" i="4"/>
  <c r="AK13" i="4"/>
  <c r="AJ13" i="4"/>
  <c r="AH13" i="4"/>
  <c r="AG13" i="4"/>
  <c r="AF13" i="4"/>
  <c r="AE14" i="4"/>
  <c r="BF14" i="4"/>
  <c r="AG14" i="4"/>
  <c r="AE15" i="4"/>
  <c r="BQ15" i="4"/>
  <c r="BP15" i="4"/>
  <c r="BO15" i="4"/>
  <c r="BN15" i="4"/>
  <c r="BM15" i="4"/>
  <c r="BL15" i="4"/>
  <c r="BH15" i="4"/>
  <c r="BG15" i="4"/>
  <c r="BF15" i="4"/>
  <c r="BE15" i="4"/>
  <c r="BD15" i="4"/>
  <c r="BB15" i="4"/>
  <c r="BA15" i="4"/>
  <c r="AX15" i="4"/>
  <c r="AW15" i="4"/>
  <c r="AV15" i="4"/>
  <c r="AT15" i="4"/>
  <c r="AS15" i="4"/>
  <c r="AR15" i="4"/>
  <c r="AP15" i="4"/>
  <c r="AN15" i="4"/>
  <c r="AL15" i="4"/>
  <c r="AK15" i="4"/>
  <c r="AJ15" i="4"/>
  <c r="AI15" i="4"/>
  <c r="AG15" i="4"/>
  <c r="AF15" i="4"/>
  <c r="AE16" i="4"/>
  <c r="BM16" i="4"/>
  <c r="AT16" i="4"/>
  <c r="BE16" i="4"/>
  <c r="BC16" i="4"/>
  <c r="AK16" i="4"/>
  <c r="AE17" i="4"/>
  <c r="BK17" i="4"/>
  <c r="BD17" i="4"/>
  <c r="AE18" i="4"/>
  <c r="AP18" i="4"/>
  <c r="AQ18" i="4"/>
  <c r="AH18" i="4"/>
  <c r="AF20" i="4"/>
  <c r="BQ20" i="4"/>
  <c r="BO20" i="4"/>
  <c r="AN20" i="4"/>
  <c r="AE21" i="4"/>
  <c r="BR21" i="4"/>
  <c r="BQ21" i="4"/>
  <c r="BO21" i="4"/>
  <c r="BL21" i="4"/>
  <c r="BJ21" i="4"/>
  <c r="BH21" i="4"/>
  <c r="BE21" i="4"/>
  <c r="BC21" i="4"/>
  <c r="AZ21" i="4"/>
  <c r="AW21" i="4"/>
  <c r="AU21" i="4"/>
  <c r="AR21" i="4"/>
  <c r="AO21" i="4"/>
  <c r="AM21" i="4"/>
  <c r="AL21" i="4"/>
  <c r="AI21" i="4"/>
  <c r="AF21" i="4"/>
  <c r="BP21" i="4"/>
  <c r="BM21" i="4"/>
  <c r="BI21" i="4"/>
  <c r="BG21" i="4"/>
  <c r="BD21" i="4"/>
  <c r="BA21" i="4"/>
  <c r="AY21" i="4"/>
  <c r="AV21" i="4"/>
  <c r="AT21" i="4"/>
  <c r="AQ21" i="4"/>
  <c r="AN21" i="4"/>
  <c r="AK21" i="4"/>
  <c r="AG21" i="4"/>
  <c r="BH22" i="4"/>
  <c r="AN22" i="4"/>
  <c r="AK22" i="4"/>
  <c r="AE23" i="4"/>
  <c r="BR23" i="4"/>
  <c r="BO23" i="4"/>
  <c r="BM23" i="4"/>
  <c r="BG23" i="4"/>
  <c r="BE23" i="4"/>
  <c r="BB23" i="4"/>
  <c r="AX23" i="4"/>
  <c r="AS23" i="4"/>
  <c r="AN23" i="4"/>
  <c r="AK23" i="4"/>
  <c r="AH23" i="4"/>
  <c r="BQ23" i="4"/>
  <c r="BP23" i="4"/>
  <c r="BN23" i="4"/>
  <c r="BI23" i="4"/>
  <c r="BH23" i="4"/>
  <c r="BF23" i="4"/>
  <c r="BD23" i="4"/>
  <c r="AY23" i="4"/>
  <c r="AW23" i="4"/>
  <c r="AV23" i="4"/>
  <c r="AT23" i="4"/>
  <c r="AQ23" i="4"/>
  <c r="AO23" i="4"/>
  <c r="AL23" i="4"/>
  <c r="AJ23" i="4"/>
  <c r="AG23" i="4"/>
  <c r="AE24" i="4"/>
  <c r="BP24" i="4"/>
  <c r="BK24" i="4"/>
  <c r="BH24" i="4"/>
  <c r="BF24" i="4"/>
  <c r="BE24" i="4"/>
  <c r="BA24" i="4"/>
  <c r="AY24" i="4"/>
  <c r="AW24" i="4"/>
  <c r="AS24" i="4"/>
  <c r="AO24" i="4"/>
  <c r="AK24" i="4"/>
  <c r="AJ24" i="4"/>
  <c r="BQ24" i="4"/>
  <c r="BO24" i="4"/>
  <c r="BN24" i="4"/>
  <c r="BJ24" i="4"/>
  <c r="BG24" i="4"/>
  <c r="BC24" i="4"/>
  <c r="AX24" i="4"/>
  <c r="AU24" i="4"/>
  <c r="AT24" i="4"/>
  <c r="AP24" i="4"/>
  <c r="AM24" i="4"/>
  <c r="AL24" i="4"/>
  <c r="AI24" i="4"/>
  <c r="AE25" i="4"/>
  <c r="BQ25" i="4"/>
  <c r="BE25" i="4"/>
  <c r="AL25" i="4"/>
  <c r="BP25" i="4"/>
  <c r="BN25" i="4"/>
  <c r="AM25" i="4"/>
  <c r="AT27" i="4"/>
  <c r="AR27" i="4"/>
  <c r="AE27" i="4"/>
  <c r="AE28" i="4"/>
  <c r="BQ28" i="4"/>
  <c r="BO28" i="4"/>
  <c r="BL28" i="4"/>
  <c r="BG28" i="4"/>
  <c r="BD28" i="4"/>
  <c r="BC28" i="4"/>
  <c r="AW28" i="4"/>
  <c r="AU28" i="4"/>
  <c r="AT28" i="4"/>
  <c r="AQ28" i="4"/>
  <c r="AK28" i="4"/>
  <c r="AI28" i="4"/>
  <c r="AF28" i="4"/>
  <c r="BN28" i="4"/>
  <c r="BJ28" i="4"/>
  <c r="BF28" i="4"/>
  <c r="BE28" i="4"/>
  <c r="AX28" i="4"/>
  <c r="AV28" i="4"/>
  <c r="AS28" i="4"/>
  <c r="AM28" i="4"/>
  <c r="AL28" i="4"/>
  <c r="AH28" i="4"/>
  <c r="AE29" i="4"/>
  <c r="BN29" i="4"/>
  <c r="BM29" i="4"/>
  <c r="BD29" i="4"/>
  <c r="AV29" i="4"/>
  <c r="AM29" i="4"/>
  <c r="BH29" i="4"/>
  <c r="AY29" i="4"/>
  <c r="AP29" i="4"/>
  <c r="AL29" i="4"/>
  <c r="AG29" i="4"/>
  <c r="BD30" i="4"/>
  <c r="BG30" i="4"/>
  <c r="AO30" i="4"/>
  <c r="AP30" i="4"/>
  <c r="AE31" i="4"/>
  <c r="BP31" i="4"/>
  <c r="BH31" i="4"/>
  <c r="AZ31" i="4"/>
  <c r="AS31" i="4"/>
  <c r="AK31" i="4"/>
  <c r="AF31" i="4"/>
  <c r="BQ31" i="4"/>
  <c r="BI31" i="4"/>
  <c r="BD31" i="4"/>
  <c r="BA31" i="4"/>
  <c r="AN31" i="4"/>
  <c r="AJ31" i="4"/>
  <c r="AE32" i="4"/>
  <c r="BR32" i="4"/>
  <c r="BJ32" i="4"/>
  <c r="BA32" i="4"/>
  <c r="AW32" i="4"/>
  <c r="AO32" i="4"/>
  <c r="AL32" i="4"/>
  <c r="BM32" i="4"/>
  <c r="BI32" i="4"/>
  <c r="AS32" i="4"/>
  <c r="AK32" i="4"/>
  <c r="BL33" i="4"/>
  <c r="AR33" i="4"/>
  <c r="AQ33" i="4"/>
  <c r="AN34" i="4"/>
  <c r="BQ34" i="4"/>
  <c r="AH34" i="4"/>
  <c r="AT35" i="4"/>
  <c r="BP35" i="4"/>
  <c r="AS35" i="4"/>
  <c r="AE36" i="4"/>
  <c r="BR36" i="4"/>
  <c r="BQ36" i="4"/>
  <c r="BN36" i="4"/>
  <c r="BM36" i="4"/>
  <c r="BL36" i="4"/>
  <c r="BJ36" i="4"/>
  <c r="BI36" i="4"/>
  <c r="BH36" i="4"/>
  <c r="BF36" i="4"/>
  <c r="BD36" i="4"/>
  <c r="BC36" i="4"/>
  <c r="BA36" i="4"/>
  <c r="AZ36" i="4"/>
  <c r="AX36" i="4"/>
  <c r="AW36" i="4"/>
  <c r="AV36" i="4"/>
  <c r="AT36" i="4"/>
  <c r="AR36" i="4"/>
  <c r="AP36" i="4"/>
  <c r="AO36" i="4"/>
  <c r="AN36" i="4"/>
  <c r="AM36" i="4"/>
  <c r="AL36" i="4"/>
  <c r="AH36" i="4"/>
  <c r="AG36" i="4"/>
  <c r="AF36" i="4"/>
  <c r="AE37" i="4"/>
  <c r="BP37" i="4"/>
  <c r="BR37" i="4"/>
  <c r="BO37" i="4"/>
  <c r="BM37" i="4"/>
  <c r="BL37" i="4"/>
  <c r="BK37" i="4"/>
  <c r="BJ37" i="4"/>
  <c r="BH37" i="4"/>
  <c r="BG37" i="4"/>
  <c r="BF37" i="4"/>
  <c r="BD37" i="4"/>
  <c r="BC37" i="4"/>
  <c r="BB37" i="4"/>
  <c r="AZ37" i="4"/>
  <c r="AY37" i="4"/>
  <c r="AX37" i="4"/>
  <c r="AW37" i="4"/>
  <c r="AU37" i="4"/>
  <c r="AT37" i="4"/>
  <c r="AR37" i="4"/>
  <c r="AQ37" i="4"/>
  <c r="AP37" i="4"/>
  <c r="AO37" i="4"/>
  <c r="AN37" i="4"/>
  <c r="AL37" i="4"/>
  <c r="AJ37" i="4"/>
  <c r="AI37" i="4"/>
  <c r="AH37" i="4"/>
  <c r="AG37" i="4"/>
  <c r="AF37" i="4"/>
  <c r="AE39" i="4"/>
  <c r="BR39" i="4"/>
  <c r="BQ39" i="4"/>
  <c r="BO39" i="4"/>
  <c r="BN39" i="4"/>
  <c r="BM39" i="4"/>
  <c r="BL39" i="4"/>
  <c r="BJ39" i="4"/>
  <c r="BI39" i="4"/>
  <c r="BH39" i="4"/>
  <c r="BF39" i="4"/>
  <c r="BE39" i="4"/>
  <c r="BD39" i="4"/>
  <c r="BB39" i="4"/>
  <c r="BA39" i="4"/>
  <c r="AZ39" i="4"/>
  <c r="AY39" i="4"/>
  <c r="AW39" i="4"/>
  <c r="AV39" i="4"/>
  <c r="AT39" i="4"/>
  <c r="AS39" i="4"/>
  <c r="AR39" i="4"/>
  <c r="AQ39" i="4"/>
  <c r="AP39" i="4"/>
  <c r="AN39" i="4"/>
  <c r="AL39" i="4"/>
  <c r="AK39" i="4"/>
  <c r="AJ39" i="4"/>
  <c r="AH39" i="4"/>
  <c r="AG39" i="4"/>
  <c r="AI39" i="4"/>
  <c r="AE40" i="4"/>
  <c r="BR40" i="4"/>
  <c r="BP40" i="4"/>
  <c r="BO40" i="4"/>
  <c r="BM40" i="4"/>
  <c r="BK40" i="4"/>
  <c r="BJ40" i="4"/>
  <c r="BI40" i="4"/>
  <c r="BH40" i="4"/>
  <c r="BF40" i="4"/>
  <c r="BC40" i="4"/>
  <c r="BB40" i="4"/>
  <c r="BA40" i="4"/>
  <c r="AZ40" i="4"/>
  <c r="AY40" i="4"/>
  <c r="AX40" i="4"/>
  <c r="AT40" i="4"/>
  <c r="AS40" i="4"/>
  <c r="AR40" i="4"/>
  <c r="AQ40" i="4"/>
  <c r="AP40" i="4"/>
  <c r="AO40" i="4"/>
  <c r="AM40" i="4"/>
  <c r="AJ40" i="4"/>
  <c r="AI40" i="4"/>
  <c r="AH40" i="4"/>
  <c r="AG40" i="4"/>
  <c r="AE41" i="4"/>
  <c r="AY41" i="4"/>
  <c r="AX41" i="4"/>
  <c r="AI41" i="4"/>
  <c r="AE42" i="4"/>
  <c r="BO42" i="4"/>
  <c r="BM42" i="4"/>
  <c r="BL42" i="4"/>
  <c r="BJ42" i="4"/>
  <c r="AI42" i="4"/>
  <c r="AH42" i="4"/>
  <c r="AF42" i="4"/>
  <c r="AE44" i="4"/>
  <c r="BR44" i="4"/>
  <c r="BQ44" i="4"/>
  <c r="BP44" i="4"/>
  <c r="BO44" i="4"/>
  <c r="BM44" i="4"/>
  <c r="BK44" i="4"/>
  <c r="BJ44" i="4"/>
  <c r="BI44" i="4"/>
  <c r="BH44" i="4"/>
  <c r="BG44" i="4"/>
  <c r="BF44" i="4"/>
  <c r="BC44" i="4"/>
  <c r="BB44" i="4"/>
  <c r="BA44" i="4"/>
  <c r="AZ44" i="4"/>
  <c r="AY44" i="4"/>
  <c r="AX44" i="4"/>
  <c r="AW44" i="4"/>
  <c r="AT44" i="4"/>
  <c r="AS44" i="4"/>
  <c r="AR44" i="4"/>
  <c r="AQ44" i="4"/>
  <c r="AP44" i="4"/>
  <c r="AO44" i="4"/>
  <c r="AM44" i="4"/>
  <c r="AK44" i="4"/>
  <c r="AJ44" i="4"/>
  <c r="AI44" i="4"/>
  <c r="AH44" i="4"/>
  <c r="AG44" i="4"/>
  <c r="AE45" i="4"/>
  <c r="BR45" i="4"/>
  <c r="BQ45" i="4"/>
  <c r="BP45" i="4"/>
  <c r="BN45" i="4"/>
  <c r="BL45" i="4"/>
  <c r="BK45" i="4"/>
  <c r="BJ45" i="4"/>
  <c r="BI45" i="4"/>
  <c r="BH45" i="4"/>
  <c r="BF45" i="4"/>
  <c r="BE45" i="4"/>
  <c r="BC45" i="4"/>
  <c r="BB45" i="4"/>
  <c r="BA45" i="4"/>
  <c r="AZ45" i="4"/>
  <c r="AX45" i="4"/>
  <c r="AW45" i="4"/>
  <c r="AV45" i="4"/>
  <c r="AT45" i="4"/>
  <c r="AS45" i="4"/>
  <c r="AR45" i="4"/>
  <c r="AP45" i="4"/>
  <c r="AO45" i="4"/>
  <c r="AN45" i="4"/>
  <c r="AM45" i="4"/>
  <c r="AK45" i="4"/>
  <c r="AJ45" i="4"/>
  <c r="AH45" i="4"/>
  <c r="AG45" i="4"/>
  <c r="AF45" i="4"/>
  <c r="AE47" i="4"/>
  <c r="BR47" i="4"/>
  <c r="BQ47" i="4"/>
  <c r="BP47" i="4"/>
  <c r="BO47" i="4"/>
  <c r="BN47" i="4"/>
  <c r="BM47" i="4"/>
  <c r="BK47" i="4"/>
  <c r="BJ47" i="4"/>
  <c r="BI47" i="4"/>
  <c r="BH47" i="4"/>
  <c r="BG47" i="4"/>
  <c r="BF47" i="4"/>
  <c r="BE47" i="4"/>
  <c r="BC47" i="4"/>
  <c r="BB47" i="4"/>
  <c r="BA47" i="4"/>
  <c r="AZ47" i="4"/>
  <c r="AY47" i="4"/>
  <c r="AX47" i="4"/>
  <c r="AW47" i="4"/>
  <c r="AU47" i="4"/>
  <c r="AT47" i="4"/>
  <c r="AS47" i="4"/>
  <c r="AR47" i="4"/>
  <c r="AQ47" i="4"/>
  <c r="AP47" i="4"/>
  <c r="AO47" i="4"/>
  <c r="AM47" i="4"/>
  <c r="AL47" i="4"/>
  <c r="AK47" i="4"/>
  <c r="AJ47" i="4"/>
  <c r="AI47" i="4"/>
  <c r="AH47" i="4"/>
  <c r="AG47" i="4"/>
  <c r="AE48" i="4"/>
  <c r="BQ48" i="4"/>
  <c r="BJ48" i="4"/>
  <c r="BB48" i="4"/>
  <c r="AW48" i="4"/>
  <c r="AL48" i="4"/>
  <c r="AO48" i="4"/>
  <c r="AE49" i="4"/>
  <c r="BG49" i="4"/>
  <c r="BD49" i="4"/>
  <c r="BB49" i="4"/>
  <c r="BA49" i="4"/>
  <c r="AN49" i="4"/>
  <c r="AL49" i="4"/>
  <c r="AE50" i="4"/>
  <c r="BN50" i="4"/>
  <c r="BD50" i="4"/>
  <c r="AR50" i="4"/>
  <c r="AQ50" i="4"/>
  <c r="AP50" i="4"/>
  <c r="AJ50" i="4"/>
  <c r="BB51" i="4"/>
  <c r="BA51" i="4"/>
  <c r="AV51" i="4"/>
  <c r="AE52" i="4"/>
  <c r="BR52" i="4"/>
  <c r="BQ52" i="4"/>
  <c r="BP52" i="4"/>
  <c r="BO52" i="4"/>
  <c r="BN52" i="4"/>
  <c r="BM52" i="4"/>
  <c r="BK52" i="4"/>
  <c r="BJ52" i="4"/>
  <c r="BI52" i="4"/>
  <c r="BH52" i="4"/>
  <c r="BG52" i="4"/>
  <c r="BF52" i="4"/>
  <c r="BE52" i="4"/>
  <c r="BC52" i="4"/>
  <c r="BB52" i="4"/>
  <c r="BA52" i="4"/>
  <c r="AZ52" i="4"/>
  <c r="AY52" i="4"/>
  <c r="AX52" i="4"/>
  <c r="AW52" i="4"/>
  <c r="AU52" i="4"/>
  <c r="AT52" i="4"/>
  <c r="AS52" i="4"/>
  <c r="AR52" i="4"/>
  <c r="AQ52" i="4"/>
  <c r="AP52" i="4"/>
  <c r="AO52" i="4"/>
  <c r="AM52" i="4"/>
  <c r="AL52" i="4"/>
  <c r="AK52" i="4"/>
  <c r="AJ52" i="4"/>
  <c r="AI52" i="4"/>
  <c r="AH52" i="4"/>
  <c r="AG52" i="4"/>
  <c r="AE53" i="4"/>
  <c r="BR53" i="4"/>
  <c r="BQ53" i="4"/>
  <c r="BO53" i="4"/>
  <c r="BN53" i="4"/>
  <c r="BM53" i="4"/>
  <c r="BL53" i="4"/>
  <c r="BK53" i="4"/>
  <c r="BJ53" i="4"/>
  <c r="BI53" i="4"/>
  <c r="BG53" i="4"/>
  <c r="BF53" i="4"/>
  <c r="BE53" i="4"/>
  <c r="BD53" i="4"/>
  <c r="BC53" i="4"/>
  <c r="BB53" i="4"/>
  <c r="BA53" i="4"/>
  <c r="AY53" i="4"/>
  <c r="AX53" i="4"/>
  <c r="AW53" i="4"/>
  <c r="AV53" i="4"/>
  <c r="AU53" i="4"/>
  <c r="AT53" i="4"/>
  <c r="AS53" i="4"/>
  <c r="AQ53" i="4"/>
  <c r="AP53" i="4"/>
  <c r="AO53" i="4"/>
  <c r="AN53" i="4"/>
  <c r="AM53" i="4"/>
  <c r="AL53" i="4"/>
  <c r="AK53" i="4"/>
  <c r="AI53" i="4"/>
  <c r="AH53" i="4"/>
  <c r="AG53" i="4"/>
  <c r="AF53" i="4"/>
  <c r="AJ53" i="4"/>
  <c r="AW54" i="4"/>
  <c r="AJ54" i="4"/>
  <c r="AF54" i="4"/>
  <c r="AV54" i="4"/>
  <c r="AE55" i="4"/>
  <c r="BR55" i="4"/>
  <c r="BQ55" i="4"/>
  <c r="BP55" i="4"/>
  <c r="BO55" i="4"/>
  <c r="BN55" i="4"/>
  <c r="BM55" i="4"/>
  <c r="BL55" i="4"/>
  <c r="BK55" i="4"/>
  <c r="BJ55" i="4"/>
  <c r="BI55" i="4"/>
  <c r="BH55" i="4"/>
  <c r="BG55" i="4"/>
  <c r="BF55" i="4"/>
  <c r="BE55" i="4"/>
  <c r="BD55" i="4"/>
  <c r="BC55" i="4"/>
  <c r="BB55" i="4"/>
  <c r="BA55" i="4"/>
  <c r="AZ55" i="4"/>
  <c r="AY55" i="4"/>
  <c r="AX55" i="4"/>
  <c r="AW55" i="4"/>
  <c r="AV55" i="4"/>
  <c r="AU55" i="4"/>
  <c r="AT55" i="4"/>
  <c r="AS55" i="4"/>
  <c r="AR55" i="4"/>
  <c r="AQ55" i="4"/>
  <c r="AP55" i="4"/>
  <c r="AO55" i="4"/>
  <c r="AN55" i="4"/>
  <c r="AM55" i="4"/>
  <c r="AL55" i="4"/>
  <c r="AK55" i="4"/>
  <c r="AJ55" i="4"/>
  <c r="AI55" i="4"/>
  <c r="AH55" i="4"/>
  <c r="AG55" i="4"/>
  <c r="AF55" i="4"/>
  <c r="AE56" i="4"/>
  <c r="BR56" i="4"/>
  <c r="BQ56" i="4"/>
  <c r="BJ56" i="4"/>
  <c r="BI56" i="4"/>
  <c r="BE56" i="4"/>
  <c r="BB56" i="4"/>
  <c r="BA56" i="4"/>
  <c r="AW56" i="4"/>
  <c r="AT56" i="4"/>
  <c r="AO56" i="4"/>
  <c r="AL56" i="4"/>
  <c r="AK56" i="4"/>
  <c r="AG56" i="4"/>
  <c r="AS56" i="4"/>
  <c r="I57" i="4"/>
  <c r="H24" i="304" s="1"/>
  <c r="AE58" i="4"/>
  <c r="BR58" i="4"/>
  <c r="BO58" i="4"/>
  <c r="BE58" i="4"/>
  <c r="AX58" i="4"/>
  <c r="AN58" i="4"/>
  <c r="AM58" i="4"/>
  <c r="AF58" i="4"/>
  <c r="AE59" i="4"/>
  <c r="AO59" i="4"/>
  <c r="AN59" i="4"/>
  <c r="AE60" i="4"/>
  <c r="BR60" i="4"/>
  <c r="BQ60" i="4"/>
  <c r="BP60" i="4"/>
  <c r="BO60" i="4"/>
  <c r="BN60" i="4"/>
  <c r="BM60" i="4"/>
  <c r="BL60" i="4"/>
  <c r="BK60" i="4"/>
  <c r="BJ60" i="4"/>
  <c r="BI60" i="4"/>
  <c r="BH60" i="4"/>
  <c r="BG60" i="4"/>
  <c r="BF60" i="4"/>
  <c r="BE60" i="4"/>
  <c r="BD60" i="4"/>
  <c r="BC60" i="4"/>
  <c r="BB60" i="4"/>
  <c r="BA60" i="4"/>
  <c r="AZ60" i="4"/>
  <c r="AY60" i="4"/>
  <c r="AX60" i="4"/>
  <c r="AW60" i="4"/>
  <c r="AV60" i="4"/>
  <c r="AU60" i="4"/>
  <c r="AT60" i="4"/>
  <c r="AS60" i="4"/>
  <c r="AR60" i="4"/>
  <c r="AQ60" i="4"/>
  <c r="AP60" i="4"/>
  <c r="AO60" i="4"/>
  <c r="AN60" i="4"/>
  <c r="AL60" i="4"/>
  <c r="AK60" i="4"/>
  <c r="AJ60" i="4"/>
  <c r="AI60" i="4"/>
  <c r="AH60" i="4"/>
  <c r="AG60" i="4"/>
  <c r="AF60" i="4"/>
  <c r="AM60" i="4"/>
  <c r="AE61" i="4"/>
  <c r="BR61" i="4"/>
  <c r="BQ61" i="4"/>
  <c r="BP61" i="4"/>
  <c r="BO61" i="4"/>
  <c r="BN61" i="4"/>
  <c r="BM61" i="4"/>
  <c r="BL61" i="4"/>
  <c r="BJ61" i="4"/>
  <c r="BI61" i="4"/>
  <c r="BH61" i="4"/>
  <c r="BG61" i="4"/>
  <c r="BF61" i="4"/>
  <c r="BE61" i="4"/>
  <c r="BD61" i="4"/>
  <c r="BB61" i="4"/>
  <c r="BA61" i="4"/>
  <c r="AZ61" i="4"/>
  <c r="AY61" i="4"/>
  <c r="AX61" i="4"/>
  <c r="AW61" i="4"/>
  <c r="AV61" i="4"/>
  <c r="AT61" i="4"/>
  <c r="AS61" i="4"/>
  <c r="AR61" i="4"/>
  <c r="AQ61" i="4"/>
  <c r="AP61" i="4"/>
  <c r="AO61" i="4"/>
  <c r="AN61" i="4"/>
  <c r="AL61" i="4"/>
  <c r="AK61" i="4"/>
  <c r="AJ61" i="4"/>
  <c r="AI61" i="4"/>
  <c r="AH61" i="4"/>
  <c r="AG61" i="4"/>
  <c r="AF61" i="4"/>
  <c r="AM61" i="4"/>
  <c r="AE62" i="4"/>
  <c r="BF62" i="4"/>
  <c r="AW62" i="4"/>
  <c r="AV62" i="4"/>
  <c r="AE63" i="4"/>
  <c r="BR63" i="4"/>
  <c r="BQ63" i="4"/>
  <c r="BP63" i="4"/>
  <c r="BO63" i="4"/>
  <c r="BN63" i="4"/>
  <c r="BM63" i="4"/>
  <c r="BL63" i="4"/>
  <c r="BK63" i="4"/>
  <c r="BJ63" i="4"/>
  <c r="BI63" i="4"/>
  <c r="BH63" i="4"/>
  <c r="BG63" i="4"/>
  <c r="BF63" i="4"/>
  <c r="BE63" i="4"/>
  <c r="BD63" i="4"/>
  <c r="BC63" i="4"/>
  <c r="BB63" i="4"/>
  <c r="BA63" i="4"/>
  <c r="AZ63" i="4"/>
  <c r="AY63" i="4"/>
  <c r="AX63" i="4"/>
  <c r="AW63" i="4"/>
  <c r="AV63" i="4"/>
  <c r="AU63" i="4"/>
  <c r="AT63" i="4"/>
  <c r="AS63" i="4"/>
  <c r="AR63" i="4"/>
  <c r="AQ63" i="4"/>
  <c r="AP63" i="4"/>
  <c r="AO63" i="4"/>
  <c r="AN63" i="4"/>
  <c r="AM63" i="4"/>
  <c r="AL63" i="4"/>
  <c r="AK63" i="4"/>
  <c r="AJ63" i="4"/>
  <c r="AI63" i="4"/>
  <c r="AH63" i="4"/>
  <c r="AG63" i="4"/>
  <c r="AF63" i="4"/>
  <c r="AE64" i="4"/>
  <c r="BR64" i="4"/>
  <c r="BQ64" i="4"/>
  <c r="BP64" i="4"/>
  <c r="BO64" i="4"/>
  <c r="BM64" i="4"/>
  <c r="BL64" i="4"/>
  <c r="BK64" i="4"/>
  <c r="BJ64" i="4"/>
  <c r="BI64" i="4"/>
  <c r="BH64" i="4"/>
  <c r="BG64" i="4"/>
  <c r="BE64" i="4"/>
  <c r="BD64" i="4"/>
  <c r="BC64" i="4"/>
  <c r="BB64" i="4"/>
  <c r="BA64" i="4"/>
  <c r="AZ64" i="4"/>
  <c r="AY64" i="4"/>
  <c r="AW64" i="4"/>
  <c r="AV64" i="4"/>
  <c r="AU64" i="4"/>
  <c r="AT64" i="4"/>
  <c r="AS64" i="4"/>
  <c r="AR64" i="4"/>
  <c r="AQ64" i="4"/>
  <c r="AO64" i="4"/>
  <c r="AN64" i="4"/>
  <c r="AM64" i="4"/>
  <c r="AL64" i="4"/>
  <c r="AK64" i="4"/>
  <c r="AJ64" i="4"/>
  <c r="AI64" i="4"/>
  <c r="AG64" i="4"/>
  <c r="AF64" i="4"/>
  <c r="AH64" i="4"/>
  <c r="AE65" i="4"/>
  <c r="BF65" i="4"/>
  <c r="BC65" i="4"/>
  <c r="AE66" i="4"/>
  <c r="BF66" i="4"/>
  <c r="AY66" i="4"/>
  <c r="AX66" i="4"/>
  <c r="AW66" i="4"/>
  <c r="AV66" i="4"/>
  <c r="AE67" i="4"/>
  <c r="BH67" i="4"/>
  <c r="BG67" i="4"/>
  <c r="BD67" i="4"/>
  <c r="AL67" i="4"/>
  <c r="AE68" i="4"/>
  <c r="BR68" i="4"/>
  <c r="BQ68" i="4"/>
  <c r="BP68" i="4"/>
  <c r="BO68" i="4"/>
  <c r="BN68" i="4"/>
  <c r="BM68" i="4"/>
  <c r="BL68" i="4"/>
  <c r="BK68" i="4"/>
  <c r="BJ68" i="4"/>
  <c r="BI68" i="4"/>
  <c r="BH68" i="4"/>
  <c r="BG68" i="4"/>
  <c r="BF68" i="4"/>
  <c r="BE68" i="4"/>
  <c r="BD68" i="4"/>
  <c r="BC68" i="4"/>
  <c r="BB68" i="4"/>
  <c r="BA68" i="4"/>
  <c r="AZ68" i="4"/>
  <c r="AY68" i="4"/>
  <c r="AX68" i="4"/>
  <c r="AW68" i="4"/>
  <c r="AV68" i="4"/>
  <c r="AU68" i="4"/>
  <c r="AT68" i="4"/>
  <c r="AS68" i="4"/>
  <c r="AR68" i="4"/>
  <c r="AQ68" i="4"/>
  <c r="AP68" i="4"/>
  <c r="AO68" i="4"/>
  <c r="AN68" i="4"/>
  <c r="AM68" i="4"/>
  <c r="AL68" i="4"/>
  <c r="AK68" i="4"/>
  <c r="AJ68" i="4"/>
  <c r="AI68" i="4"/>
  <c r="AH68" i="4"/>
  <c r="AG68" i="4"/>
  <c r="AF68" i="4"/>
  <c r="AE69" i="4"/>
  <c r="BR69" i="4"/>
  <c r="BQ69" i="4"/>
  <c r="BP69" i="4"/>
  <c r="BN69" i="4"/>
  <c r="BM69" i="4"/>
  <c r="BL69" i="4"/>
  <c r="BK69" i="4"/>
  <c r="BJ69" i="4"/>
  <c r="BI69" i="4"/>
  <c r="BH69" i="4"/>
  <c r="BF69" i="4"/>
  <c r="BE69" i="4"/>
  <c r="BD69" i="4"/>
  <c r="BC69" i="4"/>
  <c r="BB69" i="4"/>
  <c r="BA69" i="4"/>
  <c r="AZ69" i="4"/>
  <c r="AX69" i="4"/>
  <c r="AW69" i="4"/>
  <c r="AV69" i="4"/>
  <c r="AU69" i="4"/>
  <c r="AT69" i="4"/>
  <c r="AS69" i="4"/>
  <c r="AR69" i="4"/>
  <c r="AP69" i="4"/>
  <c r="AO69" i="4"/>
  <c r="AN69" i="4"/>
  <c r="AM69" i="4"/>
  <c r="AL69" i="4"/>
  <c r="AK69" i="4"/>
  <c r="AJ69" i="4"/>
  <c r="AH69" i="4"/>
  <c r="AG69" i="4"/>
  <c r="AF69" i="4"/>
  <c r="AI69" i="4"/>
  <c r="AE134" i="4"/>
  <c r="BP134" i="4"/>
  <c r="AS134" i="4"/>
  <c r="BD134" i="4"/>
  <c r="AP134" i="4"/>
  <c r="BA134" i="4"/>
  <c r="AO134" i="4"/>
  <c r="BQ134" i="4"/>
  <c r="AE136" i="4"/>
  <c r="BP136" i="4"/>
  <c r="BL136" i="4"/>
  <c r="BB136" i="4"/>
  <c r="AX136" i="4"/>
  <c r="AQ136" i="4"/>
  <c r="AL136" i="4"/>
  <c r="AI136" i="4"/>
  <c r="BO136" i="4"/>
  <c r="BJ136" i="4"/>
  <c r="BD136" i="4"/>
  <c r="AT136" i="4"/>
  <c r="AM136" i="4"/>
  <c r="BR136" i="4"/>
  <c r="BG136" i="4"/>
  <c r="AY136" i="4"/>
  <c r="AV136" i="4"/>
  <c r="AJ136" i="4"/>
  <c r="AE138" i="4"/>
  <c r="BB138" i="4"/>
  <c r="AR138" i="4"/>
  <c r="AN138" i="4"/>
  <c r="BQ138" i="4"/>
  <c r="BA138" i="4"/>
  <c r="AO138" i="4"/>
  <c r="BI138" i="4"/>
  <c r="AP138" i="4"/>
  <c r="AE140" i="4"/>
  <c r="BP140" i="4"/>
  <c r="BD140" i="4"/>
  <c r="AN140" i="4"/>
  <c r="AO140" i="4"/>
  <c r="BE140" i="4"/>
  <c r="AJ140" i="4"/>
  <c r="AE142" i="4"/>
  <c r="BP142" i="4"/>
  <c r="AW142" i="4"/>
  <c r="AO142" i="4"/>
  <c r="BQ142" i="4"/>
  <c r="AX142" i="4"/>
  <c r="AP142" i="4"/>
  <c r="BO142" i="4"/>
  <c r="BH142" i="4"/>
  <c r="AY142" i="4"/>
  <c r="AN142" i="4"/>
  <c r="AH142" i="4"/>
  <c r="AE144" i="4"/>
  <c r="BP144" i="4"/>
  <c r="BL144" i="4"/>
  <c r="BJ144" i="4"/>
  <c r="BG144" i="4"/>
  <c r="BC144" i="4"/>
  <c r="AV144" i="4"/>
  <c r="AR144" i="4"/>
  <c r="AP144" i="4"/>
  <c r="AM144" i="4"/>
  <c r="AH144" i="4"/>
  <c r="AF144" i="4"/>
  <c r="BR144" i="4"/>
  <c r="BK144" i="4"/>
  <c r="BF144" i="4"/>
  <c r="AZ144" i="4"/>
  <c r="AX144" i="4"/>
  <c r="AQ144" i="4"/>
  <c r="AL144" i="4"/>
  <c r="BN144" i="4"/>
  <c r="BH144" i="4"/>
  <c r="BB144" i="4"/>
  <c r="AY144" i="4"/>
  <c r="AU144" i="4"/>
  <c r="AN144" i="4"/>
  <c r="AJ144" i="4"/>
  <c r="AE146" i="4"/>
  <c r="BR146" i="4"/>
  <c r="BB146" i="4"/>
  <c r="AS146" i="4"/>
  <c r="BE146" i="4"/>
  <c r="AT146" i="4"/>
  <c r="BF146" i="4"/>
  <c r="AR146" i="4"/>
  <c r="AE148" i="4"/>
  <c r="AI148" i="4"/>
  <c r="BD148" i="4"/>
  <c r="BG148" i="4"/>
  <c r="AY148" i="4"/>
  <c r="AE150" i="4"/>
  <c r="BQ150" i="4"/>
  <c r="BD150" i="4"/>
  <c r="BA150" i="4"/>
  <c r="BB150" i="4"/>
  <c r="BP150" i="4"/>
  <c r="AJ150" i="4"/>
  <c r="AP150" i="4"/>
  <c r="AE152" i="4"/>
  <c r="BQ152" i="4"/>
  <c r="BO152" i="4"/>
  <c r="BK152" i="4"/>
  <c r="BI152" i="4"/>
  <c r="BE152" i="4"/>
  <c r="BB152" i="4"/>
  <c r="AW152" i="4"/>
  <c r="AT152" i="4"/>
  <c r="AO152" i="4"/>
  <c r="AM152" i="4"/>
  <c r="AK152" i="4"/>
  <c r="AI152" i="4"/>
  <c r="AF152" i="4"/>
  <c r="BP152" i="4"/>
  <c r="BL152" i="4"/>
  <c r="BH152" i="4"/>
  <c r="BD152" i="4"/>
  <c r="BA152" i="4"/>
  <c r="AY152" i="4"/>
  <c r="AV152" i="4"/>
  <c r="AS152" i="4"/>
  <c r="AQ152" i="4"/>
  <c r="AL152" i="4"/>
  <c r="BR152" i="4"/>
  <c r="BM152" i="4"/>
  <c r="BJ152" i="4"/>
  <c r="BG152" i="4"/>
  <c r="BC152" i="4"/>
  <c r="AZ152" i="4"/>
  <c r="AU152" i="4"/>
  <c r="AR152" i="4"/>
  <c r="AN152" i="4"/>
  <c r="AJ152" i="4"/>
  <c r="AG152" i="4"/>
  <c r="AE154" i="4"/>
  <c r="BR154" i="4"/>
  <c r="BK154" i="4"/>
  <c r="BI154" i="4"/>
  <c r="BC154" i="4"/>
  <c r="AT154" i="4"/>
  <c r="AP154" i="4"/>
  <c r="AH154" i="4"/>
  <c r="BQ154" i="4"/>
  <c r="BH154" i="4"/>
  <c r="AY154" i="4"/>
  <c r="AR154" i="4"/>
  <c r="AI154" i="4"/>
  <c r="BJ154" i="4"/>
  <c r="BD154" i="4"/>
  <c r="AU154" i="4"/>
  <c r="AQ154" i="4"/>
  <c r="AG154" i="4"/>
  <c r="BH156" i="4"/>
  <c r="BG156" i="4"/>
  <c r="AE158" i="4"/>
  <c r="BJ158" i="4"/>
  <c r="AW158" i="4"/>
  <c r="AL158" i="4"/>
  <c r="AV158" i="4"/>
  <c r="AK158" i="4"/>
  <c r="BI158" i="4"/>
  <c r="AH158" i="4"/>
  <c r="AN158" i="4"/>
  <c r="AE160" i="4"/>
  <c r="BQ160" i="4"/>
  <c r="BO160" i="4"/>
  <c r="BK160" i="4"/>
  <c r="BG160" i="4"/>
  <c r="BC160" i="4"/>
  <c r="AZ160" i="4"/>
  <c r="AX160" i="4"/>
  <c r="AV160" i="4"/>
  <c r="AS160" i="4"/>
  <c r="AO160" i="4"/>
  <c r="AK160" i="4"/>
  <c r="AI160" i="4"/>
  <c r="AF160" i="4"/>
  <c r="BP160" i="4"/>
  <c r="BM160" i="4"/>
  <c r="BH160" i="4"/>
  <c r="BE160" i="4"/>
  <c r="BA160" i="4"/>
  <c r="AW160" i="4"/>
  <c r="AR160" i="4"/>
  <c r="AP160" i="4"/>
  <c r="AM160" i="4"/>
  <c r="AH160" i="4"/>
  <c r="BN160" i="4"/>
  <c r="BL160" i="4"/>
  <c r="BI160" i="4"/>
  <c r="BF160" i="4"/>
  <c r="BD160" i="4"/>
  <c r="AY160" i="4"/>
  <c r="AU160" i="4"/>
  <c r="AQ160" i="4"/>
  <c r="AN160" i="4"/>
  <c r="AJ160" i="4"/>
  <c r="AG160" i="4"/>
  <c r="AE162" i="4"/>
  <c r="BQ162" i="4"/>
  <c r="BI162" i="4"/>
  <c r="BD162" i="4"/>
  <c r="AU162" i="4"/>
  <c r="AS162" i="4"/>
  <c r="AL162" i="4"/>
  <c r="AF162" i="4"/>
  <c r="BK162" i="4"/>
  <c r="BH162" i="4"/>
  <c r="AZ162" i="4"/>
  <c r="AT162" i="4"/>
  <c r="AK162" i="4"/>
  <c r="BR162" i="4"/>
  <c r="BJ162" i="4"/>
  <c r="BC162" i="4"/>
  <c r="AV162" i="4"/>
  <c r="AR162" i="4"/>
  <c r="AJ162" i="4"/>
  <c r="BE164" i="4"/>
  <c r="AQ164" i="4"/>
  <c r="AF164" i="4"/>
  <c r="BD164" i="4"/>
  <c r="BO164" i="4"/>
  <c r="AP164" i="4"/>
  <c r="AM164" i="4"/>
  <c r="AE166" i="4"/>
  <c r="BR166" i="4"/>
  <c r="BD166" i="4"/>
  <c r="AJ166" i="4"/>
  <c r="AF166" i="4"/>
  <c r="BH166" i="4"/>
  <c r="AS166" i="4"/>
  <c r="BQ166" i="4"/>
  <c r="BF166" i="4"/>
  <c r="AH166" i="4"/>
  <c r="AK166" i="4"/>
  <c r="AE168" i="4"/>
  <c r="BR168" i="4"/>
  <c r="BN168" i="4"/>
  <c r="BK168" i="4"/>
  <c r="BC168" i="4"/>
  <c r="AZ168" i="4"/>
  <c r="AW168" i="4"/>
  <c r="AR168" i="4"/>
  <c r="AO168" i="4"/>
  <c r="AL168" i="4"/>
  <c r="AH168" i="4"/>
  <c r="AF168" i="4"/>
  <c r="BP168" i="4"/>
  <c r="BL168" i="4"/>
  <c r="BH168" i="4"/>
  <c r="BE168" i="4"/>
  <c r="BB168" i="4"/>
  <c r="AU168" i="4"/>
  <c r="AP168" i="4"/>
  <c r="AJ168" i="4"/>
  <c r="BM168" i="4"/>
  <c r="BF168" i="4"/>
  <c r="BD168" i="4"/>
  <c r="AV168" i="4"/>
  <c r="AT168" i="4"/>
  <c r="AM168" i="4"/>
  <c r="AG168" i="4"/>
  <c r="AE170" i="4"/>
  <c r="BQ170" i="4"/>
  <c r="BO170" i="4"/>
  <c r="BH170" i="4"/>
  <c r="BF170" i="4"/>
  <c r="AZ170" i="4"/>
  <c r="AS170" i="4"/>
  <c r="AQ170" i="4"/>
  <c r="AL170" i="4"/>
  <c r="AH170" i="4"/>
  <c r="BR170" i="4"/>
  <c r="BP170" i="4"/>
  <c r="BN170" i="4"/>
  <c r="BG170" i="4"/>
  <c r="BB170" i="4"/>
  <c r="BA170" i="4"/>
  <c r="AT170" i="4"/>
  <c r="AR170" i="4"/>
  <c r="AP170" i="4"/>
  <c r="AI170" i="4"/>
  <c r="AJ172" i="4"/>
  <c r="BL172" i="4"/>
  <c r="AS172" i="4"/>
  <c r="AE174" i="4"/>
  <c r="BH174" i="4"/>
  <c r="AT174" i="4"/>
  <c r="AJ174" i="4"/>
  <c r="AX174" i="4"/>
  <c r="AV174" i="4"/>
  <c r="AL174" i="4"/>
  <c r="AM174" i="4"/>
  <c r="AE175" i="4"/>
  <c r="BQ175" i="4"/>
  <c r="BO175" i="4"/>
  <c r="BN175" i="4"/>
  <c r="BK175" i="4"/>
  <c r="BI175" i="4"/>
  <c r="BG175" i="4"/>
  <c r="BF175" i="4"/>
  <c r="BC175" i="4"/>
  <c r="BA175" i="4"/>
  <c r="AY175" i="4"/>
  <c r="AW175" i="4"/>
  <c r="AU175" i="4"/>
  <c r="AR175" i="4"/>
  <c r="AQ175" i="4"/>
  <c r="AO175" i="4"/>
  <c r="AL175" i="4"/>
  <c r="AJ175" i="4"/>
  <c r="AH175" i="4"/>
  <c r="BR175" i="4"/>
  <c r="BP175" i="4"/>
  <c r="BM175" i="4"/>
  <c r="BJ175" i="4"/>
  <c r="BH175" i="4"/>
  <c r="BE175" i="4"/>
  <c r="BB175" i="4"/>
  <c r="AZ175" i="4"/>
  <c r="AX175" i="4"/>
  <c r="AT175" i="4"/>
  <c r="AS175" i="4"/>
  <c r="AP175" i="4"/>
  <c r="AM175" i="4"/>
  <c r="AK175" i="4"/>
  <c r="AI175" i="4"/>
  <c r="AG175" i="4"/>
  <c r="BQ177" i="4"/>
  <c r="BI177" i="4"/>
  <c r="BF177" i="4"/>
  <c r="BA177" i="4"/>
  <c r="AV177" i="4"/>
  <c r="AP177" i="4"/>
  <c r="AN177" i="4"/>
  <c r="AF177" i="4"/>
  <c r="BO177" i="4"/>
  <c r="BG177" i="4"/>
  <c r="BE177" i="4"/>
  <c r="AY177" i="4"/>
  <c r="AU177" i="4"/>
  <c r="AO177" i="4"/>
  <c r="AM177" i="4"/>
  <c r="BR179" i="4"/>
  <c r="BI179" i="4"/>
  <c r="BF179" i="4"/>
  <c r="AX179" i="4"/>
  <c r="AV179" i="4"/>
  <c r="AL179" i="4"/>
  <c r="BQ179" i="4"/>
  <c r="BH179" i="4"/>
  <c r="AW179" i="4"/>
  <c r="AN179" i="4"/>
  <c r="AM179" i="4"/>
  <c r="AG179" i="4"/>
  <c r="BP180" i="4"/>
  <c r="BH180" i="4"/>
  <c r="AY180" i="4"/>
  <c r="AP180" i="4"/>
  <c r="AF180" i="4"/>
  <c r="BQ180" i="4"/>
  <c r="BG180" i="4"/>
  <c r="AX180" i="4"/>
  <c r="AN180" i="4"/>
  <c r="AE181" i="4"/>
  <c r="BR181" i="4"/>
  <c r="BP181" i="4"/>
  <c r="BN181" i="4"/>
  <c r="BL181" i="4"/>
  <c r="BJ181" i="4"/>
  <c r="BI181" i="4"/>
  <c r="BG181" i="4"/>
  <c r="BE181" i="4"/>
  <c r="BC181" i="4"/>
  <c r="BA181" i="4"/>
  <c r="AZ181" i="4"/>
  <c r="AX181" i="4"/>
  <c r="AW181" i="4"/>
  <c r="AV181" i="4"/>
  <c r="AT181" i="4"/>
  <c r="AS181" i="4"/>
  <c r="AQ181" i="4"/>
  <c r="AP181" i="4"/>
  <c r="AN181" i="4"/>
  <c r="AL181" i="4"/>
  <c r="AJ181" i="4"/>
  <c r="AH181" i="4"/>
  <c r="AF181" i="4"/>
  <c r="BQ181" i="4"/>
  <c r="BO181" i="4"/>
  <c r="BM181" i="4"/>
  <c r="BK181" i="4"/>
  <c r="BH181" i="4"/>
  <c r="BF181" i="4"/>
  <c r="BD181" i="4"/>
  <c r="BB181" i="4"/>
  <c r="AY181" i="4"/>
  <c r="AU181" i="4"/>
  <c r="AR181" i="4"/>
  <c r="AO181" i="4"/>
  <c r="AM181" i="4"/>
  <c r="AK181" i="4"/>
  <c r="AI181" i="4"/>
  <c r="AG181" i="4"/>
  <c r="AE182" i="4"/>
  <c r="BP182" i="4"/>
  <c r="BL182" i="4"/>
  <c r="AT182" i="4"/>
  <c r="AR182" i="4"/>
  <c r="AH182" i="4"/>
  <c r="BD182" i="4"/>
  <c r="AJ182" i="4"/>
  <c r="BN182" i="4"/>
  <c r="AS182" i="4"/>
  <c r="AF182" i="4"/>
  <c r="AG182" i="4"/>
  <c r="AE183" i="4"/>
  <c r="BR183" i="4"/>
  <c r="BO183" i="4"/>
  <c r="BK183" i="4"/>
  <c r="BI183" i="4"/>
  <c r="BD183" i="4"/>
  <c r="AZ183" i="4"/>
  <c r="AW183" i="4"/>
  <c r="AT183" i="4"/>
  <c r="AR183" i="4"/>
  <c r="AN183" i="4"/>
  <c r="AL183" i="4"/>
  <c r="AJ183" i="4"/>
  <c r="AG183" i="4"/>
  <c r="BQ183" i="4"/>
  <c r="BM183" i="4"/>
  <c r="BJ183" i="4"/>
  <c r="BG183" i="4"/>
  <c r="BC183" i="4"/>
  <c r="BA183" i="4"/>
  <c r="AY183" i="4"/>
  <c r="AU183" i="4"/>
  <c r="AQ183" i="4"/>
  <c r="AK183" i="4"/>
  <c r="AF183" i="4"/>
  <c r="BP183" i="4"/>
  <c r="BL183" i="4"/>
  <c r="BH183" i="4"/>
  <c r="BE183" i="4"/>
  <c r="BB183" i="4"/>
  <c r="AV183" i="4"/>
  <c r="AS183" i="4"/>
  <c r="AO183" i="4"/>
  <c r="AM183" i="4"/>
  <c r="AI183" i="4"/>
  <c r="AH183" i="4"/>
  <c r="AE184" i="4"/>
  <c r="AW184" i="4"/>
  <c r="AU184" i="4"/>
  <c r="AO184" i="4"/>
  <c r="AM184" i="4"/>
  <c r="AJ184" i="4"/>
  <c r="AH184" i="4"/>
  <c r="BP184" i="4"/>
  <c r="BM184" i="4"/>
  <c r="BK184" i="4"/>
  <c r="BH184" i="4"/>
  <c r="BE184" i="4"/>
  <c r="BB184" i="4"/>
  <c r="AX184" i="4"/>
  <c r="AR184" i="4"/>
  <c r="AN184" i="4"/>
  <c r="AG184" i="4"/>
  <c r="BR184" i="4"/>
  <c r="BN184" i="4"/>
  <c r="BL184" i="4"/>
  <c r="BJ184" i="4"/>
  <c r="BF184" i="4"/>
  <c r="BD184" i="4"/>
  <c r="BC184" i="4"/>
  <c r="AZ184" i="4"/>
  <c r="AV184" i="4"/>
  <c r="AT184" i="4"/>
  <c r="AP184" i="4"/>
  <c r="AL184" i="4"/>
  <c r="AF184" i="4"/>
  <c r="AI184" i="4"/>
  <c r="BO185" i="4"/>
  <c r="BM185" i="4"/>
  <c r="BL185" i="4"/>
  <c r="BK185" i="4"/>
  <c r="BI185" i="4"/>
  <c r="BG185" i="4"/>
  <c r="BC185" i="4"/>
  <c r="BA185" i="4"/>
  <c r="AY185" i="4"/>
  <c r="AX185" i="4"/>
  <c r="AW185" i="4"/>
  <c r="AV185" i="4"/>
  <c r="AP185" i="4"/>
  <c r="AN185" i="4"/>
  <c r="AI185" i="4"/>
  <c r="AO185" i="4"/>
  <c r="AM185" i="4"/>
  <c r="AK185" i="4"/>
  <c r="BH186" i="4"/>
  <c r="AZ186" i="4"/>
  <c r="AX186" i="4"/>
  <c r="AP186" i="4"/>
  <c r="AO186" i="4"/>
  <c r="AN186" i="4"/>
  <c r="BQ188" i="4"/>
  <c r="BP188" i="4"/>
  <c r="AS188" i="4"/>
  <c r="AR188" i="4"/>
  <c r="AI188" i="4"/>
  <c r="AE189" i="4"/>
  <c r="BR189" i="4"/>
  <c r="BQ189" i="4"/>
  <c r="BP189" i="4"/>
  <c r="BO189" i="4"/>
  <c r="BN189" i="4"/>
  <c r="BM189" i="4"/>
  <c r="BL189" i="4"/>
  <c r="BK189" i="4"/>
  <c r="BJ189" i="4"/>
  <c r="BI189" i="4"/>
  <c r="BH189" i="4"/>
  <c r="BG189" i="4"/>
  <c r="BF189" i="4"/>
  <c r="BE189" i="4"/>
  <c r="BD189" i="4"/>
  <c r="BC189" i="4"/>
  <c r="BB189" i="4"/>
  <c r="BA189" i="4"/>
  <c r="AZ189" i="4"/>
  <c r="AY189" i="4"/>
  <c r="AX189" i="4"/>
  <c r="AW189" i="4"/>
  <c r="AV189" i="4"/>
  <c r="AU189" i="4"/>
  <c r="AT189" i="4"/>
  <c r="AS189" i="4"/>
  <c r="AR189" i="4"/>
  <c r="AQ189" i="4"/>
  <c r="AP189" i="4"/>
  <c r="AO189" i="4"/>
  <c r="AN189" i="4"/>
  <c r="AM189" i="4"/>
  <c r="AL189" i="4"/>
  <c r="AK189" i="4"/>
  <c r="AJ189" i="4"/>
  <c r="AI189" i="4"/>
  <c r="AH189" i="4"/>
  <c r="AG189" i="4"/>
  <c r="AF189" i="4"/>
  <c r="BK190" i="4"/>
  <c r="BJ190" i="4"/>
  <c r="BI190" i="4"/>
  <c r="BC190" i="4"/>
  <c r="BB190" i="4"/>
  <c r="BA190" i="4"/>
  <c r="AS190" i="4"/>
  <c r="AM190" i="4"/>
  <c r="AL190" i="4"/>
  <c r="AK190" i="4"/>
  <c r="AF190" i="4"/>
  <c r="AE191" i="4"/>
  <c r="BR191" i="4"/>
  <c r="BP191" i="4"/>
  <c r="BO191" i="4"/>
  <c r="BN191" i="4"/>
  <c r="BM191" i="4"/>
  <c r="BL191" i="4"/>
  <c r="BK191" i="4"/>
  <c r="BJ191" i="4"/>
  <c r="BH191" i="4"/>
  <c r="BG191" i="4"/>
  <c r="BF191" i="4"/>
  <c r="BE191" i="4"/>
  <c r="BD191" i="4"/>
  <c r="BC191" i="4"/>
  <c r="BB191" i="4"/>
  <c r="AZ191" i="4"/>
  <c r="AY191" i="4"/>
  <c r="AX191" i="4"/>
  <c r="AW191" i="4"/>
  <c r="AV191" i="4"/>
  <c r="AU191" i="4"/>
  <c r="AT191" i="4"/>
  <c r="AR191" i="4"/>
  <c r="AQ191" i="4"/>
  <c r="AP191" i="4"/>
  <c r="AO191" i="4"/>
  <c r="AN191" i="4"/>
  <c r="AM191" i="4"/>
  <c r="AL191" i="4"/>
  <c r="AJ191" i="4"/>
  <c r="AI191" i="4"/>
  <c r="AH191" i="4"/>
  <c r="AG191" i="4"/>
  <c r="AF191" i="4"/>
  <c r="AK191" i="4"/>
  <c r="AE70" i="4"/>
  <c r="BK70" i="4"/>
  <c r="BJ70" i="4"/>
  <c r="AX70" i="4"/>
  <c r="AE71" i="4"/>
  <c r="BQ71" i="4"/>
  <c r="BP71" i="4"/>
  <c r="BL71" i="4"/>
  <c r="BI71" i="4"/>
  <c r="BH71" i="4"/>
  <c r="BD71" i="4"/>
  <c r="BA71" i="4"/>
  <c r="AZ71" i="4"/>
  <c r="AV71" i="4"/>
  <c r="AS71" i="4"/>
  <c r="AR71" i="4"/>
  <c r="AN71" i="4"/>
  <c r="AK71" i="4"/>
  <c r="AJ71" i="4"/>
  <c r="AF71" i="4"/>
  <c r="AE72" i="4"/>
  <c r="BR72" i="4"/>
  <c r="BQ72" i="4"/>
  <c r="BP72" i="4"/>
  <c r="BO72" i="4"/>
  <c r="BL72" i="4"/>
  <c r="BJ72" i="4"/>
  <c r="BI72" i="4"/>
  <c r="BH72" i="4"/>
  <c r="BG72" i="4"/>
  <c r="BE72" i="4"/>
  <c r="BD72" i="4"/>
  <c r="BA72" i="4"/>
  <c r="AZ72" i="4"/>
  <c r="AY72" i="4"/>
  <c r="AW72" i="4"/>
  <c r="AV72" i="4"/>
  <c r="AT72" i="4"/>
  <c r="AS72" i="4"/>
  <c r="AQ72" i="4"/>
  <c r="AO72" i="4"/>
  <c r="AN72" i="4"/>
  <c r="AL72" i="4"/>
  <c r="AK72" i="4"/>
  <c r="AJ72" i="4"/>
  <c r="AI72" i="4"/>
  <c r="AF72" i="4"/>
  <c r="AG72" i="4"/>
  <c r="AE73" i="4"/>
  <c r="BQ73" i="4"/>
  <c r="BM73" i="4"/>
  <c r="BH73" i="4"/>
  <c r="BC73" i="4"/>
  <c r="AW73" i="4"/>
  <c r="AV73" i="4"/>
  <c r="AU73" i="4"/>
  <c r="AH73" i="4"/>
  <c r="AG73" i="4"/>
  <c r="AE74" i="4"/>
  <c r="BK74" i="4"/>
  <c r="BJ74" i="4"/>
  <c r="BG74" i="4"/>
  <c r="AV74" i="4"/>
  <c r="AU74" i="4"/>
  <c r="AO74" i="4"/>
  <c r="AN74" i="4"/>
  <c r="AM74" i="4"/>
  <c r="AE75" i="4"/>
  <c r="AL75" i="4"/>
  <c r="AJ75" i="4"/>
  <c r="BH75" i="4"/>
  <c r="AE76" i="4"/>
  <c r="BR76" i="4"/>
  <c r="BQ76" i="4"/>
  <c r="BP76" i="4"/>
  <c r="BO76" i="4"/>
  <c r="BN76" i="4"/>
  <c r="BM76" i="4"/>
  <c r="BL76" i="4"/>
  <c r="BK76" i="4"/>
  <c r="BJ76" i="4"/>
  <c r="BI76" i="4"/>
  <c r="BH76" i="4"/>
  <c r="BG76" i="4"/>
  <c r="BF76" i="4"/>
  <c r="BE76" i="4"/>
  <c r="BD76" i="4"/>
  <c r="BC76" i="4"/>
  <c r="BB76" i="4"/>
  <c r="BA76" i="4"/>
  <c r="AZ76" i="4"/>
  <c r="AY76" i="4"/>
  <c r="AX76" i="4"/>
  <c r="AW76" i="4"/>
  <c r="AV76" i="4"/>
  <c r="AU76" i="4"/>
  <c r="AT76" i="4"/>
  <c r="AS76" i="4"/>
  <c r="AR76" i="4"/>
  <c r="AQ76" i="4"/>
  <c r="AP76" i="4"/>
  <c r="AO76" i="4"/>
  <c r="AN76" i="4"/>
  <c r="AM76" i="4"/>
  <c r="AL76" i="4"/>
  <c r="AK76" i="4"/>
  <c r="AJ76" i="4"/>
  <c r="AI76" i="4"/>
  <c r="AH76" i="4"/>
  <c r="AG76" i="4"/>
  <c r="AF76" i="4"/>
  <c r="AE77" i="4"/>
  <c r="BR77" i="4"/>
  <c r="BP77" i="4"/>
  <c r="BO77" i="4"/>
  <c r="BN77" i="4"/>
  <c r="BM77" i="4"/>
  <c r="BL77" i="4"/>
  <c r="BK77" i="4"/>
  <c r="BJ77" i="4"/>
  <c r="BH77" i="4"/>
  <c r="BG77" i="4"/>
  <c r="BF77" i="4"/>
  <c r="BE77" i="4"/>
  <c r="BD77" i="4"/>
  <c r="BC77" i="4"/>
  <c r="BB77" i="4"/>
  <c r="AZ77" i="4"/>
  <c r="AY77" i="4"/>
  <c r="AX77" i="4"/>
  <c r="AW77" i="4"/>
  <c r="AV77" i="4"/>
  <c r="AU77" i="4"/>
  <c r="AT77" i="4"/>
  <c r="AR77" i="4"/>
  <c r="AQ77" i="4"/>
  <c r="AP77" i="4"/>
  <c r="AO77" i="4"/>
  <c r="AN77" i="4"/>
  <c r="AM77" i="4"/>
  <c r="AL77" i="4"/>
  <c r="AJ77" i="4"/>
  <c r="AI77" i="4"/>
  <c r="AH77" i="4"/>
  <c r="AG77" i="4"/>
  <c r="AF77" i="4"/>
  <c r="AK77" i="4"/>
  <c r="AE78" i="4"/>
  <c r="BR78" i="4"/>
  <c r="BQ78" i="4"/>
  <c r="BH78" i="4"/>
  <c r="AM78" i="4"/>
  <c r="AL78" i="4"/>
  <c r="AK78" i="4"/>
  <c r="AE79" i="4"/>
  <c r="BQ79" i="4"/>
  <c r="BP79" i="4"/>
  <c r="BO79" i="4"/>
  <c r="BN79" i="4"/>
  <c r="BM79" i="4"/>
  <c r="BL79" i="4"/>
  <c r="BK79" i="4"/>
  <c r="BI79" i="4"/>
  <c r="BH79" i="4"/>
  <c r="BG79" i="4"/>
  <c r="BF79" i="4"/>
  <c r="BE79" i="4"/>
  <c r="BD79" i="4"/>
  <c r="BC79" i="4"/>
  <c r="BA79" i="4"/>
  <c r="AZ79" i="4"/>
  <c r="AY79" i="4"/>
  <c r="AX79" i="4"/>
  <c r="AV79" i="4"/>
  <c r="AU79" i="4"/>
  <c r="AS79" i="4"/>
  <c r="AR79" i="4"/>
  <c r="AQ79" i="4"/>
  <c r="AP79" i="4"/>
  <c r="AN79" i="4"/>
  <c r="AM79" i="4"/>
  <c r="AK79" i="4"/>
  <c r="AJ79" i="4"/>
  <c r="AH79" i="4"/>
  <c r="AF79" i="4"/>
  <c r="AE80" i="4"/>
  <c r="BP80" i="4"/>
  <c r="BN80" i="4"/>
  <c r="BM80" i="4"/>
  <c r="BL80" i="4"/>
  <c r="BK80" i="4"/>
  <c r="BI80" i="4"/>
  <c r="BH80" i="4"/>
  <c r="BE80" i="4"/>
  <c r="BD80" i="4"/>
  <c r="BC80" i="4"/>
  <c r="BA80" i="4"/>
  <c r="AZ80" i="4"/>
  <c r="AX80" i="4"/>
  <c r="AW80" i="4"/>
  <c r="AU80" i="4"/>
  <c r="AS80" i="4"/>
  <c r="AR80" i="4"/>
  <c r="AP80" i="4"/>
  <c r="AO80" i="4"/>
  <c r="AN80" i="4"/>
  <c r="AM80" i="4"/>
  <c r="AJ80" i="4"/>
  <c r="AH80" i="4"/>
  <c r="AG80" i="4"/>
  <c r="AF80" i="4"/>
  <c r="AK80" i="4"/>
  <c r="AE81" i="4"/>
  <c r="BN81" i="4"/>
  <c r="BM81" i="4"/>
  <c r="BF81" i="4"/>
  <c r="BA81" i="4"/>
  <c r="AT81" i="4"/>
  <c r="AS81" i="4"/>
  <c r="AG81" i="4"/>
  <c r="AE82" i="4"/>
  <c r="BR82" i="4"/>
  <c r="BO82" i="4"/>
  <c r="BM82" i="4"/>
  <c r="BF82" i="4"/>
  <c r="BE82" i="4"/>
  <c r="AY82" i="4"/>
  <c r="AR82" i="4"/>
  <c r="AP82" i="4"/>
  <c r="AN82" i="4"/>
  <c r="AM82" i="4"/>
  <c r="AL82" i="4"/>
  <c r="AE83" i="4"/>
  <c r="BQ83" i="4"/>
  <c r="BG83" i="4"/>
  <c r="AZ83" i="4"/>
  <c r="AX83" i="4"/>
  <c r="BP84" i="4"/>
  <c r="BN84" i="4"/>
  <c r="BM84" i="4"/>
  <c r="BF84" i="4"/>
  <c r="BE84" i="4"/>
  <c r="BD84" i="4"/>
  <c r="AW84" i="4"/>
  <c r="AV84" i="4"/>
  <c r="AU84" i="4"/>
  <c r="AN84" i="4"/>
  <c r="AM84" i="4"/>
  <c r="AL84" i="4"/>
  <c r="AF84" i="4"/>
  <c r="AE85" i="4"/>
  <c r="BR85" i="4"/>
  <c r="BQ85" i="4"/>
  <c r="BO85" i="4"/>
  <c r="BN85" i="4"/>
  <c r="BM85" i="4"/>
  <c r="BL85" i="4"/>
  <c r="BK85" i="4"/>
  <c r="BJ85" i="4"/>
  <c r="BI85" i="4"/>
  <c r="BG85" i="4"/>
  <c r="BF85" i="4"/>
  <c r="BE85" i="4"/>
  <c r="BD85" i="4"/>
  <c r="BC85" i="4"/>
  <c r="BB85" i="4"/>
  <c r="BA85" i="4"/>
  <c r="AY85" i="4"/>
  <c r="AX85" i="4"/>
  <c r="AW85" i="4"/>
  <c r="AV85" i="4"/>
  <c r="AU85" i="4"/>
  <c r="AT85" i="4"/>
  <c r="AS85" i="4"/>
  <c r="AQ85" i="4"/>
  <c r="AP85" i="4"/>
  <c r="AO85" i="4"/>
  <c r="AN85" i="4"/>
  <c r="AM85" i="4"/>
  <c r="AL85" i="4"/>
  <c r="AK85" i="4"/>
  <c r="AI85" i="4"/>
  <c r="AH85" i="4"/>
  <c r="AG85" i="4"/>
  <c r="AF85" i="4"/>
  <c r="AJ85" i="4"/>
  <c r="AE86" i="4"/>
  <c r="BO86" i="4"/>
  <c r="BN86" i="4"/>
  <c r="BL86" i="4"/>
  <c r="AQ86" i="4"/>
  <c r="AI86" i="4"/>
  <c r="AH86" i="4"/>
  <c r="AF86" i="4"/>
  <c r="AE87" i="4"/>
  <c r="BR87" i="4"/>
  <c r="BQ87" i="4"/>
  <c r="BP87" i="4"/>
  <c r="BO87" i="4"/>
  <c r="BN87" i="4"/>
  <c r="BM87" i="4"/>
  <c r="BL87" i="4"/>
  <c r="BK87" i="4"/>
  <c r="BJ87" i="4"/>
  <c r="BI87" i="4"/>
  <c r="BH87" i="4"/>
  <c r="BG87" i="4"/>
  <c r="BF87" i="4"/>
  <c r="BE87" i="4"/>
  <c r="BD87" i="4"/>
  <c r="BC87" i="4"/>
  <c r="BB87" i="4"/>
  <c r="BA87" i="4"/>
  <c r="AZ87" i="4"/>
  <c r="AY87" i="4"/>
  <c r="AX87" i="4"/>
  <c r="AW87" i="4"/>
  <c r="AV87" i="4"/>
  <c r="AU87" i="4"/>
  <c r="AT87" i="4"/>
  <c r="AS87" i="4"/>
  <c r="AR87" i="4"/>
  <c r="AQ87" i="4"/>
  <c r="AP87" i="4"/>
  <c r="AO87" i="4"/>
  <c r="AN87" i="4"/>
  <c r="AM87" i="4"/>
  <c r="AL87" i="4"/>
  <c r="AK87" i="4"/>
  <c r="AJ87" i="4"/>
  <c r="AI87" i="4"/>
  <c r="AH87" i="4"/>
  <c r="AG87" i="4"/>
  <c r="AF87" i="4"/>
  <c r="AE88" i="4"/>
  <c r="BR88" i="4"/>
  <c r="BQ88" i="4"/>
  <c r="BO88" i="4"/>
  <c r="BN88" i="4"/>
  <c r="BM88" i="4"/>
  <c r="BL88" i="4"/>
  <c r="BK88" i="4"/>
  <c r="BJ88" i="4"/>
  <c r="BI88" i="4"/>
  <c r="BG88" i="4"/>
  <c r="BF88" i="4"/>
  <c r="BE88" i="4"/>
  <c r="BD88" i="4"/>
  <c r="BC88" i="4"/>
  <c r="BB88" i="4"/>
  <c r="BA88" i="4"/>
  <c r="AY88" i="4"/>
  <c r="AX88" i="4"/>
  <c r="AW88" i="4"/>
  <c r="AV88" i="4"/>
  <c r="AU88" i="4"/>
  <c r="AT88" i="4"/>
  <c r="AS88" i="4"/>
  <c r="AQ88" i="4"/>
  <c r="AP88" i="4"/>
  <c r="AO88" i="4"/>
  <c r="AN88" i="4"/>
  <c r="AM88" i="4"/>
  <c r="AL88" i="4"/>
  <c r="AK88" i="4"/>
  <c r="AI88" i="4"/>
  <c r="AH88" i="4"/>
  <c r="AG88" i="4"/>
  <c r="AF88" i="4"/>
  <c r="AJ88" i="4"/>
  <c r="AE89" i="4"/>
  <c r="BQ89" i="4"/>
  <c r="BP89" i="4"/>
  <c r="BG89" i="4"/>
  <c r="BF89" i="4"/>
  <c r="BC89" i="4"/>
  <c r="BB89" i="4"/>
  <c r="AQ89" i="4"/>
  <c r="AO89" i="4"/>
  <c r="AJ89" i="4"/>
  <c r="AI89" i="4"/>
  <c r="AE90" i="4"/>
  <c r="BK90" i="4"/>
  <c r="BJ90" i="4"/>
  <c r="BI90" i="4"/>
  <c r="AX90" i="4"/>
  <c r="AV90" i="4"/>
  <c r="AT90" i="4"/>
  <c r="AR90" i="4"/>
  <c r="AP90" i="4"/>
  <c r="AJ90" i="4"/>
  <c r="AE91" i="4"/>
  <c r="AG91" i="4"/>
  <c r="AF91" i="4"/>
  <c r="AE92" i="4"/>
  <c r="BR92" i="4"/>
  <c r="BQ92" i="4"/>
  <c r="BP92" i="4"/>
  <c r="BO92" i="4"/>
  <c r="BN92" i="4"/>
  <c r="BM92" i="4"/>
  <c r="BL92" i="4"/>
  <c r="BK92" i="4"/>
  <c r="BJ92" i="4"/>
  <c r="BI92" i="4"/>
  <c r="BH92" i="4"/>
  <c r="BG92" i="4"/>
  <c r="BF92" i="4"/>
  <c r="BE92" i="4"/>
  <c r="BD92" i="4"/>
  <c r="BC92" i="4"/>
  <c r="BB92" i="4"/>
  <c r="BA92" i="4"/>
  <c r="AZ92" i="4"/>
  <c r="AY92" i="4"/>
  <c r="AX92" i="4"/>
  <c r="AW92" i="4"/>
  <c r="AV92" i="4"/>
  <c r="AU92" i="4"/>
  <c r="AT92" i="4"/>
  <c r="AS92" i="4"/>
  <c r="AR92" i="4"/>
  <c r="AQ92" i="4"/>
  <c r="AP92" i="4"/>
  <c r="AO92" i="4"/>
  <c r="AN92" i="4"/>
  <c r="AM92" i="4"/>
  <c r="AL92" i="4"/>
  <c r="AK92" i="4"/>
  <c r="AJ92" i="4"/>
  <c r="AI92" i="4"/>
  <c r="AH92" i="4"/>
  <c r="AG92" i="4"/>
  <c r="AF92" i="4"/>
  <c r="AE93" i="4"/>
  <c r="BR93" i="4"/>
  <c r="BQ93" i="4"/>
  <c r="BL93" i="4"/>
  <c r="BK93" i="4"/>
  <c r="BJ93" i="4"/>
  <c r="BI93" i="4"/>
  <c r="BG93" i="4"/>
  <c r="BC93" i="4"/>
  <c r="BB93" i="4"/>
  <c r="BA93" i="4"/>
  <c r="AY93" i="4"/>
  <c r="AX93" i="4"/>
  <c r="AT93" i="4"/>
  <c r="AS93" i="4"/>
  <c r="AQ93" i="4"/>
  <c r="AP93" i="4"/>
  <c r="AO93" i="4"/>
  <c r="AK93" i="4"/>
  <c r="AI93" i="4"/>
  <c r="AH93" i="4"/>
  <c r="AF93" i="4"/>
  <c r="AE94" i="4"/>
  <c r="BN94" i="4"/>
  <c r="BF94" i="4"/>
  <c r="BE94" i="4"/>
  <c r="BC94" i="4"/>
  <c r="AK94" i="4"/>
  <c r="AJ94" i="4"/>
  <c r="BP94" i="4"/>
  <c r="AE95" i="4"/>
  <c r="BR95" i="4"/>
  <c r="BQ95" i="4"/>
  <c r="BP95" i="4"/>
  <c r="BO95" i="4"/>
  <c r="BN95" i="4"/>
  <c r="BM95" i="4"/>
  <c r="BL95" i="4"/>
  <c r="BK95" i="4"/>
  <c r="BJ95" i="4"/>
  <c r="BI95" i="4"/>
  <c r="BH95" i="4"/>
  <c r="BG95" i="4"/>
  <c r="BF95" i="4"/>
  <c r="BE95" i="4"/>
  <c r="BD95" i="4"/>
  <c r="BC95" i="4"/>
  <c r="BB95" i="4"/>
  <c r="BA95" i="4"/>
  <c r="AZ95" i="4"/>
  <c r="AY95" i="4"/>
  <c r="AX95" i="4"/>
  <c r="AW95" i="4"/>
  <c r="AV95" i="4"/>
  <c r="AU95" i="4"/>
  <c r="AT95" i="4"/>
  <c r="AS95" i="4"/>
  <c r="AR95" i="4"/>
  <c r="AQ95" i="4"/>
  <c r="AP95" i="4"/>
  <c r="AO95" i="4"/>
  <c r="AN95" i="4"/>
  <c r="AM95" i="4"/>
  <c r="AL95" i="4"/>
  <c r="AK95" i="4"/>
  <c r="AJ95" i="4"/>
  <c r="AI95" i="4"/>
  <c r="AH95" i="4"/>
  <c r="AG95" i="4"/>
  <c r="AF95" i="4"/>
  <c r="AE96" i="4"/>
  <c r="BR96" i="4"/>
  <c r="BP96" i="4"/>
  <c r="BO96" i="4"/>
  <c r="BN96" i="4"/>
  <c r="BM96" i="4"/>
  <c r="BL96" i="4"/>
  <c r="BK96" i="4"/>
  <c r="BJ96" i="4"/>
  <c r="BH96" i="4"/>
  <c r="BG96" i="4"/>
  <c r="BF96" i="4"/>
  <c r="BE96" i="4"/>
  <c r="BD96" i="4"/>
  <c r="BC96" i="4"/>
  <c r="BB96" i="4"/>
  <c r="AZ96" i="4"/>
  <c r="AY96" i="4"/>
  <c r="AX96" i="4"/>
  <c r="AW96" i="4"/>
  <c r="AV96" i="4"/>
  <c r="AU96" i="4"/>
  <c r="AT96" i="4"/>
  <c r="AR96" i="4"/>
  <c r="AQ96" i="4"/>
  <c r="AP96" i="4"/>
  <c r="AO96" i="4"/>
  <c r="AN96" i="4"/>
  <c r="AM96" i="4"/>
  <c r="AL96" i="4"/>
  <c r="AJ96" i="4"/>
  <c r="AI96" i="4"/>
  <c r="AH96" i="4"/>
  <c r="AG96" i="4"/>
  <c r="AF96" i="4"/>
  <c r="AE97" i="4"/>
  <c r="BI97" i="4"/>
  <c r="BG97" i="4"/>
  <c r="BF97" i="4"/>
  <c r="BD97" i="4"/>
  <c r="AU97" i="4"/>
  <c r="AS97" i="4"/>
  <c r="AK97" i="4"/>
  <c r="AG97" i="4"/>
  <c r="AE98" i="4"/>
  <c r="BJ98" i="4"/>
  <c r="BI98" i="4"/>
  <c r="BG98" i="4"/>
  <c r="BF98" i="4"/>
  <c r="BE98" i="4"/>
  <c r="AX98" i="4"/>
  <c r="AT98" i="4"/>
  <c r="AQ98" i="4"/>
  <c r="AM98" i="4"/>
  <c r="AK98" i="4"/>
  <c r="AH98" i="4"/>
  <c r="AG98" i="4"/>
  <c r="AZ99" i="4"/>
  <c r="AR99" i="4"/>
  <c r="AE100" i="4"/>
  <c r="BR100" i="4"/>
  <c r="BQ100" i="4"/>
  <c r="BP100" i="4"/>
  <c r="BO100" i="4"/>
  <c r="BN100" i="4"/>
  <c r="BM100" i="4"/>
  <c r="BL100" i="4"/>
  <c r="BK100" i="4"/>
  <c r="BJ100" i="4"/>
  <c r="BI100" i="4"/>
  <c r="BH100" i="4"/>
  <c r="BG100" i="4"/>
  <c r="BF100" i="4"/>
  <c r="BE100" i="4"/>
  <c r="BD100" i="4"/>
  <c r="BC100" i="4"/>
  <c r="BB100" i="4"/>
  <c r="BA100" i="4"/>
  <c r="AZ100" i="4"/>
  <c r="AY100" i="4"/>
  <c r="AX100" i="4"/>
  <c r="AW100" i="4"/>
  <c r="AV100" i="4"/>
  <c r="AU100" i="4"/>
  <c r="AT100" i="4"/>
  <c r="AS100" i="4"/>
  <c r="AR100" i="4"/>
  <c r="AQ100" i="4"/>
  <c r="AP100" i="4"/>
  <c r="AO100" i="4"/>
  <c r="AN100" i="4"/>
  <c r="AM100" i="4"/>
  <c r="AL100" i="4"/>
  <c r="AK100" i="4"/>
  <c r="AJ100" i="4"/>
  <c r="AI100" i="4"/>
  <c r="AH100" i="4"/>
  <c r="AG100" i="4"/>
  <c r="AF100" i="4"/>
  <c r="AE101" i="4"/>
  <c r="BR101" i="4"/>
  <c r="BN101" i="4"/>
  <c r="BM101" i="4"/>
  <c r="BL101" i="4"/>
  <c r="BK101" i="4"/>
  <c r="BJ101" i="4"/>
  <c r="BF101" i="4"/>
  <c r="BE101" i="4"/>
  <c r="BD101" i="4"/>
  <c r="BC101" i="4"/>
  <c r="BB101" i="4"/>
  <c r="AX101" i="4"/>
  <c r="AW101" i="4"/>
  <c r="AV101" i="4"/>
  <c r="AU101" i="4"/>
  <c r="AT101" i="4"/>
  <c r="AP101" i="4"/>
  <c r="AO101" i="4"/>
  <c r="AN101" i="4"/>
  <c r="AM101" i="4"/>
  <c r="AL101" i="4"/>
  <c r="AH101" i="4"/>
  <c r="AG101" i="4"/>
  <c r="AF101" i="4"/>
  <c r="AE102" i="4"/>
  <c r="BK102" i="4"/>
  <c r="BJ102" i="4"/>
  <c r="BI102" i="4"/>
  <c r="BB102" i="4"/>
  <c r="BA102" i="4"/>
  <c r="AP102" i="4"/>
  <c r="AG102" i="4"/>
  <c r="AH102" i="4"/>
  <c r="AE103" i="4"/>
  <c r="BR103" i="4"/>
  <c r="BQ103" i="4"/>
  <c r="BP103" i="4"/>
  <c r="BO103" i="4"/>
  <c r="BN103" i="4"/>
  <c r="BM103" i="4"/>
  <c r="BL103" i="4"/>
  <c r="BK103" i="4"/>
  <c r="BJ103" i="4"/>
  <c r="BI103" i="4"/>
  <c r="BH103" i="4"/>
  <c r="BG103" i="4"/>
  <c r="BF103" i="4"/>
  <c r="BE103" i="4"/>
  <c r="BD103" i="4"/>
  <c r="BC103" i="4"/>
  <c r="BB103" i="4"/>
  <c r="BA103" i="4"/>
  <c r="AZ103" i="4"/>
  <c r="AY103" i="4"/>
  <c r="AX103" i="4"/>
  <c r="AW103" i="4"/>
  <c r="AV103" i="4"/>
  <c r="AU103" i="4"/>
  <c r="AT103" i="4"/>
  <c r="AS103" i="4"/>
  <c r="AR103" i="4"/>
  <c r="AQ103" i="4"/>
  <c r="AP103" i="4"/>
  <c r="AO103" i="4"/>
  <c r="AN103" i="4"/>
  <c r="AM103" i="4"/>
  <c r="AL103" i="4"/>
  <c r="AK103" i="4"/>
  <c r="AJ103" i="4"/>
  <c r="AI103" i="4"/>
  <c r="AH103" i="4"/>
  <c r="AG103" i="4"/>
  <c r="AF103" i="4"/>
  <c r="AE104" i="4"/>
  <c r="BR104" i="4"/>
  <c r="BQ104" i="4"/>
  <c r="BO104" i="4"/>
  <c r="BN104" i="4"/>
  <c r="BM104" i="4"/>
  <c r="BL104" i="4"/>
  <c r="BJ104" i="4"/>
  <c r="BI104" i="4"/>
  <c r="BH104" i="4"/>
  <c r="BF104" i="4"/>
  <c r="BE104" i="4"/>
  <c r="BD104" i="4"/>
  <c r="BB104" i="4"/>
  <c r="BA104" i="4"/>
  <c r="AZ104" i="4"/>
  <c r="AY104" i="4"/>
  <c r="AW104" i="4"/>
  <c r="AV104" i="4"/>
  <c r="AT104" i="4"/>
  <c r="AS104" i="4"/>
  <c r="AR104" i="4"/>
  <c r="AQ104" i="4"/>
  <c r="AP104" i="4"/>
  <c r="AN104" i="4"/>
  <c r="AL104" i="4"/>
  <c r="AK104" i="4"/>
  <c r="AJ104" i="4"/>
  <c r="AI104" i="4"/>
  <c r="AH104" i="4"/>
  <c r="AG104" i="4"/>
  <c r="BP105" i="4"/>
  <c r="BN105" i="4"/>
  <c r="BM105" i="4"/>
  <c r="BG105" i="4"/>
  <c r="BE105" i="4"/>
  <c r="BD105" i="4"/>
  <c r="AU105" i="4"/>
  <c r="AT105" i="4"/>
  <c r="AR105" i="4"/>
  <c r="AQ105" i="4"/>
  <c r="AO105" i="4"/>
  <c r="AI105" i="4"/>
  <c r="BP106" i="4"/>
  <c r="BN106" i="4"/>
  <c r="BL106" i="4"/>
  <c r="BK106" i="4"/>
  <c r="BE106" i="4"/>
  <c r="BC106" i="4"/>
  <c r="AY106" i="4"/>
  <c r="AR106" i="4"/>
  <c r="AQ106" i="4"/>
  <c r="AP106" i="4"/>
  <c r="AO106" i="4"/>
  <c r="AM106" i="4"/>
  <c r="BN107" i="4"/>
  <c r="AZ107" i="4"/>
  <c r="AY107" i="4"/>
  <c r="AP107" i="4"/>
  <c r="BJ108" i="4"/>
  <c r="BI108" i="4"/>
  <c r="AR108" i="4"/>
  <c r="AP108" i="4"/>
  <c r="AG108" i="4"/>
  <c r="AE109" i="4"/>
  <c r="BR109" i="4"/>
  <c r="BQ109" i="4"/>
  <c r="BP109" i="4"/>
  <c r="BL109" i="4"/>
  <c r="BK109" i="4"/>
  <c r="BJ109" i="4"/>
  <c r="BI109" i="4"/>
  <c r="BH109" i="4"/>
  <c r="BD109" i="4"/>
  <c r="BC109" i="4"/>
  <c r="BB109" i="4"/>
  <c r="BA109" i="4"/>
  <c r="AZ109" i="4"/>
  <c r="AV109" i="4"/>
  <c r="AU109" i="4"/>
  <c r="AT109" i="4"/>
  <c r="AS109" i="4"/>
  <c r="AR109" i="4"/>
  <c r="AN109" i="4"/>
  <c r="AM109" i="4"/>
  <c r="AL109" i="4"/>
  <c r="AK109" i="4"/>
  <c r="AJ109" i="4"/>
  <c r="AF109" i="4"/>
  <c r="AE110" i="4"/>
  <c r="BJ110" i="4"/>
  <c r="BC110" i="4"/>
  <c r="BB110" i="4"/>
  <c r="BA110" i="4"/>
  <c r="AT110" i="4"/>
  <c r="AI110" i="4"/>
  <c r="AE111" i="4"/>
  <c r="BR111" i="4"/>
  <c r="BQ111" i="4"/>
  <c r="BP111" i="4"/>
  <c r="BO111" i="4"/>
  <c r="BN111" i="4"/>
  <c r="BM111" i="4"/>
  <c r="BL111" i="4"/>
  <c r="BK111" i="4"/>
  <c r="BJ111" i="4"/>
  <c r="BI111" i="4"/>
  <c r="BH111" i="4"/>
  <c r="BG111" i="4"/>
  <c r="BF111" i="4"/>
  <c r="BE111" i="4"/>
  <c r="BD111" i="4"/>
  <c r="BC111" i="4"/>
  <c r="BB111" i="4"/>
  <c r="BA111" i="4"/>
  <c r="AZ111" i="4"/>
  <c r="AY111" i="4"/>
  <c r="AX111" i="4"/>
  <c r="AW111" i="4"/>
  <c r="AV111" i="4"/>
  <c r="AU111" i="4"/>
  <c r="AT111" i="4"/>
  <c r="AS111" i="4"/>
  <c r="AR111" i="4"/>
  <c r="AQ111" i="4"/>
  <c r="AP111" i="4"/>
  <c r="AO111" i="4"/>
  <c r="AN111" i="4"/>
  <c r="AM111" i="4"/>
  <c r="AL111" i="4"/>
  <c r="AK111" i="4"/>
  <c r="AJ111" i="4"/>
  <c r="AI111" i="4"/>
  <c r="AH111" i="4"/>
  <c r="AG111" i="4"/>
  <c r="AF111" i="4"/>
  <c r="AE112" i="4"/>
  <c r="BR112" i="4"/>
  <c r="BQ112" i="4"/>
  <c r="BP112" i="4"/>
  <c r="BO112" i="4"/>
  <c r="BM112" i="4"/>
  <c r="BL112" i="4"/>
  <c r="BK112" i="4"/>
  <c r="BJ112" i="4"/>
  <c r="BI112" i="4"/>
  <c r="BH112" i="4"/>
  <c r="BG112" i="4"/>
  <c r="BE112" i="4"/>
  <c r="BD112" i="4"/>
  <c r="BC112" i="4"/>
  <c r="BB112" i="4"/>
  <c r="BA112" i="4"/>
  <c r="AZ112" i="4"/>
  <c r="AY112" i="4"/>
  <c r="AW112" i="4"/>
  <c r="AV112" i="4"/>
  <c r="AU112" i="4"/>
  <c r="AT112" i="4"/>
  <c r="AS112" i="4"/>
  <c r="AR112" i="4"/>
  <c r="AQ112" i="4"/>
  <c r="AO112" i="4"/>
  <c r="AN112" i="4"/>
  <c r="AM112" i="4"/>
  <c r="AL112" i="4"/>
  <c r="AK112" i="4"/>
  <c r="AJ112" i="4"/>
  <c r="AI112" i="4"/>
  <c r="AG112" i="4"/>
  <c r="AF112" i="4"/>
  <c r="BN113" i="4"/>
  <c r="BI113" i="4"/>
  <c r="BG113" i="4"/>
  <c r="BF113" i="4"/>
  <c r="BE113" i="4"/>
  <c r="BD113" i="4"/>
  <c r="AV113" i="4"/>
  <c r="AU113" i="4"/>
  <c r="AS113" i="4"/>
  <c r="AN113" i="4"/>
  <c r="AM113" i="4"/>
  <c r="AK113" i="4"/>
  <c r="BR114" i="4"/>
  <c r="BM114" i="4"/>
  <c r="BH114" i="4"/>
  <c r="BG114" i="4"/>
  <c r="BB114" i="4"/>
  <c r="AZ114" i="4"/>
  <c r="AY114" i="4"/>
  <c r="AX114" i="4"/>
  <c r="AP114" i="4"/>
  <c r="AO114" i="4"/>
  <c r="AN114" i="4"/>
  <c r="AL114" i="4"/>
  <c r="AG114" i="4"/>
  <c r="AF114" i="4"/>
  <c r="BO116" i="4"/>
  <c r="BN116" i="4"/>
  <c r="AZ116" i="4"/>
  <c r="AY116" i="4"/>
  <c r="AH116" i="4"/>
  <c r="AG116" i="4"/>
  <c r="AE117" i="4"/>
  <c r="BP117" i="4"/>
  <c r="BO117" i="4"/>
  <c r="BN117" i="4"/>
  <c r="BM117" i="4"/>
  <c r="BL117" i="4"/>
  <c r="BH117" i="4"/>
  <c r="BG117" i="4"/>
  <c r="BF117" i="4"/>
  <c r="BE117" i="4"/>
  <c r="BD117" i="4"/>
  <c r="AZ117" i="4"/>
  <c r="AY117" i="4"/>
  <c r="AX117" i="4"/>
  <c r="AW117" i="4"/>
  <c r="AV117" i="4"/>
  <c r="AR117" i="4"/>
  <c r="AQ117" i="4"/>
  <c r="AP117" i="4"/>
  <c r="AO117" i="4"/>
  <c r="AN117" i="4"/>
  <c r="AJ117" i="4"/>
  <c r="AI117" i="4"/>
  <c r="AH117" i="4"/>
  <c r="AG117" i="4"/>
  <c r="AF117" i="4"/>
  <c r="BR118" i="4"/>
  <c r="BK118" i="4"/>
  <c r="BJ118" i="4"/>
  <c r="BI118" i="4"/>
  <c r="AS118" i="4"/>
  <c r="AR118" i="4"/>
  <c r="AI118" i="4"/>
  <c r="AJ118" i="4"/>
  <c r="AE119" i="4"/>
  <c r="BR119" i="4"/>
  <c r="BQ119" i="4"/>
  <c r="BP119" i="4"/>
  <c r="BO119" i="4"/>
  <c r="BN119" i="4"/>
  <c r="BM119" i="4"/>
  <c r="BL119" i="4"/>
  <c r="BK119" i="4"/>
  <c r="BJ119" i="4"/>
  <c r="BI119" i="4"/>
  <c r="BH119" i="4"/>
  <c r="BG119" i="4"/>
  <c r="BF119" i="4"/>
  <c r="BE119" i="4"/>
  <c r="BD119" i="4"/>
  <c r="BC119" i="4"/>
  <c r="BB119" i="4"/>
  <c r="BA119" i="4"/>
  <c r="AZ119" i="4"/>
  <c r="AY119" i="4"/>
  <c r="AX119" i="4"/>
  <c r="AW119" i="4"/>
  <c r="AV119" i="4"/>
  <c r="AU119" i="4"/>
  <c r="AT119" i="4"/>
  <c r="AS119" i="4"/>
  <c r="AR119" i="4"/>
  <c r="AQ119" i="4"/>
  <c r="AP119" i="4"/>
  <c r="AO119" i="4"/>
  <c r="AN119" i="4"/>
  <c r="AM119" i="4"/>
  <c r="AL119" i="4"/>
  <c r="AK119" i="4"/>
  <c r="AJ119" i="4"/>
  <c r="AI119" i="4"/>
  <c r="AH119" i="4"/>
  <c r="AG119" i="4"/>
  <c r="AF119" i="4"/>
  <c r="BP120" i="4"/>
  <c r="BN120" i="4"/>
  <c r="BL120" i="4"/>
  <c r="BI120" i="4"/>
  <c r="BF120" i="4"/>
  <c r="AY120" i="4"/>
  <c r="AE120" i="4"/>
  <c r="BQ120" i="4"/>
  <c r="BO120" i="4"/>
  <c r="BK120" i="4"/>
  <c r="BH120" i="4"/>
  <c r="BE120" i="4"/>
  <c r="BC120" i="4"/>
  <c r="BB120" i="4"/>
  <c r="AZ120" i="4"/>
  <c r="AX120" i="4"/>
  <c r="AW120" i="4"/>
  <c r="AV120" i="4"/>
  <c r="AU120" i="4"/>
  <c r="AT120" i="4"/>
  <c r="AS120" i="4"/>
  <c r="AR120" i="4"/>
  <c r="AQ120" i="4"/>
  <c r="AP120" i="4"/>
  <c r="AO120" i="4"/>
  <c r="AN120" i="4"/>
  <c r="AM120" i="4"/>
  <c r="AL120" i="4"/>
  <c r="AK120" i="4"/>
  <c r="AJ120" i="4"/>
  <c r="AI120" i="4"/>
  <c r="AH120" i="4"/>
  <c r="AG120" i="4"/>
  <c r="AF120" i="4"/>
  <c r="BR120" i="4"/>
  <c r="BM120" i="4"/>
  <c r="BJ120" i="4"/>
  <c r="BG120" i="4"/>
  <c r="BD120" i="4"/>
  <c r="BA120" i="4"/>
  <c r="BK121" i="4"/>
  <c r="BB121" i="4"/>
  <c r="AW121" i="4"/>
  <c r="AL121" i="4"/>
  <c r="AE121" i="4"/>
  <c r="BN121" i="4"/>
  <c r="BD121" i="4"/>
  <c r="AM121" i="4"/>
  <c r="BP121" i="4"/>
  <c r="BC121" i="4"/>
  <c r="AZ121" i="4"/>
  <c r="AN121" i="4"/>
  <c r="BP122" i="4"/>
  <c r="BF122" i="4"/>
  <c r="AY122" i="4"/>
  <c r="AU122" i="4"/>
  <c r="AJ122" i="4"/>
  <c r="AE122" i="4"/>
  <c r="BQ122" i="4"/>
  <c r="BI122" i="4"/>
  <c r="AW122" i="4"/>
  <c r="AM122" i="4"/>
  <c r="AI122" i="4"/>
  <c r="BO122" i="4"/>
  <c r="BE122" i="4"/>
  <c r="AX122" i="4"/>
  <c r="AK122" i="4"/>
  <c r="BI123" i="4"/>
  <c r="AZ123" i="4"/>
  <c r="BJ123" i="4"/>
  <c r="AF123" i="4"/>
  <c r="AV123" i="4"/>
  <c r="AM124" i="4"/>
  <c r="BG124" i="4"/>
  <c r="AO124" i="4"/>
  <c r="BF124" i="4"/>
  <c r="AJ124" i="4"/>
  <c r="BH125" i="4"/>
  <c r="BC125" i="4"/>
  <c r="AV125" i="4"/>
  <c r="AJ125" i="4"/>
  <c r="AF125" i="4"/>
  <c r="AE125" i="4"/>
  <c r="BP125" i="4"/>
  <c r="AW125" i="4"/>
  <c r="AG125" i="4"/>
  <c r="BD125" i="4"/>
  <c r="AZ125" i="4"/>
  <c r="AM125" i="4"/>
  <c r="BK126" i="4"/>
  <c r="AT126" i="4"/>
  <c r="BM126" i="4"/>
  <c r="BC126" i="4"/>
  <c r="AK126" i="4"/>
  <c r="BN126" i="4"/>
  <c r="BE126" i="4"/>
  <c r="AJ126" i="4"/>
  <c r="AL126" i="4"/>
  <c r="BQ127" i="4"/>
  <c r="BN127" i="4"/>
  <c r="BK127" i="4"/>
  <c r="BH127" i="4"/>
  <c r="BE127" i="4"/>
  <c r="BC127" i="4"/>
  <c r="AZ127" i="4"/>
  <c r="AW127" i="4"/>
  <c r="AU127" i="4"/>
  <c r="AS127" i="4"/>
  <c r="AQ127" i="4"/>
  <c r="AN127" i="4"/>
  <c r="AF127" i="4"/>
  <c r="AE127" i="4"/>
  <c r="BO127" i="4"/>
  <c r="BL127" i="4"/>
  <c r="BJ127" i="4"/>
  <c r="BG127" i="4"/>
  <c r="BA127" i="4"/>
  <c r="AY127" i="4"/>
  <c r="AT127" i="4"/>
  <c r="AO127" i="4"/>
  <c r="AM127" i="4"/>
  <c r="AL127" i="4"/>
  <c r="AJ127" i="4"/>
  <c r="AI127" i="4"/>
  <c r="AG127" i="4"/>
  <c r="BR127" i="4"/>
  <c r="BP127" i="4"/>
  <c r="BM127" i="4"/>
  <c r="BI127" i="4"/>
  <c r="BF127" i="4"/>
  <c r="BD127" i="4"/>
  <c r="BB127" i="4"/>
  <c r="AX127" i="4"/>
  <c r="AV127" i="4"/>
  <c r="AR127" i="4"/>
  <c r="AP127" i="4"/>
  <c r="AK127" i="4"/>
  <c r="AH127" i="4"/>
  <c r="BQ128" i="4"/>
  <c r="BL128" i="4"/>
  <c r="BI128" i="4"/>
  <c r="BD128" i="4"/>
  <c r="BA128" i="4"/>
  <c r="AW128" i="4"/>
  <c r="AT128" i="4"/>
  <c r="AR128" i="4"/>
  <c r="AM128" i="4"/>
  <c r="AK128" i="4"/>
  <c r="AG128" i="4"/>
  <c r="AE128" i="4"/>
  <c r="BO128" i="4"/>
  <c r="BJ128" i="4"/>
  <c r="BH128" i="4"/>
  <c r="BE128" i="4"/>
  <c r="BC128" i="4"/>
  <c r="AZ128" i="4"/>
  <c r="AV128" i="4"/>
  <c r="AS128" i="4"/>
  <c r="AQ128" i="4"/>
  <c r="AN128" i="4"/>
  <c r="AJ128" i="4"/>
  <c r="AF128" i="4"/>
  <c r="BR128" i="4"/>
  <c r="BP128" i="4"/>
  <c r="BM128" i="4"/>
  <c r="BK128" i="4"/>
  <c r="BG128" i="4"/>
  <c r="BB128" i="4"/>
  <c r="AY128" i="4"/>
  <c r="AU128" i="4"/>
  <c r="AO128" i="4"/>
  <c r="AL128" i="4"/>
  <c r="AI128" i="4"/>
  <c r="BL129" i="4"/>
  <c r="AN129" i="4"/>
  <c r="AE129" i="4"/>
  <c r="BK129" i="4"/>
  <c r="AY129" i="4"/>
  <c r="BH129" i="4"/>
  <c r="AV129" i="4"/>
  <c r="BN130" i="4"/>
  <c r="BH130" i="4"/>
  <c r="AS130" i="4"/>
  <c r="AN130" i="4"/>
  <c r="AE130" i="4"/>
  <c r="BR130" i="4"/>
  <c r="AZ130" i="4"/>
  <c r="AL130" i="4"/>
  <c r="BQ130" i="4"/>
  <c r="BF130" i="4"/>
  <c r="AP130" i="4"/>
  <c r="AO130" i="4"/>
  <c r="AU131" i="4"/>
  <c r="AE131" i="4"/>
  <c r="BG131" i="4"/>
  <c r="AY131" i="4"/>
  <c r="AT131" i="4"/>
  <c r="AY132" i="4"/>
  <c r="AR132" i="4"/>
  <c r="AI132" i="4"/>
  <c r="BL133" i="4"/>
  <c r="BH133" i="4"/>
  <c r="BA133" i="4"/>
  <c r="AY133" i="4"/>
  <c r="AO133" i="4"/>
  <c r="AI133" i="4"/>
  <c r="AE133" i="4"/>
  <c r="BO133" i="4"/>
  <c r="BI133" i="4"/>
  <c r="BC133" i="4"/>
  <c r="AW133" i="4"/>
  <c r="AR133" i="4"/>
  <c r="AQ133" i="4"/>
  <c r="AM133" i="4"/>
  <c r="AG133" i="4"/>
  <c r="BM133" i="4"/>
  <c r="BK133" i="4"/>
  <c r="BD133" i="4"/>
  <c r="AZ133" i="4"/>
  <c r="AS133" i="4"/>
  <c r="AN133" i="4"/>
  <c r="AF133" i="4"/>
  <c r="BR135" i="4"/>
  <c r="BP135" i="4"/>
  <c r="BK135" i="4"/>
  <c r="BH135" i="4"/>
  <c r="BF135" i="4"/>
  <c r="BD135" i="4"/>
  <c r="BB135" i="4"/>
  <c r="AX135" i="4"/>
  <c r="AU135" i="4"/>
  <c r="AS135" i="4"/>
  <c r="AO135" i="4"/>
  <c r="AJ135" i="4"/>
  <c r="AF135" i="4"/>
  <c r="AE135" i="4"/>
  <c r="BO135" i="4"/>
  <c r="BM135" i="4"/>
  <c r="BI135" i="4"/>
  <c r="BG135" i="4"/>
  <c r="BC135" i="4"/>
  <c r="BA135" i="4"/>
  <c r="AY135" i="4"/>
  <c r="AV135" i="4"/>
  <c r="AT135" i="4"/>
  <c r="AR135" i="4"/>
  <c r="AP135" i="4"/>
  <c r="AN135" i="4"/>
  <c r="AL135" i="4"/>
  <c r="AH135" i="4"/>
  <c r="BQ135" i="4"/>
  <c r="BN135" i="4"/>
  <c r="BL135" i="4"/>
  <c r="BJ135" i="4"/>
  <c r="BE135" i="4"/>
  <c r="AZ135" i="4"/>
  <c r="AW135" i="4"/>
  <c r="AQ135" i="4"/>
  <c r="AM135" i="4"/>
  <c r="AK135" i="4"/>
  <c r="AI135" i="4"/>
  <c r="AG135" i="4"/>
  <c r="BP137" i="4"/>
  <c r="BM137" i="4"/>
  <c r="AY137" i="4"/>
  <c r="AU137" i="4"/>
  <c r="AL137" i="4"/>
  <c r="AE137" i="4"/>
  <c r="BL137" i="4"/>
  <c r="BG137" i="4"/>
  <c r="AV137" i="4"/>
  <c r="AM137" i="4"/>
  <c r="AF137" i="4"/>
  <c r="BO137" i="4"/>
  <c r="BH137" i="4"/>
  <c r="BC137" i="4"/>
  <c r="AW137" i="4"/>
  <c r="AT137" i="4"/>
  <c r="AK137" i="4"/>
  <c r="BL139" i="4"/>
  <c r="BB139" i="4"/>
  <c r="AG139" i="4"/>
  <c r="AE139" i="4"/>
  <c r="BK139" i="4"/>
  <c r="AH139" i="4"/>
  <c r="AK139" i="4"/>
  <c r="AV139" i="4"/>
  <c r="BP141" i="4"/>
  <c r="BN141" i="4"/>
  <c r="BJ141" i="4"/>
  <c r="BF141" i="4"/>
  <c r="BC141" i="4"/>
  <c r="AY141" i="4"/>
  <c r="AV141" i="4"/>
  <c r="AP141" i="4"/>
  <c r="AK141" i="4"/>
  <c r="AF141" i="4"/>
  <c r="AE141" i="4"/>
  <c r="BR141" i="4"/>
  <c r="BM141" i="4"/>
  <c r="BK141" i="4"/>
  <c r="BI141" i="4"/>
  <c r="BG141" i="4"/>
  <c r="BD141" i="4"/>
  <c r="AZ141" i="4"/>
  <c r="AX141" i="4"/>
  <c r="AS141" i="4"/>
  <c r="AQ141" i="4"/>
  <c r="AN141" i="4"/>
  <c r="AJ141" i="4"/>
  <c r="AH141" i="4"/>
  <c r="AG141" i="4"/>
  <c r="BQ141" i="4"/>
  <c r="BO141" i="4"/>
  <c r="BL141" i="4"/>
  <c r="BH141" i="4"/>
  <c r="BE141" i="4"/>
  <c r="BA141" i="4"/>
  <c r="AW141" i="4"/>
  <c r="AR141" i="4"/>
  <c r="AO141" i="4"/>
  <c r="AI141" i="4"/>
  <c r="BM143" i="4"/>
  <c r="BJ143" i="4"/>
  <c r="BG143" i="4"/>
  <c r="BA143" i="4"/>
  <c r="AY143" i="4"/>
  <c r="AW143" i="4"/>
  <c r="AS143" i="4"/>
  <c r="AP143" i="4"/>
  <c r="AL143" i="4"/>
  <c r="AI143" i="4"/>
  <c r="AF143" i="4"/>
  <c r="AE143" i="4"/>
  <c r="BR143" i="4"/>
  <c r="BQ143" i="4"/>
  <c r="BP143" i="4"/>
  <c r="BO143" i="4"/>
  <c r="BN143" i="4"/>
  <c r="BL143" i="4"/>
  <c r="BK143" i="4"/>
  <c r="BH143" i="4"/>
  <c r="BF143" i="4"/>
  <c r="BD143" i="4"/>
  <c r="BB143" i="4"/>
  <c r="AV143" i="4"/>
  <c r="AT143" i="4"/>
  <c r="AQ143" i="4"/>
  <c r="AO143" i="4"/>
  <c r="AN143" i="4"/>
  <c r="AJ143" i="4"/>
  <c r="AG143" i="4"/>
  <c r="BI143" i="4"/>
  <c r="BE143" i="4"/>
  <c r="BC143" i="4"/>
  <c r="AZ143" i="4"/>
  <c r="AX143" i="4"/>
  <c r="AU143" i="4"/>
  <c r="AR143" i="4"/>
  <c r="AM143" i="4"/>
  <c r="AK143" i="4"/>
  <c r="AH143" i="4"/>
  <c r="BO145" i="4"/>
  <c r="BI145" i="4"/>
  <c r="AX145" i="4"/>
  <c r="AN145" i="4"/>
  <c r="AG145" i="4"/>
  <c r="AE145" i="4"/>
  <c r="BR145" i="4"/>
  <c r="BM145" i="4"/>
  <c r="BE145" i="4"/>
  <c r="AY145" i="4"/>
  <c r="AW145" i="4"/>
  <c r="AO145" i="4"/>
  <c r="AM145" i="4"/>
  <c r="AF145" i="4"/>
  <c r="BQ145" i="4"/>
  <c r="BN145" i="4"/>
  <c r="BD145" i="4"/>
  <c r="AV145" i="4"/>
  <c r="AL145" i="4"/>
  <c r="BO147" i="4"/>
  <c r="BA147" i="4"/>
  <c r="AE147" i="4"/>
  <c r="BB147" i="4"/>
  <c r="AY147" i="4"/>
  <c r="AH147" i="4"/>
  <c r="AG147" i="4"/>
  <c r="BM147" i="4"/>
  <c r="AI147" i="4"/>
  <c r="BP149" i="4"/>
  <c r="BL149" i="4"/>
  <c r="BF149" i="4"/>
  <c r="BB149" i="4"/>
  <c r="AX149" i="4"/>
  <c r="AT149" i="4"/>
  <c r="AR149" i="4"/>
  <c r="AN149" i="4"/>
  <c r="AL149" i="4"/>
  <c r="AI149" i="4"/>
  <c r="AF149" i="4"/>
  <c r="AE149" i="4"/>
  <c r="BR149" i="4"/>
  <c r="BO149" i="4"/>
  <c r="BM149" i="4"/>
  <c r="BK149" i="4"/>
  <c r="BI149" i="4"/>
  <c r="BG149" i="4"/>
  <c r="BE149" i="4"/>
  <c r="BC149" i="4"/>
  <c r="BA149" i="4"/>
  <c r="AY149" i="4"/>
  <c r="AW149" i="4"/>
  <c r="AU149" i="4"/>
  <c r="AS149" i="4"/>
  <c r="AQ149" i="4"/>
  <c r="AO149" i="4"/>
  <c r="AM149" i="4"/>
  <c r="AK149" i="4"/>
  <c r="AG149" i="4"/>
  <c r="BQ149" i="4"/>
  <c r="BN149" i="4"/>
  <c r="BJ149" i="4"/>
  <c r="BH149" i="4"/>
  <c r="BD149" i="4"/>
  <c r="AZ149" i="4"/>
  <c r="AV149" i="4"/>
  <c r="AP149" i="4"/>
  <c r="AJ149" i="4"/>
  <c r="AH149" i="4"/>
  <c r="BO151" i="4"/>
  <c r="BG151" i="4"/>
  <c r="BF151" i="4"/>
  <c r="BE151" i="4"/>
  <c r="BB151" i="4"/>
  <c r="AY151" i="4"/>
  <c r="AX151" i="4"/>
  <c r="AT151" i="4"/>
  <c r="AM151" i="4"/>
  <c r="AG151" i="4"/>
  <c r="AE151" i="4"/>
  <c r="BQ151" i="4"/>
  <c r="BM151" i="4"/>
  <c r="BI151" i="4"/>
  <c r="AU151" i="4"/>
  <c r="AQ151" i="4"/>
  <c r="AL151" i="4"/>
  <c r="AK151" i="4"/>
  <c r="BR151" i="4"/>
  <c r="BJ151" i="4"/>
  <c r="AW151" i="4"/>
  <c r="AO151" i="4"/>
  <c r="AI151" i="4"/>
  <c r="AH151" i="4"/>
  <c r="BK153" i="4"/>
  <c r="AY153" i="4"/>
  <c r="AK153" i="4"/>
  <c r="AE153" i="4"/>
  <c r="BM153" i="4"/>
  <c r="BA153" i="4"/>
  <c r="AW153" i="4"/>
  <c r="AO153" i="4"/>
  <c r="AJ153" i="4"/>
  <c r="BL153" i="4"/>
  <c r="AZ153" i="4"/>
  <c r="AV153" i="4"/>
  <c r="BL155" i="4"/>
  <c r="AX155" i="4"/>
  <c r="AF155" i="4"/>
  <c r="AE155" i="4"/>
  <c r="BR155" i="4"/>
  <c r="BQ155" i="4"/>
  <c r="AZ155" i="4"/>
  <c r="AY155" i="4"/>
  <c r="AL155" i="4"/>
  <c r="AG155" i="4"/>
  <c r="AQ155" i="4"/>
  <c r="BP157" i="4"/>
  <c r="BN157" i="4"/>
  <c r="BH157" i="4"/>
  <c r="BE157" i="4"/>
  <c r="BC157" i="4"/>
  <c r="AZ157" i="4"/>
  <c r="AV157" i="4"/>
  <c r="AR157" i="4"/>
  <c r="AO157" i="4"/>
  <c r="AL157" i="4"/>
  <c r="AH157" i="4"/>
  <c r="AE157" i="4"/>
  <c r="BR157" i="4"/>
  <c r="BM157" i="4"/>
  <c r="BK157" i="4"/>
  <c r="BI157" i="4"/>
  <c r="BF157" i="4"/>
  <c r="BA157" i="4"/>
  <c r="AY157" i="4"/>
  <c r="AW157" i="4"/>
  <c r="AU157" i="4"/>
  <c r="AS157" i="4"/>
  <c r="AP157" i="4"/>
  <c r="AM157" i="4"/>
  <c r="AK157" i="4"/>
  <c r="AJ157" i="4"/>
  <c r="AI157" i="4"/>
  <c r="AG157" i="4"/>
  <c r="AF157" i="4"/>
  <c r="BQ157" i="4"/>
  <c r="BO157" i="4"/>
  <c r="BL157" i="4"/>
  <c r="BJ157" i="4"/>
  <c r="BG157" i="4"/>
  <c r="BD157" i="4"/>
  <c r="BB157" i="4"/>
  <c r="AX157" i="4"/>
  <c r="AT157" i="4"/>
  <c r="AQ157" i="4"/>
  <c r="AN157" i="4"/>
  <c r="BQ159" i="4"/>
  <c r="BM159" i="4"/>
  <c r="BH159" i="4"/>
  <c r="BE159" i="4"/>
  <c r="BC159" i="4"/>
  <c r="AZ159" i="4"/>
  <c r="AW159" i="4"/>
  <c r="AS159" i="4"/>
  <c r="AP159" i="4"/>
  <c r="AM159" i="4"/>
  <c r="AJ159" i="4"/>
  <c r="AG159" i="4"/>
  <c r="AE159" i="4"/>
  <c r="BP159" i="4"/>
  <c r="BN159" i="4"/>
  <c r="BK159" i="4"/>
  <c r="BI159" i="4"/>
  <c r="BF159" i="4"/>
  <c r="BD159" i="4"/>
  <c r="BA159" i="4"/>
  <c r="AY159" i="4"/>
  <c r="AV159" i="4"/>
  <c r="AT159" i="4"/>
  <c r="AR159" i="4"/>
  <c r="AN159" i="4"/>
  <c r="AK159" i="4"/>
  <c r="AH159" i="4"/>
  <c r="BR159" i="4"/>
  <c r="BO159" i="4"/>
  <c r="BL159" i="4"/>
  <c r="BJ159" i="4"/>
  <c r="BG159" i="4"/>
  <c r="BB159" i="4"/>
  <c r="AX159" i="4"/>
  <c r="AU159" i="4"/>
  <c r="AQ159" i="4"/>
  <c r="AO159" i="4"/>
  <c r="AL159" i="4"/>
  <c r="AI159" i="4"/>
  <c r="AF159" i="4"/>
  <c r="BM161" i="4"/>
  <c r="BB161" i="4"/>
  <c r="AJ161" i="4"/>
  <c r="BA161" i="4"/>
  <c r="AV161" i="4"/>
  <c r="AO161" i="4"/>
  <c r="BO161" i="4"/>
  <c r="BC161" i="4"/>
  <c r="AY161" i="4"/>
  <c r="AI161" i="4"/>
  <c r="BL163" i="4"/>
  <c r="AX163" i="4"/>
  <c r="BA163" i="4"/>
  <c r="AL163" i="4"/>
  <c r="AF163" i="4"/>
  <c r="BR163" i="4"/>
  <c r="AY163" i="4"/>
  <c r="AG163" i="4"/>
  <c r="BN165" i="4"/>
  <c r="BK165" i="4"/>
  <c r="BG165" i="4"/>
  <c r="BC165" i="4"/>
  <c r="AZ165" i="4"/>
  <c r="AW165" i="4"/>
  <c r="AR165" i="4"/>
  <c r="AO165" i="4"/>
  <c r="AK165" i="4"/>
  <c r="AH165" i="4"/>
  <c r="AE165" i="4"/>
  <c r="BP165" i="4"/>
  <c r="BL165" i="4"/>
  <c r="BH165" i="4"/>
  <c r="BF165" i="4"/>
  <c r="BD165" i="4"/>
  <c r="AY165" i="4"/>
  <c r="AV165" i="4"/>
  <c r="AS165" i="4"/>
  <c r="AQ165" i="4"/>
  <c r="AN165" i="4"/>
  <c r="AI165" i="4"/>
  <c r="AG165" i="4"/>
  <c r="BQ165" i="4"/>
  <c r="BO165" i="4"/>
  <c r="BM165" i="4"/>
  <c r="BI165" i="4"/>
  <c r="BE165" i="4"/>
  <c r="BA165" i="4"/>
  <c r="AX165" i="4"/>
  <c r="AU165" i="4"/>
  <c r="AP165" i="4"/>
  <c r="AM165" i="4"/>
  <c r="AJ165" i="4"/>
  <c r="AF165" i="4"/>
  <c r="AL165" i="4"/>
  <c r="BO167" i="4"/>
  <c r="BK167" i="4"/>
  <c r="BG167" i="4"/>
  <c r="BD167" i="4"/>
  <c r="AZ167" i="4"/>
  <c r="AU167" i="4"/>
  <c r="AR167" i="4"/>
  <c r="AN167" i="4"/>
  <c r="AJ167" i="4"/>
  <c r="AE167" i="4"/>
  <c r="BP167" i="4"/>
  <c r="BM167" i="4"/>
  <c r="BB167" i="4"/>
  <c r="AT167" i="4"/>
  <c r="AL167" i="4"/>
  <c r="AI167" i="4"/>
  <c r="BR167" i="4"/>
  <c r="BL167" i="4"/>
  <c r="BJ167" i="4"/>
  <c r="BE167" i="4"/>
  <c r="BC167" i="4"/>
  <c r="BA167" i="4"/>
  <c r="AV167" i="4"/>
  <c r="AS167" i="4"/>
  <c r="AQ167" i="4"/>
  <c r="AK167" i="4"/>
  <c r="AG167" i="4"/>
  <c r="AM167" i="4"/>
  <c r="BQ169" i="4"/>
  <c r="BO169" i="4"/>
  <c r="BF169" i="4"/>
  <c r="BE169" i="4"/>
  <c r="AS169" i="4"/>
  <c r="AQ169" i="4"/>
  <c r="AG169" i="4"/>
  <c r="BN169" i="4"/>
  <c r="BG169" i="4"/>
  <c r="AZ169" i="4"/>
  <c r="AW169" i="4"/>
  <c r="AP169" i="4"/>
  <c r="AO169" i="4"/>
  <c r="AH169" i="4"/>
  <c r="BP169" i="4"/>
  <c r="BH169" i="4"/>
  <c r="BA169" i="4"/>
  <c r="AR169" i="4"/>
  <c r="AI169" i="4"/>
  <c r="BO171" i="4"/>
  <c r="AY171" i="4"/>
  <c r="AX171" i="4"/>
  <c r="BN171" i="4"/>
  <c r="AW171" i="4"/>
  <c r="AQ171" i="4"/>
  <c r="BR173" i="4"/>
  <c r="BP173" i="4"/>
  <c r="BN173" i="4"/>
  <c r="BL173" i="4"/>
  <c r="BK173" i="4"/>
  <c r="BI173" i="4"/>
  <c r="BG173" i="4"/>
  <c r="BE173" i="4"/>
  <c r="BC173" i="4"/>
  <c r="BA173" i="4"/>
  <c r="AY173" i="4"/>
  <c r="AW173" i="4"/>
  <c r="AU173" i="4"/>
  <c r="AS173" i="4"/>
  <c r="AQ173" i="4"/>
  <c r="AO173" i="4"/>
  <c r="AL173" i="4"/>
  <c r="AJ173" i="4"/>
  <c r="AI173" i="4"/>
  <c r="AF173" i="4"/>
  <c r="AE173" i="4"/>
  <c r="BQ173" i="4"/>
  <c r="BO173" i="4"/>
  <c r="BM173" i="4"/>
  <c r="BJ173" i="4"/>
  <c r="BH173" i="4"/>
  <c r="BF173" i="4"/>
  <c r="BD173" i="4"/>
  <c r="BB173" i="4"/>
  <c r="AZ173" i="4"/>
  <c r="AX173" i="4"/>
  <c r="AV173" i="4"/>
  <c r="AT173" i="4"/>
  <c r="AR173" i="4"/>
  <c r="AP173" i="4"/>
  <c r="AN173" i="4"/>
  <c r="AM173" i="4"/>
  <c r="AK173" i="4"/>
  <c r="AH173" i="4"/>
  <c r="AG173" i="4"/>
  <c r="BF176" i="4"/>
  <c r="BC176" i="4"/>
  <c r="BA176" i="4"/>
  <c r="AX176" i="4"/>
  <c r="AU176" i="4"/>
  <c r="AS176" i="4"/>
  <c r="AR176" i="4"/>
  <c r="AN176" i="4"/>
  <c r="AL176" i="4"/>
  <c r="AI176" i="4"/>
  <c r="AH176" i="4"/>
  <c r="AE176" i="4"/>
  <c r="BQ176" i="4"/>
  <c r="BP176" i="4"/>
  <c r="BN176" i="4"/>
  <c r="BL176" i="4"/>
  <c r="BJ176" i="4"/>
  <c r="BH176" i="4"/>
  <c r="AY176" i="4"/>
  <c r="BR176" i="4"/>
  <c r="BO176" i="4"/>
  <c r="BK176" i="4"/>
  <c r="BI176" i="4"/>
  <c r="BG176" i="4"/>
  <c r="BD176" i="4"/>
  <c r="BB176" i="4"/>
  <c r="AZ176" i="4"/>
  <c r="AV176" i="4"/>
  <c r="AT176" i="4"/>
  <c r="AQ176" i="4"/>
  <c r="AP176" i="4"/>
  <c r="AM176" i="4"/>
  <c r="AK176" i="4"/>
  <c r="AJ176" i="4"/>
  <c r="AF176" i="4"/>
  <c r="BR178" i="4"/>
  <c r="BO178" i="4"/>
  <c r="BL178" i="4"/>
  <c r="BF178" i="4"/>
  <c r="BC178" i="4"/>
  <c r="AZ178" i="4"/>
  <c r="AV178" i="4"/>
  <c r="AP178" i="4"/>
  <c r="AG178" i="4"/>
  <c r="BP178" i="4"/>
  <c r="BN178" i="4"/>
  <c r="BK178" i="4"/>
  <c r="BG178" i="4"/>
  <c r="BE178" i="4"/>
  <c r="BB178" i="4"/>
  <c r="AW178" i="4"/>
  <c r="AR178" i="4"/>
  <c r="AQ178" i="4"/>
  <c r="AO178" i="4"/>
  <c r="AI178" i="4"/>
  <c r="AH178" i="4"/>
  <c r="AF178" i="4"/>
  <c r="BP12" i="4"/>
  <c r="BH12" i="4"/>
  <c r="AZ12" i="4"/>
  <c r="AR12" i="4"/>
  <c r="AJ12" i="4"/>
  <c r="AQ14" i="4"/>
  <c r="AR14" i="4"/>
  <c r="AM15" i="4"/>
  <c r="BK15" i="4"/>
  <c r="BC15" i="4"/>
  <c r="AU15" i="4"/>
  <c r="AG17" i="4"/>
  <c r="BE17" i="4"/>
  <c r="BM17" i="4"/>
  <c r="AW17" i="4"/>
  <c r="AO17" i="4"/>
  <c r="AE19" i="4"/>
  <c r="AY19" i="4"/>
  <c r="AQ19" i="4"/>
  <c r="AI19" i="4"/>
  <c r="BO19" i="4"/>
  <c r="BG19" i="4"/>
  <c r="BK19" i="4"/>
  <c r="AJ19" i="4"/>
  <c r="AS19" i="4"/>
  <c r="BB19" i="4"/>
  <c r="BI20" i="4"/>
  <c r="AQ20" i="4"/>
  <c r="BA20" i="4"/>
  <c r="BJ20" i="4"/>
  <c r="AS20" i="4"/>
  <c r="AO20" i="4"/>
  <c r="AI20" i="4"/>
  <c r="BK20" i="4"/>
  <c r="AK20" i="4"/>
  <c r="AT20" i="4"/>
  <c r="BC20" i="4"/>
  <c r="BB20" i="4"/>
  <c r="AJ20" i="4"/>
  <c r="AR20" i="4"/>
  <c r="AZ20" i="4"/>
  <c r="BH20" i="4"/>
  <c r="BP20" i="4"/>
  <c r="AV20" i="4"/>
  <c r="AG20" i="4"/>
  <c r="AP20" i="4"/>
  <c r="AY20" i="4"/>
  <c r="BN20" i="4"/>
  <c r="BE20" i="4"/>
  <c r="AM20" i="4"/>
  <c r="BM20" i="4"/>
  <c r="BD20" i="4"/>
  <c r="AU20" i="4"/>
  <c r="AL20" i="4"/>
  <c r="BL20" i="4"/>
  <c r="BR20" i="4"/>
  <c r="AH20" i="4"/>
  <c r="BP22" i="4"/>
  <c r="AV22" i="4"/>
  <c r="BI22" i="4"/>
  <c r="AP22" i="4"/>
  <c r="AZ22" i="4"/>
  <c r="AQ22" i="4"/>
  <c r="BA22" i="4"/>
  <c r="AY22" i="4"/>
  <c r="BL22" i="4"/>
  <c r="BC22" i="4"/>
  <c r="BJ22" i="4"/>
  <c r="BN22" i="4"/>
  <c r="BR22" i="4"/>
  <c r="AW22" i="4"/>
  <c r="BQ22" i="4"/>
  <c r="AI22" i="4"/>
  <c r="AO22" i="4"/>
  <c r="AJ22" i="4"/>
  <c r="AT22" i="4"/>
  <c r="AF22" i="4"/>
  <c r="AL22" i="4"/>
  <c r="BK22" i="4"/>
  <c r="BB22" i="4"/>
  <c r="BO22" i="4"/>
  <c r="BE22" i="4"/>
  <c r="AU22" i="4"/>
  <c r="AH22" i="4"/>
  <c r="AS22" i="4"/>
  <c r="BM22" i="4"/>
  <c r="BC23" i="4"/>
  <c r="AU23" i="4"/>
  <c r="AM23" i="4"/>
  <c r="BJ23" i="4"/>
  <c r="AZ23" i="4"/>
  <c r="AP23" i="4"/>
  <c r="AF23" i="4"/>
  <c r="BA23" i="4"/>
  <c r="AR23" i="4"/>
  <c r="AI23" i="4"/>
  <c r="BL23" i="4"/>
  <c r="BK23" i="4"/>
  <c r="AG24" i="4"/>
  <c r="AR24" i="4"/>
  <c r="BB24" i="4"/>
  <c r="BM24" i="4"/>
  <c r="BD25" i="4"/>
  <c r="BL25" i="4"/>
  <c r="AT25" i="4"/>
  <c r="BJ25" i="4"/>
  <c r="AS25" i="4"/>
  <c r="BI25" i="4"/>
  <c r="AZ25" i="4"/>
  <c r="AP25" i="4"/>
  <c r="AG25" i="4"/>
  <c r="AH25" i="4"/>
  <c r="AR25" i="4"/>
  <c r="AN25" i="4"/>
  <c r="BB25" i="4"/>
  <c r="AX25" i="4"/>
  <c r="BA25" i="4"/>
  <c r="BK25" i="4"/>
  <c r="AJ25" i="4"/>
  <c r="AU25" i="4"/>
  <c r="BF25" i="4"/>
  <c r="AK25" i="4"/>
  <c r="AV25" i="4"/>
  <c r="BC25" i="4"/>
  <c r="AW25" i="4"/>
  <c r="AF25" i="4"/>
  <c r="AO25" i="4"/>
  <c r="BR25" i="4"/>
  <c r="BM25" i="4"/>
  <c r="BH25" i="4"/>
  <c r="BJ26" i="4"/>
  <c r="AX26" i="4"/>
  <c r="BF26" i="4"/>
  <c r="BN26" i="4"/>
  <c r="AP26" i="4"/>
  <c r="AH26" i="4"/>
  <c r="BG27" i="4"/>
  <c r="AY27" i="4"/>
  <c r="AQ27" i="4"/>
  <c r="AI27" i="4"/>
  <c r="BK27" i="4"/>
  <c r="BQ27" i="4"/>
  <c r="AX27" i="4"/>
  <c r="BA27" i="4"/>
  <c r="BO27" i="4"/>
  <c r="AJ27" i="4"/>
  <c r="AO27" i="4"/>
  <c r="AS27" i="4"/>
  <c r="AZ27" i="4"/>
  <c r="BI27" i="4"/>
  <c r="BR27" i="4"/>
  <c r="AF27" i="4"/>
  <c r="AN27" i="4"/>
  <c r="BD27" i="4"/>
  <c r="AM27" i="4"/>
  <c r="BF27" i="4"/>
  <c r="AV27" i="4"/>
  <c r="BL27" i="4"/>
  <c r="AW27" i="4"/>
  <c r="BM27" i="4"/>
  <c r="BB27" i="4"/>
  <c r="AG27" i="4"/>
  <c r="BH27" i="4"/>
  <c r="AK27" i="4"/>
  <c r="BJ27" i="4"/>
  <c r="BK28" i="4"/>
  <c r="BP28" i="4"/>
  <c r="AY28" i="4"/>
  <c r="BI28" i="4"/>
  <c r="BR28" i="4"/>
  <c r="AG28" i="4"/>
  <c r="BA28" i="4"/>
  <c r="AO28" i="4"/>
  <c r="AZ28" i="4"/>
  <c r="AP28" i="4"/>
  <c r="AR28" i="4"/>
  <c r="BH28" i="4"/>
  <c r="AJ28" i="4"/>
  <c r="BK29" i="4"/>
  <c r="BB29" i="4"/>
  <c r="AR29" i="4"/>
  <c r="AI29" i="4"/>
  <c r="BJ29" i="4"/>
  <c r="AZ29" i="4"/>
  <c r="AQ29" i="4"/>
  <c r="AH29" i="4"/>
  <c r="BP29" i="4"/>
  <c r="BG29" i="4"/>
  <c r="AO29" i="4"/>
  <c r="AF29" i="4"/>
  <c r="BF29" i="4"/>
  <c r="AW29" i="4"/>
  <c r="AN29" i="4"/>
  <c r="BQ29" i="4"/>
  <c r="BI29" i="4"/>
  <c r="BA29" i="4"/>
  <c r="AS29" i="4"/>
  <c r="AK29" i="4"/>
  <c r="BL29" i="4"/>
  <c r="AX29" i="4"/>
  <c r="BC29" i="4"/>
  <c r="AT29" i="4"/>
  <c r="AJ29" i="4"/>
  <c r="BO29" i="4"/>
  <c r="BC30" i="4"/>
  <c r="AT30" i="4"/>
  <c r="AJ30" i="4"/>
  <c r="BQ30" i="4"/>
  <c r="BI30" i="4"/>
  <c r="BA30" i="4"/>
  <c r="AS30" i="4"/>
  <c r="AK30" i="4"/>
  <c r="BH30" i="4"/>
  <c r="AG30" i="4"/>
  <c r="AX30" i="4"/>
  <c r="BM30" i="4"/>
  <c r="AU30" i="4"/>
  <c r="BE30" i="4"/>
  <c r="AQ30" i="4"/>
  <c r="BR30" i="4"/>
  <c r="BJ30" i="4"/>
  <c r="AV30" i="4"/>
  <c r="AW30" i="4"/>
  <c r="AN30" i="4"/>
  <c r="BF30" i="4"/>
  <c r="BO30" i="4"/>
  <c r="AI30" i="4"/>
  <c r="AF30" i="4"/>
  <c r="AL30" i="4"/>
  <c r="BL30" i="4"/>
  <c r="BK30" i="4"/>
  <c r="BB30" i="4"/>
  <c r="AR30" i="4"/>
  <c r="BG31" i="4"/>
  <c r="BO31" i="4"/>
  <c r="AR31" i="4"/>
  <c r="AV31" i="4"/>
  <c r="AY31" i="4"/>
  <c r="BN31" i="4"/>
  <c r="AI31" i="4"/>
  <c r="BL31" i="4"/>
  <c r="AQ31" i="4"/>
  <c r="AH32" i="4"/>
  <c r="BL32" i="4"/>
  <c r="BD32" i="4"/>
  <c r="AV32" i="4"/>
  <c r="AN32" i="4"/>
  <c r="AF32" i="4"/>
  <c r="BK32" i="4"/>
  <c r="BC32" i="4"/>
  <c r="BG32" i="4"/>
  <c r="BO32" i="4"/>
  <c r="AJ32" i="4"/>
  <c r="AR32" i="4"/>
  <c r="AY32" i="4"/>
  <c r="AQ32" i="4"/>
  <c r="AI32" i="4"/>
  <c r="AZ32" i="4"/>
  <c r="BH32" i="4"/>
  <c r="BP32" i="4"/>
  <c r="BN32" i="4"/>
  <c r="AU32" i="4"/>
  <c r="AM32" i="4"/>
  <c r="BF32" i="4"/>
  <c r="AX32" i="4"/>
  <c r="AP32" i="4"/>
  <c r="BB32" i="4"/>
  <c r="AX33" i="4"/>
  <c r="AH33" i="4"/>
  <c r="AF33" i="4"/>
  <c r="BB33" i="4"/>
  <c r="AN33" i="4"/>
  <c r="BQ33" i="4"/>
  <c r="BA33" i="4"/>
  <c r="AL33" i="4"/>
  <c r="BM33" i="4"/>
  <c r="AZ33" i="4"/>
  <c r="AG33" i="4"/>
  <c r="AW33" i="4"/>
  <c r="AK33" i="4"/>
  <c r="AU33" i="4"/>
  <c r="AI33" i="4"/>
  <c r="BP33" i="4"/>
  <c r="BD33" i="4"/>
  <c r="AT33" i="4"/>
  <c r="AJ33" i="4"/>
  <c r="BO33" i="4"/>
  <c r="BE33" i="4"/>
  <c r="AV33" i="4"/>
  <c r="AM33" i="4"/>
  <c r="BH33" i="4"/>
  <c r="BG33" i="4"/>
  <c r="BJ33" i="4"/>
  <c r="AO33" i="4"/>
  <c r="BI33" i="4"/>
  <c r="BC33" i="4"/>
  <c r="AE33" i="4"/>
  <c r="BK33" i="4"/>
  <c r="AY33" i="4"/>
  <c r="AS33" i="4"/>
  <c r="BF33" i="4"/>
  <c r="BR33" i="4"/>
  <c r="AP33" i="4"/>
  <c r="AW34" i="4"/>
  <c r="AE34" i="4"/>
  <c r="AV34" i="4"/>
  <c r="BO34" i="4"/>
  <c r="AY35" i="4"/>
  <c r="AL35" i="4"/>
  <c r="AM35" i="4"/>
  <c r="BI35" i="4"/>
  <c r="BO35" i="4"/>
  <c r="BR35" i="4"/>
  <c r="BE35" i="4"/>
  <c r="AV35" i="4"/>
  <c r="AH35" i="4"/>
  <c r="AQ35" i="4"/>
  <c r="AP35" i="4"/>
  <c r="AX35" i="4"/>
  <c r="BN35" i="4"/>
  <c r="AZ35" i="4"/>
  <c r="AG35" i="4"/>
  <c r="BD35" i="4"/>
  <c r="AR35" i="4"/>
  <c r="BK35" i="4"/>
  <c r="BF35" i="4"/>
  <c r="BB36" i="4"/>
  <c r="BO36" i="4"/>
  <c r="AQ36" i="4"/>
  <c r="BP36" i="4"/>
  <c r="AS36" i="4"/>
  <c r="AY36" i="4"/>
  <c r="BG36" i="4"/>
  <c r="AU36" i="4"/>
  <c r="AK36" i="4"/>
  <c r="BE36" i="4"/>
  <c r="AJ36" i="4"/>
  <c r="AI36" i="4"/>
  <c r="BK36" i="4"/>
  <c r="BQ37" i="4"/>
  <c r="BI37" i="4"/>
  <c r="BA37" i="4"/>
  <c r="AS37" i="4"/>
  <c r="BN37" i="4"/>
  <c r="AK37" i="4"/>
  <c r="BE37" i="4"/>
  <c r="AV37" i="4"/>
  <c r="AM37" i="4"/>
  <c r="AO38" i="4"/>
  <c r="AR38" i="4"/>
  <c r="BA38" i="4"/>
  <c r="BJ38" i="4"/>
  <c r="BB38" i="4"/>
  <c r="AL38" i="4"/>
  <c r="BQ38" i="4"/>
  <c r="AE38" i="4"/>
  <c r="BK38" i="4"/>
  <c r="AU38" i="4"/>
  <c r="AG38" i="4"/>
  <c r="BC38" i="4"/>
  <c r="BI38" i="4"/>
  <c r="AT38" i="4"/>
  <c r="AN38" i="4"/>
  <c r="BH38" i="4"/>
  <c r="AQ38" i="4"/>
  <c r="BD38" i="4"/>
  <c r="BR38" i="4"/>
  <c r="AF38" i="4"/>
  <c r="AH38" i="4"/>
  <c r="AP38" i="4"/>
  <c r="AX38" i="4"/>
  <c r="BF38" i="4"/>
  <c r="AS38" i="4"/>
  <c r="BN38" i="4"/>
  <c r="AM38" i="4"/>
  <c r="AV38" i="4"/>
  <c r="BE38" i="4"/>
  <c r="AJ38" i="4"/>
  <c r="AY38" i="4"/>
  <c r="BL38" i="4"/>
  <c r="BO38" i="4"/>
  <c r="AW38" i="4"/>
  <c r="BG38" i="4"/>
  <c r="BP38" i="4"/>
  <c r="AI38" i="4"/>
  <c r="AF39" i="4"/>
  <c r="BK39" i="4"/>
  <c r="BC39" i="4"/>
  <c r="AO39" i="4"/>
  <c r="AX39" i="4"/>
  <c r="AU39" i="4"/>
  <c r="AM39" i="4"/>
  <c r="BG39" i="4"/>
  <c r="BP39" i="4"/>
  <c r="AF40" i="4"/>
  <c r="AV40" i="4"/>
  <c r="AW40" i="4"/>
  <c r="BD40" i="4"/>
  <c r="BL40" i="4"/>
  <c r="AL40" i="4"/>
  <c r="AN40" i="4"/>
  <c r="AU40" i="4"/>
  <c r="AK40" i="4"/>
  <c r="BE40" i="4"/>
  <c r="BG40" i="4"/>
  <c r="BQ40" i="4"/>
  <c r="BN40" i="4"/>
  <c r="BP41" i="4"/>
  <c r="AT41" i="4"/>
  <c r="AL41" i="4"/>
  <c r="BC41" i="4"/>
  <c r="AM41" i="4"/>
  <c r="BD41" i="4"/>
  <c r="AJ41" i="4"/>
  <c r="BN41" i="4"/>
  <c r="BH41" i="4"/>
  <c r="AR41" i="4"/>
  <c r="AH41" i="4"/>
  <c r="AQ41" i="4"/>
  <c r="AZ41" i="4"/>
  <c r="BI41" i="4"/>
  <c r="AK41" i="4"/>
  <c r="BJ41" i="4"/>
  <c r="BF41" i="4"/>
  <c r="BQ41" i="4"/>
  <c r="AS41" i="4"/>
  <c r="AW41" i="4"/>
  <c r="AU41" i="4"/>
  <c r="AV41" i="4"/>
  <c r="AF41" i="4"/>
  <c r="BO41" i="4"/>
  <c r="BM41" i="4"/>
  <c r="AN41" i="4"/>
  <c r="BA41" i="4"/>
  <c r="BL41" i="4"/>
  <c r="AG41" i="4"/>
  <c r="AO41" i="4"/>
  <c r="BR41" i="4"/>
  <c r="BE41" i="4"/>
  <c r="AP41" i="4"/>
  <c r="BB41" i="4"/>
  <c r="BG41" i="4"/>
  <c r="BK41" i="4"/>
  <c r="AQ42" i="4"/>
  <c r="BH42" i="4"/>
  <c r="AR42" i="4"/>
  <c r="AI43" i="4"/>
  <c r="AQ43" i="4"/>
  <c r="AY43" i="4"/>
  <c r="BG43" i="4"/>
  <c r="BO43" i="4"/>
  <c r="AK43" i="4"/>
  <c r="AS43" i="4"/>
  <c r="BA43" i="4"/>
  <c r="BI43" i="4"/>
  <c r="BQ43" i="4"/>
  <c r="AL43" i="4"/>
  <c r="AT43" i="4"/>
  <c r="BB43" i="4"/>
  <c r="BJ43" i="4"/>
  <c r="BR43" i="4"/>
  <c r="AM43" i="4"/>
  <c r="AU43" i="4"/>
  <c r="BC43" i="4"/>
  <c r="BK43" i="4"/>
  <c r="BN43" i="4"/>
  <c r="BF43" i="4"/>
  <c r="AX43" i="4"/>
  <c r="AP43" i="4"/>
  <c r="BM43" i="4"/>
  <c r="AF43" i="4"/>
  <c r="AJ43" i="4"/>
  <c r="AZ43" i="4"/>
  <c r="AV43" i="4"/>
  <c r="AO43" i="4"/>
  <c r="AR43" i="4"/>
  <c r="BE43" i="4"/>
  <c r="BP43" i="4"/>
  <c r="AG43" i="4"/>
  <c r="BH43" i="4"/>
  <c r="AN43" i="4"/>
  <c r="AE43" i="4"/>
  <c r="BL43" i="4"/>
  <c r="BD43" i="4"/>
  <c r="AH43" i="4"/>
  <c r="AW43" i="4"/>
  <c r="AN54" i="4"/>
  <c r="BB54" i="4"/>
  <c r="BO54" i="4"/>
  <c r="BK54" i="4"/>
  <c r="AZ54" i="4"/>
  <c r="AM54" i="4"/>
  <c r="BL54" i="4"/>
  <c r="AY54" i="4"/>
  <c r="BA62" i="4"/>
  <c r="AM62" i="4"/>
  <c r="AU62" i="4"/>
  <c r="BC62" i="4"/>
  <c r="BK62" i="4"/>
  <c r="AT62" i="4"/>
  <c r="AL62" i="4"/>
  <c r="BI62" i="4"/>
  <c r="AR62" i="4"/>
  <c r="AF62" i="4"/>
  <c r="AP62" i="4"/>
  <c r="BP62" i="4"/>
  <c r="BL62" i="4"/>
  <c r="AI62" i="4"/>
  <c r="AJ62" i="4"/>
  <c r="BJ62" i="4"/>
  <c r="BQ62" i="4"/>
  <c r="AK62" i="4"/>
  <c r="BE62" i="4"/>
  <c r="BG62" i="4"/>
  <c r="AX62" i="4"/>
  <c r="AN62" i="4"/>
  <c r="AZ62" i="4"/>
  <c r="BH62" i="4"/>
  <c r="BR62" i="4"/>
  <c r="AY62" i="4"/>
  <c r="AO62" i="4"/>
  <c r="BF64" i="4"/>
  <c r="AP64" i="4"/>
  <c r="AX64" i="4"/>
  <c r="BN64" i="4"/>
  <c r="AP65" i="4"/>
  <c r="AT65" i="4"/>
  <c r="BN65" i="4"/>
  <c r="BJ65" i="4"/>
  <c r="BR65" i="4"/>
  <c r="AL65" i="4"/>
  <c r="AU65" i="4"/>
  <c r="BB65" i="4"/>
  <c r="AM65" i="4"/>
  <c r="BK65" i="4"/>
  <c r="AX65" i="4"/>
  <c r="AH65" i="4"/>
  <c r="BH134" i="4"/>
  <c r="BB134" i="4"/>
  <c r="BO134" i="4"/>
  <c r="BG134" i="4"/>
  <c r="AY134" i="4"/>
  <c r="AI134" i="4"/>
  <c r="BK134" i="4"/>
  <c r="BC134" i="4"/>
  <c r="AU134" i="4"/>
  <c r="AM134" i="4"/>
  <c r="AT134" i="4"/>
  <c r="BN134" i="4"/>
  <c r="BE134" i="4"/>
  <c r="AH134" i="4"/>
  <c r="AG134" i="4"/>
  <c r="AR134" i="4"/>
  <c r="AQ134" i="4"/>
  <c r="BM134" i="4"/>
  <c r="AJ134" i="4"/>
  <c r="AF134" i="4"/>
  <c r="BF134" i="4"/>
  <c r="AV134" i="4"/>
  <c r="BR134" i="4"/>
  <c r="BC136" i="4"/>
  <c r="AN136" i="4"/>
  <c r="AZ136" i="4"/>
  <c r="BK136" i="4"/>
  <c r="AP136" i="4"/>
  <c r="BQ136" i="4"/>
  <c r="BN136" i="4"/>
  <c r="BF136" i="4"/>
  <c r="AR136" i="4"/>
  <c r="BH136" i="4"/>
  <c r="AU136" i="4"/>
  <c r="AF136" i="4"/>
  <c r="AH136" i="4"/>
  <c r="BI136" i="4"/>
  <c r="BA136" i="4"/>
  <c r="AG136" i="4"/>
  <c r="AO136" i="4"/>
  <c r="AW136" i="4"/>
  <c r="BE136" i="4"/>
  <c r="BM136" i="4"/>
  <c r="AK136" i="4"/>
  <c r="AS136" i="4"/>
  <c r="AI138" i="4"/>
  <c r="BH138" i="4"/>
  <c r="BP138" i="4"/>
  <c r="AQ138" i="4"/>
  <c r="BE138" i="4"/>
  <c r="BG138" i="4"/>
  <c r="BO138" i="4"/>
  <c r="AM138" i="4"/>
  <c r="AU138" i="4"/>
  <c r="BC138" i="4"/>
  <c r="BK138" i="4"/>
  <c r="AH138" i="4"/>
  <c r="AW138" i="4"/>
  <c r="AL138" i="4"/>
  <c r="BF138" i="4"/>
  <c r="BD138" i="4"/>
  <c r="BR138" i="4"/>
  <c r="AT138" i="4"/>
  <c r="AY138" i="4"/>
  <c r="BQ140" i="4"/>
  <c r="AH140" i="4"/>
  <c r="AU140" i="4"/>
  <c r="AQ140" i="4"/>
  <c r="AZ140" i="4"/>
  <c r="BI140" i="4"/>
  <c r="BR140" i="4"/>
  <c r="AI140" i="4"/>
  <c r="AR140" i="4"/>
  <c r="BA140" i="4"/>
  <c r="BJ140" i="4"/>
  <c r="AL140" i="4"/>
  <c r="AK140" i="4"/>
  <c r="BG140" i="4"/>
  <c r="AT140" i="4"/>
  <c r="AF140" i="4"/>
  <c r="AV140" i="4"/>
  <c r="BL140" i="4"/>
  <c r="BN140" i="4"/>
  <c r="BF140" i="4"/>
  <c r="BC140" i="4"/>
  <c r="BK140" i="4"/>
  <c r="AG140" i="4"/>
  <c r="AP140" i="4"/>
  <c r="AY140" i="4"/>
  <c r="AS140" i="4"/>
  <c r="AM140" i="4"/>
  <c r="BH140" i="4"/>
  <c r="AU142" i="4"/>
  <c r="BC142" i="4"/>
  <c r="BR142" i="4"/>
  <c r="BI142" i="4"/>
  <c r="AZ142" i="4"/>
  <c r="AI142" i="4"/>
  <c r="AM142" i="4"/>
  <c r="AR142" i="4"/>
  <c r="AQ142" i="4"/>
  <c r="BA142" i="4"/>
  <c r="BG142" i="4"/>
  <c r="AG142" i="4"/>
  <c r="BF142" i="4"/>
  <c r="BJ142" i="4"/>
  <c r="BK142" i="4"/>
  <c r="AF142" i="4"/>
  <c r="BQ144" i="4"/>
  <c r="BD144" i="4"/>
  <c r="AI144" i="4"/>
  <c r="AT144" i="4"/>
  <c r="BO144" i="4"/>
  <c r="AO144" i="4"/>
  <c r="AG144" i="4"/>
  <c r="AW144" i="4"/>
  <c r="BE144" i="4"/>
  <c r="BM144" i="4"/>
  <c r="AK144" i="4"/>
  <c r="AS144" i="4"/>
  <c r="BA144" i="4"/>
  <c r="BI144" i="4"/>
  <c r="AK146" i="4"/>
  <c r="AI146" i="4"/>
  <c r="AQ146" i="4"/>
  <c r="BG146" i="4"/>
  <c r="BO146" i="4"/>
  <c r="AM146" i="4"/>
  <c r="AU146" i="4"/>
  <c r="BH146" i="4"/>
  <c r="BK146" i="4"/>
  <c r="BC146" i="4"/>
  <c r="AY146" i="4"/>
  <c r="BA146" i="4"/>
  <c r="BI146" i="4"/>
  <c r="AX146" i="4"/>
  <c r="AN146" i="4"/>
  <c r="BL146" i="4"/>
  <c r="AP146" i="4"/>
  <c r="BJ146" i="4"/>
  <c r="AL146" i="4"/>
  <c r="AL148" i="4"/>
  <c r="BP148" i="4"/>
  <c r="BH148" i="4"/>
  <c r="AK148" i="4"/>
  <c r="AS148" i="4"/>
  <c r="BN148" i="4"/>
  <c r="BI148" i="4"/>
  <c r="BQ148" i="4"/>
  <c r="AG148" i="4"/>
  <c r="AO148" i="4"/>
  <c r="AW148" i="4"/>
  <c r="BE148" i="4"/>
  <c r="BM148" i="4"/>
  <c r="BA148" i="4"/>
  <c r="AJ148" i="4"/>
  <c r="AR148" i="4"/>
  <c r="AP148" i="4"/>
  <c r="AU148" i="4"/>
  <c r="BF148" i="4"/>
  <c r="AM148" i="4"/>
  <c r="BO148" i="4"/>
  <c r="BC148" i="4"/>
  <c r="AN150" i="4"/>
  <c r="AX150" i="4"/>
  <c r="AV150" i="4"/>
  <c r="BN150" i="4"/>
  <c r="AH150" i="4"/>
  <c r="BM150" i="4"/>
  <c r="AG150" i="4"/>
  <c r="BJ150" i="4"/>
  <c r="AZ150" i="4"/>
  <c r="BR150" i="4"/>
  <c r="BH150" i="4"/>
  <c r="AW150" i="4"/>
  <c r="AM150" i="4"/>
  <c r="AU150" i="4"/>
  <c r="BC150" i="4"/>
  <c r="BK150" i="4"/>
  <c r="AI150" i="4"/>
  <c r="AQ150" i="4"/>
  <c r="AY150" i="4"/>
  <c r="BG150" i="4"/>
  <c r="BO150" i="4"/>
  <c r="AO150" i="4"/>
  <c r="BE150" i="4"/>
  <c r="AR150" i="4"/>
  <c r="AL150" i="4"/>
  <c r="BI150" i="4"/>
  <c r="AS150" i="4"/>
  <c r="BF150" i="4"/>
  <c r="AK150" i="4"/>
  <c r="AP152" i="4"/>
  <c r="AH152" i="4"/>
  <c r="BF152" i="4"/>
  <c r="AX152" i="4"/>
  <c r="BN152" i="4"/>
  <c r="AZ154" i="4"/>
  <c r="BL154" i="4"/>
  <c r="BP154" i="4"/>
  <c r="AJ154" i="4"/>
  <c r="BB154" i="4"/>
  <c r="AL154" i="4"/>
  <c r="BK166" i="4"/>
  <c r="AZ166" i="4"/>
  <c r="AL166" i="4"/>
  <c r="AU172" i="4"/>
  <c r="BM172" i="4"/>
  <c r="AV172" i="4"/>
  <c r="BD172" i="4"/>
  <c r="AM172" i="4"/>
  <c r="BO172" i="4"/>
  <c r="BG172" i="4"/>
  <c r="AY172" i="4"/>
  <c r="AI172" i="4"/>
  <c r="AQ172" i="4"/>
  <c r="BE172" i="4"/>
  <c r="BN172" i="4"/>
  <c r="AN174" i="4"/>
  <c r="AZ174" i="4"/>
  <c r="BK174" i="4"/>
  <c r="BA174" i="4"/>
  <c r="BL174" i="4"/>
  <c r="BB177" i="4"/>
  <c r="AL177" i="4"/>
  <c r="AT177" i="4"/>
  <c r="BR177" i="4"/>
  <c r="BJ177" i="4"/>
  <c r="AQ179" i="4"/>
  <c r="BG179" i="4"/>
  <c r="BO179" i="4"/>
  <c r="AY179" i="4"/>
  <c r="AI182" i="4"/>
  <c r="BF182" i="4"/>
  <c r="AQ182" i="4"/>
  <c r="AY182" i="4"/>
  <c r="BH182" i="4"/>
  <c r="BG182" i="4"/>
  <c r="BO182" i="4"/>
  <c r="AV182" i="4"/>
  <c r="BC182" i="4"/>
  <c r="AU182" i="4"/>
  <c r="AK182" i="4"/>
  <c r="BB182" i="4"/>
  <c r="BQ182" i="4"/>
  <c r="AL182" i="4"/>
  <c r="BR182" i="4"/>
  <c r="AK184" i="4"/>
  <c r="BO184" i="4"/>
  <c r="BG184" i="4"/>
  <c r="AY184" i="4"/>
  <c r="AS184" i="4"/>
  <c r="BA184" i="4"/>
  <c r="BI184" i="4"/>
  <c r="BQ184" i="4"/>
  <c r="AQ184" i="4"/>
  <c r="BJ185" i="4"/>
  <c r="BB185" i="4"/>
  <c r="AT185" i="4"/>
  <c r="AL185" i="4"/>
  <c r="AG185" i="4"/>
  <c r="BP185" i="4"/>
  <c r="BH185" i="4"/>
  <c r="AZ185" i="4"/>
  <c r="AR185" i="4"/>
  <c r="BF185" i="4"/>
  <c r="AU185" i="4"/>
  <c r="BR185" i="4"/>
  <c r="BM186" i="4"/>
  <c r="AS186" i="4"/>
  <c r="BA186" i="4"/>
  <c r="BI186" i="4"/>
  <c r="BQ186" i="4"/>
  <c r="AL186" i="4"/>
  <c r="AW186" i="4"/>
  <c r="BG186" i="4"/>
  <c r="BR186" i="4"/>
  <c r="AM186" i="4"/>
  <c r="BN186" i="4"/>
  <c r="BD186" i="4"/>
  <c r="AR186" i="4"/>
  <c r="AH186" i="4"/>
  <c r="BL186" i="4"/>
  <c r="AF186" i="4"/>
  <c r="AE186" i="4"/>
  <c r="BK186" i="4"/>
  <c r="AU186" i="4"/>
  <c r="BC186" i="4"/>
  <c r="AG186" i="4"/>
  <c r="AQ186" i="4"/>
  <c r="BB186" i="4"/>
  <c r="BP187" i="4"/>
  <c r="AO187" i="4"/>
  <c r="AI187" i="4"/>
  <c r="AU187" i="4"/>
  <c r="BG187" i="4"/>
  <c r="BN187" i="4"/>
  <c r="AJ187" i="4"/>
  <c r="AW187" i="4"/>
  <c r="AK187" i="4"/>
  <c r="AX187" i="4"/>
  <c r="BI187" i="4"/>
  <c r="AE187" i="4"/>
  <c r="AQ187" i="4"/>
  <c r="AL187" i="4"/>
  <c r="BJ187" i="4"/>
  <c r="BB187" i="4"/>
  <c r="BQ187" i="4"/>
  <c r="BF187" i="4"/>
  <c r="BC187" i="4"/>
  <c r="AY187" i="4"/>
  <c r="BM187" i="4"/>
  <c r="AS187" i="4"/>
  <c r="BL187" i="4"/>
  <c r="BD187" i="4"/>
  <c r="AV187" i="4"/>
  <c r="AN187" i="4"/>
  <c r="AF187" i="4"/>
  <c r="AM187" i="4"/>
  <c r="AH187" i="4"/>
  <c r="BH187" i="4"/>
  <c r="BA187" i="4"/>
  <c r="AT187" i="4"/>
  <c r="BE187" i="4"/>
  <c r="AR187" i="4"/>
  <c r="AG187" i="4"/>
  <c r="BO187" i="4"/>
  <c r="BR187" i="4"/>
  <c r="AU188" i="4"/>
  <c r="BA188" i="4"/>
  <c r="BM188" i="4"/>
  <c r="BE188" i="4"/>
  <c r="AW188" i="4"/>
  <c r="AK188" i="4"/>
  <c r="BN188" i="4"/>
  <c r="AT188" i="4"/>
  <c r="BG188" i="4"/>
  <c r="BF188" i="4"/>
  <c r="AX188" i="4"/>
  <c r="AH188" i="4"/>
  <c r="BJ188" i="4"/>
  <c r="AP188" i="4"/>
  <c r="AO188" i="4"/>
  <c r="AG188" i="4"/>
  <c r="AZ188" i="4"/>
  <c r="BR188" i="4"/>
  <c r="BK188" i="4"/>
  <c r="BC188" i="4"/>
  <c r="BB188" i="4"/>
  <c r="AM188" i="4"/>
  <c r="BO188" i="4"/>
  <c r="BI188" i="4"/>
  <c r="AQ188" i="4"/>
  <c r="AL188" i="4"/>
  <c r="AE188" i="4"/>
  <c r="BL190" i="4"/>
  <c r="BQ190" i="4"/>
  <c r="AT190" i="4"/>
  <c r="AG190" i="4"/>
  <c r="AO190" i="4"/>
  <c r="AW190" i="4"/>
  <c r="BE190" i="4"/>
  <c r="BD190" i="4"/>
  <c r="AV190" i="4"/>
  <c r="AN190" i="4"/>
  <c r="AU190" i="4"/>
  <c r="BM190" i="4"/>
  <c r="BR190" i="4"/>
  <c r="BG6" i="4"/>
  <c r="AX6" i="4"/>
  <c r="BK6" i="4"/>
  <c r="AE6" i="4"/>
  <c r="BP6" i="4"/>
  <c r="BH6" i="4"/>
  <c r="AZ6" i="4"/>
  <c r="AR6" i="4"/>
  <c r="AF6" i="4"/>
  <c r="AN6" i="4"/>
  <c r="AV6" i="4"/>
  <c r="BD6" i="4"/>
  <c r="AJ6" i="4"/>
  <c r="BO6" i="4"/>
  <c r="AY6" i="4"/>
  <c r="AQ6" i="4"/>
  <c r="AI6" i="4"/>
  <c r="BN6" i="4"/>
  <c r="BF6" i="4"/>
  <c r="AP6" i="4"/>
  <c r="AH6" i="4"/>
  <c r="BL6" i="4"/>
  <c r="AG6" i="4"/>
  <c r="AO6" i="4"/>
  <c r="AW6" i="4"/>
  <c r="BM6" i="4"/>
  <c r="BE6" i="4"/>
  <c r="AM6" i="4"/>
  <c r="AU6" i="4"/>
  <c r="BC6" i="4"/>
  <c r="AK6" i="4"/>
  <c r="AS6" i="4"/>
  <c r="BA6" i="4"/>
  <c r="BI6" i="4"/>
  <c r="BQ6" i="4"/>
  <c r="AL6" i="4"/>
  <c r="AT6" i="4"/>
  <c r="BB6" i="4"/>
  <c r="BJ6" i="4"/>
  <c r="BR6" i="4"/>
  <c r="BH70" i="4"/>
  <c r="AY70" i="4"/>
  <c r="AG70" i="4"/>
  <c r="AN70" i="4"/>
  <c r="AT70" i="4"/>
  <c r="BN70" i="4"/>
  <c r="BG70" i="4"/>
  <c r="BC70" i="4"/>
  <c r="AL70" i="4"/>
  <c r="BP70" i="4"/>
  <c r="AH70" i="4"/>
  <c r="BO70" i="4"/>
  <c r="BE70" i="4"/>
  <c r="BB70" i="4"/>
  <c r="AI70" i="4"/>
  <c r="BF70" i="4"/>
  <c r="AU70" i="4"/>
  <c r="BL70" i="4"/>
  <c r="BD70" i="4"/>
  <c r="AJ70" i="4"/>
  <c r="AV70" i="4"/>
  <c r="AO70" i="4"/>
  <c r="AF70" i="4"/>
  <c r="BQ70" i="4"/>
  <c r="BI70" i="4"/>
  <c r="BA70" i="4"/>
  <c r="AS70" i="4"/>
  <c r="AK70" i="4"/>
  <c r="AR70" i="4"/>
  <c r="BM70" i="4"/>
  <c r="AQ70" i="4"/>
  <c r="AZ70" i="4"/>
  <c r="BR70" i="4"/>
  <c r="AW70" i="4"/>
  <c r="AP70" i="4"/>
  <c r="AM70" i="4"/>
  <c r="BE71" i="4"/>
  <c r="BB71" i="4"/>
  <c r="AT71" i="4"/>
  <c r="AL71" i="4"/>
  <c r="AY71" i="4"/>
  <c r="AM71" i="4"/>
  <c r="AO71" i="4"/>
  <c r="AW71" i="4"/>
  <c r="BM71" i="4"/>
  <c r="AH71" i="4"/>
  <c r="AP71" i="4"/>
  <c r="AX71" i="4"/>
  <c r="BF71" i="4"/>
  <c r="BN71" i="4"/>
  <c r="AI71" i="4"/>
  <c r="AQ71" i="4"/>
  <c r="BG71" i="4"/>
  <c r="BR71" i="4"/>
  <c r="BJ71" i="4"/>
  <c r="BO71" i="4"/>
  <c r="AG71" i="4"/>
  <c r="BK71" i="4"/>
  <c r="BC71" i="4"/>
  <c r="AU71" i="4"/>
  <c r="BK72" i="4"/>
  <c r="AH72" i="4"/>
  <c r="AP72" i="4"/>
  <c r="AX72" i="4"/>
  <c r="BB72" i="4"/>
  <c r="AR72" i="4"/>
  <c r="AM72" i="4"/>
  <c r="AU72" i="4"/>
  <c r="BN72" i="4"/>
  <c r="BC72" i="4"/>
  <c r="BM72" i="4"/>
  <c r="BF72" i="4"/>
  <c r="BJ73" i="4"/>
  <c r="BG73" i="4"/>
  <c r="AY73" i="4"/>
  <c r="AQ73" i="4"/>
  <c r="BP73" i="4"/>
  <c r="AT73" i="4"/>
  <c r="AI73" i="4"/>
  <c r="AF73" i="4"/>
  <c r="AP73" i="4"/>
  <c r="BA73" i="4"/>
  <c r="BL73" i="4"/>
  <c r="AL73" i="4"/>
  <c r="BI73" i="4"/>
  <c r="BD73" i="4"/>
  <c r="AN73" i="4"/>
  <c r="BR73" i="4"/>
  <c r="BO73" i="4"/>
  <c r="AM73" i="4"/>
  <c r="BE73" i="4"/>
  <c r="AR73" i="4"/>
  <c r="BF73" i="4"/>
  <c r="AX73" i="4"/>
  <c r="BB73" i="4"/>
  <c r="BN73" i="4"/>
  <c r="AS73" i="4"/>
  <c r="AJ73" i="4"/>
  <c r="AK73" i="4"/>
  <c r="AO73" i="4"/>
  <c r="AZ73" i="4"/>
  <c r="BK73" i="4"/>
  <c r="AS75" i="4"/>
  <c r="BA75" i="4"/>
  <c r="BI75" i="4"/>
  <c r="BQ75" i="4"/>
  <c r="AM75" i="4"/>
  <c r="AU75" i="4"/>
  <c r="BC75" i="4"/>
  <c r="BK75" i="4"/>
  <c r="BO75" i="4"/>
  <c r="AH75" i="4"/>
  <c r="AP75" i="4"/>
  <c r="AX75" i="4"/>
  <c r="BF75" i="4"/>
  <c r="BN75" i="4"/>
  <c r="AI75" i="4"/>
  <c r="AQ75" i="4"/>
  <c r="AY75" i="4"/>
  <c r="BG75" i="4"/>
  <c r="AK75" i="4"/>
  <c r="BM78" i="4"/>
  <c r="BB78" i="4"/>
  <c r="AR78" i="4"/>
  <c r="AG78" i="4"/>
  <c r="BI81" i="4"/>
  <c r="AZ81" i="4"/>
  <c r="AL81" i="4"/>
  <c r="BJ81" i="4"/>
  <c r="AW81" i="4"/>
  <c r="AK81" i="4"/>
  <c r="BH81" i="4"/>
  <c r="AJ81" i="4"/>
  <c r="AU81" i="4"/>
  <c r="AY81" i="4"/>
  <c r="AM81" i="4"/>
  <c r="AO81" i="4"/>
  <c r="AX81" i="4"/>
  <c r="BG81" i="4"/>
  <c r="BP81" i="4"/>
  <c r="AP81" i="4"/>
  <c r="BC81" i="4"/>
  <c r="AI81" i="4"/>
  <c r="BR81" i="4"/>
  <c r="BB81" i="4"/>
  <c r="AH81" i="4"/>
  <c r="BE81" i="4"/>
  <c r="BK81" i="4"/>
  <c r="BQ84" i="4"/>
  <c r="AX84" i="4"/>
  <c r="BR84" i="4"/>
  <c r="AY84" i="4"/>
  <c r="BI84" i="4"/>
  <c r="AZ84" i="4"/>
  <c r="AP84" i="4"/>
  <c r="AG84" i="4"/>
  <c r="AI84" i="4"/>
  <c r="AO84" i="4"/>
  <c r="AQ84" i="4"/>
  <c r="BH84" i="4"/>
  <c r="BG84" i="4"/>
  <c r="BO84" i="4"/>
  <c r="BF86" i="4"/>
  <c r="BQ86" i="4"/>
  <c r="BI86" i="4"/>
  <c r="AX86" i="4"/>
  <c r="AV86" i="4"/>
  <c r="AM86" i="4"/>
  <c r="BG86" i="4"/>
  <c r="AL86" i="4"/>
  <c r="BR86" i="4"/>
  <c r="AU86" i="4"/>
  <c r="BP88" i="4"/>
  <c r="BH88" i="4"/>
  <c r="AZ88" i="4"/>
  <c r="AR88" i="4"/>
  <c r="BN89" i="4"/>
  <c r="AM89" i="4"/>
  <c r="AX89" i="4"/>
  <c r="BO89" i="4"/>
  <c r="AW89" i="4"/>
  <c r="AH89" i="4"/>
  <c r="BK89" i="4"/>
  <c r="AT89" i="4"/>
  <c r="AG89" i="4"/>
  <c r="BI89" i="4"/>
  <c r="AS89" i="4"/>
  <c r="BM89" i="4"/>
  <c r="BA89" i="4"/>
  <c r="AP89" i="4"/>
  <c r="BJ89" i="4"/>
  <c r="AY89" i="4"/>
  <c r="AL89" i="4"/>
  <c r="AK89" i="4"/>
  <c r="BR89" i="4"/>
  <c r="BH89" i="4"/>
  <c r="AU89" i="4"/>
  <c r="BE89" i="4"/>
  <c r="BN91" i="4"/>
  <c r="BF91" i="4"/>
  <c r="AX91" i="4"/>
  <c r="AP91" i="4"/>
  <c r="BH93" i="4"/>
  <c r="BP93" i="4"/>
  <c r="AR93" i="4"/>
  <c r="AJ93" i="4"/>
  <c r="AZ93" i="4"/>
  <c r="AO94" i="4"/>
  <c r="AZ94" i="4"/>
  <c r="BJ94" i="4"/>
  <c r="AS94" i="4"/>
  <c r="BQ94" i="4"/>
  <c r="AT94" i="4"/>
  <c r="AU94" i="4"/>
  <c r="BO94" i="4"/>
  <c r="BG94" i="4"/>
  <c r="AY94" i="4"/>
  <c r="AQ94" i="4"/>
  <c r="AI94" i="4"/>
  <c r="BL94" i="4"/>
  <c r="BD94" i="4"/>
  <c r="AV94" i="4"/>
  <c r="AN94" i="4"/>
  <c r="AF94" i="4"/>
  <c r="BR94" i="4"/>
  <c r="BH94" i="4"/>
  <c r="AW94" i="4"/>
  <c r="AL94" i="4"/>
  <c r="AH94" i="4"/>
  <c r="AM94" i="4"/>
  <c r="AX94" i="4"/>
  <c r="BI94" i="4"/>
  <c r="AV97" i="4"/>
  <c r="BQ97" i="4"/>
  <c r="BA97" i="4"/>
  <c r="AJ97" i="4"/>
  <c r="BP97" i="4"/>
  <c r="AI97" i="4"/>
  <c r="BO97" i="4"/>
  <c r="AM97" i="4"/>
  <c r="AL97" i="4"/>
  <c r="AH97" i="4"/>
  <c r="AT97" i="4"/>
  <c r="BB97" i="4"/>
  <c r="BJ97" i="4"/>
  <c r="BM97" i="4"/>
  <c r="AW97" i="4"/>
  <c r="AY97" i="4"/>
  <c r="BE97" i="4"/>
  <c r="BN97" i="4"/>
  <c r="AN97" i="4"/>
  <c r="AX97" i="4"/>
  <c r="BH97" i="4"/>
  <c r="AO97" i="4"/>
  <c r="AZ97" i="4"/>
  <c r="BR97" i="4"/>
  <c r="BL97" i="4"/>
  <c r="AF97" i="4"/>
  <c r="AQ97" i="4"/>
  <c r="BC97" i="4"/>
  <c r="BC99" i="4"/>
  <c r="BP99" i="4"/>
  <c r="AJ99" i="4"/>
  <c r="BK99" i="4"/>
  <c r="BL99" i="4"/>
  <c r="AN99" i="4"/>
  <c r="AW99" i="4"/>
  <c r="BG99" i="4"/>
  <c r="BN99" i="4"/>
  <c r="BF99" i="4"/>
  <c r="AX99" i="4"/>
  <c r="AS99" i="4"/>
  <c r="BB99" i="4"/>
  <c r="AP99" i="4"/>
  <c r="AH99" i="4"/>
  <c r="AK99" i="4"/>
  <c r="AT99" i="4"/>
  <c r="BP101" i="4"/>
  <c r="BH101" i="4"/>
  <c r="AZ101" i="4"/>
  <c r="AR101" i="4"/>
  <c r="BO101" i="4"/>
  <c r="BG101" i="4"/>
  <c r="BA101" i="4"/>
  <c r="AS101" i="4"/>
  <c r="AQ101" i="4"/>
  <c r="AI101" i="4"/>
  <c r="BI101" i="4"/>
  <c r="BQ101" i="4"/>
  <c r="AJ101" i="4"/>
  <c r="AK101" i="4"/>
  <c r="AY101" i="4"/>
  <c r="BM102" i="4"/>
  <c r="BL102" i="4"/>
  <c r="BC102" i="4"/>
  <c r="AT102" i="4"/>
  <c r="BD102" i="4"/>
  <c r="AU102" i="4"/>
  <c r="AL102" i="4"/>
  <c r="AI102" i="4"/>
  <c r="AM102" i="4"/>
  <c r="AV102" i="4"/>
  <c r="BE102" i="4"/>
  <c r="BN102" i="4"/>
  <c r="BP102" i="4"/>
  <c r="BH102" i="4"/>
  <c r="AZ102" i="4"/>
  <c r="AK102" i="4"/>
  <c r="AJ102" i="4"/>
  <c r="AQ102" i="4"/>
  <c r="BR102" i="4"/>
  <c r="AR102" i="4"/>
  <c r="AS102" i="4"/>
  <c r="AY102" i="4"/>
  <c r="BK104" i="4"/>
  <c r="BC104" i="4"/>
  <c r="AU104" i="4"/>
  <c r="AM104" i="4"/>
  <c r="AL105" i="4"/>
  <c r="BC105" i="4"/>
  <c r="AH105" i="4"/>
  <c r="BJ105" i="4"/>
  <c r="AZ105" i="4"/>
  <c r="AJ105" i="4"/>
  <c r="BL105" i="4"/>
  <c r="BH105" i="4"/>
  <c r="BB105" i="4"/>
  <c r="AF105" i="4"/>
  <c r="AM105" i="4"/>
  <c r="AE105" i="4"/>
  <c r="BK105" i="4"/>
  <c r="AX105" i="4"/>
  <c r="BR105" i="4"/>
  <c r="AV105" i="4"/>
  <c r="BQ106" i="4"/>
  <c r="AF106" i="4"/>
  <c r="AZ106" i="4"/>
  <c r="AE106" i="4"/>
  <c r="BA106" i="4"/>
  <c r="AG106" i="4"/>
  <c r="AT107" i="4"/>
  <c r="BF107" i="4"/>
  <c r="BD107" i="4"/>
  <c r="BJ107" i="4"/>
  <c r="BP107" i="4"/>
  <c r="BL107" i="4"/>
  <c r="BE107" i="4"/>
  <c r="AO107" i="4"/>
  <c r="AJ107" i="4"/>
  <c r="AK107" i="4"/>
  <c r="AV107" i="4"/>
  <c r="BQ107" i="4"/>
  <c r="BO107" i="4"/>
  <c r="BR107" i="4"/>
  <c r="BG107" i="4"/>
  <c r="AS107" i="4"/>
  <c r="AM107" i="4"/>
  <c r="AE107" i="4"/>
  <c r="AW107" i="4"/>
  <c r="BM107" i="4"/>
  <c r="AG107" i="4"/>
  <c r="BI107" i="4"/>
  <c r="AH107" i="4"/>
  <c r="AL107" i="4"/>
  <c r="BB107" i="4"/>
  <c r="AQ107" i="4"/>
  <c r="BH107" i="4"/>
  <c r="AI107" i="4"/>
  <c r="BK107" i="4"/>
  <c r="BC107" i="4"/>
  <c r="AU107" i="4"/>
  <c r="AF107" i="4"/>
  <c r="AN107" i="4"/>
  <c r="BA107" i="4"/>
  <c r="BP108" i="4"/>
  <c r="AK108" i="4"/>
  <c r="AU108" i="4"/>
  <c r="AJ108" i="4"/>
  <c r="AO108" i="4"/>
  <c r="BF108" i="4"/>
  <c r="BQ108" i="4"/>
  <c r="AL108" i="4"/>
  <c r="AV108" i="4"/>
  <c r="AT108" i="4"/>
  <c r="BH108" i="4"/>
  <c r="AX108" i="4"/>
  <c r="BR108" i="4"/>
  <c r="BL108" i="4"/>
  <c r="BO108" i="4"/>
  <c r="AF108" i="4"/>
  <c r="AH108" i="4"/>
  <c r="AS108" i="4"/>
  <c r="AW108" i="4"/>
  <c r="BK108" i="4"/>
  <c r="AQ108" i="4"/>
  <c r="AZ108" i="4"/>
  <c r="BC108" i="4"/>
  <c r="BN108" i="4"/>
  <c r="BM108" i="4"/>
  <c r="AY108" i="4"/>
  <c r="BE108" i="4"/>
  <c r="BG108" i="4"/>
  <c r="BD108" i="4"/>
  <c r="AI108" i="4"/>
  <c r="AW109" i="4"/>
  <c r="BE109" i="4"/>
  <c r="BF109" i="4"/>
  <c r="BM109" i="4"/>
  <c r="AH109" i="4"/>
  <c r="AP109" i="4"/>
  <c r="AX109" i="4"/>
  <c r="AO109" i="4"/>
  <c r="BN109" i="4"/>
  <c r="AI109" i="4"/>
  <c r="BO109" i="4"/>
  <c r="BG109" i="4"/>
  <c r="AY109" i="4"/>
  <c r="AG109" i="4"/>
  <c r="AQ109" i="4"/>
  <c r="BL110" i="4"/>
  <c r="AF110" i="4"/>
  <c r="BN110" i="4"/>
  <c r="BE110" i="4"/>
  <c r="AU110" i="4"/>
  <c r="AR110" i="4"/>
  <c r="AX110" i="4"/>
  <c r="AO110" i="4"/>
  <c r="BO110" i="4"/>
  <c r="AN110" i="4"/>
  <c r="AV110" i="4"/>
  <c r="BD110" i="4"/>
  <c r="AW110" i="4"/>
  <c r="BF110" i="4"/>
  <c r="AS110" i="4"/>
  <c r="BM110" i="4"/>
  <c r="BK110" i="4"/>
  <c r="AK110" i="4"/>
  <c r="AL110" i="4"/>
  <c r="AJ110" i="4"/>
  <c r="AM110" i="4"/>
  <c r="BF112" i="4"/>
  <c r="AH112" i="4"/>
  <c r="AX112" i="4"/>
  <c r="BN112" i="4"/>
  <c r="AP112" i="4"/>
  <c r="BQ113" i="4"/>
  <c r="AH113" i="4"/>
  <c r="AW113" i="4"/>
  <c r="BO113" i="4"/>
  <c r="AI113" i="4"/>
  <c r="AX113" i="4"/>
  <c r="AQ114" i="4"/>
  <c r="AE114" i="4"/>
  <c r="AW114" i="4"/>
  <c r="BJ114" i="4"/>
  <c r="BL114" i="4"/>
  <c r="BR115" i="4"/>
  <c r="BA115" i="4"/>
  <c r="BM115" i="4"/>
  <c r="BQ115" i="4"/>
  <c r="AV115" i="4"/>
  <c r="AN115" i="4"/>
  <c r="AW115" i="4"/>
  <c r="BO115" i="4"/>
  <c r="AO115" i="4"/>
  <c r="AU115" i="4"/>
  <c r="BL115" i="4"/>
  <c r="BK115" i="4"/>
  <c r="AG115" i="4"/>
  <c r="BG115" i="4"/>
  <c r="AK115" i="4"/>
  <c r="AZ115" i="4"/>
  <c r="BH115" i="4"/>
  <c r="BC115" i="4"/>
  <c r="BJ115" i="4"/>
  <c r="AH115" i="4"/>
  <c r="AP115" i="4"/>
  <c r="AY115" i="4"/>
  <c r="AE115" i="4"/>
  <c r="BP115" i="4"/>
  <c r="AX115" i="4"/>
  <c r="AF115" i="4"/>
  <c r="BF115" i="4"/>
  <c r="BN115" i="4"/>
  <c r="BE115" i="4"/>
  <c r="AM115" i="4"/>
  <c r="BD115" i="4"/>
  <c r="AL115" i="4"/>
  <c r="AT115" i="4"/>
  <c r="AJ115" i="4"/>
  <c r="BB115" i="4"/>
  <c r="AI115" i="4"/>
  <c r="BI115" i="4"/>
  <c r="AS115" i="4"/>
  <c r="AR115" i="4"/>
  <c r="AQ115" i="4"/>
  <c r="BD116" i="4"/>
  <c r="AP116" i="4"/>
  <c r="BE116" i="4"/>
  <c r="BB116" i="4"/>
  <c r="AE116" i="4"/>
  <c r="AT116" i="4"/>
  <c r="AO116" i="4"/>
  <c r="AI116" i="4"/>
  <c r="AL117" i="4"/>
  <c r="BR117" i="4"/>
  <c r="BK117" i="4"/>
  <c r="BC117" i="4"/>
  <c r="AU117" i="4"/>
  <c r="BB117" i="4"/>
  <c r="AT117" i="4"/>
  <c r="AM117" i="4"/>
  <c r="BQ117" i="4"/>
  <c r="BI117" i="4"/>
  <c r="BA117" i="4"/>
  <c r="AS117" i="4"/>
  <c r="AK117" i="4"/>
  <c r="BJ117" i="4"/>
  <c r="AE118" i="4"/>
  <c r="AF118" i="4"/>
  <c r="AN118" i="4"/>
  <c r="AG118" i="4"/>
  <c r="AZ118" i="4"/>
  <c r="BN118" i="4"/>
  <c r="AV118" i="4"/>
  <c r="BB118" i="4"/>
  <c r="AH118" i="4"/>
  <c r="BA118" i="4"/>
  <c r="AK118" i="4"/>
  <c r="BD118" i="4"/>
  <c r="AY118" i="4"/>
  <c r="BL118" i="4"/>
  <c r="AQ118" i="4"/>
  <c r="AO118" i="4"/>
  <c r="BO118" i="4"/>
  <c r="AT118" i="4"/>
  <c r="AX118" i="4"/>
  <c r="BP118" i="4"/>
  <c r="AP118" i="4"/>
  <c r="BH118" i="4"/>
  <c r="AW118" i="4"/>
  <c r="AM118" i="4"/>
  <c r="BQ118" i="4"/>
  <c r="BM118" i="4"/>
  <c r="BF118" i="4"/>
  <c r="BC118" i="4"/>
  <c r="BG118" i="4"/>
  <c r="BE118" i="4"/>
  <c r="AU118" i="4"/>
  <c r="AL118" i="4"/>
  <c r="BL121" i="4"/>
  <c r="AP121" i="4"/>
  <c r="BM121" i="4"/>
  <c r="AI121" i="4"/>
  <c r="AY121" i="4"/>
  <c r="AQ121" i="4"/>
  <c r="BO121" i="4"/>
  <c r="BG121" i="4"/>
  <c r="AS121" i="4"/>
  <c r="AS122" i="4"/>
  <c r="BH122" i="4"/>
  <c r="AO122" i="4"/>
  <c r="BG122" i="4"/>
  <c r="AU123" i="4"/>
  <c r="AJ123" i="4"/>
  <c r="BQ123" i="4"/>
  <c r="BD123" i="4"/>
  <c r="AR123" i="4"/>
  <c r="BO123" i="4"/>
  <c r="BG123" i="4"/>
  <c r="AO123" i="4"/>
  <c r="BL123" i="4"/>
  <c r="AQ123" i="4"/>
  <c r="AI123" i="4"/>
  <c r="BN123" i="4"/>
  <c r="BF123" i="4"/>
  <c r="AY123" i="4"/>
  <c r="AX123" i="4"/>
  <c r="BM123" i="4"/>
  <c r="AP123" i="4"/>
  <c r="AH123" i="4"/>
  <c r="AT123" i="4"/>
  <c r="BP123" i="4"/>
  <c r="AG123" i="4"/>
  <c r="BE123" i="4"/>
  <c r="AN123" i="4"/>
  <c r="AE123" i="4"/>
  <c r="BB123" i="4"/>
  <c r="AM123" i="4"/>
  <c r="BR123" i="4"/>
  <c r="BA123" i="4"/>
  <c r="AL123" i="4"/>
  <c r="BH123" i="4"/>
  <c r="AS123" i="4"/>
  <c r="BC123" i="4"/>
  <c r="AK123" i="4"/>
  <c r="BK123" i="4"/>
  <c r="AS124" i="4"/>
  <c r="BI124" i="4"/>
  <c r="AE124" i="4"/>
  <c r="AU124" i="4"/>
  <c r="BH124" i="4"/>
  <c r="AK124" i="4"/>
  <c r="AW124" i="4"/>
  <c r="BO124" i="4"/>
  <c r="AY125" i="4"/>
  <c r="BG125" i="4"/>
  <c r="BO125" i="4"/>
  <c r="AK125" i="4"/>
  <c r="AS125" i="4"/>
  <c r="BM125" i="4"/>
  <c r="AR125" i="4"/>
  <c r="AH125" i="4"/>
  <c r="AO125" i="4"/>
  <c r="AN125" i="4"/>
  <c r="AU125" i="4"/>
  <c r="BE125" i="4"/>
  <c r="BL125" i="4"/>
  <c r="AP125" i="4"/>
  <c r="AI125" i="4"/>
  <c r="AQ125" i="4"/>
  <c r="BK125" i="4"/>
  <c r="BA125" i="4"/>
  <c r="BN125" i="4"/>
  <c r="BI125" i="4"/>
  <c r="BQ125" i="4"/>
  <c r="BF125" i="4"/>
  <c r="AL125" i="4"/>
  <c r="AT125" i="4"/>
  <c r="BB125" i="4"/>
  <c r="BJ125" i="4"/>
  <c r="BR125" i="4"/>
  <c r="AX125" i="4"/>
  <c r="BL126" i="4"/>
  <c r="BP126" i="4"/>
  <c r="AF126" i="4"/>
  <c r="AN126" i="4"/>
  <c r="AE126" i="4"/>
  <c r="BG126" i="4"/>
  <c r="AW126" i="4"/>
  <c r="AV126" i="4"/>
  <c r="AH126" i="4"/>
  <c r="BH126" i="4"/>
  <c r="AG126" i="4"/>
  <c r="AR126" i="4"/>
  <c r="BB126" i="4"/>
  <c r="AU126" i="4"/>
  <c r="AM126" i="4"/>
  <c r="BA126" i="4"/>
  <c r="BD126" i="4"/>
  <c r="AO126" i="4"/>
  <c r="AS126" i="4"/>
  <c r="BI126" i="4"/>
  <c r="AP126" i="4"/>
  <c r="AY126" i="4"/>
  <c r="BQ126" i="4"/>
  <c r="AX126" i="4"/>
  <c r="AQ126" i="4"/>
  <c r="AZ126" i="4"/>
  <c r="BR126" i="4"/>
  <c r="BO126" i="4"/>
  <c r="BF126" i="4"/>
  <c r="AI126" i="4"/>
  <c r="BJ126" i="4"/>
  <c r="BN128" i="4"/>
  <c r="BF128" i="4"/>
  <c r="AP128" i="4"/>
  <c r="AH128" i="4"/>
  <c r="AX128" i="4"/>
  <c r="BA129" i="4"/>
  <c r="AZ129" i="4"/>
  <c r="BI129" i="4"/>
  <c r="AR129" i="4"/>
  <c r="BP129" i="4"/>
  <c r="BG129" i="4"/>
  <c r="BD129" i="4"/>
  <c r="BC129" i="4"/>
  <c r="BQ129" i="4"/>
  <c r="AQ129" i="4"/>
  <c r="AM129" i="4"/>
  <c r="AU129" i="4"/>
  <c r="BF129" i="4"/>
  <c r="AG129" i="4"/>
  <c r="AO129" i="4"/>
  <c r="AW129" i="4"/>
  <c r="AH129" i="4"/>
  <c r="AP129" i="4"/>
  <c r="AS129" i="4"/>
  <c r="AF129" i="4"/>
  <c r="BN129" i="4"/>
  <c r="BM129" i="4"/>
  <c r="AI129" i="4"/>
  <c r="BO129" i="4"/>
  <c r="AK129" i="4"/>
  <c r="AL129" i="4"/>
  <c r="AT129" i="4"/>
  <c r="BB129" i="4"/>
  <c r="BJ129" i="4"/>
  <c r="BR129" i="4"/>
  <c r="AJ129" i="4"/>
  <c r="BE129" i="4"/>
  <c r="AX129" i="4"/>
  <c r="AI130" i="4"/>
  <c r="BD130" i="4"/>
  <c r="BC130" i="4"/>
  <c r="BA130" i="4"/>
  <c r="BK130" i="4"/>
  <c r="AU130" i="4"/>
  <c r="AM130" i="4"/>
  <c r="BO130" i="4"/>
  <c r="BG130" i="4"/>
  <c r="AY130" i="4"/>
  <c r="AQ130" i="4"/>
  <c r="AW131" i="4"/>
  <c r="AO131" i="4"/>
  <c r="AR131" i="4"/>
  <c r="BJ131" i="4"/>
  <c r="AI131" i="4"/>
  <c r="AG131" i="4"/>
  <c r="BL131" i="4"/>
  <c r="BD131" i="4"/>
  <c r="AV131" i="4"/>
  <c r="AN131" i="4"/>
  <c r="AF131" i="4"/>
  <c r="BO131" i="4"/>
  <c r="BM131" i="4"/>
  <c r="BA131" i="4"/>
  <c r="BK131" i="4"/>
  <c r="BE131" i="4"/>
  <c r="BH131" i="4"/>
  <c r="AH131" i="4"/>
  <c r="BF132" i="4"/>
  <c r="AM132" i="4"/>
  <c r="AS132" i="4"/>
  <c r="BB132" i="4"/>
  <c r="BK132" i="4"/>
  <c r="AQ132" i="4"/>
  <c r="BO132" i="4"/>
  <c r="AE132" i="4"/>
  <c r="AN132" i="4"/>
  <c r="AX132" i="4"/>
  <c r="BG132" i="4"/>
  <c r="BP132" i="4"/>
  <c r="BM132" i="4"/>
  <c r="BE132" i="4"/>
  <c r="AW132" i="4"/>
  <c r="AO132" i="4"/>
  <c r="AG132" i="4"/>
  <c r="BR132" i="4"/>
  <c r="BN132" i="4"/>
  <c r="AZ132" i="4"/>
  <c r="AV132" i="4"/>
  <c r="AK132" i="4"/>
  <c r="BD132" i="4"/>
  <c r="AU132" i="4"/>
  <c r="AL132" i="4"/>
  <c r="AT132" i="4"/>
  <c r="BC132" i="4"/>
  <c r="BL132" i="4"/>
  <c r="AJ132" i="4"/>
  <c r="AH132" i="4"/>
  <c r="BH132" i="4"/>
  <c r="AP132" i="4"/>
  <c r="BJ132" i="4"/>
  <c r="BA132" i="4"/>
  <c r="BI132" i="4"/>
  <c r="AF132" i="4"/>
  <c r="BQ132" i="4"/>
  <c r="BR133" i="4"/>
  <c r="AH133" i="4"/>
  <c r="BQ133" i="4"/>
  <c r="BG133" i="4"/>
  <c r="AV133" i="4"/>
  <c r="AX133" i="4"/>
  <c r="AP133" i="4"/>
  <c r="AK133" i="4"/>
  <c r="BP133" i="4"/>
  <c r="BE133" i="4"/>
  <c r="AU133" i="4"/>
  <c r="AJ133" i="4"/>
  <c r="AL133" i="4"/>
  <c r="BJ133" i="4"/>
  <c r="BB133" i="4"/>
  <c r="AT133" i="4"/>
  <c r="BN133" i="4"/>
  <c r="BF133" i="4"/>
  <c r="BD137" i="4"/>
  <c r="AO137" i="4"/>
  <c r="AN137" i="4"/>
  <c r="BE137" i="4"/>
  <c r="BQ137" i="4"/>
  <c r="AX139" i="4"/>
  <c r="AM139" i="4"/>
  <c r="BD139" i="4"/>
  <c r="AQ139" i="4"/>
  <c r="AU139" i="4"/>
  <c r="BI139" i="4"/>
  <c r="BE139" i="4"/>
  <c r="AS139" i="4"/>
  <c r="BJ139" i="4"/>
  <c r="BH139" i="4"/>
  <c r="AZ139" i="4"/>
  <c r="AJ139" i="4"/>
  <c r="BN139" i="4"/>
  <c r="AT139" i="4"/>
  <c r="BQ139" i="4"/>
  <c r="BG139" i="4"/>
  <c r="AO139" i="4"/>
  <c r="AF139" i="4"/>
  <c r="BO139" i="4"/>
  <c r="AR139" i="4"/>
  <c r="BP139" i="4"/>
  <c r="BF139" i="4"/>
  <c r="AW139" i="4"/>
  <c r="AN139" i="4"/>
  <c r="AI139" i="4"/>
  <c r="AP139" i="4"/>
  <c r="BC139" i="4"/>
  <c r="BR139" i="4"/>
  <c r="AL139" i="4"/>
  <c r="BM139" i="4"/>
  <c r="AU141" i="4"/>
  <c r="AL141" i="4"/>
  <c r="AT141" i="4"/>
  <c r="BB141" i="4"/>
  <c r="AM141" i="4"/>
  <c r="BG145" i="4"/>
  <c r="AU145" i="4"/>
  <c r="BF145" i="4"/>
  <c r="AP145" i="4"/>
  <c r="AP147" i="4"/>
  <c r="BP147" i="4"/>
  <c r="BH147" i="4"/>
  <c r="AZ147" i="4"/>
  <c r="AR147" i="4"/>
  <c r="BD147" i="4"/>
  <c r="BC147" i="4"/>
  <c r="AQ147" i="4"/>
  <c r="BJ147" i="4"/>
  <c r="AO147" i="4"/>
  <c r="BD151" i="4"/>
  <c r="BL151" i="4"/>
  <c r="AS151" i="4"/>
  <c r="AP151" i="4"/>
  <c r="AJ151" i="4"/>
  <c r="AR151" i="4"/>
  <c r="AZ151" i="4"/>
  <c r="BH151" i="4"/>
  <c r="BP151" i="4"/>
  <c r="BA151" i="4"/>
  <c r="BK151" i="4"/>
  <c r="BC151" i="4"/>
  <c r="BN151" i="4"/>
  <c r="AF151" i="4"/>
  <c r="AN151" i="4"/>
  <c r="AV151" i="4"/>
  <c r="AP153" i="4"/>
  <c r="AX153" i="4"/>
  <c r="BI153" i="4"/>
  <c r="BH153" i="4"/>
  <c r="BJ153" i="4"/>
  <c r="BB153" i="4"/>
  <c r="BF153" i="4"/>
  <c r="BN153" i="4"/>
  <c r="AL153" i="4"/>
  <c r="AT153" i="4"/>
  <c r="AH153" i="4"/>
  <c r="AM153" i="4"/>
  <c r="AN153" i="4"/>
  <c r="BR153" i="4"/>
  <c r="AK155" i="4"/>
  <c r="BH155" i="4"/>
  <c r="AM155" i="4"/>
  <c r="AU155" i="4"/>
  <c r="BC155" i="4"/>
  <c r="BK155" i="4"/>
  <c r="AO155" i="4"/>
  <c r="BG155" i="4"/>
  <c r="AP155" i="4"/>
  <c r="BP155" i="4"/>
  <c r="BF155" i="4"/>
  <c r="AV155" i="4"/>
  <c r="AJ155" i="4"/>
  <c r="BO155" i="4"/>
  <c r="AT155" i="4"/>
  <c r="BD155" i="4"/>
  <c r="BM155" i="4"/>
  <c r="BE155" i="4"/>
  <c r="AS155" i="4"/>
  <c r="AI155" i="4"/>
  <c r="BN155" i="4"/>
  <c r="BB155" i="4"/>
  <c r="AR155" i="4"/>
  <c r="AH155" i="4"/>
  <c r="AN155" i="4"/>
  <c r="BA155" i="4"/>
  <c r="BQ161" i="4"/>
  <c r="AN161" i="4"/>
  <c r="AE161" i="4"/>
  <c r="AK161" i="4"/>
  <c r="BI161" i="4"/>
  <c r="BK161" i="4"/>
  <c r="AZ161" i="4"/>
  <c r="BL161" i="4"/>
  <c r="AM161" i="4"/>
  <c r="BR161" i="4"/>
  <c r="BN161" i="4"/>
  <c r="BD161" i="4"/>
  <c r="AS161" i="4"/>
  <c r="BF161" i="4"/>
  <c r="AX161" i="4"/>
  <c r="AP161" i="4"/>
  <c r="AL161" i="4"/>
  <c r="AQ161" i="4"/>
  <c r="AF161" i="4"/>
  <c r="BP161" i="4"/>
  <c r="BG161" i="4"/>
  <c r="AW161" i="4"/>
  <c r="AH161" i="4"/>
  <c r="BH163" i="4"/>
  <c r="AR163" i="4"/>
  <c r="AO163" i="4"/>
  <c r="BB163" i="4"/>
  <c r="AM163" i="4"/>
  <c r="AJ163" i="4"/>
  <c r="BP163" i="4"/>
  <c r="BI163" i="4"/>
  <c r="AE163" i="4"/>
  <c r="AQ163" i="4"/>
  <c r="AZ163" i="4"/>
  <c r="AP163" i="4"/>
  <c r="AW163" i="4"/>
  <c r="BF163" i="4"/>
  <c r="BO163" i="4"/>
  <c r="BG163" i="4"/>
  <c r="BJ165" i="4"/>
  <c r="BB165" i="4"/>
  <c r="AT165" i="4"/>
  <c r="BR165" i="4"/>
  <c r="AW167" i="4"/>
  <c r="BI167" i="4"/>
  <c r="AP167" i="4"/>
  <c r="BN167" i="4"/>
  <c r="BH167" i="4"/>
  <c r="AO167" i="4"/>
  <c r="AF167" i="4"/>
  <c r="BF167" i="4"/>
  <c r="BQ167" i="4"/>
  <c r="AX167" i="4"/>
  <c r="AH167" i="4"/>
  <c r="AY167" i="4"/>
  <c r="BM169" i="4"/>
  <c r="AJ169" i="4"/>
  <c r="AE169" i="4"/>
  <c r="AK169" i="4"/>
  <c r="AX169" i="4"/>
  <c r="BI169" i="4"/>
  <c r="AY169" i="4"/>
  <c r="BA171" i="4"/>
  <c r="BI171" i="4"/>
  <c r="BH171" i="4"/>
  <c r="AM171" i="4"/>
  <c r="AJ171" i="4"/>
  <c r="BR171" i="4"/>
  <c r="BJ171" i="4"/>
  <c r="BB171" i="4"/>
  <c r="AT171" i="4"/>
  <c r="AP171" i="4"/>
  <c r="AZ171" i="4"/>
  <c r="BK171" i="4"/>
  <c r="BD171" i="4"/>
  <c r="AV171" i="4"/>
  <c r="AN171" i="4"/>
  <c r="AF171" i="4"/>
  <c r="BL171" i="4"/>
  <c r="AE171" i="4"/>
  <c r="BC171" i="4"/>
  <c r="AK171" i="4"/>
  <c r="BM176" i="4"/>
  <c r="AO176" i="4"/>
  <c r="BE176" i="4"/>
  <c r="AG176" i="4"/>
  <c r="AW176" i="4"/>
  <c r="AS178" i="4"/>
  <c r="BJ178" i="4"/>
  <c r="BH178" i="4"/>
  <c r="AX178" i="4"/>
  <c r="AM178" i="4"/>
  <c r="BQ178" i="4"/>
  <c r="AE178" i="4"/>
  <c r="AN178" i="4"/>
  <c r="AK178" i="4"/>
  <c r="AY178" i="4"/>
  <c r="BA178" i="4"/>
  <c r="BI178" i="4"/>
  <c r="G5" i="123"/>
  <c r="O136" i="290"/>
  <c r="J172" i="290"/>
  <c r="L140" i="290"/>
  <c r="O187" i="290"/>
  <c r="AA173" i="290"/>
  <c r="Q184" i="290"/>
  <c r="AB146" i="290"/>
  <c r="X135" i="290"/>
  <c r="H105" i="290"/>
  <c r="T125" i="290"/>
  <c r="T123" i="290"/>
  <c r="L97" i="290"/>
  <c r="V133" i="290"/>
  <c r="L127" i="290"/>
  <c r="S39" i="290"/>
  <c r="I79" i="290"/>
  <c r="L148" i="290"/>
  <c r="X174" i="290"/>
  <c r="X186" i="290"/>
  <c r="R156" i="290"/>
  <c r="M177" i="290"/>
  <c r="U180" i="290"/>
  <c r="W155" i="290"/>
  <c r="AA171" i="290"/>
  <c r="T107" i="290"/>
  <c r="M138" i="290"/>
  <c r="W128" i="290"/>
  <c r="U100" i="290"/>
  <c r="L126" i="290"/>
  <c r="R95" i="290"/>
  <c r="V132" i="290"/>
  <c r="N42" i="290"/>
  <c r="X111" i="290"/>
  <c r="I160" i="290"/>
  <c r="X183" i="290"/>
  <c r="M130" i="290"/>
  <c r="R158" i="290"/>
  <c r="N179" i="290"/>
  <c r="L121" i="290"/>
  <c r="P176" i="290"/>
  <c r="G152" i="290"/>
  <c r="K182" i="290"/>
  <c r="R109" i="290"/>
  <c r="Y86" i="290"/>
  <c r="R117" i="290"/>
  <c r="T131" i="290"/>
  <c r="X115" i="290"/>
  <c r="N129" i="290"/>
  <c r="Y112" i="290"/>
  <c r="N113" i="290"/>
  <c r="O4" i="290"/>
  <c r="X45" i="290"/>
  <c r="M122" i="290"/>
  <c r="V163" i="290"/>
  <c r="T170" i="290"/>
  <c r="R150" i="290"/>
  <c r="P161" i="290"/>
  <c r="Y181" i="290"/>
  <c r="L137" i="290"/>
  <c r="L154" i="290"/>
  <c r="N185" i="290"/>
  <c r="Q102" i="290"/>
  <c r="R119" i="290"/>
  <c r="Y134" i="290"/>
  <c r="J120" i="290"/>
  <c r="N139" i="290"/>
  <c r="AA118" i="290"/>
  <c r="M116" i="290"/>
  <c r="V17" i="290"/>
  <c r="S76" i="290"/>
  <c r="M141" i="290"/>
  <c r="I169" i="290"/>
  <c r="F12" i="123"/>
  <c r="G12" i="123"/>
  <c r="H12" i="123"/>
  <c r="I12" i="123"/>
  <c r="J12" i="123"/>
  <c r="K12" i="123"/>
  <c r="L12" i="123"/>
  <c r="M12" i="123"/>
  <c r="N12" i="123"/>
  <c r="O12" i="123"/>
  <c r="P12" i="123"/>
  <c r="Q12" i="123"/>
  <c r="R12" i="123"/>
  <c r="S12" i="123"/>
  <c r="T12" i="123"/>
  <c r="U12" i="123"/>
  <c r="V12" i="123"/>
  <c r="W12" i="123"/>
  <c r="X12" i="123"/>
  <c r="Y12" i="123"/>
  <c r="Z12" i="123"/>
  <c r="AA12" i="123"/>
  <c r="AB12" i="123"/>
  <c r="AC12" i="123"/>
  <c r="AD12" i="123"/>
  <c r="AE12" i="123"/>
  <c r="AF12" i="123"/>
  <c r="AG12" i="123"/>
  <c r="AH12" i="123"/>
  <c r="AI12" i="123"/>
  <c r="AJ12" i="123"/>
  <c r="AK12" i="123"/>
  <c r="AL12" i="123"/>
  <c r="AM12" i="123"/>
  <c r="AN12" i="123"/>
  <c r="AO12" i="123"/>
  <c r="AP12" i="123"/>
  <c r="AQ12" i="123"/>
  <c r="AR12" i="123"/>
  <c r="AS12" i="123"/>
  <c r="AT12" i="123"/>
  <c r="AU12" i="123"/>
  <c r="AV12" i="123"/>
  <c r="AW12" i="123"/>
  <c r="AX12" i="123"/>
  <c r="AY12" i="123"/>
  <c r="AZ12" i="123"/>
  <c r="BA12" i="123"/>
  <c r="BB12" i="123"/>
  <c r="BC12" i="123"/>
  <c r="BD12" i="123"/>
  <c r="BE12" i="123"/>
  <c r="BF12" i="123"/>
  <c r="BG12" i="123"/>
  <c r="BH12" i="123"/>
  <c r="BI12" i="123"/>
  <c r="BJ12" i="123"/>
  <c r="BK12" i="123"/>
  <c r="BL12" i="123"/>
  <c r="BM12" i="123"/>
  <c r="E12" i="123"/>
  <c r="N15" i="304" l="1"/>
  <c r="M4" i="304"/>
  <c r="N10" i="304"/>
  <c r="O2" i="304"/>
  <c r="N20" i="304"/>
  <c r="T22" i="304"/>
  <c r="T3" i="304" s="1"/>
  <c r="U21" i="304"/>
  <c r="J25" i="123"/>
  <c r="H19" i="297"/>
  <c r="J57" i="4"/>
  <c r="I24" i="304" s="1"/>
  <c r="J8" i="284"/>
  <c r="J9" i="284" s="1"/>
  <c r="H5" i="123"/>
  <c r="R102" i="290"/>
  <c r="W132" i="290"/>
  <c r="W133" i="290"/>
  <c r="P4" i="290"/>
  <c r="Y115" i="290"/>
  <c r="S109" i="290"/>
  <c r="H152" i="290"/>
  <c r="S158" i="290"/>
  <c r="X128" i="290"/>
  <c r="X155" i="290"/>
  <c r="Y186" i="290"/>
  <c r="I105" i="290"/>
  <c r="P187" i="290"/>
  <c r="W17" i="290"/>
  <c r="K120" i="290"/>
  <c r="O185" i="290"/>
  <c r="Q161" i="290"/>
  <c r="S119" i="290"/>
  <c r="O113" i="290"/>
  <c r="Q176" i="290"/>
  <c r="S95" i="290"/>
  <c r="M97" i="290"/>
  <c r="M137" i="290"/>
  <c r="U170" i="290"/>
  <c r="T76" i="290"/>
  <c r="O139" i="290"/>
  <c r="Z181" i="290"/>
  <c r="W163" i="290"/>
  <c r="U131" i="290"/>
  <c r="N130" i="290"/>
  <c r="N138" i="290"/>
  <c r="V180" i="290"/>
  <c r="Y174" i="290"/>
  <c r="J79" i="290"/>
  <c r="Y135" i="290"/>
  <c r="M140" i="290"/>
  <c r="J169" i="290"/>
  <c r="N116" i="290"/>
  <c r="Z134" i="290"/>
  <c r="M154" i="290"/>
  <c r="S150" i="290"/>
  <c r="AB118" i="290"/>
  <c r="N122" i="290"/>
  <c r="Z112" i="290"/>
  <c r="S117" i="290"/>
  <c r="M121" i="290"/>
  <c r="Y183" i="290"/>
  <c r="Y111" i="290"/>
  <c r="M126" i="290"/>
  <c r="U107" i="290"/>
  <c r="N177" i="290"/>
  <c r="M148" i="290"/>
  <c r="T39" i="290"/>
  <c r="U123" i="290"/>
  <c r="R184" i="290"/>
  <c r="K172" i="290"/>
  <c r="N141" i="290"/>
  <c r="Y45" i="290"/>
  <c r="O129" i="290"/>
  <c r="Z86" i="290"/>
  <c r="L182" i="290"/>
  <c r="O179" i="290"/>
  <c r="J160" i="290"/>
  <c r="O42" i="290"/>
  <c r="V100" i="290"/>
  <c r="AB171" i="290"/>
  <c r="S156" i="290"/>
  <c r="M127" i="290"/>
  <c r="U125" i="290"/>
  <c r="AB173" i="290"/>
  <c r="P136" i="290"/>
  <c r="C14" i="137"/>
  <c r="D6" i="137"/>
  <c r="E6" i="137" s="1"/>
  <c r="F6" i="137" s="1"/>
  <c r="G6" i="137" s="1"/>
  <c r="H6" i="137" s="1"/>
  <c r="I6" i="137" s="1"/>
  <c r="J6" i="137" s="1"/>
  <c r="K6" i="137" s="1"/>
  <c r="L6" i="137" s="1"/>
  <c r="M6" i="137" s="1"/>
  <c r="N6" i="137" s="1"/>
  <c r="O6" i="137" s="1"/>
  <c r="P6" i="137" s="1"/>
  <c r="Q6" i="137" s="1"/>
  <c r="R6" i="137" s="1"/>
  <c r="S6" i="137" s="1"/>
  <c r="T6" i="137" s="1"/>
  <c r="U6" i="137" s="1"/>
  <c r="V6" i="137" s="1"/>
  <c r="W6" i="137" s="1"/>
  <c r="X6" i="137" s="1"/>
  <c r="Y6" i="137" s="1"/>
  <c r="Z6" i="137" s="1"/>
  <c r="AA6" i="137" s="1"/>
  <c r="AB6" i="137" s="1"/>
  <c r="AC6" i="137" s="1"/>
  <c r="AD6" i="137" s="1"/>
  <c r="AE6" i="137" s="1"/>
  <c r="AF6" i="137" s="1"/>
  <c r="AG6" i="137" s="1"/>
  <c r="AH6" i="137" s="1"/>
  <c r="AI6" i="137" s="1"/>
  <c r="AJ6" i="137" s="1"/>
  <c r="AK6" i="137" s="1"/>
  <c r="AL6" i="137" s="1"/>
  <c r="AM6" i="137" s="1"/>
  <c r="AN6" i="137" s="1"/>
  <c r="AO6" i="137" s="1"/>
  <c r="AP6" i="137" s="1"/>
  <c r="AQ6" i="137" s="1"/>
  <c r="AR6" i="137" s="1"/>
  <c r="AS6" i="137" s="1"/>
  <c r="AT6" i="137" s="1"/>
  <c r="AU6" i="137" s="1"/>
  <c r="AV6" i="137" s="1"/>
  <c r="AW6" i="137" s="1"/>
  <c r="AX6" i="137" s="1"/>
  <c r="AY6" i="137" s="1"/>
  <c r="AZ6" i="137" s="1"/>
  <c r="BA6" i="137" s="1"/>
  <c r="BB6" i="137" s="1"/>
  <c r="BC6" i="137" s="1"/>
  <c r="BD6" i="137" s="1"/>
  <c r="BE6" i="137" s="1"/>
  <c r="BF6" i="137" s="1"/>
  <c r="BG6" i="137" s="1"/>
  <c r="BH6" i="137" s="1"/>
  <c r="BI6" i="137" s="1"/>
  <c r="BJ6" i="137" s="1"/>
  <c r="BK6" i="137" s="1"/>
  <c r="BL6" i="137" s="1"/>
  <c r="BM6" i="137" s="1"/>
  <c r="V21" i="304" l="1"/>
  <c r="U22" i="304"/>
  <c r="U3" i="304" s="1"/>
  <c r="O10" i="304"/>
  <c r="O20" i="304"/>
  <c r="P2" i="304"/>
  <c r="O15" i="304"/>
  <c r="N4" i="304"/>
  <c r="K25" i="123"/>
  <c r="I19" i="297"/>
  <c r="K57" i="4"/>
  <c r="J24" i="304" s="1"/>
  <c r="I5" i="123"/>
  <c r="K8" i="284"/>
  <c r="K9" i="284" s="1"/>
  <c r="T156" i="290"/>
  <c r="P129" i="290"/>
  <c r="Z183" i="290"/>
  <c r="Z135" i="290"/>
  <c r="O130" i="290"/>
  <c r="T119" i="290"/>
  <c r="J105" i="290"/>
  <c r="T158" i="290"/>
  <c r="Q4" i="290"/>
  <c r="Q136" i="290"/>
  <c r="K160" i="290"/>
  <c r="S184" i="290"/>
  <c r="O177" i="290"/>
  <c r="O122" i="290"/>
  <c r="AA181" i="290"/>
  <c r="N137" i="290"/>
  <c r="P113" i="290"/>
  <c r="L120" i="290"/>
  <c r="P179" i="290"/>
  <c r="Z45" i="290"/>
  <c r="V123" i="290"/>
  <c r="V107" i="290"/>
  <c r="N121" i="290"/>
  <c r="O116" i="290"/>
  <c r="K79" i="290"/>
  <c r="P139" i="290"/>
  <c r="N97" i="290"/>
  <c r="X17" i="290"/>
  <c r="Z186" i="290"/>
  <c r="I152" i="290"/>
  <c r="X133" i="290"/>
  <c r="V125" i="290"/>
  <c r="W100" i="290"/>
  <c r="M182" i="290"/>
  <c r="O141" i="290"/>
  <c r="U39" i="290"/>
  <c r="N126" i="290"/>
  <c r="T117" i="290"/>
  <c r="T150" i="290"/>
  <c r="K169" i="290"/>
  <c r="Z174" i="290"/>
  <c r="V131" i="290"/>
  <c r="U76" i="290"/>
  <c r="T95" i="290"/>
  <c r="R161" i="290"/>
  <c r="Q187" i="290"/>
  <c r="Y155" i="290"/>
  <c r="T109" i="290"/>
  <c r="X132" i="290"/>
  <c r="N127" i="290"/>
  <c r="P42" i="290"/>
  <c r="AA86" i="290"/>
  <c r="L172" i="290"/>
  <c r="N148" i="290"/>
  <c r="Z111" i="290"/>
  <c r="AA112" i="290"/>
  <c r="N154" i="290"/>
  <c r="N140" i="290"/>
  <c r="W180" i="290"/>
  <c r="X163" i="290"/>
  <c r="V170" i="290"/>
  <c r="R176" i="290"/>
  <c r="P185" i="290"/>
  <c r="AA134" i="290"/>
  <c r="O138" i="290"/>
  <c r="Y128" i="290"/>
  <c r="Z115" i="290"/>
  <c r="S102" i="290"/>
  <c r="O4" i="304" l="1"/>
  <c r="P15" i="304"/>
  <c r="P20" i="304"/>
  <c r="Q2" i="304"/>
  <c r="P10" i="304"/>
  <c r="W21" i="304"/>
  <c r="V22" i="304"/>
  <c r="V3" i="304" s="1"/>
  <c r="L25" i="123"/>
  <c r="J19" i="297"/>
  <c r="L57" i="4"/>
  <c r="K24" i="304" s="1"/>
  <c r="J5" i="123"/>
  <c r="J11" i="123" s="1"/>
  <c r="J13" i="123" s="1"/>
  <c r="L8" i="284"/>
  <c r="L9" i="284" s="1"/>
  <c r="T102" i="290"/>
  <c r="AB134" i="290"/>
  <c r="Y163" i="290"/>
  <c r="AB112" i="290"/>
  <c r="AB86" i="290"/>
  <c r="U109" i="290"/>
  <c r="U95" i="290"/>
  <c r="L169" i="290"/>
  <c r="V39" i="290"/>
  <c r="W125" i="290"/>
  <c r="Y17" i="290"/>
  <c r="P116" i="290"/>
  <c r="W123" i="290"/>
  <c r="AA135" i="290"/>
  <c r="O137" i="290"/>
  <c r="T184" i="290"/>
  <c r="U158" i="290"/>
  <c r="AA115" i="290"/>
  <c r="Q185" i="290"/>
  <c r="X180" i="290"/>
  <c r="AA111" i="290"/>
  <c r="Q42" i="290"/>
  <c r="Z155" i="290"/>
  <c r="V76" i="290"/>
  <c r="U150" i="290"/>
  <c r="P141" i="290"/>
  <c r="Y133" i="290"/>
  <c r="O97" i="290"/>
  <c r="W131" i="290"/>
  <c r="AA45" i="290"/>
  <c r="AB181" i="290"/>
  <c r="L160" i="290"/>
  <c r="K105" i="290"/>
  <c r="AA183" i="290"/>
  <c r="Z128" i="290"/>
  <c r="S176" i="290"/>
  <c r="O140" i="290"/>
  <c r="O148" i="290"/>
  <c r="O127" i="290"/>
  <c r="R187" i="290"/>
  <c r="U117" i="290"/>
  <c r="N182" i="290"/>
  <c r="J152" i="290"/>
  <c r="Q139" i="290"/>
  <c r="O121" i="290"/>
  <c r="Q179" i="290"/>
  <c r="M120" i="290"/>
  <c r="P122" i="290"/>
  <c r="R136" i="290"/>
  <c r="U119" i="290"/>
  <c r="Q129" i="290"/>
  <c r="P138" i="290"/>
  <c r="W170" i="290"/>
  <c r="O154" i="290"/>
  <c r="M172" i="290"/>
  <c r="Y132" i="290"/>
  <c r="S161" i="290"/>
  <c r="AA174" i="290"/>
  <c r="O126" i="290"/>
  <c r="X100" i="290"/>
  <c r="AA186" i="290"/>
  <c r="L79" i="290"/>
  <c r="W107" i="290"/>
  <c r="Q113" i="290"/>
  <c r="P177" i="290"/>
  <c r="R4" i="290"/>
  <c r="P130" i="290"/>
  <c r="U156" i="290"/>
  <c r="I11" i="123"/>
  <c r="I13" i="123" s="1"/>
  <c r="H11" i="123"/>
  <c r="H13" i="123" s="1"/>
  <c r="G11" i="123"/>
  <c r="G13" i="123" s="1"/>
  <c r="E13" i="123"/>
  <c r="W22" i="304" l="1"/>
  <c r="W3" i="304" s="1"/>
  <c r="X21" i="304"/>
  <c r="R2" i="304"/>
  <c r="Q20" i="304"/>
  <c r="Q10" i="304"/>
  <c r="P4" i="304"/>
  <c r="Q15" i="304"/>
  <c r="M25" i="123"/>
  <c r="K19" i="297"/>
  <c r="M57" i="4"/>
  <c r="L24" i="304" s="1"/>
  <c r="K5" i="123"/>
  <c r="K11" i="123" s="1"/>
  <c r="K13" i="123" s="1"/>
  <c r="M8" i="284"/>
  <c r="M9" i="284" s="1"/>
  <c r="Q116" i="290"/>
  <c r="V156" i="290"/>
  <c r="R113" i="290"/>
  <c r="Y100" i="290"/>
  <c r="Z132" i="290"/>
  <c r="Q138" i="290"/>
  <c r="Q122" i="290"/>
  <c r="R139" i="290"/>
  <c r="S187" i="290"/>
  <c r="T176" i="290"/>
  <c r="M160" i="290"/>
  <c r="P97" i="290"/>
  <c r="W76" i="290"/>
  <c r="Y180" i="290"/>
  <c r="U184" i="290"/>
  <c r="M169" i="290"/>
  <c r="Q130" i="290"/>
  <c r="X107" i="290"/>
  <c r="P126" i="290"/>
  <c r="N172" i="290"/>
  <c r="R129" i="290"/>
  <c r="N120" i="290"/>
  <c r="K152" i="290"/>
  <c r="P127" i="290"/>
  <c r="AA128" i="290"/>
  <c r="Z133" i="290"/>
  <c r="AA155" i="290"/>
  <c r="R185" i="290"/>
  <c r="P137" i="290"/>
  <c r="Z17" i="290"/>
  <c r="V95" i="290"/>
  <c r="Z163" i="290"/>
  <c r="S4" i="290"/>
  <c r="M79" i="290"/>
  <c r="AB174" i="290"/>
  <c r="P154" i="290"/>
  <c r="V119" i="290"/>
  <c r="R179" i="290"/>
  <c r="O182" i="290"/>
  <c r="P148" i="290"/>
  <c r="AB183" i="290"/>
  <c r="AB45" i="290"/>
  <c r="Q141" i="290"/>
  <c r="R42" i="290"/>
  <c r="AB115" i="290"/>
  <c r="AB135" i="290"/>
  <c r="X125" i="290"/>
  <c r="V109" i="290"/>
  <c r="Q177" i="290"/>
  <c r="AB186" i="290"/>
  <c r="T161" i="290"/>
  <c r="X170" i="290"/>
  <c r="S136" i="290"/>
  <c r="P121" i="290"/>
  <c r="V117" i="290"/>
  <c r="P140" i="290"/>
  <c r="L105" i="290"/>
  <c r="X131" i="290"/>
  <c r="V150" i="290"/>
  <c r="AB111" i="290"/>
  <c r="V158" i="290"/>
  <c r="X123" i="290"/>
  <c r="W39" i="290"/>
  <c r="U102" i="290"/>
  <c r="BO56" i="282"/>
  <c r="BO89" i="282"/>
  <c r="BO87" i="282"/>
  <c r="BO65" i="282"/>
  <c r="BO67" i="282"/>
  <c r="D56" i="137"/>
  <c r="B58" i="137"/>
  <c r="D58" i="137" s="1"/>
  <c r="D57" i="137"/>
  <c r="D55" i="137"/>
  <c r="BO68" i="275"/>
  <c r="BO67" i="275"/>
  <c r="E22" i="123"/>
  <c r="E3" i="123" s="1"/>
  <c r="F11" i="123"/>
  <c r="F13" i="123" s="1"/>
  <c r="F4" i="4"/>
  <c r="R15" i="304" l="1"/>
  <c r="Q4" i="304"/>
  <c r="X22" i="304"/>
  <c r="X3" i="304" s="1"/>
  <c r="Y21" i="304"/>
  <c r="S2" i="304"/>
  <c r="R20" i="304"/>
  <c r="R10" i="304"/>
  <c r="N25" i="123"/>
  <c r="L19" i="297"/>
  <c r="N57" i="4"/>
  <c r="M24" i="304" s="1"/>
  <c r="L5" i="123"/>
  <c r="L11" i="123" s="1"/>
  <c r="L13" i="123" s="1"/>
  <c r="N8" i="284"/>
  <c r="N9" i="284" s="1"/>
  <c r="T136" i="290"/>
  <c r="AA17" i="290"/>
  <c r="Q140" i="290"/>
  <c r="Y170" i="290"/>
  <c r="W119" i="290"/>
  <c r="T4" i="290"/>
  <c r="Q137" i="290"/>
  <c r="N169" i="290"/>
  <c r="Q97" i="290"/>
  <c r="S139" i="290"/>
  <c r="Z100" i="290"/>
  <c r="V102" i="290"/>
  <c r="N79" i="290"/>
  <c r="O120" i="290"/>
  <c r="Y107" i="290"/>
  <c r="M105" i="290"/>
  <c r="R177" i="290"/>
  <c r="Q127" i="290"/>
  <c r="S179" i="290"/>
  <c r="AA133" i="290"/>
  <c r="L152" i="290"/>
  <c r="Q126" i="290"/>
  <c r="X39" i="290"/>
  <c r="W150" i="290"/>
  <c r="W117" i="290"/>
  <c r="U161" i="290"/>
  <c r="W109" i="290"/>
  <c r="S42" i="290"/>
  <c r="Q148" i="290"/>
  <c r="Q154" i="290"/>
  <c r="AA163" i="290"/>
  <c r="S185" i="290"/>
  <c r="V184" i="290"/>
  <c r="N160" i="290"/>
  <c r="R122" i="290"/>
  <c r="S113" i="290"/>
  <c r="Y131" i="290"/>
  <c r="AB128" i="290"/>
  <c r="S129" i="290"/>
  <c r="R130" i="290"/>
  <c r="Y125" i="290"/>
  <c r="R141" i="290"/>
  <c r="P182" i="290"/>
  <c r="W95" i="290"/>
  <c r="AB155" i="290"/>
  <c r="Z180" i="290"/>
  <c r="U176" i="290"/>
  <c r="R138" i="290"/>
  <c r="W156" i="290"/>
  <c r="O172" i="290"/>
  <c r="Y123" i="290"/>
  <c r="Q121" i="290"/>
  <c r="W158" i="290"/>
  <c r="X76" i="290"/>
  <c r="T187" i="290"/>
  <c r="AA132" i="290"/>
  <c r="R116" i="290"/>
  <c r="T2" i="304" l="1"/>
  <c r="S10" i="304"/>
  <c r="S20" i="304"/>
  <c r="Z21" i="304"/>
  <c r="Y22" i="304"/>
  <c r="Y3" i="304" s="1"/>
  <c r="R4" i="304"/>
  <c r="S15" i="304"/>
  <c r="O25" i="123"/>
  <c r="M19" i="297"/>
  <c r="O57" i="4"/>
  <c r="N24" i="304" s="1"/>
  <c r="M5" i="123"/>
  <c r="M11" i="123" s="1"/>
  <c r="M13" i="123" s="1"/>
  <c r="O8" i="284"/>
  <c r="O9" i="284" s="1"/>
  <c r="Z123" i="290"/>
  <c r="O79" i="290"/>
  <c r="Q182" i="290"/>
  <c r="T129" i="290"/>
  <c r="S122" i="290"/>
  <c r="AB163" i="290"/>
  <c r="X109" i="290"/>
  <c r="Y39" i="290"/>
  <c r="T179" i="290"/>
  <c r="T139" i="290"/>
  <c r="U4" i="290"/>
  <c r="P172" i="290"/>
  <c r="X158" i="290"/>
  <c r="X156" i="290"/>
  <c r="AB17" i="290"/>
  <c r="AA180" i="290"/>
  <c r="S141" i="290"/>
  <c r="O160" i="290"/>
  <c r="R154" i="290"/>
  <c r="V161" i="290"/>
  <c r="R126" i="290"/>
  <c r="R127" i="290"/>
  <c r="R97" i="290"/>
  <c r="X119" i="290"/>
  <c r="Z170" i="290"/>
  <c r="U187" i="290"/>
  <c r="V176" i="290"/>
  <c r="Y76" i="290"/>
  <c r="S116" i="290"/>
  <c r="AB132" i="290"/>
  <c r="R121" i="290"/>
  <c r="S138" i="290"/>
  <c r="X95" i="290"/>
  <c r="Z107" i="290"/>
  <c r="Z125" i="290"/>
  <c r="Z131" i="290"/>
  <c r="W184" i="290"/>
  <c r="R148" i="290"/>
  <c r="X117" i="290"/>
  <c r="M152" i="290"/>
  <c r="S177" i="290"/>
  <c r="W102" i="290"/>
  <c r="O169" i="290"/>
  <c r="R140" i="290"/>
  <c r="P120" i="290"/>
  <c r="S130" i="290"/>
  <c r="T113" i="290"/>
  <c r="T185" i="290"/>
  <c r="T42" i="290"/>
  <c r="X150" i="290"/>
  <c r="AB133" i="290"/>
  <c r="N105" i="290"/>
  <c r="AA100" i="290"/>
  <c r="R137" i="290"/>
  <c r="U136" i="290"/>
  <c r="F22" i="123"/>
  <c r="S4" i="304" l="1"/>
  <c r="T15" i="304"/>
  <c r="Z22" i="304"/>
  <c r="Z3" i="304" s="1"/>
  <c r="AA21" i="304"/>
  <c r="T20" i="304"/>
  <c r="T10" i="304"/>
  <c r="U2" i="304"/>
  <c r="P25" i="123"/>
  <c r="N19" i="297"/>
  <c r="P57" i="4"/>
  <c r="O24" i="304" s="1"/>
  <c r="N5" i="123"/>
  <c r="N11" i="123" s="1"/>
  <c r="N13" i="123" s="1"/>
  <c r="P8" i="284"/>
  <c r="P9" i="284" s="1"/>
  <c r="S137" i="290"/>
  <c r="Y150" i="290"/>
  <c r="T130" i="290"/>
  <c r="X102" i="290"/>
  <c r="S148" i="290"/>
  <c r="AA107" i="290"/>
  <c r="AB100" i="290"/>
  <c r="U42" i="290"/>
  <c r="Q120" i="290"/>
  <c r="T177" i="290"/>
  <c r="X184" i="290"/>
  <c r="Y95" i="290"/>
  <c r="T116" i="290"/>
  <c r="AA170" i="290"/>
  <c r="S126" i="290"/>
  <c r="Q172" i="290"/>
  <c r="Z39" i="290"/>
  <c r="U129" i="290"/>
  <c r="O105" i="290"/>
  <c r="U185" i="290"/>
  <c r="S140" i="290"/>
  <c r="N152" i="290"/>
  <c r="AA131" i="290"/>
  <c r="T138" i="290"/>
  <c r="Z76" i="290"/>
  <c r="Y119" i="290"/>
  <c r="W161" i="290"/>
  <c r="V4" i="290"/>
  <c r="Y109" i="290"/>
  <c r="R182" i="290"/>
  <c r="T141" i="290"/>
  <c r="V136" i="290"/>
  <c r="U113" i="290"/>
  <c r="P169" i="290"/>
  <c r="Y117" i="290"/>
  <c r="AA125" i="290"/>
  <c r="S121" i="290"/>
  <c r="W176" i="290"/>
  <c r="S97" i="290"/>
  <c r="S154" i="290"/>
  <c r="Y156" i="290"/>
  <c r="U139" i="290"/>
  <c r="P79" i="290"/>
  <c r="AB180" i="290"/>
  <c r="V187" i="290"/>
  <c r="S127" i="290"/>
  <c r="P160" i="290"/>
  <c r="Y158" i="290"/>
  <c r="U179" i="290"/>
  <c r="T122" i="290"/>
  <c r="AA123" i="290"/>
  <c r="G22" i="123"/>
  <c r="T4" i="304" l="1"/>
  <c r="U15" i="304"/>
  <c r="V2" i="304"/>
  <c r="U10" i="304"/>
  <c r="U20" i="304"/>
  <c r="AB21" i="304"/>
  <c r="AC21" i="304" s="1"/>
  <c r="AA22" i="304"/>
  <c r="Q25" i="123"/>
  <c r="O19" i="297"/>
  <c r="Q57" i="4"/>
  <c r="P24" i="304" s="1"/>
  <c r="Q8" i="284"/>
  <c r="Q9" i="284" s="1"/>
  <c r="O5" i="123"/>
  <c r="O11" i="123" s="1"/>
  <c r="O13" i="123" s="1"/>
  <c r="Q169" i="290"/>
  <c r="X161" i="290"/>
  <c r="AB131" i="290"/>
  <c r="P105" i="290"/>
  <c r="T126" i="290"/>
  <c r="U122" i="290"/>
  <c r="T127" i="290"/>
  <c r="Z156" i="290"/>
  <c r="T121" i="290"/>
  <c r="V113" i="290"/>
  <c r="Y102" i="290"/>
  <c r="Q79" i="290"/>
  <c r="S182" i="290"/>
  <c r="Z119" i="290"/>
  <c r="O152" i="290"/>
  <c r="V129" i="290"/>
  <c r="AB170" i="290"/>
  <c r="U177" i="290"/>
  <c r="Q160" i="290"/>
  <c r="W187" i="290"/>
  <c r="T154" i="290"/>
  <c r="AB125" i="290"/>
  <c r="AB123" i="290"/>
  <c r="V139" i="290"/>
  <c r="U141" i="290"/>
  <c r="V179" i="290"/>
  <c r="U130" i="290"/>
  <c r="Z109" i="290"/>
  <c r="AA76" i="290"/>
  <c r="T140" i="290"/>
  <c r="AA39" i="290"/>
  <c r="U116" i="290"/>
  <c r="R120" i="290"/>
  <c r="Z158" i="290"/>
  <c r="T97" i="290"/>
  <c r="Z117" i="290"/>
  <c r="W136" i="290"/>
  <c r="U138" i="290"/>
  <c r="AB107" i="290"/>
  <c r="Z150" i="290"/>
  <c r="W4" i="290"/>
  <c r="V185" i="290"/>
  <c r="R172" i="290"/>
  <c r="Z95" i="290"/>
  <c r="V42" i="290"/>
  <c r="X176" i="290"/>
  <c r="Y184" i="290"/>
  <c r="T148" i="290"/>
  <c r="T137" i="290"/>
  <c r="H22" i="123"/>
  <c r="V15" i="304" l="1"/>
  <c r="U4" i="304"/>
  <c r="AC22" i="304"/>
  <c r="AC3" i="304" s="1"/>
  <c r="AK22" i="304"/>
  <c r="AK3" i="304" s="1"/>
  <c r="AS22" i="304"/>
  <c r="AS3" i="304" s="1"/>
  <c r="BA22" i="304"/>
  <c r="BA3" i="304" s="1"/>
  <c r="BI22" i="304"/>
  <c r="BI3" i="304" s="1"/>
  <c r="BQ22" i="304"/>
  <c r="BQ3" i="304" s="1"/>
  <c r="AA3" i="304"/>
  <c r="AD22" i="304"/>
  <c r="AD3" i="304" s="1"/>
  <c r="AL22" i="304"/>
  <c r="AL3" i="304" s="1"/>
  <c r="AT22" i="304"/>
  <c r="AT3" i="304" s="1"/>
  <c r="BB22" i="304"/>
  <c r="BB3" i="304" s="1"/>
  <c r="BJ22" i="304"/>
  <c r="BJ3" i="304" s="1"/>
  <c r="AH22" i="304"/>
  <c r="AH3" i="304" s="1"/>
  <c r="AR22" i="304"/>
  <c r="AR3" i="304" s="1"/>
  <c r="BD22" i="304"/>
  <c r="BD3" i="304" s="1"/>
  <c r="BN22" i="304"/>
  <c r="BN3" i="304" s="1"/>
  <c r="AN22" i="304"/>
  <c r="AN3" i="304" s="1"/>
  <c r="AI22" i="304"/>
  <c r="AI3" i="304" s="1"/>
  <c r="AU22" i="304"/>
  <c r="AU3" i="304" s="1"/>
  <c r="BE22" i="304"/>
  <c r="BE3" i="304" s="1"/>
  <c r="BO22" i="304"/>
  <c r="BO3" i="304" s="1"/>
  <c r="AV22" i="304"/>
  <c r="AV3" i="304" s="1"/>
  <c r="BP22" i="304"/>
  <c r="BP3" i="304" s="1"/>
  <c r="AM22" i="304"/>
  <c r="AM3" i="304" s="1"/>
  <c r="AW22" i="304"/>
  <c r="AW3" i="304" s="1"/>
  <c r="BG22" i="304"/>
  <c r="BG3" i="304" s="1"/>
  <c r="BH22" i="304"/>
  <c r="BH3" i="304" s="1"/>
  <c r="AY22" i="304"/>
  <c r="AY3" i="304" s="1"/>
  <c r="AJ22" i="304"/>
  <c r="AJ3" i="304" s="1"/>
  <c r="BF22" i="304"/>
  <c r="BF3" i="304" s="1"/>
  <c r="AB22" i="304"/>
  <c r="AB3" i="304" s="1"/>
  <c r="AX22" i="304"/>
  <c r="AX3" i="304" s="1"/>
  <c r="AE22" i="304"/>
  <c r="AE3" i="304" s="1"/>
  <c r="AO22" i="304"/>
  <c r="AO3" i="304" s="1"/>
  <c r="BK22" i="304"/>
  <c r="BK3" i="304" s="1"/>
  <c r="AP22" i="304"/>
  <c r="AP3" i="304" s="1"/>
  <c r="AG22" i="304"/>
  <c r="AG3" i="304" s="1"/>
  <c r="AQ22" i="304"/>
  <c r="AQ3" i="304" s="1"/>
  <c r="BC22" i="304"/>
  <c r="BC3" i="304" s="1"/>
  <c r="BM22" i="304"/>
  <c r="BM3" i="304" s="1"/>
  <c r="AF22" i="304"/>
  <c r="AF3" i="304" s="1"/>
  <c r="AZ22" i="304"/>
  <c r="AZ3" i="304" s="1"/>
  <c r="BL22" i="304"/>
  <c r="BL3" i="304" s="1"/>
  <c r="AH21" i="304"/>
  <c r="AP21" i="304"/>
  <c r="AX21" i="304"/>
  <c r="BF21" i="304"/>
  <c r="BN21" i="304"/>
  <c r="AE21" i="304"/>
  <c r="AN21" i="304"/>
  <c r="AW21" i="304"/>
  <c r="BG21" i="304"/>
  <c r="BP21" i="304"/>
  <c r="AF21" i="304"/>
  <c r="AO21" i="304"/>
  <c r="AY21" i="304"/>
  <c r="BH21" i="304"/>
  <c r="BQ21" i="304"/>
  <c r="AM21" i="304"/>
  <c r="BA21" i="304"/>
  <c r="BL21" i="304"/>
  <c r="AI21" i="304"/>
  <c r="AQ21" i="304"/>
  <c r="BB21" i="304"/>
  <c r="BM21" i="304"/>
  <c r="AR21" i="304"/>
  <c r="AG21" i="304"/>
  <c r="AS21" i="304"/>
  <c r="BD21" i="304"/>
  <c r="AU21" i="304"/>
  <c r="AD21" i="304"/>
  <c r="BC21" i="304"/>
  <c r="BO21" i="304"/>
  <c r="AT21" i="304"/>
  <c r="BE21" i="304"/>
  <c r="AJ21" i="304"/>
  <c r="BI21" i="304"/>
  <c r="AZ21" i="304"/>
  <c r="BJ21" i="304"/>
  <c r="BK21" i="304"/>
  <c r="AK21" i="304"/>
  <c r="AL21" i="304"/>
  <c r="AV21" i="304"/>
  <c r="V10" i="304"/>
  <c r="W2" i="304"/>
  <c r="V20" i="304"/>
  <c r="R25" i="123"/>
  <c r="P19" i="297"/>
  <c r="R57" i="4"/>
  <c r="Q24" i="304" s="1"/>
  <c r="R8" i="284"/>
  <c r="R9" i="284" s="1"/>
  <c r="P5" i="123"/>
  <c r="P11" i="123" s="1"/>
  <c r="P13" i="123" s="1"/>
  <c r="U140" i="290"/>
  <c r="Y176" i="290"/>
  <c r="V138" i="290"/>
  <c r="AA158" i="290"/>
  <c r="W179" i="290"/>
  <c r="U137" i="290"/>
  <c r="W42" i="290"/>
  <c r="X4" i="290"/>
  <c r="X136" i="290"/>
  <c r="S120" i="290"/>
  <c r="AB76" i="290"/>
  <c r="V141" i="290"/>
  <c r="U154" i="290"/>
  <c r="T182" i="290"/>
  <c r="U121" i="290"/>
  <c r="Y161" i="290"/>
  <c r="W139" i="290"/>
  <c r="U148" i="290"/>
  <c r="AA95" i="290"/>
  <c r="AA150" i="290"/>
  <c r="AA117" i="290"/>
  <c r="V116" i="290"/>
  <c r="AA109" i="290"/>
  <c r="X187" i="290"/>
  <c r="W129" i="290"/>
  <c r="R79" i="290"/>
  <c r="AA156" i="290"/>
  <c r="U126" i="290"/>
  <c r="Z184" i="290"/>
  <c r="S172" i="290"/>
  <c r="U97" i="290"/>
  <c r="AB39" i="290"/>
  <c r="V130" i="290"/>
  <c r="R160" i="290"/>
  <c r="P152" i="290"/>
  <c r="Z102" i="290"/>
  <c r="U127" i="290"/>
  <c r="Q105" i="290"/>
  <c r="W185" i="290"/>
  <c r="V177" i="290"/>
  <c r="AA119" i="290"/>
  <c r="W113" i="290"/>
  <c r="V122" i="290"/>
  <c r="R169" i="290"/>
  <c r="I22" i="123"/>
  <c r="W10" i="304" l="1"/>
  <c r="W20" i="304"/>
  <c r="X2" i="304"/>
  <c r="W15" i="304"/>
  <c r="V4" i="304"/>
  <c r="S25" i="123"/>
  <c r="Q19" i="297"/>
  <c r="S57" i="4"/>
  <c r="R24" i="304" s="1"/>
  <c r="Q5" i="123"/>
  <c r="Q11" i="123" s="1"/>
  <c r="Q13" i="123" s="1"/>
  <c r="S8" i="284"/>
  <c r="S9" i="284" s="1"/>
  <c r="X113" i="290"/>
  <c r="Q152" i="290"/>
  <c r="S79" i="290"/>
  <c r="AB119" i="290"/>
  <c r="X42" i="290"/>
  <c r="R105" i="290"/>
  <c r="S160" i="290"/>
  <c r="AA184" i="290"/>
  <c r="X129" i="290"/>
  <c r="AB117" i="290"/>
  <c r="X139" i="290"/>
  <c r="AB158" i="290"/>
  <c r="S169" i="290"/>
  <c r="W177" i="290"/>
  <c r="V97" i="290"/>
  <c r="T120" i="290"/>
  <c r="V137" i="290"/>
  <c r="V126" i="290"/>
  <c r="AB150" i="290"/>
  <c r="Z161" i="290"/>
  <c r="W138" i="290"/>
  <c r="Y136" i="290"/>
  <c r="V127" i="290"/>
  <c r="Y187" i="290"/>
  <c r="W122" i="290"/>
  <c r="V154" i="290"/>
  <c r="AA102" i="290"/>
  <c r="AB156" i="290"/>
  <c r="AB109" i="290"/>
  <c r="AB95" i="290"/>
  <c r="V121" i="290"/>
  <c r="Z176" i="290"/>
  <c r="W141" i="290"/>
  <c r="Y4" i="290"/>
  <c r="W130" i="290"/>
  <c r="T172" i="290"/>
  <c r="X185" i="290"/>
  <c r="W116" i="290"/>
  <c r="V148" i="290"/>
  <c r="U182" i="290"/>
  <c r="X179" i="290"/>
  <c r="V140" i="290"/>
  <c r="J22" i="123"/>
  <c r="X15" i="304" l="1"/>
  <c r="W4" i="304"/>
  <c r="X20" i="304"/>
  <c r="Y2" i="304"/>
  <c r="X10" i="304"/>
  <c r="T25" i="123"/>
  <c r="R19" i="297"/>
  <c r="T57" i="4"/>
  <c r="S24" i="304" s="1"/>
  <c r="R5" i="123"/>
  <c r="R11" i="123" s="1"/>
  <c r="R13" i="123" s="1"/>
  <c r="T8" i="284"/>
  <c r="T9" i="284" s="1"/>
  <c r="X116" i="290"/>
  <c r="Z4" i="290"/>
  <c r="Y139" i="290"/>
  <c r="T160" i="290"/>
  <c r="Y179" i="290"/>
  <c r="Y185" i="290"/>
  <c r="X141" i="290"/>
  <c r="X122" i="290"/>
  <c r="X138" i="290"/>
  <c r="W137" i="290"/>
  <c r="T169" i="290"/>
  <c r="S105" i="290"/>
  <c r="X130" i="290"/>
  <c r="W140" i="290"/>
  <c r="V182" i="290"/>
  <c r="U172" i="290"/>
  <c r="AA176" i="290"/>
  <c r="Z187" i="290"/>
  <c r="AA161" i="290"/>
  <c r="U120" i="290"/>
  <c r="T79" i="290"/>
  <c r="Y129" i="290"/>
  <c r="Y42" i="290"/>
  <c r="W148" i="290"/>
  <c r="W121" i="290"/>
  <c r="AB102" i="290"/>
  <c r="W127" i="290"/>
  <c r="W97" i="290"/>
  <c r="R152" i="290"/>
  <c r="AB184" i="290"/>
  <c r="W154" i="290"/>
  <c r="Z136" i="290"/>
  <c r="W126" i="290"/>
  <c r="X177" i="290"/>
  <c r="Y113" i="290"/>
  <c r="K22" i="123"/>
  <c r="Y20" i="304" l="1"/>
  <c r="Z2" i="304"/>
  <c r="Y10" i="304"/>
  <c r="X4" i="304"/>
  <c r="Y15" i="304"/>
  <c r="U25" i="123"/>
  <c r="S19" i="297"/>
  <c r="U57" i="4"/>
  <c r="T24" i="304" s="1"/>
  <c r="S5" i="123"/>
  <c r="S11" i="123" s="1"/>
  <c r="S13" i="123" s="1"/>
  <c r="U8" i="284"/>
  <c r="U9" i="284" s="1"/>
  <c r="AB161" i="290"/>
  <c r="V172" i="290"/>
  <c r="Z129" i="290"/>
  <c r="AA187" i="290"/>
  <c r="U160" i="290"/>
  <c r="X127" i="290"/>
  <c r="Y177" i="290"/>
  <c r="S152" i="290"/>
  <c r="T105" i="290"/>
  <c r="X126" i="290"/>
  <c r="X97" i="290"/>
  <c r="W182" i="290"/>
  <c r="X137" i="290"/>
  <c r="AA136" i="290"/>
  <c r="X121" i="290"/>
  <c r="U79" i="290"/>
  <c r="Y141" i="290"/>
  <c r="Z139" i="290"/>
  <c r="X154" i="290"/>
  <c r="X148" i="290"/>
  <c r="X140" i="290"/>
  <c r="Y138" i="290"/>
  <c r="V120" i="290"/>
  <c r="Z185" i="290"/>
  <c r="AA4" i="290"/>
  <c r="Z113" i="290"/>
  <c r="AB176" i="290"/>
  <c r="Y130" i="290"/>
  <c r="Y122" i="290"/>
  <c r="Z42" i="290"/>
  <c r="U169" i="290"/>
  <c r="Z179" i="290"/>
  <c r="Y116" i="290"/>
  <c r="L22" i="123"/>
  <c r="Y4" i="304" l="1"/>
  <c r="Z15" i="304"/>
  <c r="Z20" i="304"/>
  <c r="Z10" i="304"/>
  <c r="AA2" i="304"/>
  <c r="V25" i="123"/>
  <c r="T19" i="297"/>
  <c r="V57" i="4"/>
  <c r="U24" i="304" s="1"/>
  <c r="T5" i="123"/>
  <c r="T11" i="123" s="1"/>
  <c r="T13" i="123" s="1"/>
  <c r="V8" i="284"/>
  <c r="V9" i="284" s="1"/>
  <c r="AA42" i="290"/>
  <c r="Z138" i="290"/>
  <c r="Y154" i="290"/>
  <c r="Y121" i="290"/>
  <c r="Y97" i="290"/>
  <c r="Z177" i="290"/>
  <c r="AA129" i="290"/>
  <c r="Z116" i="290"/>
  <c r="Z122" i="290"/>
  <c r="AB4" i="290"/>
  <c r="Y140" i="290"/>
  <c r="Y126" i="290"/>
  <c r="V169" i="290"/>
  <c r="X182" i="290"/>
  <c r="AA113" i="290"/>
  <c r="AA139" i="290"/>
  <c r="AB136" i="290"/>
  <c r="Y127" i="290"/>
  <c r="V79" i="290"/>
  <c r="AA179" i="290"/>
  <c r="Z130" i="290"/>
  <c r="AA185" i="290"/>
  <c r="Z141" i="290"/>
  <c r="Y137" i="290"/>
  <c r="U105" i="290"/>
  <c r="V160" i="290"/>
  <c r="W120" i="290"/>
  <c r="W172" i="290"/>
  <c r="Y148" i="290"/>
  <c r="T152" i="290"/>
  <c r="AB187" i="290"/>
  <c r="M22" i="123"/>
  <c r="AB2" i="304" l="1"/>
  <c r="AA20" i="304"/>
  <c r="AA10" i="304"/>
  <c r="Z4" i="304"/>
  <c r="AA15" i="304"/>
  <c r="W25" i="123"/>
  <c r="U19" i="297"/>
  <c r="W57" i="4"/>
  <c r="V24" i="304" s="1"/>
  <c r="U5" i="123"/>
  <c r="U11" i="123" s="1"/>
  <c r="U13" i="123" s="1"/>
  <c r="W8" i="284"/>
  <c r="W9" i="284" s="1"/>
  <c r="Z148" i="290"/>
  <c r="V105" i="290"/>
  <c r="AA130" i="290"/>
  <c r="X172" i="290"/>
  <c r="Z137" i="290"/>
  <c r="AB179" i="290"/>
  <c r="AB139" i="290"/>
  <c r="Z126" i="290"/>
  <c r="AA116" i="290"/>
  <c r="Z121" i="290"/>
  <c r="W169" i="290"/>
  <c r="AA122" i="290"/>
  <c r="Z97" i="290"/>
  <c r="AB42" i="290"/>
  <c r="X120" i="290"/>
  <c r="AA141" i="290"/>
  <c r="W79" i="290"/>
  <c r="AB113" i="290"/>
  <c r="Z140" i="290"/>
  <c r="AB129" i="290"/>
  <c r="Z154" i="290"/>
  <c r="U152" i="290"/>
  <c r="W160" i="290"/>
  <c r="AB185" i="290"/>
  <c r="Z127" i="290"/>
  <c r="Y182" i="290"/>
  <c r="AA177" i="290"/>
  <c r="AA138" i="290"/>
  <c r="N22" i="123"/>
  <c r="AD15" i="304" l="1"/>
  <c r="AD4" i="304" s="1"/>
  <c r="AL15" i="304"/>
  <c r="AL4" i="304" s="1"/>
  <c r="AT15" i="304"/>
  <c r="AT4" i="304" s="1"/>
  <c r="BB15" i="304"/>
  <c r="BB4" i="304" s="1"/>
  <c r="BJ15" i="304"/>
  <c r="BJ4" i="304" s="1"/>
  <c r="AA4" i="304"/>
  <c r="AE15" i="304"/>
  <c r="AE4" i="304" s="1"/>
  <c r="AM15" i="304"/>
  <c r="AM4" i="304" s="1"/>
  <c r="AU15" i="304"/>
  <c r="AU4" i="304" s="1"/>
  <c r="AH15" i="304"/>
  <c r="AH4" i="304" s="1"/>
  <c r="AR15" i="304"/>
  <c r="AR4" i="304" s="1"/>
  <c r="BC15" i="304"/>
  <c r="BC4" i="304" s="1"/>
  <c r="BL15" i="304"/>
  <c r="BL4" i="304" s="1"/>
  <c r="AI15" i="304"/>
  <c r="AI4" i="304" s="1"/>
  <c r="AS15" i="304"/>
  <c r="AS4" i="304" s="1"/>
  <c r="BD15" i="304"/>
  <c r="BD4" i="304" s="1"/>
  <c r="BM15" i="304"/>
  <c r="BM4" i="304" s="1"/>
  <c r="AO15" i="304"/>
  <c r="AO4" i="304" s="1"/>
  <c r="BA15" i="304"/>
  <c r="BA4" i="304" s="1"/>
  <c r="BO15" i="304"/>
  <c r="BO4" i="304" s="1"/>
  <c r="AG15" i="304"/>
  <c r="AG4" i="304" s="1"/>
  <c r="AJ15" i="304"/>
  <c r="AJ4" i="304" s="1"/>
  <c r="AB15" i="304"/>
  <c r="AP15" i="304"/>
  <c r="AP4" i="304" s="1"/>
  <c r="BE15" i="304"/>
  <c r="BE4" i="304" s="1"/>
  <c r="BP15" i="304"/>
  <c r="BP4" i="304" s="1"/>
  <c r="AF15" i="304"/>
  <c r="AF4" i="304" s="1"/>
  <c r="AV15" i="304"/>
  <c r="AV4" i="304" s="1"/>
  <c r="BG15" i="304"/>
  <c r="BG4" i="304" s="1"/>
  <c r="BH15" i="304"/>
  <c r="BH4" i="304" s="1"/>
  <c r="BI15" i="304"/>
  <c r="BI4" i="304" s="1"/>
  <c r="AQ15" i="304"/>
  <c r="AQ4" i="304" s="1"/>
  <c r="BF15" i="304"/>
  <c r="BF4" i="304" s="1"/>
  <c r="BQ15" i="304"/>
  <c r="BQ4" i="304" s="1"/>
  <c r="AW15" i="304"/>
  <c r="AW4" i="304" s="1"/>
  <c r="AX15" i="304"/>
  <c r="AX4" i="304" s="1"/>
  <c r="BN15" i="304"/>
  <c r="BN4" i="304" s="1"/>
  <c r="AY15" i="304"/>
  <c r="AY4" i="304" s="1"/>
  <c r="AN15" i="304"/>
  <c r="AN4" i="304" s="1"/>
  <c r="AK15" i="304"/>
  <c r="AK4" i="304" s="1"/>
  <c r="AZ15" i="304"/>
  <c r="AZ4" i="304" s="1"/>
  <c r="BK15" i="304"/>
  <c r="BK4" i="304" s="1"/>
  <c r="AB20" i="304"/>
  <c r="AC2" i="304"/>
  <c r="AB10" i="304"/>
  <c r="X25" i="123"/>
  <c r="V19" i="297"/>
  <c r="X57" i="4"/>
  <c r="W24" i="304" s="1"/>
  <c r="V5" i="123"/>
  <c r="V11" i="123" s="1"/>
  <c r="V13" i="123" s="1"/>
  <c r="X8" i="284"/>
  <c r="X9" i="284" s="1"/>
  <c r="X169" i="290"/>
  <c r="AA126" i="290"/>
  <c r="AA127" i="290"/>
  <c r="AA154" i="290"/>
  <c r="X79" i="290"/>
  <c r="Y172" i="290"/>
  <c r="Z182" i="290"/>
  <c r="V152" i="290"/>
  <c r="AB138" i="290"/>
  <c r="AB177" i="290"/>
  <c r="AB130" i="290"/>
  <c r="AB141" i="290"/>
  <c r="AA140" i="290"/>
  <c r="AA97" i="290"/>
  <c r="X160" i="290"/>
  <c r="Y120" i="290"/>
  <c r="AA121" i="290"/>
  <c r="W105" i="290"/>
  <c r="AB122" i="290"/>
  <c r="AB116" i="290"/>
  <c r="AA137" i="290"/>
  <c r="AA148" i="290"/>
  <c r="O22" i="123"/>
  <c r="AD2" i="304" l="1"/>
  <c r="AC10" i="304"/>
  <c r="AC20" i="304"/>
  <c r="AB4" i="304"/>
  <c r="AC15" i="304"/>
  <c r="AC4" i="304" s="1"/>
  <c r="Y25" i="123"/>
  <c r="W19" i="297"/>
  <c r="Y57" i="4"/>
  <c r="X24" i="304" s="1"/>
  <c r="Y8" i="284"/>
  <c r="Y9" i="284" s="1"/>
  <c r="W5" i="123"/>
  <c r="W11" i="123" s="1"/>
  <c r="W13" i="123" s="1"/>
  <c r="AB137" i="290"/>
  <c r="X105" i="290"/>
  <c r="Y160" i="290"/>
  <c r="Y79" i="290"/>
  <c r="Y169" i="290"/>
  <c r="AB97" i="290"/>
  <c r="W152" i="290"/>
  <c r="AB154" i="290"/>
  <c r="AB148" i="290"/>
  <c r="AB121" i="290"/>
  <c r="AB140" i="290"/>
  <c r="AA182" i="290"/>
  <c r="AB127" i="290"/>
  <c r="Z120" i="290"/>
  <c r="Z172" i="290"/>
  <c r="AB126" i="290"/>
  <c r="P22" i="123"/>
  <c r="AD10" i="304" l="1"/>
  <c r="AE2" i="304"/>
  <c r="AD20" i="304"/>
  <c r="Z25" i="123"/>
  <c r="X19" i="297"/>
  <c r="Z57" i="4"/>
  <c r="Y24" i="304" s="1"/>
  <c r="Z8" i="284"/>
  <c r="Z9" i="284" s="1"/>
  <c r="X5" i="123"/>
  <c r="X11" i="123" s="1"/>
  <c r="X13" i="123" s="1"/>
  <c r="AA172" i="290"/>
  <c r="AB182" i="290"/>
  <c r="Z169" i="290"/>
  <c r="Z79" i="290"/>
  <c r="AA120" i="290"/>
  <c r="X152" i="290"/>
  <c r="Z160" i="290"/>
  <c r="Y105" i="290"/>
  <c r="Q22" i="123"/>
  <c r="AE10" i="304" l="1"/>
  <c r="AF2" i="304"/>
  <c r="AE20" i="304"/>
  <c r="AA25" i="123"/>
  <c r="Y19" i="297"/>
  <c r="AA57" i="4"/>
  <c r="Z24" i="304" s="1"/>
  <c r="Y5" i="123"/>
  <c r="Y11" i="123" s="1"/>
  <c r="Y13" i="123" s="1"/>
  <c r="AA8" i="284"/>
  <c r="AA9" i="284" s="1"/>
  <c r="AA160" i="290"/>
  <c r="AA79" i="290"/>
  <c r="AA169" i="290"/>
  <c r="AB120" i="290"/>
  <c r="Y152" i="290"/>
  <c r="Z105" i="290"/>
  <c r="AB172" i="290"/>
  <c r="R22" i="123"/>
  <c r="AF10" i="304" l="1"/>
  <c r="AG2" i="304"/>
  <c r="AF20" i="304"/>
  <c r="AB25" i="123"/>
  <c r="Z19" i="297"/>
  <c r="AB57" i="4"/>
  <c r="AA24" i="304" s="1"/>
  <c r="Z5" i="123"/>
  <c r="Z11" i="123" s="1"/>
  <c r="Z13" i="123" s="1"/>
  <c r="AB8" i="284"/>
  <c r="AB9" i="284" s="1"/>
  <c r="AB160" i="290"/>
  <c r="AA105" i="290"/>
  <c r="AB79" i="290"/>
  <c r="AB169" i="290"/>
  <c r="Z152" i="290"/>
  <c r="S22" i="123"/>
  <c r="AG20" i="304" l="1"/>
  <c r="AG10" i="304"/>
  <c r="AH2" i="304"/>
  <c r="AA19" i="297"/>
  <c r="AD25" i="123" s="1"/>
  <c r="BN19" i="297"/>
  <c r="BQ25" i="123" s="1"/>
  <c r="BM19" i="297"/>
  <c r="BP25" i="123" s="1"/>
  <c r="BL19" i="297"/>
  <c r="BO25" i="123" s="1"/>
  <c r="BK19" i="297"/>
  <c r="BN25" i="123" s="1"/>
  <c r="BJ19" i="297"/>
  <c r="BM25" i="123" s="1"/>
  <c r="BI19" i="297"/>
  <c r="BL25" i="123" s="1"/>
  <c r="BH19" i="297"/>
  <c r="BK25" i="123" s="1"/>
  <c r="BG19" i="297"/>
  <c r="BJ25" i="123" s="1"/>
  <c r="BF19" i="297"/>
  <c r="BI25" i="123" s="1"/>
  <c r="BE19" i="297"/>
  <c r="BH25" i="123" s="1"/>
  <c r="BB19" i="297"/>
  <c r="BE25" i="123" s="1"/>
  <c r="AW19" i="297"/>
  <c r="AZ25" i="123" s="1"/>
  <c r="AR19" i="297"/>
  <c r="AU25" i="123" s="1"/>
  <c r="AO19" i="297"/>
  <c r="AR25" i="123" s="1"/>
  <c r="AH19" i="297"/>
  <c r="AK25" i="123" s="1"/>
  <c r="AD19" i="297"/>
  <c r="AG25" i="123" s="1"/>
  <c r="BD19" i="297"/>
  <c r="BG25" i="123" s="1"/>
  <c r="AV19" i="297"/>
  <c r="AY25" i="123" s="1"/>
  <c r="AN19" i="297"/>
  <c r="AQ25" i="123" s="1"/>
  <c r="AK19" i="297"/>
  <c r="AN25" i="123" s="1"/>
  <c r="AG19" i="297"/>
  <c r="AJ25" i="123" s="1"/>
  <c r="AF19" i="297"/>
  <c r="AI25" i="123" s="1"/>
  <c r="AY19" i="297"/>
  <c r="BB25" i="123" s="1"/>
  <c r="AP19" i="297"/>
  <c r="AS25" i="123" s="1"/>
  <c r="AI19" i="297"/>
  <c r="AL25" i="123" s="1"/>
  <c r="AE19" i="297"/>
  <c r="AH25" i="123" s="1"/>
  <c r="AZ19" i="297"/>
  <c r="BC25" i="123" s="1"/>
  <c r="AS19" i="297"/>
  <c r="AV25" i="123" s="1"/>
  <c r="AL19" i="297"/>
  <c r="AO25" i="123" s="1"/>
  <c r="AB19" i="297"/>
  <c r="AE25" i="123" s="1"/>
  <c r="AC25" i="123"/>
  <c r="BA19" i="297"/>
  <c r="BD25" i="123" s="1"/>
  <c r="AU19" i="297"/>
  <c r="AX25" i="123" s="1"/>
  <c r="AQ19" i="297"/>
  <c r="AT25" i="123" s="1"/>
  <c r="AM19" i="297"/>
  <c r="AP25" i="123" s="1"/>
  <c r="AJ19" i="297"/>
  <c r="AM25" i="123" s="1"/>
  <c r="AC19" i="297"/>
  <c r="AF25" i="123" s="1"/>
  <c r="BC19" i="297"/>
  <c r="BF25" i="123" s="1"/>
  <c r="AX19" i="297"/>
  <c r="BA25" i="123" s="1"/>
  <c r="AT19" i="297"/>
  <c r="AW25" i="123" s="1"/>
  <c r="AC57" i="4"/>
  <c r="AA5" i="123"/>
  <c r="AA11" i="123" s="1"/>
  <c r="AA13" i="123" s="1"/>
  <c r="AC8" i="284"/>
  <c r="AC9" i="284" s="1"/>
  <c r="AA152" i="290"/>
  <c r="AB105" i="290"/>
  <c r="T22" i="123"/>
  <c r="AD24" i="304" l="1"/>
  <c r="AL24" i="304"/>
  <c r="AT24" i="304"/>
  <c r="BB24" i="304"/>
  <c r="BJ24" i="304"/>
  <c r="AE24" i="304"/>
  <c r="AM24" i="304"/>
  <c r="AU24" i="304"/>
  <c r="BC24" i="304"/>
  <c r="BK24" i="304"/>
  <c r="AN24" i="304"/>
  <c r="AV24" i="304"/>
  <c r="BD24" i="304"/>
  <c r="BL24" i="304"/>
  <c r="AO24" i="304"/>
  <c r="AW24" i="304"/>
  <c r="BE24" i="304"/>
  <c r="BM24" i="304"/>
  <c r="AP24" i="304"/>
  <c r="AX24" i="304"/>
  <c r="BF24" i="304"/>
  <c r="BN24" i="304"/>
  <c r="AQ24" i="304"/>
  <c r="BG24" i="304"/>
  <c r="BO24" i="304"/>
  <c r="AJ24" i="304"/>
  <c r="AR24" i="304"/>
  <c r="AZ24" i="304"/>
  <c r="BH24" i="304"/>
  <c r="BP24" i="304"/>
  <c r="AK24" i="304"/>
  <c r="BQ24" i="304"/>
  <c r="AF24" i="304"/>
  <c r="AG24" i="304"/>
  <c r="AS24" i="304"/>
  <c r="AH24" i="304"/>
  <c r="BI24" i="304"/>
  <c r="AI24" i="304"/>
  <c r="AY24" i="304"/>
  <c r="BA24" i="304"/>
  <c r="AB24" i="304"/>
  <c r="AH20" i="304"/>
  <c r="AI2" i="304"/>
  <c r="AH10" i="304"/>
  <c r="AE24" i="123"/>
  <c r="AN24" i="123"/>
  <c r="BL24" i="123"/>
  <c r="BM24" i="123"/>
  <c r="BF24" i="123"/>
  <c r="BG24" i="123"/>
  <c r="AR24" i="123"/>
  <c r="AF24" i="123"/>
  <c r="AO24" i="123"/>
  <c r="BE24" i="123"/>
  <c r="AM24" i="123"/>
  <c r="AW24" i="123"/>
  <c r="AP24" i="123"/>
  <c r="AY24" i="123"/>
  <c r="BH24" i="123"/>
  <c r="AL24" i="123"/>
  <c r="BD24" i="123"/>
  <c r="AH24" i="123"/>
  <c r="AI24" i="123"/>
  <c r="AJ24" i="123"/>
  <c r="BC24" i="123"/>
  <c r="AS24" i="123"/>
  <c r="BI24" i="123"/>
  <c r="AV24" i="123"/>
  <c r="AD24" i="123"/>
  <c r="BB24" i="123"/>
  <c r="BJ24" i="123"/>
  <c r="BO24" i="123"/>
  <c r="BK24" i="123"/>
  <c r="AG24" i="123"/>
  <c r="AX24" i="123"/>
  <c r="AQ24" i="123"/>
  <c r="AZ24" i="123"/>
  <c r="AK24" i="123"/>
  <c r="BA24" i="123"/>
  <c r="AU24" i="123"/>
  <c r="AT24" i="123"/>
  <c r="AD57" i="4"/>
  <c r="AC24" i="304" s="1"/>
  <c r="BN24" i="123"/>
  <c r="BQ24" i="123"/>
  <c r="BP24" i="123"/>
  <c r="AB5" i="123"/>
  <c r="AB11" i="123" s="1"/>
  <c r="AB13" i="123" s="1"/>
  <c r="AD8" i="284"/>
  <c r="AD9" i="284" s="1"/>
  <c r="AB152" i="290"/>
  <c r="U22" i="123"/>
  <c r="AI10" i="304" l="1"/>
  <c r="AJ2" i="304"/>
  <c r="AI20" i="304"/>
  <c r="AH57" i="4"/>
  <c r="AW57" i="4"/>
  <c r="BB57" i="4"/>
  <c r="BO57" i="4"/>
  <c r="AP57" i="4"/>
  <c r="AJ57" i="4"/>
  <c r="AF57" i="4"/>
  <c r="AE57" i="4"/>
  <c r="BA57" i="4"/>
  <c r="AO57" i="4"/>
  <c r="BP57" i="4"/>
  <c r="BD57" i="4"/>
  <c r="BN57" i="4"/>
  <c r="BF57" i="4"/>
  <c r="BH57" i="4"/>
  <c r="AI57" i="4"/>
  <c r="AV57" i="4"/>
  <c r="BI57" i="4"/>
  <c r="AX57" i="4"/>
  <c r="BJ57" i="4"/>
  <c r="AS57" i="4"/>
  <c r="BG57" i="4"/>
  <c r="AG57" i="4"/>
  <c r="BR57" i="4"/>
  <c r="AM57" i="4"/>
  <c r="AK57" i="4"/>
  <c r="AY57" i="4"/>
  <c r="BL57" i="4"/>
  <c r="AU57" i="4"/>
  <c r="AQ57" i="4"/>
  <c r="AT57" i="4"/>
  <c r="AL57" i="4"/>
  <c r="AZ57" i="4"/>
  <c r="BM57" i="4"/>
  <c r="AN57" i="4"/>
  <c r="BC57" i="4"/>
  <c r="BK57" i="4"/>
  <c r="BQ57" i="4"/>
  <c r="AR57" i="4"/>
  <c r="BE57" i="4"/>
  <c r="AC5" i="123"/>
  <c r="AC11" i="123" s="1"/>
  <c r="AC13" i="123" s="1"/>
  <c r="AE8" i="284"/>
  <c r="AE9" i="284" s="1"/>
  <c r="AL6" i="284"/>
  <c r="BI6" i="284"/>
  <c r="AJ6" i="284"/>
  <c r="BN6" i="284"/>
  <c r="AI6" i="284"/>
  <c r="AQ6" i="284"/>
  <c r="BA6" i="284"/>
  <c r="BF6" i="284"/>
  <c r="AP6" i="284"/>
  <c r="AG6" i="284"/>
  <c r="BK6" i="284"/>
  <c r="AV6" i="284"/>
  <c r="BJ6" i="284"/>
  <c r="BE6" i="284"/>
  <c r="AW6" i="284"/>
  <c r="BP6" i="284"/>
  <c r="AN6" i="284"/>
  <c r="BO6" i="284"/>
  <c r="BS6" i="284"/>
  <c r="BH6" i="284"/>
  <c r="AT6" i="284"/>
  <c r="AZ6" i="284"/>
  <c r="BC6" i="284"/>
  <c r="BR6" i="284"/>
  <c r="BB6" i="284"/>
  <c r="BL6" i="284"/>
  <c r="AU6" i="284"/>
  <c r="AX6" i="284"/>
  <c r="AH6" i="284"/>
  <c r="AY6" i="284"/>
  <c r="BD6" i="284"/>
  <c r="AR6" i="284"/>
  <c r="AS6" i="284"/>
  <c r="BG6" i="284"/>
  <c r="BM6" i="284"/>
  <c r="AF6" i="284"/>
  <c r="AK6" i="284"/>
  <c r="BQ6" i="284"/>
  <c r="AO6" i="284"/>
  <c r="AM6" i="284"/>
  <c r="V22" i="123"/>
  <c r="AJ20" i="304" l="1"/>
  <c r="AJ10" i="304"/>
  <c r="AK2" i="304"/>
  <c r="AI5" i="123"/>
  <c r="AI11" i="123" s="1"/>
  <c r="AI13" i="123" s="1"/>
  <c r="AK8" i="284"/>
  <c r="BH5" i="123"/>
  <c r="BH11" i="123" s="1"/>
  <c r="BH13" i="123" s="1"/>
  <c r="BJ8" i="284"/>
  <c r="BF5" i="123"/>
  <c r="BF11" i="123" s="1"/>
  <c r="BF13" i="123" s="1"/>
  <c r="BH8" i="284"/>
  <c r="BM8" i="284"/>
  <c r="BK5" i="123"/>
  <c r="BK11" i="123" s="1"/>
  <c r="BK13" i="123" s="1"/>
  <c r="AS5" i="123"/>
  <c r="AS11" i="123" s="1"/>
  <c r="AS13" i="123" s="1"/>
  <c r="AU8" i="284"/>
  <c r="BQ5" i="123"/>
  <c r="BQ11" i="123" s="1"/>
  <c r="BQ13" i="123" s="1"/>
  <c r="BS8" i="284"/>
  <c r="BI5" i="123"/>
  <c r="BI11" i="123" s="1"/>
  <c r="BI13" i="123" s="1"/>
  <c r="BK8" i="284"/>
  <c r="AH5" i="123"/>
  <c r="AH11" i="123" s="1"/>
  <c r="AH13" i="123" s="1"/>
  <c r="AJ8" i="284"/>
  <c r="AR5" i="123"/>
  <c r="AR11" i="123" s="1"/>
  <c r="AR13" i="123" s="1"/>
  <c r="AT8" i="284"/>
  <c r="AG5" i="123"/>
  <c r="AG11" i="123" s="1"/>
  <c r="AG13" i="123" s="1"/>
  <c r="AI8" i="284"/>
  <c r="AD5" i="123"/>
  <c r="AD11" i="123" s="1"/>
  <c r="AD13" i="123" s="1"/>
  <c r="AF8" i="284"/>
  <c r="AT5" i="123"/>
  <c r="AT11" i="123" s="1"/>
  <c r="AT13" i="123" s="1"/>
  <c r="AV8" i="284"/>
  <c r="BE5" i="123"/>
  <c r="BE11" i="123" s="1"/>
  <c r="BE13" i="123" s="1"/>
  <c r="BG8" i="284"/>
  <c r="BJ5" i="123"/>
  <c r="BJ11" i="123" s="1"/>
  <c r="BJ13" i="123" s="1"/>
  <c r="BL8" i="284"/>
  <c r="BM5" i="123"/>
  <c r="BM11" i="123" s="1"/>
  <c r="BM13" i="123" s="1"/>
  <c r="BO8" i="284"/>
  <c r="AG8" i="284"/>
  <c r="AE5" i="123"/>
  <c r="AE11" i="123" s="1"/>
  <c r="AE13" i="123" s="1"/>
  <c r="BG5" i="123"/>
  <c r="BG11" i="123" s="1"/>
  <c r="BG13" i="123" s="1"/>
  <c r="BI8" i="284"/>
  <c r="AH8" i="284"/>
  <c r="AF5" i="123"/>
  <c r="AF11" i="123" s="1"/>
  <c r="AF13" i="123" s="1"/>
  <c r="AX8" i="284"/>
  <c r="AV5" i="123"/>
  <c r="AV11" i="123" s="1"/>
  <c r="AV13" i="123" s="1"/>
  <c r="BN8" i="284"/>
  <c r="BL5" i="123"/>
  <c r="BL11" i="123" s="1"/>
  <c r="BL13" i="123" s="1"/>
  <c r="AQ5" i="123"/>
  <c r="AQ11" i="123" s="1"/>
  <c r="AQ13" i="123" s="1"/>
  <c r="AS8" i="284"/>
  <c r="AZ5" i="123"/>
  <c r="AZ11" i="123" s="1"/>
  <c r="AZ13" i="123" s="1"/>
  <c r="BB8" i="284"/>
  <c r="AL5" i="123"/>
  <c r="AL11" i="123" s="1"/>
  <c r="AL13" i="123" s="1"/>
  <c r="AN8" i="284"/>
  <c r="AP8" i="284"/>
  <c r="AN5" i="123"/>
  <c r="AN11" i="123" s="1"/>
  <c r="AN13" i="123" s="1"/>
  <c r="AJ5" i="123"/>
  <c r="AJ11" i="123" s="1"/>
  <c r="AJ13" i="123" s="1"/>
  <c r="AL8" i="284"/>
  <c r="AK5" i="123"/>
  <c r="AK11" i="123" s="1"/>
  <c r="AK13" i="123" s="1"/>
  <c r="AM8" i="284"/>
  <c r="AP5" i="123"/>
  <c r="AP11" i="123" s="1"/>
  <c r="AP13" i="123" s="1"/>
  <c r="AR8" i="284"/>
  <c r="BP5" i="123"/>
  <c r="BP11" i="123" s="1"/>
  <c r="BP13" i="123" s="1"/>
  <c r="BR8" i="284"/>
  <c r="BN5" i="123"/>
  <c r="BN11" i="123" s="1"/>
  <c r="BN13" i="123" s="1"/>
  <c r="BP8" i="284"/>
  <c r="BF8" i="284"/>
  <c r="BD5" i="123"/>
  <c r="BD11" i="123" s="1"/>
  <c r="BD13" i="123" s="1"/>
  <c r="AO8" i="284"/>
  <c r="AM5" i="123"/>
  <c r="AM11" i="123" s="1"/>
  <c r="AM13" i="123" s="1"/>
  <c r="BB5" i="123"/>
  <c r="BB11" i="123" s="1"/>
  <c r="BB13" i="123" s="1"/>
  <c r="BD8" i="284"/>
  <c r="BA5" i="123"/>
  <c r="BA11" i="123" s="1"/>
  <c r="BA13" i="123" s="1"/>
  <c r="BC8" i="284"/>
  <c r="AW8" i="284"/>
  <c r="AU5" i="123"/>
  <c r="AU11" i="123" s="1"/>
  <c r="AU13" i="123" s="1"/>
  <c r="AY5" i="123"/>
  <c r="AY11" i="123" s="1"/>
  <c r="AY13" i="123" s="1"/>
  <c r="BA8" i="284"/>
  <c r="BO5" i="123"/>
  <c r="BO11" i="123" s="1"/>
  <c r="BO13" i="123" s="1"/>
  <c r="BQ8" i="284"/>
  <c r="AW5" i="123"/>
  <c r="AW11" i="123" s="1"/>
  <c r="AW13" i="123" s="1"/>
  <c r="AY8" i="284"/>
  <c r="AX5" i="123"/>
  <c r="AX11" i="123" s="1"/>
  <c r="AX13" i="123" s="1"/>
  <c r="AZ8" i="284"/>
  <c r="BE8" i="284"/>
  <c r="BC5" i="123"/>
  <c r="BC11" i="123" s="1"/>
  <c r="BC13" i="123" s="1"/>
  <c r="AO5" i="123"/>
  <c r="AO11" i="123" s="1"/>
  <c r="AO13" i="123" s="1"/>
  <c r="AQ8" i="284"/>
  <c r="W22" i="123"/>
  <c r="AL2" i="304" l="1"/>
  <c r="AK20" i="304"/>
  <c r="AK10" i="304"/>
  <c r="BM15" i="123"/>
  <c r="X22" i="123"/>
  <c r="AL10" i="304" l="1"/>
  <c r="AM2" i="304"/>
  <c r="AL20" i="304"/>
  <c r="AT15" i="123"/>
  <c r="AZ15" i="123"/>
  <c r="AL15" i="123"/>
  <c r="BH15" i="123"/>
  <c r="BK15" i="123"/>
  <c r="AE15" i="123"/>
  <c r="AS15" i="123"/>
  <c r="AI15" i="123"/>
  <c r="BG15" i="123"/>
  <c r="AO15" i="123"/>
  <c r="AG15" i="123"/>
  <c r="BA15" i="123"/>
  <c r="BJ15" i="123"/>
  <c r="AQ15" i="123"/>
  <c r="AD15" i="123"/>
  <c r="AJ15" i="123"/>
  <c r="BE15" i="123"/>
  <c r="AR15" i="123"/>
  <c r="AH15" i="123"/>
  <c r="AP15" i="123"/>
  <c r="AY15" i="123"/>
  <c r="AU15" i="123"/>
  <c r="AN15" i="123"/>
  <c r="BL15" i="123"/>
  <c r="BF15" i="123"/>
  <c r="BB15" i="123"/>
  <c r="AM15" i="123"/>
  <c r="AV15" i="123"/>
  <c r="BC15" i="123"/>
  <c r="BI15" i="123"/>
  <c r="AK15" i="123"/>
  <c r="AF15" i="123"/>
  <c r="AX15" i="123"/>
  <c r="AW15" i="123"/>
  <c r="BD15" i="123"/>
  <c r="Y22" i="123"/>
  <c r="AM10" i="304" l="1"/>
  <c r="AN2" i="304"/>
  <c r="AM20" i="304"/>
  <c r="Z22" i="123"/>
  <c r="AO2" i="304" l="1"/>
  <c r="AN10" i="304"/>
  <c r="AN20" i="304"/>
  <c r="AA22" i="123"/>
  <c r="AP2" i="304" l="1"/>
  <c r="AO10" i="304"/>
  <c r="AO20" i="304"/>
  <c r="BO22" i="123"/>
  <c r="BO3" i="123" s="1"/>
  <c r="BP22" i="123"/>
  <c r="BP3" i="123" s="1"/>
  <c r="BN22" i="123"/>
  <c r="BN3" i="123" s="1"/>
  <c r="BQ22" i="123"/>
  <c r="BQ3" i="123" s="1"/>
  <c r="BG22" i="123"/>
  <c r="AY22" i="123"/>
  <c r="AQ22" i="123"/>
  <c r="AI22" i="123"/>
  <c r="BF22" i="123"/>
  <c r="AX22" i="123"/>
  <c r="AP22" i="123"/>
  <c r="AH22" i="123"/>
  <c r="AB22" i="123"/>
  <c r="BM22" i="123"/>
  <c r="BE22" i="123"/>
  <c r="AW22" i="123"/>
  <c r="AO22" i="123"/>
  <c r="AG22" i="123"/>
  <c r="AJ22" i="123"/>
  <c r="BL22" i="123"/>
  <c r="BD22" i="123"/>
  <c r="AV22" i="123"/>
  <c r="AN22" i="123"/>
  <c r="AF22" i="123"/>
  <c r="BK22" i="123"/>
  <c r="BC22" i="123"/>
  <c r="AU22" i="123"/>
  <c r="AM22" i="123"/>
  <c r="AE22" i="123"/>
  <c r="AR22" i="123"/>
  <c r="BJ22" i="123"/>
  <c r="BB22" i="123"/>
  <c r="AT22" i="123"/>
  <c r="AL22" i="123"/>
  <c r="AD22" i="123"/>
  <c r="BH22" i="123"/>
  <c r="BI22" i="123"/>
  <c r="BA22" i="123"/>
  <c r="AS22" i="123"/>
  <c r="AK22" i="123"/>
  <c r="AC22" i="123"/>
  <c r="AZ22" i="123"/>
  <c r="AP10" i="304" l="1"/>
  <c r="AP20" i="304"/>
  <c r="AQ2" i="304"/>
  <c r="AQ10" i="304" l="1"/>
  <c r="AQ20" i="304"/>
  <c r="AR2" i="304"/>
  <c r="D44" i="137"/>
  <c r="C9" i="137" s="1"/>
  <c r="D9" i="137" s="1"/>
  <c r="E9" i="137" s="1"/>
  <c r="F9" i="137" s="1"/>
  <c r="G9" i="137" s="1"/>
  <c r="H9" i="137" s="1"/>
  <c r="I9" i="137" s="1"/>
  <c r="J9" i="137" s="1"/>
  <c r="K9" i="137" s="1"/>
  <c r="L9" i="137" s="1"/>
  <c r="M9" i="137" s="1"/>
  <c r="N9" i="137" s="1"/>
  <c r="O9" i="137" s="1"/>
  <c r="P9" i="137" s="1"/>
  <c r="Q9" i="137" s="1"/>
  <c r="R9" i="137" s="1"/>
  <c r="S9" i="137" s="1"/>
  <c r="T9" i="137" s="1"/>
  <c r="U9" i="137" s="1"/>
  <c r="V9" i="137" s="1"/>
  <c r="W9" i="137" s="1"/>
  <c r="X9" i="137" s="1"/>
  <c r="Y9" i="137" s="1"/>
  <c r="Z9" i="137" s="1"/>
  <c r="AA9" i="137" s="1"/>
  <c r="AB9" i="137" s="1"/>
  <c r="AC9" i="137" s="1"/>
  <c r="AD9" i="137" s="1"/>
  <c r="AE9" i="137" s="1"/>
  <c r="AF9" i="137" s="1"/>
  <c r="AG9" i="137" s="1"/>
  <c r="AH9" i="137" s="1"/>
  <c r="AI9" i="137" s="1"/>
  <c r="AJ9" i="137" s="1"/>
  <c r="AK9" i="137" s="1"/>
  <c r="AL9" i="137" s="1"/>
  <c r="AM9" i="137" s="1"/>
  <c r="AN9" i="137" s="1"/>
  <c r="AO9" i="137" s="1"/>
  <c r="AP9" i="137" s="1"/>
  <c r="AQ9" i="137" s="1"/>
  <c r="AR9" i="137" s="1"/>
  <c r="AS9" i="137" s="1"/>
  <c r="AT9" i="137" s="1"/>
  <c r="AU9" i="137" s="1"/>
  <c r="AV9" i="137" s="1"/>
  <c r="AW9" i="137" s="1"/>
  <c r="AX9" i="137" s="1"/>
  <c r="AY9" i="137" s="1"/>
  <c r="AZ9" i="137" s="1"/>
  <c r="BA9" i="137" s="1"/>
  <c r="BB9" i="137" s="1"/>
  <c r="BC9" i="137" s="1"/>
  <c r="BD9" i="137" s="1"/>
  <c r="BE9" i="137" s="1"/>
  <c r="BF9" i="137" s="1"/>
  <c r="BG9" i="137" s="1"/>
  <c r="BH9" i="137" s="1"/>
  <c r="BI9" i="137" s="1"/>
  <c r="G4" i="4"/>
  <c r="AR20" i="304" l="1"/>
  <c r="AR10" i="304"/>
  <c r="AS2" i="304"/>
  <c r="H4" i="4"/>
  <c r="D35" i="137"/>
  <c r="C7" i="137" s="1"/>
  <c r="D7" i="137" s="1"/>
  <c r="E7" i="137" s="1"/>
  <c r="F7" i="137" s="1"/>
  <c r="G7" i="137" s="1"/>
  <c r="H7" i="137" s="1"/>
  <c r="I7" i="137" s="1"/>
  <c r="J7" i="137" s="1"/>
  <c r="K7" i="137" s="1"/>
  <c r="L7" i="137" s="1"/>
  <c r="M7" i="137" s="1"/>
  <c r="N7" i="137" s="1"/>
  <c r="O7" i="137" s="1"/>
  <c r="P7" i="137" s="1"/>
  <c r="Q7" i="137" s="1"/>
  <c r="R7" i="137" s="1"/>
  <c r="S7" i="137" s="1"/>
  <c r="T7" i="137" s="1"/>
  <c r="U7" i="137" s="1"/>
  <c r="V7" i="137" s="1"/>
  <c r="W7" i="137" s="1"/>
  <c r="X7" i="137" s="1"/>
  <c r="Y7" i="137" s="1"/>
  <c r="Z7" i="137" s="1"/>
  <c r="AA7" i="137" s="1"/>
  <c r="AB7" i="137" s="1"/>
  <c r="AC7" i="137" s="1"/>
  <c r="AD7" i="137" s="1"/>
  <c r="AE7" i="137" s="1"/>
  <c r="AF7" i="137" s="1"/>
  <c r="AG7" i="137" s="1"/>
  <c r="AH7" i="137" s="1"/>
  <c r="AI7" i="137" s="1"/>
  <c r="AJ7" i="137" s="1"/>
  <c r="AK7" i="137" s="1"/>
  <c r="AL7" i="137" s="1"/>
  <c r="AM7" i="137" s="1"/>
  <c r="AN7" i="137" s="1"/>
  <c r="AO7" i="137" s="1"/>
  <c r="AP7" i="137" s="1"/>
  <c r="AQ7" i="137" s="1"/>
  <c r="AR7" i="137" s="1"/>
  <c r="AS7" i="137" s="1"/>
  <c r="AT7" i="137" s="1"/>
  <c r="AU7" i="137" s="1"/>
  <c r="AV7" i="137" s="1"/>
  <c r="AW7" i="137" s="1"/>
  <c r="AX7" i="137" s="1"/>
  <c r="AY7" i="137" s="1"/>
  <c r="AZ7" i="137" s="1"/>
  <c r="BA7" i="137" s="1"/>
  <c r="BB7" i="137" s="1"/>
  <c r="BC7" i="137" s="1"/>
  <c r="BD7" i="137" s="1"/>
  <c r="BE7" i="137" s="1"/>
  <c r="BF7" i="137" s="1"/>
  <c r="BG7" i="137" s="1"/>
  <c r="BH7" i="137" s="1"/>
  <c r="BI7" i="137" s="1"/>
  <c r="D39" i="137"/>
  <c r="C8" i="137" s="1"/>
  <c r="D8" i="137" s="1"/>
  <c r="E8" i="137" s="1"/>
  <c r="F8" i="137" s="1"/>
  <c r="G8" i="137" s="1"/>
  <c r="H8" i="137" s="1"/>
  <c r="I8" i="137" s="1"/>
  <c r="J8" i="137" s="1"/>
  <c r="K8" i="137" s="1"/>
  <c r="L8" i="137" s="1"/>
  <c r="M8" i="137" s="1"/>
  <c r="N8" i="137" s="1"/>
  <c r="O8" i="137" s="1"/>
  <c r="P8" i="137" s="1"/>
  <c r="Q8" i="137" s="1"/>
  <c r="R8" i="137" s="1"/>
  <c r="S8" i="137" s="1"/>
  <c r="T8" i="137" s="1"/>
  <c r="U8" i="137" s="1"/>
  <c r="V8" i="137" s="1"/>
  <c r="W8" i="137" s="1"/>
  <c r="X8" i="137" s="1"/>
  <c r="Y8" i="137" s="1"/>
  <c r="Z8" i="137" s="1"/>
  <c r="AA8" i="137" s="1"/>
  <c r="AB8" i="137" s="1"/>
  <c r="AC8" i="137" s="1"/>
  <c r="AD8" i="137" s="1"/>
  <c r="AE8" i="137" s="1"/>
  <c r="AF8" i="137" s="1"/>
  <c r="AG8" i="137" s="1"/>
  <c r="AH8" i="137" s="1"/>
  <c r="AI8" i="137" s="1"/>
  <c r="AJ8" i="137" s="1"/>
  <c r="AK8" i="137" s="1"/>
  <c r="AL8" i="137" s="1"/>
  <c r="AM8" i="137" s="1"/>
  <c r="AN8" i="137" s="1"/>
  <c r="AO8" i="137" s="1"/>
  <c r="AP8" i="137" s="1"/>
  <c r="AQ8" i="137" s="1"/>
  <c r="AR8" i="137" s="1"/>
  <c r="AS8" i="137" s="1"/>
  <c r="AT8" i="137" s="1"/>
  <c r="AU8" i="137" s="1"/>
  <c r="AV8" i="137" s="1"/>
  <c r="AW8" i="137" s="1"/>
  <c r="AX8" i="137" s="1"/>
  <c r="AY8" i="137" s="1"/>
  <c r="AZ8" i="137" s="1"/>
  <c r="BA8" i="137" s="1"/>
  <c r="BB8" i="137" s="1"/>
  <c r="BC8" i="137" s="1"/>
  <c r="BD8" i="137" s="1"/>
  <c r="BE8" i="137" s="1"/>
  <c r="BF8" i="137" s="1"/>
  <c r="BG8" i="137" s="1"/>
  <c r="BH8" i="137" s="1"/>
  <c r="BI8" i="137" s="1"/>
  <c r="AT2" i="304" l="1"/>
  <c r="AS20" i="304"/>
  <c r="AS10" i="304"/>
  <c r="I4" i="4"/>
  <c r="AT10" i="304" l="1"/>
  <c r="AU2" i="304"/>
  <c r="AT20" i="304"/>
  <c r="J4" i="4"/>
  <c r="AU10" i="304" l="1"/>
  <c r="AV2" i="304"/>
  <c r="AU20" i="304"/>
  <c r="K4" i="4"/>
  <c r="AV20" i="304" l="1"/>
  <c r="AW2" i="304"/>
  <c r="AV10" i="304"/>
  <c r="L4" i="4"/>
  <c r="AX2" i="304" l="1"/>
  <c r="AW10" i="304"/>
  <c r="AW20" i="304"/>
  <c r="M4" i="4"/>
  <c r="AY2" i="304" l="1"/>
  <c r="AX10" i="304"/>
  <c r="AX20" i="304"/>
  <c r="N4" i="4"/>
  <c r="AY20" i="304" l="1"/>
  <c r="AZ2" i="304"/>
  <c r="AY10" i="304"/>
  <c r="O4" i="4"/>
  <c r="AZ20" i="304" l="1"/>
  <c r="AZ10" i="304"/>
  <c r="BA2" i="304"/>
  <c r="P4" i="4"/>
  <c r="BB2" i="304" l="1"/>
  <c r="BA10" i="304"/>
  <c r="BA20" i="304"/>
  <c r="Q4" i="4"/>
  <c r="BB10" i="304" l="1"/>
  <c r="BC2" i="304"/>
  <c r="BB20" i="304"/>
  <c r="R4" i="4"/>
  <c r="BC10" i="304" l="1"/>
  <c r="BD2" i="304"/>
  <c r="BC20" i="304"/>
  <c r="S4" i="4"/>
  <c r="BD10" i="304" l="1"/>
  <c r="BD20" i="304"/>
  <c r="BE2" i="304"/>
  <c r="T4" i="4"/>
  <c r="BF2" i="304" l="1"/>
  <c r="BE10" i="304"/>
  <c r="BE20" i="304"/>
  <c r="U4" i="4"/>
  <c r="BG2" i="304" l="1"/>
  <c r="BF10" i="304"/>
  <c r="BF20" i="304"/>
  <c r="V4" i="4"/>
  <c r="BH2" i="304" l="1"/>
  <c r="BG20" i="304"/>
  <c r="BG10" i="304"/>
  <c r="W4" i="4"/>
  <c r="BH20" i="304" l="1"/>
  <c r="BI2" i="304"/>
  <c r="BH10" i="304"/>
  <c r="X4" i="4"/>
  <c r="BJ2" i="304" l="1"/>
  <c r="BI20" i="304"/>
  <c r="BI10" i="304"/>
  <c r="Y4" i="4"/>
  <c r="BJ10" i="304" l="1"/>
  <c r="BK2" i="304"/>
  <c r="BJ20" i="304"/>
  <c r="Z4" i="4"/>
  <c r="BK10" i="304" l="1"/>
  <c r="BL2" i="304"/>
  <c r="BK20" i="304"/>
  <c r="AA4" i="4"/>
  <c r="BL10" i="304" l="1"/>
  <c r="BL20" i="304"/>
  <c r="BM2" i="304"/>
  <c r="AB4" i="4"/>
  <c r="BM10" i="304" l="1"/>
  <c r="BN2" i="304"/>
  <c r="BM20" i="304"/>
  <c r="AC4" i="4"/>
  <c r="BO2" i="304" l="1"/>
  <c r="BN20" i="304"/>
  <c r="BN10" i="304"/>
  <c r="AD4" i="4"/>
  <c r="BP2" i="304" l="1"/>
  <c r="BO10" i="304"/>
  <c r="BO20" i="304"/>
  <c r="AE4" i="4"/>
  <c r="BP20" i="304" l="1"/>
  <c r="BQ2" i="304"/>
  <c r="BP10" i="304"/>
  <c r="AF4" i="4"/>
  <c r="BQ10" i="304" l="1"/>
  <c r="BQ20" i="304"/>
  <c r="AG4" i="4"/>
  <c r="AH4" i="4" l="1"/>
  <c r="AI4" i="4" l="1"/>
  <c r="AJ4" i="4" l="1"/>
  <c r="AK4" i="4" l="1"/>
  <c r="AL4" i="4" l="1"/>
  <c r="AM4" i="4" l="1"/>
  <c r="AN4" i="4" l="1"/>
  <c r="AO4" i="4" l="1"/>
  <c r="AP4" i="4" l="1"/>
  <c r="AQ4" i="4" l="1"/>
  <c r="AR4" i="4" l="1"/>
  <c r="AS4" i="4" l="1"/>
  <c r="AT4" i="4" l="1"/>
  <c r="AU4" i="4" l="1"/>
  <c r="AV4" i="4" l="1"/>
  <c r="AW4" i="4" l="1"/>
  <c r="AX4" i="4" l="1"/>
  <c r="AY4" i="4" l="1"/>
  <c r="AZ4" i="4" l="1"/>
  <c r="BA4" i="4" l="1"/>
  <c r="BB4" i="4" l="1"/>
  <c r="BC4" i="4" l="1"/>
  <c r="BD4" i="4" l="1"/>
  <c r="BE4" i="4" l="1"/>
  <c r="BF4" i="4" l="1"/>
  <c r="BG4" i="4" l="1"/>
  <c r="BH4" i="4" s="1"/>
  <c r="BI4" i="4" s="1"/>
  <c r="BJ4" i="4" s="1"/>
  <c r="BK4" i="4" s="1"/>
  <c r="BL4" i="4" s="1"/>
  <c r="BM4" i="4" s="1"/>
  <c r="BF92" i="282" l="1"/>
  <c r="E70" i="282"/>
  <c r="E64" i="282"/>
  <c r="E66" i="282" s="1"/>
  <c r="D38" i="282"/>
  <c r="E71" i="282" l="1"/>
  <c r="D41" i="282"/>
  <c r="D45" i="282"/>
  <c r="C75" i="282"/>
  <c r="D29" i="282"/>
  <c r="C33" i="282" l="1"/>
  <c r="D40" i="282" s="1"/>
  <c r="BO99" i="282" l="1"/>
  <c r="BO98" i="282"/>
  <c r="BO76" i="282"/>
  <c r="BO52" i="282"/>
  <c r="D75" i="283" l="1"/>
  <c r="E77" i="282"/>
  <c r="E65" i="275"/>
  <c r="D34" i="275"/>
  <c r="G51" i="283" l="1"/>
  <c r="D46" i="275" l="1"/>
  <c r="BO85" i="275" l="1"/>
  <c r="BO66" i="275"/>
  <c r="BO95" i="275"/>
  <c r="BO94" i="275"/>
  <c r="BO84" i="275"/>
  <c r="BO83" i="275"/>
  <c r="BO64" i="275"/>
  <c r="BO55" i="275"/>
  <c r="BO51" i="275"/>
  <c r="D97" i="282"/>
  <c r="D96" i="282"/>
  <c r="D78" i="282"/>
  <c r="D93" i="275"/>
  <c r="D92" i="275"/>
  <c r="D82" i="275"/>
  <c r="D75" i="275"/>
  <c r="C33" i="275"/>
  <c r="C6" i="119" l="1"/>
  <c r="D10" i="119"/>
  <c r="D11" i="119"/>
  <c r="D12" i="119"/>
  <c r="D43" i="275"/>
  <c r="E92" i="282" l="1"/>
  <c r="E96" i="282"/>
  <c r="E88" i="282" s="1"/>
  <c r="E93" i="282" l="1"/>
  <c r="D29" i="275"/>
  <c r="E2" i="123" l="1"/>
  <c r="D39" i="275"/>
  <c r="F2" i="123" l="1"/>
  <c r="E10" i="123"/>
  <c r="E20" i="123"/>
  <c r="E24" i="123" s="1"/>
  <c r="G2" i="123"/>
  <c r="G10" i="123" l="1"/>
  <c r="G20" i="123"/>
  <c r="G24" i="123" s="1"/>
  <c r="F10" i="123"/>
  <c r="F20" i="123"/>
  <c r="F24" i="123" s="1"/>
  <c r="H2" i="123"/>
  <c r="H10" i="123" l="1"/>
  <c r="H20" i="123"/>
  <c r="H24" i="123" s="1"/>
  <c r="I2" i="123"/>
  <c r="I10" i="123" l="1"/>
  <c r="I20" i="123"/>
  <c r="I24" i="123" s="1"/>
  <c r="J2" i="123"/>
  <c r="J10" i="123" l="1"/>
  <c r="J20" i="123"/>
  <c r="J24" i="123" s="1"/>
  <c r="K2" i="123"/>
  <c r="K10" i="123" l="1"/>
  <c r="K20" i="123"/>
  <c r="K24" i="123" s="1"/>
  <c r="L2" i="123"/>
  <c r="L10" i="123" l="1"/>
  <c r="L20" i="123"/>
  <c r="L24" i="123" s="1"/>
  <c r="M2" i="123"/>
  <c r="M20" i="123" l="1"/>
  <c r="M24" i="123" s="1"/>
  <c r="M10" i="123"/>
  <c r="N2" i="123"/>
  <c r="N20" i="123" l="1"/>
  <c r="N24" i="123" s="1"/>
  <c r="N10" i="123"/>
  <c r="O2" i="123"/>
  <c r="O20" i="123" l="1"/>
  <c r="O24" i="123" s="1"/>
  <c r="O10" i="123"/>
  <c r="P2" i="123"/>
  <c r="E97" i="283"/>
  <c r="E96" i="283"/>
  <c r="G84" i="283"/>
  <c r="H84" i="283" s="1"/>
  <c r="I84" i="283" s="1"/>
  <c r="J84" i="283" s="1"/>
  <c r="K84" i="283" s="1"/>
  <c r="L84" i="283" s="1"/>
  <c r="M84" i="283" s="1"/>
  <c r="N84" i="283" s="1"/>
  <c r="O84" i="283" s="1"/>
  <c r="P84" i="283" s="1"/>
  <c r="Q84" i="283" s="1"/>
  <c r="R84" i="283" s="1"/>
  <c r="S84" i="283" s="1"/>
  <c r="T84" i="283" s="1"/>
  <c r="U84" i="283" s="1"/>
  <c r="V84" i="283" s="1"/>
  <c r="W84" i="283" s="1"/>
  <c r="X84" i="283" s="1"/>
  <c r="Y84" i="283" s="1"/>
  <c r="Z84" i="283" s="1"/>
  <c r="AA84" i="283" s="1"/>
  <c r="AB84" i="283" s="1"/>
  <c r="AC84" i="283" s="1"/>
  <c r="AD84" i="283" s="1"/>
  <c r="AE84" i="283" s="1"/>
  <c r="AF84" i="283" s="1"/>
  <c r="AG84" i="283" s="1"/>
  <c r="AH84" i="283" s="1"/>
  <c r="AI84" i="283" s="1"/>
  <c r="AJ84" i="283" s="1"/>
  <c r="AK84" i="283" s="1"/>
  <c r="AL84" i="283" s="1"/>
  <c r="AM84" i="283" s="1"/>
  <c r="AN84" i="283" s="1"/>
  <c r="AO84" i="283" s="1"/>
  <c r="AP84" i="283" s="1"/>
  <c r="AQ84" i="283" s="1"/>
  <c r="AR84" i="283" s="1"/>
  <c r="AS84" i="283" s="1"/>
  <c r="AT84" i="283" s="1"/>
  <c r="AU84" i="283" s="1"/>
  <c r="AV84" i="283" s="1"/>
  <c r="AW84" i="283" s="1"/>
  <c r="AX84" i="283" s="1"/>
  <c r="AY84" i="283" s="1"/>
  <c r="AZ84" i="283" s="1"/>
  <c r="BA84" i="283" s="1"/>
  <c r="BB84" i="283" s="1"/>
  <c r="BC84" i="283" s="1"/>
  <c r="BD84" i="283" s="1"/>
  <c r="BE84" i="283" s="1"/>
  <c r="BF84" i="283" s="1"/>
  <c r="BG84" i="283" s="1"/>
  <c r="BH84" i="283" s="1"/>
  <c r="BI84" i="283" s="1"/>
  <c r="BJ84" i="283" s="1"/>
  <c r="BK84" i="283" s="1"/>
  <c r="BL84" i="283" s="1"/>
  <c r="BM84" i="283" s="1"/>
  <c r="BN84" i="283" s="1"/>
  <c r="BO84" i="283" s="1"/>
  <c r="E78" i="283"/>
  <c r="G62" i="283"/>
  <c r="H51" i="283"/>
  <c r="I51" i="283" s="1"/>
  <c r="J51" i="283" s="1"/>
  <c r="K51" i="283" s="1"/>
  <c r="L51" i="283" s="1"/>
  <c r="M51" i="283" s="1"/>
  <c r="N51" i="283" s="1"/>
  <c r="O51" i="283" s="1"/>
  <c r="P51" i="283" s="1"/>
  <c r="Q51" i="283" s="1"/>
  <c r="R51" i="283" s="1"/>
  <c r="S51" i="283" s="1"/>
  <c r="T51" i="283" s="1"/>
  <c r="U51" i="283" s="1"/>
  <c r="V51" i="283" s="1"/>
  <c r="W51" i="283" s="1"/>
  <c r="X51" i="283" s="1"/>
  <c r="Y51" i="283" s="1"/>
  <c r="Z51" i="283" s="1"/>
  <c r="AA51" i="283" s="1"/>
  <c r="AB51" i="283" s="1"/>
  <c r="AC51" i="283" s="1"/>
  <c r="AD51" i="283" s="1"/>
  <c r="AE51" i="283" s="1"/>
  <c r="AF51" i="283" s="1"/>
  <c r="AG51" i="283" s="1"/>
  <c r="AH51" i="283" s="1"/>
  <c r="AI51" i="283" s="1"/>
  <c r="AJ51" i="283" s="1"/>
  <c r="AK51" i="283" s="1"/>
  <c r="AL51" i="283" s="1"/>
  <c r="AM51" i="283" s="1"/>
  <c r="AN51" i="283" s="1"/>
  <c r="AO51" i="283" s="1"/>
  <c r="AP51" i="283" s="1"/>
  <c r="AQ51" i="283" s="1"/>
  <c r="AR51" i="283" s="1"/>
  <c r="AS51" i="283" s="1"/>
  <c r="AT51" i="283" s="1"/>
  <c r="AU51" i="283" s="1"/>
  <c r="AV51" i="283" s="1"/>
  <c r="AW51" i="283" s="1"/>
  <c r="AX51" i="283" s="1"/>
  <c r="AY51" i="283" s="1"/>
  <c r="AZ51" i="283" s="1"/>
  <c r="BA51" i="283" s="1"/>
  <c r="BB51" i="283" s="1"/>
  <c r="BC51" i="283" s="1"/>
  <c r="BD51" i="283" s="1"/>
  <c r="BE51" i="283" s="1"/>
  <c r="BF51" i="283" s="1"/>
  <c r="BG51" i="283" s="1"/>
  <c r="BH51" i="283" s="1"/>
  <c r="BI51" i="283" s="1"/>
  <c r="BJ51" i="283" s="1"/>
  <c r="BK51" i="283" s="1"/>
  <c r="BL51" i="283" s="1"/>
  <c r="BM51" i="283" s="1"/>
  <c r="BN51" i="283" s="1"/>
  <c r="BO51" i="283" s="1"/>
  <c r="D33" i="283"/>
  <c r="P20" i="123" l="1"/>
  <c r="P24" i="123" s="1"/>
  <c r="P10" i="123"/>
  <c r="Q2" i="123"/>
  <c r="H62" i="283"/>
  <c r="BN92" i="282"/>
  <c r="BM92" i="282"/>
  <c r="BL92" i="282"/>
  <c r="BK92" i="282"/>
  <c r="BJ92" i="282"/>
  <c r="BI92" i="282"/>
  <c r="BH92" i="282"/>
  <c r="BG92" i="282"/>
  <c r="BE92" i="282"/>
  <c r="BD92" i="282"/>
  <c r="BC92" i="282"/>
  <c r="BB92" i="282"/>
  <c r="BA92" i="282"/>
  <c r="AZ92" i="282"/>
  <c r="AY92" i="282"/>
  <c r="AX92" i="282"/>
  <c r="AW92" i="282"/>
  <c r="AV92" i="282"/>
  <c r="AU92" i="282"/>
  <c r="AT92" i="282"/>
  <c r="AS92" i="282"/>
  <c r="AR92" i="282"/>
  <c r="AQ92" i="282"/>
  <c r="AP92" i="282"/>
  <c r="AO92" i="282"/>
  <c r="AN92" i="282"/>
  <c r="AM92" i="282"/>
  <c r="AL92" i="282"/>
  <c r="AK92" i="282"/>
  <c r="AJ92" i="282"/>
  <c r="AI92" i="282"/>
  <c r="AH92" i="282"/>
  <c r="AG92" i="282"/>
  <c r="AF92" i="282"/>
  <c r="AE92" i="282"/>
  <c r="AD92" i="282"/>
  <c r="AC92" i="282"/>
  <c r="AB92" i="282"/>
  <c r="AA92" i="282"/>
  <c r="Z92" i="282"/>
  <c r="Y92" i="282"/>
  <c r="X92" i="282"/>
  <c r="W92" i="282"/>
  <c r="V92" i="282"/>
  <c r="U92" i="282"/>
  <c r="T92" i="282"/>
  <c r="S92" i="282"/>
  <c r="R92" i="282"/>
  <c r="Q92" i="282"/>
  <c r="P92" i="282"/>
  <c r="O92" i="282"/>
  <c r="N92" i="282"/>
  <c r="M92" i="282"/>
  <c r="L92" i="282"/>
  <c r="K92" i="282"/>
  <c r="J92" i="282"/>
  <c r="I92" i="282"/>
  <c r="H92" i="282"/>
  <c r="G92" i="282"/>
  <c r="F92" i="282"/>
  <c r="F84" i="282"/>
  <c r="D75" i="282"/>
  <c r="BN70" i="282"/>
  <c r="BM70" i="282"/>
  <c r="BL70" i="282"/>
  <c r="BK70" i="282"/>
  <c r="BJ70" i="282"/>
  <c r="BI70" i="282"/>
  <c r="BH70" i="282"/>
  <c r="BG70" i="282"/>
  <c r="BF70" i="282"/>
  <c r="BE70" i="282"/>
  <c r="BD70" i="282"/>
  <c r="BC70" i="282"/>
  <c r="BB70" i="282"/>
  <c r="BA70" i="282"/>
  <c r="AZ70" i="282"/>
  <c r="AY70" i="282"/>
  <c r="AX70" i="282"/>
  <c r="AW70" i="282"/>
  <c r="AV70" i="282"/>
  <c r="AU70" i="282"/>
  <c r="AT70" i="282"/>
  <c r="AS70" i="282"/>
  <c r="AR70" i="282"/>
  <c r="AQ70" i="282"/>
  <c r="AP70" i="282"/>
  <c r="AO70" i="282"/>
  <c r="AN70" i="282"/>
  <c r="AM70" i="282"/>
  <c r="AL70" i="282"/>
  <c r="AK70" i="282"/>
  <c r="AJ70" i="282"/>
  <c r="AI70" i="282"/>
  <c r="AH70" i="282"/>
  <c r="AG70" i="282"/>
  <c r="AF70" i="282"/>
  <c r="AE70" i="282"/>
  <c r="AD70" i="282"/>
  <c r="AC70" i="282"/>
  <c r="AB70" i="282"/>
  <c r="AA70" i="282"/>
  <c r="Z70" i="282"/>
  <c r="Y70" i="282"/>
  <c r="X70" i="282"/>
  <c r="W70" i="282"/>
  <c r="V70" i="282"/>
  <c r="U70" i="282"/>
  <c r="T70" i="282"/>
  <c r="S70" i="282"/>
  <c r="R70" i="282"/>
  <c r="Q70" i="282"/>
  <c r="P70" i="282"/>
  <c r="O70" i="282"/>
  <c r="N70" i="282"/>
  <c r="M70" i="282"/>
  <c r="L70" i="282"/>
  <c r="K70" i="282"/>
  <c r="J70" i="282"/>
  <c r="I70" i="282"/>
  <c r="H70" i="282"/>
  <c r="G70" i="282"/>
  <c r="F70" i="282"/>
  <c r="F62" i="282"/>
  <c r="F77" i="282" s="1"/>
  <c r="F51" i="282"/>
  <c r="G51" i="282" s="1"/>
  <c r="H51" i="282" s="1"/>
  <c r="I51" i="282" s="1"/>
  <c r="J51" i="282" s="1"/>
  <c r="K51" i="282" s="1"/>
  <c r="L51" i="282" s="1"/>
  <c r="M51" i="282" s="1"/>
  <c r="N51" i="282" s="1"/>
  <c r="O51" i="282" s="1"/>
  <c r="P51" i="282" s="1"/>
  <c r="Q51" i="282" s="1"/>
  <c r="R51" i="282" s="1"/>
  <c r="S51" i="282" s="1"/>
  <c r="T51" i="282" s="1"/>
  <c r="U51" i="282" s="1"/>
  <c r="V51" i="282" s="1"/>
  <c r="W51" i="282" s="1"/>
  <c r="X51" i="282" s="1"/>
  <c r="Y51" i="282" s="1"/>
  <c r="Z51" i="282" s="1"/>
  <c r="AA51" i="282" s="1"/>
  <c r="AB51" i="282" s="1"/>
  <c r="AC51" i="282" s="1"/>
  <c r="AD51" i="282" s="1"/>
  <c r="AE51" i="282" s="1"/>
  <c r="AF51" i="282" s="1"/>
  <c r="AG51" i="282" s="1"/>
  <c r="AH51" i="282" s="1"/>
  <c r="AI51" i="282" s="1"/>
  <c r="AJ51" i="282" s="1"/>
  <c r="AK51" i="282" s="1"/>
  <c r="AL51" i="282" s="1"/>
  <c r="AM51" i="282" s="1"/>
  <c r="AN51" i="282" s="1"/>
  <c r="AO51" i="282" s="1"/>
  <c r="AP51" i="282" s="1"/>
  <c r="AQ51" i="282" s="1"/>
  <c r="AR51" i="282" s="1"/>
  <c r="AS51" i="282" s="1"/>
  <c r="AT51" i="282" s="1"/>
  <c r="AU51" i="282" s="1"/>
  <c r="AV51" i="282" s="1"/>
  <c r="AW51" i="282" s="1"/>
  <c r="AX51" i="282" s="1"/>
  <c r="AY51" i="282" s="1"/>
  <c r="AZ51" i="282" s="1"/>
  <c r="BA51" i="282" s="1"/>
  <c r="BB51" i="282" s="1"/>
  <c r="BC51" i="282" s="1"/>
  <c r="BD51" i="282" s="1"/>
  <c r="BE51" i="282" s="1"/>
  <c r="BF51" i="282" s="1"/>
  <c r="BG51" i="282" s="1"/>
  <c r="BH51" i="282" s="1"/>
  <c r="BI51" i="282" s="1"/>
  <c r="BJ51" i="282" s="1"/>
  <c r="BK51" i="282" s="1"/>
  <c r="BL51" i="282" s="1"/>
  <c r="BM51" i="282" s="1"/>
  <c r="BN51" i="282" s="1"/>
  <c r="Q20" i="123" l="1"/>
  <c r="Q24" i="123" s="1"/>
  <c r="Q10" i="123"/>
  <c r="BO92" i="282"/>
  <c r="BO70" i="282"/>
  <c r="R2" i="123"/>
  <c r="G84" i="282"/>
  <c r="H84" i="282" s="1"/>
  <c r="I84" i="282" s="1"/>
  <c r="J84" i="282" s="1"/>
  <c r="K84" i="282" s="1"/>
  <c r="L84" i="282" s="1"/>
  <c r="M84" i="282" s="1"/>
  <c r="N84" i="282" s="1"/>
  <c r="O84" i="282" s="1"/>
  <c r="P84" i="282" s="1"/>
  <c r="Q84" i="282" s="1"/>
  <c r="R84" i="282" s="1"/>
  <c r="S84" i="282" s="1"/>
  <c r="T84" i="282" s="1"/>
  <c r="U84" i="282" s="1"/>
  <c r="V84" i="282" s="1"/>
  <c r="W84" i="282" s="1"/>
  <c r="X84" i="282" s="1"/>
  <c r="Y84" i="282" s="1"/>
  <c r="Z84" i="282" s="1"/>
  <c r="AA84" i="282" s="1"/>
  <c r="AB84" i="282" s="1"/>
  <c r="AC84" i="282" s="1"/>
  <c r="AD84" i="282" s="1"/>
  <c r="AE84" i="282" s="1"/>
  <c r="AF84" i="282" s="1"/>
  <c r="AG84" i="282" s="1"/>
  <c r="AH84" i="282" s="1"/>
  <c r="AI84" i="282" s="1"/>
  <c r="AJ84" i="282" s="1"/>
  <c r="AK84" i="282" s="1"/>
  <c r="AL84" i="282" s="1"/>
  <c r="AM84" i="282" s="1"/>
  <c r="AN84" i="282" s="1"/>
  <c r="AO84" i="282" s="1"/>
  <c r="AP84" i="282" s="1"/>
  <c r="AQ84" i="282" s="1"/>
  <c r="AR84" i="282" s="1"/>
  <c r="AS84" i="282" s="1"/>
  <c r="AT84" i="282" s="1"/>
  <c r="AU84" i="282" s="1"/>
  <c r="AV84" i="282" s="1"/>
  <c r="AW84" i="282" s="1"/>
  <c r="AX84" i="282" s="1"/>
  <c r="AY84" i="282" s="1"/>
  <c r="AZ84" i="282" s="1"/>
  <c r="BA84" i="282" s="1"/>
  <c r="BB84" i="282" s="1"/>
  <c r="BC84" i="282" s="1"/>
  <c r="BD84" i="282" s="1"/>
  <c r="BE84" i="282" s="1"/>
  <c r="BF84" i="282" s="1"/>
  <c r="BG84" i="282" s="1"/>
  <c r="BH84" i="282" s="1"/>
  <c r="BI84" i="282" s="1"/>
  <c r="BJ84" i="282" s="1"/>
  <c r="BK84" i="282" s="1"/>
  <c r="BL84" i="282" s="1"/>
  <c r="BM84" i="282" s="1"/>
  <c r="BN84" i="282" s="1"/>
  <c r="I62" i="283"/>
  <c r="F96" i="282"/>
  <c r="F88" i="282" s="1"/>
  <c r="F64" i="282"/>
  <c r="F66" i="282" s="1"/>
  <c r="F74" i="282"/>
  <c r="F78" i="282" s="1"/>
  <c r="G62" i="282"/>
  <c r="G77" i="282" s="1"/>
  <c r="C14" i="282"/>
  <c r="R10" i="123" l="1"/>
  <c r="R20" i="123"/>
  <c r="R24" i="123" s="1"/>
  <c r="F71" i="282"/>
  <c r="S2" i="123"/>
  <c r="J62" i="283"/>
  <c r="H62" i="282"/>
  <c r="G96" i="282"/>
  <c r="G64" i="282"/>
  <c r="G66" i="282" s="1"/>
  <c r="G74" i="282"/>
  <c r="G78" i="282" s="1"/>
  <c r="S10" i="123" l="1"/>
  <c r="S20" i="123"/>
  <c r="S24" i="123" s="1"/>
  <c r="H77" i="282"/>
  <c r="H64" i="282"/>
  <c r="H66" i="282" s="1"/>
  <c r="G88" i="282"/>
  <c r="G93" i="282" s="1"/>
  <c r="F93" i="282"/>
  <c r="T2" i="123"/>
  <c r="K62" i="283"/>
  <c r="H96" i="282"/>
  <c r="H74" i="282"/>
  <c r="H78" i="282" s="1"/>
  <c r="I62" i="282"/>
  <c r="I77" i="282" s="1"/>
  <c r="C74" i="275"/>
  <c r="T10" i="123" l="1"/>
  <c r="T20" i="123"/>
  <c r="T24" i="123" s="1"/>
  <c r="H88" i="282"/>
  <c r="H93" i="282" s="1"/>
  <c r="U2" i="123"/>
  <c r="L62" i="283"/>
  <c r="I96" i="282"/>
  <c r="I74" i="282"/>
  <c r="I78" i="282" s="1"/>
  <c r="I64" i="282"/>
  <c r="I66" i="282" s="1"/>
  <c r="J62" i="282"/>
  <c r="J77" i="282" s="1"/>
  <c r="U10" i="123" l="1"/>
  <c r="U20" i="123"/>
  <c r="U24" i="123" s="1"/>
  <c r="I88" i="282"/>
  <c r="I93" i="282" s="1"/>
  <c r="V2" i="123"/>
  <c r="M62" i="283"/>
  <c r="J96" i="282"/>
  <c r="J74" i="282"/>
  <c r="J78" i="282" s="1"/>
  <c r="J64" i="282"/>
  <c r="J66" i="282" s="1"/>
  <c r="K62" i="282"/>
  <c r="K77" i="282" s="1"/>
  <c r="V10" i="123" l="1"/>
  <c r="V20" i="123"/>
  <c r="V24" i="123" s="1"/>
  <c r="J88" i="282"/>
  <c r="J93" i="282" s="1"/>
  <c r="W2" i="123"/>
  <c r="N62" i="283"/>
  <c r="K64" i="282"/>
  <c r="K66" i="282" s="1"/>
  <c r="L62" i="282"/>
  <c r="L77" i="282" s="1"/>
  <c r="K74" i="282"/>
  <c r="K78" i="282" s="1"/>
  <c r="K96" i="282"/>
  <c r="W10" i="123" l="1"/>
  <c r="W20" i="123"/>
  <c r="W24" i="123" s="1"/>
  <c r="K88" i="282"/>
  <c r="K93" i="282" s="1"/>
  <c r="X2" i="123"/>
  <c r="O62" i="283"/>
  <c r="L74" i="282"/>
  <c r="L78" i="282" s="1"/>
  <c r="M62" i="282"/>
  <c r="M77" i="282" s="1"/>
  <c r="L96" i="282"/>
  <c r="L88" i="282" s="1"/>
  <c r="L64" i="282"/>
  <c r="L66" i="282" s="1"/>
  <c r="X10" i="123" l="1"/>
  <c r="X20" i="123"/>
  <c r="X24" i="123" s="1"/>
  <c r="L93" i="282"/>
  <c r="Y2" i="123"/>
  <c r="P62" i="283"/>
  <c r="M96" i="282"/>
  <c r="N62" i="282"/>
  <c r="N77" i="282" s="1"/>
  <c r="M74" i="282"/>
  <c r="M78" i="282" s="1"/>
  <c r="M64" i="282"/>
  <c r="M66" i="282" s="1"/>
  <c r="Y10" i="123" l="1"/>
  <c r="Y20" i="123"/>
  <c r="Y24" i="123" s="1"/>
  <c r="M88" i="282"/>
  <c r="M93" i="282" s="1"/>
  <c r="Z2" i="123"/>
  <c r="Q62" i="283"/>
  <c r="N96" i="282"/>
  <c r="N74" i="282"/>
  <c r="N78" i="282" s="1"/>
  <c r="N64" i="282"/>
  <c r="N66" i="282" s="1"/>
  <c r="O62" i="282"/>
  <c r="O77" i="282" s="1"/>
  <c r="Z10" i="123" l="1"/>
  <c r="Z20" i="123"/>
  <c r="Z24" i="123" s="1"/>
  <c r="N88" i="282"/>
  <c r="N93" i="282" s="1"/>
  <c r="AA2" i="123"/>
  <c r="R62" i="283"/>
  <c r="O96" i="282"/>
  <c r="O74" i="282"/>
  <c r="O78" i="282" s="1"/>
  <c r="O64" i="282"/>
  <c r="O66" i="282" s="1"/>
  <c r="P62" i="282"/>
  <c r="P77" i="282" s="1"/>
  <c r="AA20" i="123" l="1"/>
  <c r="AA24" i="123" s="1"/>
  <c r="AA10" i="123"/>
  <c r="O88" i="282"/>
  <c r="O93" i="282" s="1"/>
  <c r="AB2" i="123"/>
  <c r="S62" i="283"/>
  <c r="P74" i="282"/>
  <c r="P78" i="282" s="1"/>
  <c r="P96" i="282"/>
  <c r="Q62" i="282"/>
  <c r="Q77" i="282" s="1"/>
  <c r="P64" i="282"/>
  <c r="P66" i="282" s="1"/>
  <c r="AB20" i="123" l="1"/>
  <c r="AB24" i="123" s="1"/>
  <c r="AB10" i="123"/>
  <c r="P88" i="282"/>
  <c r="P93" i="282" s="1"/>
  <c r="AC2" i="123"/>
  <c r="T62" i="283"/>
  <c r="Q96" i="282"/>
  <c r="Q64" i="282"/>
  <c r="Q66" i="282" s="1"/>
  <c r="R62" i="282"/>
  <c r="R77" i="282" s="1"/>
  <c r="Q74" i="282"/>
  <c r="Q78" i="282" s="1"/>
  <c r="AC20" i="123" l="1"/>
  <c r="AC24" i="123" s="1"/>
  <c r="AC10" i="123"/>
  <c r="Q88" i="282"/>
  <c r="Q93" i="282" s="1"/>
  <c r="AD2" i="123"/>
  <c r="U62" i="283"/>
  <c r="R96" i="282"/>
  <c r="R64" i="282"/>
  <c r="R66" i="282" s="1"/>
  <c r="R74" i="282"/>
  <c r="R78" i="282" s="1"/>
  <c r="S62" i="282"/>
  <c r="S77" i="282" s="1"/>
  <c r="AD20" i="123" l="1"/>
  <c r="AD10" i="123"/>
  <c r="R88" i="282"/>
  <c r="R93" i="282" s="1"/>
  <c r="AE2" i="123"/>
  <c r="V62" i="283"/>
  <c r="S96" i="282"/>
  <c r="T62" i="282"/>
  <c r="T77" i="282" s="1"/>
  <c r="S64" i="282"/>
  <c r="S66" i="282" s="1"/>
  <c r="S74" i="282"/>
  <c r="S78" i="282" s="1"/>
  <c r="AE20" i="123" l="1"/>
  <c r="AE10" i="123"/>
  <c r="S88" i="282"/>
  <c r="S93" i="282" s="1"/>
  <c r="AF2" i="123"/>
  <c r="W62" i="283"/>
  <c r="T96" i="282"/>
  <c r="T74" i="282"/>
  <c r="T78" i="282" s="1"/>
  <c r="U62" i="282"/>
  <c r="U77" i="282" s="1"/>
  <c r="T64" i="282"/>
  <c r="T66" i="282" s="1"/>
  <c r="AF10" i="123" l="1"/>
  <c r="AF20" i="123"/>
  <c r="T88" i="282"/>
  <c r="T93" i="282" s="1"/>
  <c r="AG2" i="123"/>
  <c r="X62" i="283"/>
  <c r="U74" i="282"/>
  <c r="U78" i="282" s="1"/>
  <c r="U96" i="282"/>
  <c r="V62" i="282"/>
  <c r="V77" i="282" s="1"/>
  <c r="U64" i="282"/>
  <c r="U66" i="282" s="1"/>
  <c r="AG10" i="123" l="1"/>
  <c r="AG20" i="123"/>
  <c r="U88" i="282"/>
  <c r="U93" i="282" s="1"/>
  <c r="AH2" i="123"/>
  <c r="Y62" i="283"/>
  <c r="V96" i="282"/>
  <c r="V64" i="282"/>
  <c r="V66" i="282" s="1"/>
  <c r="W62" i="282"/>
  <c r="W77" i="282" s="1"/>
  <c r="V74" i="282"/>
  <c r="V78" i="282" s="1"/>
  <c r="AH10" i="123" l="1"/>
  <c r="AH20" i="123"/>
  <c r="V88" i="282"/>
  <c r="V93" i="282" s="1"/>
  <c r="AI2" i="123"/>
  <c r="Z62" i="283"/>
  <c r="W64" i="282"/>
  <c r="W66" i="282" s="1"/>
  <c r="X62" i="282"/>
  <c r="X77" i="282" s="1"/>
  <c r="W96" i="282"/>
  <c r="W74" i="282"/>
  <c r="W78" i="282" s="1"/>
  <c r="AI10" i="123" l="1"/>
  <c r="AI20" i="123"/>
  <c r="W88" i="282"/>
  <c r="W93" i="282" s="1"/>
  <c r="AJ2" i="123"/>
  <c r="AA62" i="283"/>
  <c r="X96" i="282"/>
  <c r="X74" i="282"/>
  <c r="X78" i="282" s="1"/>
  <c r="Y62" i="282"/>
  <c r="Y77" i="282" s="1"/>
  <c r="X64" i="282"/>
  <c r="X66" i="282" s="1"/>
  <c r="AJ10" i="123" l="1"/>
  <c r="AJ20" i="123"/>
  <c r="X88" i="282"/>
  <c r="X93" i="282" s="1"/>
  <c r="AK2" i="123"/>
  <c r="AB62" i="283"/>
  <c r="Y96" i="282"/>
  <c r="Y74" i="282"/>
  <c r="Y78" i="282" s="1"/>
  <c r="Y64" i="282"/>
  <c r="Y66" i="282" s="1"/>
  <c r="Z62" i="282"/>
  <c r="Z77" i="282" s="1"/>
  <c r="AK10" i="123" l="1"/>
  <c r="AK20" i="123"/>
  <c r="Y88" i="282"/>
  <c r="Y93" i="282" s="1"/>
  <c r="AL2" i="123"/>
  <c r="AC62" i="283"/>
  <c r="Z96" i="282"/>
  <c r="Z74" i="282"/>
  <c r="Z78" i="282" s="1"/>
  <c r="Z64" i="282"/>
  <c r="Z66" i="282" s="1"/>
  <c r="AA62" i="282"/>
  <c r="AA77" i="282" s="1"/>
  <c r="AL10" i="123" l="1"/>
  <c r="AL20" i="123"/>
  <c r="Z88" i="282"/>
  <c r="Z93" i="282" s="1"/>
  <c r="AM2" i="123"/>
  <c r="AD62" i="283"/>
  <c r="AA96" i="282"/>
  <c r="AA64" i="282"/>
  <c r="AB62" i="282"/>
  <c r="AB77" i="282" s="1"/>
  <c r="AA74" i="282"/>
  <c r="AA78" i="282" s="1"/>
  <c r="AM10" i="123" l="1"/>
  <c r="AM20" i="123"/>
  <c r="AA88" i="282"/>
  <c r="AA93" i="282" s="1"/>
  <c r="AA66" i="282"/>
  <c r="AA71" i="282" s="1"/>
  <c r="AN2" i="123"/>
  <c r="AE62" i="283"/>
  <c r="AB74" i="282"/>
  <c r="AB78" i="282" s="1"/>
  <c r="AB64" i="282"/>
  <c r="AB96" i="282"/>
  <c r="AC62" i="282"/>
  <c r="AC77" i="282" s="1"/>
  <c r="AN10" i="123" l="1"/>
  <c r="AN20" i="123"/>
  <c r="AB88" i="282"/>
  <c r="AB93" i="282" s="1"/>
  <c r="AB66" i="282"/>
  <c r="AB71" i="282" s="1"/>
  <c r="AO2" i="123"/>
  <c r="AF62" i="283"/>
  <c r="AC96" i="282"/>
  <c r="AC74" i="282"/>
  <c r="AC78" i="282" s="1"/>
  <c r="AC64" i="282"/>
  <c r="AD62" i="282"/>
  <c r="AD77" i="282" s="1"/>
  <c r="AO20" i="123" l="1"/>
  <c r="AO10" i="123"/>
  <c r="AC88" i="282"/>
  <c r="AC93" i="282" s="1"/>
  <c r="AC66" i="282"/>
  <c r="AC71" i="282" s="1"/>
  <c r="AP2" i="123"/>
  <c r="AG62" i="283"/>
  <c r="AD96" i="282"/>
  <c r="AD74" i="282"/>
  <c r="AD78" i="282" s="1"/>
  <c r="AE62" i="282"/>
  <c r="AE77" i="282" s="1"/>
  <c r="AD64" i="282"/>
  <c r="AP20" i="123" l="1"/>
  <c r="AP10" i="123"/>
  <c r="AD88" i="282"/>
  <c r="AD93" i="282" s="1"/>
  <c r="AD66" i="282"/>
  <c r="AD71" i="282" s="1"/>
  <c r="AQ2" i="123"/>
  <c r="AH62" i="283"/>
  <c r="AE96" i="282"/>
  <c r="AE64" i="282"/>
  <c r="AF62" i="282"/>
  <c r="AF77" i="282" s="1"/>
  <c r="AE74" i="282"/>
  <c r="AE78" i="282" s="1"/>
  <c r="AQ20" i="123" l="1"/>
  <c r="AQ10" i="123"/>
  <c r="AE88" i="282"/>
  <c r="AE93" i="282" s="1"/>
  <c r="AE66" i="282"/>
  <c r="AE71" i="282" s="1"/>
  <c r="AR2" i="123"/>
  <c r="AI62" i="283"/>
  <c r="AF74" i="282"/>
  <c r="AF78" i="282" s="1"/>
  <c r="AF64" i="282"/>
  <c r="AG62" i="282"/>
  <c r="AG77" i="282" s="1"/>
  <c r="AF96" i="282"/>
  <c r="AR20" i="123" l="1"/>
  <c r="AR10" i="123"/>
  <c r="AF88" i="282"/>
  <c r="AF93" i="282" s="1"/>
  <c r="AF66" i="282"/>
  <c r="AF71" i="282" s="1"/>
  <c r="AS2" i="123"/>
  <c r="AJ62" i="283"/>
  <c r="AG64" i="282"/>
  <c r="AG96" i="282"/>
  <c r="AG74" i="282"/>
  <c r="AG78" i="282" s="1"/>
  <c r="AH62" i="282"/>
  <c r="AH77" i="282" s="1"/>
  <c r="AS20" i="123" l="1"/>
  <c r="AS10" i="123"/>
  <c r="AG88" i="282"/>
  <c r="AG93" i="282" s="1"/>
  <c r="AG66" i="282"/>
  <c r="AG71" i="282" s="1"/>
  <c r="AT2" i="123"/>
  <c r="AK62" i="283"/>
  <c r="AH96" i="282"/>
  <c r="AH64" i="282"/>
  <c r="AH74" i="282"/>
  <c r="AH78" i="282" s="1"/>
  <c r="AI62" i="282"/>
  <c r="AI77" i="282" s="1"/>
  <c r="AT10" i="123" l="1"/>
  <c r="AT20" i="123"/>
  <c r="AH88" i="282"/>
  <c r="AH93" i="282" s="1"/>
  <c r="AH66" i="282"/>
  <c r="AH71" i="282" s="1"/>
  <c r="AU2" i="123"/>
  <c r="AL62" i="283"/>
  <c r="AI96" i="282"/>
  <c r="AI74" i="282"/>
  <c r="AI78" i="282" s="1"/>
  <c r="AJ62" i="282"/>
  <c r="AJ77" i="282" s="1"/>
  <c r="AI64" i="282"/>
  <c r="AU10" i="123" l="1"/>
  <c r="AU20" i="123"/>
  <c r="AI88" i="282"/>
  <c r="AI93" i="282" s="1"/>
  <c r="AI66" i="282"/>
  <c r="AI71" i="282" s="1"/>
  <c r="AV2" i="123"/>
  <c r="AM62" i="283"/>
  <c r="AJ96" i="282"/>
  <c r="AJ74" i="282"/>
  <c r="AJ78" i="282" s="1"/>
  <c r="AJ64" i="282"/>
  <c r="AK62" i="282"/>
  <c r="AK77" i="282" s="1"/>
  <c r="AV10" i="123" l="1"/>
  <c r="AV20" i="123"/>
  <c r="AJ88" i="282"/>
  <c r="AJ93" i="282" s="1"/>
  <c r="AJ66" i="282"/>
  <c r="AJ71" i="282" s="1"/>
  <c r="AW2" i="123"/>
  <c r="AN62" i="283"/>
  <c r="AK96" i="282"/>
  <c r="AK74" i="282"/>
  <c r="AK78" i="282" s="1"/>
  <c r="AK64" i="282"/>
  <c r="AL62" i="282"/>
  <c r="AL77" i="282" s="1"/>
  <c r="AW10" i="123" l="1"/>
  <c r="AW20" i="123"/>
  <c r="AK88" i="282"/>
  <c r="AK93" i="282" s="1"/>
  <c r="AK66" i="282"/>
  <c r="AK71" i="282" s="1"/>
  <c r="AX2" i="123"/>
  <c r="AO62" i="283"/>
  <c r="AL96" i="282"/>
  <c r="AL64" i="282"/>
  <c r="AM62" i="282"/>
  <c r="AM77" i="282" s="1"/>
  <c r="AL74" i="282"/>
  <c r="AL78" i="282" s="1"/>
  <c r="AX10" i="123" l="1"/>
  <c r="AX20" i="123"/>
  <c r="AL88" i="282"/>
  <c r="AL93" i="282" s="1"/>
  <c r="AL66" i="282"/>
  <c r="AL71" i="282" s="1"/>
  <c r="AY2" i="123"/>
  <c r="AP62" i="283"/>
  <c r="AN62" i="282"/>
  <c r="AN77" i="282" s="1"/>
  <c r="AM96" i="282"/>
  <c r="AM74" i="282"/>
  <c r="AM78" i="282" s="1"/>
  <c r="AM64" i="282"/>
  <c r="AY10" i="123" l="1"/>
  <c r="AY20" i="123"/>
  <c r="AM88" i="282"/>
  <c r="AM93" i="282" s="1"/>
  <c r="AM66" i="282"/>
  <c r="AM71" i="282" s="1"/>
  <c r="AZ2" i="123"/>
  <c r="AQ62" i="283"/>
  <c r="AN96" i="282"/>
  <c r="AN74" i="282"/>
  <c r="AN78" i="282" s="1"/>
  <c r="AN64" i="282"/>
  <c r="AO62" i="282"/>
  <c r="AO77" i="282" s="1"/>
  <c r="AZ10" i="123" l="1"/>
  <c r="AZ20" i="123"/>
  <c r="AN88" i="282"/>
  <c r="AN93" i="282" s="1"/>
  <c r="AN66" i="282"/>
  <c r="AN71" i="282" s="1"/>
  <c r="BA2" i="123"/>
  <c r="AR62" i="283"/>
  <c r="AO96" i="282"/>
  <c r="AO74" i="282"/>
  <c r="AO78" i="282" s="1"/>
  <c r="AP62" i="282"/>
  <c r="AP77" i="282" s="1"/>
  <c r="AO64" i="282"/>
  <c r="BA10" i="123" l="1"/>
  <c r="BA20" i="123"/>
  <c r="AO88" i="282"/>
  <c r="AO93" i="282" s="1"/>
  <c r="AO66" i="282"/>
  <c r="AO71" i="282" s="1"/>
  <c r="BB2" i="123"/>
  <c r="AS62" i="283"/>
  <c r="AP96" i="282"/>
  <c r="AP74" i="282"/>
  <c r="AP78" i="282" s="1"/>
  <c r="AP64" i="282"/>
  <c r="AQ62" i="282"/>
  <c r="AQ77" i="282" s="1"/>
  <c r="BB10" i="123" l="1"/>
  <c r="BB20" i="123"/>
  <c r="AP88" i="282"/>
  <c r="AP93" i="282" s="1"/>
  <c r="AP66" i="282"/>
  <c r="AP71" i="282" s="1"/>
  <c r="BC2" i="123"/>
  <c r="AT62" i="283"/>
  <c r="AQ64" i="282"/>
  <c r="AR62" i="282"/>
  <c r="AR77" i="282" s="1"/>
  <c r="AQ96" i="282"/>
  <c r="AQ74" i="282"/>
  <c r="AQ78" i="282" s="1"/>
  <c r="BC20" i="123" l="1"/>
  <c r="BC10" i="123"/>
  <c r="AQ88" i="282"/>
  <c r="AQ93" i="282" s="1"/>
  <c r="AQ66" i="282"/>
  <c r="AQ71" i="282" s="1"/>
  <c r="BD2" i="123"/>
  <c r="AU62" i="283"/>
  <c r="AR74" i="282"/>
  <c r="AR78" i="282" s="1"/>
  <c r="AR64" i="282"/>
  <c r="AS62" i="282"/>
  <c r="AS77" i="282" s="1"/>
  <c r="AR96" i="282"/>
  <c r="BD20" i="123" l="1"/>
  <c r="BD10" i="123"/>
  <c r="AR88" i="282"/>
  <c r="AR93" i="282" s="1"/>
  <c r="AR66" i="282"/>
  <c r="AR71" i="282" s="1"/>
  <c r="BE2" i="123"/>
  <c r="AV62" i="283"/>
  <c r="AS96" i="282"/>
  <c r="AS64" i="282"/>
  <c r="AT62" i="282"/>
  <c r="AT77" i="282" s="1"/>
  <c r="AS74" i="282"/>
  <c r="AS78" i="282" s="1"/>
  <c r="BE20" i="123" l="1"/>
  <c r="BE10" i="123"/>
  <c r="AS88" i="282"/>
  <c r="AS93" i="282" s="1"/>
  <c r="AS66" i="282"/>
  <c r="AS71" i="282" s="1"/>
  <c r="BF2" i="123"/>
  <c r="AW62" i="283"/>
  <c r="AT96" i="282"/>
  <c r="AT74" i="282"/>
  <c r="AT78" i="282" s="1"/>
  <c r="AT64" i="282"/>
  <c r="AU62" i="282"/>
  <c r="AU77" i="282" s="1"/>
  <c r="BF20" i="123" l="1"/>
  <c r="BF10" i="123"/>
  <c r="AT88" i="282"/>
  <c r="AT93" i="282" s="1"/>
  <c r="AT66" i="282"/>
  <c r="AT71" i="282" s="1"/>
  <c r="BG2" i="123"/>
  <c r="AX62" i="283"/>
  <c r="AU96" i="282"/>
  <c r="AU74" i="282"/>
  <c r="AU78" i="282" s="1"/>
  <c r="AU64" i="282"/>
  <c r="AV62" i="282"/>
  <c r="AV77" i="282" s="1"/>
  <c r="BG20" i="123" l="1"/>
  <c r="BG10" i="123"/>
  <c r="AU88" i="282"/>
  <c r="AU93" i="282" s="1"/>
  <c r="AU66" i="282"/>
  <c r="AU71" i="282" s="1"/>
  <c r="BH2" i="123"/>
  <c r="AY62" i="283"/>
  <c r="AV74" i="282"/>
  <c r="AV78" i="282" s="1"/>
  <c r="AV64" i="282"/>
  <c r="AV96" i="282"/>
  <c r="AW62" i="282"/>
  <c r="AW77" i="282" s="1"/>
  <c r="BH10" i="123" l="1"/>
  <c r="BH20" i="123"/>
  <c r="AV88" i="282"/>
  <c r="AV93" i="282" s="1"/>
  <c r="AV66" i="282"/>
  <c r="AV71" i="282" s="1"/>
  <c r="BI2" i="123"/>
  <c r="AZ62" i="283"/>
  <c r="AW96" i="282"/>
  <c r="AW64" i="282"/>
  <c r="AX62" i="282"/>
  <c r="AX77" i="282" s="1"/>
  <c r="AW74" i="282"/>
  <c r="AW78" i="282" s="1"/>
  <c r="BI10" i="123" l="1"/>
  <c r="BI20" i="123"/>
  <c r="AW88" i="282"/>
  <c r="AW93" i="282" s="1"/>
  <c r="AW66" i="282"/>
  <c r="AW71" i="282" s="1"/>
  <c r="BJ2" i="123"/>
  <c r="BA62" i="283"/>
  <c r="AX96" i="282"/>
  <c r="AX74" i="282"/>
  <c r="AX78" i="282" s="1"/>
  <c r="AX64" i="282"/>
  <c r="AY62" i="282"/>
  <c r="AY77" i="282" s="1"/>
  <c r="BJ10" i="123" l="1"/>
  <c r="BJ20" i="123"/>
  <c r="AX88" i="282"/>
  <c r="AX93" i="282" s="1"/>
  <c r="AX66" i="282"/>
  <c r="AX71" i="282" s="1"/>
  <c r="BK2" i="123"/>
  <c r="BB62" i="283"/>
  <c r="AY96" i="282"/>
  <c r="AY74" i="282"/>
  <c r="AY78" i="282" s="1"/>
  <c r="AZ62" i="282"/>
  <c r="AZ77" i="282" s="1"/>
  <c r="AY64" i="282"/>
  <c r="BK10" i="123" l="1"/>
  <c r="BK20" i="123"/>
  <c r="AY88" i="282"/>
  <c r="AY93" i="282" s="1"/>
  <c r="AY66" i="282"/>
  <c r="AY71" i="282" s="1"/>
  <c r="BL2" i="123"/>
  <c r="BC62" i="283"/>
  <c r="AZ96" i="282"/>
  <c r="AZ74" i="282"/>
  <c r="AZ78" i="282" s="1"/>
  <c r="AZ64" i="282"/>
  <c r="BA62" i="282"/>
  <c r="BA77" i="282" s="1"/>
  <c r="BL10" i="123" l="1"/>
  <c r="BL20" i="123"/>
  <c r="AZ88" i="282"/>
  <c r="AZ93" i="282" s="1"/>
  <c r="AZ66" i="282"/>
  <c r="AZ71" i="282" s="1"/>
  <c r="BM2" i="123"/>
  <c r="BD62" i="283"/>
  <c r="BA64" i="282"/>
  <c r="BA74" i="282"/>
  <c r="BA78" i="282" s="1"/>
  <c r="BA96" i="282"/>
  <c r="BB62" i="282"/>
  <c r="BB77" i="282" s="1"/>
  <c r="BM10" i="123" l="1"/>
  <c r="BM20" i="123"/>
  <c r="BN2" i="123"/>
  <c r="BA88" i="282"/>
  <c r="BA93" i="282" s="1"/>
  <c r="BA66" i="282"/>
  <c r="BA71" i="282" s="1"/>
  <c r="BE62" i="283"/>
  <c r="BB96" i="282"/>
  <c r="BB64" i="282"/>
  <c r="BC62" i="282"/>
  <c r="BC77" i="282" s="1"/>
  <c r="BB74" i="282"/>
  <c r="BB78" i="282" s="1"/>
  <c r="BN10" i="123" l="1"/>
  <c r="BN20" i="123"/>
  <c r="BO2" i="123"/>
  <c r="BB88" i="282"/>
  <c r="BB93" i="282" s="1"/>
  <c r="BB66" i="282"/>
  <c r="BB71" i="282" s="1"/>
  <c r="BF62" i="283"/>
  <c r="BC96" i="282"/>
  <c r="BD62" i="282"/>
  <c r="BD77" i="282" s="1"/>
  <c r="BC64" i="282"/>
  <c r="BC74" i="282"/>
  <c r="BC78" i="282" s="1"/>
  <c r="BP2" i="123" l="1"/>
  <c r="BO10" i="123"/>
  <c r="BO20" i="123"/>
  <c r="BC88" i="282"/>
  <c r="BC93" i="282" s="1"/>
  <c r="BC66" i="282"/>
  <c r="BC71" i="282" s="1"/>
  <c r="BG62" i="283"/>
  <c r="BD74" i="282"/>
  <c r="BD78" i="282" s="1"/>
  <c r="BD64" i="282"/>
  <c r="BE62" i="282"/>
  <c r="BE77" i="282" s="1"/>
  <c r="BD96" i="282"/>
  <c r="BQ2" i="123" l="1"/>
  <c r="BP10" i="123"/>
  <c r="BP20" i="123"/>
  <c r="BD88" i="282"/>
  <c r="BD93" i="282" s="1"/>
  <c r="BD66" i="282"/>
  <c r="BD71" i="282" s="1"/>
  <c r="BH62" i="283"/>
  <c r="BE96" i="282"/>
  <c r="BE74" i="282"/>
  <c r="BE78" i="282" s="1"/>
  <c r="BE64" i="282"/>
  <c r="BF62" i="282"/>
  <c r="BF77" i="282" s="1"/>
  <c r="BQ20" i="123" l="1"/>
  <c r="BQ10" i="123"/>
  <c r="BE88" i="282"/>
  <c r="BE93" i="282" s="1"/>
  <c r="BE66" i="282"/>
  <c r="BE71" i="282" s="1"/>
  <c r="BI62" i="283"/>
  <c r="BF96" i="282"/>
  <c r="BF74" i="282"/>
  <c r="BF78" i="282" s="1"/>
  <c r="BF64" i="282"/>
  <c r="BG62" i="282"/>
  <c r="BG77" i="282" s="1"/>
  <c r="BF88" i="282" l="1"/>
  <c r="BF93" i="282" s="1"/>
  <c r="BF66" i="282"/>
  <c r="BF71" i="282" s="1"/>
  <c r="BJ62" i="283"/>
  <c r="BG96" i="282"/>
  <c r="BG64" i="282"/>
  <c r="BH62" i="282"/>
  <c r="BH77" i="282" s="1"/>
  <c r="BG74" i="282"/>
  <c r="BG78" i="282" s="1"/>
  <c r="BG88" i="282" l="1"/>
  <c r="BG93" i="282" s="1"/>
  <c r="BG66" i="282"/>
  <c r="BG71" i="282" s="1"/>
  <c r="BK62" i="283"/>
  <c r="BH96" i="282"/>
  <c r="BH74" i="282"/>
  <c r="BH78" i="282" s="1"/>
  <c r="BH64" i="282"/>
  <c r="BI62" i="282"/>
  <c r="BI77" i="282" s="1"/>
  <c r="BH88" i="282" l="1"/>
  <c r="BH93" i="282" s="1"/>
  <c r="BH66" i="282"/>
  <c r="BH71" i="282" s="1"/>
  <c r="BL62" i="283"/>
  <c r="BI96" i="282"/>
  <c r="BI74" i="282"/>
  <c r="BI78" i="282" s="1"/>
  <c r="BJ62" i="282"/>
  <c r="BJ77" i="282" s="1"/>
  <c r="BI64" i="282"/>
  <c r="BI88" i="282" l="1"/>
  <c r="BI93" i="282" s="1"/>
  <c r="BI66" i="282"/>
  <c r="BI71" i="282" s="1"/>
  <c r="BM62" i="283"/>
  <c r="BJ74" i="282"/>
  <c r="BJ78" i="282" s="1"/>
  <c r="BJ96" i="282"/>
  <c r="BK62" i="282"/>
  <c r="BK77" i="282" s="1"/>
  <c r="BJ64" i="282"/>
  <c r="BJ88" i="282" l="1"/>
  <c r="BJ93" i="282" s="1"/>
  <c r="BJ66" i="282"/>
  <c r="BJ71" i="282" s="1"/>
  <c r="BN62" i="283"/>
  <c r="BK96" i="282"/>
  <c r="BL62" i="282"/>
  <c r="BL77" i="282" s="1"/>
  <c r="BK74" i="282"/>
  <c r="BK78" i="282" s="1"/>
  <c r="BK64" i="282"/>
  <c r="BK88" i="282" l="1"/>
  <c r="BK93" i="282" s="1"/>
  <c r="BK66" i="282"/>
  <c r="BK71" i="282" s="1"/>
  <c r="BO62" i="283"/>
  <c r="BL96" i="282"/>
  <c r="BL74" i="282"/>
  <c r="BL78" i="282" s="1"/>
  <c r="BL64" i="282"/>
  <c r="BM62" i="282"/>
  <c r="BM77" i="282" s="1"/>
  <c r="BL88" i="282" l="1"/>
  <c r="BL93" i="282" s="1"/>
  <c r="BL66" i="282"/>
  <c r="BL71" i="282" s="1"/>
  <c r="BM96" i="282"/>
  <c r="BM64" i="282"/>
  <c r="BM74" i="282"/>
  <c r="BM78" i="282" s="1"/>
  <c r="BN62" i="282"/>
  <c r="BN77" i="282" s="1"/>
  <c r="BO77" i="282" s="1"/>
  <c r="BM88" i="282" l="1"/>
  <c r="BM93" i="282" s="1"/>
  <c r="BM66" i="282"/>
  <c r="BM71" i="282" s="1"/>
  <c r="BN96" i="282"/>
  <c r="BN88" i="282" s="1"/>
  <c r="BN64" i="282"/>
  <c r="BN66" i="282" s="1"/>
  <c r="BN74" i="282"/>
  <c r="BN78" i="282" s="1"/>
  <c r="BO96" i="282" l="1"/>
  <c r="BN71" i="282"/>
  <c r="D19" i="282"/>
  <c r="D20" i="282"/>
  <c r="BN93" i="282" l="1"/>
  <c r="BO93" i="282" s="1"/>
  <c r="BO88" i="282"/>
  <c r="BH88" i="275"/>
  <c r="BH89" i="275" s="1"/>
  <c r="BI88" i="275"/>
  <c r="BI89" i="275" s="1"/>
  <c r="BJ88" i="275"/>
  <c r="BJ89" i="275" s="1"/>
  <c r="BK88" i="275"/>
  <c r="BK89" i="275" s="1"/>
  <c r="BL88" i="275"/>
  <c r="BL89" i="275" s="1"/>
  <c r="BM88" i="275"/>
  <c r="BM89" i="275" s="1"/>
  <c r="BN88" i="275"/>
  <c r="BN89" i="275" s="1"/>
  <c r="E73" i="275"/>
  <c r="E75" i="275" s="1"/>
  <c r="BH69" i="275"/>
  <c r="BI69" i="275"/>
  <c r="BJ69" i="275"/>
  <c r="BK69" i="275"/>
  <c r="BL69" i="275"/>
  <c r="BM69" i="275"/>
  <c r="BN69" i="275"/>
  <c r="BG88" i="275" l="1"/>
  <c r="BG89" i="275" s="1"/>
  <c r="BF88" i="275"/>
  <c r="BF89" i="275" s="1"/>
  <c r="BE88" i="275"/>
  <c r="BE89" i="275" s="1"/>
  <c r="BD88" i="275"/>
  <c r="BD89" i="275" s="1"/>
  <c r="BC88" i="275"/>
  <c r="BC89" i="275" s="1"/>
  <c r="BB88" i="275"/>
  <c r="BB89" i="275" s="1"/>
  <c r="BA88" i="275"/>
  <c r="BA89" i="275" s="1"/>
  <c r="AZ88" i="275"/>
  <c r="AZ89" i="275" s="1"/>
  <c r="AY88" i="275"/>
  <c r="AY89" i="275" s="1"/>
  <c r="AX88" i="275"/>
  <c r="AX89" i="275" s="1"/>
  <c r="AW88" i="275"/>
  <c r="AW89" i="275" s="1"/>
  <c r="AV88" i="275"/>
  <c r="AV89" i="275" s="1"/>
  <c r="AU88" i="275"/>
  <c r="AU89" i="275" s="1"/>
  <c r="AT88" i="275"/>
  <c r="AT89" i="275" s="1"/>
  <c r="AS88" i="275"/>
  <c r="AS89" i="275" s="1"/>
  <c r="AR88" i="275"/>
  <c r="AR89" i="275" s="1"/>
  <c r="AQ88" i="275"/>
  <c r="AQ89" i="275" s="1"/>
  <c r="AP88" i="275"/>
  <c r="AP89" i="275" s="1"/>
  <c r="AO88" i="275"/>
  <c r="AO89" i="275" s="1"/>
  <c r="AN88" i="275"/>
  <c r="AN89" i="275" s="1"/>
  <c r="AM88" i="275"/>
  <c r="AM89" i="275" s="1"/>
  <c r="AL88" i="275"/>
  <c r="AL89" i="275" s="1"/>
  <c r="AK88" i="275"/>
  <c r="AK89" i="275" s="1"/>
  <c r="AJ88" i="275"/>
  <c r="AJ89" i="275" s="1"/>
  <c r="AI88" i="275"/>
  <c r="AI89" i="275" s="1"/>
  <c r="AH88" i="275"/>
  <c r="AH89" i="275" s="1"/>
  <c r="AG88" i="275"/>
  <c r="AG89" i="275" s="1"/>
  <c r="AF88" i="275"/>
  <c r="AF89" i="275" s="1"/>
  <c r="AE88" i="275"/>
  <c r="AE89" i="275" s="1"/>
  <c r="AD88" i="275"/>
  <c r="AD89" i="275" s="1"/>
  <c r="AC88" i="275"/>
  <c r="AC89" i="275" s="1"/>
  <c r="AB88" i="275"/>
  <c r="AB89" i="275" s="1"/>
  <c r="AA88" i="275"/>
  <c r="AA89" i="275" s="1"/>
  <c r="Z88" i="275"/>
  <c r="Z89" i="275" s="1"/>
  <c r="Y88" i="275"/>
  <c r="Y89" i="275" s="1"/>
  <c r="X88" i="275"/>
  <c r="X89" i="275" s="1"/>
  <c r="W88" i="275"/>
  <c r="W89" i="275" s="1"/>
  <c r="V88" i="275"/>
  <c r="V89" i="275" s="1"/>
  <c r="U88" i="275"/>
  <c r="U89" i="275" s="1"/>
  <c r="T88" i="275"/>
  <c r="T89" i="275" s="1"/>
  <c r="S88" i="275"/>
  <c r="S89" i="275" s="1"/>
  <c r="R88" i="275"/>
  <c r="R89" i="275" s="1"/>
  <c r="Q88" i="275"/>
  <c r="Q89" i="275" s="1"/>
  <c r="P88" i="275"/>
  <c r="P89" i="275" s="1"/>
  <c r="O88" i="275"/>
  <c r="O89" i="275" s="1"/>
  <c r="N88" i="275"/>
  <c r="N89" i="275" s="1"/>
  <c r="M88" i="275"/>
  <c r="M89" i="275" s="1"/>
  <c r="L88" i="275"/>
  <c r="L89" i="275" s="1"/>
  <c r="K88" i="275"/>
  <c r="K89" i="275" s="1"/>
  <c r="J88" i="275"/>
  <c r="J89" i="275" s="1"/>
  <c r="I88" i="275"/>
  <c r="I89" i="275" s="1"/>
  <c r="H88" i="275"/>
  <c r="H89" i="275" s="1"/>
  <c r="G88" i="275"/>
  <c r="G89" i="275" s="1"/>
  <c r="F88" i="275"/>
  <c r="F89" i="275" s="1"/>
  <c r="E88" i="275"/>
  <c r="F80" i="275"/>
  <c r="G80" i="275" s="1"/>
  <c r="H80" i="275" s="1"/>
  <c r="I80" i="275" s="1"/>
  <c r="J80" i="275" s="1"/>
  <c r="K80" i="275" s="1"/>
  <c r="L80" i="275" s="1"/>
  <c r="M80" i="275" s="1"/>
  <c r="N80" i="275" s="1"/>
  <c r="O80" i="275" s="1"/>
  <c r="P80" i="275" s="1"/>
  <c r="Q80" i="275" s="1"/>
  <c r="R80" i="275" s="1"/>
  <c r="S80" i="275" s="1"/>
  <c r="T80" i="275" s="1"/>
  <c r="U80" i="275" s="1"/>
  <c r="V80" i="275" s="1"/>
  <c r="W80" i="275" s="1"/>
  <c r="X80" i="275" s="1"/>
  <c r="Y80" i="275" s="1"/>
  <c r="Z80" i="275" s="1"/>
  <c r="AA80" i="275" s="1"/>
  <c r="AB80" i="275" s="1"/>
  <c r="AC80" i="275" s="1"/>
  <c r="AD80" i="275" s="1"/>
  <c r="AE80" i="275" s="1"/>
  <c r="AF80" i="275" s="1"/>
  <c r="AG80" i="275" s="1"/>
  <c r="AH80" i="275" s="1"/>
  <c r="AI80" i="275" s="1"/>
  <c r="AJ80" i="275" s="1"/>
  <c r="AK80" i="275" s="1"/>
  <c r="AL80" i="275" s="1"/>
  <c r="AM80" i="275" s="1"/>
  <c r="AN80" i="275" s="1"/>
  <c r="AO80" i="275" s="1"/>
  <c r="AP80" i="275" s="1"/>
  <c r="AQ80" i="275" s="1"/>
  <c r="AR80" i="275" s="1"/>
  <c r="AS80" i="275" s="1"/>
  <c r="AT80" i="275" s="1"/>
  <c r="AU80" i="275" s="1"/>
  <c r="AV80" i="275" s="1"/>
  <c r="AW80" i="275" s="1"/>
  <c r="AX80" i="275" s="1"/>
  <c r="AY80" i="275" s="1"/>
  <c r="AZ80" i="275" s="1"/>
  <c r="BA80" i="275" s="1"/>
  <c r="BB80" i="275" s="1"/>
  <c r="BC80" i="275" s="1"/>
  <c r="BD80" i="275" s="1"/>
  <c r="BE80" i="275" s="1"/>
  <c r="BF80" i="275" s="1"/>
  <c r="BG80" i="275" s="1"/>
  <c r="BH80" i="275" s="1"/>
  <c r="BI80" i="275" s="1"/>
  <c r="BJ80" i="275" s="1"/>
  <c r="BK80" i="275" s="1"/>
  <c r="BL80" i="275" s="1"/>
  <c r="BM80" i="275" s="1"/>
  <c r="BN80" i="275" s="1"/>
  <c r="D74" i="275"/>
  <c r="BG69" i="275"/>
  <c r="BF69" i="275"/>
  <c r="BE69" i="275"/>
  <c r="BD69" i="275"/>
  <c r="BC69" i="275"/>
  <c r="BB69" i="275"/>
  <c r="BA69" i="275"/>
  <c r="AZ69" i="275"/>
  <c r="AY69" i="275"/>
  <c r="AX69" i="275"/>
  <c r="AW69" i="275"/>
  <c r="AV69" i="275"/>
  <c r="AU69" i="275"/>
  <c r="AT69" i="275"/>
  <c r="AS69" i="275"/>
  <c r="AR69" i="275"/>
  <c r="AQ69" i="275"/>
  <c r="AP69" i="275"/>
  <c r="AO69" i="275"/>
  <c r="AN69" i="275"/>
  <c r="AM69" i="275"/>
  <c r="AL69" i="275"/>
  <c r="AK69" i="275"/>
  <c r="AJ69" i="275"/>
  <c r="AI69" i="275"/>
  <c r="AH69" i="275"/>
  <c r="AG69" i="275"/>
  <c r="AF69" i="275"/>
  <c r="AE69" i="275"/>
  <c r="AD69" i="275"/>
  <c r="AC69" i="275"/>
  <c r="AB69" i="275"/>
  <c r="AA69" i="275"/>
  <c r="Z69" i="275"/>
  <c r="Y69" i="275"/>
  <c r="X69" i="275"/>
  <c r="W69" i="275"/>
  <c r="V69" i="275"/>
  <c r="U69" i="275"/>
  <c r="T69" i="275"/>
  <c r="S69" i="275"/>
  <c r="R69" i="275"/>
  <c r="Q69" i="275"/>
  <c r="P69" i="275"/>
  <c r="O69" i="275"/>
  <c r="N69" i="275"/>
  <c r="M69" i="275"/>
  <c r="L69" i="275"/>
  <c r="K69" i="275"/>
  <c r="J69" i="275"/>
  <c r="I69" i="275"/>
  <c r="H69" i="275"/>
  <c r="G69" i="275"/>
  <c r="F69" i="275"/>
  <c r="E69" i="275"/>
  <c r="F50" i="275"/>
  <c r="G50" i="275" s="1"/>
  <c r="H50" i="275" s="1"/>
  <c r="I50" i="275" s="1"/>
  <c r="J50" i="275" s="1"/>
  <c r="K50" i="275" s="1"/>
  <c r="L50" i="275" s="1"/>
  <c r="M50" i="275" s="1"/>
  <c r="N50" i="275" s="1"/>
  <c r="O50" i="275" s="1"/>
  <c r="P50" i="275" s="1"/>
  <c r="Q50" i="275" s="1"/>
  <c r="R50" i="275" s="1"/>
  <c r="S50" i="275" s="1"/>
  <c r="T50" i="275" s="1"/>
  <c r="U50" i="275" s="1"/>
  <c r="V50" i="275" s="1"/>
  <c r="W50" i="275" s="1"/>
  <c r="X50" i="275" s="1"/>
  <c r="Y50" i="275" s="1"/>
  <c r="Z50" i="275" s="1"/>
  <c r="AA50" i="275" s="1"/>
  <c r="AB50" i="275" s="1"/>
  <c r="AC50" i="275" s="1"/>
  <c r="AD50" i="275" s="1"/>
  <c r="AE50" i="275" s="1"/>
  <c r="AF50" i="275" s="1"/>
  <c r="AG50" i="275" s="1"/>
  <c r="AH50" i="275" s="1"/>
  <c r="AI50" i="275" s="1"/>
  <c r="AJ50" i="275" s="1"/>
  <c r="AK50" i="275" s="1"/>
  <c r="AL50" i="275" s="1"/>
  <c r="AM50" i="275" s="1"/>
  <c r="AN50" i="275" s="1"/>
  <c r="AO50" i="275" s="1"/>
  <c r="AP50" i="275" s="1"/>
  <c r="AQ50" i="275" s="1"/>
  <c r="AR50" i="275" s="1"/>
  <c r="AS50" i="275" s="1"/>
  <c r="AT50" i="275" s="1"/>
  <c r="AU50" i="275" s="1"/>
  <c r="AV50" i="275" s="1"/>
  <c r="AW50" i="275" s="1"/>
  <c r="AX50" i="275" s="1"/>
  <c r="AY50" i="275" s="1"/>
  <c r="AZ50" i="275" s="1"/>
  <c r="BA50" i="275" s="1"/>
  <c r="BB50" i="275" s="1"/>
  <c r="BC50" i="275" s="1"/>
  <c r="BD50" i="275" s="1"/>
  <c r="BE50" i="275" s="1"/>
  <c r="BF50" i="275" s="1"/>
  <c r="BG50" i="275" s="1"/>
  <c r="BH50" i="275" s="1"/>
  <c r="BI50" i="275" s="1"/>
  <c r="BJ50" i="275" s="1"/>
  <c r="BK50" i="275" s="1"/>
  <c r="BL50" i="275" s="1"/>
  <c r="BM50" i="275" s="1"/>
  <c r="BN50" i="275" s="1"/>
  <c r="E89" i="275" l="1"/>
  <c r="BO89" i="275" s="1"/>
  <c r="BO88" i="275"/>
  <c r="BO69" i="275"/>
  <c r="E70" i="275"/>
  <c r="C14" i="275"/>
  <c r="E92" i="275" l="1"/>
  <c r="E82" i="275"/>
  <c r="E63" i="275"/>
  <c r="F61" i="275"/>
  <c r="F65" i="275" s="1"/>
  <c r="F70" i="275" l="1"/>
  <c r="F92" i="275"/>
  <c r="F82" i="275"/>
  <c r="F73" i="275"/>
  <c r="F75" i="275" s="1"/>
  <c r="F63" i="275"/>
  <c r="G61" i="275"/>
  <c r="G65" i="275" s="1"/>
  <c r="G70" i="275" s="1"/>
  <c r="G92" i="275" l="1"/>
  <c r="G82" i="275"/>
  <c r="G73" i="275"/>
  <c r="G75" i="275" s="1"/>
  <c r="G63" i="275"/>
  <c r="H61" i="275"/>
  <c r="H65" i="275" s="1"/>
  <c r="H70" i="275" s="1"/>
  <c r="H92" i="275" l="1"/>
  <c r="H82" i="275"/>
  <c r="H73" i="275"/>
  <c r="H75" i="275" s="1"/>
  <c r="H63" i="275"/>
  <c r="I61" i="275"/>
  <c r="I65" i="275" s="1"/>
  <c r="I70" i="275" s="1"/>
  <c r="I92" i="275" l="1"/>
  <c r="I82" i="275"/>
  <c r="I73" i="275"/>
  <c r="I75" i="275" s="1"/>
  <c r="I63" i="275"/>
  <c r="J61" i="275"/>
  <c r="J65" i="275" s="1"/>
  <c r="J70" i="275" s="1"/>
  <c r="J92" i="275" l="1"/>
  <c r="J82" i="275"/>
  <c r="J73" i="275"/>
  <c r="J75" i="275" s="1"/>
  <c r="J63" i="275"/>
  <c r="K61" i="275"/>
  <c r="K65" i="275" s="1"/>
  <c r="K70" i="275" s="1"/>
  <c r="K92" i="275" l="1"/>
  <c r="K82" i="275"/>
  <c r="K73" i="275"/>
  <c r="K75" i="275" s="1"/>
  <c r="K63" i="275"/>
  <c r="L61" i="275"/>
  <c r="L65" i="275" s="1"/>
  <c r="L70" i="275" s="1"/>
  <c r="L92" i="275" l="1"/>
  <c r="L82" i="275"/>
  <c r="L73" i="275"/>
  <c r="L75" i="275" s="1"/>
  <c r="L63" i="275"/>
  <c r="M61" i="275"/>
  <c r="M65" i="275" s="1"/>
  <c r="M70" i="275" s="1"/>
  <c r="M92" i="275" l="1"/>
  <c r="M82" i="275"/>
  <c r="M73" i="275"/>
  <c r="M75" i="275" s="1"/>
  <c r="M63" i="275"/>
  <c r="N61" i="275"/>
  <c r="N65" i="275" s="1"/>
  <c r="N70" i="275" s="1"/>
  <c r="N92" i="275" l="1"/>
  <c r="N82" i="275"/>
  <c r="N73" i="275"/>
  <c r="N75" i="275" s="1"/>
  <c r="N63" i="275"/>
  <c r="O61" i="275"/>
  <c r="O65" i="275" s="1"/>
  <c r="O70" i="275" s="1"/>
  <c r="O92" i="275" l="1"/>
  <c r="O82" i="275"/>
  <c r="O73" i="275"/>
  <c r="O75" i="275" s="1"/>
  <c r="O63" i="275"/>
  <c r="P61" i="275"/>
  <c r="P65" i="275" s="1"/>
  <c r="P70" i="275" s="1"/>
  <c r="P92" i="275" l="1"/>
  <c r="P82" i="275"/>
  <c r="P73" i="275"/>
  <c r="P75" i="275" s="1"/>
  <c r="P63" i="275"/>
  <c r="Q61" i="275"/>
  <c r="Q65" i="275" s="1"/>
  <c r="Q70" i="275" s="1"/>
  <c r="Q92" i="275" l="1"/>
  <c r="Q82" i="275"/>
  <c r="Q73" i="275"/>
  <c r="Q75" i="275" s="1"/>
  <c r="Q63" i="275"/>
  <c r="R61" i="275"/>
  <c r="R65" i="275" s="1"/>
  <c r="R70" i="275" s="1"/>
  <c r="R92" i="275" l="1"/>
  <c r="R82" i="275"/>
  <c r="R73" i="275"/>
  <c r="R75" i="275" s="1"/>
  <c r="R63" i="275"/>
  <c r="S61" i="275"/>
  <c r="S65" i="275" s="1"/>
  <c r="S70" i="275" s="1"/>
  <c r="S92" i="275" l="1"/>
  <c r="S82" i="275"/>
  <c r="S73" i="275"/>
  <c r="S75" i="275" s="1"/>
  <c r="S63" i="275"/>
  <c r="T61" i="275"/>
  <c r="T65" i="275" s="1"/>
  <c r="T70" i="275" s="1"/>
  <c r="T82" i="275" l="1"/>
  <c r="T92" i="275"/>
  <c r="T73" i="275"/>
  <c r="T75" i="275" s="1"/>
  <c r="T63" i="275"/>
  <c r="U61" i="275"/>
  <c r="U65" i="275" s="1"/>
  <c r="U70" i="275" s="1"/>
  <c r="U92" i="275" l="1"/>
  <c r="U82" i="275"/>
  <c r="U73" i="275"/>
  <c r="U75" i="275" s="1"/>
  <c r="U63" i="275"/>
  <c r="V61" i="275"/>
  <c r="V65" i="275" s="1"/>
  <c r="V70" i="275" s="1"/>
  <c r="V82" i="275" l="1"/>
  <c r="V92" i="275"/>
  <c r="V73" i="275"/>
  <c r="V75" i="275" s="1"/>
  <c r="V63" i="275"/>
  <c r="W61" i="275"/>
  <c r="W65" i="275" s="1"/>
  <c r="W70" i="275" s="1"/>
  <c r="W92" i="275" l="1"/>
  <c r="W82" i="275"/>
  <c r="W73" i="275"/>
  <c r="W75" i="275" s="1"/>
  <c r="W63" i="275"/>
  <c r="X61" i="275"/>
  <c r="X65" i="275" s="1"/>
  <c r="X70" i="275" s="1"/>
  <c r="X82" i="275" l="1"/>
  <c r="X92" i="275"/>
  <c r="X73" i="275"/>
  <c r="X75" i="275" s="1"/>
  <c r="X63" i="275"/>
  <c r="Y61" i="275"/>
  <c r="Y65" i="275" s="1"/>
  <c r="Y70" i="275" s="1"/>
  <c r="Y92" i="275" l="1"/>
  <c r="Y82" i="275"/>
  <c r="Y73" i="275"/>
  <c r="Y75" i="275" s="1"/>
  <c r="Y63" i="275"/>
  <c r="Z61" i="275"/>
  <c r="Z65" i="275" s="1"/>
  <c r="Z70" i="275" s="1"/>
  <c r="Z82" i="275" l="1"/>
  <c r="Z92" i="275"/>
  <c r="Z73" i="275"/>
  <c r="Z75" i="275" s="1"/>
  <c r="Z63" i="275"/>
  <c r="AA61" i="275"/>
  <c r="AA65" i="275" s="1"/>
  <c r="AA70" i="275" s="1"/>
  <c r="AA92" i="275" l="1"/>
  <c r="AA82" i="275"/>
  <c r="AA73" i="275"/>
  <c r="AA75" i="275" s="1"/>
  <c r="AA63" i="275"/>
  <c r="AB61" i="275"/>
  <c r="AB65" i="275" s="1"/>
  <c r="AB70" i="275" s="1"/>
  <c r="AB82" i="275" l="1"/>
  <c r="AB92" i="275"/>
  <c r="AB73" i="275"/>
  <c r="AB75" i="275" s="1"/>
  <c r="AB63" i="275"/>
  <c r="AC61" i="275"/>
  <c r="AC65" i="275" s="1"/>
  <c r="AC70" i="275" s="1"/>
  <c r="AC92" i="275" l="1"/>
  <c r="AC82" i="275"/>
  <c r="AC73" i="275"/>
  <c r="AC75" i="275" s="1"/>
  <c r="AC63" i="275"/>
  <c r="AD61" i="275"/>
  <c r="AD65" i="275" s="1"/>
  <c r="AD70" i="275" s="1"/>
  <c r="AD82" i="275" l="1"/>
  <c r="AD92" i="275"/>
  <c r="AD73" i="275"/>
  <c r="AD75" i="275" s="1"/>
  <c r="AD63" i="275"/>
  <c r="AE61" i="275"/>
  <c r="AE65" i="275" s="1"/>
  <c r="AE70" i="275" s="1"/>
  <c r="AE92" i="275" l="1"/>
  <c r="AE82" i="275"/>
  <c r="AE73" i="275"/>
  <c r="AE75" i="275" s="1"/>
  <c r="AE63" i="275"/>
  <c r="AF61" i="275"/>
  <c r="AF65" i="275" s="1"/>
  <c r="AF70" i="275" s="1"/>
  <c r="AF82" i="275" l="1"/>
  <c r="AF92" i="275"/>
  <c r="AF73" i="275"/>
  <c r="AF75" i="275" s="1"/>
  <c r="AF63" i="275"/>
  <c r="AG61" i="275"/>
  <c r="AG65" i="275" s="1"/>
  <c r="AG70" i="275" s="1"/>
  <c r="AG92" i="275" l="1"/>
  <c r="AG82" i="275"/>
  <c r="AG73" i="275"/>
  <c r="AG75" i="275" s="1"/>
  <c r="AG63" i="275"/>
  <c r="AH61" i="275"/>
  <c r="AH65" i="275" s="1"/>
  <c r="AH70" i="275" s="1"/>
  <c r="AH82" i="275" l="1"/>
  <c r="AH92" i="275"/>
  <c r="AH73" i="275"/>
  <c r="AH75" i="275" s="1"/>
  <c r="AH63" i="275"/>
  <c r="AI61" i="275"/>
  <c r="AI65" i="275" s="1"/>
  <c r="AI70" i="275" s="1"/>
  <c r="AI92" i="275" l="1"/>
  <c r="AI82" i="275"/>
  <c r="AI73" i="275"/>
  <c r="AI75" i="275" s="1"/>
  <c r="AI63" i="275"/>
  <c r="AJ61" i="275"/>
  <c r="AJ65" i="275" s="1"/>
  <c r="AJ70" i="275" s="1"/>
  <c r="AJ82" i="275" l="1"/>
  <c r="AJ92" i="275"/>
  <c r="AJ73" i="275"/>
  <c r="AJ75" i="275" s="1"/>
  <c r="AJ63" i="275"/>
  <c r="AK61" i="275"/>
  <c r="AK65" i="275" s="1"/>
  <c r="AK70" i="275" s="1"/>
  <c r="AK92" i="275" l="1"/>
  <c r="AK82" i="275"/>
  <c r="AK73" i="275"/>
  <c r="AK75" i="275" s="1"/>
  <c r="AK63" i="275"/>
  <c r="AL61" i="275"/>
  <c r="AL65" i="275" s="1"/>
  <c r="AL70" i="275" s="1"/>
  <c r="AL82" i="275" l="1"/>
  <c r="AL92" i="275"/>
  <c r="AL73" i="275"/>
  <c r="AL75" i="275" s="1"/>
  <c r="AL63" i="275"/>
  <c r="AM61" i="275"/>
  <c r="AM65" i="275" s="1"/>
  <c r="AM70" i="275" s="1"/>
  <c r="AM92" i="275" l="1"/>
  <c r="AM82" i="275"/>
  <c r="AM73" i="275"/>
  <c r="AM75" i="275" s="1"/>
  <c r="AM63" i="275"/>
  <c r="AN61" i="275"/>
  <c r="AN65" i="275" s="1"/>
  <c r="AN70" i="275" s="1"/>
  <c r="AN82" i="275" l="1"/>
  <c r="AN92" i="275"/>
  <c r="AN73" i="275"/>
  <c r="AN75" i="275" s="1"/>
  <c r="AN63" i="275"/>
  <c r="AO61" i="275"/>
  <c r="AO65" i="275" s="1"/>
  <c r="AO70" i="275" s="1"/>
  <c r="AO92" i="275" l="1"/>
  <c r="AO82" i="275"/>
  <c r="AO73" i="275"/>
  <c r="AO75" i="275" s="1"/>
  <c r="AO63" i="275"/>
  <c r="AP61" i="275"/>
  <c r="AP65" i="275" s="1"/>
  <c r="AP70" i="275" s="1"/>
  <c r="AP82" i="275" l="1"/>
  <c r="AP92" i="275"/>
  <c r="AP73" i="275"/>
  <c r="AP75" i="275" s="1"/>
  <c r="AP63" i="275"/>
  <c r="AQ61" i="275"/>
  <c r="AQ65" i="275" s="1"/>
  <c r="AQ70" i="275" s="1"/>
  <c r="AQ92" i="275" l="1"/>
  <c r="AQ82" i="275"/>
  <c r="AQ73" i="275"/>
  <c r="AQ75" i="275" s="1"/>
  <c r="AQ63" i="275"/>
  <c r="AR61" i="275"/>
  <c r="AR65" i="275" s="1"/>
  <c r="AR70" i="275" s="1"/>
  <c r="AR82" i="275" l="1"/>
  <c r="AR92" i="275"/>
  <c r="AR73" i="275"/>
  <c r="AR75" i="275" s="1"/>
  <c r="AR63" i="275"/>
  <c r="AS61" i="275"/>
  <c r="AS65" i="275" s="1"/>
  <c r="AS70" i="275" s="1"/>
  <c r="AS92" i="275" l="1"/>
  <c r="AS82" i="275"/>
  <c r="AS73" i="275"/>
  <c r="AS75" i="275" s="1"/>
  <c r="AS63" i="275"/>
  <c r="AT61" i="275"/>
  <c r="AT65" i="275" s="1"/>
  <c r="AT70" i="275" s="1"/>
  <c r="AT82" i="275" l="1"/>
  <c r="AT92" i="275"/>
  <c r="AT73" i="275"/>
  <c r="AT75" i="275" s="1"/>
  <c r="AT63" i="275"/>
  <c r="AU61" i="275"/>
  <c r="AU65" i="275" s="1"/>
  <c r="AU70" i="275" s="1"/>
  <c r="AU92" i="275" l="1"/>
  <c r="AU82" i="275"/>
  <c r="AU73" i="275"/>
  <c r="AU75" i="275" s="1"/>
  <c r="AU63" i="275"/>
  <c r="AV61" i="275"/>
  <c r="AV65" i="275" s="1"/>
  <c r="AV70" i="275" s="1"/>
  <c r="AV82" i="275" l="1"/>
  <c r="AV92" i="275"/>
  <c r="AV73" i="275"/>
  <c r="AV75" i="275" s="1"/>
  <c r="AV63" i="275"/>
  <c r="AW61" i="275"/>
  <c r="AW65" i="275" s="1"/>
  <c r="AW70" i="275" s="1"/>
  <c r="AW92" i="275" l="1"/>
  <c r="AW82" i="275"/>
  <c r="AW73" i="275"/>
  <c r="AW75" i="275" s="1"/>
  <c r="AW63" i="275"/>
  <c r="AX61" i="275"/>
  <c r="AX65" i="275" s="1"/>
  <c r="AX70" i="275" s="1"/>
  <c r="AX82" i="275" l="1"/>
  <c r="AX92" i="275"/>
  <c r="AX73" i="275"/>
  <c r="AX75" i="275" s="1"/>
  <c r="AX63" i="275"/>
  <c r="AY61" i="275"/>
  <c r="AY65" i="275" s="1"/>
  <c r="AY70" i="275" s="1"/>
  <c r="AY92" i="275" l="1"/>
  <c r="AY82" i="275"/>
  <c r="AY73" i="275"/>
  <c r="AY75" i="275" s="1"/>
  <c r="AY63" i="275"/>
  <c r="AZ61" i="275"/>
  <c r="AZ65" i="275" s="1"/>
  <c r="AZ70" i="275" s="1"/>
  <c r="AZ82" i="275" l="1"/>
  <c r="AZ92" i="275"/>
  <c r="AZ73" i="275"/>
  <c r="AZ75" i="275" s="1"/>
  <c r="AZ63" i="275"/>
  <c r="BA61" i="275"/>
  <c r="BA65" i="275" s="1"/>
  <c r="BA70" i="275" s="1"/>
  <c r="BA92" i="275" l="1"/>
  <c r="BA82" i="275"/>
  <c r="BA73" i="275"/>
  <c r="BA75" i="275" s="1"/>
  <c r="BA63" i="275"/>
  <c r="BB61" i="275"/>
  <c r="BB65" i="275" s="1"/>
  <c r="BB70" i="275" s="1"/>
  <c r="BB82" i="275" l="1"/>
  <c r="BB92" i="275"/>
  <c r="BB73" i="275"/>
  <c r="BB75" i="275" s="1"/>
  <c r="BB63" i="275"/>
  <c r="BC61" i="275"/>
  <c r="BC65" i="275" s="1"/>
  <c r="BC70" i="275" s="1"/>
  <c r="BC92" i="275" l="1"/>
  <c r="BC82" i="275"/>
  <c r="BC73" i="275"/>
  <c r="BC75" i="275" s="1"/>
  <c r="BC63" i="275"/>
  <c r="BD61" i="275"/>
  <c r="BD65" i="275" s="1"/>
  <c r="BD70" i="275" s="1"/>
  <c r="BD82" i="275" l="1"/>
  <c r="BD92" i="275"/>
  <c r="BD73" i="275"/>
  <c r="BD75" i="275" s="1"/>
  <c r="BD63" i="275"/>
  <c r="BE61" i="275"/>
  <c r="BE65" i="275" s="1"/>
  <c r="BE70" i="275" s="1"/>
  <c r="BE92" i="275" l="1"/>
  <c r="BE82" i="275"/>
  <c r="BE73" i="275"/>
  <c r="BE75" i="275" s="1"/>
  <c r="BE63" i="275"/>
  <c r="BF61" i="275"/>
  <c r="BF65" i="275" s="1"/>
  <c r="BF70" i="275" s="1"/>
  <c r="BF82" i="275" l="1"/>
  <c r="BF92" i="275"/>
  <c r="BF73" i="275"/>
  <c r="BF75" i="275" s="1"/>
  <c r="BF63" i="275"/>
  <c r="BG61" i="275"/>
  <c r="BG65" i="275" s="1"/>
  <c r="BG70" i="275" s="1"/>
  <c r="BH61" i="275" l="1"/>
  <c r="BH65" i="275" s="1"/>
  <c r="BH70" i="275" s="1"/>
  <c r="BH63" i="275"/>
  <c r="BG92" i="275"/>
  <c r="BG82" i="275"/>
  <c r="BG73" i="275"/>
  <c r="BG75" i="275" s="1"/>
  <c r="BG63" i="275"/>
  <c r="BH73" i="275" l="1"/>
  <c r="BH75" i="275" s="1"/>
  <c r="BH82" i="275"/>
  <c r="BH92" i="275"/>
  <c r="BI61" i="275"/>
  <c r="BI65" i="275" s="1"/>
  <c r="BI70" i="275" s="1"/>
  <c r="BI92" i="275" l="1"/>
  <c r="BI63" i="275"/>
  <c r="BI73" i="275"/>
  <c r="BI75" i="275" s="1"/>
  <c r="BJ61" i="275"/>
  <c r="BJ65" i="275" s="1"/>
  <c r="BJ70" i="275" s="1"/>
  <c r="BI82" i="275"/>
  <c r="BJ92" i="275" l="1"/>
  <c r="BJ73" i="275"/>
  <c r="BJ75" i="275" s="1"/>
  <c r="BK61" i="275"/>
  <c r="BK65" i="275" s="1"/>
  <c r="BK70" i="275" s="1"/>
  <c r="BJ82" i="275"/>
  <c r="BJ63" i="275"/>
  <c r="BK82" i="275"/>
  <c r="BK73" i="275"/>
  <c r="BK75" i="275" s="1"/>
  <c r="BL61" i="275" l="1"/>
  <c r="BL65" i="275" s="1"/>
  <c r="BL70" i="275" s="1"/>
  <c r="BK92" i="275"/>
  <c r="BK63" i="275"/>
  <c r="BL92" i="275"/>
  <c r="BL82" i="275"/>
  <c r="BL73" i="275"/>
  <c r="BL75" i="275" s="1"/>
  <c r="BL63" i="275"/>
  <c r="BM61" i="275"/>
  <c r="BM65" i="275" s="1"/>
  <c r="BM70" i="275" s="1"/>
  <c r="BM92" i="275" l="1"/>
  <c r="BM82" i="275"/>
  <c r="BM73" i="275"/>
  <c r="BM75" i="275" s="1"/>
  <c r="BM63" i="275"/>
  <c r="BN61" i="275"/>
  <c r="BN65" i="275" l="1"/>
  <c r="BN63" i="275"/>
  <c r="BN73" i="275"/>
  <c r="BN75" i="275" s="1"/>
  <c r="BN92" i="275"/>
  <c r="BN82" i="275"/>
  <c r="BN70" i="275" l="1"/>
  <c r="BO70" i="275" s="1"/>
  <c r="BO65" i="275"/>
  <c r="D20" i="275"/>
  <c r="D19" i="275"/>
  <c r="B18" i="137"/>
  <c r="B11" i="137"/>
  <c r="E100" i="282" l="1"/>
  <c r="F100" i="282" l="1"/>
  <c r="E101" i="282"/>
  <c r="E55" i="282" l="1"/>
  <c r="F101" i="282"/>
  <c r="G100" i="282"/>
  <c r="F55" i="282" l="1"/>
  <c r="H100" i="282"/>
  <c r="H101" i="282" s="1"/>
  <c r="H55" i="282" s="1"/>
  <c r="G101" i="282"/>
  <c r="I100" i="282" l="1"/>
  <c r="G55" i="282"/>
  <c r="J100" i="282" l="1"/>
  <c r="I101" i="282"/>
  <c r="J101" i="282" l="1"/>
  <c r="J55" i="282" s="1"/>
  <c r="K100" i="282"/>
  <c r="I55" i="282"/>
  <c r="L100" i="282" l="1"/>
  <c r="L101" i="282" s="1"/>
  <c r="L55" i="282" s="1"/>
  <c r="K101" i="282"/>
  <c r="M100" i="282" l="1"/>
  <c r="K55" i="282"/>
  <c r="N100" i="282" l="1"/>
  <c r="N101" i="282" s="1"/>
  <c r="N55" i="282" s="1"/>
  <c r="M101" i="282"/>
  <c r="O100" i="282" l="1"/>
  <c r="O101" i="282" s="1"/>
  <c r="O55" i="282" s="1"/>
  <c r="M55" i="282"/>
  <c r="P100" i="282" l="1"/>
  <c r="P101" i="282" s="1"/>
  <c r="P55" i="282" s="1"/>
  <c r="Q100" i="282" l="1"/>
  <c r="Q101" i="282" s="1"/>
  <c r="Q55" i="282" s="1"/>
  <c r="R100" i="282" l="1"/>
  <c r="R101" i="282" s="1"/>
  <c r="R55" i="282" s="1"/>
  <c r="S100" i="282" l="1"/>
  <c r="S101" i="282" s="1"/>
  <c r="S55" i="282" s="1"/>
  <c r="T100" i="282" l="1"/>
  <c r="T101" i="282" s="1"/>
  <c r="T55" i="282" s="1"/>
  <c r="U100" i="282" l="1"/>
  <c r="U101" i="282" s="1"/>
  <c r="U55" i="282" s="1"/>
  <c r="V100" i="282" l="1"/>
  <c r="V101" i="282" s="1"/>
  <c r="V55" i="282" s="1"/>
  <c r="W100" i="282" l="1"/>
  <c r="W101" i="282" s="1"/>
  <c r="W55" i="282" s="1"/>
  <c r="X100" i="282" l="1"/>
  <c r="X101" i="282" s="1"/>
  <c r="X55" i="282" s="1"/>
  <c r="Y100" i="282" l="1"/>
  <c r="Y101" i="282" s="1"/>
  <c r="Y55" i="282" s="1"/>
  <c r="AA100" i="282" l="1"/>
  <c r="AA101" i="282" s="1"/>
  <c r="AA55" i="282" s="1"/>
  <c r="Z100" i="282"/>
  <c r="Z101" i="282" s="1"/>
  <c r="Z55" i="282" s="1"/>
  <c r="AB100" i="282" l="1"/>
  <c r="AB101" i="282" s="1"/>
  <c r="AB55" i="282" s="1"/>
  <c r="S4" i="123"/>
  <c r="Q4" i="123"/>
  <c r="O4" i="123"/>
  <c r="M4" i="123"/>
  <c r="K4" i="123"/>
  <c r="I4" i="123"/>
  <c r="G4" i="123"/>
  <c r="E4" i="123"/>
  <c r="E74" i="275" s="1"/>
  <c r="R4" i="123"/>
  <c r="L4" i="123"/>
  <c r="J4" i="123"/>
  <c r="R74" i="275" l="1"/>
  <c r="L74" i="275"/>
  <c r="J74" i="275"/>
  <c r="H74" i="275"/>
  <c r="S74" i="275"/>
  <c r="M74" i="275"/>
  <c r="K74" i="275"/>
  <c r="AC100" i="282"/>
  <c r="AC101" i="282" s="1"/>
  <c r="AC55" i="282" s="1"/>
  <c r="F4" i="123"/>
  <c r="F74" i="275" s="1"/>
  <c r="N4" i="123"/>
  <c r="N74" i="275" s="1"/>
  <c r="H4" i="123"/>
  <c r="P4" i="123"/>
  <c r="P74" i="275" s="1"/>
  <c r="T4" i="123"/>
  <c r="T74" i="275" s="1"/>
  <c r="G74" i="275" l="1"/>
  <c r="O74" i="275"/>
  <c r="I74" i="275"/>
  <c r="Q74" i="275"/>
  <c r="U74" i="275"/>
  <c r="AD100" i="282"/>
  <c r="AD101" i="282" s="1"/>
  <c r="AD55" i="282" s="1"/>
  <c r="U4" i="123"/>
  <c r="AE100" i="282" l="1"/>
  <c r="AE101" i="282" s="1"/>
  <c r="AE55" i="282" s="1"/>
  <c r="V4" i="123"/>
  <c r="V74" i="275" s="1"/>
  <c r="AF100" i="282" l="1"/>
  <c r="AF101" i="282" s="1"/>
  <c r="AF55" i="282" s="1"/>
  <c r="W4" i="123"/>
  <c r="W74" i="275" s="1"/>
  <c r="AG100" i="282" l="1"/>
  <c r="AG101" i="282" s="1"/>
  <c r="AG55" i="282" s="1"/>
  <c r="AH100" i="282" l="1"/>
  <c r="AH101" i="282" s="1"/>
  <c r="AH55" i="282" s="1"/>
  <c r="X4" i="123"/>
  <c r="X74" i="275" l="1"/>
  <c r="Y74" i="275"/>
  <c r="AI100" i="282"/>
  <c r="AI101" i="282" s="1"/>
  <c r="AI55" i="282" s="1"/>
  <c r="Y4" i="123"/>
  <c r="Z4" i="123"/>
  <c r="Z74" i="275" l="1"/>
  <c r="AJ100" i="282"/>
  <c r="AJ101" i="282" s="1"/>
  <c r="AJ55" i="282" s="1"/>
  <c r="AK100" i="282" l="1"/>
  <c r="AK101" i="282" s="1"/>
  <c r="AK55" i="282" s="1"/>
  <c r="E96" i="275"/>
  <c r="AA4" i="123"/>
  <c r="AB4" i="123"/>
  <c r="AA74" i="275" l="1"/>
  <c r="AB74" i="275"/>
  <c r="E97" i="275"/>
  <c r="AL100" i="282"/>
  <c r="AL101" i="282" s="1"/>
  <c r="AL55" i="282" s="1"/>
  <c r="F96" i="275"/>
  <c r="F97" i="275" s="1"/>
  <c r="F54" i="275" s="1"/>
  <c r="AC4" i="123"/>
  <c r="AC74" i="275" s="1"/>
  <c r="E54" i="275" l="1"/>
  <c r="E76" i="275"/>
  <c r="AM100" i="282"/>
  <c r="AM101" i="282" s="1"/>
  <c r="AM55" i="282" s="1"/>
  <c r="F76" i="275" l="1"/>
  <c r="E53" i="275"/>
  <c r="AN100" i="282"/>
  <c r="AN101" i="282" s="1"/>
  <c r="AN55" i="282" s="1"/>
  <c r="F3" i="123"/>
  <c r="AD4" i="123"/>
  <c r="AE4" i="123"/>
  <c r="AD74" i="275" l="1"/>
  <c r="AE74" i="275"/>
  <c r="E56" i="275"/>
  <c r="E58" i="275" s="1"/>
  <c r="G76" i="275"/>
  <c r="G53" i="275" s="1"/>
  <c r="F79" i="282"/>
  <c r="G96" i="275"/>
  <c r="AO100" i="282"/>
  <c r="AO101" i="282" s="1"/>
  <c r="AO55" i="282" s="1"/>
  <c r="G3" i="123"/>
  <c r="AF4" i="123"/>
  <c r="AF74" i="275" s="1"/>
  <c r="G97" i="275" l="1"/>
  <c r="F80" i="282"/>
  <c r="G79" i="282"/>
  <c r="G80" i="282" s="1"/>
  <c r="H76" i="275"/>
  <c r="H79" i="282"/>
  <c r="H80" i="282" s="1"/>
  <c r="H96" i="275"/>
  <c r="H97" i="275" s="1"/>
  <c r="H54" i="275" s="1"/>
  <c r="AP100" i="282"/>
  <c r="AP101" i="282" s="1"/>
  <c r="AP55" i="282" s="1"/>
  <c r="H3" i="123"/>
  <c r="AG4" i="123"/>
  <c r="AG74" i="275" s="1"/>
  <c r="G54" i="275" l="1"/>
  <c r="F54" i="282"/>
  <c r="I76" i="275"/>
  <c r="I96" i="275"/>
  <c r="I97" i="275" s="1"/>
  <c r="I54" i="275" s="1"/>
  <c r="AQ100" i="282"/>
  <c r="AQ101" i="282" s="1"/>
  <c r="AQ55" i="282" s="1"/>
  <c r="I3" i="123"/>
  <c r="J3" i="123"/>
  <c r="AH4" i="123"/>
  <c r="AH74" i="275" s="1"/>
  <c r="F57" i="282" l="1"/>
  <c r="F59" i="282" s="1"/>
  <c r="J96" i="275"/>
  <c r="J97" i="275" s="1"/>
  <c r="J54" i="275" s="1"/>
  <c r="J79" i="282"/>
  <c r="J80" i="282" s="1"/>
  <c r="I79" i="282"/>
  <c r="K96" i="275"/>
  <c r="K97" i="275" s="1"/>
  <c r="K54" i="275" s="1"/>
  <c r="K79" i="282"/>
  <c r="K80" i="282" s="1"/>
  <c r="AR100" i="282"/>
  <c r="AR101" i="282" s="1"/>
  <c r="AR55" i="282" s="1"/>
  <c r="K3" i="123"/>
  <c r="F53" i="275"/>
  <c r="I80" i="282" l="1"/>
  <c r="K76" i="275"/>
  <c r="L96" i="275"/>
  <c r="L97" i="275" s="1"/>
  <c r="L54" i="275" s="1"/>
  <c r="L79" i="282"/>
  <c r="L80" i="282" s="1"/>
  <c r="J76" i="275"/>
  <c r="F56" i="275"/>
  <c r="F58" i="275" s="1"/>
  <c r="AS100" i="282"/>
  <c r="AS101" i="282" s="1"/>
  <c r="AS55" i="282" s="1"/>
  <c r="M3" i="123"/>
  <c r="L3" i="123"/>
  <c r="H53" i="275"/>
  <c r="H56" i="275" s="1"/>
  <c r="G56" i="275"/>
  <c r="AI4" i="123"/>
  <c r="AJ4" i="123"/>
  <c r="AI74" i="275" l="1"/>
  <c r="AJ74" i="275"/>
  <c r="AK74" i="275"/>
  <c r="L76" i="275"/>
  <c r="M96" i="275"/>
  <c r="M97" i="275" s="1"/>
  <c r="M54" i="275" s="1"/>
  <c r="M79" i="282"/>
  <c r="M80" i="282" s="1"/>
  <c r="N96" i="275"/>
  <c r="N97" i="275" s="1"/>
  <c r="N79" i="282"/>
  <c r="N80" i="282" s="1"/>
  <c r="AT100" i="282"/>
  <c r="AT101" i="282" s="1"/>
  <c r="AT55" i="282" s="1"/>
  <c r="G58" i="275"/>
  <c r="H58" i="275"/>
  <c r="AK4" i="123"/>
  <c r="M76" i="275" l="1"/>
  <c r="N76" i="275"/>
  <c r="N54" i="275"/>
  <c r="AU100" i="282"/>
  <c r="AU101" i="282" s="1"/>
  <c r="AU55" i="282" s="1"/>
  <c r="N3" i="123"/>
  <c r="O96" i="275" l="1"/>
  <c r="O97" i="275" s="1"/>
  <c r="O54" i="275" s="1"/>
  <c r="O79" i="282"/>
  <c r="AV100" i="282"/>
  <c r="AV101" i="282" s="1"/>
  <c r="AV55" i="282" s="1"/>
  <c r="O3" i="123"/>
  <c r="J53" i="275"/>
  <c r="J56" i="275" s="1"/>
  <c r="AL4" i="123"/>
  <c r="AM4" i="123"/>
  <c r="AL74" i="275" l="1"/>
  <c r="AM74" i="275"/>
  <c r="O80" i="282"/>
  <c r="P76" i="275"/>
  <c r="P79" i="282"/>
  <c r="P80" i="282" s="1"/>
  <c r="O76" i="275"/>
  <c r="P96" i="275"/>
  <c r="P97" i="275" s="1"/>
  <c r="P54" i="275" s="1"/>
  <c r="AW100" i="282"/>
  <c r="AW101" i="282" s="1"/>
  <c r="AW55" i="282" s="1"/>
  <c r="J58" i="275"/>
  <c r="Q3" i="123"/>
  <c r="P3" i="123"/>
  <c r="I53" i="275"/>
  <c r="L53" i="275"/>
  <c r="L56" i="275" s="1"/>
  <c r="K53" i="275"/>
  <c r="K56" i="275" s="1"/>
  <c r="AN4" i="123"/>
  <c r="AN74" i="275" s="1"/>
  <c r="R96" i="275" l="1"/>
  <c r="R97" i="275" s="1"/>
  <c r="R79" i="282"/>
  <c r="R80" i="282" s="1"/>
  <c r="Q76" i="275"/>
  <c r="Q79" i="282"/>
  <c r="Q80" i="282" s="1"/>
  <c r="Q96" i="275"/>
  <c r="Q97" i="275" s="1"/>
  <c r="Q54" i="275" s="1"/>
  <c r="R54" i="275"/>
  <c r="I56" i="275"/>
  <c r="AX100" i="282"/>
  <c r="AX101" i="282" s="1"/>
  <c r="AX55" i="282" s="1"/>
  <c r="L58" i="275"/>
  <c r="K58" i="275"/>
  <c r="AO4" i="123"/>
  <c r="AO74" i="275" s="1"/>
  <c r="R76" i="275" l="1"/>
  <c r="AY100" i="282"/>
  <c r="AY101" i="282" s="1"/>
  <c r="AY55" i="282" s="1"/>
  <c r="S3" i="123"/>
  <c r="R3" i="123"/>
  <c r="I58" i="275"/>
  <c r="N53" i="275"/>
  <c r="N56" i="275" s="1"/>
  <c r="AP4" i="123"/>
  <c r="AP74" i="275" s="1"/>
  <c r="S96" i="275" l="1"/>
  <c r="S97" i="275" s="1"/>
  <c r="S54" i="275" s="1"/>
  <c r="S79" i="282"/>
  <c r="S80" i="282" s="1"/>
  <c r="T76" i="275"/>
  <c r="T79" i="282"/>
  <c r="T80" i="282" s="1"/>
  <c r="T96" i="275"/>
  <c r="T97" i="275" s="1"/>
  <c r="T54" i="275" s="1"/>
  <c r="AZ100" i="282"/>
  <c r="AZ101" i="282" s="1"/>
  <c r="AZ55" i="282" s="1"/>
  <c r="N58" i="275"/>
  <c r="M53" i="275"/>
  <c r="M56" i="275" s="1"/>
  <c r="AQ4" i="123"/>
  <c r="AQ74" i="275" s="1"/>
  <c r="S76" i="275" l="1"/>
  <c r="BA100" i="282"/>
  <c r="BA101" i="282" s="1"/>
  <c r="BA55" i="282" s="1"/>
  <c r="U3" i="123"/>
  <c r="T3" i="123"/>
  <c r="P53" i="275"/>
  <c r="P56" i="275" s="1"/>
  <c r="AR4" i="123"/>
  <c r="AR74" i="275" s="1"/>
  <c r="U96" i="275" l="1"/>
  <c r="U97" i="275" s="1"/>
  <c r="U54" i="275" s="1"/>
  <c r="U79" i="282"/>
  <c r="U80" i="282" s="1"/>
  <c r="V76" i="275"/>
  <c r="V79" i="282"/>
  <c r="V80" i="282" s="1"/>
  <c r="V96" i="275"/>
  <c r="V97" i="275" s="1"/>
  <c r="V54" i="275" s="1"/>
  <c r="BB100" i="282"/>
  <c r="BB101" i="282" s="1"/>
  <c r="BB55" i="282" s="1"/>
  <c r="P58" i="275"/>
  <c r="O53" i="275"/>
  <c r="O56" i="275" s="1"/>
  <c r="M58" i="275"/>
  <c r="U76" i="275" l="1"/>
  <c r="BC100" i="282"/>
  <c r="BC101" i="282" s="1"/>
  <c r="BC55" i="282" s="1"/>
  <c r="V3" i="123"/>
  <c r="AS4" i="123"/>
  <c r="AT4" i="123"/>
  <c r="AS74" i="275" l="1"/>
  <c r="AT74" i="275"/>
  <c r="AU74" i="275"/>
  <c r="W96" i="275"/>
  <c r="W97" i="275" s="1"/>
  <c r="W54" i="275" s="1"/>
  <c r="W79" i="282"/>
  <c r="W80" i="282" s="1"/>
  <c r="BD100" i="282"/>
  <c r="BD101" i="282" s="1"/>
  <c r="BD55" i="282" s="1"/>
  <c r="W3" i="123"/>
  <c r="Q53" i="275"/>
  <c r="Q56" i="275" s="1"/>
  <c r="O58" i="275"/>
  <c r="R53" i="275"/>
  <c r="R56" i="275" s="1"/>
  <c r="AU4" i="123"/>
  <c r="X96" i="275" l="1"/>
  <c r="X97" i="275" s="1"/>
  <c r="X54" i="275" s="1"/>
  <c r="X79" i="282"/>
  <c r="X80" i="282" s="1"/>
  <c r="W76" i="275"/>
  <c r="BE100" i="282"/>
  <c r="BE101" i="282" s="1"/>
  <c r="BE55" i="282" s="1"/>
  <c r="R58" i="275"/>
  <c r="X3" i="123"/>
  <c r="S53" i="275"/>
  <c r="S56" i="275" s="1"/>
  <c r="AV4" i="123"/>
  <c r="AV74" i="275" s="1"/>
  <c r="X76" i="275" l="1"/>
  <c r="Y96" i="275"/>
  <c r="Y97" i="275" s="1"/>
  <c r="Y54" i="275" s="1"/>
  <c r="BF100" i="282"/>
  <c r="BF101" i="282" s="1"/>
  <c r="BF55" i="282" s="1"/>
  <c r="S58" i="275"/>
  <c r="Y3" i="123"/>
  <c r="Q58" i="275"/>
  <c r="T53" i="275"/>
  <c r="T56" i="275" s="1"/>
  <c r="AA96" i="275"/>
  <c r="AA97" i="275" s="1"/>
  <c r="AA54" i="275" s="1"/>
  <c r="AW4" i="123"/>
  <c r="AW74" i="275" s="1"/>
  <c r="AX74" i="275" l="1"/>
  <c r="Y76" i="275"/>
  <c r="Z96" i="275"/>
  <c r="Z97" i="275" s="1"/>
  <c r="Z54" i="275" s="1"/>
  <c r="Z79" i="282"/>
  <c r="Z80" i="282" s="1"/>
  <c r="Y79" i="282"/>
  <c r="Y80" i="282" s="1"/>
  <c r="BG100" i="282"/>
  <c r="Z3" i="123"/>
  <c r="U53" i="275"/>
  <c r="U56" i="275" s="1"/>
  <c r="AB96" i="275"/>
  <c r="AB97" i="275" s="1"/>
  <c r="AB54" i="275" s="1"/>
  <c r="AX4" i="123"/>
  <c r="Z76" i="275" l="1"/>
  <c r="AA76" i="275"/>
  <c r="AA79" i="282"/>
  <c r="AA80" i="282" s="1"/>
  <c r="AA54" i="282" s="1"/>
  <c r="AA57" i="282" s="1"/>
  <c r="AA59" i="282" s="1"/>
  <c r="BH100" i="282"/>
  <c r="BH101" i="282" s="1"/>
  <c r="BH55" i="282" s="1"/>
  <c r="BG101" i="282"/>
  <c r="U58" i="275"/>
  <c r="AA3" i="123"/>
  <c r="AB3" i="123"/>
  <c r="T58" i="275"/>
  <c r="V53" i="275"/>
  <c r="V56" i="275" s="1"/>
  <c r="W53" i="275"/>
  <c r="W56" i="275" s="1"/>
  <c r="AC96" i="275"/>
  <c r="AC97" i="275" s="1"/>
  <c r="AC54" i="275" s="1"/>
  <c r="AY4" i="123"/>
  <c r="AY74" i="275" s="1"/>
  <c r="AB76" i="275" l="1"/>
  <c r="AB79" i="282"/>
  <c r="AB80" i="282" s="1"/>
  <c r="AB54" i="282" s="1"/>
  <c r="AB57" i="282" s="1"/>
  <c r="AB59" i="282" s="1"/>
  <c r="AC76" i="275"/>
  <c r="AC79" i="282"/>
  <c r="AC80" i="282" s="1"/>
  <c r="AC54" i="282" s="1"/>
  <c r="AC57" i="282" s="1"/>
  <c r="AC59" i="282" s="1"/>
  <c r="BI100" i="282"/>
  <c r="BI101" i="282" s="1"/>
  <c r="BI55" i="282" s="1"/>
  <c r="BG55" i="282"/>
  <c r="W58" i="275"/>
  <c r="V58" i="275"/>
  <c r="AD96" i="275"/>
  <c r="AD97" i="275" s="1"/>
  <c r="AD54" i="275" s="1"/>
  <c r="AE96" i="275"/>
  <c r="AE97" i="275" s="1"/>
  <c r="AE54" i="275" s="1"/>
  <c r="BJ100" i="282" l="1"/>
  <c r="BJ101" i="282" s="1"/>
  <c r="BJ55" i="282" s="1"/>
  <c r="AD3" i="123"/>
  <c r="AC3" i="123"/>
  <c r="X53" i="275"/>
  <c r="X56" i="275" s="1"/>
  <c r="Y53" i="275"/>
  <c r="Y56" i="275" s="1"/>
  <c r="AZ4" i="123"/>
  <c r="AZ74" i="275" l="1"/>
  <c r="AE76" i="275"/>
  <c r="AE79" i="282"/>
  <c r="AE80" i="282" s="1"/>
  <c r="AE54" i="282" s="1"/>
  <c r="AE57" i="282" s="1"/>
  <c r="AE59" i="282" s="1"/>
  <c r="AD76" i="275"/>
  <c r="AD79" i="282"/>
  <c r="AD80" i="282" s="1"/>
  <c r="AD54" i="282" s="1"/>
  <c r="AD57" i="282" s="1"/>
  <c r="AD59" i="282" s="1"/>
  <c r="BK100" i="282"/>
  <c r="BK101" i="282" s="1"/>
  <c r="BK55" i="282" s="1"/>
  <c r="BK4" i="123"/>
  <c r="X58" i="275"/>
  <c r="Y58" i="275"/>
  <c r="AF96" i="275"/>
  <c r="AF97" i="275" s="1"/>
  <c r="AF54" i="275" s="1"/>
  <c r="BA4" i="123"/>
  <c r="BA74" i="275" s="1"/>
  <c r="BI4" i="123"/>
  <c r="BB4" i="123"/>
  <c r="BB74" i="275" l="1"/>
  <c r="BC74" i="275"/>
  <c r="BL100" i="282"/>
  <c r="BL101" i="282" s="1"/>
  <c r="BL55" i="282" s="1"/>
  <c r="BL4" i="123"/>
  <c r="BL74" i="275" s="1"/>
  <c r="AF3" i="123"/>
  <c r="AE3" i="123"/>
  <c r="Z53" i="275"/>
  <c r="Z56" i="275" s="1"/>
  <c r="AA53" i="275"/>
  <c r="AA56" i="275" s="1"/>
  <c r="AG96" i="275"/>
  <c r="AG97" i="275" s="1"/>
  <c r="AG54" i="275" s="1"/>
  <c r="BC4" i="123"/>
  <c r="AF76" i="275" l="1"/>
  <c r="AF79" i="282"/>
  <c r="AF80" i="282" s="1"/>
  <c r="AF54" i="282" s="1"/>
  <c r="AF57" i="282" s="1"/>
  <c r="AF59" i="282" s="1"/>
  <c r="AG76" i="275"/>
  <c r="AG79" i="282"/>
  <c r="AG80" i="282" s="1"/>
  <c r="AG54" i="282" s="1"/>
  <c r="AG57" i="282" s="1"/>
  <c r="AG59" i="282" s="1"/>
  <c r="BM100" i="282"/>
  <c r="BM101" i="282" s="1"/>
  <c r="BM55" i="282" s="1"/>
  <c r="Z58" i="275"/>
  <c r="AA58" i="275"/>
  <c r="BJ4" i="123"/>
  <c r="AH96" i="275"/>
  <c r="AH97" i="275" s="1"/>
  <c r="AH54" i="275" s="1"/>
  <c r="AI96" i="275"/>
  <c r="AI97" i="275" s="1"/>
  <c r="AI54" i="275" s="1"/>
  <c r="BD4" i="123"/>
  <c r="BD74" i="275" s="1"/>
  <c r="BJ74" i="275" l="1"/>
  <c r="BK74" i="275"/>
  <c r="BN100" i="282"/>
  <c r="BO100" i="282" s="1"/>
  <c r="BM4" i="123"/>
  <c r="AG3" i="123"/>
  <c r="AB53" i="275"/>
  <c r="AB56" i="275" s="1"/>
  <c r="AJ96" i="275"/>
  <c r="AJ97" i="275" s="1"/>
  <c r="AJ54" i="275" s="1"/>
  <c r="BE4" i="123"/>
  <c r="BE74" i="275" s="1"/>
  <c r="BM74" i="275" l="1"/>
  <c r="BN74" i="275"/>
  <c r="AH76" i="275"/>
  <c r="AH79" i="282"/>
  <c r="AH80" i="282" s="1"/>
  <c r="AH54" i="282" s="1"/>
  <c r="AH57" i="282" s="1"/>
  <c r="AH59" i="282" s="1"/>
  <c r="BN101" i="282"/>
  <c r="BO101" i="282" s="1"/>
  <c r="AB58" i="275"/>
  <c r="AH3" i="123"/>
  <c r="AI3" i="123"/>
  <c r="AD53" i="275"/>
  <c r="AD56" i="275" s="1"/>
  <c r="AC53" i="275"/>
  <c r="AC56" i="275" s="1"/>
  <c r="AK96" i="275"/>
  <c r="AK97" i="275" s="1"/>
  <c r="AK54" i="275" s="1"/>
  <c r="AI76" i="275" l="1"/>
  <c r="AI79" i="282"/>
  <c r="AI80" i="282" s="1"/>
  <c r="AI54" i="282" s="1"/>
  <c r="AI57" i="282" s="1"/>
  <c r="AI59" i="282" s="1"/>
  <c r="AJ76" i="275"/>
  <c r="AJ79" i="282"/>
  <c r="AJ80" i="282" s="1"/>
  <c r="AJ54" i="282" s="1"/>
  <c r="AJ57" i="282" s="1"/>
  <c r="AJ59" i="282" s="1"/>
  <c r="BN55" i="282"/>
  <c r="BO55" i="282" s="1"/>
  <c r="AC58" i="275"/>
  <c r="AD58" i="275"/>
  <c r="BF4" i="123"/>
  <c r="BH4" i="123"/>
  <c r="BF74" i="275" l="1"/>
  <c r="BI74" i="275"/>
  <c r="AJ3" i="123"/>
  <c r="AK3" i="123"/>
  <c r="AF53" i="275"/>
  <c r="AF56" i="275" s="1"/>
  <c r="AE53" i="275"/>
  <c r="AE56" i="275" s="1"/>
  <c r="AL96" i="275"/>
  <c r="AL97" i="275" s="1"/>
  <c r="AL54" i="275" s="1"/>
  <c r="AM96" i="275"/>
  <c r="AM97" i="275" s="1"/>
  <c r="AM54" i="275" s="1"/>
  <c r="BG4" i="123"/>
  <c r="BG74" i="275" s="1"/>
  <c r="BH74" i="275" l="1"/>
  <c r="AL76" i="275"/>
  <c r="AL79" i="282"/>
  <c r="AL80" i="282" s="1"/>
  <c r="AL54" i="282" s="1"/>
  <c r="AL57" i="282" s="1"/>
  <c r="AL59" i="282" s="1"/>
  <c r="AK76" i="275"/>
  <c r="AK79" i="282"/>
  <c r="AK80" i="282" s="1"/>
  <c r="AK54" i="282" s="1"/>
  <c r="AK57" i="282" s="1"/>
  <c r="AK59" i="282" s="1"/>
  <c r="AE58" i="275"/>
  <c r="AF58" i="275"/>
  <c r="AL3" i="123" l="1"/>
  <c r="AG53" i="275"/>
  <c r="AG56" i="275" s="1"/>
  <c r="AN96" i="275"/>
  <c r="AN97" i="275" s="1"/>
  <c r="AN54" i="275" s="1"/>
  <c r="AM76" i="275" l="1"/>
  <c r="AM79" i="282"/>
  <c r="AG58" i="275"/>
  <c r="AM3" i="123"/>
  <c r="AH53" i="275"/>
  <c r="AH56" i="275" s="1"/>
  <c r="AO96" i="275"/>
  <c r="AO97" i="275" s="1"/>
  <c r="AO54" i="275" s="1"/>
  <c r="AP96" i="275"/>
  <c r="AP97" i="275" s="1"/>
  <c r="AP54" i="275" s="1"/>
  <c r="AM80" i="282" l="1"/>
  <c r="AN76" i="275"/>
  <c r="AN79" i="282"/>
  <c r="AN80" i="282" s="1"/>
  <c r="AN54" i="282" s="1"/>
  <c r="AN57" i="282" s="1"/>
  <c r="AN59" i="282" s="1"/>
  <c r="AH58" i="275"/>
  <c r="AN3" i="123"/>
  <c r="AI53" i="275"/>
  <c r="AI56" i="275" s="1"/>
  <c r="AO76" i="275" l="1"/>
  <c r="AO79" i="282"/>
  <c r="AO80" i="282" s="1"/>
  <c r="AO54" i="282" s="1"/>
  <c r="AO57" i="282" s="1"/>
  <c r="AO59" i="282" s="1"/>
  <c r="AM54" i="282"/>
  <c r="AI58" i="275"/>
  <c r="AO3" i="123"/>
  <c r="AJ53" i="275"/>
  <c r="AJ56" i="275" s="1"/>
  <c r="AQ96" i="275"/>
  <c r="AQ97" i="275" s="1"/>
  <c r="AQ54" i="275" s="1"/>
  <c r="AR96" i="275"/>
  <c r="AR97" i="275" s="1"/>
  <c r="AR54" i="275" s="1"/>
  <c r="AP76" i="275" l="1"/>
  <c r="AP79" i="282"/>
  <c r="AP80" i="282" s="1"/>
  <c r="AP54" i="282" s="1"/>
  <c r="AP57" i="282" s="1"/>
  <c r="AP59" i="282" s="1"/>
  <c r="AM57" i="282"/>
  <c r="AM59" i="282" s="1"/>
  <c r="AJ58" i="275"/>
  <c r="AP3" i="123"/>
  <c r="AQ3" i="123"/>
  <c r="AK53" i="275"/>
  <c r="AK56" i="275" s="1"/>
  <c r="AL53" i="275"/>
  <c r="AL56" i="275" s="1"/>
  <c r="AR76" i="275" l="1"/>
  <c r="AR79" i="282"/>
  <c r="AR80" i="282" s="1"/>
  <c r="AR54" i="282" s="1"/>
  <c r="AR57" i="282" s="1"/>
  <c r="AR59" i="282" s="1"/>
  <c r="AQ76" i="275"/>
  <c r="AQ79" i="282"/>
  <c r="AQ80" i="282" s="1"/>
  <c r="AL58" i="275"/>
  <c r="AK58" i="275"/>
  <c r="AR3" i="123"/>
  <c r="AM53" i="275"/>
  <c r="AM56" i="275" s="1"/>
  <c r="AS96" i="275"/>
  <c r="AS97" i="275" s="1"/>
  <c r="AS54" i="275" s="1"/>
  <c r="AS76" i="275" l="1"/>
  <c r="AS79" i="282"/>
  <c r="AQ54" i="282"/>
  <c r="AM58" i="275"/>
  <c r="AS3" i="123"/>
  <c r="AN53" i="275"/>
  <c r="AN56" i="275" s="1"/>
  <c r="AT96" i="275"/>
  <c r="AT97" i="275" s="1"/>
  <c r="AT54" i="275" s="1"/>
  <c r="AU96" i="275"/>
  <c r="AU97" i="275" s="1"/>
  <c r="AU54" i="275" s="1"/>
  <c r="AT76" i="275" l="1"/>
  <c r="AT79" i="282"/>
  <c r="AT80" i="282" s="1"/>
  <c r="AT54" i="282" s="1"/>
  <c r="AT57" i="282" s="1"/>
  <c r="AT59" i="282" s="1"/>
  <c r="AQ57" i="282"/>
  <c r="AQ59" i="282" s="1"/>
  <c r="AS80" i="282"/>
  <c r="AN58" i="275"/>
  <c r="AT3" i="123"/>
  <c r="AO53" i="275"/>
  <c r="AO56" i="275" s="1"/>
  <c r="AU76" i="275" l="1"/>
  <c r="AU79" i="282"/>
  <c r="AU80" i="282" s="1"/>
  <c r="AU54" i="282" s="1"/>
  <c r="AU57" i="282" s="1"/>
  <c r="AU59" i="282" s="1"/>
  <c r="AS54" i="282"/>
  <c r="AO58" i="275"/>
  <c r="AV96" i="275"/>
  <c r="AV97" i="275" s="1"/>
  <c r="AV54" i="275" s="1"/>
  <c r="AS57" i="282" l="1"/>
  <c r="AS59" i="282" s="1"/>
  <c r="AU3" i="123"/>
  <c r="AP53" i="275"/>
  <c r="AP56" i="275" s="1"/>
  <c r="AW96" i="275"/>
  <c r="AW97" i="275" s="1"/>
  <c r="AW54" i="275" s="1"/>
  <c r="AX96" i="275"/>
  <c r="AX97" i="275" s="1"/>
  <c r="AX54" i="275" s="1"/>
  <c r="AV76" i="275" l="1"/>
  <c r="AV79" i="282"/>
  <c r="AV80" i="282" s="1"/>
  <c r="AV54" i="282" s="1"/>
  <c r="AP58" i="275"/>
  <c r="AW3" i="123"/>
  <c r="AV3" i="123"/>
  <c r="AQ53" i="275"/>
  <c r="AQ56" i="275" s="1"/>
  <c r="AR53" i="275"/>
  <c r="AR56" i="275" s="1"/>
  <c r="AY96" i="275"/>
  <c r="AY97" i="275" s="1"/>
  <c r="AY54" i="275" s="1"/>
  <c r="AW76" i="275" l="1"/>
  <c r="AW79" i="282"/>
  <c r="AW80" i="282" s="1"/>
  <c r="AW54" i="282" s="1"/>
  <c r="AW57" i="282" s="1"/>
  <c r="AW59" i="282" s="1"/>
  <c r="AV57" i="282"/>
  <c r="AV59" i="282" s="1"/>
  <c r="AX76" i="275"/>
  <c r="AX79" i="282"/>
  <c r="AX80" i="282" s="1"/>
  <c r="AX54" i="282" s="1"/>
  <c r="AX57" i="282" s="1"/>
  <c r="AX59" i="282" s="1"/>
  <c r="AR58" i="275"/>
  <c r="AQ58" i="275"/>
  <c r="AZ96" i="275"/>
  <c r="AX3" i="123" l="1"/>
  <c r="AS53" i="275"/>
  <c r="AS56" i="275" s="1"/>
  <c r="AZ97" i="275"/>
  <c r="AY76" i="275" l="1"/>
  <c r="AY79" i="282"/>
  <c r="AY80" i="282" s="1"/>
  <c r="AY54" i="282" s="1"/>
  <c r="AY57" i="282" s="1"/>
  <c r="AY59" i="282" s="1"/>
  <c r="AS58" i="275"/>
  <c r="AY3" i="123"/>
  <c r="AT53" i="275"/>
  <c r="AT56" i="275" s="1"/>
  <c r="BA96" i="275"/>
  <c r="BA97" i="275" s="1"/>
  <c r="BA54" i="275" s="1"/>
  <c r="AZ54" i="275"/>
  <c r="AZ76" i="275" l="1"/>
  <c r="AZ79" i="282"/>
  <c r="AZ80" i="282" s="1"/>
  <c r="AZ54" i="282" s="1"/>
  <c r="AZ57" i="282" s="1"/>
  <c r="AZ59" i="282" s="1"/>
  <c r="AT58" i="275"/>
  <c r="BA3" i="123"/>
  <c r="AZ3" i="123"/>
  <c r="AU53" i="275"/>
  <c r="AU56" i="275" s="1"/>
  <c r="AV53" i="275"/>
  <c r="AV56" i="275" s="1"/>
  <c r="BB96" i="275"/>
  <c r="BB97" i="275" s="1"/>
  <c r="BB54" i="275" s="1"/>
  <c r="BA76" i="275" l="1"/>
  <c r="BA79" i="282"/>
  <c r="BA80" i="282" s="1"/>
  <c r="BA54" i="282" s="1"/>
  <c r="BA57" i="282" s="1"/>
  <c r="BA59" i="282" s="1"/>
  <c r="BB76" i="275"/>
  <c r="BB79" i="282"/>
  <c r="BB80" i="282" s="1"/>
  <c r="BB54" i="282" s="1"/>
  <c r="BB57" i="282" s="1"/>
  <c r="BB59" i="282" s="1"/>
  <c r="AV58" i="275"/>
  <c r="AU58" i="275"/>
  <c r="BH96" i="275"/>
  <c r="BH97" i="275" s="1"/>
  <c r="BH54" i="275" s="1"/>
  <c r="BC96" i="275"/>
  <c r="BC97" i="275" s="1"/>
  <c r="BC54" i="275" s="1"/>
  <c r="BD96" i="275"/>
  <c r="BD97" i="275" s="1"/>
  <c r="BD54" i="275" s="1"/>
  <c r="BB3" i="123" l="1"/>
  <c r="BI96" i="275"/>
  <c r="BI97" i="275" s="1"/>
  <c r="BI54" i="275" s="1"/>
  <c r="AW53" i="275"/>
  <c r="AW56" i="275" s="1"/>
  <c r="BC76" i="275" l="1"/>
  <c r="BC79" i="282"/>
  <c r="BC80" i="282" s="1"/>
  <c r="BC54" i="282" s="1"/>
  <c r="BC57" i="282" s="1"/>
  <c r="BC59" i="282" s="1"/>
  <c r="AW58" i="275"/>
  <c r="BC3" i="123"/>
  <c r="BJ96" i="275"/>
  <c r="BJ97" i="275" s="1"/>
  <c r="BJ54" i="275" s="1"/>
  <c r="BD3" i="123"/>
  <c r="AX53" i="275"/>
  <c r="AX56" i="275" s="1"/>
  <c r="AY53" i="275"/>
  <c r="AY56" i="275" s="1"/>
  <c r="BE96" i="275"/>
  <c r="BE97" i="275" s="1"/>
  <c r="BE54" i="275" s="1"/>
  <c r="BF96" i="275"/>
  <c r="BF97" i="275" s="1"/>
  <c r="BD76" i="275" l="1"/>
  <c r="BD79" i="282"/>
  <c r="BD80" i="282" s="1"/>
  <c r="BD54" i="282" s="1"/>
  <c r="BD57" i="282" s="1"/>
  <c r="BD59" i="282" s="1"/>
  <c r="BE76" i="275"/>
  <c r="BE79" i="282"/>
  <c r="BE80" i="282" s="1"/>
  <c r="BE54" i="282" s="1"/>
  <c r="BE57" i="282" s="1"/>
  <c r="BE59" i="282" s="1"/>
  <c r="AX58" i="275"/>
  <c r="AY58" i="275"/>
  <c r="BE3" i="123"/>
  <c r="BK96" i="275"/>
  <c r="BK97" i="275" s="1"/>
  <c r="BK54" i="275" s="1"/>
  <c r="AZ53" i="275"/>
  <c r="AZ56" i="275" s="1"/>
  <c r="BG96" i="275"/>
  <c r="BF54" i="275"/>
  <c r="BF76" i="275" l="1"/>
  <c r="BF79" i="282"/>
  <c r="BF80" i="282" s="1"/>
  <c r="BF54" i="282" s="1"/>
  <c r="BF57" i="282" s="1"/>
  <c r="BF59" i="282" s="1"/>
  <c r="AZ58" i="275"/>
  <c r="BL96" i="275"/>
  <c r="BL97" i="275" s="1"/>
  <c r="BL54" i="275" s="1"/>
  <c r="BG97" i="275"/>
  <c r="BM96" i="275" l="1"/>
  <c r="BM97" i="275" s="1"/>
  <c r="BM54" i="275" s="1"/>
  <c r="BF3" i="123"/>
  <c r="D24" i="282"/>
  <c r="BG3" i="123"/>
  <c r="BB53" i="275"/>
  <c r="BB56" i="275" s="1"/>
  <c r="BA53" i="275"/>
  <c r="BA56" i="275" s="1"/>
  <c r="BG54" i="275"/>
  <c r="BH76" i="275" l="1"/>
  <c r="BH79" i="282"/>
  <c r="BH80" i="282" s="1"/>
  <c r="BH54" i="282" s="1"/>
  <c r="BH57" i="282" s="1"/>
  <c r="BH59" i="282" s="1"/>
  <c r="BG76" i="275"/>
  <c r="D24" i="275"/>
  <c r="BD53" i="275"/>
  <c r="BE53" i="275"/>
  <c r="BA58" i="275"/>
  <c r="BB58" i="275"/>
  <c r="BN96" i="275"/>
  <c r="BO96" i="275" s="1"/>
  <c r="BG79" i="282" l="1"/>
  <c r="BG80" i="282" s="1"/>
  <c r="BG54" i="282" s="1"/>
  <c r="BG57" i="282" s="1"/>
  <c r="BI3" i="123"/>
  <c r="BN97" i="275"/>
  <c r="BO97" i="275" s="1"/>
  <c r="BD56" i="275"/>
  <c r="BD58" i="275" s="1"/>
  <c r="BE56" i="275"/>
  <c r="BE58" i="275" s="1"/>
  <c r="BH53" i="275"/>
  <c r="BH3" i="123"/>
  <c r="BG53" i="275"/>
  <c r="BG56" i="275" s="1"/>
  <c r="BJ76" i="275" l="1"/>
  <c r="BJ53" i="275" s="1"/>
  <c r="BG59" i="282"/>
  <c r="BI76" i="275"/>
  <c r="BI79" i="282"/>
  <c r="BI80" i="282" s="1"/>
  <c r="BI54" i="282" s="1"/>
  <c r="BI57" i="282" s="1"/>
  <c r="BI59" i="282" s="1"/>
  <c r="BN54" i="275"/>
  <c r="BO54" i="275" s="1"/>
  <c r="D21" i="275"/>
  <c r="D23" i="275"/>
  <c r="BH56" i="275"/>
  <c r="BH58" i="275" s="1"/>
  <c r="BF53" i="275"/>
  <c r="BG58" i="275"/>
  <c r="BJ79" i="282" l="1"/>
  <c r="BJ80" i="282" s="1"/>
  <c r="BJ54" i="282" s="1"/>
  <c r="BJ57" i="282" s="1"/>
  <c r="BJ59" i="282" s="1"/>
  <c r="BJ3" i="123"/>
  <c r="D22" i="275"/>
  <c r="D26" i="275" s="1"/>
  <c r="D25" i="275"/>
  <c r="BJ56" i="275"/>
  <c r="BJ58" i="275" s="1"/>
  <c r="BF56" i="275"/>
  <c r="BF58" i="275" s="1"/>
  <c r="BI53" i="275"/>
  <c r="BC53" i="275"/>
  <c r="BC56" i="275" s="1"/>
  <c r="BK76" i="275" l="1"/>
  <c r="BK53" i="275" s="1"/>
  <c r="BK56" i="275" s="1"/>
  <c r="BK58" i="275" s="1"/>
  <c r="BK79" i="282"/>
  <c r="BK80" i="282" s="1"/>
  <c r="BK54" i="282" s="1"/>
  <c r="BK57" i="282" s="1"/>
  <c r="BK59" i="282" s="1"/>
  <c r="BK3" i="123"/>
  <c r="BI56" i="275"/>
  <c r="BI58" i="275" s="1"/>
  <c r="BL76" i="275" l="1"/>
  <c r="BL53" i="275" s="1"/>
  <c r="BL56" i="275" s="1"/>
  <c r="BL58" i="275" s="1"/>
  <c r="BL79" i="282"/>
  <c r="BL80" i="282" s="1"/>
  <c r="BL54" i="282" s="1"/>
  <c r="BL57" i="282" s="1"/>
  <c r="BL59" i="282" s="1"/>
  <c r="BL3" i="123"/>
  <c r="BM3" i="123"/>
  <c r="BC58" i="275"/>
  <c r="D23" i="282" l="1"/>
  <c r="BM76" i="275"/>
  <c r="BM53" i="275" s="1"/>
  <c r="BM56" i="275" s="1"/>
  <c r="BM58" i="275" s="1"/>
  <c r="BM79" i="282"/>
  <c r="BM80" i="282" s="1"/>
  <c r="BM54" i="282" s="1"/>
  <c r="BM57" i="282" s="1"/>
  <c r="BM59" i="282" s="1"/>
  <c r="D21" i="282"/>
  <c r="D22" i="282"/>
  <c r="D26" i="282" s="1"/>
  <c r="BN76" i="275"/>
  <c r="D25" i="282" l="1"/>
  <c r="BN53" i="275"/>
  <c r="BN56" i="275" s="1"/>
  <c r="BO76" i="275"/>
  <c r="BN79" i="282"/>
  <c r="BN80" i="282" l="1"/>
  <c r="BO53" i="275"/>
  <c r="BN58" i="275"/>
  <c r="BO56" i="275"/>
  <c r="C13" i="275" l="1"/>
  <c r="C15" i="275" s="1"/>
  <c r="BN54" i="282"/>
  <c r="BN57" i="282" s="1"/>
  <c r="BO58" i="275"/>
  <c r="C16" i="275" s="1"/>
  <c r="BN59" i="282" l="1"/>
  <c r="Y71" i="282" l="1"/>
  <c r="Y54" i="282" s="1"/>
  <c r="Y57" i="282" s="1"/>
  <c r="Y59" i="282" s="1"/>
  <c r="K71" i="282"/>
  <c r="K54" i="282" s="1"/>
  <c r="K57" i="282" s="1"/>
  <c r="K59" i="282" s="1"/>
  <c r="V71" i="282"/>
  <c r="V54" i="282" s="1"/>
  <c r="V57" i="282" s="1"/>
  <c r="V59" i="282" s="1"/>
  <c r="H71" i="282"/>
  <c r="H54" i="282" s="1"/>
  <c r="H57" i="282" s="1"/>
  <c r="H59" i="282" s="1"/>
  <c r="I71" i="282"/>
  <c r="I54" i="282" s="1"/>
  <c r="I57" i="282" s="1"/>
  <c r="I59" i="282" s="1"/>
  <c r="M71" i="282"/>
  <c r="M54" i="282" s="1"/>
  <c r="M57" i="282" s="1"/>
  <c r="M59" i="282" s="1"/>
  <c r="O71" i="282"/>
  <c r="O54" i="282" s="1"/>
  <c r="O57" i="282" s="1"/>
  <c r="O59" i="282" s="1"/>
  <c r="R71" i="282"/>
  <c r="R54" i="282" s="1"/>
  <c r="R57" i="282" s="1"/>
  <c r="R59" i="282" s="1"/>
  <c r="T71" i="282"/>
  <c r="T54" i="282" s="1"/>
  <c r="T57" i="282" s="1"/>
  <c r="T59" i="282" s="1"/>
  <c r="S71" i="282"/>
  <c r="S54" i="282" s="1"/>
  <c r="S57" i="282" s="1"/>
  <c r="S59" i="282" s="1"/>
  <c r="W71" i="282"/>
  <c r="W54" i="282" s="1"/>
  <c r="W57" i="282" s="1"/>
  <c r="W59" i="282" s="1"/>
  <c r="X71" i="282"/>
  <c r="X54" i="282" s="1"/>
  <c r="X57" i="282" s="1"/>
  <c r="X59" i="282" s="1"/>
  <c r="J71" i="282"/>
  <c r="J54" i="282" s="1"/>
  <c r="J57" i="282" s="1"/>
  <c r="J59" i="282" s="1"/>
  <c r="L71" i="282"/>
  <c r="L54" i="282" s="1"/>
  <c r="L57" i="282" s="1"/>
  <c r="L59" i="282" s="1"/>
  <c r="N71" i="282"/>
  <c r="N54" i="282" s="1"/>
  <c r="N57" i="282" s="1"/>
  <c r="N59" i="282" s="1"/>
  <c r="P71" i="282"/>
  <c r="P54" i="282" s="1"/>
  <c r="P57" i="282" s="1"/>
  <c r="P59" i="282" s="1"/>
  <c r="Q71" i="282"/>
  <c r="Q54" i="282" s="1"/>
  <c r="Q57" i="282" s="1"/>
  <c r="Q59" i="282" s="1"/>
  <c r="U71" i="282"/>
  <c r="U54" i="282" s="1"/>
  <c r="U57" i="282" s="1"/>
  <c r="U59" i="282" s="1"/>
  <c r="Z71" i="282"/>
  <c r="Z54" i="282" s="1"/>
  <c r="Z57" i="282" s="1"/>
  <c r="Z59" i="282" s="1"/>
  <c r="G71" i="282" l="1"/>
  <c r="G54" i="282" s="1"/>
  <c r="G57" i="282" l="1"/>
  <c r="G59" i="282" l="1"/>
  <c r="BO66" i="282" l="1"/>
  <c r="BO71" i="282" l="1"/>
  <c r="E79" i="282" l="1"/>
  <c r="BO79" i="282" l="1"/>
  <c r="E80" i="282"/>
  <c r="E54" i="282" s="1"/>
  <c r="BO80" i="282" l="1"/>
  <c r="BO54" i="282" l="1"/>
  <c r="E57" i="282"/>
  <c r="E59" i="282" l="1"/>
  <c r="BO59" i="282" s="1"/>
  <c r="C16" i="282" s="1"/>
  <c r="BO57" i="282"/>
  <c r="C13" i="282" s="1"/>
  <c r="C15" i="28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Neil McMahon</author>
  </authors>
  <commentList>
    <comment ref="C4" authorId="0" shapeId="0" xr:uid="{00000000-0006-0000-0600-000001000000}">
      <text>
        <r>
          <rPr>
            <b/>
            <sz val="9"/>
            <color indexed="81"/>
            <rFont val="Tahoma"/>
            <family val="2"/>
          </rPr>
          <t>INPUT:</t>
        </r>
        <r>
          <rPr>
            <sz val="9"/>
            <color indexed="81"/>
            <rFont val="Tahoma"/>
            <family val="2"/>
          </rPr>
          <t xml:space="preserve"> Manually enter the community where the project is located or that would be served by the project. It may be different than "Nearest Fuel Community". This cell is not linked to any other cells</t>
        </r>
      </text>
    </comment>
    <comment ref="C13" authorId="0" shapeId="0" xr:uid="{00000000-0006-0000-0600-000002000000}">
      <text>
        <r>
          <rPr>
            <sz val="9"/>
            <color indexed="81"/>
            <rFont val="Tahoma"/>
            <family val="2"/>
          </rPr>
          <t xml:space="preserve">
</t>
        </r>
        <r>
          <rPr>
            <b/>
            <sz val="9"/>
            <color indexed="81"/>
            <rFont val="Tahoma"/>
            <family val="2"/>
          </rPr>
          <t>CALCULATION:</t>
        </r>
        <r>
          <rPr>
            <sz val="9"/>
            <color indexed="81"/>
            <rFont val="Tahoma"/>
            <family val="2"/>
          </rPr>
          <t xml:space="preserve"> Displays the NPV value of the benefits/savings provided by the project over its life.
</t>
        </r>
        <r>
          <rPr>
            <b/>
            <sz val="9"/>
            <color indexed="81"/>
            <rFont val="Tahoma"/>
            <family val="2"/>
          </rPr>
          <t>Cell is locked.</t>
        </r>
      </text>
    </comment>
    <comment ref="C14" authorId="0" shapeId="0" xr:uid="{00000000-0006-0000-0600-000003000000}">
      <text>
        <r>
          <rPr>
            <b/>
            <sz val="9"/>
            <color indexed="81"/>
            <rFont val="Tahoma"/>
            <family val="2"/>
          </rPr>
          <t xml:space="preserve">CALCULATION: </t>
        </r>
        <r>
          <rPr>
            <sz val="9"/>
            <color indexed="81"/>
            <rFont val="Tahoma"/>
            <family val="2"/>
          </rPr>
          <t xml:space="preserve">Displays the total NPV value of the costs of the project over its life.
</t>
        </r>
        <r>
          <rPr>
            <b/>
            <sz val="9"/>
            <color indexed="81"/>
            <rFont val="Tahoma"/>
            <family val="2"/>
          </rPr>
          <t>Cell is locked.</t>
        </r>
      </text>
    </comment>
    <comment ref="C15" authorId="0" shapeId="0" xr:uid="{00000000-0006-0000-0600-000004000000}">
      <text>
        <r>
          <rPr>
            <b/>
            <sz val="9"/>
            <color indexed="81"/>
            <rFont val="Tahoma"/>
            <family val="2"/>
          </rPr>
          <t xml:space="preserve">CALCULATION: </t>
        </r>
        <r>
          <rPr>
            <sz val="9"/>
            <color indexed="81"/>
            <rFont val="Tahoma"/>
            <family val="2"/>
          </rPr>
          <t xml:space="preserve">Displays the Benefit-Cost ratio
</t>
        </r>
        <r>
          <rPr>
            <b/>
            <sz val="9"/>
            <color indexed="81"/>
            <rFont val="Tahoma"/>
            <family val="2"/>
          </rPr>
          <t>Cell is locked.</t>
        </r>
      </text>
    </comment>
    <comment ref="C16" authorId="0" shapeId="0" xr:uid="{00000000-0006-0000-0600-000005000000}">
      <text>
        <r>
          <rPr>
            <b/>
            <sz val="9"/>
            <color indexed="81"/>
            <rFont val="Tahoma"/>
            <family val="2"/>
          </rPr>
          <t xml:space="preserve">CALCULATION: </t>
        </r>
        <r>
          <rPr>
            <sz val="9"/>
            <color indexed="81"/>
            <rFont val="Tahoma"/>
            <family val="2"/>
          </rPr>
          <t xml:space="preserve">Displays the NPV value of the net benefit of the  project over its life.
</t>
        </r>
        <r>
          <rPr>
            <b/>
            <sz val="9"/>
            <color indexed="81"/>
            <rFont val="Tahoma"/>
            <family val="2"/>
          </rPr>
          <t>Cell is locked.</t>
        </r>
      </text>
    </comment>
    <comment ref="D19" authorId="0" shapeId="0" xr:uid="{00000000-0006-0000-0600-000006000000}">
      <text>
        <r>
          <rPr>
            <b/>
            <sz val="9"/>
            <color indexed="81"/>
            <rFont val="Tahoma"/>
            <family val="2"/>
          </rPr>
          <t xml:space="preserve">CALCULATION: </t>
        </r>
        <r>
          <rPr>
            <sz val="9"/>
            <color indexed="81"/>
            <rFont val="Tahoma"/>
            <family val="2"/>
          </rPr>
          <t xml:space="preserve">Displays summary performance measures of the project given the parameters provided.
</t>
        </r>
        <r>
          <rPr>
            <b/>
            <sz val="9"/>
            <color indexed="81"/>
            <rFont val="Tahoma"/>
            <family val="2"/>
          </rPr>
          <t>Cell is locked.</t>
        </r>
      </text>
    </comment>
    <comment ref="D20" authorId="0" shapeId="0" xr:uid="{00000000-0006-0000-0600-000007000000}">
      <text>
        <r>
          <rPr>
            <b/>
            <sz val="9"/>
            <color indexed="81"/>
            <rFont val="Tahoma"/>
            <family val="2"/>
          </rPr>
          <t>CALCULATION:</t>
        </r>
        <r>
          <rPr>
            <sz val="9"/>
            <color indexed="81"/>
            <rFont val="Tahoma"/>
            <family val="2"/>
          </rPr>
          <t xml:space="preserve"> Displays summary performance measures of the project given the parameters provided.
</t>
        </r>
        <r>
          <rPr>
            <b/>
            <sz val="9"/>
            <color indexed="81"/>
            <rFont val="Tahoma"/>
            <family val="2"/>
          </rPr>
          <t>Cell is locked.</t>
        </r>
      </text>
    </comment>
    <comment ref="D21" authorId="0" shapeId="0" xr:uid="{00000000-0006-0000-0600-000008000000}">
      <text>
        <r>
          <rPr>
            <b/>
            <sz val="9"/>
            <color indexed="81"/>
            <rFont val="Tahoma"/>
            <family val="2"/>
          </rPr>
          <t>CALCULATION:</t>
        </r>
        <r>
          <rPr>
            <sz val="9"/>
            <color indexed="81"/>
            <rFont val="Tahoma"/>
            <family val="2"/>
          </rPr>
          <t xml:space="preserve"> Displays summary performance measures of the project given the parameters provided.
</t>
        </r>
        <r>
          <rPr>
            <b/>
            <sz val="9"/>
            <color indexed="81"/>
            <rFont val="Tahoma"/>
            <family val="2"/>
          </rPr>
          <t>Cell is locked.</t>
        </r>
      </text>
    </comment>
    <comment ref="D22" authorId="0" shapeId="0" xr:uid="{00000000-0006-0000-0600-000009000000}">
      <text>
        <r>
          <rPr>
            <b/>
            <sz val="9"/>
            <color indexed="81"/>
            <rFont val="Tahoma"/>
            <family val="2"/>
          </rPr>
          <t xml:space="preserve">CALCULATIONS: </t>
        </r>
        <r>
          <rPr>
            <sz val="9"/>
            <color indexed="81"/>
            <rFont val="Tahoma"/>
            <family val="2"/>
          </rPr>
          <t xml:space="preserve">Displays summary performance measures of the project given the parameters provided.
</t>
        </r>
        <r>
          <rPr>
            <b/>
            <sz val="9"/>
            <color indexed="81"/>
            <rFont val="Tahoma"/>
            <family val="2"/>
          </rPr>
          <t>Cell is locked.</t>
        </r>
      </text>
    </comment>
    <comment ref="D23" authorId="0" shapeId="0" xr:uid="{00000000-0006-0000-0600-00000A000000}">
      <text>
        <r>
          <rPr>
            <b/>
            <sz val="9"/>
            <color indexed="81"/>
            <rFont val="Tahoma"/>
            <family val="2"/>
          </rPr>
          <t>CALCULATIONS</t>
        </r>
        <r>
          <rPr>
            <sz val="9"/>
            <color indexed="81"/>
            <rFont val="Tahoma"/>
            <family val="2"/>
          </rPr>
          <t>: Displays summary performance measures of the project given the parameters provided.</t>
        </r>
      </text>
    </comment>
    <comment ref="D24" authorId="0" shapeId="0" xr:uid="{00000000-0006-0000-0600-00000B000000}">
      <text>
        <r>
          <rPr>
            <b/>
            <sz val="9"/>
            <color indexed="81"/>
            <rFont val="Tahoma"/>
            <family val="2"/>
          </rPr>
          <t>CALCULATIONS:</t>
        </r>
        <r>
          <rPr>
            <sz val="9"/>
            <color indexed="81"/>
            <rFont val="Tahoma"/>
            <family val="2"/>
          </rPr>
          <t xml:space="preserve"> Displays summary performance measures of the project given the parameters provided.
</t>
        </r>
        <r>
          <rPr>
            <b/>
            <sz val="9"/>
            <color indexed="81"/>
            <rFont val="Tahoma"/>
            <family val="2"/>
          </rPr>
          <t>Cell is locked.</t>
        </r>
      </text>
    </comment>
    <comment ref="D25" authorId="0" shapeId="0" xr:uid="{00000000-0006-0000-0600-00000C000000}">
      <text>
        <r>
          <rPr>
            <b/>
            <sz val="9"/>
            <color indexed="81"/>
            <rFont val="Tahoma"/>
            <family val="2"/>
          </rPr>
          <t>CALCULATIONS:</t>
        </r>
        <r>
          <rPr>
            <sz val="9"/>
            <color indexed="81"/>
            <rFont val="Tahoma"/>
            <family val="2"/>
          </rPr>
          <t xml:space="preserve"> Displays summary performance measures of the project given the parameters provided.
</t>
        </r>
        <r>
          <rPr>
            <b/>
            <sz val="9"/>
            <color indexed="81"/>
            <rFont val="Tahoma"/>
            <family val="2"/>
          </rPr>
          <t>Cell is locked.</t>
        </r>
      </text>
    </comment>
    <comment ref="D26" authorId="0" shapeId="0" xr:uid="{00000000-0006-0000-0600-00000D000000}">
      <text>
        <r>
          <rPr>
            <b/>
            <sz val="9"/>
            <color indexed="81"/>
            <rFont val="Tahoma"/>
            <family val="2"/>
          </rPr>
          <t>CALCULATIONS:</t>
        </r>
        <r>
          <rPr>
            <sz val="9"/>
            <color indexed="81"/>
            <rFont val="Tahoma"/>
            <family val="2"/>
          </rPr>
          <t xml:space="preserve"> Displays summary performance measures of the project given the parameters provided.
</t>
        </r>
        <r>
          <rPr>
            <b/>
            <sz val="9"/>
            <color indexed="81"/>
            <rFont val="Tahoma"/>
            <family val="2"/>
          </rPr>
          <t>Cell is locked.</t>
        </r>
      </text>
    </comment>
    <comment ref="D29" authorId="0" shapeId="0" xr:uid="{00000000-0006-0000-0600-00000E000000}">
      <text>
        <r>
          <rPr>
            <b/>
            <sz val="9"/>
            <color indexed="81"/>
            <rFont val="Tahoma"/>
            <family val="2"/>
          </rPr>
          <t>CALCULATION:</t>
        </r>
        <r>
          <rPr>
            <sz val="9"/>
            <color indexed="81"/>
            <rFont val="Tahoma"/>
            <family val="2"/>
          </rPr>
          <t xml:space="preserve">  Displays the total capital costs of the project. 
Capital costs should be included in row 52 in the appropriate year.
</t>
        </r>
        <r>
          <rPr>
            <b/>
            <sz val="9"/>
            <color indexed="81"/>
            <rFont val="Tahoma"/>
            <family val="2"/>
          </rPr>
          <t>Cell is locked.</t>
        </r>
      </text>
    </comment>
    <comment ref="D30" authorId="0" shapeId="0" xr:uid="{00000000-0006-0000-0600-00000F000000}">
      <text>
        <r>
          <rPr>
            <b/>
            <sz val="9"/>
            <color indexed="81"/>
            <rFont val="Tahoma"/>
            <family val="2"/>
          </rPr>
          <t>INPUT:</t>
        </r>
        <r>
          <rPr>
            <sz val="9"/>
            <color indexed="81"/>
            <rFont val="Tahoma"/>
            <family val="2"/>
          </rPr>
          <t xml:space="preserve"> Enter the year the project commences operation.</t>
        </r>
      </text>
    </comment>
    <comment ref="D31" authorId="0" shapeId="0" xr:uid="{00000000-0006-0000-0600-000010000000}">
      <text>
        <r>
          <rPr>
            <b/>
            <sz val="9"/>
            <color indexed="81"/>
            <rFont val="Tahoma"/>
            <family val="2"/>
          </rPr>
          <t>INPUT:</t>
        </r>
        <r>
          <rPr>
            <sz val="9"/>
            <color indexed="81"/>
            <rFont val="Tahoma"/>
            <family val="2"/>
          </rPr>
          <t xml:space="preserve"> Use the applicant's project life information for the "Applicant B/C" model. For the "AEA B/C" model, use AEA's baseline assumption found in the "Assumptions" worksheet. </t>
        </r>
      </text>
    </comment>
    <comment ref="D32" authorId="0" shapeId="0" xr:uid="{00000000-0006-0000-0600-000011000000}">
      <text>
        <r>
          <rPr>
            <b/>
            <sz val="9"/>
            <color indexed="81"/>
            <rFont val="Tahoma"/>
            <family val="2"/>
          </rPr>
          <t>INPUT:</t>
        </r>
        <r>
          <rPr>
            <sz val="9"/>
            <color indexed="81"/>
            <rFont val="Tahoma"/>
            <family val="2"/>
          </rPr>
          <t xml:space="preserve"> Enter only the renewable energy production that offsets base electric production. Generation in excess of the electric load (e.g. for heating) should not be entered into this cell.
If the generation is expected to change over time, please manually input the data into the appropriate cells.</t>
        </r>
      </text>
    </comment>
    <comment ref="D33" authorId="0" shapeId="0" xr:uid="{00000000-0006-0000-0600-000012000000}">
      <text>
        <r>
          <rPr>
            <b/>
            <sz val="9"/>
            <color indexed="81"/>
            <rFont val="Tahoma"/>
            <family val="2"/>
          </rPr>
          <t>INPUT:</t>
        </r>
        <r>
          <rPr>
            <sz val="9"/>
            <color indexed="81"/>
            <rFont val="Tahoma"/>
            <family val="2"/>
          </rPr>
          <t xml:space="preserve"> Enter the amount of space heat produced by the proposed project in terms of displaced gallons of heating fuel or mmBtu of natural gas. 
If a project will decrease the amount of recovered heat from an existing heat recovery system, include the reduced displaced heat here as a negative value.</t>
        </r>
      </text>
    </comment>
    <comment ref="D34" authorId="0" shapeId="0" xr:uid="{00000000-0006-0000-0600-000013000000}">
      <text>
        <r>
          <rPr>
            <b/>
            <sz val="9"/>
            <color indexed="81"/>
            <rFont val="Tahoma"/>
            <family val="2"/>
          </rPr>
          <t xml:space="preserve">Input: 
</t>
        </r>
        <r>
          <rPr>
            <sz val="9"/>
            <color indexed="81"/>
            <rFont val="Tahoma"/>
            <family val="2"/>
          </rPr>
          <t>Renewable O&amp;M (Electric) is input here and is referenced by row 66.</t>
        </r>
      </text>
    </comment>
    <comment ref="D35" authorId="0" shapeId="0" xr:uid="{00000000-0006-0000-0600-000014000000}">
      <text>
        <r>
          <rPr>
            <b/>
            <sz val="9"/>
            <color indexed="81"/>
            <rFont val="Tahoma"/>
            <family val="2"/>
          </rPr>
          <t xml:space="preserve">Input: 
</t>
        </r>
        <r>
          <rPr>
            <sz val="9"/>
            <color indexed="81"/>
            <rFont val="Tahoma"/>
            <family val="2"/>
          </rPr>
          <t>Renewable O&amp;M (Heat) is input here and is referenced by row 88.</t>
        </r>
      </text>
    </comment>
    <comment ref="D36" authorId="0" shapeId="0" xr:uid="{00000000-0006-0000-0600-000015000000}">
      <text>
        <r>
          <rPr>
            <b/>
            <sz val="9"/>
            <color indexed="81"/>
            <rFont val="Tahoma"/>
            <family val="2"/>
          </rPr>
          <t>INPUT:</t>
        </r>
        <r>
          <rPr>
            <sz val="9"/>
            <color indexed="81"/>
            <rFont val="Tahoma"/>
            <family val="2"/>
          </rPr>
          <t xml:space="preserve"> If the project will operate in "Diesels OFF" mode, put in the expected hours the engines will remain off per year</t>
        </r>
      </text>
    </comment>
    <comment ref="D37" authorId="0" shapeId="0" xr:uid="{00000000-0006-0000-0600-000016000000}">
      <text>
        <r>
          <rPr>
            <b/>
            <sz val="9"/>
            <color indexed="81"/>
            <rFont val="Tahoma"/>
            <family val="2"/>
          </rPr>
          <t>INPUT:</t>
        </r>
        <r>
          <rPr>
            <sz val="9"/>
            <color indexed="81"/>
            <rFont val="Tahoma"/>
            <family val="2"/>
          </rPr>
          <t xml:space="preserve"> Enter the installed capacity of the proposed electric system; this cell is not linked to any other cells.</t>
        </r>
      </text>
    </comment>
    <comment ref="D38" authorId="0" shapeId="0" xr:uid="{00000000-0006-0000-0600-000017000000}">
      <text>
        <r>
          <rPr>
            <b/>
            <sz val="9"/>
            <color indexed="81"/>
            <rFont val="Tahoma"/>
            <family val="2"/>
          </rPr>
          <t>CALCULATION:</t>
        </r>
        <r>
          <rPr>
            <sz val="9"/>
            <color indexed="81"/>
            <rFont val="Tahoma"/>
            <family val="2"/>
          </rPr>
          <t xml:space="preserve"> Calculates  the capacity factor
</t>
        </r>
        <r>
          <rPr>
            <b/>
            <sz val="9"/>
            <color indexed="81"/>
            <rFont val="Tahoma"/>
            <family val="2"/>
          </rPr>
          <t>Cell is locked.</t>
        </r>
      </text>
    </comment>
    <comment ref="D39" authorId="0" shapeId="0" xr:uid="{00000000-0006-0000-0600-000018000000}">
      <text>
        <r>
          <rPr>
            <b/>
            <sz val="9"/>
            <color indexed="81"/>
            <rFont val="Tahoma"/>
            <family val="2"/>
          </rPr>
          <t>INPUT:</t>
        </r>
        <r>
          <rPr>
            <sz val="9"/>
            <color indexed="81"/>
            <rFont val="Tahoma"/>
            <family val="2"/>
          </rPr>
          <t xml:space="preserve"> Enter the capacity of the propose heating system in Btu per hour; this cell is not linked to any other cells</t>
        </r>
      </text>
    </comment>
    <comment ref="D40" authorId="0" shapeId="0" xr:uid="{00000000-0006-0000-0600-000019000000}">
      <text>
        <r>
          <rPr>
            <b/>
            <sz val="9"/>
            <color indexed="81"/>
            <rFont val="Tahoma"/>
            <family val="2"/>
          </rPr>
          <t>CALCULATION:</t>
        </r>
        <r>
          <rPr>
            <sz val="9"/>
            <color indexed="81"/>
            <rFont val="Tahoma"/>
            <family val="2"/>
          </rPr>
          <t xml:space="preserve"> Calculates  the capacity factor
</t>
        </r>
        <r>
          <rPr>
            <b/>
            <sz val="9"/>
            <color indexed="81"/>
            <rFont val="Tahoma"/>
            <family val="2"/>
          </rPr>
          <t>Cell is locked.</t>
        </r>
      </text>
    </comment>
    <comment ref="C45" authorId="0" shapeId="0" xr:uid="{00000000-0006-0000-0600-00001A000000}">
      <text>
        <r>
          <rPr>
            <b/>
            <sz val="9"/>
            <color indexed="81"/>
            <rFont val="Tahoma"/>
            <family val="2"/>
          </rPr>
          <t>INPUT:</t>
        </r>
        <r>
          <rPr>
            <sz val="9"/>
            <color indexed="81"/>
            <rFont val="Tahoma"/>
            <family val="2"/>
          </rPr>
          <t xml:space="preserve"> Select size of base system engines from dropdown list. 
This is only used in "Diesels OFF"</t>
        </r>
      </text>
    </comment>
    <comment ref="D45" authorId="0" shapeId="0" xr:uid="{00000000-0006-0000-0600-00001B000000}">
      <text>
        <r>
          <rPr>
            <b/>
            <sz val="9"/>
            <color indexed="81"/>
            <rFont val="Tahoma"/>
            <family val="2"/>
          </rPr>
          <t xml:space="preserve">REFERENCE:
</t>
        </r>
        <r>
          <rPr>
            <sz val="9"/>
            <color indexed="81"/>
            <rFont val="Tahoma"/>
            <family val="2"/>
          </rPr>
          <t xml:space="preserve">The field updates based on cell C45 from '999-Calc'
</t>
        </r>
        <r>
          <rPr>
            <b/>
            <sz val="9"/>
            <color indexed="81"/>
            <rFont val="Tahoma"/>
            <family val="2"/>
          </rPr>
          <t>Cell is locked.</t>
        </r>
      </text>
    </comment>
    <comment ref="D46" authorId="0" shapeId="0" xr:uid="{00000000-0006-0000-0600-00001C000000}">
      <text>
        <r>
          <rPr>
            <b/>
            <sz val="9"/>
            <color indexed="81"/>
            <rFont val="Tahoma"/>
            <family val="2"/>
          </rPr>
          <t xml:space="preserve">INPUT: </t>
        </r>
        <r>
          <rPr>
            <sz val="9"/>
            <color indexed="81"/>
            <rFont val="Tahoma"/>
            <family val="2"/>
          </rPr>
          <t xml:space="preserve">Manually enter current kWh/gallon </t>
        </r>
      </text>
    </comment>
    <comment ref="C48" authorId="0" shapeId="0" xr:uid="{00000000-0006-0000-0600-00001D000000}">
      <text>
        <r>
          <rPr>
            <b/>
            <sz val="9"/>
            <color indexed="81"/>
            <rFont val="Tahoma"/>
            <family val="2"/>
          </rPr>
          <t>Neil McMahon:</t>
        </r>
        <r>
          <rPr>
            <sz val="9"/>
            <color indexed="81"/>
            <rFont val="Tahoma"/>
            <family val="2"/>
          </rPr>
          <t xml:space="preserve">
</t>
        </r>
        <r>
          <rPr>
            <b/>
            <sz val="9"/>
            <color indexed="81"/>
            <rFont val="Tahoma"/>
            <family val="2"/>
          </rPr>
          <t>INPUT:</t>
        </r>
        <r>
          <rPr>
            <sz val="9"/>
            <color indexed="81"/>
            <rFont val="Tahoma"/>
            <family val="2"/>
          </rPr>
          <t xml:space="preserve"> Enter the current total diesel generation for the community</t>
        </r>
      </text>
    </comment>
    <comment ref="D48" authorId="0" shapeId="0" xr:uid="{00000000-0006-0000-0600-00001E000000}">
      <text>
        <r>
          <rPr>
            <b/>
            <sz val="9"/>
            <color indexed="81"/>
            <rFont val="Tahoma"/>
            <family val="2"/>
          </rPr>
          <t xml:space="preserve">REFERENCE:
</t>
        </r>
        <r>
          <rPr>
            <sz val="9"/>
            <color indexed="81"/>
            <rFont val="Tahoma"/>
            <family val="2"/>
          </rPr>
          <t xml:space="preserve">Value changes based on location and annual generation.
</t>
        </r>
        <r>
          <rPr>
            <b/>
            <sz val="9"/>
            <color indexed="81"/>
            <rFont val="Tahoma"/>
            <family val="2"/>
          </rPr>
          <t>Cell is locked.</t>
        </r>
      </text>
    </comment>
    <comment ref="C52" authorId="0" shapeId="0" xr:uid="{00000000-0006-0000-0600-00001F000000}">
      <text>
        <r>
          <rPr>
            <b/>
            <sz val="9"/>
            <color indexed="81"/>
            <rFont val="Tahoma"/>
            <family val="2"/>
          </rPr>
          <t xml:space="preserve">INPUT: </t>
        </r>
        <r>
          <rPr>
            <sz val="9"/>
            <color indexed="81"/>
            <rFont val="Tahoma"/>
            <family val="2"/>
          </rPr>
          <t>Enter capital costs of the project in the year where they're expected to be incurred.
Past capital costs should be included 2020$.</t>
        </r>
      </text>
    </comment>
    <comment ref="C54" authorId="0" shapeId="0" xr:uid="{00000000-0006-0000-0600-000020000000}">
      <text>
        <r>
          <rPr>
            <b/>
            <sz val="9"/>
            <color indexed="81"/>
            <rFont val="Tahoma"/>
            <family val="2"/>
          </rPr>
          <t>CALCULATION:</t>
        </r>
        <r>
          <rPr>
            <sz val="9"/>
            <color indexed="81"/>
            <rFont val="Tahoma"/>
            <family val="2"/>
          </rPr>
          <t xml:space="preserve"> Calculated net benefits of the project from electricity 
</t>
        </r>
        <r>
          <rPr>
            <b/>
            <sz val="9"/>
            <color indexed="81"/>
            <rFont val="Tahoma"/>
            <family val="2"/>
          </rPr>
          <t>Cells are locked.</t>
        </r>
      </text>
    </comment>
    <comment ref="C55" authorId="0" shapeId="0" xr:uid="{00000000-0006-0000-0600-000021000000}">
      <text>
        <r>
          <rPr>
            <b/>
            <sz val="9"/>
            <color indexed="81"/>
            <rFont val="Tahoma"/>
            <family val="2"/>
          </rPr>
          <t xml:space="preserve">CALCULATION: </t>
        </r>
        <r>
          <rPr>
            <sz val="9"/>
            <color indexed="81"/>
            <rFont val="Tahoma"/>
            <family val="2"/>
          </rPr>
          <t xml:space="preserve">Calculated net benefits of the project from heating 
</t>
        </r>
        <r>
          <rPr>
            <b/>
            <sz val="9"/>
            <color indexed="81"/>
            <rFont val="Tahoma"/>
            <family val="2"/>
          </rPr>
          <t>Cells are locked.</t>
        </r>
      </text>
    </comment>
    <comment ref="C56" authorId="0" shapeId="0" xr:uid="{00000000-0006-0000-0600-000022000000}">
      <text>
        <r>
          <rPr>
            <b/>
            <sz val="9"/>
            <color indexed="81"/>
            <rFont val="Tahoma"/>
            <family val="2"/>
          </rPr>
          <t>INPUT:</t>
        </r>
        <r>
          <rPr>
            <sz val="9"/>
            <color indexed="81"/>
            <rFont val="Tahoma"/>
            <family val="2"/>
          </rPr>
          <t xml:space="preserve"> If appropriate, enter the estimated additional public benefit of the project beyond fuel displacement to be included in the B/C ratio calculations. Before using this feature, please read the accompanying word document included in the comments section. Show detailed sources and/or assumptions in the 'Calc' worksheet.</t>
        </r>
      </text>
    </comment>
    <comment ref="C57" authorId="0" shapeId="0" xr:uid="{00000000-0006-0000-0600-000023000000}">
      <text>
        <r>
          <rPr>
            <b/>
            <sz val="9"/>
            <color indexed="81"/>
            <rFont val="Tahoma"/>
            <family val="2"/>
          </rPr>
          <t xml:space="preserve">CALCULATION: </t>
        </r>
        <r>
          <rPr>
            <sz val="9"/>
            <color indexed="81"/>
            <rFont val="Tahoma"/>
            <family val="2"/>
          </rPr>
          <t xml:space="preserve">Calculated total cost savings of the project.
</t>
        </r>
        <r>
          <rPr>
            <b/>
            <sz val="9"/>
            <color indexed="81"/>
            <rFont val="Tahoma"/>
            <family val="2"/>
          </rPr>
          <t>Cells are locked.</t>
        </r>
      </text>
    </comment>
    <comment ref="C59" authorId="0" shapeId="0" xr:uid="{00000000-0006-0000-0600-000024000000}">
      <text>
        <r>
          <rPr>
            <b/>
            <sz val="9"/>
            <color indexed="81"/>
            <rFont val="Tahoma"/>
            <family val="2"/>
          </rPr>
          <t>CALCULATION:</t>
        </r>
        <r>
          <rPr>
            <sz val="9"/>
            <color indexed="81"/>
            <rFont val="Tahoma"/>
            <family val="2"/>
          </rPr>
          <t xml:space="preserve"> Calculated total net benefits of the project.
</t>
        </r>
        <r>
          <rPr>
            <b/>
            <sz val="9"/>
            <color indexed="81"/>
            <rFont val="Tahoma"/>
            <family val="2"/>
          </rPr>
          <t>Cells are locked.</t>
        </r>
      </text>
    </comment>
    <comment ref="C64" authorId="0" shapeId="0" xr:uid="{00000000-0006-0000-0600-000025000000}">
      <text>
        <r>
          <rPr>
            <b/>
            <sz val="9"/>
            <color indexed="81"/>
            <rFont val="Tahoma"/>
            <family val="2"/>
          </rPr>
          <t>REFERENCE:</t>
        </r>
        <r>
          <rPr>
            <sz val="9"/>
            <color indexed="81"/>
            <rFont val="Tahoma"/>
            <family val="2"/>
          </rPr>
          <t xml:space="preserve">
By default, this row is populate by the input in cell D32. If the generation is expected to change, input values in appropriate cells. For instance, a solar PV project will experience ~0.5% decrease in output per year or a hydro project may fulfill a greater load in the future.</t>
        </r>
      </text>
    </comment>
    <comment ref="C65" authorId="0" shapeId="0" xr:uid="{00000000-0006-0000-0600-000026000000}">
      <text>
        <r>
          <rPr>
            <b/>
            <sz val="9"/>
            <color indexed="81"/>
            <rFont val="Tahoma"/>
            <family val="2"/>
          </rPr>
          <t xml:space="preserve">INPUT: 
</t>
        </r>
        <r>
          <rPr>
            <sz val="9"/>
            <color indexed="81"/>
            <rFont val="Tahoma"/>
            <family val="2"/>
          </rPr>
          <t>Enter a value if one exists in the application. Note that standard repair and maintenance is included in the O&amp;M estimate</t>
        </r>
      </text>
    </comment>
    <comment ref="C66" authorId="0" shapeId="0" xr:uid="{00000000-0006-0000-0600-000027000000}">
      <text>
        <r>
          <rPr>
            <b/>
            <sz val="9"/>
            <color indexed="81"/>
            <rFont val="Tahoma"/>
            <family val="2"/>
          </rPr>
          <t xml:space="preserve">REFERENCE: 
</t>
        </r>
        <r>
          <rPr>
            <sz val="9"/>
            <color indexed="81"/>
            <rFont val="Tahoma"/>
            <family val="2"/>
          </rPr>
          <t xml:space="preserve">By default, references cell D34
</t>
        </r>
        <r>
          <rPr>
            <b/>
            <sz val="9"/>
            <color indexed="81"/>
            <rFont val="Tahoma"/>
            <family val="2"/>
          </rPr>
          <t>Cells are locked</t>
        </r>
      </text>
    </comment>
    <comment ref="C67" authorId="0" shapeId="0" xr:uid="{00000000-0006-0000-0600-000028000000}">
      <text>
        <r>
          <rPr>
            <b/>
            <sz val="9"/>
            <color indexed="81"/>
            <rFont val="Tahoma"/>
            <family val="2"/>
          </rPr>
          <t xml:space="preserve">INPUT: 
</t>
        </r>
        <r>
          <rPr>
            <sz val="9"/>
            <color indexed="81"/>
            <rFont val="Tahoma"/>
            <family val="2"/>
          </rPr>
          <t xml:space="preserve">Enter a value if one exists in the application. </t>
        </r>
      </text>
    </comment>
    <comment ref="C68" authorId="0" shapeId="0" xr:uid="{00000000-0006-0000-0600-000029000000}">
      <text>
        <r>
          <rPr>
            <b/>
            <sz val="9"/>
            <color indexed="81"/>
            <rFont val="Tahoma"/>
            <family val="2"/>
          </rPr>
          <t>INPUT:</t>
        </r>
        <r>
          <rPr>
            <sz val="9"/>
            <color indexed="81"/>
            <rFont val="Tahoma"/>
            <family val="2"/>
          </rPr>
          <t xml:space="preserve"> 
Enter a value if one exists in the application, please see worksheet 'Biomass Units' for reference. Please show your all your calculations in the 'Calc' sheet.</t>
        </r>
      </text>
    </comment>
    <comment ref="C69" authorId="0" shapeId="0" xr:uid="{00000000-0006-0000-0600-00002A000000}">
      <text>
        <r>
          <rPr>
            <b/>
            <sz val="9"/>
            <color indexed="81"/>
            <rFont val="Tahoma"/>
            <family val="2"/>
          </rPr>
          <t>INPUT:</t>
        </r>
        <r>
          <rPr>
            <sz val="9"/>
            <color indexed="81"/>
            <rFont val="Tahoma"/>
            <family val="2"/>
          </rPr>
          <t xml:space="preserve"> 
Enter applicant provided value if one exists, provide documentation for other values in the notes section.</t>
        </r>
      </text>
    </comment>
    <comment ref="C70" authorId="0" shapeId="0" xr:uid="{00000000-0006-0000-0600-00002B000000}">
      <text>
        <r>
          <rPr>
            <b/>
            <sz val="9"/>
            <color indexed="81"/>
            <rFont val="Tahoma"/>
            <family val="2"/>
          </rPr>
          <t xml:space="preserve">CALCULATION: </t>
        </r>
        <r>
          <rPr>
            <sz val="9"/>
            <color indexed="81"/>
            <rFont val="Tahoma"/>
            <family val="2"/>
          </rPr>
          <t xml:space="preserve">Calculated Fuel cost based on quantity and unit cost
</t>
        </r>
        <r>
          <rPr>
            <b/>
            <sz val="9"/>
            <color indexed="81"/>
            <rFont val="Tahoma"/>
            <family val="2"/>
          </rPr>
          <t>Cells are locked</t>
        </r>
      </text>
    </comment>
    <comment ref="C71" authorId="0" shapeId="0" xr:uid="{00000000-0006-0000-0600-00002C000000}">
      <text>
        <r>
          <rPr>
            <b/>
            <sz val="9"/>
            <color indexed="81"/>
            <rFont val="Tahoma"/>
            <family val="2"/>
          </rPr>
          <t>CALCULATION:</t>
        </r>
        <r>
          <rPr>
            <sz val="9"/>
            <color indexed="81"/>
            <rFont val="Tahoma"/>
            <family val="2"/>
          </rPr>
          <t xml:space="preserve"> 
Sum of all annual renewable energy costs
</t>
        </r>
        <r>
          <rPr>
            <b/>
            <sz val="9"/>
            <color indexed="81"/>
            <rFont val="Tahoma"/>
            <family val="2"/>
          </rPr>
          <t>Cells are locked</t>
        </r>
      </text>
    </comment>
    <comment ref="C74" authorId="0" shapeId="0" xr:uid="{00000000-0006-0000-0600-00002D000000}">
      <text>
        <r>
          <rPr>
            <b/>
            <sz val="9"/>
            <color indexed="81"/>
            <rFont val="Tahoma"/>
            <family val="2"/>
          </rPr>
          <t xml:space="preserve">REFERENCE:
</t>
        </r>
        <r>
          <rPr>
            <sz val="9"/>
            <color indexed="81"/>
            <rFont val="Tahoma"/>
            <family val="2"/>
          </rPr>
          <t>By default, this row is populate by the input in cell D32. If the generation is expected to change, input values in appropriate cells. For instance, a solar PV project will experience ~0.5% decrease in output per year or a hydro project may fulfill a greater load in the future.</t>
        </r>
      </text>
    </comment>
    <comment ref="C75" authorId="0" shapeId="0" xr:uid="{00000000-0006-0000-0600-00002E000000}">
      <text>
        <r>
          <rPr>
            <b/>
            <sz val="9"/>
            <color indexed="81"/>
            <rFont val="Tahoma"/>
            <family val="2"/>
          </rPr>
          <t>REFERENCE:</t>
        </r>
        <r>
          <rPr>
            <sz val="9"/>
            <color indexed="81"/>
            <rFont val="Tahoma"/>
            <family val="2"/>
          </rPr>
          <t xml:space="preserve">
Cells autopopulate based on choice in cell C5.</t>
        </r>
      </text>
    </comment>
    <comment ref="C76" authorId="0" shapeId="0" xr:uid="{00000000-0006-0000-0600-00002F000000}">
      <text>
        <r>
          <rPr>
            <b/>
            <sz val="9"/>
            <color indexed="81"/>
            <rFont val="Tahoma"/>
            <family val="2"/>
          </rPr>
          <t>INPUT:</t>
        </r>
        <r>
          <rPr>
            <sz val="9"/>
            <color indexed="81"/>
            <rFont val="Tahoma"/>
            <family val="2"/>
          </rPr>
          <t xml:space="preserve"> 
Enter applicant provided value if one exists, provide documentation for other values in the notes section. DO NOT USE IF DIESELS DO NOT TURN OFF</t>
        </r>
      </text>
    </comment>
    <comment ref="C77" authorId="0" shapeId="0" xr:uid="{00000000-0006-0000-0600-000030000000}">
      <text>
        <r>
          <rPr>
            <b/>
            <sz val="9"/>
            <color indexed="81"/>
            <rFont val="Tahoma"/>
            <family val="2"/>
          </rPr>
          <t xml:space="preserve">CALCULATION: 
</t>
        </r>
        <r>
          <rPr>
            <sz val="9"/>
            <color indexed="81"/>
            <rFont val="Tahoma"/>
            <family val="2"/>
          </rPr>
          <t xml:space="preserve">These cells will autocalculate by default by selections in cells D45 and D36. 
If there is good information with which to provide a more nuanced analysis please refer to assumption about O&amp;M in both the assumptions tab and use the format provided in the Calc tab. Please document all alternate values in notes section. 
</t>
        </r>
        <r>
          <rPr>
            <b/>
            <sz val="9"/>
            <color indexed="81"/>
            <rFont val="Tahoma"/>
            <family val="2"/>
          </rPr>
          <t>Cells are locked.</t>
        </r>
      </text>
    </comment>
    <comment ref="C78" authorId="0" shapeId="0" xr:uid="{00000000-0006-0000-0600-000031000000}">
      <text>
        <r>
          <rPr>
            <b/>
            <sz val="9"/>
            <color indexed="81"/>
            <rFont val="Tahoma"/>
            <family val="2"/>
          </rPr>
          <t xml:space="preserve">CALCULATION: </t>
        </r>
        <r>
          <rPr>
            <sz val="9"/>
            <color indexed="81"/>
            <rFont val="Tahoma"/>
            <family val="2"/>
          </rPr>
          <t xml:space="preserve"> 
These cells will autocalculate by default based on displaced generation and generation efficiency.
</t>
        </r>
        <r>
          <rPr>
            <b/>
            <sz val="9"/>
            <color indexed="81"/>
            <rFont val="Tahoma"/>
            <family val="2"/>
          </rPr>
          <t>Cells are locked</t>
        </r>
      </text>
    </comment>
    <comment ref="C79" authorId="0" shapeId="0" xr:uid="{00000000-0006-0000-0600-000032000000}">
      <text>
        <r>
          <rPr>
            <b/>
            <sz val="9"/>
            <color indexed="81"/>
            <rFont val="Tahoma"/>
            <family val="2"/>
          </rPr>
          <t>CALCULATION:</t>
        </r>
        <r>
          <rPr>
            <sz val="9"/>
            <color indexed="81"/>
            <rFont val="Tahoma"/>
            <family val="2"/>
          </rPr>
          <t xml:space="preserve"> Calculated Fuel cost based on quantity and unit cost
</t>
        </r>
        <r>
          <rPr>
            <b/>
            <sz val="9"/>
            <color indexed="81"/>
            <rFont val="Tahoma"/>
            <family val="2"/>
          </rPr>
          <t>Cells are locked</t>
        </r>
      </text>
    </comment>
    <comment ref="C80" authorId="0" shapeId="0" xr:uid="{00000000-0006-0000-0600-000033000000}">
      <text>
        <r>
          <rPr>
            <b/>
            <sz val="9"/>
            <color indexed="81"/>
            <rFont val="Tahoma"/>
            <family val="2"/>
          </rPr>
          <t xml:space="preserve">CALCULATION: </t>
        </r>
        <r>
          <rPr>
            <sz val="9"/>
            <color indexed="81"/>
            <rFont val="Tahoma"/>
            <family val="2"/>
          </rPr>
          <t xml:space="preserve">
Sum of all annual displaced fossil fuel energy costs
</t>
        </r>
        <r>
          <rPr>
            <b/>
            <sz val="9"/>
            <color indexed="81"/>
            <rFont val="Tahoma"/>
            <family val="2"/>
          </rPr>
          <t>Cells are locked</t>
        </r>
      </text>
    </comment>
    <comment ref="C87" authorId="0" shapeId="0" xr:uid="{00000000-0006-0000-0600-000034000000}">
      <text>
        <r>
          <rPr>
            <b/>
            <sz val="9"/>
            <color indexed="81"/>
            <rFont val="Tahoma"/>
            <family val="2"/>
          </rPr>
          <t xml:space="preserve">INPUT: 
</t>
        </r>
        <r>
          <rPr>
            <sz val="9"/>
            <color indexed="81"/>
            <rFont val="Tahoma"/>
            <family val="2"/>
          </rPr>
          <t>Enter a value if one exists in the application. Note that standard repair and maintenance is included in the O&amp;M estimate</t>
        </r>
      </text>
    </comment>
    <comment ref="C88" authorId="0" shapeId="0" xr:uid="{00000000-0006-0000-0600-000035000000}">
      <text>
        <r>
          <rPr>
            <b/>
            <sz val="9"/>
            <color indexed="81"/>
            <rFont val="Tahoma"/>
            <family val="2"/>
          </rPr>
          <t xml:space="preserve">REFERENCE: 
</t>
        </r>
        <r>
          <rPr>
            <sz val="9"/>
            <color indexed="81"/>
            <rFont val="Tahoma"/>
            <family val="2"/>
          </rPr>
          <t xml:space="preserve">By default, references cell D35
</t>
        </r>
        <r>
          <rPr>
            <b/>
            <sz val="9"/>
            <color indexed="81"/>
            <rFont val="Tahoma"/>
            <family val="2"/>
          </rPr>
          <t>Cells are locked</t>
        </r>
      </text>
    </comment>
    <comment ref="C89" authorId="0" shapeId="0" xr:uid="{00000000-0006-0000-0600-000036000000}">
      <text>
        <r>
          <rPr>
            <b/>
            <sz val="9"/>
            <color indexed="81"/>
            <rFont val="Tahoma"/>
            <family val="2"/>
          </rPr>
          <t xml:space="preserve">INPUT: 
</t>
        </r>
        <r>
          <rPr>
            <sz val="9"/>
            <color indexed="81"/>
            <rFont val="Tahoma"/>
            <family val="2"/>
          </rPr>
          <t xml:space="preserve">Enter a value if one exists in the application. </t>
        </r>
      </text>
    </comment>
    <comment ref="C90" authorId="0" shapeId="0" xr:uid="{00000000-0006-0000-0600-000037000000}">
      <text>
        <r>
          <rPr>
            <b/>
            <sz val="9"/>
            <color indexed="81"/>
            <rFont val="Tahoma"/>
            <family val="2"/>
          </rPr>
          <t>INPUT:</t>
        </r>
        <r>
          <rPr>
            <sz val="9"/>
            <color indexed="81"/>
            <rFont val="Tahoma"/>
            <family val="2"/>
          </rPr>
          <t xml:space="preserve"> 
Enter a value if one exists in the application, please see worksheet 'Biomass Units' for reference. Please show your all your calculations in the 'Calc' sheet.
If electricity is being consumed for heat, either directly in a resistive heater or as in heat pump, those kWhs should be included here. </t>
        </r>
      </text>
    </comment>
    <comment ref="C91" authorId="0" shapeId="0" xr:uid="{00000000-0006-0000-0600-000038000000}">
      <text>
        <r>
          <rPr>
            <b/>
            <sz val="9"/>
            <color indexed="81"/>
            <rFont val="Tahoma"/>
            <family val="2"/>
          </rPr>
          <t>INPUT:</t>
        </r>
        <r>
          <rPr>
            <sz val="9"/>
            <color indexed="81"/>
            <rFont val="Tahoma"/>
            <family val="2"/>
          </rPr>
          <t xml:space="preserve"> 
Enter applicant provided value if one exists, provide documentation for other values in the notes section.
Any heat delivered to customers should be values appropriately, and heat customers should not receive unnecessary subsidy from other customers</t>
        </r>
      </text>
    </comment>
    <comment ref="C92" authorId="0" shapeId="0" xr:uid="{00000000-0006-0000-0600-000039000000}">
      <text>
        <r>
          <rPr>
            <b/>
            <sz val="9"/>
            <color indexed="81"/>
            <rFont val="Tahoma"/>
            <family val="2"/>
          </rPr>
          <t xml:space="preserve">CALCULATION: </t>
        </r>
        <r>
          <rPr>
            <sz val="9"/>
            <color indexed="81"/>
            <rFont val="Tahoma"/>
            <family val="2"/>
          </rPr>
          <t xml:space="preserve">Calculated Fuel cost based on quantity and unit cost
</t>
        </r>
        <r>
          <rPr>
            <b/>
            <sz val="9"/>
            <color indexed="81"/>
            <rFont val="Tahoma"/>
            <family val="2"/>
          </rPr>
          <t>Cells are locked</t>
        </r>
      </text>
    </comment>
    <comment ref="C93" authorId="0" shapeId="0" xr:uid="{00000000-0006-0000-0600-00003A000000}">
      <text>
        <r>
          <rPr>
            <b/>
            <sz val="9"/>
            <color indexed="81"/>
            <rFont val="Tahoma"/>
            <family val="2"/>
          </rPr>
          <t>CALCULATION:</t>
        </r>
        <r>
          <rPr>
            <sz val="9"/>
            <color indexed="81"/>
            <rFont val="Tahoma"/>
            <family val="2"/>
          </rPr>
          <t xml:space="preserve"> 
Sum of all annual renewable energy costs
</t>
        </r>
        <r>
          <rPr>
            <b/>
            <sz val="9"/>
            <color indexed="81"/>
            <rFont val="Tahoma"/>
            <family val="2"/>
          </rPr>
          <t>Cells are locked</t>
        </r>
      </text>
    </comment>
    <comment ref="C96" authorId="0" shapeId="0" xr:uid="{00000000-0006-0000-0600-00003B000000}">
      <text>
        <r>
          <rPr>
            <b/>
            <sz val="9"/>
            <color indexed="81"/>
            <rFont val="Tahoma"/>
            <family val="2"/>
          </rPr>
          <t xml:space="preserve">CALCULATION: </t>
        </r>
        <r>
          <rPr>
            <sz val="9"/>
            <color indexed="81"/>
            <rFont val="Tahoma"/>
            <family val="2"/>
          </rPr>
          <t xml:space="preserve"> 
These cells will autocalculate by default based on displaced generation and generation efficiency.
</t>
        </r>
        <r>
          <rPr>
            <b/>
            <sz val="9"/>
            <color indexed="81"/>
            <rFont val="Tahoma"/>
            <family val="2"/>
          </rPr>
          <t>Cells are locked</t>
        </r>
      </text>
    </comment>
    <comment ref="C97" authorId="0" shapeId="0" xr:uid="{00000000-0006-0000-0600-00003C000000}">
      <text>
        <r>
          <rPr>
            <b/>
            <sz val="9"/>
            <color indexed="81"/>
            <rFont val="Tahoma"/>
            <family val="2"/>
          </rPr>
          <t>INPUT:</t>
        </r>
        <r>
          <rPr>
            <sz val="9"/>
            <color indexed="81"/>
            <rFont val="Tahoma"/>
            <family val="2"/>
          </rPr>
          <t xml:space="preserve">
Heating fuel prices will need to be projected based on actual heating costs and escalation factors consistent with the nearest fuel community</t>
        </r>
      </text>
    </comment>
    <comment ref="C98" authorId="0" shapeId="0" xr:uid="{00000000-0006-0000-0600-00003D000000}">
      <text>
        <r>
          <rPr>
            <b/>
            <sz val="9"/>
            <color indexed="81"/>
            <rFont val="Tahoma"/>
            <family val="2"/>
          </rPr>
          <t>INPUT:</t>
        </r>
        <r>
          <rPr>
            <sz val="9"/>
            <color indexed="81"/>
            <rFont val="Tahoma"/>
            <family val="2"/>
          </rPr>
          <t xml:space="preserve"> 
Enter applicant provided value if one exists, provide documentation for other values in the notes section. </t>
        </r>
      </text>
    </comment>
    <comment ref="C99" authorId="0" shapeId="0" xr:uid="{00000000-0006-0000-0600-00003E000000}">
      <text>
        <r>
          <rPr>
            <b/>
            <sz val="9"/>
            <color indexed="81"/>
            <rFont val="Tahoma"/>
            <family val="2"/>
          </rPr>
          <t xml:space="preserve">Input: 
</t>
        </r>
        <r>
          <rPr>
            <sz val="9"/>
            <color indexed="81"/>
            <rFont val="Tahoma"/>
            <family val="2"/>
          </rPr>
          <t xml:space="preserve">If there is good information with which to provide a more nuanced analysis please refer to assumption about O&amp;M in both the assumptions tab and use the format provided in the Calc tab. Please document all alternate values in notes section. 
</t>
        </r>
      </text>
    </comment>
    <comment ref="C100" authorId="0" shapeId="0" xr:uid="{00000000-0006-0000-0600-00003F000000}">
      <text>
        <r>
          <rPr>
            <b/>
            <sz val="9"/>
            <color indexed="81"/>
            <rFont val="Tahoma"/>
            <family val="2"/>
          </rPr>
          <t>CALCULATION:</t>
        </r>
        <r>
          <rPr>
            <sz val="9"/>
            <color indexed="81"/>
            <rFont val="Tahoma"/>
            <family val="2"/>
          </rPr>
          <t xml:space="preserve"> Calculated Fuel cost based on quantity and unit cost
</t>
        </r>
        <r>
          <rPr>
            <b/>
            <sz val="9"/>
            <color indexed="81"/>
            <rFont val="Tahoma"/>
            <family val="2"/>
          </rPr>
          <t>Cells are locked</t>
        </r>
      </text>
    </comment>
    <comment ref="C101" authorId="0" shapeId="0" xr:uid="{00000000-0006-0000-0600-000040000000}">
      <text>
        <r>
          <rPr>
            <b/>
            <sz val="9"/>
            <color indexed="81"/>
            <rFont val="Tahoma"/>
            <family val="2"/>
          </rPr>
          <t xml:space="preserve">CALCULATION: </t>
        </r>
        <r>
          <rPr>
            <sz val="9"/>
            <color indexed="81"/>
            <rFont val="Tahoma"/>
            <family val="2"/>
          </rPr>
          <t xml:space="preserve">
Sum of all annual displaced fossil fuel energy costs for heating.
</t>
        </r>
        <r>
          <rPr>
            <b/>
            <sz val="9"/>
            <color indexed="81"/>
            <rFont val="Tahoma"/>
            <family val="2"/>
          </rPr>
          <t>Cells are locked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<sst xmlns="http://schemas.openxmlformats.org/spreadsheetml/2006/main" count="3461" uniqueCount="1210">
  <si>
    <t>PLEASE READ</t>
  </si>
  <si>
    <t>Alaska Energy Authority</t>
  </si>
  <si>
    <t>Renewable Energy Fund Program</t>
  </si>
  <si>
    <t>Round 19</t>
  </si>
  <si>
    <t>Contact</t>
  </si>
  <si>
    <t>Conner Erickson</t>
  </si>
  <si>
    <t>cterickson@akenergyauthority.org</t>
  </si>
  <si>
    <t>Variables</t>
  </si>
  <si>
    <t>Units (all $ are $2025)</t>
  </si>
  <si>
    <t>Social Cost of Carbon Projection</t>
  </si>
  <si>
    <t>Mid</t>
  </si>
  <si>
    <t>Social Cost of Carbon Rate of Increase</t>
  </si>
  <si>
    <t>% per Year</t>
  </si>
  <si>
    <t>Discount Rate</t>
  </si>
  <si>
    <t>Annual</t>
  </si>
  <si>
    <t>Sheet Name</t>
  </si>
  <si>
    <t>Sheet Description</t>
  </si>
  <si>
    <t>Instructions</t>
  </si>
  <si>
    <t>Details the function of each cell in the model and appropriate inputs</t>
  </si>
  <si>
    <t>999-Calc</t>
  </si>
  <si>
    <t>Provides an area to record all underlying calculations for figures used in the model</t>
  </si>
  <si>
    <t>Diesels ON</t>
  </si>
  <si>
    <t>Model for calculating the benefit-cost ratio of a project which does not result in diesel generators being turned off</t>
  </si>
  <si>
    <t>Diesels OFF</t>
  </si>
  <si>
    <t>Model for calculating the benefit-cost ratio of a project which does result in diesel generators being turned off</t>
  </si>
  <si>
    <t>Assumptions</t>
  </si>
  <si>
    <t>Lists assumptions used by AEA in calculating project economics</t>
  </si>
  <si>
    <t>Diesel Fuel Prices</t>
  </si>
  <si>
    <t xml:space="preserve">Lists diesel generation fuel price projections for all fuel communities </t>
  </si>
  <si>
    <t>Railbelt Price Worksheet</t>
  </si>
  <si>
    <t xml:space="preserve">Lists fuel price projections and calculations for the Railbelt regions </t>
  </si>
  <si>
    <t>Natural Gas Prices</t>
  </si>
  <si>
    <t>Lists natural gas price projections</t>
  </si>
  <si>
    <t>Carbon Pricing</t>
  </si>
  <si>
    <t>Lists carbon price projections and methodology</t>
  </si>
  <si>
    <t>Biomass Units</t>
  </si>
  <si>
    <t>Provides biomass reference material and an area to record information and figures specific to the biomass project</t>
  </si>
  <si>
    <t>Home</t>
  </si>
  <si>
    <t>Hid rows including social cost of carbon assumptions</t>
  </si>
  <si>
    <t>Instructions PLEASE READ</t>
  </si>
  <si>
    <t>Updated field names to be consistent with "Economic Model"</t>
  </si>
  <si>
    <t>Updated instructions to be consistent with updates to "Economic Model"</t>
  </si>
  <si>
    <t>Highlighted where to include any potential reduction in recovered heat from an existing project due to the proposed REF project ('Displaced Heat')</t>
  </si>
  <si>
    <t>O&amp;M $/hr assumptions for diesels</t>
  </si>
  <si>
    <t>Method $/kWh for O&amp;M for diesels--added requirement for kWh of diesel generation. Uses division to calculate $/kWh for O&amp;M</t>
  </si>
  <si>
    <t>Hid tab</t>
  </si>
  <si>
    <t>Economic Model</t>
  </si>
  <si>
    <t>Combined Diesels ON and Diesels OFF models into one model.</t>
  </si>
  <si>
    <t>Updated Nearest Fuel Community (non-railbelt only) lookup</t>
  </si>
  <si>
    <t>Update calculation for "Renewable Generation O&amp;M". It is now an average of the sum of O&amp;M and scheduled repairs for Heat &amp; Electricity</t>
  </si>
  <si>
    <t>Reporting for natural gas in Mcf and not MMBtu (this is how contracts are written).</t>
  </si>
  <si>
    <t>Updated years to start at 2020</t>
  </si>
  <si>
    <t>Updated rows 45 &amp; 46 including equations</t>
  </si>
  <si>
    <t>Fixed NPV calculation in column BO (should be current year + PV of future)</t>
  </si>
  <si>
    <t>Added Renewable Other costs (Property tax, insurance)</t>
  </si>
  <si>
    <t>Added Renewable Heat Other costs (Property tax, insurance)</t>
  </si>
  <si>
    <t>Added field for "Diesels OFF time"</t>
  </si>
  <si>
    <t xml:space="preserve">Updated Diesels Off calculation to include number of hours diesels are turned off </t>
  </si>
  <si>
    <t>Updated naming for "Base Case" to include "Displaced"</t>
  </si>
  <si>
    <t>O&amp;M table</t>
  </si>
  <si>
    <t>hydro (reservoir) &amp; run of river Rb (based on Bradley 2019)</t>
  </si>
  <si>
    <t>hydro rural</t>
  </si>
  <si>
    <t>biomass</t>
  </si>
  <si>
    <t>Solar PV</t>
  </si>
  <si>
    <t>Heat recovery</t>
  </si>
  <si>
    <t>Added notes to O&amp;M estimates</t>
  </si>
  <si>
    <t>Wind project cost $/kW (based on ACEP 2016)</t>
  </si>
  <si>
    <t>Wind capacity factors</t>
  </si>
  <si>
    <t>Updated "NOTES"</t>
  </si>
  <si>
    <t>Added new communities</t>
  </si>
  <si>
    <t>Updated fuel prices</t>
  </si>
  <si>
    <t>Start at 2020</t>
  </si>
  <si>
    <t>Removed carbon price</t>
  </si>
  <si>
    <t>Real prices held constant after 2045</t>
  </si>
  <si>
    <t>Updated heat rate for South of AK range</t>
  </si>
  <si>
    <t>Updated Coal forecast using 2019 AEO</t>
  </si>
  <si>
    <t>Updated Fuel use for North of AK range using 2018 GVEA reported values</t>
  </si>
  <si>
    <t>Removed unused row</t>
  </si>
  <si>
    <t>Updated gas prices and explanation</t>
  </si>
  <si>
    <t>Carbon Conversion factors</t>
  </si>
  <si>
    <t>Changed name from Carbon Pricing</t>
  </si>
  <si>
    <t>Hid rows for carbon pricing</t>
  </si>
  <si>
    <t>Renewable Energy Fund Economic Benefit-Cost Analysis Model</t>
  </si>
  <si>
    <r>
      <t xml:space="preserve">IMPORTANT: PLEASE READ INSTRUCTIONS PRIOR TO COMPLETING THE ECONOMIC MODEL. PLEASE CONTACT AEA WITH ANY QUESTIONS.
Values are to be entered in the cells with blue background only. Cells which are not shaded </t>
    </r>
    <r>
      <rPr>
        <b/>
        <u/>
        <sz val="10"/>
        <color rgb="FFFF0000"/>
        <rFont val="Arial"/>
        <family val="2"/>
      </rPr>
      <t>SHOULD NOT be edited</t>
    </r>
    <r>
      <rPr>
        <b/>
        <sz val="10"/>
        <color rgb="FFFF0000"/>
        <rFont val="Arial"/>
        <family val="2"/>
      </rPr>
      <t>. IF THESE CELLS MUST BE CHANGED, CHANGE FONT COLOR TO BLUE AND NOTE WITH A "Entered Value" LABEL.</t>
    </r>
  </si>
  <si>
    <t>Project Description</t>
  </si>
  <si>
    <t>Comments: (Please assign comment ID and hyperlink next to applicable column/row)</t>
  </si>
  <si>
    <r>
      <rPr>
        <b/>
        <sz val="10"/>
        <rFont val="Arial"/>
        <family val="2"/>
      </rPr>
      <t xml:space="preserve">INPUT: </t>
    </r>
    <r>
      <rPr>
        <sz val="10"/>
        <rFont val="Arial"/>
        <family val="2"/>
      </rPr>
      <t>Manually enter the community where the project is located or that would be served by the project. It may be different than "Nearest Fuel Community". This cell is not linked to any other cells</t>
    </r>
  </si>
  <si>
    <t>Community</t>
  </si>
  <si>
    <t>ID</t>
  </si>
  <si>
    <t>Description</t>
  </si>
  <si>
    <r>
      <rPr>
        <b/>
        <sz val="10"/>
        <rFont val="Arial"/>
        <family val="2"/>
      </rPr>
      <t xml:space="preserve">INPUT: </t>
    </r>
    <r>
      <rPr>
        <sz val="10"/>
        <rFont val="Arial"/>
        <family val="2"/>
      </rPr>
      <t>Select from drop-down menu to select the community where the project is located or the nearest community with similar energy characteristics. This entry is linked to the look up table of the community fuel price.  If the community is located on the Railbelt, then this cell is not used.</t>
    </r>
  </si>
  <si>
    <t>Nearest Fuel Community</t>
  </si>
  <si>
    <r>
      <rPr>
        <b/>
        <sz val="10"/>
        <color rgb="FF0000FF"/>
        <rFont val="Arial"/>
        <family val="2"/>
      </rPr>
      <t>PUBLIC BENEFITS</t>
    </r>
    <r>
      <rPr>
        <sz val="10"/>
        <rFont val="Arial"/>
        <family val="2"/>
      </rPr>
      <t>. Please read attached document</t>
    </r>
  </si>
  <si>
    <r>
      <rPr>
        <b/>
        <sz val="10"/>
        <rFont val="Arial"/>
        <family val="2"/>
      </rPr>
      <t xml:space="preserve">INPUT: </t>
    </r>
    <r>
      <rPr>
        <sz val="10"/>
        <rFont val="Arial"/>
        <family val="2"/>
      </rPr>
      <t>The region determines the fuel type the project will offset for electrical generation projects, fuel oil for rural region, natural gas utility power generation and space heating for Railbelt South of the Alaska Range, and fuel oil or coal for Railbelt North of the Alaska Range. Selecting the region automatically set the title and units of the project analysis worksheet cells so should be done before entering other project data.</t>
    </r>
  </si>
  <si>
    <t>Region</t>
  </si>
  <si>
    <r>
      <rPr>
        <b/>
        <sz val="10"/>
        <rFont val="Arial"/>
        <family val="2"/>
      </rPr>
      <t xml:space="preserve">INPUT: </t>
    </r>
    <r>
      <rPr>
        <sz val="10"/>
        <rFont val="Arial"/>
        <family val="2"/>
      </rPr>
      <t>Select from drop-down menu.</t>
    </r>
  </si>
  <si>
    <t>RE Technology</t>
  </si>
  <si>
    <r>
      <rPr>
        <b/>
        <sz val="10"/>
        <rFont val="Arial"/>
        <family val="2"/>
      </rPr>
      <t xml:space="preserve">INPUT: </t>
    </r>
    <r>
      <rPr>
        <sz val="10"/>
        <rFont val="Arial"/>
        <family val="2"/>
      </rPr>
      <t>Enter appropriate information; this cell is not linked to any other cells.</t>
    </r>
  </si>
  <si>
    <t>Project ID</t>
  </si>
  <si>
    <t>Applicant Name</t>
  </si>
  <si>
    <t>Project Title</t>
  </si>
  <si>
    <t>Results</t>
  </si>
  <si>
    <r>
      <rPr>
        <b/>
        <sz val="10"/>
        <rFont val="Arial"/>
        <family val="2"/>
      </rPr>
      <t xml:space="preserve">CALCULATION: </t>
    </r>
    <r>
      <rPr>
        <sz val="10"/>
        <rFont val="Arial"/>
        <family val="2"/>
      </rPr>
      <t>Displays the NPV value of the benefits/savings provided by the project over its life.</t>
    </r>
  </si>
  <si>
    <t>NPV Benefits</t>
  </si>
  <si>
    <r>
      <rPr>
        <b/>
        <sz val="10"/>
        <rFont val="Arial"/>
        <family val="2"/>
      </rPr>
      <t xml:space="preserve">CALCULATION: </t>
    </r>
    <r>
      <rPr>
        <sz val="10"/>
        <rFont val="Arial"/>
        <family val="2"/>
      </rPr>
      <t>Displays the total NPV value of the costs of the project over its life.</t>
    </r>
  </si>
  <si>
    <t>NPV Capital Costs</t>
  </si>
  <si>
    <r>
      <rPr>
        <b/>
        <sz val="10"/>
        <rFont val="Arial"/>
        <family val="2"/>
      </rPr>
      <t>CALCULATION</t>
    </r>
    <r>
      <rPr>
        <sz val="10"/>
        <rFont val="Arial"/>
        <family val="2"/>
      </rPr>
      <t>: Displays the Benefit-Cost ratio</t>
    </r>
  </si>
  <si>
    <t>B/C Ratio</t>
  </si>
  <si>
    <r>
      <rPr>
        <b/>
        <sz val="10"/>
        <rFont val="Arial"/>
        <family val="2"/>
      </rPr>
      <t xml:space="preserve">CALCULATION: </t>
    </r>
    <r>
      <rPr>
        <sz val="10"/>
        <rFont val="Arial"/>
        <family val="2"/>
      </rPr>
      <t>Displays the NPV value of the net benefit of the  project over its life.</t>
    </r>
  </si>
  <si>
    <t>NPV Net Benefit</t>
  </si>
  <si>
    <t>Performance</t>
  </si>
  <si>
    <t>Unit</t>
  </si>
  <si>
    <t>Value</t>
  </si>
  <si>
    <r>
      <rPr>
        <b/>
        <sz val="10"/>
        <rFont val="Arial"/>
        <family val="2"/>
      </rPr>
      <t xml:space="preserve">CALCULATIONS: </t>
    </r>
    <r>
      <rPr>
        <sz val="10"/>
        <rFont val="Arial"/>
        <family val="2"/>
      </rPr>
      <t>Displays summary performance measures of the project given the parameters provided.</t>
    </r>
  </si>
  <si>
    <t>Displaced Electricity</t>
  </si>
  <si>
    <t>kWh per year</t>
  </si>
  <si>
    <t>total lifetime kWh</t>
  </si>
  <si>
    <t>Displaced Petroleum Fuel</t>
  </si>
  <si>
    <t>gallons per year</t>
  </si>
  <si>
    <t>total lifetime gallons</t>
  </si>
  <si>
    <t>Displaced Natural Gas</t>
  </si>
  <si>
    <t>MCF per year</t>
  </si>
  <si>
    <t>total lifetime MCF</t>
  </si>
  <si>
    <t>Avoided CO2</t>
  </si>
  <si>
    <t>tonnes per year</t>
  </si>
  <si>
    <t>total lifetime tonnes</t>
  </si>
  <si>
    <t>Proposed System</t>
  </si>
  <si>
    <r>
      <rPr>
        <b/>
        <sz val="10"/>
        <rFont val="Arial"/>
        <family val="2"/>
      </rPr>
      <t>CALCULATION:</t>
    </r>
    <r>
      <rPr>
        <sz val="10"/>
        <rFont val="Arial"/>
        <family val="2"/>
      </rPr>
      <t xml:space="preserve">  Displays the total capital costs of the project.</t>
    </r>
  </si>
  <si>
    <t>Capital Costs</t>
  </si>
  <si>
    <t>$</t>
  </si>
  <si>
    <r>
      <rPr>
        <b/>
        <sz val="10"/>
        <rFont val="Arial"/>
        <family val="2"/>
      </rPr>
      <t xml:space="preserve">INPUT: </t>
    </r>
    <r>
      <rPr>
        <sz val="10"/>
        <rFont val="Arial"/>
        <family val="2"/>
      </rPr>
      <t>Enter the year the project commences operation.</t>
    </r>
  </si>
  <si>
    <t>Project Start</t>
  </si>
  <si>
    <t>year</t>
  </si>
  <si>
    <r>
      <rPr>
        <b/>
        <sz val="10"/>
        <rFont val="Arial"/>
        <family val="2"/>
      </rPr>
      <t>INPUT:</t>
    </r>
    <r>
      <rPr>
        <sz val="10"/>
        <rFont val="Arial"/>
        <family val="2"/>
      </rPr>
      <t xml:space="preserve"> Use the applicant's project life information for the "Applicant B/C" model. For the "AEA B/C" model, use AEA's baseline assumption found in the "Assumptions" worksheet. </t>
    </r>
  </si>
  <si>
    <t>Project Life</t>
  </si>
  <si>
    <t>years</t>
  </si>
  <si>
    <r>
      <rPr>
        <b/>
        <sz val="10"/>
        <rFont val="Arial"/>
        <family val="2"/>
      </rPr>
      <t xml:space="preserve">INPUT: </t>
    </r>
    <r>
      <rPr>
        <sz val="10"/>
        <rFont val="Arial"/>
        <family val="2"/>
      </rPr>
      <t>Enter only the renewable energy production that offsets base electric production. Generation in excess of the electric load (e.g. for heating) should not be entered into this cell.</t>
    </r>
  </si>
  <si>
    <t>Displaced Electric</t>
  </si>
  <si>
    <r>
      <rPr>
        <b/>
        <sz val="10"/>
        <rFont val="Arial"/>
        <family val="2"/>
      </rPr>
      <t>INPUT:</t>
    </r>
    <r>
      <rPr>
        <sz val="10"/>
        <rFont val="Arial"/>
        <family val="2"/>
      </rPr>
      <t xml:space="preserve"> Enter the amount of space heat produced by the proposed project in terms of displaced gallons of heating fuel or mmBtu of natural gas. If a project will </t>
    </r>
    <r>
      <rPr>
        <u/>
        <sz val="10"/>
        <rFont val="Arial"/>
        <family val="2"/>
      </rPr>
      <t>decrease the amount of recovered heat</t>
    </r>
    <r>
      <rPr>
        <sz val="10"/>
        <rFont val="Arial"/>
        <family val="2"/>
      </rPr>
      <t xml:space="preserve"> from an existing heat recovery system, include the reduced displaced heat here.</t>
    </r>
  </si>
  <si>
    <t>Displaced Heat</t>
  </si>
  <si>
    <r>
      <rPr>
        <b/>
        <sz val="10"/>
        <rFont val="Arial"/>
        <family val="2"/>
      </rPr>
      <t xml:space="preserve">Input: </t>
    </r>
    <r>
      <rPr>
        <sz val="10"/>
        <rFont val="Arial"/>
        <family val="2"/>
      </rPr>
      <t>Renewable O&amp;M (Electric) is input here and is referenced by row 88.</t>
    </r>
  </si>
  <si>
    <t>Renewable Generation O&amp;M (Electric)</t>
  </si>
  <si>
    <t>$ per year</t>
  </si>
  <si>
    <r>
      <rPr>
        <b/>
        <sz val="10"/>
        <rFont val="Arial"/>
        <family val="2"/>
      </rPr>
      <t xml:space="preserve">Input: </t>
    </r>
    <r>
      <rPr>
        <sz val="10"/>
        <rFont val="Arial"/>
        <family val="2"/>
      </rPr>
      <t>Renewable O&amp;M (Heat) is input here and is referenced by row 88.</t>
    </r>
  </si>
  <si>
    <t>Renewable Generation O&amp;M (Heat)</t>
  </si>
  <si>
    <r>
      <rPr>
        <b/>
        <sz val="10"/>
        <rFont val="Arial"/>
        <family val="2"/>
      </rPr>
      <t>INPUT:</t>
    </r>
    <r>
      <rPr>
        <sz val="10"/>
        <rFont val="Arial"/>
        <family val="2"/>
      </rPr>
      <t xml:space="preserve"> If the project will operate in "Diesels OFF" mode, put in the expected hours the engines will remain off per year</t>
    </r>
  </si>
  <si>
    <t>Diesels OFF time</t>
  </si>
  <si>
    <t>Hours per year</t>
  </si>
  <si>
    <r>
      <rPr>
        <b/>
        <sz val="10"/>
        <rFont val="Arial"/>
        <family val="2"/>
      </rPr>
      <t>INPUT:</t>
    </r>
    <r>
      <rPr>
        <sz val="10"/>
        <rFont val="Arial"/>
        <family val="2"/>
      </rPr>
      <t xml:space="preserve"> Enter the installed capacity of the proposed electric system; this cell is not linked to any other cells.</t>
    </r>
  </si>
  <si>
    <t>Electric Capacity</t>
  </si>
  <si>
    <t>kW</t>
  </si>
  <si>
    <r>
      <rPr>
        <b/>
        <sz val="10"/>
        <rFont val="Arial"/>
        <family val="2"/>
      </rPr>
      <t>CALCULATION:</t>
    </r>
    <r>
      <rPr>
        <sz val="10"/>
        <rFont val="Arial"/>
        <family val="2"/>
      </rPr>
      <t xml:space="preserve"> Calculates  the capacity factor</t>
    </r>
  </si>
  <si>
    <t>Electric Capacity Factor</t>
  </si>
  <si>
    <t>%</t>
  </si>
  <si>
    <r>
      <rPr>
        <b/>
        <sz val="10"/>
        <rFont val="Arial"/>
        <family val="2"/>
      </rPr>
      <t xml:space="preserve">INPUT: </t>
    </r>
    <r>
      <rPr>
        <sz val="10"/>
        <rFont val="Arial"/>
        <family val="2"/>
      </rPr>
      <t>Enter the capacity of the propose heating system in Btu per hour; this cell is not linked to any other cells</t>
    </r>
  </si>
  <si>
    <t>Heating Capacity</t>
  </si>
  <si>
    <t>Btu/hr</t>
  </si>
  <si>
    <t>Heating Capacity Factor</t>
  </si>
  <si>
    <r>
      <rPr>
        <b/>
        <sz val="10"/>
        <rFont val="Arial"/>
        <family val="2"/>
      </rPr>
      <t xml:space="preserve">INPUT: </t>
    </r>
    <r>
      <rPr>
        <sz val="10"/>
        <rFont val="Arial"/>
        <family val="2"/>
      </rPr>
      <t xml:space="preserve">If appropriate, enter the estimated additional public benefit of the project beyond fuel displacement to be included in the B/C ratio calculations. Please enter value in row </t>
    </r>
    <r>
      <rPr>
        <b/>
        <sz val="10"/>
        <rFont val="Arial"/>
        <family val="2"/>
      </rPr>
      <t>62.</t>
    </r>
    <r>
      <rPr>
        <sz val="10"/>
        <rFont val="Arial"/>
        <family val="2"/>
      </rPr>
      <t xml:space="preserve"> Before using this feature, please read the accompanying notes provided as a word document in the comment section. Please show detailed source and/or assumptions in the 'Calc' worksheet.</t>
    </r>
  </si>
  <si>
    <t>Total Other Public Benefit</t>
  </si>
  <si>
    <t>2025$ (Total over the life of the project)</t>
  </si>
  <si>
    <t>Base System - Non-Railbelt Only</t>
  </si>
  <si>
    <t>Size of impacted engines (select from list)</t>
  </si>
  <si>
    <t>$/hr</t>
  </si>
  <si>
    <r>
      <rPr>
        <b/>
        <sz val="10"/>
        <rFont val="Arial"/>
        <family val="2"/>
      </rPr>
      <t xml:space="preserve">INPUT: </t>
    </r>
    <r>
      <rPr>
        <sz val="10"/>
        <rFont val="Arial"/>
        <family val="2"/>
      </rPr>
      <t>Select size of base system engines from dropdown list</t>
    </r>
  </si>
  <si>
    <t>Diesel Generator O&amp;M</t>
  </si>
  <si>
    <t>361-600kW</t>
  </si>
  <si>
    <r>
      <rPr>
        <b/>
        <sz val="10"/>
        <rFont val="Arial"/>
        <family val="2"/>
      </rPr>
      <t xml:space="preserve">INPUT: </t>
    </r>
    <r>
      <rPr>
        <sz val="10"/>
        <rFont val="Arial"/>
        <family val="2"/>
      </rPr>
      <t xml:space="preserve">Manually enter current kWh/gallon </t>
    </r>
  </si>
  <si>
    <t>Applicant's Diesel Generator Efficiency</t>
  </si>
  <si>
    <t>kWh per gallon</t>
  </si>
  <si>
    <t>Total current annual generation</t>
  </si>
  <si>
    <t>kWh/gallon</t>
  </si>
  <si>
    <r>
      <rPr>
        <b/>
        <sz val="10"/>
        <rFont val="Arial"/>
        <family val="2"/>
      </rPr>
      <t xml:space="preserve">INPUT: </t>
    </r>
    <r>
      <rPr>
        <sz val="10"/>
        <rFont val="Arial"/>
        <family val="2"/>
      </rPr>
      <t>Enter the current total diesel generation for the community in cell C47 of "Economic Model"</t>
    </r>
  </si>
  <si>
    <t xml:space="preserve">Diesel Generation Efficiency </t>
  </si>
  <si>
    <t>Annual Cost and Savings</t>
  </si>
  <si>
    <t>Units</t>
  </si>
  <si>
    <t>PV</t>
  </si>
  <si>
    <r>
      <rPr>
        <b/>
        <sz val="10"/>
        <rFont val="Arial"/>
        <family val="2"/>
      </rPr>
      <t xml:space="preserve">INPUT: </t>
    </r>
    <r>
      <rPr>
        <sz val="10"/>
        <rFont val="Arial"/>
        <family val="2"/>
      </rPr>
      <t>Enter capital costs of the project in the year where they're expected to be incurred.</t>
    </r>
  </si>
  <si>
    <t>Entered Value</t>
  </si>
  <si>
    <t xml:space="preserve">Project Capital Cost </t>
  </si>
  <si>
    <r>
      <rPr>
        <b/>
        <sz val="10"/>
        <rFont val="Arial"/>
        <family val="2"/>
      </rPr>
      <t xml:space="preserve">CALCULATION: </t>
    </r>
    <r>
      <rPr>
        <sz val="10"/>
        <rFont val="Arial"/>
        <family val="2"/>
      </rPr>
      <t xml:space="preserve">Calculated net benefits of the project from electricity </t>
    </r>
  </si>
  <si>
    <t>Electric Cost Savings</t>
  </si>
  <si>
    <r>
      <rPr>
        <b/>
        <sz val="10"/>
        <rFont val="Arial"/>
        <family val="2"/>
      </rPr>
      <t xml:space="preserve">CALCULATION: </t>
    </r>
    <r>
      <rPr>
        <sz val="10"/>
        <rFont val="Arial"/>
        <family val="2"/>
      </rPr>
      <t>Calculated net benefits of the project from heat</t>
    </r>
  </si>
  <si>
    <t>Heating Cost Savings</t>
  </si>
  <si>
    <r>
      <rPr>
        <b/>
        <sz val="10"/>
        <rFont val="Arial"/>
        <family val="2"/>
      </rPr>
      <t xml:space="preserve">INPUT: </t>
    </r>
    <r>
      <rPr>
        <sz val="10"/>
        <rFont val="Arial"/>
        <family val="2"/>
      </rPr>
      <t xml:space="preserve">If appropriate, enter the estimated additional public benefit of the project beyond fuel displacement to be included in the B/C ratio calculations. </t>
    </r>
    <r>
      <rPr>
        <b/>
        <u/>
        <sz val="10"/>
        <rFont val="Arial"/>
        <family val="2"/>
      </rPr>
      <t xml:space="preserve">Before using this feature, please read the accompanying word document included in the comments section. </t>
    </r>
    <r>
      <rPr>
        <sz val="10"/>
        <rFont val="Arial"/>
        <family val="2"/>
      </rPr>
      <t>Show detailed sources and/or assumptions in the 'Calc' worksheet.</t>
    </r>
  </si>
  <si>
    <t>Other Public Benefits</t>
  </si>
  <si>
    <t>Total Cost Savings</t>
  </si>
  <si>
    <r>
      <rPr>
        <b/>
        <sz val="10"/>
        <rFont val="Arial"/>
        <family val="2"/>
      </rPr>
      <t>CALCULATION:</t>
    </r>
    <r>
      <rPr>
        <sz val="10"/>
        <rFont val="Arial"/>
        <family val="2"/>
      </rPr>
      <t xml:space="preserve"> Calculated total net benefits of the project.</t>
    </r>
  </si>
  <si>
    <t>Net Benefit</t>
  </si>
  <si>
    <t>Electric</t>
  </si>
  <si>
    <t>Proposed</t>
  </si>
  <si>
    <r>
      <rPr>
        <b/>
        <sz val="10"/>
        <rFont val="Arial"/>
        <family val="2"/>
      </rPr>
      <t xml:space="preserve">INPUT: </t>
    </r>
    <r>
      <rPr>
        <sz val="10"/>
        <rFont val="Arial"/>
        <family val="2"/>
      </rPr>
      <t>Enter a value if the technology's output is expected to increase or decrease over time. For instance, a solar PV project will experience ~0.5% decrease in output per year or a hydro project may fulfill a greater load in the future.</t>
    </r>
  </si>
  <si>
    <t>Renewable Generation</t>
  </si>
  <si>
    <r>
      <rPr>
        <b/>
        <sz val="10"/>
        <rFont val="Arial"/>
        <family val="2"/>
      </rPr>
      <t xml:space="preserve">INPUT: </t>
    </r>
    <r>
      <rPr>
        <sz val="10"/>
        <rFont val="Arial"/>
        <family val="2"/>
      </rPr>
      <t>Enter a value if one exists in the application. Note that standard repair and maintenance is included in the O&amp;M estimate</t>
    </r>
  </si>
  <si>
    <t>Renewable scheduled replacement(s)</t>
  </si>
  <si>
    <r>
      <rPr>
        <b/>
        <sz val="10"/>
        <rFont val="Arial"/>
        <family val="2"/>
      </rPr>
      <t>REFERENCE:</t>
    </r>
    <r>
      <rPr>
        <sz val="10"/>
        <rFont val="Arial"/>
        <family val="2"/>
      </rPr>
      <t xml:space="preserve"> By default, references cell D34</t>
    </r>
  </si>
  <si>
    <t>Renewable O&amp;M</t>
  </si>
  <si>
    <r>
      <rPr>
        <b/>
        <sz val="10"/>
        <rFont val="Arial"/>
        <family val="2"/>
      </rPr>
      <t xml:space="preserve">INPUT: </t>
    </r>
    <r>
      <rPr>
        <sz val="10"/>
        <rFont val="Arial"/>
        <family val="2"/>
      </rPr>
      <t xml:space="preserve">Enter a value if one exists in the application. </t>
    </r>
  </si>
  <si>
    <t>Renewable Electric Other costs</t>
  </si>
  <si>
    <r>
      <rPr>
        <b/>
        <sz val="10"/>
        <rFont val="Arial"/>
        <family val="2"/>
      </rPr>
      <t xml:space="preserve">INPUT: </t>
    </r>
    <r>
      <rPr>
        <sz val="10"/>
        <rFont val="Arial"/>
        <family val="2"/>
      </rPr>
      <t>Enter a value if one exists in the application, please see worksheet 'Biomass Units' for reference. Please show your all your calculations in the 'Calc' sheet.</t>
    </r>
  </si>
  <si>
    <t>Renewable Fuel Use Quantity (Biomass)</t>
  </si>
  <si>
    <t>green tons</t>
  </si>
  <si>
    <r>
      <rPr>
        <b/>
        <sz val="10"/>
        <rFont val="Arial"/>
        <family val="2"/>
      </rPr>
      <t xml:space="preserve">INPUT: </t>
    </r>
    <r>
      <rPr>
        <sz val="10"/>
        <rFont val="Arial"/>
        <family val="2"/>
      </rPr>
      <t>Enter applicant provided value if one exists, provide documentation for other values in the notes section.</t>
    </r>
  </si>
  <si>
    <t>Renewable Fuel Cost</t>
  </si>
  <si>
    <t>$ per unit</t>
  </si>
  <si>
    <r>
      <rPr>
        <b/>
        <sz val="10"/>
        <rFont val="Arial"/>
        <family val="2"/>
      </rPr>
      <t xml:space="preserve">CALCULATION: </t>
    </r>
    <r>
      <rPr>
        <sz val="10"/>
        <rFont val="Arial"/>
        <family val="2"/>
      </rPr>
      <t>Calculated Fuel cost based on quantity and unit cost</t>
    </r>
  </si>
  <si>
    <t>Total Renewable Fuel Cost</t>
  </si>
  <si>
    <r>
      <rPr>
        <b/>
        <sz val="10"/>
        <rFont val="Arial"/>
        <family val="2"/>
      </rPr>
      <t xml:space="preserve">CALCULATION: </t>
    </r>
    <r>
      <rPr>
        <sz val="10"/>
        <rFont val="Arial"/>
        <family val="2"/>
      </rPr>
      <t>Sum of all annual renewable energy costs</t>
    </r>
  </si>
  <si>
    <t>Proposed Generation Cost</t>
  </si>
  <si>
    <t>Base</t>
  </si>
  <si>
    <t>Displaced Fossil Fuel Generation</t>
  </si>
  <si>
    <r>
      <rPr>
        <b/>
        <sz val="10"/>
        <rFont val="Arial"/>
        <family val="2"/>
      </rPr>
      <t xml:space="preserve">CALCULATION: </t>
    </r>
    <r>
      <rPr>
        <sz val="10"/>
        <rFont val="Arial"/>
        <family val="2"/>
      </rPr>
      <t>Cell changes title and units based on region, e.g. Railbelt South of the Range produces avoided costs in $/kWh</t>
    </r>
  </si>
  <si>
    <t>$/gallon or $/kWh</t>
  </si>
  <si>
    <r>
      <rPr>
        <b/>
        <sz val="10"/>
        <rFont val="Arial"/>
        <family val="2"/>
      </rPr>
      <t xml:space="preserve">INPUT: </t>
    </r>
    <r>
      <rPr>
        <sz val="10"/>
        <rFont val="Arial"/>
        <family val="2"/>
      </rPr>
      <t>Enter applicant provided value if one exists, provide documentation for other values in the notes section. DO NOT USE IF DIESELS DO NOT TURN OFF</t>
    </r>
  </si>
  <si>
    <t>Displaced Scheduled component replacement(s)</t>
  </si>
  <si>
    <r>
      <rPr>
        <b/>
        <sz val="10"/>
        <rFont val="Arial"/>
        <family val="2"/>
      </rPr>
      <t xml:space="preserve">CALCULATION: </t>
    </r>
    <r>
      <rPr>
        <sz val="10"/>
        <rFont val="Arial"/>
        <family val="2"/>
      </rPr>
      <t xml:space="preserve">These cells will autocalculate by default. If there is good information with which to provide a more nuanced analysis please refer to assumption about O&amp;M in both the assumptions tab and use the format provided in the Calc tab. Please document all alternate values in notes section. </t>
    </r>
  </si>
  <si>
    <t>Displaced O&amp;M</t>
  </si>
  <si>
    <r>
      <t xml:space="preserve">CALCULATION:  </t>
    </r>
    <r>
      <rPr>
        <sz val="10"/>
        <rFont val="Arial"/>
        <family val="2"/>
      </rPr>
      <t>These cells will autocalculate by default based on displaced generation and generation efficiency.</t>
    </r>
  </si>
  <si>
    <t>Displaced Fuel Use</t>
  </si>
  <si>
    <r>
      <t xml:space="preserve">CALCULATION: </t>
    </r>
    <r>
      <rPr>
        <sz val="10"/>
        <rFont val="Arial"/>
        <family val="2"/>
      </rPr>
      <t>These cells will autocalculate by default.</t>
    </r>
  </si>
  <si>
    <t>Displaced Fuel Cost</t>
  </si>
  <si>
    <t>CALCULATION:</t>
  </si>
  <si>
    <t>Base Generation Displaced Cost</t>
  </si>
  <si>
    <t>Heating</t>
  </si>
  <si>
    <t>Renewable Heat Scheduled Repairs</t>
  </si>
  <si>
    <t>Renewable Heat O&amp;M</t>
  </si>
  <si>
    <t>Renewable Heat Other costs</t>
  </si>
  <si>
    <r>
      <rPr>
        <b/>
        <sz val="10"/>
        <rFont val="Arial"/>
        <family val="2"/>
      </rPr>
      <t xml:space="preserve">INPUT: </t>
    </r>
    <r>
      <rPr>
        <sz val="10"/>
        <rFont val="Arial"/>
        <family val="2"/>
      </rPr>
      <t>Enter a value if one exists in the application, please see worksheet 'Biomass Units' for reference. This will also be used for heat pumps, pumping loads for heat recovery, etc. Please show your all your calculations in the 'Calc' sheet.</t>
    </r>
  </si>
  <si>
    <t>Renewable Fuel Use Quantity</t>
  </si>
  <si>
    <t>green tons/kWh/etc.</t>
  </si>
  <si>
    <t>Proposed Heat Cost</t>
  </si>
  <si>
    <t>Enter applicant provided value if one exists, provide documentation for other values in the notes section.</t>
  </si>
  <si>
    <t>Displaced Scheduled Repairs</t>
  </si>
  <si>
    <t>Displaced Annual Fuel Cost</t>
  </si>
  <si>
    <t>Base Heating Displaced Cost</t>
  </si>
  <si>
    <t>CODE TO UNLOCK ECONOMIC MODEL WORKSHEET</t>
  </si>
  <si>
    <t>REFRound19</t>
  </si>
  <si>
    <t>Please use this worksheet to show all your calculations.</t>
  </si>
  <si>
    <t>Base Case O&amp;M - For Diesels OFF ONLY</t>
  </si>
  <si>
    <t>Average kWh/year generated by diesel</t>
  </si>
  <si>
    <t>Average load</t>
  </si>
  <si>
    <t>Genset Power Class</t>
  </si>
  <si>
    <t>$/hour</t>
  </si>
  <si>
    <t>$/kWh test</t>
  </si>
  <si>
    <t># of Cylinders</t>
  </si>
  <si>
    <t>Sample Gensets</t>
  </si>
  <si>
    <t>60-150kW</t>
  </si>
  <si>
    <t>JD4045</t>
  </si>
  <si>
    <t>151-360kW</t>
  </si>
  <si>
    <t>JD6068/6081/6090, DD Series 60, Cat C9</t>
  </si>
  <si>
    <t>6 or 8</t>
  </si>
  <si>
    <t>Cat 3456/3408/C18/C27, MTU 1600, Cummins QSX15</t>
  </si>
  <si>
    <t>601-1,300kW</t>
  </si>
  <si>
    <t>8 to 16</t>
  </si>
  <si>
    <t>Cat 3508/3512/3516</t>
  </si>
  <si>
    <t>If you can estimate run-hours saved on diesel engines please calculate an annual cost and resulting cost per kWh based on your project's specifications. If you do not have this information use the cost/kWh provided above.</t>
  </si>
  <si>
    <t># hours diesels OFF per year</t>
  </si>
  <si>
    <t>Estimated renewable generation kWh/year</t>
  </si>
  <si>
    <t>Calculated base case $/kWh</t>
  </si>
  <si>
    <t>Renewable Energy Fund Economic Benefit-Cost Analysis Model - Diesels ON</t>
  </si>
  <si>
    <t>Nearest Fuel Community (non-railbelt only)</t>
  </si>
  <si>
    <r>
      <rPr>
        <b/>
        <sz val="10"/>
        <color rgb="FF0000FF"/>
        <rFont val="Arial"/>
        <family val="2"/>
      </rPr>
      <t>PUBLIC BENEFITS</t>
    </r>
    <r>
      <rPr>
        <sz val="10"/>
        <rFont val="Arial"/>
        <family val="2"/>
      </rPr>
      <t>. Before using this new feature, please read the accompanying notes in the Instructions tab</t>
    </r>
  </si>
  <si>
    <t>Railbelt South of Alaska Range</t>
  </si>
  <si>
    <t>Hydro (Run of River)</t>
  </si>
  <si>
    <t>MCFper year</t>
  </si>
  <si>
    <t>Renewable Generation O&amp;M</t>
  </si>
  <si>
    <t>2023$ (Total over the life of the project)</t>
  </si>
  <si>
    <t>$/kWh</t>
  </si>
  <si>
    <t>Total current annual diesel generation</t>
  </si>
  <si>
    <t>Annual Cost Savings</t>
  </si>
  <si>
    <t>Proposed - Marginal cost only</t>
  </si>
  <si>
    <t>Scheduled replacement(s)</t>
  </si>
  <si>
    <t>Renewable O&amp;M - Annual marginal change</t>
  </si>
  <si>
    <t>Renewable Other costs</t>
  </si>
  <si>
    <t>Base - Fuel and capacity cost only</t>
  </si>
  <si>
    <t>Fossil Fuel Generation</t>
  </si>
  <si>
    <t>Fuel Use</t>
  </si>
  <si>
    <t>Base Generation Avoided Cost</t>
  </si>
  <si>
    <t>Renewable Heat</t>
  </si>
  <si>
    <t>Fuel Cost</t>
  </si>
  <si>
    <t>Scheduled Repairs</t>
  </si>
  <si>
    <t>O&amp;M</t>
  </si>
  <si>
    <t>Annual Fuel Cost</t>
  </si>
  <si>
    <t>Base Heating Cost</t>
  </si>
  <si>
    <t>&lt;--Input</t>
  </si>
  <si>
    <t>Adak</t>
  </si>
  <si>
    <t>&lt;--Calculation</t>
  </si>
  <si>
    <t>Base System</t>
  </si>
  <si>
    <t>REFERENCE: '999-Calc'</t>
  </si>
  <si>
    <t>CALCULATION</t>
  </si>
  <si>
    <t>Enter Value if generation changes</t>
  </si>
  <si>
    <t>Renewable scheduled replacement(s) (Electric)</t>
  </si>
  <si>
    <t>REFERENCE: Cell D34</t>
  </si>
  <si>
    <t>Renewable O&amp;M (Electric)</t>
  </si>
  <si>
    <t xml:space="preserve">Renewable Fuel Cost </t>
  </si>
  <si>
    <t>Total Renewable Fuel Cost (Electric)</t>
  </si>
  <si>
    <t>Proposed Generation Cost (Electric)</t>
  </si>
  <si>
    <t xml:space="preserve">REFERENCE: Cell D32 </t>
  </si>
  <si>
    <t>REFERENCE: Worksheet 'Diesel Fuel Prices'</t>
  </si>
  <si>
    <t>Enter Value if Diesels are OFF</t>
  </si>
  <si>
    <t xml:space="preserve">REFERENCE: Cell D35 </t>
  </si>
  <si>
    <t>Renewable Fuel Use Quantity (Heat)</t>
  </si>
  <si>
    <t>Renewable Fuel Cost (Heat)</t>
  </si>
  <si>
    <t>Total Renewable Fuel Cost (Heat)</t>
  </si>
  <si>
    <t>Proposed Generation Cost (Heat)</t>
  </si>
  <si>
    <t xml:space="preserve">REFERENCE: Cell D33 </t>
  </si>
  <si>
    <t>Displaced Fossil Fuel Use</t>
  </si>
  <si>
    <t>Displaced Fossil Fuel Price</t>
  </si>
  <si>
    <t>Additional Assumptions for Wind Projects:</t>
  </si>
  <si>
    <t>Assumptions by Technology Type - REF R19</t>
  </si>
  <si>
    <t xml:space="preserve">Here are the maximum capacity factors for each wind class. For reconnaissance and feasibility proposals, it is safe to use these maximums as the capacity factor assumptions. For design and construction proposals, use collected wind data and additional analysis that will better estimate actual production. </t>
  </si>
  <si>
    <t>All estimates cost estimates are for the margin</t>
  </si>
  <si>
    <t>O&amp;M Rural</t>
  </si>
  <si>
    <t>O&amp;M Railbelt</t>
  </si>
  <si>
    <t>Notes</t>
  </si>
  <si>
    <t>Wind Class</t>
  </si>
  <si>
    <t>30-m Wind Speed</t>
  </si>
  <si>
    <t>50-m Wind Speed</t>
  </si>
  <si>
    <t>REF XV
Urban &amp; &gt;1MW</t>
  </si>
  <si>
    <t>Wind</t>
  </si>
  <si>
    <t>2% Capital Cost</t>
  </si>
  <si>
    <t>Rural--average of reported O&amp;M. RB=Eva Creek 2019-2024 (GVEA filings to RCA)</t>
  </si>
  <si>
    <t>0-5.1</t>
  </si>
  <si>
    <t>0-5.6</t>
  </si>
  <si>
    <t>Hydro (Reservoir)</t>
  </si>
  <si>
    <t>1% Capital Cost</t>
  </si>
  <si>
    <t>1% Capital Cost/Year</t>
  </si>
  <si>
    <t>Hydro RB is based on Bradley Lake O&amp;M 2019</t>
  </si>
  <si>
    <t>5.1-5.9</t>
  </si>
  <si>
    <t>5.6-6.4</t>
  </si>
  <si>
    <t>1.35% Capital Cost</t>
  </si>
  <si>
    <t xml:space="preserve">Rural--average of reported O&amp;M. </t>
  </si>
  <si>
    <t>5.9-6.5</t>
  </si>
  <si>
    <t>6.4-7</t>
  </si>
  <si>
    <t>Hydrokinetic</t>
  </si>
  <si>
    <t>No commercially available products</t>
  </si>
  <si>
    <t>6.5-7</t>
  </si>
  <si>
    <t>7-7.5</t>
  </si>
  <si>
    <t>Biofuels</t>
  </si>
  <si>
    <t>7-7.4</t>
  </si>
  <si>
    <t>7.5-8</t>
  </si>
  <si>
    <t>Biomass</t>
  </si>
  <si>
    <t>1.5% of Capital Cost</t>
  </si>
  <si>
    <t>Rural=Average of reported O&amp;M</t>
  </si>
  <si>
    <t>7.4-7.9</t>
  </si>
  <si>
    <t>8-8.8</t>
  </si>
  <si>
    <t>Geothermal</t>
  </si>
  <si>
    <t>&gt;7.9</t>
  </si>
  <si>
    <t>&gt;8.8</t>
  </si>
  <si>
    <t>Ocean/Tidal</t>
  </si>
  <si>
    <t>Wind cost per capacity estimates ($2023)</t>
  </si>
  <si>
    <t>Solar Thermal</t>
  </si>
  <si>
    <t>Project size 
(kW)</t>
  </si>
  <si>
    <t>Wind installed cost</t>
  </si>
  <si>
    <t>Gas</t>
  </si>
  <si>
    <t>/kW</t>
  </si>
  <si>
    <t>Intertie</t>
  </si>
  <si>
    <t>0.5% Capital Cost</t>
  </si>
  <si>
    <t>0.5% Capital Cost/Year</t>
  </si>
  <si>
    <t>Rural=Average of Reported O&amp;M
RB consistent with Northern Intertie actual costs</t>
  </si>
  <si>
    <t>Heat Recovery</t>
  </si>
  <si>
    <t>Default Fuel Displacement Assumptions</t>
  </si>
  <si>
    <t>Heat</t>
  </si>
  <si>
    <t>http://acep.uaf.edu/media/254003/WindPower_AlaskaCaseStudy_14986579.pdf</t>
  </si>
  <si>
    <t>Railbelt North of Alaska Range</t>
  </si>
  <si>
    <t>Fuel Oil, Coal (GVEA)</t>
  </si>
  <si>
    <t>Fuel Oil</t>
  </si>
  <si>
    <t>Natural Gas (CEA)</t>
  </si>
  <si>
    <t>Natural Gas</t>
  </si>
  <si>
    <t>Rural</t>
  </si>
  <si>
    <t>NOTES on O&amp;M and Fuel Price Model changes, PLEASE READ</t>
  </si>
  <si>
    <t>Project Phases</t>
  </si>
  <si>
    <t xml:space="preserve">Name </t>
  </si>
  <si>
    <t>Short Name</t>
  </si>
  <si>
    <t>Definition</t>
  </si>
  <si>
    <t>Phase I</t>
  </si>
  <si>
    <t>Reconnaissance</t>
  </si>
  <si>
    <t>A preliminary general study designed to ascertain whether a feasibility study is warranted</t>
  </si>
  <si>
    <t>Phase II</t>
  </si>
  <si>
    <t>Feasibility Analysis, Resource Assessment, Conceptual Design</t>
  </si>
  <si>
    <t>Feasibility</t>
  </si>
  <si>
    <t>Detailed evaluation intended to assess technical, economic, financial and operational viability and to narrow focus of final design and construction.</t>
  </si>
  <si>
    <t>Phase III</t>
  </si>
  <si>
    <t>Final Design and Permitting</t>
  </si>
  <si>
    <t>Final Design</t>
  </si>
  <si>
    <t>Project configuration and specifications that guide construction. Land use and resource permits and leases required for construction.</t>
  </si>
  <si>
    <t>Phase IV</t>
  </si>
  <si>
    <t>Construction, Commissioning, Operation and Reporting</t>
  </si>
  <si>
    <t>Construction</t>
  </si>
  <si>
    <t>Completion of project construction, start of operation and final commissioning. It also includes follow-up O&amp;M reporting requirements.</t>
  </si>
  <si>
    <t>Avoided Cost Rate Forecasts</t>
  </si>
  <si>
    <t>2025$ per kWh</t>
  </si>
  <si>
    <t>Natural Gas Price - Heat</t>
  </si>
  <si>
    <t>$ per Mcf (2025$)</t>
  </si>
  <si>
    <t>AEA Natural Gas Price Forecast</t>
  </si>
  <si>
    <t>2025$ per Mcf</t>
  </si>
  <si>
    <t>Heat Rate (2024 for CEA Southcentral)</t>
  </si>
  <si>
    <t>Mcf per kWh</t>
  </si>
  <si>
    <t>Fuel Cost per kWh</t>
  </si>
  <si>
    <t>Avoided Cost Rate/kWh*</t>
  </si>
  <si>
    <t xml:space="preserve">*Avoided cost rate reported by CEA, MEA, and HEA in April 2025. Average calculated for 2025s; forward years based on EIA Henry Hub. </t>
  </si>
  <si>
    <t>Railbelt North of Alaska Range, (GVEA Fuel Oil and Coal)</t>
  </si>
  <si>
    <t>Avoided Cost Rate/kWh</t>
  </si>
  <si>
    <t>*Avoided cost rate reported by GVEA April 2025; forward years based on EIA Henry Hub.</t>
  </si>
  <si>
    <t>Fuel oil price forecast for Fairbanks</t>
  </si>
  <si>
    <t>2025$ per gallon</t>
  </si>
  <si>
    <t>AEO 2025 Coal Delivered Price Forecast*</t>
  </si>
  <si>
    <t>2025$ per ton</t>
  </si>
  <si>
    <t>Fuel Use**</t>
  </si>
  <si>
    <t>MMBtu per kWh</t>
  </si>
  <si>
    <t>*2025-2029 Price reflects GVEA-Usibelli Coal Contract Price Agreement (Ref. TA379-13) $ / MMBtu converted to $/short ton, assuming heat content of .0073 MMBtu / lb (14.6 MMBtu / short ton), future years escalated at EIA AEO 2025 coal price forecast</t>
  </si>
  <si>
    <t>**Assumption: Weighted average Btu/kWh for all 2018 RCA-reported GVEA coal &amp; oil generation (does not include purchased power, wind or solar)</t>
  </si>
  <si>
    <t>Community Fuel Oil Price Projections for Electric Sector</t>
  </si>
  <si>
    <t>Rural (0)
Urban (1)</t>
  </si>
  <si>
    <t>Utility</t>
  </si>
  <si>
    <t>Community Name</t>
  </si>
  <si>
    <t>PCE Data Date</t>
  </si>
  <si>
    <t>Proxy / Source (if applicable)</t>
  </si>
  <si>
    <t>TDX Adak</t>
  </si>
  <si>
    <t>Apr 2026</t>
  </si>
  <si>
    <t>Akhiok/Kaguyak Electric</t>
  </si>
  <si>
    <t>Akhiok</t>
  </si>
  <si>
    <t>Mar 2026</t>
  </si>
  <si>
    <t>Akiachak Native Community Electric Co.</t>
  </si>
  <si>
    <t>Akiachak</t>
  </si>
  <si>
    <t>Akiak, City of</t>
  </si>
  <si>
    <t>Akiak</t>
  </si>
  <si>
    <t>May 2026</t>
  </si>
  <si>
    <t>Copper Valley Electric Association</t>
  </si>
  <si>
    <t>Copper Center</t>
  </si>
  <si>
    <t>AHFC</t>
  </si>
  <si>
    <t>Gakona</t>
  </si>
  <si>
    <t>Glenallen</t>
  </si>
  <si>
    <t>Gulkana</t>
  </si>
  <si>
    <t>Proxy ,Gulkana</t>
  </si>
  <si>
    <t>Kenny Lake</t>
  </si>
  <si>
    <t>Tazlina</t>
  </si>
  <si>
    <t>Tonsina</t>
  </si>
  <si>
    <t>Valdez</t>
  </si>
  <si>
    <t>Akutan Electric Utility</t>
  </si>
  <si>
    <t>Akutan</t>
  </si>
  <si>
    <t>Alaska Village Electric Cooperative</t>
  </si>
  <si>
    <t>Alakanuk</t>
  </si>
  <si>
    <t>Alaska Power Company</t>
  </si>
  <si>
    <t>Allakaket, Alatna</t>
  </si>
  <si>
    <t/>
  </si>
  <si>
    <t>Ambler</t>
  </si>
  <si>
    <t>North Slope Borough</t>
  </si>
  <si>
    <t>Anaktuvuk Pass</t>
  </si>
  <si>
    <t>Inside Passage Electric Cooperative</t>
  </si>
  <si>
    <t>Angoon</t>
  </si>
  <si>
    <t>Jun 2026</t>
  </si>
  <si>
    <t>Aniak Light &amp; Power Company</t>
  </si>
  <si>
    <t>Aniak</t>
  </si>
  <si>
    <t>Anvik</t>
  </si>
  <si>
    <t>Arctic Village Council</t>
  </si>
  <si>
    <t>Arctic Village</t>
  </si>
  <si>
    <t>Andreanof Electric Corporation</t>
  </si>
  <si>
    <t>Atka</t>
  </si>
  <si>
    <t>Dec 2025</t>
  </si>
  <si>
    <t>Atmautluak Joint Utilities</t>
  </si>
  <si>
    <t>Atmautluak</t>
  </si>
  <si>
    <t>Atqasuk</t>
  </si>
  <si>
    <t>Beaver Joint Utilities</t>
  </si>
  <si>
    <t>Beaver</t>
  </si>
  <si>
    <t>Venetie</t>
  </si>
  <si>
    <t>Bethel</t>
  </si>
  <si>
    <t>Bettles, Evansville</t>
  </si>
  <si>
    <t>Birch Creek Tribal Council</t>
  </si>
  <si>
    <t>Birch Creek</t>
  </si>
  <si>
    <t>Brevig Mission</t>
  </si>
  <si>
    <t>Buckland, City of</t>
  </si>
  <si>
    <t>Buckland</t>
  </si>
  <si>
    <t>Central Electric, Inc.</t>
  </si>
  <si>
    <t>Central</t>
  </si>
  <si>
    <t>Chalkyitsik Village Energy System</t>
  </si>
  <si>
    <t>Chalkyitsik</t>
  </si>
  <si>
    <t>Fort Yukon</t>
  </si>
  <si>
    <t>Naterkaq Light Plant</t>
  </si>
  <si>
    <t>Chefornak</t>
  </si>
  <si>
    <t>Chenega  IRA Village Council</t>
  </si>
  <si>
    <t>Chenega Bay</t>
  </si>
  <si>
    <t>Chevak</t>
  </si>
  <si>
    <t>Chignik Electric</t>
  </si>
  <si>
    <t>Chignik</t>
  </si>
  <si>
    <t>Chignik Lagoon Power Utility</t>
  </si>
  <si>
    <t>Chignik Lagoon</t>
  </si>
  <si>
    <t>Chignik Lake Electric Utility, Inc. (11)</t>
  </si>
  <si>
    <t>Chignik Lake</t>
  </si>
  <si>
    <t>Chilkat Valley</t>
  </si>
  <si>
    <t>Haines</t>
  </si>
  <si>
    <t>Chistochina</t>
  </si>
  <si>
    <t>Chitina Electric Inc.</t>
  </si>
  <si>
    <t>Chitina</t>
  </si>
  <si>
    <t>Middle Kuskokwim Electric Cooperative</t>
  </si>
  <si>
    <t>Chuathbaluk</t>
  </si>
  <si>
    <t>Circle Electric Utility</t>
  </si>
  <si>
    <t>Circle</t>
  </si>
  <si>
    <t>Coffman Cove</t>
  </si>
  <si>
    <t>G &amp; K</t>
  </si>
  <si>
    <t>Cold Bay</t>
  </si>
  <si>
    <t>Cordova Electric Cooperative, Inc.</t>
  </si>
  <si>
    <t>Cordova</t>
  </si>
  <si>
    <t>Craig</t>
  </si>
  <si>
    <t>Crooked Creek</t>
  </si>
  <si>
    <t>Ipnatchiaq Electric Company</t>
  </si>
  <si>
    <t>Deering</t>
  </si>
  <si>
    <t>Nushagak Electric Cooperative</t>
  </si>
  <si>
    <t>Dillingham</t>
  </si>
  <si>
    <t>Diomede Joint Utilities</t>
  </si>
  <si>
    <t>Diomede</t>
  </si>
  <si>
    <t>Dot Lake</t>
  </si>
  <si>
    <t>Eagle, Eagle Village</t>
  </si>
  <si>
    <t>Eek</t>
  </si>
  <si>
    <t>Egegik Light and Power</t>
  </si>
  <si>
    <t>Egegik</t>
  </si>
  <si>
    <t>Jul 2026</t>
  </si>
  <si>
    <t>Ekwok Electric (10)</t>
  </si>
  <si>
    <t>Ekwok</t>
  </si>
  <si>
    <t>Elfin Cove Electric Utility</t>
  </si>
  <si>
    <t>Elfin Cove</t>
  </si>
  <si>
    <t>Elim</t>
  </si>
  <si>
    <t>Emmonak</t>
  </si>
  <si>
    <t>Golden Valley Electric Association</t>
  </si>
  <si>
    <t>Fairbanks</t>
  </si>
  <si>
    <t>GVEA COPA (April 2026)</t>
  </si>
  <si>
    <t>False Pass Electric Association (9)</t>
  </si>
  <si>
    <t>False Pass</t>
  </si>
  <si>
    <t>Gwitchyaa Zhee Utilities</t>
  </si>
  <si>
    <t>Galena, City of</t>
  </si>
  <si>
    <t>Galena</t>
  </si>
  <si>
    <t>Gambell</t>
  </si>
  <si>
    <t>Golovin Power Utilities</t>
  </si>
  <si>
    <t>Golovin</t>
  </si>
  <si>
    <t>Goodnews Bay</t>
  </si>
  <si>
    <t>Grayling</t>
  </si>
  <si>
    <t>Gustavus Electric Company</t>
  </si>
  <si>
    <t>Gustavus</t>
  </si>
  <si>
    <t>Healy Lake</t>
  </si>
  <si>
    <t>Hollis</t>
  </si>
  <si>
    <t>Holy Cross</t>
  </si>
  <si>
    <t>Hoonah</t>
  </si>
  <si>
    <t>Hooper Bay</t>
  </si>
  <si>
    <t>Hughes Power &amp; Light</t>
  </si>
  <si>
    <t>Hughes</t>
  </si>
  <si>
    <t>Huslia</t>
  </si>
  <si>
    <t>Hydaburg</t>
  </si>
  <si>
    <t>Igiugig Electric Company</t>
  </si>
  <si>
    <t>Igiugig</t>
  </si>
  <si>
    <t>I-N-N Electric Cooperative</t>
  </si>
  <si>
    <t>Iliamna-Newhalen-Nondalton</t>
  </si>
  <si>
    <t>Utility direct communication</t>
  </si>
  <si>
    <t>Juneau</t>
  </si>
  <si>
    <t>AELP COPA (April 2025)</t>
  </si>
  <si>
    <t>Kake</t>
  </si>
  <si>
    <t>Kaktovik</t>
  </si>
  <si>
    <t>Kalskag</t>
  </si>
  <si>
    <t>Kaltag</t>
  </si>
  <si>
    <t>Alutiiq Power Company</t>
  </si>
  <si>
    <t>Karluk</t>
  </si>
  <si>
    <t>Kasigluk</t>
  </si>
  <si>
    <t>Ketchikan Public Utilities</t>
  </si>
  <si>
    <t>Ketchikan</t>
  </si>
  <si>
    <t>Kiana</t>
  </si>
  <si>
    <t>King Cove, City of</t>
  </si>
  <si>
    <t>King Cove</t>
  </si>
  <si>
    <t>Kipnuk Light Plant</t>
  </si>
  <si>
    <t>Kipnuk</t>
  </si>
  <si>
    <t>Sep 2026</t>
  </si>
  <si>
    <t>Kivalina</t>
  </si>
  <si>
    <t>PCE Monthly UMR Data by Fiscal Year</t>
  </si>
  <si>
    <t>Klawock</t>
  </si>
  <si>
    <t>Klukwan</t>
  </si>
  <si>
    <t>Alaska Housing Finance Corporation</t>
  </si>
  <si>
    <t>Kobuk Valley Electric Company</t>
  </si>
  <si>
    <t>Kobuk</t>
  </si>
  <si>
    <t>Kodiak Energy Association</t>
  </si>
  <si>
    <t>Kodiak</t>
  </si>
  <si>
    <t>Ouzinkie</t>
  </si>
  <si>
    <t>Kokhanok Village Council</t>
  </si>
  <si>
    <t>Kokhanok</t>
  </si>
  <si>
    <t>Koliganek Village Council</t>
  </si>
  <si>
    <t>Koliganek-New Koliganek</t>
  </si>
  <si>
    <t>Puvurnaq Power Company</t>
  </si>
  <si>
    <t>Kongiganak</t>
  </si>
  <si>
    <t>Kotlik Electric Services</t>
  </si>
  <si>
    <t>Kotlik</t>
  </si>
  <si>
    <t>Kotzebue Electric Association</t>
  </si>
  <si>
    <t>Kotzebue</t>
  </si>
  <si>
    <t>Koyuk</t>
  </si>
  <si>
    <t>Koyukuk, City of</t>
  </si>
  <si>
    <t>Koyukuk</t>
  </si>
  <si>
    <t>Feb 2026</t>
  </si>
  <si>
    <t>Kwethluk, Inc.</t>
  </si>
  <si>
    <t>Kwethluk</t>
  </si>
  <si>
    <t>Kwig Power Company</t>
  </si>
  <si>
    <t>Kwigillingok</t>
  </si>
  <si>
    <t>Larsen Bay Utility Company</t>
  </si>
  <si>
    <t>Larsen Bay</t>
  </si>
  <si>
    <t>Levelock Electric Cooperative</t>
  </si>
  <si>
    <t>Levelock</t>
  </si>
  <si>
    <t>Lime Village Electric Utility</t>
  </si>
  <si>
    <t>Lime Village</t>
  </si>
  <si>
    <t>Lower Kalskag</t>
  </si>
  <si>
    <t>Manley Utility Company</t>
  </si>
  <si>
    <t>Manley Hot Springs</t>
  </si>
  <si>
    <t>Manokotak Power Company</t>
  </si>
  <si>
    <t>Manokotak</t>
  </si>
  <si>
    <t>Marshall</t>
  </si>
  <si>
    <t>McGrath Light &amp; Power</t>
  </si>
  <si>
    <t>McGrath</t>
  </si>
  <si>
    <t>Mekoryuk</t>
  </si>
  <si>
    <t>Mentasta</t>
  </si>
  <si>
    <t>Proxy, Slana</t>
  </si>
  <si>
    <t>Metlakatla Power &amp; Light</t>
  </si>
  <si>
    <t>Metlakatla</t>
  </si>
  <si>
    <t>Minto</t>
  </si>
  <si>
    <t>Mountain Village</t>
  </si>
  <si>
    <t>Naknek Electric Association</t>
  </si>
  <si>
    <t>Naknek-South Naknek-King Salmon</t>
  </si>
  <si>
    <t>Napakiak Ircinraq Power Company</t>
  </si>
  <si>
    <t>Napakiak</t>
  </si>
  <si>
    <t>Napaskiak Electric Utility</t>
  </si>
  <si>
    <t>Napaskiak</t>
  </si>
  <si>
    <t>Naukati</t>
  </si>
  <si>
    <t>Nelson Lagoon Electric Cooperative</t>
  </si>
  <si>
    <t>Nelson Lagoon</t>
  </si>
  <si>
    <t>New Stuyahok</t>
  </si>
  <si>
    <t>Unqusrag Power Company</t>
  </si>
  <si>
    <t>Newtok</t>
  </si>
  <si>
    <t>Nightmute</t>
  </si>
  <si>
    <t>Nikolai Light &amp; Power</t>
  </si>
  <si>
    <t>Nikolai</t>
  </si>
  <si>
    <t>Umnak Power Company</t>
  </si>
  <si>
    <t>Nikolski</t>
  </si>
  <si>
    <t>Noatak</t>
  </si>
  <si>
    <t>Nome Joint Utility System</t>
  </si>
  <si>
    <t>Nome</t>
  </si>
  <si>
    <t>Noorvik</t>
  </si>
  <si>
    <t>Northway</t>
  </si>
  <si>
    <t>Nuiqsut</t>
  </si>
  <si>
    <t>Nulato</t>
  </si>
  <si>
    <t>Nunam Iqua Electric Company</t>
  </si>
  <si>
    <t>Nunam Iqua</t>
  </si>
  <si>
    <t>Nunapitchuk</t>
  </si>
  <si>
    <t>Old Harbor</t>
  </si>
  <si>
    <t>Ouzinkie, City of</t>
  </si>
  <si>
    <t>Pedro Bay Village Council</t>
  </si>
  <si>
    <t>Pedro Bay</t>
  </si>
  <si>
    <t>City of Pelican</t>
  </si>
  <si>
    <t>Pelican</t>
  </si>
  <si>
    <t>Native Village of Perryville</t>
  </si>
  <si>
    <t>Perryville</t>
  </si>
  <si>
    <t>City of Petersburg</t>
  </si>
  <si>
    <t>Petersburg</t>
  </si>
  <si>
    <t>Whale Pass</t>
  </si>
  <si>
    <t>Pilot Point Electrical</t>
  </si>
  <si>
    <t>Pilot Point</t>
  </si>
  <si>
    <t>Pilot Station</t>
  </si>
  <si>
    <t>Pitkas Point</t>
  </si>
  <si>
    <t>Platinum, City of</t>
  </si>
  <si>
    <t>Platinum</t>
  </si>
  <si>
    <t>Point Hope</t>
  </si>
  <si>
    <t>Point Lay</t>
  </si>
  <si>
    <t>Tanalian Electric Cooperative</t>
  </si>
  <si>
    <t>Port Alsworth</t>
  </si>
  <si>
    <t>Port Heiden, City of</t>
  </si>
  <si>
    <t>Port Heiden</t>
  </si>
  <si>
    <t>Quinhagak</t>
  </si>
  <si>
    <t>Red Devil</t>
  </si>
  <si>
    <t>Ruby, City of</t>
  </si>
  <si>
    <t>Ruby</t>
  </si>
  <si>
    <t>Russian Mission</t>
  </si>
  <si>
    <t>Sand Point Electric Company</t>
  </si>
  <si>
    <t>Sand Point</t>
  </si>
  <si>
    <t>Savoonga</t>
  </si>
  <si>
    <t>Scammon Bay</t>
  </si>
  <si>
    <t>Selawik</t>
  </si>
  <si>
    <t>Shageluk</t>
  </si>
  <si>
    <t>Shaktoolik</t>
  </si>
  <si>
    <t>Shishmaref</t>
  </si>
  <si>
    <t>Shungnak</t>
  </si>
  <si>
    <t>City &amp; Borough of Sitka</t>
  </si>
  <si>
    <t>Sitka</t>
  </si>
  <si>
    <t>Skagway</t>
  </si>
  <si>
    <t>Slana</t>
  </si>
  <si>
    <t>Sleetmute</t>
  </si>
  <si>
    <t>City of St. George</t>
  </si>
  <si>
    <t>St. George</t>
  </si>
  <si>
    <t>St. Mary's</t>
  </si>
  <si>
    <t>St. Michael</t>
  </si>
  <si>
    <t>St. Paul Municipal Electrical Utility</t>
  </si>
  <si>
    <t>St. Paul</t>
  </si>
  <si>
    <t>Stebbins</t>
  </si>
  <si>
    <t>Stony River</t>
  </si>
  <si>
    <t>Takotna Community Association Utilities</t>
  </si>
  <si>
    <t>Takotna</t>
  </si>
  <si>
    <t>Tanana Power Company</t>
  </si>
  <si>
    <t>Tanana</t>
  </si>
  <si>
    <t>Tatitlek Electric Utility</t>
  </si>
  <si>
    <t>Tatitlek</t>
  </si>
  <si>
    <t>Teller</t>
  </si>
  <si>
    <t>Tenakee Springs, City of</t>
  </si>
  <si>
    <t>Tenakee Springs</t>
  </si>
  <si>
    <t>Tetlin</t>
  </si>
  <si>
    <t>Thorne Bay</t>
  </si>
  <si>
    <t>Togiak</t>
  </si>
  <si>
    <t>Tok</t>
  </si>
  <si>
    <t>Toksook Bay</t>
  </si>
  <si>
    <t>Tuluksak Traditional Power Utility (11)</t>
  </si>
  <si>
    <t>Tuluksak</t>
  </si>
  <si>
    <t>Tuntutuliak Community Service Assoc.</t>
  </si>
  <si>
    <t>Tuntutuliak</t>
  </si>
  <si>
    <t>Tununak</t>
  </si>
  <si>
    <t>Twin Hills Village Council</t>
  </si>
  <si>
    <t>Twin Hills</t>
  </si>
  <si>
    <t>Talkeetna</t>
  </si>
  <si>
    <t>Unalakleet Valley Electrical Cooperative</t>
  </si>
  <si>
    <t>Unalakleet</t>
  </si>
  <si>
    <t>Unalaska Electric Utility</t>
  </si>
  <si>
    <t>Unalaska</t>
  </si>
  <si>
    <t>Village of Venetie</t>
  </si>
  <si>
    <t>Wainwright</t>
  </si>
  <si>
    <t>Wales</t>
  </si>
  <si>
    <t>White Mountain Utilities</t>
  </si>
  <si>
    <t>White Mountain</t>
  </si>
  <si>
    <t>City of Wrangell</t>
  </si>
  <si>
    <t>Wrangell</t>
  </si>
  <si>
    <t>Yakutat</t>
  </si>
  <si>
    <t>GVEA COPA (April 2025)</t>
  </si>
  <si>
    <t>https://gis.data.alaska.gov/datasets/DCCED::heating-fuel-price-all-years/explore?location=62.151087%2C-164.565925%2C8</t>
  </si>
  <si>
    <t>https://akrebate.ahfc.us/Resources/FuelSurvey/#</t>
  </si>
  <si>
    <t>Allakaket; Alatna</t>
  </si>
  <si>
    <t>Bethel; Oscarville</t>
  </si>
  <si>
    <t>Bettles; Evansville</t>
  </si>
  <si>
    <t>Chilkat Valley/Klukwan</t>
  </si>
  <si>
    <t>Clark's Point</t>
  </si>
  <si>
    <t>Cordova PCE: Eyak</t>
  </si>
  <si>
    <t>Dillingham; Aleknagik</t>
  </si>
  <si>
    <t>Dot Lake; Dot Lake Village</t>
  </si>
  <si>
    <t>Eagle; Eagle Village</t>
  </si>
  <si>
    <t>Haines; Covenant Life</t>
  </si>
  <si>
    <t>Iliamna; Newhalen; Nondalton</t>
  </si>
  <si>
    <t>Mt. Village</t>
  </si>
  <si>
    <t>Naknek;S.Naknek;Kng Slmn</t>
  </si>
  <si>
    <t>Newtok; Mertavik</t>
  </si>
  <si>
    <t>Northway; Northway Village</t>
  </si>
  <si>
    <t>Thorne Bay; Kasaan</t>
  </si>
  <si>
    <t>Tok; Tanacross</t>
  </si>
  <si>
    <t>Upper Kalskag</t>
  </si>
  <si>
    <t>Natural Gas Projections, 2025</t>
  </si>
  <si>
    <t>Hilcorp Contract Prices (nominal)</t>
  </si>
  <si>
    <t>Nominal contract price</t>
  </si>
  <si>
    <t>$2025 per Mcf</t>
  </si>
  <si>
    <t>Prices held constant after 2050</t>
  </si>
  <si>
    <t>Assumed real growth rate</t>
  </si>
  <si>
    <t>2022-2027 based on Hilcorp contract price with CEA, 2028-2050 forward based on EIA Henry Hub, held constant post-2050</t>
  </si>
  <si>
    <t>ref2025.d032025a</t>
  </si>
  <si>
    <t>Report</t>
  </si>
  <si>
    <t>Annual Energy Outlook 2026</t>
  </si>
  <si>
    <t>Reference</t>
  </si>
  <si>
    <t>CPI (May 2025)</t>
  </si>
  <si>
    <t>Scenario</t>
  </si>
  <si>
    <t>ref2025</t>
  </si>
  <si>
    <t>CPI (May 2026)</t>
  </si>
  <si>
    <t>Datekey</t>
  </si>
  <si>
    <t>d032025a</t>
  </si>
  <si>
    <t>CPI Adj</t>
  </si>
  <si>
    <t>Release Date</t>
  </si>
  <si>
    <t>July 2026</t>
  </si>
  <si>
    <t>12. Petroleum and Other Liquids Prices</t>
  </si>
  <si>
    <t>(2025 dollars per gallon, unless otherwise noted)</t>
  </si>
  <si>
    <t xml:space="preserve"> Sector and Fuel</t>
  </si>
  <si>
    <t>Growth (2025-2050)</t>
  </si>
  <si>
    <t>Crude Oil Prices (2025 dollars per barrel)</t>
  </si>
  <si>
    <t>PPP000:ba_WorldOilPrice</t>
  </si>
  <si>
    <t>Brent Spot</t>
  </si>
  <si>
    <t>PPP000:bb_ForeignLSLigh</t>
  </si>
  <si>
    <t>West Texas Intermediate Spot</t>
  </si>
  <si>
    <t xml:space="preserve">   West Texas Intermediate Spot (2025 adj.)</t>
  </si>
  <si>
    <t>WTI Y-o-Y, % Change</t>
  </si>
  <si>
    <t>PPP000:bb_Imported_Real</t>
  </si>
  <si>
    <t>Average Imported Cost</t>
  </si>
  <si>
    <t>PPP000:see_spot_markup</t>
  </si>
  <si>
    <t>Brent / West Texas Intermediate Spread</t>
  </si>
  <si>
    <t>Delivered Sector Product Prices</t>
  </si>
  <si>
    <t>Residential</t>
  </si>
  <si>
    <t>PPP000:da_LiquefiedPetr</t>
  </si>
  <si>
    <t>Propane</t>
  </si>
  <si>
    <t>PPP000:da_DistillateFue</t>
  </si>
  <si>
    <t>Distillate Fuel Oil</t>
  </si>
  <si>
    <t>Commercial</t>
  </si>
  <si>
    <t>PPP000:ea_DistillateFue</t>
  </si>
  <si>
    <t>PPP000:ea_ResidualFuel</t>
  </si>
  <si>
    <t>Residual Fuel Oil</t>
  </si>
  <si>
    <t>PPP000:ea_ResidualFuel(</t>
  </si>
  <si>
    <t>Residual Fuel Oil (2025 dollars per barrel)</t>
  </si>
  <si>
    <t>Industrial</t>
  </si>
  <si>
    <t>PPP000:fa_LiquefiedPetr</t>
  </si>
  <si>
    <t>PPP000:fa_DistillateFue</t>
  </si>
  <si>
    <t>PPP000:fa_ResidualFuel</t>
  </si>
  <si>
    <t>PPP000:fa_ResidualFuel(</t>
  </si>
  <si>
    <t>Transportation</t>
  </si>
  <si>
    <t>PPP000:ga_LiquefiedPetr</t>
  </si>
  <si>
    <t>PPP000:ga_Ethanol(E85)</t>
  </si>
  <si>
    <t>E85</t>
  </si>
  <si>
    <t>PPP000:pr_EthanolWhole</t>
  </si>
  <si>
    <t>Ethanol Wholesale Price</t>
  </si>
  <si>
    <t>PPP000:ga_MotorGasoline</t>
  </si>
  <si>
    <t>Motor Gasoline</t>
  </si>
  <si>
    <t>PPP000:ga_JetFuel</t>
  </si>
  <si>
    <t>Jet Fuel</t>
  </si>
  <si>
    <t>PPP000:ga_DieselFuel(Di</t>
  </si>
  <si>
    <t>Diesel Fuel (distillate fuel oil)</t>
  </si>
  <si>
    <t>PPP000:ga_ResidualFuel</t>
  </si>
  <si>
    <t>PPP000:ga_ResidualFuel(</t>
  </si>
  <si>
    <t>Electric Power</t>
  </si>
  <si>
    <t>PPP000:ha_DistillateFue</t>
  </si>
  <si>
    <t>PPP000:ha_ResidualFuel</t>
  </si>
  <si>
    <t>PPP000:ha_ResidualFuel(</t>
  </si>
  <si>
    <t>Average Prices</t>
  </si>
  <si>
    <t>PPP000:ia_LiquefiedPetr</t>
  </si>
  <si>
    <t>PPP000:ia_MotorGasoline</t>
  </si>
  <si>
    <t>PPP000:ia_JetFuel</t>
  </si>
  <si>
    <t>PPP000:ia_DistillateFue</t>
  </si>
  <si>
    <t>PPP000:ia_ResidualFuel</t>
  </si>
  <si>
    <t>PPP000:ia_ResidualFuel(</t>
  </si>
  <si>
    <t>PPP000:ia_Average</t>
  </si>
  <si>
    <t>Average</t>
  </si>
  <si>
    <t>Prices in Nominal Dollars</t>
  </si>
  <si>
    <t>Crude Oil Spot Prices (nominal dollars per barrel)</t>
  </si>
  <si>
    <t>PPP000:nom_WorldOilPric</t>
  </si>
  <si>
    <t>PPP000:nom_ForeignLSLig</t>
  </si>
  <si>
    <t>PPP000:nom_Imported_Rea</t>
  </si>
  <si>
    <t>Nominal (dollars to gallon)</t>
  </si>
  <si>
    <t>PPP000:nom_R_LiquefiedP</t>
  </si>
  <si>
    <t>PPP000:nom_R_Distillate</t>
  </si>
  <si>
    <t>PPP000:nom_C_Distillate</t>
  </si>
  <si>
    <t>PPP000:nom_C_ResidualFu</t>
  </si>
  <si>
    <t>PPP000:nom_I_LiquefiedP</t>
  </si>
  <si>
    <t>PPP000:nom_I_Distillate</t>
  </si>
  <si>
    <t>PPP000:nom_I_ResidualFu</t>
  </si>
  <si>
    <t>PPP000:nom_T_LiquefiedP</t>
  </si>
  <si>
    <t>PPP000:nom_T_Ethan(E85)</t>
  </si>
  <si>
    <t>PPP000:nom_T_EthanWhole</t>
  </si>
  <si>
    <t>PPP000:nom_T_MotorGasol</t>
  </si>
  <si>
    <t>PPP000:nom_T_JetFuel</t>
  </si>
  <si>
    <t>PPP000:nom_T_DieselFuel</t>
  </si>
  <si>
    <t>PPP000:nom_T_ResidualFu</t>
  </si>
  <si>
    <t>PPP000:nom_E_Distillate</t>
  </si>
  <si>
    <t>PPP000:nom_E_ResidualFu</t>
  </si>
  <si>
    <t>PPP000:nom_Avg_Liquefie</t>
  </si>
  <si>
    <t>PPP000:nom_Avg_MotorGas</t>
  </si>
  <si>
    <t>PPP000:nom_Avg_JetFuel</t>
  </si>
  <si>
    <t>Residual Fuel Oil (dollars per barrel)</t>
  </si>
  <si>
    <t>PPP000:nom_Avg_Distilla</t>
  </si>
  <si>
    <t>Data source: 2024: U.S. Energy Information Administration (EIA), Short-Term Energy Outlook, December 2024 and EIA, AEO2025</t>
  </si>
  <si>
    <t>Projections: EIA, AEO2025 National Energy Modeling System run ref2025.d032025a.</t>
  </si>
  <si>
    <t>1/ Weighted average price delivered to U.S. refiners.</t>
  </si>
  <si>
    <t>2/ Includes combined-heat-and-power plants that have a non-regulatory status and small on-site generating systems.</t>
  </si>
  <si>
    <t>3/ E85 refers to a high-level ethanol-gasoline blend containing 51% to 83% ethanol, depending on geography and season. To address cold</t>
  </si>
  <si>
    <t>starting issues, the percentage of ethanol varies seasonally. The annual average ethanol content of 74% is used for these projections.</t>
  </si>
  <si>
    <t>4/ Sales weighted-average price for all grades. Includes federal, state, and local taxes.</t>
  </si>
  <si>
    <t>5/ Includes only kerosene type.</t>
  </si>
  <si>
    <t>6/ Diesel fuel for on-road use. Includes federal and state taxes while excluding county and local taxes.</t>
  </si>
  <si>
    <t>7/ Includes electricity-only and combined-heat-and-power plants that have a regulatory status.</t>
  </si>
  <si>
    <t>8/ Weighted averages of end-use fuel prices are derived from the prices in each sector and the corresponding sectoral consumption.</t>
  </si>
  <si>
    <t>ref2026</t>
  </si>
  <si>
    <t>13. Natural Gas Supply, Disposition, and Prices</t>
  </si>
  <si>
    <t>(trillion cubic feet, unless otherwise noted)</t>
  </si>
  <si>
    <t xml:space="preserve"> Supply, Disposition, and Prices</t>
  </si>
  <si>
    <t xml:space="preserve"> Production</t>
  </si>
  <si>
    <t>NGS000:ba_DryGasProduct</t>
  </si>
  <si>
    <t xml:space="preserve">   Dry Gas Production 1/</t>
  </si>
  <si>
    <t>NGS000:ba_SupplementalN</t>
  </si>
  <si>
    <t xml:space="preserve">   Supplemental Natural Gas 2/</t>
  </si>
  <si>
    <t>NGS000:ba_RngProd</t>
  </si>
  <si>
    <t xml:space="preserve">   Renewable Natural Gas 3/</t>
  </si>
  <si>
    <t>NGS000:ca_NetImports</t>
  </si>
  <si>
    <t xml:space="preserve"> Net Imports</t>
  </si>
  <si>
    <t>NGS000:ca_PipelineImp</t>
  </si>
  <si>
    <t xml:space="preserve">   Pipeline 4/</t>
  </si>
  <si>
    <t>NGS000:ca_LiquefiedNatu</t>
  </si>
  <si>
    <t xml:space="preserve">   Liquefied Natural Gas</t>
  </si>
  <si>
    <t>NGS000:da_TotalSupply</t>
  </si>
  <si>
    <t xml:space="preserve"> Total Supply</t>
  </si>
  <si>
    <t>NGS000:ea_Total</t>
  </si>
  <si>
    <t xml:space="preserve"> Consumption by Sector</t>
  </si>
  <si>
    <t>NGS000:ea_Residential</t>
  </si>
  <si>
    <t xml:space="preserve">   Residential</t>
  </si>
  <si>
    <t>NGS000:ea_Commercial</t>
  </si>
  <si>
    <t xml:space="preserve">   Commercial</t>
  </si>
  <si>
    <t>NGS000:Total_industrial</t>
  </si>
  <si>
    <t xml:space="preserve">   Industrial 5/</t>
  </si>
  <si>
    <t>NGS000:ea_Industrial</t>
  </si>
  <si>
    <t xml:space="preserve">     Other Industrial 5/ 6/</t>
  </si>
  <si>
    <t>NGS000:ea_LeaseandPlant</t>
  </si>
  <si>
    <t xml:space="preserve">     Lease and Plant Fuel 7/</t>
  </si>
  <si>
    <t>NGS000:fa_Gas2LiqLiqPrd</t>
  </si>
  <si>
    <t xml:space="preserve">     Hydrogen Production Natural Gas Feedstock 8/</t>
  </si>
  <si>
    <t>NGS000:Total_transport</t>
  </si>
  <si>
    <t xml:space="preserve">   Transportation</t>
  </si>
  <si>
    <t>NGS000:ea_Transportatio</t>
  </si>
  <si>
    <t xml:space="preserve">     Motor Vehicles, Trains, and Ships</t>
  </si>
  <si>
    <t>NGS000:ea_PipelineFuel</t>
  </si>
  <si>
    <t xml:space="preserve">     Pipeline and Distribution Fuel</t>
  </si>
  <si>
    <t>NGS000:ea_liquefactexp</t>
  </si>
  <si>
    <t xml:space="preserve">     Fuel Used to Liquefy Gas for Export 9/</t>
  </si>
  <si>
    <t>NGS000:ea_ElectricPower</t>
  </si>
  <si>
    <t xml:space="preserve">   Electric Power 10/</t>
  </si>
  <si>
    <t>NGS000:ga_Discrepancy</t>
  </si>
  <si>
    <t xml:space="preserve"> Discrepancy 11/</t>
  </si>
  <si>
    <t xml:space="preserve">  Natural Gas Spot Price at Henry Hub</t>
  </si>
  <si>
    <t>NGS000:ia_HenryHub</t>
  </si>
  <si>
    <t xml:space="preserve">  (2025 dollars per MMBtu)</t>
  </si>
  <si>
    <t>$2026 adj.</t>
  </si>
  <si>
    <t>Henry Hub Y-o-Y, % Change</t>
  </si>
  <si>
    <t>Delivered Prices</t>
  </si>
  <si>
    <t>(2025 dollars per thousand cubic feet)</t>
  </si>
  <si>
    <t>NGS000:ja_Residential</t>
  </si>
  <si>
    <t>NGS000:ja_Commercial</t>
  </si>
  <si>
    <t>NGS000:ja_Industrial</t>
  </si>
  <si>
    <t>NGS000:ja_Transportatio</t>
  </si>
  <si>
    <t>NGS000:ja_ElectricPower</t>
  </si>
  <si>
    <t>NGS000:ja_Average</t>
  </si>
  <si>
    <t>Natural Gas Spot Price at Henry Hub</t>
  </si>
  <si>
    <t>(nominal dollars per MMBtu)</t>
  </si>
  <si>
    <t>NGS000:nom_HenryHub</t>
  </si>
  <si>
    <t>(nominal dollars per thousand cubic feet)</t>
  </si>
  <si>
    <t>NGS000:nom_Residential</t>
  </si>
  <si>
    <t>NGS000:nom_Commercial</t>
  </si>
  <si>
    <t>NGS000:nom_Industrial</t>
  </si>
  <si>
    <t>NGS000:nom_Transportati</t>
  </si>
  <si>
    <t>Data source: U.S. Energy Information Administration (EIA), Short-Term Energy Outlook, November 2025, and EIA, Annual Energy Outlook 2026 (AEO2026)</t>
  </si>
  <si>
    <t>National Energy Modeling System (NEMS) run cb2026.d021826b. Projections: EIA, AEO2026 NEMS run cb2026.d021826b.</t>
  </si>
  <si>
    <t>Note: Totals may not equal sum of components due to independent rounding.</t>
  </si>
  <si>
    <t>1 Dry production minus extraction losses.</t>
  </si>
  <si>
    <t>2 Synthetic natural gas, propane air, coke oven gas, refinery gas, biomass gas, air injected for Btu stabilization, and manufactured</t>
  </si>
  <si>
    <t>gas commingled and distributed with natural gas.</t>
  </si>
  <si>
    <t>3 Includes biogas that has been further processed into pipeline-quality gas and is fully interchangeable with conventional</t>
  </si>
  <si>
    <t>natural gas.</t>
  </si>
  <si>
    <t>4 Natural gas imported to and exported from Canada and Mexico.</t>
  </si>
  <si>
    <t>5 Includes energy for combined-heat-and-power plants that have a non-regulatory status and small on-site generating systems.</t>
  </si>
  <si>
    <t>6 Includes natural gas used for heat and power in production of hydrogen. Natural gas feedstock for hydrogen production is</t>
  </si>
  <si>
    <t>not included here and is a separate volume given that is converted to hydrogen, which is included in the industrial sector</t>
  </si>
  <si>
    <t>energy balance.</t>
  </si>
  <si>
    <t>7 Represents natural gas used in well, field, and lease operations and in natural gas processing plant machinery.</t>
  </si>
  <si>
    <t>8 Includes hydrogen gas used for feedstock in reformers to produce hydrogen gas. This includes feedstock attributed to the</t>
  </si>
  <si>
    <t>industrial sector, specifically ammonia/fertilizer plants, and feedstock attributed to refineries for hydrogen production own use.</t>
  </si>
  <si>
    <t>9 Fuel used in facilities that liquefy natural gas for export.</t>
  </si>
  <si>
    <t>10 Includes consumption of energy by electricity-only and combined-heat-and-power plants that have a regulatory status.</t>
  </si>
  <si>
    <t>11 Balancing item. Natural gas lost as a result of converting flow data measured at varying temperatures and pressures to a</t>
  </si>
  <si>
    <t>standard temperature and pressure and the merger of different data reporting systems, which vary in scope, format, definition, and</t>
  </si>
  <si>
    <t>respondent type.</t>
  </si>
  <si>
    <t>12 Excludes use for lease and plant fuel and fuel for liquefaction in export facilities. Includes energy for combined-heat-and-</t>
  </si>
  <si>
    <t>power plants that have a non-regulatory status, and small on-site generating systems.</t>
  </si>
  <si>
    <t>13 Natural gas used as fuel in motor vehicles, trains, and ships. Price includes estimated motor vehicle fuel taxes</t>
  </si>
  <si>
    <t>and estimated dispensing costs or charges.</t>
  </si>
  <si>
    <t>14 Weighted average prices. Weights used are the sectoral consumption values excluding lease, plant, pipeline and</t>
  </si>
  <si>
    <t>distribution fuel, and fuel used for liquefaction in export facilities.</t>
  </si>
  <si>
    <t>Btu = British thermal unit</t>
  </si>
  <si>
    <t>-- = Not applicable</t>
  </si>
  <si>
    <t>15. Coal Supply, Disposition, and Prices</t>
  </si>
  <si>
    <t>(million short tons, unless otherwise noted)</t>
  </si>
  <si>
    <t>Avg Annual Change</t>
  </si>
  <si>
    <t>2024-2050</t>
  </si>
  <si>
    <t>Production 1/</t>
  </si>
  <si>
    <t>CSD000:ba_Appalachia</t>
  </si>
  <si>
    <t>Appalachia</t>
  </si>
  <si>
    <t>CSD000:ba_Interior</t>
  </si>
  <si>
    <t>Interior</t>
  </si>
  <si>
    <t>CSD000:ba_West</t>
  </si>
  <si>
    <t>West</t>
  </si>
  <si>
    <t>CSD000:ca_EastoftheMiss</t>
  </si>
  <si>
    <t>East of the Mississippi</t>
  </si>
  <si>
    <t>CSD000:ca_WestoftheMiss</t>
  </si>
  <si>
    <t>West of the Mississippi</t>
  </si>
  <si>
    <t>CSD000:ca_Total</t>
  </si>
  <si>
    <t>Total</t>
  </si>
  <si>
    <t>CSD000:ca_WasteCoalSup</t>
  </si>
  <si>
    <t>Waste Coal Supplied</t>
  </si>
  <si>
    <t>Net Imports</t>
  </si>
  <si>
    <t>CSD000:da_Imports</t>
  </si>
  <si>
    <t>Imports</t>
  </si>
  <si>
    <t>CSD000:da_Exports</t>
  </si>
  <si>
    <t>Exports</t>
  </si>
  <si>
    <t>CSD000:da_SteamCoalExp</t>
  </si>
  <si>
    <t>Steam Coal</t>
  </si>
  <si>
    <t>CSD000:da_MetallurgicalCoalExp</t>
  </si>
  <si>
    <t>Metallurgical Coal</t>
  </si>
  <si>
    <t>CSD000:da_Total</t>
  </si>
  <si>
    <t>CSD000:ea_TotalSupply</t>
  </si>
  <si>
    <t>Total Supply</t>
  </si>
  <si>
    <t>Consumption by Sector</t>
  </si>
  <si>
    <t>CSD000:fa_Residentialan</t>
  </si>
  <si>
    <t>Commercial and Institutional</t>
  </si>
  <si>
    <t>CSD000:fa_CokePlants</t>
  </si>
  <si>
    <t>Coke Plants</t>
  </si>
  <si>
    <t>CSD000:fa_Industrial</t>
  </si>
  <si>
    <t>Other Industrial</t>
  </si>
  <si>
    <t>CSD000:fa_ElectricPower</t>
  </si>
  <si>
    <t>CSD000:fa_TotalCoalUse</t>
  </si>
  <si>
    <t>CSD000:ga_Discrepancyan</t>
  </si>
  <si>
    <t>Discrepancy and Stock Change</t>
  </si>
  <si>
    <t>Average Minemouth Price</t>
  </si>
  <si>
    <t>CSD000:ha_dolpershorton</t>
  </si>
  <si>
    <t>(2025 dollars per short ton)</t>
  </si>
  <si>
    <t>CSD000:ha_dolpermillBtu</t>
  </si>
  <si>
    <t>(2025 dollars per MMBtu)</t>
  </si>
  <si>
    <t>CSD000:real_comm_inst</t>
  </si>
  <si>
    <t>CSD000:ia_CokePlants</t>
  </si>
  <si>
    <t>CSD000:ia_Industrial</t>
  </si>
  <si>
    <t>CSD000:ia_dolpershorton</t>
  </si>
  <si>
    <t>Y-o-Y, % Change</t>
  </si>
  <si>
    <t>CSD000:ja_Average</t>
  </si>
  <si>
    <t xml:space="preserve">      Average</t>
  </si>
  <si>
    <t>CSD000:ja_Exports</t>
  </si>
  <si>
    <t xml:space="preserve">  Exports 10/</t>
  </si>
  <si>
    <t>CSD000:nom_dolpershortn</t>
  </si>
  <si>
    <t>(nominal dollars per short ton)</t>
  </si>
  <si>
    <t>CSD000:nom_dolpermilBtu</t>
  </si>
  <si>
    <t>CSD000:nom_comm_inst</t>
  </si>
  <si>
    <t>CSD000:nom_CokePlants</t>
  </si>
  <si>
    <t>CSD000:nom_Industrial</t>
  </si>
  <si>
    <t>CSD000:nom_dollpershort</t>
  </si>
  <si>
    <t>CSD000:nom_dollmillionB</t>
  </si>
  <si>
    <t>CSD000:nom_Average</t>
  </si>
  <si>
    <t>CSD000:nom_Exports</t>
  </si>
  <si>
    <t xml:space="preserve">Data source: 2024: U.S. Energy Information Administration (EIA), Short-Term Energy Outlook, December 2024 and EIA, </t>
  </si>
  <si>
    <t>AEO2025 National Energy Modeling System run ref2025.d032025a. Projections: EIA, AEO2025 National Energy Modeling System run ref2025.d032025a.</t>
  </si>
  <si>
    <t xml:space="preserve">Note: Totals may not equal sum of components due to independent rounding. </t>
  </si>
  <si>
    <t>1/ Includes anthracite, bituminous coal, subbituminous coal, and lignite.</t>
  </si>
  <si>
    <t>2/ Includes waste coal consumed by the electric power and industrial sectors. Waste coal supplied is counted as a supply-side item to</t>
  </si>
  <si>
    <t>balance the same amount of waste coal included in the consumption data.</t>
  </si>
  <si>
    <t>3/ Excludes imports to Puerto Rico and the U.S. Virgin Islands.</t>
  </si>
  <si>
    <t>4/ Production plus waste coal supplied plus net imports.</t>
  </si>
  <si>
    <t>5/ Includes consumption for combined-heat-and-power plants that have a non-regulatory status, and small on-site generating systems.</t>
  </si>
  <si>
    <t>6/ Includes all electricity-only and combined-heat-and-power plants that have a regulatory status.</t>
  </si>
  <si>
    <t>7/ Balancing item: the sum of production, net imports, and waste coal supplied minus total consumption.</t>
  </si>
  <si>
    <t>8/ Includes reported prices for both open market and captive mines. Prices weighted by production, which differs from average minemouth prices</t>
  </si>
  <si>
    <t>published in EIA data reports where it is weighted by reported sales.</t>
  </si>
  <si>
    <t>9/ Prices weighted by consumption; weighted average excludes commercial and institutional prices and export free-alongside-ship prices.</t>
  </si>
  <si>
    <t>10/ Free-alongside-ship price at U.S. port of exit.</t>
  </si>
  <si>
    <t>- - = Not applicable</t>
  </si>
  <si>
    <t>Cost ($/MMBtu)</t>
  </si>
  <si>
    <t>Short Ton (lbs)</t>
  </si>
  <si>
    <t>GVEA min. coal energy content (BTU/lb)</t>
  </si>
  <si>
    <t>GVEA min. coal energy content (MMBTU/lb)</t>
  </si>
  <si>
    <t>MMBtu / Short Ton</t>
  </si>
  <si>
    <t>Cost ($ / Short Ton)</t>
  </si>
  <si>
    <r>
      <t xml:space="preserve">Source: </t>
    </r>
    <r>
      <rPr>
        <i/>
        <sz val="11"/>
        <color theme="1"/>
        <rFont val="Calibri"/>
        <family val="2"/>
        <scheme val="minor"/>
      </rPr>
      <t>GVEA - Usibelli Coal Mine Contract Price Agreement (2024 - 2029)</t>
    </r>
  </si>
  <si>
    <t>GVEA Coal Price Forecast (2025 - 2029 held at nominal contract price, out years to 2050 adjusted by EIA AEO price forecast, 2050 onwards held constant)</t>
  </si>
  <si>
    <t>PCE (Jan 2025)</t>
  </si>
  <si>
    <t>Avoided Cost ($/kWh)</t>
  </si>
  <si>
    <t>Effective Date</t>
  </si>
  <si>
    <t>CEA</t>
  </si>
  <si>
    <t>HEA</t>
  </si>
  <si>
    <t>MEA</t>
  </si>
  <si>
    <t>South of Railbelt (Avg)</t>
  </si>
  <si>
    <t>GVEA</t>
  </si>
  <si>
    <t>Source: Utility COPA/SFPPR Filings</t>
  </si>
  <si>
    <t>2022 ($/Mcf)</t>
  </si>
  <si>
    <t>2023 ($/Mcf)</t>
  </si>
  <si>
    <t>2024 ($/Mcf)</t>
  </si>
  <si>
    <t>2025 ($/Mcf)</t>
  </si>
  <si>
    <t>2026 ($/Mcf)</t>
  </si>
  <si>
    <t>2027 ($/Mcf)</t>
  </si>
  <si>
    <t>Source: MEA (TA 504-18) &amp; CEA (TA 481-8) Hilcorp Contracts</t>
  </si>
  <si>
    <t>Amount</t>
  </si>
  <si>
    <t>Mcf</t>
  </si>
  <si>
    <t>kWh</t>
  </si>
  <si>
    <t>mcf/kwh</t>
  </si>
  <si>
    <t>Source: CEA 2024 Annual Report to RCA - Southcentral Power Plant Operating Statistics</t>
  </si>
  <si>
    <t>Carbon Prices</t>
  </si>
  <si>
    <t>Source: Interagency Working Group on Social Cost of Greenhouses Gases United States Government</t>
  </si>
  <si>
    <t>Technical Support Document: Social Cost of Carbon, Methane and Nitrouse Oxide Interim Estimates Under Executive Order 13990</t>
  </si>
  <si>
    <t>Technical Support Document: Social Cost of Carbon, Methane, (whitehouse.gov)</t>
  </si>
  <si>
    <t>pg 6</t>
  </si>
  <si>
    <t>Real 2023$ per metric ton CO2-equivalent</t>
  </si>
  <si>
    <t>Low</t>
  </si>
  <si>
    <t>High</t>
  </si>
  <si>
    <t>Metric Tons CO2 per gallon:</t>
  </si>
  <si>
    <t>Metric Tons CO2 per Mcf:</t>
  </si>
  <si>
    <t>Assumptions and workup</t>
  </si>
  <si>
    <t>Multiplier to 2023$</t>
  </si>
  <si>
    <t>Benchmark price is:</t>
  </si>
  <si>
    <t>Increasing at</t>
  </si>
  <si>
    <t>In 2023 Dollars</t>
  </si>
  <si>
    <t>Source:</t>
  </si>
  <si>
    <t>CO2 Conversion Factors</t>
  </si>
  <si>
    <t>US Energy Information Association</t>
  </si>
  <si>
    <t>Carbon Dioxide Emissions Coefficients</t>
  </si>
  <si>
    <t>U.S. Energy Information Administration - EIA - Independent Statistics and Analysis</t>
  </si>
  <si>
    <t xml:space="preserve">1 Metric Ton = </t>
  </si>
  <si>
    <t>Kg</t>
  </si>
  <si>
    <t>Fuel</t>
  </si>
  <si>
    <t>Emission Factor</t>
  </si>
  <si>
    <t>Metric Ton CO2/unit</t>
  </si>
  <si>
    <t>Middle Distillate Fuels (No. 1, No. 2, No. 4 fuel oil, diesel, home heating oil)</t>
  </si>
  <si>
    <t>Kg CO2/MMBtu</t>
  </si>
  <si>
    <t>Kg CO2/gallon</t>
  </si>
  <si>
    <t>Natural Gas (National Average)</t>
  </si>
  <si>
    <t>Kg CO2/therm</t>
  </si>
  <si>
    <t>Assumptions Source</t>
  </si>
  <si>
    <t>CPI-rate</t>
  </si>
  <si>
    <t>Annual CPI-U</t>
  </si>
  <si>
    <t xml:space="preserve">CPI multiplier </t>
  </si>
  <si>
    <t>Please use this worksheet for reference and to input additional data regarding biomass fuel used in the project being analyzed.</t>
  </si>
  <si>
    <t>Note: Below please enter the values being used in the project analysis. If values other than the estimates provided below are not used, please include source and assumptions being used in the 'Notes' column.  Use the blank space in 'Calc' sheet for your calculations.</t>
  </si>
  <si>
    <t xml:space="preserve"> Units</t>
  </si>
  <si>
    <t>Moisture Content</t>
  </si>
  <si>
    <t>Heating Value</t>
  </si>
  <si>
    <t>Biomass Fuel Type</t>
  </si>
  <si>
    <t>MMBtu per unit</t>
  </si>
  <si>
    <t>HHV or LHV*</t>
  </si>
  <si>
    <t>*Please enter HHV for High Heating Value or LHV for Low Heating Value</t>
  </si>
  <si>
    <t xml:space="preserve">Source: </t>
  </si>
  <si>
    <t>California Energy Commission</t>
  </si>
  <si>
    <t>http://www.consumerenergycenter.org/home/heating_cooling/firewood.html</t>
  </si>
  <si>
    <t>Cal Kerr, Northern Economics</t>
  </si>
  <si>
    <t>Wood Heating and Weights Values</t>
  </si>
  <si>
    <t>Species</t>
  </si>
  <si>
    <t>MMBtu/Cord*</t>
  </si>
  <si>
    <t>Cord Weight (pounds)** DRY</t>
  </si>
  <si>
    <t>Cord Weight (pounds)** GREEN</t>
  </si>
  <si>
    <t>Alder, Red</t>
  </si>
  <si>
    <t>18.4 - 19.5</t>
  </si>
  <si>
    <t>2000 - 2600</t>
  </si>
  <si>
    <t>3200 - 4100</t>
  </si>
  <si>
    <t>Southeast</t>
  </si>
  <si>
    <t>Biomass Fuel</t>
  </si>
  <si>
    <t>Aspen</t>
  </si>
  <si>
    <t>17.0 - 18.0</t>
  </si>
  <si>
    <t>1860 - 2400</t>
  </si>
  <si>
    <t>3020 - 3880</t>
  </si>
  <si>
    <t>Softwood</t>
  </si>
  <si>
    <t>Cords</t>
  </si>
  <si>
    <t>Birch</t>
  </si>
  <si>
    <t>25.9-27.5</t>
  </si>
  <si>
    <t>2840 - 3650</t>
  </si>
  <si>
    <t>4630 - 5960</t>
  </si>
  <si>
    <t>Wood Pellet</t>
  </si>
  <si>
    <t>40 lbs bag</t>
  </si>
  <si>
    <t>Cottonwood</t>
  </si>
  <si>
    <t>15.8 - 16.8</t>
  </si>
  <si>
    <t>1730 - 2225</t>
  </si>
  <si>
    <t>2700 - 3475</t>
  </si>
  <si>
    <t>Wood Chips</t>
  </si>
  <si>
    <t>Green Tons</t>
  </si>
  <si>
    <t>Juniper, western</t>
  </si>
  <si>
    <t>23.4 - 26.4</t>
  </si>
  <si>
    <t>2400 - 3050</t>
  </si>
  <si>
    <t>4225 - 5410</t>
  </si>
  <si>
    <t>Pine, Lodgepole (Shore Pine)</t>
  </si>
  <si>
    <t xml:space="preserve">19.7 - 22.3 </t>
  </si>
  <si>
    <t>2000 - 2580</t>
  </si>
  <si>
    <t>3320 - 4270</t>
  </si>
  <si>
    <t>South</t>
  </si>
  <si>
    <t>Spruce, Sitka</t>
  </si>
  <si>
    <t>19.3 - 21.7</t>
  </si>
  <si>
    <t>1960 - 2520</t>
  </si>
  <si>
    <t>3190 - 4100</t>
  </si>
  <si>
    <t>Green Ton - 2,000 pounds of undried biomass material. Moisture content must be specified if green tons are used as a measure of fuel energy.</t>
  </si>
  <si>
    <t>Willow, Black</t>
  </si>
  <si>
    <t>17.5 - 18.6</t>
  </si>
  <si>
    <t>1910 - 2450</t>
  </si>
  <si>
    <t>3140 - 4040</t>
  </si>
  <si>
    <t>Southcentral</t>
  </si>
  <si>
    <t>*British thermal unit (Btu) values based on specific gravity of 80 cubic feet per cord. 8000 to 8500 Btu per pound for non resinous woods. 8600 to 9700 Btu per pound for resinous woods.</t>
  </si>
  <si>
    <t>**Weights:</t>
  </si>
  <si>
    <t>Lower value of  range assumes 70 cubic feet of wood per cord.</t>
  </si>
  <si>
    <t>Higher value of range assumes 90 cubic feet of wood per cord.</t>
  </si>
  <si>
    <t>Dry weight at 12 percent moisture content</t>
  </si>
  <si>
    <t>Green weight at 40 to 60 percent moisture content</t>
  </si>
  <si>
    <t>All moisture content based on "wet" wood basis</t>
  </si>
  <si>
    <t>Other Sources:</t>
  </si>
  <si>
    <t>1. "Forest Products Measurements and Conversion Factors with Special Emphasis</t>
  </si>
  <si>
    <t>on the U.S. Pacific Northwest.: U of Washington, David Briggs. Most current edition.</t>
  </si>
  <si>
    <t>2. "Conversion Factors for the Forest-Products Industry in Western Canada"</t>
  </si>
  <si>
    <t>by Jock Dobie and D.M. Wright. August 1975 (non-metric units).</t>
  </si>
  <si>
    <t>3. "Wood handbook: Wood as an Engineering Material"</t>
  </si>
  <si>
    <t>USDA, Forest Products Laboratory. Ag Handbook No. 72. Most recent editions.</t>
  </si>
  <si>
    <t>4. "Canadian Woods: Their Properties and Uses.</t>
  </si>
  <si>
    <t>U of Toronto Press in coop with Canadian Forestry Service. Most recent edition.</t>
  </si>
  <si>
    <t>5. "Use of Wood Energy in Remote Interior Alaskan Communities"</t>
  </si>
  <si>
    <t>Reid, Collins Alaska Inc. September 1981.</t>
  </si>
  <si>
    <t>6. "Matanuska-Susitna Borough: Forest Inventory Report"</t>
  </si>
  <si>
    <t>Dec 2006. Sanders Forestry Consulting.</t>
  </si>
  <si>
    <t>7. Kenai Conversion Tables. Cal Kerr 2002.</t>
  </si>
  <si>
    <t>[I'll send a copy to you.]</t>
  </si>
  <si>
    <t>8. U of A. Cooperative Extension.</t>
  </si>
  <si>
    <t>Axel Carlson. Original author. Now Seifert.</t>
  </si>
  <si>
    <t>Comparative Unit Fuel Costs for Equivalent Dollar Net Heat Output"</t>
  </si>
  <si>
    <t>9. Alaska Power Authority: Wood Cost Model</t>
  </si>
  <si>
    <t>Adapted by Kerr.</t>
  </si>
  <si>
    <t>Year</t>
  </si>
  <si>
    <t>Operation ($)</t>
  </si>
  <si>
    <t>Maintenance ($)</t>
  </si>
  <si>
    <t>Total O&amp;M ($)</t>
  </si>
  <si>
    <t>Net Generation (kWh)</t>
  </si>
  <si>
    <t>Capacity Factor (%)</t>
  </si>
  <si>
    <t>Total O&amp;M ($/kWh)</t>
  </si>
  <si>
    <t>MW (Nameplate Capacity)</t>
  </si>
  <si>
    <t>Hrs/Day</t>
  </si>
  <si>
    <t>Days/Year</t>
  </si>
  <si>
    <t>Operation (assuming operating 100% of all hours)</t>
  </si>
  <si>
    <t>Capacity Factor</t>
  </si>
  <si>
    <t>AVERAGE</t>
  </si>
  <si>
    <t>100% Production (Theoretical)</t>
  </si>
  <si>
    <t>Estimated Annual Production (MWh)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</si>
</sst>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5">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_);_(@_)"/>
    <numFmt numFmtId="165" formatCode="_(* #,##0_);_(* \(#,##0\);_(* &quot;-&quot;??_);_(@_)"/>
    <numFmt numFmtId="166" formatCode="_(&quot;$&quot;* #,##0.00_);_(&quot;$&quot;* \(#,##0.00\);_(&quot;$&quot;* &quot;-&quot;_);_(@_)"/>
    <numFmt numFmtId="167" formatCode="&quot;$&quot;#,##0.000_);[Red]\(&quot;$&quot;#,##0.000\)"/>
    <numFmt numFmtId="168" formatCode="_(&quot;$&quot;* #,##0.000_);_(&quot;$&quot;* \(#,##0.000\);_(&quot;$&quot;* &quot;-&quot;??_);_(@_)"/>
    <numFmt numFmtId="169" formatCode="0.000"/>
    <numFmt numFmtId="170" formatCode="_(&quot;$&quot;* #,##0_);_(&quot;$&quot;* \(#,##0\);_(&quot;$&quot;* &quot;-&quot;??_);_(@_)"/>
    <numFmt numFmtId="171" formatCode="_(* #,##0.00_);_(* \(#,##0.00\);_(* \-_);_(@_)"/>
    <numFmt numFmtId="172" formatCode="0.00_)"/>
    <numFmt numFmtId="173" formatCode="0.0%"/>
    <numFmt numFmtId="174" formatCode="_(* #,##0.000_);_(* \(#,##0.000\);_(* &quot;-&quot;??_);_(@_)"/>
    <numFmt numFmtId="175" formatCode="&quot;$&quot;#,##0.00"/>
    <numFmt numFmtId="176" formatCode="yyyy"/>
    <numFmt numFmtId="177" formatCode="#,###"/>
    <numFmt numFmtId="178" formatCode="&quot;$&quot;#,###.00"/>
    <numFmt numFmtId="179" formatCode="0.0000"/>
    <numFmt numFmtId="180" formatCode="0.0000000"/>
    <numFmt numFmtId="181" formatCode="[$$-409]\ #,##0"/>
    <numFmt numFmtId="182" formatCode="[$-409]mmmm\ d\,\ yyyy;@"/>
    <numFmt numFmtId="183" formatCode="_(* #,##0.0_);_(* \(#,##0.0\);_(* &quot;-&quot;??_);_(@_)"/>
    <numFmt numFmtId="184" formatCode="_(&quot;$&quot;* #,##0.000_);_(&quot;$&quot;* \(#,##0.000\);_(&quot;$&quot;* &quot;-&quot;_);_(@_)"/>
    <numFmt numFmtId="185" formatCode="&quot;$&quot;#,##0.000"/>
    <numFmt numFmtId="186" formatCode="&quot;$&quot;#,##0"/>
    <numFmt numFmtId="187" formatCode="#,##0.000"/>
    <numFmt numFmtId="188" formatCode="#,##0.0000"/>
    <numFmt numFmtId="189" formatCode="0.000000000000000000000%"/>
    <numFmt numFmtId="190" formatCode="_(* #,##0.00000_);_(* \(#,##0.00000\);_(* &quot;-&quot;??_);_(@_)"/>
    <numFmt numFmtId="191" formatCode="_(* #,##0.0000_);_(* \(#,##0.0000\);_(* &quot;-&quot;??_);_(@_)"/>
    <numFmt numFmtId="192" formatCode="_(&quot;$&quot;* #,##0.0000_);_(&quot;$&quot;* \(#,##0.0000\);_(&quot;$&quot;* &quot;-&quot;_);_(@_)"/>
  </numFmts>
  <fonts count="13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Calibri"/>
      <family val="2"/>
    </font>
    <font>
      <sz val="10"/>
      <name val="Arial"/>
      <family val="2"/>
    </font>
    <font>
      <b/>
      <sz val="10"/>
      <name val="Arial"/>
      <family val="2"/>
    </font>
    <font>
      <sz val="8"/>
      <name val="Arial"/>
      <family val="2"/>
    </font>
    <font>
      <sz val="10"/>
      <color indexed="8"/>
      <name val="Arial"/>
      <family val="2"/>
    </font>
    <font>
      <i/>
      <sz val="10"/>
      <name val="Arial"/>
      <family val="2"/>
    </font>
    <font>
      <sz val="10"/>
      <color indexed="12"/>
      <name val="Arial"/>
      <family val="2"/>
    </font>
    <font>
      <b/>
      <sz val="11"/>
      <color indexed="8"/>
      <name val="Arial"/>
      <family val="2"/>
    </font>
    <font>
      <i/>
      <sz val="10"/>
      <color indexed="8"/>
      <name val="Calibri"/>
      <family val="2"/>
    </font>
    <font>
      <b/>
      <sz val="10"/>
      <color indexed="12"/>
      <name val="Arial"/>
      <family val="2"/>
    </font>
    <font>
      <b/>
      <sz val="10"/>
      <color indexed="8"/>
      <name val="Arial"/>
      <family val="2"/>
    </font>
    <font>
      <sz val="10"/>
      <color indexed="16"/>
      <name val="Arial"/>
      <family val="2"/>
    </font>
    <font>
      <b/>
      <sz val="10"/>
      <color indexed="16"/>
      <name val="Arial"/>
      <family val="2"/>
    </font>
    <font>
      <u/>
      <sz val="10"/>
      <color indexed="12"/>
      <name val="Arial"/>
      <family val="2"/>
    </font>
    <font>
      <sz val="11"/>
      <color rgb="FF1F497D"/>
      <name val="Calibri"/>
      <family val="2"/>
    </font>
    <font>
      <b/>
      <sz val="11"/>
      <name val="Calibri"/>
      <family val="2"/>
    </font>
    <font>
      <sz val="10"/>
      <color rgb="FF0000FF"/>
      <name val="Arial"/>
      <family val="2"/>
    </font>
    <font>
      <sz val="11"/>
      <name val="Calibri"/>
      <family val="2"/>
    </font>
    <font>
      <b/>
      <sz val="9"/>
      <name val="Arial"/>
      <family val="2"/>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font>
    <font>
      <b/>
      <sz val="8"/>
      <color rgb="FF000000"/>
      <name val="Arial"/>
      <family val="2"/>
    </font>
    <font>
      <b/>
      <sz val="8"/>
      <color theme="1"/>
      <name val="Arial"/>
      <family val="2"/>
    </font>
    <font>
      <sz val="8"/>
      <color rgb="FF000000"/>
      <name val="Arial"/>
      <family val="2"/>
    </font>
    <font>
      <u/>
      <sz val="11"/>
      <color theme="10"/>
      <name val="Calibri"/>
      <family val="2"/>
      <scheme val="minor"/>
    </font>
    <font>
      <sz val="10"/>
      <name val="Arial"/>
      <family val="2"/>
      <charset val="1"/>
    </font>
    <font>
      <sz val="12"/>
      <name val="Arial"/>
      <family val="2"/>
    </font>
    <font>
      <sz val="12"/>
      <name val="Helv"/>
    </font>
    <font>
      <sz val="10"/>
      <name val="Arial"/>
      <family val="2"/>
    </font>
    <font>
      <u/>
      <sz val="10"/>
      <color indexed="12"/>
      <name val="Arial"/>
      <family val="2"/>
    </font>
    <font>
      <sz val="11"/>
      <name val="Calibri"/>
      <family val="2"/>
      <scheme val="minor"/>
    </font>
    <font>
      <sz val="10"/>
      <name val="MS Sans Serif"/>
      <family val="2"/>
    </font>
    <font>
      <b/>
      <sz val="10"/>
      <color theme="0"/>
      <name val="Arial"/>
      <family val="2"/>
    </font>
    <font>
      <sz val="11"/>
      <color theme="1"/>
      <name val="Arial"/>
      <family val="2"/>
    </font>
    <font>
      <sz val="12"/>
      <color theme="1"/>
      <name val="Calibri"/>
      <family val="2"/>
      <scheme val="minor"/>
    </font>
    <font>
      <b/>
      <sz val="12"/>
      <name val="Arial"/>
      <family val="2"/>
    </font>
    <font>
      <b/>
      <sz val="12"/>
      <color theme="4"/>
      <name val="Calibri"/>
      <family val="2"/>
      <scheme val="minor"/>
    </font>
    <font>
      <sz val="9"/>
      <color theme="1"/>
      <name val="Calibri"/>
      <family val="2"/>
      <scheme val="minor"/>
    </font>
    <font>
      <b/>
      <sz val="9"/>
      <color theme="1"/>
      <name val="Calibri"/>
      <family val="2"/>
      <scheme val="minor"/>
    </font>
    <font>
      <sz val="10"/>
      <color theme="1"/>
      <name val="Times New Roman"/>
      <family val="2"/>
    </font>
    <font>
      <b/>
      <sz val="18"/>
      <name val="Arial"/>
      <family val="2"/>
    </font>
    <font>
      <u/>
      <sz val="10"/>
      <color indexed="12"/>
      <name val="MS Sans Serif"/>
      <family val="2"/>
    </font>
    <font>
      <sz val="10"/>
      <color theme="1"/>
      <name val="Arial"/>
      <family val="2"/>
      <charset val="128"/>
    </font>
    <font>
      <sz val="10"/>
      <color theme="0"/>
      <name val="Arial"/>
      <family val="2"/>
    </font>
    <font>
      <sz val="11"/>
      <color theme="0"/>
      <name val="Calibri"/>
      <family val="2"/>
    </font>
    <font>
      <b/>
      <sz val="11"/>
      <color theme="0"/>
      <name val="Calibri"/>
      <family val="2"/>
    </font>
    <font>
      <b/>
      <sz val="12"/>
      <color theme="0"/>
      <name val="Arial"/>
      <family val="2"/>
    </font>
    <font>
      <sz val="12"/>
      <color theme="0"/>
      <name val="Arial"/>
      <family val="2"/>
    </font>
    <font>
      <i/>
      <sz val="10"/>
      <color theme="0"/>
      <name val="Arial"/>
      <family val="2"/>
    </font>
    <font>
      <sz val="10"/>
      <color theme="0"/>
      <name val="Calibri"/>
      <family val="2"/>
    </font>
    <font>
      <sz val="10"/>
      <color rgb="FF800000"/>
      <name val="Arial"/>
      <family val="2"/>
    </font>
    <font>
      <b/>
      <sz val="10"/>
      <color rgb="FF0000FF"/>
      <name val="Arial"/>
      <family val="2"/>
    </font>
    <font>
      <b/>
      <sz val="10"/>
      <color rgb="FFFF0000"/>
      <name val="Arial"/>
      <family val="2"/>
    </font>
    <font>
      <b/>
      <sz val="11"/>
      <color theme="0"/>
      <name val="Arial"/>
      <family val="2"/>
    </font>
    <font>
      <sz val="11"/>
      <color theme="0"/>
      <name val="Arial"/>
      <family val="2"/>
    </font>
    <font>
      <b/>
      <u/>
      <sz val="10"/>
      <color rgb="FFFF0000"/>
      <name val="Arial"/>
      <family val="2"/>
    </font>
    <font>
      <b/>
      <u/>
      <sz val="10"/>
      <name val="Arial"/>
      <family val="2"/>
    </font>
    <font>
      <sz val="10"/>
      <name val="Times New Roman"/>
      <family val="1"/>
    </font>
    <font>
      <b/>
      <sz val="10"/>
      <color rgb="FFFFFFFF"/>
      <name val="Arial"/>
      <family val="2"/>
    </font>
    <font>
      <sz val="10"/>
      <color theme="1"/>
      <name val="Arial"/>
      <family val="2"/>
    </font>
    <font>
      <b/>
      <sz val="10"/>
      <color rgb="FF2E3C76"/>
      <name val="Arial"/>
      <family val="2"/>
    </font>
    <font>
      <sz val="11"/>
      <color rgb="FF0000FF"/>
      <name val="Arial"/>
      <family val="2"/>
    </font>
    <font>
      <b/>
      <sz val="11"/>
      <color rgb="FFFFFFFF"/>
      <name val="Arial"/>
      <family val="2"/>
    </font>
    <font>
      <sz val="10"/>
      <color rgb="FF2E3C76"/>
      <name val="Arial"/>
      <family val="2"/>
    </font>
    <font>
      <b/>
      <sz val="15"/>
      <color theme="3"/>
      <name val="Arial"/>
      <family val="2"/>
    </font>
    <font>
      <b/>
      <sz val="10"/>
      <color theme="4"/>
      <name val="Arial"/>
      <family val="2"/>
    </font>
    <font>
      <b/>
      <sz val="11"/>
      <color rgb="FF0070C0"/>
      <name val="Calibri"/>
      <family val="2"/>
      <scheme val="minor"/>
    </font>
    <font>
      <sz val="10"/>
      <color rgb="FFFF0000"/>
      <name val="Arial"/>
      <family val="2"/>
    </font>
    <font>
      <sz val="8"/>
      <color theme="1"/>
      <name val="Arial"/>
      <family val="2"/>
    </font>
    <font>
      <b/>
      <i/>
      <sz val="10"/>
      <color theme="1"/>
      <name val="Arial"/>
      <family val="2"/>
    </font>
    <font>
      <u/>
      <sz val="10"/>
      <name val="Arial"/>
      <family val="2"/>
    </font>
    <font>
      <b/>
      <sz val="10"/>
      <color theme="9" tint="-0.249977111117893"/>
      <name val="Arial"/>
      <family val="2"/>
    </font>
    <font>
      <b/>
      <sz val="10"/>
      <color theme="3"/>
      <name val="Arial"/>
      <family val="2"/>
    </font>
    <font>
      <sz val="9"/>
      <color indexed="81"/>
      <name val="Tahoma"/>
      <family val="2"/>
    </font>
    <font>
      <b/>
      <sz val="9"/>
      <color indexed="81"/>
      <name val="Tahoma"/>
      <family val="2"/>
    </font>
    <font>
      <sz val="8"/>
      <color theme="1"/>
      <name val="Calibri"/>
      <family val="2"/>
      <scheme val="minor"/>
    </font>
    <font>
      <b/>
      <sz val="12"/>
      <color rgb="FF000000"/>
      <name val="Calibri"/>
      <family val="2"/>
      <scheme val="minor"/>
    </font>
    <font>
      <sz val="9"/>
      <color rgb="FF000000"/>
      <name val="Calibri"/>
      <family val="2"/>
      <scheme val="minor"/>
    </font>
    <font>
      <b/>
      <sz val="9"/>
      <color rgb="FF000000"/>
      <name val="Calibri"/>
      <family val="2"/>
      <scheme val="minor"/>
    </font>
    <font>
      <i/>
      <sz val="11"/>
      <color theme="1"/>
      <name val="Calibri"/>
      <family val="2"/>
      <scheme val="minor"/>
    </font>
    <font>
      <b/>
      <sz val="11"/>
      <color rgb="FFFF0000"/>
      <name val="Calibri"/>
      <family val="2"/>
      <scheme val="minor"/>
    </font>
    <font>
      <sz val="8"/>
      <name val="Arial"/>
    </font>
  </fonts>
  <fills count="8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bgColor indexed="64"/>
      </patternFill>
    </fill>
    <fill>
      <patternFill patternType="solid">
        <fgColor theme="8" tint="0.79998168889431442"/>
        <bgColor indexed="64"/>
      </patternFill>
    </fill>
    <fill>
      <patternFill patternType="solid">
        <fgColor rgb="FF2E3C76"/>
        <bgColor indexed="64"/>
      </patternFill>
    </fill>
    <fill>
      <patternFill patternType="solid">
        <fgColor rgb="FF88898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E4E7F4"/>
        <bgColor indexed="64"/>
      </patternFill>
    </fill>
    <fill>
      <patternFill patternType="solid">
        <fgColor rgb="FFFFC000"/>
        <bgColor indexed="64"/>
      </patternFill>
    </fill>
    <fill>
      <patternFill patternType="solid">
        <fgColor theme="1" tint="4.9989318521683403E-2"/>
        <bgColor indexed="64"/>
      </patternFill>
    </fill>
    <fill>
      <patternFill patternType="solid">
        <fgColor rgb="FF92D050"/>
        <bgColor indexed="64"/>
      </patternFill>
    </fill>
    <fill>
      <patternFill patternType="solid">
        <fgColor theme="4" tint="-0.499984740745262"/>
        <bgColor indexed="64"/>
      </patternFill>
    </fill>
    <fill>
      <patternFill patternType="solid">
        <fgColor rgb="FFFF0000"/>
        <bgColor indexed="64"/>
      </patternFill>
    </fill>
    <fill>
      <patternFill patternType="solid">
        <fgColor theme="1"/>
        <bgColor indexed="64"/>
      </patternFill>
    </fill>
    <fill>
      <patternFill patternType="solid">
        <fgColor rgb="FF7030A0"/>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8" tint="0.79998168889431442"/>
        <bgColor theme="0" tint="-0.14999847407452621"/>
      </patternFill>
    </fill>
    <fill>
      <patternFill patternType="solid">
        <fgColor theme="9" tint="0.79998168889431442"/>
        <bgColor theme="0" tint="-0.14999847407452621"/>
      </patternFill>
    </fill>
    <fill>
      <patternFill patternType="solid">
        <fgColor theme="6" tint="0.79998168889431442"/>
        <bgColor indexed="64"/>
      </patternFill>
    </fill>
  </fills>
  <borders count="1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2"/>
      </left>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40"/>
      </right>
      <top/>
      <bottom style="thin">
        <color indexed="40"/>
      </bottom>
      <diagonal/>
    </border>
    <border>
      <left style="thin">
        <color indexed="64"/>
      </left>
      <right style="thin">
        <color indexed="40"/>
      </right>
      <top style="thin">
        <color indexed="40"/>
      </top>
      <bottom style="thin">
        <color indexed="40"/>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bottom/>
      <diagonal/>
    </border>
    <border>
      <left/>
      <right style="medium">
        <color indexed="64"/>
      </right>
      <top/>
      <bottom style="medium">
        <color indexed="64"/>
      </bottom>
      <diagonal/>
    </border>
    <border>
      <left style="thin">
        <color indexed="22"/>
      </left>
      <right style="medium">
        <color indexed="64"/>
      </right>
      <top/>
      <bottom style="thin">
        <color indexed="22"/>
      </bottom>
      <diagonal/>
    </border>
    <border>
      <left style="thin">
        <color indexed="22"/>
      </left>
      <right style="medium">
        <color indexed="64"/>
      </right>
      <top style="thin">
        <color indexed="22"/>
      </top>
      <bottom style="thin">
        <color indexed="22"/>
      </bottom>
      <diagonal/>
    </border>
    <border>
      <left style="thin">
        <color indexed="22"/>
      </left>
      <right style="medium">
        <color indexed="64"/>
      </right>
      <top style="thin">
        <color indexed="22"/>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22"/>
      </right>
      <top/>
      <bottom/>
      <diagonal/>
    </border>
    <border>
      <left style="thin">
        <color indexed="22"/>
      </left>
      <right style="medium">
        <color indexed="64"/>
      </right>
      <top style="hair">
        <color indexed="64"/>
      </top>
      <bottom style="thin">
        <color indexed="22"/>
      </bottom>
      <diagonal/>
    </border>
    <border>
      <left style="thin">
        <color indexed="40"/>
      </left>
      <right style="thin">
        <color indexed="40"/>
      </right>
      <top style="thin">
        <color indexed="40"/>
      </top>
      <bottom style="thin">
        <color indexed="40"/>
      </bottom>
      <diagonal/>
    </border>
    <border>
      <left style="thin">
        <color indexed="40"/>
      </left>
      <right style="thin">
        <color indexed="64"/>
      </right>
      <top style="thin">
        <color indexed="40"/>
      </top>
      <bottom style="thin">
        <color indexed="40"/>
      </bottom>
      <diagonal/>
    </border>
    <border>
      <left style="thin">
        <color indexed="40"/>
      </left>
      <right style="thin">
        <color indexed="40"/>
      </right>
      <top/>
      <bottom style="thin">
        <color indexed="40"/>
      </bottom>
      <diagonal/>
    </border>
    <border>
      <left style="thin">
        <color indexed="40"/>
      </left>
      <right style="thin">
        <color indexed="64"/>
      </right>
      <top/>
      <bottom style="thin">
        <color indexed="4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ashed">
        <color theme="0" tint="-0.24994659260841701"/>
      </bottom>
      <diagonal/>
    </border>
    <border>
      <left/>
      <right/>
      <top style="medium">
        <color theme="4"/>
      </top>
      <bottom/>
      <diagonal/>
    </border>
    <border>
      <left style="thick">
        <color theme="0"/>
      </left>
      <right style="thick">
        <color theme="0"/>
      </right>
      <top/>
      <bottom style="thin">
        <color theme="0" tint="-0.24994659260841701"/>
      </bottom>
      <diagonal/>
    </border>
    <border>
      <left/>
      <right/>
      <top/>
      <bottom style="thin">
        <color theme="0" tint="-0.249977111117893"/>
      </bottom>
      <diagonal/>
    </border>
    <border>
      <left/>
      <right/>
      <top style="thin">
        <color theme="4"/>
      </top>
      <bottom style="dashed">
        <color theme="0" tint="-0.24994659260841701"/>
      </bottom>
      <diagonal/>
    </border>
    <border>
      <left/>
      <right/>
      <top style="thin">
        <color theme="4"/>
      </top>
      <bottom style="thin">
        <color theme="0" tint="-0.24994659260841701"/>
      </bottom>
      <diagonal/>
    </border>
    <border>
      <left/>
      <right/>
      <top style="double">
        <color indexed="9"/>
      </top>
      <bottom/>
      <diagonal/>
    </border>
    <border>
      <left style="thin">
        <color indexed="40"/>
      </left>
      <right/>
      <top/>
      <bottom style="thin">
        <color indexed="40"/>
      </bottom>
      <diagonal/>
    </border>
    <border>
      <left style="thin">
        <color indexed="40"/>
      </left>
      <right/>
      <top style="thin">
        <color indexed="40"/>
      </top>
      <bottom style="thin">
        <color indexed="40"/>
      </bottom>
      <diagonal/>
    </border>
    <border>
      <left/>
      <right style="thin">
        <color indexed="22"/>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22"/>
      </top>
      <bottom style="thin">
        <color indexed="22"/>
      </bottom>
      <diagonal/>
    </border>
    <border>
      <left style="thin">
        <color indexed="22"/>
      </left>
      <right/>
      <top style="thin">
        <color indexed="22"/>
      </top>
      <bottom style="medium">
        <color indexed="64"/>
      </bottom>
      <diagonal/>
    </border>
    <border>
      <left/>
      <right style="medium">
        <color indexed="64"/>
      </right>
      <top style="thin">
        <color indexed="22"/>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40"/>
      </left>
      <right style="thin">
        <color indexed="40"/>
      </right>
      <top style="thin">
        <color indexed="40"/>
      </top>
      <bottom style="thin">
        <color indexed="64"/>
      </bottom>
      <diagonal/>
    </border>
    <border>
      <left style="thin">
        <color indexed="40"/>
      </left>
      <right/>
      <top style="thin">
        <color indexed="40"/>
      </top>
      <bottom style="thin">
        <color indexed="64"/>
      </bottom>
      <diagonal/>
    </border>
    <border>
      <left style="thin">
        <color indexed="40"/>
      </left>
      <right style="thin">
        <color indexed="64"/>
      </right>
      <top style="thin">
        <color indexed="40"/>
      </top>
      <bottom style="thin">
        <color indexed="64"/>
      </bottom>
      <diagonal/>
    </border>
    <border>
      <left style="thin">
        <color indexed="64"/>
      </left>
      <right style="thin">
        <color indexed="40"/>
      </right>
      <top style="thin">
        <color indexed="40"/>
      </top>
      <bottom style="thin">
        <color indexed="64"/>
      </bottom>
      <diagonal/>
    </border>
    <border>
      <left style="thin">
        <color indexed="64"/>
      </left>
      <right/>
      <top style="medium">
        <color indexed="64"/>
      </top>
      <bottom style="medium">
        <color indexed="64"/>
      </bottom>
      <diagonal/>
    </border>
    <border>
      <left style="thin">
        <color indexed="40"/>
      </left>
      <right/>
      <top style="thin">
        <color indexed="64"/>
      </top>
      <bottom style="thin">
        <color indexed="40"/>
      </bottom>
      <diagonal/>
    </border>
    <border>
      <left/>
      <right/>
      <top style="thin">
        <color indexed="64"/>
      </top>
      <bottom style="thin">
        <color indexed="40"/>
      </bottom>
      <diagonal/>
    </border>
    <border>
      <left/>
      <right style="thin">
        <color indexed="64"/>
      </right>
      <top style="thin">
        <color indexed="64"/>
      </top>
      <bottom style="thin">
        <color indexed="40"/>
      </bottom>
      <diagonal/>
    </border>
    <border>
      <left style="thin">
        <color indexed="22"/>
      </left>
      <right/>
      <top style="thin">
        <color indexed="64"/>
      </top>
      <bottom style="thin">
        <color indexed="22"/>
      </bottom>
      <diagonal/>
    </border>
    <border>
      <left/>
      <right style="medium">
        <color indexed="64"/>
      </right>
      <top style="thin">
        <color indexed="64"/>
      </top>
      <bottom style="thin">
        <color indexed="22"/>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indexed="64"/>
      </top>
      <bottom/>
      <diagonal/>
    </border>
    <border>
      <left style="thin">
        <color theme="0" tint="-0.14996795556505021"/>
      </left>
      <right/>
      <top style="thin">
        <color theme="1"/>
      </top>
      <bottom/>
      <diagonal/>
    </border>
    <border>
      <left style="thin">
        <color theme="0" tint="-0.14996795556505021"/>
      </left>
      <right style="thin">
        <color theme="0" tint="-0.14996795556505021"/>
      </right>
      <top style="thin">
        <color theme="1"/>
      </top>
      <bottom/>
      <diagonal/>
    </border>
    <border>
      <left style="thin">
        <color theme="0" tint="-0.14996795556505021"/>
      </left>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right style="thin">
        <color theme="1"/>
      </right>
      <top style="thin">
        <color theme="1"/>
      </top>
      <bottom/>
      <diagonal/>
    </border>
    <border>
      <left/>
      <right/>
      <top/>
      <bottom style="thick">
        <color rgb="FF0096D7"/>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thin">
        <color theme="0" tint="-0.14996795556505021"/>
      </top>
      <bottom/>
      <diagonal/>
    </border>
    <border>
      <left style="thin">
        <color theme="1"/>
      </left>
      <right/>
      <top style="thin">
        <color theme="1"/>
      </top>
      <bottom style="thin">
        <color indexed="64"/>
      </bottom>
      <diagonal/>
    </border>
    <border>
      <left style="thin">
        <color theme="1"/>
      </left>
      <right/>
      <top/>
      <bottom/>
      <diagonal/>
    </border>
    <border>
      <left style="thin">
        <color theme="0" tint="-0.14996795556505021"/>
      </left>
      <right/>
      <top/>
      <bottom/>
      <diagonal/>
    </border>
    <border>
      <left style="thin">
        <color theme="0" tint="-0.14996795556505021"/>
      </left>
      <right style="thin">
        <color theme="0" tint="-0.14996795556505021"/>
      </right>
      <top/>
      <bottom/>
      <diagonal/>
    </border>
    <border>
      <left/>
      <right/>
      <top style="thin">
        <color theme="1"/>
      </top>
      <bottom style="thin">
        <color indexed="64"/>
      </bottom>
      <diagonal/>
    </border>
    <border>
      <left style="thin">
        <color theme="0" tint="-0.14996795556505021"/>
      </left>
      <right/>
      <top style="thin">
        <color theme="1"/>
      </top>
      <bottom style="thin">
        <color indexed="64"/>
      </bottom>
      <diagonal/>
    </border>
    <border>
      <left style="thin">
        <color theme="0" tint="-0.14996795556505021"/>
      </left>
      <right style="thin">
        <color theme="0" tint="-0.14996795556505021"/>
      </right>
      <top style="thin">
        <color theme="1"/>
      </top>
      <bottom style="thin">
        <color indexed="64"/>
      </bottom>
      <diagonal/>
    </border>
    <border>
      <left/>
      <right/>
      <top/>
      <bottom style="thin">
        <color rgb="FF000000"/>
      </bottom>
      <diagonal/>
    </border>
    <border>
      <left style="thin">
        <color theme="0" tint="-0.14996795556505021"/>
      </left>
      <right/>
      <top/>
      <bottom style="thin">
        <color rgb="FF000000"/>
      </bottom>
      <diagonal/>
    </border>
    <border>
      <left style="thin">
        <color theme="0" tint="-0.14996795556505021"/>
      </left>
      <right style="thin">
        <color theme="0" tint="-0.14996795556505021"/>
      </right>
      <top/>
      <bottom style="thin">
        <color rgb="FF000000"/>
      </bottom>
      <diagonal/>
    </border>
    <border>
      <left style="thin">
        <color theme="0" tint="-0.14996795556505021"/>
      </left>
      <right/>
      <top/>
      <bottom style="thin">
        <color indexed="64"/>
      </bottom>
      <diagonal/>
    </border>
    <border>
      <left style="thin">
        <color theme="0" tint="-0.14996795556505021"/>
      </left>
      <right style="thin">
        <color theme="0" tint="-0.14996795556505021"/>
      </right>
      <top/>
      <bottom style="thin">
        <color indexed="64"/>
      </bottom>
      <diagonal/>
    </border>
    <border>
      <left style="thin">
        <color theme="1"/>
      </left>
      <right/>
      <top/>
      <bottom style="thin">
        <color rgb="FF000000"/>
      </bottom>
      <diagonal/>
    </border>
    <border>
      <left style="thin">
        <color theme="1"/>
      </left>
      <right/>
      <top/>
      <bottom style="thin">
        <color indexed="64"/>
      </bottom>
      <diagonal/>
    </border>
  </borders>
  <cellStyleXfs count="30777">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43" fontId="14" fillId="0" borderId="0" applyFont="0" applyFill="0" applyBorder="0" applyAlignment="0" applyProtection="0"/>
    <xf numFmtId="41" fontId="15" fillId="0" borderId="0" applyFont="0" applyFill="0" applyBorder="0" applyAlignment="0" applyProtection="0"/>
    <xf numFmtId="43" fontId="15"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34" fillId="0" borderId="0"/>
    <xf numFmtId="0" fontId="34" fillId="0" borderId="0"/>
    <xf numFmtId="0" fontId="37" fillId="0" borderId="0"/>
    <xf numFmtId="0" fontId="15" fillId="23" borderId="7" applyNumberFormat="0" applyFont="0" applyAlignment="0" applyProtection="0"/>
    <xf numFmtId="0" fontId="29" fillId="20" borderId="8" applyNumberFormat="0" applyAlignment="0" applyProtection="0"/>
    <xf numFmtId="9" fontId="14" fillId="0" borderId="0" applyFont="0" applyFill="0" applyBorder="0" applyAlignment="0" applyProtection="0"/>
    <xf numFmtId="9" fontId="15" fillId="0" borderId="0" applyFon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4" fillId="0" borderId="0"/>
    <xf numFmtId="0" fontId="46" fillId="0" borderId="0" applyNumberFormat="0" applyFill="0" applyBorder="0" applyAlignment="0" applyProtection="0">
      <alignment vertical="top"/>
      <protection locked="0"/>
    </xf>
    <xf numFmtId="0" fontId="13" fillId="0" borderId="0"/>
    <xf numFmtId="0" fontId="53" fillId="0" borderId="0" applyNumberFormat="0" applyFill="0" applyBorder="0" applyAlignment="0" applyProtection="0"/>
    <xf numFmtId="0" fontId="54" fillId="0" borderId="45" applyNumberFormat="0" applyFill="0" applyAlignment="0" applyProtection="0"/>
    <xf numFmtId="0" fontId="55" fillId="0" borderId="46" applyNumberFormat="0" applyFill="0" applyAlignment="0" applyProtection="0"/>
    <xf numFmtId="0" fontId="56" fillId="0" borderId="47" applyNumberFormat="0" applyFill="0" applyAlignment="0" applyProtection="0"/>
    <xf numFmtId="0" fontId="56" fillId="0" borderId="0" applyNumberFormat="0" applyFill="0" applyBorder="0" applyAlignment="0" applyProtection="0"/>
    <xf numFmtId="0" fontId="57" fillId="28" borderId="0" applyNumberFormat="0" applyBorder="0" applyAlignment="0" applyProtection="0"/>
    <xf numFmtId="0" fontId="58" fillId="29" borderId="0" applyNumberFormat="0" applyBorder="0" applyAlignment="0" applyProtection="0"/>
    <xf numFmtId="0" fontId="59" fillId="30" borderId="0" applyNumberFormat="0" applyBorder="0" applyAlignment="0" applyProtection="0"/>
    <xf numFmtId="0" fontId="60" fillId="31" borderId="48" applyNumberFormat="0" applyAlignment="0" applyProtection="0"/>
    <xf numFmtId="0" fontId="61" fillId="32" borderId="49" applyNumberFormat="0" applyAlignment="0" applyProtection="0"/>
    <xf numFmtId="0" fontId="62" fillId="32" borderId="48" applyNumberFormat="0" applyAlignment="0" applyProtection="0"/>
    <xf numFmtId="0" fontId="63" fillId="0" borderId="50" applyNumberFormat="0" applyFill="0" applyAlignment="0" applyProtection="0"/>
    <xf numFmtId="0" fontId="64" fillId="33" borderId="51" applyNumberFormat="0" applyAlignment="0" applyProtection="0"/>
    <xf numFmtId="0" fontId="65" fillId="0" borderId="0" applyNumberFormat="0" applyFill="0" applyBorder="0" applyAlignment="0" applyProtection="0"/>
    <xf numFmtId="0" fontId="13" fillId="34" borderId="52" applyNumberFormat="0" applyFont="0" applyAlignment="0" applyProtection="0"/>
    <xf numFmtId="0" fontId="66" fillId="0" borderId="0" applyNumberFormat="0" applyFill="0" applyBorder="0" applyAlignment="0" applyProtection="0"/>
    <xf numFmtId="0" fontId="52" fillId="0" borderId="53" applyNumberFormat="0" applyFill="0" applyAlignment="0" applyProtection="0"/>
    <xf numFmtId="0" fontId="67"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67" fillId="38" borderId="0" applyNumberFormat="0" applyBorder="0" applyAlignment="0" applyProtection="0"/>
    <xf numFmtId="0" fontId="67" fillId="3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67" fillId="42" borderId="0" applyNumberFormat="0" applyBorder="0" applyAlignment="0" applyProtection="0"/>
    <xf numFmtId="0" fontId="67" fillId="43" borderId="0" applyNumberFormat="0" applyBorder="0" applyAlignment="0" applyProtection="0"/>
    <xf numFmtId="0" fontId="13" fillId="44" borderId="0" applyNumberFormat="0" applyBorder="0" applyAlignment="0" applyProtection="0"/>
    <xf numFmtId="0" fontId="13" fillId="45" borderId="0" applyNumberFormat="0" applyBorder="0" applyAlignment="0" applyProtection="0"/>
    <xf numFmtId="0" fontId="67" fillId="46" borderId="0" applyNumberFormat="0" applyBorder="0" applyAlignment="0" applyProtection="0"/>
    <xf numFmtId="0" fontId="67" fillId="4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67" fillId="50" borderId="0" applyNumberFormat="0" applyBorder="0" applyAlignment="0" applyProtection="0"/>
    <xf numFmtId="0" fontId="67" fillId="51"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67" fillId="54" borderId="0" applyNumberFormat="0" applyBorder="0" applyAlignment="0" applyProtection="0"/>
    <xf numFmtId="0" fontId="67" fillId="55"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67" fillId="58" borderId="0" applyNumberFormat="0" applyBorder="0" applyAlignment="0" applyProtection="0"/>
    <xf numFmtId="0" fontId="13" fillId="0" borderId="0"/>
    <xf numFmtId="0" fontId="13" fillId="0" borderId="0"/>
    <xf numFmtId="0" fontId="68" fillId="0" borderId="0" applyNumberFormat="0" applyFill="0" applyBorder="0" applyAlignment="0" applyProtection="0">
      <alignment vertical="top"/>
      <protection locked="0"/>
    </xf>
    <xf numFmtId="9" fontId="13" fillId="0" borderId="0" applyFont="0" applyFill="0" applyBorder="0" applyAlignment="0" applyProtection="0"/>
    <xf numFmtId="0" fontId="14"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34" borderId="52" applyNumberFormat="0" applyFont="0" applyAlignment="0" applyProtection="0"/>
    <xf numFmtId="0" fontId="13" fillId="36" borderId="0" applyNumberFormat="0" applyBorder="0" applyAlignment="0" applyProtection="0"/>
    <xf numFmtId="0" fontId="13" fillId="37"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4" borderId="0" applyNumberFormat="0" applyBorder="0" applyAlignment="0" applyProtection="0"/>
    <xf numFmtId="0" fontId="13" fillId="45"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4" fillId="0" borderId="0"/>
    <xf numFmtId="9" fontId="14" fillId="0" borderId="0" applyFont="0" applyFill="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43" fontId="14" fillId="0" borderId="0" applyFon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46" fillId="0" borderId="0" applyNumberFormat="0" applyFill="0" applyBorder="0" applyAlignment="0" applyProtection="0">
      <alignment vertical="top"/>
      <protection locked="0"/>
    </xf>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15" fillId="23" borderId="7" applyNumberFormat="0" applyFont="0" applyAlignment="0" applyProtection="0"/>
    <xf numFmtId="0" fontId="29" fillId="20" borderId="8" applyNumberFormat="0" applyAlignment="0" applyProtection="0"/>
    <xf numFmtId="9" fontId="14" fillId="0" borderId="0" applyFon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3" fillId="0" borderId="0"/>
    <xf numFmtId="0" fontId="13" fillId="34" borderId="52" applyNumberFormat="0" applyFont="0" applyAlignment="0" applyProtection="0"/>
    <xf numFmtId="0" fontId="13" fillId="36" borderId="0" applyNumberFormat="0" applyBorder="0" applyAlignment="0" applyProtection="0"/>
    <xf numFmtId="0" fontId="13" fillId="37"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4" borderId="0" applyNumberFormat="0" applyBorder="0" applyAlignment="0" applyProtection="0"/>
    <xf numFmtId="0" fontId="13" fillId="45"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3" fillId="0" borderId="0"/>
    <xf numFmtId="0" fontId="13" fillId="0" borderId="0"/>
    <xf numFmtId="9" fontId="13" fillId="0" borderId="0" applyFont="0" applyFill="0" applyBorder="0" applyAlignment="0" applyProtection="0"/>
    <xf numFmtId="0" fontId="70" fillId="0" borderId="0">
      <alignment horizontal="center" wrapText="1"/>
    </xf>
    <xf numFmtId="0" fontId="70" fillId="0" borderId="0">
      <alignment horizontal="center"/>
    </xf>
    <xf numFmtId="4" fontId="71" fillId="0" borderId="0" applyBorder="0">
      <alignment horizontal="right"/>
    </xf>
    <xf numFmtId="176" fontId="71" fillId="0" borderId="0" applyBorder="0">
      <alignment horizontal="left"/>
    </xf>
    <xf numFmtId="0" fontId="69" fillId="59" borderId="0"/>
    <xf numFmtId="10" fontId="71" fillId="0" borderId="0" applyBorder="0">
      <alignment horizontal="right"/>
    </xf>
    <xf numFmtId="0" fontId="71" fillId="0" borderId="0" applyBorder="0">
      <alignment horizontal="left"/>
    </xf>
    <xf numFmtId="0" fontId="72" fillId="0" borderId="0" applyNumberForma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3" fillId="0" borderId="0"/>
    <xf numFmtId="0" fontId="14" fillId="0" borderId="0"/>
    <xf numFmtId="49" fontId="14" fillId="0" borderId="10" applyFont="0" applyAlignment="0">
      <alignment vertical="top"/>
    </xf>
    <xf numFmtId="0" fontId="14" fillId="0" borderId="0"/>
    <xf numFmtId="0" fontId="73" fillId="0" borderId="0"/>
    <xf numFmtId="0" fontId="13" fillId="0" borderId="0"/>
    <xf numFmtId="0" fontId="13" fillId="0" borderId="0"/>
    <xf numFmtId="0" fontId="13" fillId="0" borderId="0"/>
    <xf numFmtId="0" fontId="14" fillId="0" borderId="0"/>
    <xf numFmtId="0" fontId="13" fillId="0" borderId="0"/>
    <xf numFmtId="0" fontId="74" fillId="0" borderId="0"/>
    <xf numFmtId="0" fontId="75" fillId="0" borderId="0"/>
    <xf numFmtId="0" fontId="12" fillId="0" borderId="0"/>
    <xf numFmtId="0" fontId="20" fillId="0" borderId="0" applyNumberFormat="0" applyFill="0" applyBorder="0" applyAlignment="0" applyProtection="0"/>
    <xf numFmtId="0" fontId="22" fillId="0" borderId="3" applyNumberFormat="0" applyFill="0" applyAlignment="0" applyProtection="0"/>
    <xf numFmtId="0" fontId="12" fillId="0" borderId="0"/>
    <xf numFmtId="0" fontId="16" fillId="14" borderId="0" applyNumberFormat="0" applyBorder="0" applyAlignment="0" applyProtection="0"/>
    <xf numFmtId="0" fontId="21" fillId="4" borderId="0" applyNumberFormat="0" applyBorder="0" applyAlignment="0" applyProtection="0"/>
    <xf numFmtId="0" fontId="69" fillId="0" borderId="0">
      <alignment horizontal="left"/>
    </xf>
    <xf numFmtId="0" fontId="30" fillId="0" borderId="0" applyNumberFormat="0" applyFill="0" applyBorder="0" applyAlignment="0" applyProtection="0"/>
    <xf numFmtId="0" fontId="15" fillId="10" borderId="0" applyNumberFormat="0" applyBorder="0" applyAlignment="0" applyProtection="0"/>
    <xf numFmtId="0" fontId="16" fillId="15" borderId="0" applyNumberFormat="0" applyBorder="0" applyAlignment="0" applyProtection="0"/>
    <xf numFmtId="0" fontId="15" fillId="23" borderId="7" applyNumberFormat="0" applyFont="0" applyAlignment="0" applyProtection="0"/>
    <xf numFmtId="0" fontId="29" fillId="20" borderId="8"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43" fontId="14" fillId="0" borderId="0" applyFont="0" applyFill="0" applyBorder="0" applyAlignment="0" applyProtection="0"/>
    <xf numFmtId="0" fontId="18" fillId="20" borderId="1" applyNumberFormat="0" applyAlignment="0" applyProtection="0"/>
    <xf numFmtId="0" fontId="12" fillId="0" borderId="0"/>
    <xf numFmtId="0" fontId="17" fillId="3" borderId="0" applyNumberFormat="0" applyBorder="0" applyAlignment="0" applyProtection="0"/>
    <xf numFmtId="0" fontId="15" fillId="9" borderId="0" applyNumberFormat="0" applyBorder="0" applyAlignment="0" applyProtection="0"/>
    <xf numFmtId="0" fontId="16" fillId="16" borderId="0" applyNumberFormat="0" applyBorder="0" applyAlignment="0" applyProtection="0"/>
    <xf numFmtId="0" fontId="15" fillId="8" borderId="0" applyNumberFormat="0" applyBorder="0" applyAlignment="0" applyProtection="0"/>
    <xf numFmtId="0" fontId="16" fillId="10" borderId="0" applyNumberFormat="0" applyBorder="0" applyAlignment="0" applyProtection="0"/>
    <xf numFmtId="0" fontId="27" fillId="0" borderId="6" applyNumberFormat="0" applyFill="0" applyAlignment="0" applyProtection="0"/>
    <xf numFmtId="0" fontId="12" fillId="34" borderId="52" applyNumberFormat="0" applyFont="0" applyAlignment="0" applyProtection="0"/>
    <xf numFmtId="0" fontId="16" fillId="9" borderId="0" applyNumberFormat="0" applyBorder="0" applyAlignment="0" applyProtection="0"/>
    <xf numFmtId="0" fontId="28" fillId="22"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24" fillId="0" borderId="0" applyNumberFormat="0" applyFill="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4" fillId="0" borderId="0" applyNumberFormat="0" applyFill="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24" fillId="0" borderId="5" applyNumberFormat="0" applyFill="0" applyAlignment="0" applyProtection="0"/>
    <xf numFmtId="0" fontId="12" fillId="56" borderId="0" applyNumberFormat="0" applyBorder="0" applyAlignment="0" applyProtection="0"/>
    <xf numFmtId="0" fontId="12" fillId="57" borderId="0" applyNumberFormat="0" applyBorder="0" applyAlignment="0" applyProtection="0"/>
    <xf numFmtId="0" fontId="12" fillId="0" borderId="0"/>
    <xf numFmtId="0" fontId="12" fillId="0" borderId="0"/>
    <xf numFmtId="9" fontId="12" fillId="0" borderId="0" applyFont="0" applyFill="0" applyBorder="0" applyAlignment="0" applyProtection="0"/>
    <xf numFmtId="0" fontId="72" fillId="0" borderId="0" applyNumberFormat="0" applyFill="0" applyBorder="0" applyAlignment="0" applyProtection="0"/>
    <xf numFmtId="0" fontId="15" fillId="8" borderId="0" applyNumberFormat="0" applyBorder="0" applyAlignment="0" applyProtection="0"/>
    <xf numFmtId="0" fontId="16" fillId="18" borderId="0" applyNumberFormat="0" applyBorder="0" applyAlignment="0" applyProtection="0"/>
    <xf numFmtId="0" fontId="12" fillId="34" borderId="52" applyNumberFormat="0" applyFont="0" applyAlignment="0" applyProtection="0"/>
    <xf numFmtId="177" fontId="71" fillId="0" borderId="0" applyBorder="0">
      <alignment horizontal="right"/>
    </xf>
    <xf numFmtId="0" fontId="19" fillId="21" borderId="2" applyNumberFormat="0" applyAlignment="0" applyProtection="0"/>
    <xf numFmtId="0" fontId="16" fillId="17" borderId="0" applyNumberFormat="0" applyBorder="0" applyAlignment="0" applyProtection="0"/>
    <xf numFmtId="0" fontId="15" fillId="7" borderId="0" applyNumberFormat="0" applyBorder="0" applyAlignment="0" applyProtection="0"/>
    <xf numFmtId="0" fontId="12" fillId="0" borderId="0"/>
    <xf numFmtId="0" fontId="14" fillId="0" borderId="0" applyNumberFormat="0" applyFill="0" applyBorder="0" applyAlignment="0" applyProtection="0"/>
    <xf numFmtId="0" fontId="68" fillId="0" borderId="0" applyNumberFormat="0" applyFill="0" applyBorder="0" applyAlignment="0" applyProtection="0">
      <alignment vertical="top"/>
      <protection locked="0"/>
    </xf>
    <xf numFmtId="178" fontId="71" fillId="0" borderId="0" applyBorder="0">
      <alignment horizontal="right"/>
    </xf>
    <xf numFmtId="0" fontId="31" fillId="0" borderId="9" applyNumberFormat="0" applyFill="0" applyAlignment="0" applyProtection="0"/>
    <xf numFmtId="0" fontId="16" fillId="13" borderId="0" applyNumberFormat="0" applyBorder="0" applyAlignment="0" applyProtection="0"/>
    <xf numFmtId="0" fontId="12" fillId="37" borderId="0" applyNumberFormat="0" applyBorder="0" applyAlignment="0" applyProtection="0"/>
    <xf numFmtId="0" fontId="32" fillId="0" borderId="0" applyNumberFormat="0" applyFill="0" applyBorder="0" applyAlignment="0" applyProtection="0"/>
    <xf numFmtId="0" fontId="16" fillId="14" borderId="0" applyNumberFormat="0" applyBorder="0" applyAlignment="0" applyProtection="0"/>
    <xf numFmtId="0" fontId="23" fillId="0" borderId="4" applyNumberFormat="0" applyFill="0" applyAlignment="0" applyProtection="0"/>
    <xf numFmtId="0" fontId="16" fillId="19" borderId="0" applyNumberFormat="0" applyBorder="0" applyAlignment="0" applyProtection="0"/>
    <xf numFmtId="9" fontId="14" fillId="0" borderId="0" applyFont="0" applyFill="0" applyBorder="0" applyAlignment="0" applyProtection="0"/>
    <xf numFmtId="0" fontId="16" fillId="13" borderId="0" applyNumberFormat="0" applyBorder="0" applyAlignment="0" applyProtection="0"/>
    <xf numFmtId="0" fontId="26" fillId="7" borderId="1" applyNumberFormat="0" applyAlignment="0" applyProtection="0"/>
    <xf numFmtId="0" fontId="15" fillId="5" borderId="0" applyNumberFormat="0" applyBorder="0" applyAlignment="0" applyProtection="0"/>
    <xf numFmtId="0" fontId="16" fillId="12" borderId="0" applyNumberFormat="0" applyBorder="0" applyAlignment="0" applyProtection="0"/>
    <xf numFmtId="0" fontId="15" fillId="11" borderId="0" applyNumberFormat="0" applyBorder="0" applyAlignment="0" applyProtection="0"/>
    <xf numFmtId="0" fontId="69" fillId="0" borderId="0" applyBorder="0">
      <alignment horizontal="center"/>
    </xf>
    <xf numFmtId="9" fontId="12" fillId="0" borderId="0" applyFont="0" applyFill="0" applyBorder="0" applyAlignment="0" applyProtection="0"/>
    <xf numFmtId="0" fontId="12" fillId="0" borderId="0"/>
    <xf numFmtId="0" fontId="76" fillId="0" borderId="0"/>
    <xf numFmtId="0" fontId="77" fillId="0" borderId="0" applyNumberFormat="0" applyFill="0" applyBorder="0" applyAlignment="0" applyProtection="0">
      <alignment vertical="top"/>
      <protection locked="0"/>
    </xf>
    <xf numFmtId="0" fontId="14" fillId="0" borderId="0"/>
    <xf numFmtId="9" fontId="76" fillId="0" borderId="0" applyFont="0" applyFill="0" applyBorder="0" applyAlignment="0" applyProtection="0"/>
    <xf numFmtId="0" fontId="46" fillId="0" borderId="0" applyNumberFormat="0" applyFill="0" applyBorder="0" applyAlignment="0" applyProtection="0">
      <alignment vertical="top"/>
      <protection locked="0"/>
    </xf>
    <xf numFmtId="0" fontId="12" fillId="41" borderId="0" applyNumberFormat="0" applyBorder="0" applyAlignment="0" applyProtection="0"/>
    <xf numFmtId="0" fontId="12" fillId="48" borderId="0" applyNumberFormat="0" applyBorder="0" applyAlignment="0" applyProtection="0"/>
    <xf numFmtId="0" fontId="12" fillId="44" borderId="0" applyNumberFormat="0" applyBorder="0" applyAlignment="0" applyProtection="0"/>
    <xf numFmtId="0" fontId="14" fillId="0" borderId="0"/>
    <xf numFmtId="0" fontId="12" fillId="0" borderId="0"/>
    <xf numFmtId="0" fontId="14" fillId="0" borderId="0" applyNumberFormat="0" applyFill="0" applyBorder="0" applyAlignment="0" applyProtection="0"/>
    <xf numFmtId="0" fontId="15" fillId="4" borderId="0" applyNumberFormat="0" applyBorder="0" applyAlignment="0" applyProtection="0"/>
    <xf numFmtId="0" fontId="15" fillId="6"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5" borderId="0" applyNumberFormat="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34" borderId="52" applyNumberFormat="0" applyFont="0" applyAlignment="0" applyProtection="0"/>
    <xf numFmtId="0" fontId="12" fillId="36" borderId="0" applyNumberFormat="0" applyBorder="0" applyAlignment="0" applyProtection="0"/>
    <xf numFmtId="0" fontId="12" fillId="37"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34" borderId="52" applyNumberFormat="0" applyFont="0" applyAlignment="0" applyProtection="0"/>
    <xf numFmtId="0" fontId="12" fillId="36" borderId="0" applyNumberFormat="0" applyBorder="0" applyAlignment="0" applyProtection="0"/>
    <xf numFmtId="0" fontId="12" fillId="37"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46" fillId="0" borderId="0" applyNumberFormat="0" applyFill="0" applyBorder="0" applyAlignment="0" applyProtection="0">
      <alignment vertical="top"/>
      <protection locked="0"/>
    </xf>
    <xf numFmtId="0" fontId="12" fillId="36" borderId="0" applyNumberFormat="0" applyBorder="0" applyAlignment="0" applyProtection="0"/>
    <xf numFmtId="0" fontId="72" fillId="0" borderId="0" applyNumberFormat="0" applyFill="0" applyBorder="0" applyAlignment="0" applyProtection="0"/>
    <xf numFmtId="0" fontId="14" fillId="0" borderId="0"/>
    <xf numFmtId="44" fontId="12" fillId="0" borderId="0" applyFont="0" applyFill="0" applyBorder="0" applyAlignment="0" applyProtection="0"/>
    <xf numFmtId="0" fontId="12" fillId="0" borderId="0"/>
    <xf numFmtId="0" fontId="12" fillId="0" borderId="0"/>
    <xf numFmtId="0" fontId="12" fillId="0" borderId="0"/>
    <xf numFmtId="0" fontId="12" fillId="40" borderId="0" applyNumberFormat="0" applyBorder="0" applyAlignment="0" applyProtection="0"/>
    <xf numFmtId="0" fontId="12" fillId="34" borderId="52" applyNumberFormat="0" applyFont="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4" fillId="0" borderId="0"/>
    <xf numFmtId="0" fontId="12" fillId="0" borderId="0"/>
    <xf numFmtId="0" fontId="72" fillId="0" borderId="0" applyNumberFormat="0" applyFill="0" applyBorder="0" applyAlignment="0" applyProtection="0"/>
    <xf numFmtId="0" fontId="14" fillId="0" borderId="0"/>
    <xf numFmtId="0" fontId="14" fillId="0" borderId="0"/>
    <xf numFmtId="0" fontId="12" fillId="0" borderId="0"/>
    <xf numFmtId="0" fontId="14" fillId="0" borderId="0"/>
    <xf numFmtId="0" fontId="74" fillId="0" borderId="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37"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0" borderId="0"/>
    <xf numFmtId="0" fontId="12" fillId="34" borderId="52" applyNumberFormat="0" applyFont="0" applyAlignment="0" applyProtection="0"/>
    <xf numFmtId="0" fontId="12" fillId="0" borderId="0"/>
    <xf numFmtId="0" fontId="12" fillId="0" borderId="0"/>
    <xf numFmtId="0" fontId="12" fillId="34" borderId="52" applyNumberFormat="0" applyFont="0" applyAlignment="0" applyProtection="0"/>
    <xf numFmtId="0" fontId="12" fillId="36" borderId="0" applyNumberFormat="0" applyBorder="0" applyAlignment="0" applyProtection="0"/>
    <xf numFmtId="0" fontId="12" fillId="37"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34" borderId="52" applyNumberFormat="0" applyFont="0" applyAlignment="0" applyProtection="0"/>
    <xf numFmtId="0" fontId="12" fillId="36" borderId="0" applyNumberFormat="0" applyBorder="0" applyAlignment="0" applyProtection="0"/>
    <xf numFmtId="0" fontId="12" fillId="37"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0" borderId="0"/>
    <xf numFmtId="0" fontId="12" fillId="34" borderId="52" applyNumberFormat="0" applyFont="0" applyAlignment="0" applyProtection="0"/>
    <xf numFmtId="0" fontId="12" fillId="36" borderId="0" applyNumberFormat="0" applyBorder="0" applyAlignment="0" applyProtection="0"/>
    <xf numFmtId="0" fontId="12" fillId="37"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0" fontId="12" fillId="34" borderId="52" applyNumberFormat="0" applyFont="0" applyAlignment="0" applyProtection="0"/>
    <xf numFmtId="0" fontId="12" fillId="36" borderId="0" applyNumberFormat="0" applyBorder="0" applyAlignment="0" applyProtection="0"/>
    <xf numFmtId="0" fontId="12" fillId="37"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0" borderId="0"/>
    <xf numFmtId="0" fontId="12" fillId="0" borderId="0"/>
    <xf numFmtId="0" fontId="12" fillId="34" borderId="52" applyNumberFormat="0" applyFont="0" applyAlignment="0" applyProtection="0"/>
    <xf numFmtId="0" fontId="12" fillId="36" borderId="0" applyNumberFormat="0" applyBorder="0" applyAlignment="0" applyProtection="0"/>
    <xf numFmtId="0" fontId="12" fillId="37"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0" borderId="0"/>
    <xf numFmtId="0" fontId="12" fillId="0" borderId="0"/>
    <xf numFmtId="9" fontId="12" fillId="0" borderId="0" applyFont="0" applyFill="0" applyBorder="0" applyAlignment="0" applyProtection="0"/>
    <xf numFmtId="0" fontId="12" fillId="34" borderId="52" applyNumberFormat="0" applyFont="0" applyAlignment="0" applyProtection="0"/>
    <xf numFmtId="0" fontId="12" fillId="36" borderId="0" applyNumberFormat="0" applyBorder="0" applyAlignment="0" applyProtection="0"/>
    <xf numFmtId="0" fontId="12" fillId="37"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34" borderId="52" applyNumberFormat="0" applyFont="0" applyAlignment="0" applyProtection="0"/>
    <xf numFmtId="0" fontId="12" fillId="36" borderId="0" applyNumberFormat="0" applyBorder="0" applyAlignment="0" applyProtection="0"/>
    <xf numFmtId="0" fontId="12" fillId="37"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34" borderId="52" applyNumberFormat="0" applyFont="0" applyAlignment="0" applyProtection="0"/>
    <xf numFmtId="0" fontId="11" fillId="36" borderId="0" applyNumberFormat="0" applyBorder="0" applyAlignment="0" applyProtection="0"/>
    <xf numFmtId="0" fontId="11" fillId="37"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4" borderId="0" applyNumberFormat="0" applyBorder="0" applyAlignment="0" applyProtection="0"/>
    <xf numFmtId="0" fontId="11" fillId="45" borderId="0" applyNumberFormat="0" applyBorder="0" applyAlignment="0" applyProtection="0"/>
    <xf numFmtId="0" fontId="11" fillId="48" borderId="0" applyNumberFormat="0" applyBorder="0" applyAlignment="0" applyProtection="0"/>
    <xf numFmtId="0" fontId="11" fillId="49"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34" borderId="52" applyNumberFormat="0" applyFont="0" applyAlignment="0" applyProtection="0"/>
    <xf numFmtId="0" fontId="11" fillId="36" borderId="0" applyNumberFormat="0" applyBorder="0" applyAlignment="0" applyProtection="0"/>
    <xf numFmtId="0" fontId="11" fillId="37"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4" borderId="0" applyNumberFormat="0" applyBorder="0" applyAlignment="0" applyProtection="0"/>
    <xf numFmtId="0" fontId="11" fillId="45" borderId="0" applyNumberFormat="0" applyBorder="0" applyAlignment="0" applyProtection="0"/>
    <xf numFmtId="0" fontId="11" fillId="48" borderId="0" applyNumberFormat="0" applyBorder="0" applyAlignment="0" applyProtection="0"/>
    <xf numFmtId="0" fontId="11" fillId="49"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0" borderId="0"/>
    <xf numFmtId="0" fontId="11" fillId="34" borderId="52" applyNumberFormat="0" applyFont="0" applyAlignment="0" applyProtection="0"/>
    <xf numFmtId="0" fontId="11" fillId="36" borderId="0" applyNumberFormat="0" applyBorder="0" applyAlignment="0" applyProtection="0"/>
    <xf numFmtId="0" fontId="11" fillId="37"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4" borderId="0" applyNumberFormat="0" applyBorder="0" applyAlignment="0" applyProtection="0"/>
    <xf numFmtId="0" fontId="11" fillId="45" borderId="0" applyNumberFormat="0" applyBorder="0" applyAlignment="0" applyProtection="0"/>
    <xf numFmtId="0" fontId="11" fillId="48" borderId="0" applyNumberFormat="0" applyBorder="0" applyAlignment="0" applyProtection="0"/>
    <xf numFmtId="0" fontId="11" fillId="49"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0" fillId="0" borderId="0"/>
    <xf numFmtId="0" fontId="76"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43" fontId="14" fillId="0" borderId="0" applyFont="0" applyFill="0" applyBorder="0" applyAlignment="0" applyProtection="0"/>
    <xf numFmtId="44" fontId="14" fillId="0" borderId="0" applyFon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15" fillId="23" borderId="7" applyNumberFormat="0" applyFont="0" applyAlignment="0" applyProtection="0"/>
    <xf numFmtId="0" fontId="29" fillId="20" borderId="8" applyNumberFormat="0" applyAlignment="0" applyProtection="0"/>
    <xf numFmtId="9" fontId="14" fillId="0" borderId="0" applyFon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0" fillId="0" borderId="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0" borderId="0"/>
    <xf numFmtId="9" fontId="10" fillId="0" borderId="0" applyFont="0" applyFill="0" applyBorder="0" applyAlignment="0" applyProtection="0"/>
    <xf numFmtId="0" fontId="10" fillId="34" borderId="52" applyNumberFormat="0" applyFont="0" applyAlignment="0" applyProtection="0"/>
    <xf numFmtId="0" fontId="10" fillId="0" borderId="0"/>
    <xf numFmtId="0" fontId="10" fillId="37" borderId="0" applyNumberFormat="0" applyBorder="0" applyAlignment="0" applyProtection="0"/>
    <xf numFmtId="9" fontId="10" fillId="0" borderId="0" applyFont="0" applyFill="0" applyBorder="0" applyAlignment="0" applyProtection="0"/>
    <xf numFmtId="0" fontId="10" fillId="0" borderId="0"/>
    <xf numFmtId="0" fontId="10" fillId="41" borderId="0" applyNumberFormat="0" applyBorder="0" applyAlignment="0" applyProtection="0"/>
    <xf numFmtId="0" fontId="10" fillId="48" borderId="0" applyNumberFormat="0" applyBorder="0" applyAlignment="0" applyProtection="0"/>
    <xf numFmtId="0" fontId="10" fillId="44" borderId="0" applyNumberFormat="0" applyBorder="0" applyAlignment="0" applyProtection="0"/>
    <xf numFmtId="0" fontId="10"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36" borderId="0" applyNumberFormat="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40" borderId="0" applyNumberFormat="0" applyBorder="0" applyAlignment="0" applyProtection="0"/>
    <xf numFmtId="0" fontId="10" fillId="34" borderId="52" applyNumberFormat="0" applyFont="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34" borderId="52" applyNumberFormat="0" applyFont="0" applyAlignment="0" applyProtection="0"/>
    <xf numFmtId="0" fontId="10" fillId="0" borderId="0"/>
    <xf numFmtId="0" fontId="10" fillId="0" borderId="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0" borderId="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0" borderId="0"/>
    <xf numFmtId="9" fontId="10" fillId="0" borderId="0" applyFont="0" applyFill="0" applyBorder="0" applyAlignment="0" applyProtection="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34" borderId="52" applyNumberFormat="0" applyFont="0" applyAlignment="0" applyProtection="0"/>
    <xf numFmtId="0" fontId="10" fillId="36" borderId="0" applyNumberFormat="0" applyBorder="0" applyAlignment="0" applyProtection="0"/>
    <xf numFmtId="0" fontId="10" fillId="37"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4" fillId="0" borderId="0" applyNumberFormat="0" applyFill="0" applyBorder="0" applyAlignment="0" applyProtection="0"/>
    <xf numFmtId="43" fontId="14" fillId="0" borderId="0" applyFont="0" applyFill="0" applyBorder="0" applyAlignment="0" applyProtection="0"/>
    <xf numFmtId="0" fontId="88" fillId="0" borderId="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0" fontId="9" fillId="0" borderId="0"/>
    <xf numFmtId="43" fontId="14" fillId="0" borderId="0" applyFont="0" applyFill="0" applyBorder="0" applyAlignment="0" applyProtection="0"/>
    <xf numFmtId="0" fontId="9" fillId="34" borderId="52" applyNumberFormat="0" applyFont="0" applyAlignment="0" applyProtection="0"/>
    <xf numFmtId="0" fontId="86" fillId="0" borderId="56" applyNumberFormat="0" applyProtection="0">
      <alignment horizontal="left" wrapText="1"/>
    </xf>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43" fontId="14" fillId="0" borderId="0" applyFont="0" applyFill="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43" fontId="14"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43" fontId="14" fillId="0" borderId="0" applyFont="0" applyFill="0" applyBorder="0" applyAlignment="0" applyProtection="0"/>
    <xf numFmtId="14" fontId="14" fillId="0" borderId="0"/>
    <xf numFmtId="43" fontId="14" fillId="0" borderId="0" applyFont="0" applyFill="0" applyBorder="0" applyAlignment="0" applyProtection="0"/>
    <xf numFmtId="43" fontId="14" fillId="0" borderId="0" applyFont="0" applyFill="0" applyBorder="0" applyAlignment="0" applyProtection="0"/>
    <xf numFmtId="0" fontId="15" fillId="4"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6" fillId="0" borderId="0" applyNumberFormat="0" applyFill="0" applyBorder="0" applyAlignment="0" applyProtection="0">
      <alignment vertical="top"/>
      <protection locked="0"/>
    </xf>
    <xf numFmtId="43" fontId="14" fillId="0" borderId="0" applyFont="0" applyFill="0" applyBorder="0" applyAlignment="0" applyProtection="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14" fillId="0" borderId="0" applyFont="0" applyFill="0" applyBorder="0" applyAlignment="0" applyProtection="0"/>
    <xf numFmtId="0" fontId="15" fillId="23" borderId="7" applyNumberFormat="0" applyFont="0" applyAlignment="0" applyProtection="0"/>
    <xf numFmtId="0" fontId="14" fillId="0" borderId="0"/>
    <xf numFmtId="0" fontId="15" fillId="6" borderId="0" applyNumberFormat="0" applyBorder="0" applyAlignment="0" applyProtection="0"/>
    <xf numFmtId="43" fontId="14" fillId="0" borderId="0" applyFont="0" applyFill="0" applyBorder="0" applyAlignment="0" applyProtection="0"/>
    <xf numFmtId="0" fontId="9" fillId="36" borderId="0" applyNumberFormat="0" applyBorder="0" applyAlignment="0" applyProtection="0"/>
    <xf numFmtId="0" fontId="9" fillId="37" borderId="0" applyNumberFormat="0" applyBorder="0" applyAlignment="0" applyProtection="0"/>
    <xf numFmtId="43" fontId="14" fillId="0" borderId="0" applyFont="0" applyFill="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15" fillId="4"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15" fillId="11" borderId="0" applyNumberFormat="0" applyBorder="0" applyAlignment="0" applyProtection="0"/>
    <xf numFmtId="0" fontId="9" fillId="0" borderId="0"/>
    <xf numFmtId="0" fontId="9" fillId="34" borderId="52" applyNumberFormat="0" applyFont="0" applyAlignment="0" applyProtection="0"/>
    <xf numFmtId="0" fontId="14" fillId="0" borderId="0"/>
    <xf numFmtId="0" fontId="15" fillId="5" borderId="0" applyNumberFormat="0" applyBorder="0" applyAlignment="0" applyProtection="0"/>
    <xf numFmtId="0" fontId="15" fillId="2" borderId="0" applyNumberFormat="0" applyBorder="0" applyAlignment="0" applyProtection="0"/>
    <xf numFmtId="0" fontId="15" fillId="8" borderId="0" applyNumberFormat="0" applyBorder="0" applyAlignment="0" applyProtection="0"/>
    <xf numFmtId="0" fontId="15" fillId="5" borderId="0" applyNumberFormat="0" applyBorder="0" applyAlignment="0" applyProtection="0"/>
    <xf numFmtId="0" fontId="15" fillId="10" borderId="0" applyNumberFormat="0" applyBorder="0" applyAlignment="0" applyProtection="0"/>
    <xf numFmtId="9" fontId="9" fillId="0" borderId="0" applyFont="0" applyFill="0" applyBorder="0" applyAlignment="0" applyProtection="0"/>
    <xf numFmtId="0" fontId="15" fillId="8" borderId="0" applyNumberFormat="0" applyBorder="0" applyAlignment="0" applyProtection="0"/>
    <xf numFmtId="0" fontId="9" fillId="0" borderId="0"/>
    <xf numFmtId="43" fontId="14" fillId="0" borderId="0" applyFont="0" applyFill="0" applyBorder="0" applyAlignment="0" applyProtection="0"/>
    <xf numFmtId="0" fontId="9" fillId="34" borderId="52" applyNumberFormat="0" applyFont="0" applyAlignment="0" applyProtection="0"/>
    <xf numFmtId="0" fontId="15" fillId="9" borderId="0" applyNumberFormat="0" applyBorder="0" applyAlignment="0" applyProtection="0"/>
    <xf numFmtId="43" fontId="14" fillId="0" borderId="0" applyFont="0" applyFill="0" applyBorder="0" applyAlignment="0" applyProtection="0"/>
    <xf numFmtId="0" fontId="9" fillId="36" borderId="0" applyNumberFormat="0" applyBorder="0" applyAlignment="0" applyProtection="0"/>
    <xf numFmtId="0" fontId="9" fillId="37" borderId="0" applyNumberFormat="0" applyBorder="0" applyAlignment="0" applyProtection="0"/>
    <xf numFmtId="43" fontId="14" fillId="0" borderId="0" applyFont="0" applyFill="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15" fillId="7"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14" fillId="0" borderId="0"/>
    <xf numFmtId="0" fontId="46" fillId="0" borderId="0" applyNumberFormat="0" applyFill="0" applyBorder="0" applyAlignment="0" applyProtection="0">
      <alignment vertical="top"/>
      <protection locked="0"/>
    </xf>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0" fontId="79" fillId="0" borderId="0"/>
    <xf numFmtId="0" fontId="15" fillId="9" borderId="0" applyNumberFormat="0" applyBorder="0" applyAlignment="0" applyProtection="0"/>
    <xf numFmtId="0" fontId="14" fillId="0" borderId="0" applyNumberForma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0" fontId="15" fillId="3" borderId="0" applyNumberFormat="0" applyBorder="0" applyAlignment="0" applyProtection="0"/>
    <xf numFmtId="0" fontId="9" fillId="0" borderId="0"/>
    <xf numFmtId="0" fontId="9" fillId="0" borderId="0"/>
    <xf numFmtId="0" fontId="9" fillId="0" borderId="0"/>
    <xf numFmtId="0" fontId="9" fillId="0" borderId="0"/>
    <xf numFmtId="0" fontId="86" fillId="0" borderId="59" applyNumberFormat="0" applyFill="0" applyProtection="0">
      <alignment wrapText="1"/>
    </xf>
    <xf numFmtId="0" fontId="9" fillId="34" borderId="52" applyNumberFormat="0" applyFont="0" applyAlignment="0" applyProtection="0"/>
    <xf numFmtId="0" fontId="9" fillId="0" borderId="0"/>
    <xf numFmtId="0" fontId="9" fillId="0" borderId="0"/>
    <xf numFmtId="0" fontId="9" fillId="0" borderId="0"/>
    <xf numFmtId="0" fontId="9" fillId="0" borderId="0"/>
    <xf numFmtId="0" fontId="15" fillId="8"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3" borderId="0" applyNumberFormat="0" applyBorder="0" applyAlignment="0" applyProtection="0"/>
    <xf numFmtId="0" fontId="50" fillId="0" borderId="0"/>
    <xf numFmtId="0" fontId="15" fillId="7" borderId="0" applyNumberFormat="0" applyBorder="0" applyAlignment="0" applyProtection="0"/>
    <xf numFmtId="0" fontId="15" fillId="11" borderId="0" applyNumberFormat="0" applyBorder="0" applyAlignment="0" applyProtection="0"/>
    <xf numFmtId="0" fontId="15" fillId="23" borderId="7" applyNumberFormat="0" applyFont="0" applyAlignment="0" applyProtection="0"/>
    <xf numFmtId="0" fontId="14" fillId="0" borderId="0"/>
    <xf numFmtId="0" fontId="15" fillId="4" borderId="0" applyNumberFormat="0" applyBorder="0" applyAlignment="0" applyProtection="0"/>
    <xf numFmtId="0" fontId="15" fillId="10" borderId="0" applyNumberFormat="0" applyBorder="0" applyAlignment="0" applyProtection="0"/>
    <xf numFmtId="0" fontId="15" fillId="9" borderId="0" applyNumberFormat="0" applyBorder="0" applyAlignment="0" applyProtection="0"/>
    <xf numFmtId="0" fontId="14" fillId="0" borderId="0" applyNumberFormat="0" applyFill="0" applyBorder="0" applyAlignment="0" applyProtection="0"/>
    <xf numFmtId="0" fontId="14"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34" borderId="52" applyNumberFormat="0" applyFont="0" applyAlignment="0" applyProtection="0"/>
    <xf numFmtId="0" fontId="9" fillId="0" borderId="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46" fillId="0" borderId="0" applyNumberFormat="0" applyFill="0" applyBorder="0" applyAlignment="0" applyProtection="0">
      <alignment vertical="top"/>
      <protection locked="0"/>
    </xf>
    <xf numFmtId="43" fontId="14" fillId="0" borderId="0" applyFont="0" applyFill="0" applyBorder="0" applyAlignment="0" applyProtection="0"/>
    <xf numFmtId="0" fontId="9" fillId="0" borderId="0"/>
    <xf numFmtId="9" fontId="9" fillId="0" borderId="0" applyFont="0" applyFill="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81" fillId="37" borderId="0" applyNumberFormat="0" applyBorder="0" applyAlignment="0" applyProtection="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14"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9"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15" fillId="2"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15" fillId="3"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15" fillId="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15" fillId="5"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15" fillId="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15" fillId="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15" fillId="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15" fillId="9"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15" fillId="10"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15" fillId="5"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15" fillId="8"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15" fillId="11"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181" fontId="14" fillId="0" borderId="0"/>
    <xf numFmtId="0" fontId="18" fillId="20" borderId="1" applyNumberFormat="0" applyAlignment="0" applyProtection="0"/>
    <xf numFmtId="0" fontId="81" fillId="5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72" fillId="0" borderId="0" applyNumberFormat="0" applyFill="0" applyBorder="0" applyAlignment="0" applyProtection="0"/>
    <xf numFmtId="0" fontId="46" fillId="0" borderId="0" applyNumberFormat="0" applyFill="0" applyBorder="0" applyAlignment="0" applyProtection="0">
      <alignment vertical="top"/>
      <protection locked="0"/>
    </xf>
    <xf numFmtId="0" fontId="26" fillId="7" borderId="1" applyNumberFormat="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14"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15" fillId="23" borderId="7"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15" fillId="23" borderId="7" applyNumberFormat="0" applyFont="0" applyAlignment="0" applyProtection="0"/>
    <xf numFmtId="0" fontId="9" fillId="34" borderId="52" applyNumberFormat="0" applyFont="0" applyAlignment="0" applyProtection="0"/>
    <xf numFmtId="0" fontId="29" fillId="20" borderId="8"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49" fontId="14" fillId="0" borderId="10" applyFont="0" applyAlignment="0">
      <alignment vertical="top"/>
    </xf>
    <xf numFmtId="0" fontId="31" fillId="0" borderId="9" applyNumberFormat="0" applyFill="0" applyAlignment="0" applyProtection="0"/>
    <xf numFmtId="0" fontId="77" fillId="0" borderId="0" applyNumberFormat="0" applyFill="0" applyBorder="0" applyAlignment="0" applyProtection="0">
      <alignment vertical="top"/>
      <protection locked="0"/>
    </xf>
    <xf numFmtId="0" fontId="9" fillId="0" borderId="0"/>
    <xf numFmtId="0" fontId="18" fillId="20" borderId="1" applyNumberFormat="0" applyAlignment="0" applyProtection="0"/>
    <xf numFmtId="0" fontId="26" fillId="7" borderId="1" applyNumberFormat="0" applyAlignment="0" applyProtection="0"/>
    <xf numFmtId="0" fontId="15" fillId="23" borderId="7" applyNumberFormat="0" applyFont="0" applyAlignment="0" applyProtection="0"/>
    <xf numFmtId="0" fontId="29" fillId="20" borderId="8" applyNumberFormat="0" applyAlignment="0" applyProtection="0"/>
    <xf numFmtId="0" fontId="31" fillId="0" borderId="9" applyNumberFormat="0" applyFill="0" applyAlignment="0" applyProtection="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49" fontId="14" fillId="0" borderId="10" applyFont="0" applyAlignment="0">
      <alignment vertical="top"/>
    </xf>
    <xf numFmtId="0" fontId="9" fillId="0" borderId="0"/>
    <xf numFmtId="0" fontId="9" fillId="0" borderId="0"/>
    <xf numFmtId="0" fontId="9" fillId="0" borderId="0"/>
    <xf numFmtId="0" fontId="9" fillId="0" borderId="0"/>
    <xf numFmtId="0" fontId="15" fillId="23" borderId="7"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34" borderId="52" applyNumberFormat="0" applyFont="0" applyAlignment="0" applyProtection="0"/>
    <xf numFmtId="0" fontId="26" fillId="7" borderId="1" applyNumberFormat="0" applyAlignment="0" applyProtection="0"/>
    <xf numFmtId="9" fontId="9" fillId="0" borderId="0" applyFont="0" applyFill="0" applyBorder="0" applyAlignment="0" applyProtection="0"/>
    <xf numFmtId="0" fontId="18" fillId="20" borderId="1" applyNumberFormat="0" applyAlignment="0" applyProtection="0"/>
    <xf numFmtId="0" fontId="9" fillId="0" borderId="0"/>
    <xf numFmtId="0" fontId="29" fillId="20" borderId="8" applyNumberFormat="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31" fillId="0" borderId="9" applyNumberFormat="0" applyFill="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14" fillId="0" borderId="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34" borderId="52" applyNumberFormat="0" applyFont="0" applyAlignment="0" applyProtection="0"/>
    <xf numFmtId="0" fontId="9" fillId="0" borderId="0"/>
    <xf numFmtId="0" fontId="9" fillId="0" borderId="0"/>
    <xf numFmtId="0" fontId="9" fillId="0" borderId="0"/>
    <xf numFmtId="0" fontId="9" fillId="0" borderId="0"/>
    <xf numFmtId="0" fontId="15" fillId="23" borderId="7" applyNumberFormat="0" applyFont="0" applyAlignment="0" applyProtection="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34" borderId="52" applyNumberFormat="0" applyFont="0" applyAlignment="0" applyProtection="0"/>
    <xf numFmtId="0" fontId="9" fillId="0" borderId="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34" borderId="52" applyNumberFormat="0" applyFont="0" applyAlignment="0" applyProtection="0"/>
    <xf numFmtId="0" fontId="9" fillId="36" borderId="0" applyNumberFormat="0" applyBorder="0" applyAlignment="0" applyProtection="0"/>
    <xf numFmtId="0" fontId="9" fillId="37"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9" fillId="52" borderId="0" applyNumberFormat="0" applyBorder="0" applyAlignment="0" applyProtection="0"/>
    <xf numFmtId="0" fontId="9" fillId="53" borderId="0" applyNumberFormat="0" applyBorder="0" applyAlignment="0" applyProtection="0"/>
    <xf numFmtId="0" fontId="9" fillId="56" borderId="0" applyNumberFormat="0" applyBorder="0" applyAlignment="0" applyProtection="0"/>
    <xf numFmtId="0" fontId="9" fillId="57"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9"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56"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3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49"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9" fillId="57" borderId="0" applyNumberFormat="0" applyBorder="0" applyAlignment="0" applyProtection="0"/>
    <xf numFmtId="0" fontId="18" fillId="20" borderId="1" applyNumberFormat="0" applyAlignment="0" applyProtection="0"/>
    <xf numFmtId="0" fontId="18" fillId="20" borderId="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6" fillId="7" borderId="1" applyNumberFormat="0" applyAlignment="0" applyProtection="0"/>
    <xf numFmtId="0" fontId="26" fillId="7" borderId="1"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15" fillId="23" borderId="7"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9" fillId="34" borderId="52" applyNumberFormat="0" applyFont="0" applyAlignment="0" applyProtection="0"/>
    <xf numFmtId="0" fontId="15" fillId="23" borderId="7" applyNumberFormat="0" applyFont="0" applyAlignment="0" applyProtection="0"/>
    <xf numFmtId="0" fontId="9" fillId="34" borderId="52" applyNumberFormat="0" applyFont="0" applyAlignment="0" applyProtection="0"/>
    <xf numFmtId="0" fontId="29" fillId="20" borderId="8" applyNumberFormat="0" applyAlignment="0" applyProtection="0"/>
    <xf numFmtId="0" fontId="29" fillId="20" borderId="8"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49" fontId="14" fillId="0" borderId="10" applyFont="0" applyAlignment="0">
      <alignment vertical="top"/>
    </xf>
    <xf numFmtId="0" fontId="31" fillId="0" borderId="9" applyNumberFormat="0" applyFill="0" applyAlignment="0" applyProtection="0"/>
    <xf numFmtId="0" fontId="31" fillId="0" borderId="9" applyNumberFormat="0" applyFill="0" applyAlignment="0" applyProtection="0"/>
    <xf numFmtId="43" fontId="14" fillId="0" borderId="0" applyFont="0" applyFill="0" applyBorder="0" applyAlignment="0" applyProtection="0"/>
    <xf numFmtId="0" fontId="46" fillId="0" borderId="0" applyNumberFormat="0" applyFill="0" applyBorder="0" applyAlignment="0" applyProtection="0">
      <alignment vertical="top"/>
      <protection locked="0"/>
    </xf>
    <xf numFmtId="43" fontId="14" fillId="0" borderId="0" applyFont="0" applyFill="0" applyBorder="0" applyAlignment="0" applyProtection="0"/>
    <xf numFmtId="43" fontId="14" fillId="0" borderId="0" applyFont="0" applyFill="0" applyBorder="0" applyAlignment="0" applyProtection="0"/>
    <xf numFmtId="0" fontId="15" fillId="3"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5" fillId="0" borderId="0" applyNumberFormat="0" applyFill="0" applyBorder="0" applyAlignment="0" applyProtection="0"/>
    <xf numFmtId="0" fontId="15" fillId="9" borderId="0" applyNumberFormat="0" applyBorder="0" applyAlignment="0" applyProtection="0"/>
    <xf numFmtId="43" fontId="14" fillId="0" borderId="0" applyFont="0" applyFill="0" applyBorder="0" applyAlignment="0" applyProtection="0"/>
    <xf numFmtId="0" fontId="82" fillId="0" borderId="0"/>
    <xf numFmtId="3" fontId="14" fillId="0" borderId="0"/>
    <xf numFmtId="43" fontId="14" fillId="0" borderId="0" applyFont="0" applyFill="0" applyBorder="0" applyAlignment="0" applyProtection="0"/>
    <xf numFmtId="43" fontId="14" fillId="0" borderId="0" applyFont="0" applyFill="0" applyBorder="0" applyAlignment="0" applyProtection="0"/>
    <xf numFmtId="0" fontId="15" fillId="8" borderId="0" applyNumberFormat="0" applyBorder="0" applyAlignment="0" applyProtection="0"/>
    <xf numFmtId="9" fontId="9" fillId="0" borderId="0" applyFont="0" applyFill="0" applyBorder="0" applyAlignment="0" applyProtection="0"/>
    <xf numFmtId="0" fontId="81" fillId="56"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81"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0" fontId="81" fillId="40"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0" fontId="81" fillId="0" borderId="0"/>
    <xf numFmtId="0" fontId="14" fillId="0" borderId="0" applyNumberFormat="0" applyFill="0" applyBorder="0" applyAlignment="0" applyProtection="0"/>
    <xf numFmtId="0" fontId="14" fillId="0" borderId="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5" fillId="0" borderId="0" applyNumberFormat="0" applyFill="0" applyBorder="0" applyAlignment="0" applyProtection="0">
      <alignment vertical="top"/>
      <protection locked="0"/>
    </xf>
    <xf numFmtId="43" fontId="14" fillId="0" borderId="0" applyFont="0" applyFill="0" applyBorder="0" applyAlignment="0" applyProtection="0"/>
    <xf numFmtId="0" fontId="79" fillId="0" borderId="0"/>
    <xf numFmtId="43" fontId="14" fillId="0" borderId="0" applyFont="0" applyFill="0" applyBorder="0" applyAlignment="0" applyProtection="0"/>
    <xf numFmtId="43" fontId="14" fillId="0" borderId="0" applyFont="0" applyFill="0" applyBorder="0" applyAlignment="0" applyProtection="0"/>
    <xf numFmtId="0" fontId="15" fillId="23" borderId="7" applyNumberFormat="0" applyFont="0" applyAlignment="0" applyProtection="0"/>
    <xf numFmtId="43" fontId="14" fillId="0" borderId="0" applyFont="0" applyFill="0" applyBorder="0" applyAlignment="0" applyProtection="0"/>
    <xf numFmtId="0" fontId="86" fillId="0" borderId="45" applyNumberFormat="0" applyProtection="0">
      <alignment wrapText="1"/>
    </xf>
    <xf numFmtId="43" fontId="14" fillId="0" borderId="0" applyFont="0" applyFill="0" applyBorder="0" applyAlignment="0" applyProtection="0"/>
    <xf numFmtId="9" fontId="8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5" fillId="5"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6" fillId="0" borderId="57" applyNumberFormat="0" applyProtection="0">
      <alignment wrapText="1"/>
    </xf>
    <xf numFmtId="43" fontId="14" fillId="0" borderId="0" applyFont="0" applyFill="0" applyBorder="0" applyAlignment="0" applyProtection="0"/>
    <xf numFmtId="0" fontId="79" fillId="0" borderId="0"/>
    <xf numFmtId="43" fontId="14" fillId="0" borderId="0" applyFont="0" applyFill="0" applyBorder="0" applyAlignment="0" applyProtection="0"/>
    <xf numFmtId="43" fontId="14" fillId="0" borderId="0" applyFont="0" applyFill="0" applyBorder="0" applyAlignment="0" applyProtection="0"/>
    <xf numFmtId="0" fontId="9"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9"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5" fillId="10" borderId="0" applyNumberFormat="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0" fontId="15" fillId="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2" fontId="14" fillId="0" borderId="0"/>
    <xf numFmtId="0" fontId="81" fillId="45" borderId="0" applyNumberFormat="0" applyBorder="0" applyAlignment="0" applyProtection="0"/>
    <xf numFmtId="43" fontId="14" fillId="0" borderId="0" applyFont="0" applyFill="0" applyBorder="0" applyAlignment="0" applyProtection="0"/>
    <xf numFmtId="0" fontId="8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4" fillId="0" borderId="0" applyNumberFormat="0" applyProtection="0">
      <alignment horizontal="left"/>
    </xf>
    <xf numFmtId="0" fontId="15" fillId="11" borderId="0" applyNumberFormat="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5" fillId="0" borderId="54" applyNumberFormat="0" applyFont="0" applyProtection="0">
      <alignment wrapText="1"/>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5" fillId="0" borderId="0" applyNumberFormat="0" applyFill="0" applyBorder="0" applyAlignment="0" applyProtection="0">
      <alignment vertical="top"/>
      <protection locked="0"/>
    </xf>
    <xf numFmtId="43" fontId="14" fillId="0" borderId="0" applyFont="0" applyFill="0" applyBorder="0" applyAlignment="0" applyProtection="0"/>
    <xf numFmtId="44"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0" fontId="81" fillId="41"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5" fillId="0" borderId="58" applyNumberFormat="0" applyFont="0" applyFill="0" applyProtection="0">
      <alignment wrapText="1"/>
    </xf>
    <xf numFmtId="0" fontId="25" fillId="0" borderId="0" applyNumberFormat="0" applyFill="0" applyBorder="0" applyAlignment="0" applyProtection="0">
      <alignment vertical="top"/>
      <protection locked="0"/>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5" fillId="5" borderId="0" applyNumberFormat="0" applyBorder="0" applyAlignment="0" applyProtection="0"/>
    <xf numFmtId="0" fontId="14" fillId="0" borderId="0"/>
    <xf numFmtId="0" fontId="14" fillId="0" borderId="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1" fillId="49" borderId="0" applyNumberFormat="0" applyBorder="0" applyAlignment="0" applyProtection="0"/>
    <xf numFmtId="0" fontId="15" fillId="8" borderId="0" applyNumberFormat="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9" fillId="0" borderId="0"/>
    <xf numFmtId="43"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0" fontId="15" fillId="8" borderId="0" applyNumberFormat="0" applyBorder="0" applyAlignment="0" applyProtection="0"/>
    <xf numFmtId="0" fontId="9" fillId="0" borderId="0"/>
    <xf numFmtId="43"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5" fillId="11" borderId="0" applyNumberFormat="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0" fontId="15" fillId="5" borderId="0" applyNumberFormat="0" applyBorder="0" applyAlignment="0" applyProtection="0"/>
    <xf numFmtId="43" fontId="14" fillId="0" borderId="0" applyFont="0" applyFill="0" applyBorder="0" applyAlignment="0" applyProtection="0"/>
    <xf numFmtId="0" fontId="79" fillId="23" borderId="7" applyNumberFormat="0" applyFont="0" applyAlignment="0" applyProtection="0"/>
    <xf numFmtId="0" fontId="89" fillId="0" borderId="0" applyNumberFormat="0" applyFill="0" applyBorder="0" applyAlignment="0" applyProtection="0">
      <alignment vertical="top"/>
      <protection locked="0"/>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5" fillId="7" borderId="0" applyNumberFormat="0" applyBorder="0" applyAlignment="0" applyProtection="0"/>
    <xf numFmtId="43" fontId="14" fillId="0" borderId="0" applyFont="0" applyFill="0" applyBorder="0" applyAlignment="0" applyProtection="0"/>
    <xf numFmtId="0" fontId="15" fillId="8"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5" fillId="0" borderId="0" applyNumberFormat="0" applyProtection="0">
      <alignment vertical="top" wrapText="1"/>
    </xf>
    <xf numFmtId="43" fontId="14" fillId="0" borderId="0" applyFont="0" applyFill="0" applyBorder="0" applyAlignment="0" applyProtection="0"/>
    <xf numFmtId="43" fontId="14" fillId="0" borderId="0" applyFont="0" applyFill="0" applyBorder="0" applyAlignment="0" applyProtection="0"/>
    <xf numFmtId="0" fontId="81" fillId="34" borderId="52" applyNumberFormat="0" applyFont="0" applyAlignment="0" applyProtection="0"/>
    <xf numFmtId="43"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81" fillId="48"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1" fillId="53" borderId="0" applyNumberFormat="0" applyBorder="0" applyAlignment="0" applyProtection="0"/>
    <xf numFmtId="0" fontId="15" fillId="6" borderId="0" applyNumberFormat="0" applyBorder="0" applyAlignment="0" applyProtection="0"/>
    <xf numFmtId="43" fontId="9"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9"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5" fillId="0" borderId="55" applyNumberFormat="0" applyProtection="0">
      <alignment vertical="top" wrapText="1"/>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3" fillId="0" borderId="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0" fontId="9" fillId="0" borderId="0"/>
    <xf numFmtId="0" fontId="15" fillId="2" borderId="0" applyNumberFormat="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7" fillId="0" borderId="0"/>
    <xf numFmtId="0" fontId="15" fillId="5"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9" fillId="0" borderId="0"/>
    <xf numFmtId="0" fontId="81" fillId="5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5" fillId="7" borderId="0" applyNumberFormat="0" applyBorder="0" applyAlignment="0" applyProtection="0"/>
    <xf numFmtId="0" fontId="14" fillId="0" borderId="60"/>
    <xf numFmtId="0" fontId="79" fillId="0" borderId="0"/>
    <xf numFmtId="0" fontId="15" fillId="6" borderId="0" applyNumberFormat="0" applyBorder="0" applyAlignment="0" applyProtection="0"/>
    <xf numFmtId="43" fontId="14" fillId="0" borderId="0" applyFont="0" applyFill="0" applyBorder="0" applyAlignment="0" applyProtection="0"/>
    <xf numFmtId="0" fontId="9" fillId="0" borderId="0"/>
    <xf numFmtId="43" fontId="9" fillId="0" borderId="0" applyFont="0" applyFill="0" applyBorder="0" applyAlignment="0" applyProtection="0"/>
    <xf numFmtId="0" fontId="15" fillId="4" borderId="0" applyNumberFormat="0" applyBorder="0" applyAlignment="0" applyProtection="0"/>
    <xf numFmtId="43" fontId="14" fillId="0" borderId="0" applyFont="0" applyFill="0" applyBorder="0" applyAlignment="0" applyProtection="0"/>
    <xf numFmtId="0" fontId="81" fillId="44" borderId="0" applyNumberFormat="0" applyBorder="0" applyAlignment="0" applyProtection="0"/>
    <xf numFmtId="43" fontId="14" fillId="0" borderId="0" applyFont="0" applyFill="0" applyBorder="0" applyAlignment="0" applyProtection="0"/>
    <xf numFmtId="44" fontId="9" fillId="0" borderId="0" applyFont="0" applyFill="0" applyBorder="0" applyAlignment="0" applyProtection="0"/>
    <xf numFmtId="0" fontId="15" fillId="3" borderId="0" applyNumberFormat="0" applyBorder="0" applyAlignment="0" applyProtection="0"/>
    <xf numFmtId="0" fontId="68" fillId="0" borderId="0" applyNumberFormat="0" applyFill="0" applyBorder="0" applyAlignment="0" applyProtection="0">
      <alignment vertical="top"/>
      <protection locked="0"/>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15" fillId="10" borderId="0" applyNumberFormat="0" applyBorder="0" applyAlignment="0" applyProtection="0"/>
    <xf numFmtId="43" fontId="1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90" fillId="0" borderId="0"/>
    <xf numFmtId="44" fontId="90" fillId="0" borderId="0" applyFont="0" applyFill="0" applyBorder="0" applyAlignment="0" applyProtection="0"/>
    <xf numFmtId="9" fontId="90"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34" borderId="52" applyNumberFormat="0" applyFont="0" applyAlignment="0" applyProtection="0"/>
    <xf numFmtId="0" fontId="8" fillId="0" borderId="0"/>
    <xf numFmtId="0" fontId="8" fillId="37" borderId="0" applyNumberFormat="0" applyBorder="0" applyAlignment="0" applyProtection="0"/>
    <xf numFmtId="9" fontId="8" fillId="0" borderId="0" applyFont="0" applyFill="0" applyBorder="0" applyAlignment="0" applyProtection="0"/>
    <xf numFmtId="0" fontId="8" fillId="0" borderId="0"/>
    <xf numFmtId="9" fontId="14" fillId="0" borderId="0" applyFont="0" applyFill="0" applyBorder="0" applyAlignment="0" applyProtection="0"/>
    <xf numFmtId="0" fontId="8" fillId="41" borderId="0" applyNumberFormat="0" applyBorder="0" applyAlignment="0" applyProtection="0"/>
    <xf numFmtId="0" fontId="8" fillId="48" borderId="0" applyNumberFormat="0" applyBorder="0" applyAlignment="0" applyProtection="0"/>
    <xf numFmtId="0" fontId="8" fillId="44" borderId="0" applyNumberFormat="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5" borderId="0" applyNumberFormat="0" applyBorder="0" applyAlignment="0" applyProtection="0"/>
    <xf numFmtId="0" fontId="8" fillId="0" borderId="0"/>
    <xf numFmtId="0" fontId="8" fillId="36" borderId="0" applyNumberFormat="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40" borderId="0" applyNumberFormat="0" applyBorder="0" applyAlignment="0" applyProtection="0"/>
    <xf numFmtId="0" fontId="8" fillId="34" borderId="52" applyNumberFormat="0" applyFont="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34" borderId="52" applyNumberFormat="0" applyFont="0" applyAlignment="0" applyProtection="0"/>
    <xf numFmtId="0" fontId="8" fillId="0" borderId="0"/>
    <xf numFmtId="0" fontId="8" fillId="37" borderId="0" applyNumberFormat="0" applyBorder="0" applyAlignment="0" applyProtection="0"/>
    <xf numFmtId="9" fontId="8" fillId="0" borderId="0" applyFont="0" applyFill="0" applyBorder="0" applyAlignment="0" applyProtection="0"/>
    <xf numFmtId="0" fontId="8" fillId="0" borderId="0"/>
    <xf numFmtId="0" fontId="8" fillId="41" borderId="0" applyNumberFormat="0" applyBorder="0" applyAlignment="0" applyProtection="0"/>
    <xf numFmtId="0" fontId="8" fillId="48" borderId="0" applyNumberFormat="0" applyBorder="0" applyAlignment="0" applyProtection="0"/>
    <xf numFmtId="0" fontId="8" fillId="44" borderId="0" applyNumberFormat="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5" borderId="0" applyNumberFormat="0" applyBorder="0" applyAlignment="0" applyProtection="0"/>
    <xf numFmtId="0" fontId="8" fillId="0" borderId="0"/>
    <xf numFmtId="0" fontId="8" fillId="36" borderId="0" applyNumberFormat="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40" borderId="0" applyNumberFormat="0" applyBorder="0" applyAlignment="0" applyProtection="0"/>
    <xf numFmtId="0" fontId="8" fillId="34" borderId="52" applyNumberFormat="0" applyFont="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34" borderId="52" applyNumberFormat="0" applyFont="0" applyAlignment="0" applyProtection="0"/>
    <xf numFmtId="0" fontId="8" fillId="0" borderId="0"/>
    <xf numFmtId="0" fontId="8" fillId="37" borderId="0" applyNumberFormat="0" applyBorder="0" applyAlignment="0" applyProtection="0"/>
    <xf numFmtId="9" fontId="8" fillId="0" borderId="0" applyFont="0" applyFill="0" applyBorder="0" applyAlignment="0" applyProtection="0"/>
    <xf numFmtId="0" fontId="8" fillId="0" borderId="0"/>
    <xf numFmtId="0" fontId="8" fillId="41" borderId="0" applyNumberFormat="0" applyBorder="0" applyAlignment="0" applyProtection="0"/>
    <xf numFmtId="0" fontId="8" fillId="48" borderId="0" applyNumberFormat="0" applyBorder="0" applyAlignment="0" applyProtection="0"/>
    <xf numFmtId="0" fontId="8" fillId="44" borderId="0" applyNumberFormat="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5" borderId="0" applyNumberFormat="0" applyBorder="0" applyAlignment="0" applyProtection="0"/>
    <xf numFmtId="0" fontId="8" fillId="0" borderId="0"/>
    <xf numFmtId="0" fontId="8" fillId="36" borderId="0" applyNumberFormat="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40" borderId="0" applyNumberFormat="0" applyBorder="0" applyAlignment="0" applyProtection="0"/>
    <xf numFmtId="0" fontId="8" fillId="34" borderId="52" applyNumberFormat="0" applyFont="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34" borderId="52" applyNumberFormat="0" applyFont="0" applyAlignment="0" applyProtection="0"/>
    <xf numFmtId="0" fontId="8" fillId="0" borderId="0"/>
    <xf numFmtId="0" fontId="8" fillId="37" borderId="0" applyNumberFormat="0" applyBorder="0" applyAlignment="0" applyProtection="0"/>
    <xf numFmtId="9" fontId="8" fillId="0" borderId="0" applyFont="0" applyFill="0" applyBorder="0" applyAlignment="0" applyProtection="0"/>
    <xf numFmtId="0" fontId="8" fillId="0" borderId="0"/>
    <xf numFmtId="0" fontId="8" fillId="41" borderId="0" applyNumberFormat="0" applyBorder="0" applyAlignment="0" applyProtection="0"/>
    <xf numFmtId="0" fontId="8" fillId="48" borderId="0" applyNumberFormat="0" applyBorder="0" applyAlignment="0" applyProtection="0"/>
    <xf numFmtId="0" fontId="8" fillId="44" borderId="0" applyNumberFormat="0" applyBorder="0" applyAlignment="0" applyProtection="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45" borderId="0" applyNumberFormat="0" applyBorder="0" applyAlignment="0" applyProtection="0"/>
    <xf numFmtId="0" fontId="8" fillId="0" borderId="0"/>
    <xf numFmtId="0" fontId="8" fillId="36" borderId="0" applyNumberFormat="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40" borderId="0" applyNumberFormat="0" applyBorder="0" applyAlignment="0" applyProtection="0"/>
    <xf numFmtId="0" fontId="8" fillId="34" borderId="52" applyNumberFormat="0" applyFont="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34" borderId="52" applyNumberFormat="0" applyFont="0" applyAlignment="0" applyProtection="0"/>
    <xf numFmtId="0" fontId="8" fillId="36"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43" fontId="15" fillId="0" borderId="0" applyFont="0" applyFill="0" applyBorder="0" applyAlignment="0" applyProtection="0"/>
    <xf numFmtId="0" fontId="24" fillId="0" borderId="0" applyNumberFormat="0" applyFill="0" applyBorder="0" applyAlignment="0" applyProtection="0"/>
    <xf numFmtId="0" fontId="24" fillId="0" borderId="5" applyNumberFormat="0" applyFill="0" applyAlignment="0" applyProtection="0"/>
    <xf numFmtId="0" fontId="23" fillId="0" borderId="4" applyNumberFormat="0" applyFill="0" applyAlignment="0" applyProtection="0"/>
    <xf numFmtId="0" fontId="22" fillId="0" borderId="3" applyNumberFormat="0" applyFill="0" applyAlignment="0" applyProtection="0"/>
    <xf numFmtId="0" fontId="21" fillId="4" borderId="0" applyNumberFormat="0" applyBorder="0" applyAlignment="0" applyProtection="0"/>
    <xf numFmtId="0" fontId="20" fillId="0" borderId="0" applyNumberFormat="0" applyFill="0" applyBorder="0" applyAlignment="0" applyProtection="0"/>
    <xf numFmtId="0" fontId="19" fillId="21" borderId="2" applyNumberFormat="0" applyAlignment="0" applyProtection="0"/>
    <xf numFmtId="0" fontId="18" fillId="20" borderId="1" applyNumberFormat="0" applyAlignment="0" applyProtection="0"/>
    <xf numFmtId="0" fontId="17" fillId="3"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13" borderId="0" applyNumberFormat="0" applyBorder="0" applyAlignment="0" applyProtection="0"/>
    <xf numFmtId="0" fontId="16" fillId="18" borderId="0" applyNumberFormat="0" applyBorder="0" applyAlignment="0" applyProtection="0"/>
    <xf numFmtId="0" fontId="16" fillId="17" borderId="0" applyNumberFormat="0" applyBorder="0" applyAlignment="0" applyProtection="0"/>
    <xf numFmtId="0" fontId="16" fillId="16"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7" fillId="0" borderId="0"/>
    <xf numFmtId="0" fontId="7" fillId="0" borderId="0"/>
    <xf numFmtId="0" fontId="7" fillId="0" borderId="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14" fillId="0" borderId="0"/>
    <xf numFmtId="0" fontId="14" fillId="0" borderId="0"/>
    <xf numFmtId="0" fontId="7" fillId="0" borderId="0"/>
    <xf numFmtId="0" fontId="29" fillId="20"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34" borderId="52" applyNumberFormat="0" applyFont="0" applyAlignment="0" applyProtection="0"/>
    <xf numFmtId="0" fontId="7" fillId="0" borderId="0"/>
    <xf numFmtId="0" fontId="7" fillId="37" borderId="0" applyNumberFormat="0" applyBorder="0" applyAlignment="0" applyProtection="0"/>
    <xf numFmtId="9" fontId="7" fillId="0" borderId="0" applyFont="0" applyFill="0" applyBorder="0" applyAlignment="0" applyProtection="0"/>
    <xf numFmtId="0" fontId="7" fillId="0" borderId="0"/>
    <xf numFmtId="0" fontId="7" fillId="41" borderId="0" applyNumberFormat="0" applyBorder="0" applyAlignment="0" applyProtection="0"/>
    <xf numFmtId="0" fontId="7" fillId="48" borderId="0" applyNumberFormat="0" applyBorder="0" applyAlignment="0" applyProtection="0"/>
    <xf numFmtId="0" fontId="7" fillId="44" borderId="0" applyNumberFormat="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45" borderId="0" applyNumberFormat="0" applyBorder="0" applyAlignment="0" applyProtection="0"/>
    <xf numFmtId="0" fontId="7" fillId="0" borderId="0"/>
    <xf numFmtId="0" fontId="7" fillId="36" borderId="0" applyNumberFormat="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40" borderId="0" applyNumberFormat="0" applyBorder="0" applyAlignment="0" applyProtection="0"/>
    <xf numFmtId="0" fontId="7" fillId="34" borderId="52" applyNumberFormat="0" applyFont="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34" borderId="52" applyNumberFormat="0" applyFont="0" applyAlignment="0" applyProtection="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34" borderId="52" applyNumberFormat="0" applyFont="0" applyAlignment="0" applyProtection="0"/>
    <xf numFmtId="0" fontId="7" fillId="0" borderId="0"/>
    <xf numFmtId="0" fontId="7" fillId="37" borderId="0" applyNumberFormat="0" applyBorder="0" applyAlignment="0" applyProtection="0"/>
    <xf numFmtId="9" fontId="7" fillId="0" borderId="0" applyFont="0" applyFill="0" applyBorder="0" applyAlignment="0" applyProtection="0"/>
    <xf numFmtId="0" fontId="7" fillId="0" borderId="0"/>
    <xf numFmtId="0" fontId="7" fillId="41" borderId="0" applyNumberFormat="0" applyBorder="0" applyAlignment="0" applyProtection="0"/>
    <xf numFmtId="0" fontId="7" fillId="48" borderId="0" applyNumberFormat="0" applyBorder="0" applyAlignment="0" applyProtection="0"/>
    <xf numFmtId="0" fontId="7" fillId="44" borderId="0" applyNumberFormat="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45" borderId="0" applyNumberFormat="0" applyBorder="0" applyAlignment="0" applyProtection="0"/>
    <xf numFmtId="0" fontId="7" fillId="0" borderId="0"/>
    <xf numFmtId="0" fontId="7" fillId="36" borderId="0" applyNumberFormat="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40" borderId="0" applyNumberFormat="0" applyBorder="0" applyAlignment="0" applyProtection="0"/>
    <xf numFmtId="0" fontId="7" fillId="34" borderId="52" applyNumberFormat="0" applyFont="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34" borderId="52" applyNumberFormat="0" applyFont="0" applyAlignment="0" applyProtection="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34" borderId="52" applyNumberFormat="0" applyFont="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52" borderId="0" applyNumberFormat="0" applyBorder="0" applyAlignment="0" applyProtection="0"/>
    <xf numFmtId="0" fontId="7" fillId="53" borderId="0" applyNumberFormat="0" applyBorder="0" applyAlignment="0" applyProtection="0"/>
    <xf numFmtId="0" fontId="7" fillId="56" borderId="0" applyNumberFormat="0" applyBorder="0" applyAlignment="0" applyProtection="0"/>
    <xf numFmtId="0" fontId="7" fillId="57"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41"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56" borderId="0" applyNumberFormat="0" applyBorder="0" applyAlignment="0" applyProtection="0"/>
    <xf numFmtId="0" fontId="6" fillId="36" borderId="0" applyNumberFormat="0" applyBorder="0" applyAlignment="0" applyProtection="0"/>
    <xf numFmtId="9" fontId="6" fillId="0" borderId="0" applyFont="0" applyFill="0" applyBorder="0" applyAlignment="0" applyProtection="0"/>
    <xf numFmtId="0" fontId="6" fillId="44" borderId="0" applyNumberFormat="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0" borderId="0"/>
    <xf numFmtId="0" fontId="6" fillId="40" borderId="0" applyNumberFormat="0" applyBorder="0" applyAlignment="0" applyProtection="0"/>
    <xf numFmtId="0" fontId="6" fillId="53" borderId="0" applyNumberFormat="0" applyBorder="0" applyAlignment="0" applyProtection="0"/>
    <xf numFmtId="0" fontId="6" fillId="0" borderId="0"/>
    <xf numFmtId="0" fontId="6" fillId="0" borderId="0"/>
    <xf numFmtId="0" fontId="6" fillId="57" borderId="0" applyNumberFormat="0" applyBorder="0" applyAlignment="0" applyProtection="0"/>
    <xf numFmtId="0" fontId="6" fillId="45"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37" borderId="0" applyNumberFormat="0" applyBorder="0" applyAlignment="0" applyProtection="0"/>
    <xf numFmtId="9" fontId="6" fillId="0" borderId="0" applyFont="0" applyFill="0" applyBorder="0" applyAlignment="0" applyProtection="0"/>
    <xf numFmtId="0" fontId="6" fillId="52" borderId="0" applyNumberFormat="0" applyBorder="0" applyAlignment="0" applyProtection="0"/>
    <xf numFmtId="0" fontId="6" fillId="40" borderId="0" applyNumberFormat="0" applyBorder="0" applyAlignment="0" applyProtection="0"/>
    <xf numFmtId="0" fontId="6" fillId="0" borderId="0"/>
    <xf numFmtId="0" fontId="6" fillId="53" borderId="0" applyNumberFormat="0" applyBorder="0" applyAlignment="0" applyProtection="0"/>
    <xf numFmtId="0" fontId="6" fillId="57" borderId="0" applyNumberFormat="0" applyBorder="0" applyAlignment="0" applyProtection="0"/>
    <xf numFmtId="0" fontId="6" fillId="45" borderId="0" applyNumberFormat="0" applyBorder="0" applyAlignment="0" applyProtection="0"/>
    <xf numFmtId="0" fontId="6" fillId="44" borderId="0" applyNumberFormat="0" applyBorder="0" applyAlignment="0" applyProtection="0"/>
    <xf numFmtId="0" fontId="6" fillId="36" borderId="0" applyNumberFormat="0" applyBorder="0" applyAlignment="0" applyProtection="0"/>
    <xf numFmtId="0" fontId="6" fillId="0" borderId="0"/>
    <xf numFmtId="0" fontId="6" fillId="34" borderId="52" applyNumberFormat="0" applyFont="0" applyAlignment="0" applyProtection="0"/>
    <xf numFmtId="0" fontId="6" fillId="56" borderId="0" applyNumberFormat="0" applyBorder="0" applyAlignment="0" applyProtection="0"/>
    <xf numFmtId="0" fontId="6" fillId="41" borderId="0" applyNumberFormat="0" applyBorder="0" applyAlignment="0" applyProtection="0"/>
    <xf numFmtId="0" fontId="6" fillId="0" borderId="0"/>
    <xf numFmtId="0" fontId="6" fillId="0" borderId="0"/>
    <xf numFmtId="0" fontId="6" fillId="36" borderId="0" applyNumberFormat="0" applyBorder="0" applyAlignment="0" applyProtection="0"/>
    <xf numFmtId="0" fontId="6" fillId="49" borderId="0" applyNumberFormat="0" applyBorder="0" applyAlignment="0" applyProtection="0"/>
    <xf numFmtId="0" fontId="6" fillId="0" borderId="0"/>
    <xf numFmtId="0" fontId="6" fillId="56" borderId="0" applyNumberFormat="0" applyBorder="0" applyAlignment="0" applyProtection="0"/>
    <xf numFmtId="0" fontId="6" fillId="34" borderId="52" applyNumberFormat="0" applyFont="0" applyAlignment="0" applyProtection="0"/>
    <xf numFmtId="0" fontId="6" fillId="57" borderId="0" applyNumberFormat="0" applyBorder="0" applyAlignment="0" applyProtection="0"/>
    <xf numFmtId="0" fontId="6" fillId="40" borderId="0" applyNumberFormat="0" applyBorder="0" applyAlignment="0" applyProtection="0"/>
    <xf numFmtId="0" fontId="6" fillId="36" borderId="0" applyNumberFormat="0" applyBorder="0" applyAlignment="0" applyProtection="0"/>
    <xf numFmtId="0" fontId="6" fillId="41" borderId="0" applyNumberFormat="0" applyBorder="0" applyAlignment="0" applyProtection="0"/>
    <xf numFmtId="0" fontId="6" fillId="40" borderId="0" applyNumberFormat="0" applyBorder="0" applyAlignment="0" applyProtection="0"/>
    <xf numFmtId="0" fontId="6" fillId="0" borderId="0"/>
    <xf numFmtId="0" fontId="6" fillId="41" borderId="0" applyNumberFormat="0" applyBorder="0" applyAlignment="0" applyProtection="0"/>
    <xf numFmtId="0" fontId="6" fillId="0" borderId="0"/>
    <xf numFmtId="0" fontId="6" fillId="41" borderId="0" applyNumberFormat="0" applyBorder="0" applyAlignment="0" applyProtection="0"/>
    <xf numFmtId="0" fontId="6" fillId="45" borderId="0" applyNumberFormat="0" applyBorder="0" applyAlignment="0" applyProtection="0"/>
    <xf numFmtId="0" fontId="6" fillId="0" borderId="0"/>
    <xf numFmtId="0" fontId="6" fillId="53" borderId="0" applyNumberFormat="0" applyBorder="0" applyAlignment="0" applyProtection="0"/>
    <xf numFmtId="0" fontId="6" fillId="36" borderId="0" applyNumberFormat="0" applyBorder="0" applyAlignment="0" applyProtection="0"/>
    <xf numFmtId="0" fontId="6" fillId="0" borderId="0"/>
    <xf numFmtId="0" fontId="6" fillId="56" borderId="0" applyNumberFormat="0" applyBorder="0" applyAlignment="0" applyProtection="0"/>
    <xf numFmtId="0" fontId="6" fillId="41" borderId="0" applyNumberFormat="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0" borderId="0"/>
    <xf numFmtId="0" fontId="6" fillId="40" borderId="0" applyNumberFormat="0" applyBorder="0" applyAlignment="0" applyProtection="0"/>
    <xf numFmtId="0" fontId="6" fillId="0" borderId="0"/>
    <xf numFmtId="0" fontId="6" fillId="56" borderId="0" applyNumberFormat="0" applyBorder="0" applyAlignment="0" applyProtection="0"/>
    <xf numFmtId="0" fontId="6" fillId="53" borderId="0" applyNumberFormat="0" applyBorder="0" applyAlignment="0" applyProtection="0"/>
    <xf numFmtId="0" fontId="6" fillId="40" borderId="0" applyNumberFormat="0" applyBorder="0" applyAlignment="0" applyProtection="0"/>
    <xf numFmtId="0" fontId="6" fillId="52" borderId="0" applyNumberFormat="0" applyBorder="0" applyAlignment="0" applyProtection="0"/>
    <xf numFmtId="0" fontId="6" fillId="0" borderId="0"/>
    <xf numFmtId="0" fontId="6" fillId="56"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57" borderId="0" applyNumberFormat="0" applyBorder="0" applyAlignment="0" applyProtection="0"/>
    <xf numFmtId="0" fontId="6" fillId="0" borderId="0"/>
    <xf numFmtId="0" fontId="6" fillId="36" borderId="0" applyNumberFormat="0" applyBorder="0" applyAlignment="0" applyProtection="0"/>
    <xf numFmtId="0" fontId="6" fillId="37" borderId="0" applyNumberFormat="0" applyBorder="0" applyAlignment="0" applyProtection="0"/>
    <xf numFmtId="0" fontId="6" fillId="34" borderId="52" applyNumberFormat="0" applyFont="0" applyAlignment="0" applyProtection="0"/>
    <xf numFmtId="0" fontId="6" fillId="48"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4" borderId="0" applyNumberFormat="0" applyBorder="0" applyAlignment="0" applyProtection="0"/>
    <xf numFmtId="0" fontId="6" fillId="0" borderId="0"/>
    <xf numFmtId="0" fontId="6" fillId="48" borderId="0" applyNumberFormat="0" applyBorder="0" applyAlignment="0" applyProtection="0"/>
    <xf numFmtId="0" fontId="6" fillId="49" borderId="0" applyNumberFormat="0" applyBorder="0" applyAlignment="0" applyProtection="0"/>
    <xf numFmtId="0" fontId="6" fillId="0" borderId="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37"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44" borderId="0" applyNumberFormat="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52" borderId="0" applyNumberFormat="0" applyBorder="0" applyAlignment="0" applyProtection="0"/>
    <xf numFmtId="0" fontId="6" fillId="0" borderId="0"/>
    <xf numFmtId="0" fontId="6" fillId="36" borderId="0" applyNumberFormat="0" applyBorder="0" applyAlignment="0" applyProtection="0"/>
    <xf numFmtId="9" fontId="6" fillId="0" borderId="0" applyFont="0" applyFill="0" applyBorder="0" applyAlignment="0" applyProtection="0"/>
    <xf numFmtId="0" fontId="6" fillId="52" borderId="0" applyNumberFormat="0" applyBorder="0" applyAlignment="0" applyProtection="0"/>
    <xf numFmtId="0" fontId="6" fillId="0" borderId="0"/>
    <xf numFmtId="0" fontId="6" fillId="0" borderId="0"/>
    <xf numFmtId="0" fontId="6" fillId="40" borderId="0" applyNumberFormat="0" applyBorder="0" applyAlignment="0" applyProtection="0"/>
    <xf numFmtId="0" fontId="6" fillId="48" borderId="0" applyNumberFormat="0" applyBorder="0" applyAlignment="0" applyProtection="0"/>
    <xf numFmtId="0" fontId="6" fillId="0" borderId="0"/>
    <xf numFmtId="0" fontId="6" fillId="45" borderId="0" applyNumberFormat="0" applyBorder="0" applyAlignment="0" applyProtection="0"/>
    <xf numFmtId="0" fontId="6" fillId="44" borderId="0" applyNumberFormat="0" applyBorder="0" applyAlignment="0" applyProtection="0"/>
    <xf numFmtId="0" fontId="6" fillId="0" borderId="0"/>
    <xf numFmtId="0" fontId="6" fillId="53" borderId="0" applyNumberFormat="0" applyBorder="0" applyAlignment="0" applyProtection="0"/>
    <xf numFmtId="0" fontId="6" fillId="36" borderId="0" applyNumberFormat="0" applyBorder="0" applyAlignment="0" applyProtection="0"/>
    <xf numFmtId="0" fontId="6" fillId="48" borderId="0" applyNumberFormat="0" applyBorder="0" applyAlignment="0" applyProtection="0"/>
    <xf numFmtId="0" fontId="6" fillId="0" borderId="0"/>
    <xf numFmtId="9" fontId="6" fillId="0" borderId="0" applyFont="0" applyFill="0" applyBorder="0" applyAlignment="0" applyProtection="0"/>
    <xf numFmtId="0" fontId="6" fillId="52" borderId="0" applyNumberFormat="0" applyBorder="0" applyAlignment="0" applyProtection="0"/>
    <xf numFmtId="0" fontId="6" fillId="40" borderId="0" applyNumberFormat="0" applyBorder="0" applyAlignment="0" applyProtection="0"/>
    <xf numFmtId="0" fontId="6" fillId="56" borderId="0" applyNumberFormat="0" applyBorder="0" applyAlignment="0" applyProtection="0"/>
    <xf numFmtId="0" fontId="6" fillId="44" borderId="0" applyNumberFormat="0" applyBorder="0" applyAlignment="0" applyProtection="0"/>
    <xf numFmtId="9" fontId="6" fillId="0" borderId="0" applyFont="0" applyFill="0" applyBorder="0" applyAlignment="0" applyProtection="0"/>
    <xf numFmtId="0" fontId="6" fillId="57" borderId="0" applyNumberFormat="0" applyBorder="0" applyAlignment="0" applyProtection="0"/>
    <xf numFmtId="0" fontId="6" fillId="45" borderId="0" applyNumberFormat="0" applyBorder="0" applyAlignment="0" applyProtection="0"/>
    <xf numFmtId="0" fontId="6" fillId="34" borderId="52" applyNumberFormat="0" applyFont="0" applyAlignment="0" applyProtection="0"/>
    <xf numFmtId="0" fontId="6" fillId="0" borderId="0"/>
    <xf numFmtId="0" fontId="6" fillId="48" borderId="0" applyNumberFormat="0" applyBorder="0" applyAlignment="0" applyProtection="0"/>
    <xf numFmtId="0" fontId="6" fillId="52" borderId="0" applyNumberFormat="0" applyBorder="0" applyAlignment="0" applyProtection="0"/>
    <xf numFmtId="0" fontId="6" fillId="0" borderId="0"/>
    <xf numFmtId="0" fontId="6" fillId="52" borderId="0" applyNumberFormat="0" applyBorder="0" applyAlignment="0" applyProtection="0"/>
    <xf numFmtId="0" fontId="6" fillId="36" borderId="0" applyNumberFormat="0" applyBorder="0" applyAlignment="0" applyProtection="0"/>
    <xf numFmtId="0" fontId="6" fillId="0" borderId="0"/>
    <xf numFmtId="0" fontId="6" fillId="0" borderId="0"/>
    <xf numFmtId="0" fontId="6" fillId="44"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9" borderId="0" applyNumberFormat="0" applyBorder="0" applyAlignment="0" applyProtection="0"/>
    <xf numFmtId="0" fontId="6" fillId="0" borderId="0"/>
    <xf numFmtId="0" fontId="6" fillId="57" borderId="0" applyNumberFormat="0" applyBorder="0" applyAlignment="0" applyProtection="0"/>
    <xf numFmtId="0" fontId="6" fillId="48" borderId="0" applyNumberFormat="0" applyBorder="0" applyAlignment="0" applyProtection="0"/>
    <xf numFmtId="0" fontId="6" fillId="0" borderId="0"/>
    <xf numFmtId="0" fontId="6" fillId="0" borderId="0"/>
    <xf numFmtId="0" fontId="6" fillId="0" borderId="0"/>
    <xf numFmtId="0" fontId="6" fillId="48"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36" borderId="0" applyNumberFormat="0" applyBorder="0" applyAlignment="0" applyProtection="0"/>
    <xf numFmtId="0" fontId="6" fillId="41" borderId="0" applyNumberFormat="0" applyBorder="0" applyAlignment="0" applyProtection="0"/>
    <xf numFmtId="0" fontId="6" fillId="56" borderId="0" applyNumberFormat="0" applyBorder="0" applyAlignment="0" applyProtection="0"/>
    <xf numFmtId="0" fontId="6" fillId="49" borderId="0" applyNumberFormat="0" applyBorder="0" applyAlignment="0" applyProtection="0"/>
    <xf numFmtId="0" fontId="6" fillId="48" borderId="0" applyNumberFormat="0" applyBorder="0" applyAlignment="0" applyProtection="0"/>
    <xf numFmtId="9" fontId="6" fillId="0" borderId="0" applyFont="0" applyFill="0" applyBorder="0" applyAlignment="0" applyProtection="0"/>
    <xf numFmtId="0" fontId="6" fillId="48" borderId="0" applyNumberFormat="0" applyBorder="0" applyAlignment="0" applyProtection="0"/>
    <xf numFmtId="0" fontId="6" fillId="0" borderId="0"/>
    <xf numFmtId="0" fontId="6" fillId="41" borderId="0" applyNumberFormat="0" applyBorder="0" applyAlignment="0" applyProtection="0"/>
    <xf numFmtId="0" fontId="6" fillId="0" borderId="0"/>
    <xf numFmtId="0" fontId="6" fillId="4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57" borderId="0" applyNumberFormat="0" applyBorder="0" applyAlignment="0" applyProtection="0"/>
    <xf numFmtId="0" fontId="6" fillId="0" borderId="0"/>
    <xf numFmtId="0" fontId="6" fillId="41" borderId="0" applyNumberFormat="0" applyBorder="0" applyAlignment="0" applyProtection="0"/>
    <xf numFmtId="0" fontId="6" fillId="37" borderId="0" applyNumberFormat="0" applyBorder="0" applyAlignment="0" applyProtection="0"/>
    <xf numFmtId="0" fontId="6" fillId="0" borderId="0"/>
    <xf numFmtId="0" fontId="6" fillId="49" borderId="0" applyNumberFormat="0" applyBorder="0" applyAlignment="0" applyProtection="0"/>
    <xf numFmtId="0" fontId="6" fillId="0" borderId="0"/>
    <xf numFmtId="0" fontId="6" fillId="0" borderId="0"/>
    <xf numFmtId="0" fontId="6" fillId="44" borderId="0" applyNumberFormat="0" applyBorder="0" applyAlignment="0" applyProtection="0"/>
    <xf numFmtId="0" fontId="6" fillId="49" borderId="0" applyNumberFormat="0" applyBorder="0" applyAlignment="0" applyProtection="0"/>
    <xf numFmtId="9" fontId="6" fillId="0" borderId="0" applyFont="0" applyFill="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37" borderId="0" applyNumberFormat="0" applyBorder="0" applyAlignment="0" applyProtection="0"/>
    <xf numFmtId="0" fontId="6" fillId="34" borderId="52" applyNumberFormat="0" applyFont="0" applyAlignment="0" applyProtection="0"/>
    <xf numFmtId="0" fontId="6" fillId="0" borderId="0"/>
    <xf numFmtId="0" fontId="6" fillId="0" borderId="0"/>
    <xf numFmtId="0" fontId="6" fillId="52" borderId="0" applyNumberFormat="0" applyBorder="0" applyAlignment="0" applyProtection="0"/>
    <xf numFmtId="0" fontId="6" fillId="0" borderId="0"/>
    <xf numFmtId="0" fontId="6" fillId="40" borderId="0" applyNumberFormat="0" applyBorder="0" applyAlignment="0" applyProtection="0"/>
    <xf numFmtId="0" fontId="6" fillId="0" borderId="0"/>
    <xf numFmtId="0" fontId="6" fillId="0" borderId="0"/>
    <xf numFmtId="0" fontId="6" fillId="0" borderId="0"/>
    <xf numFmtId="0" fontId="6" fillId="53" borderId="0" applyNumberFormat="0" applyBorder="0" applyAlignment="0" applyProtection="0"/>
    <xf numFmtId="0" fontId="6" fillId="41"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0" borderId="0"/>
    <xf numFmtId="0" fontId="6" fillId="49"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0" borderId="0"/>
    <xf numFmtId="0" fontId="6" fillId="44" borderId="0" applyNumberFormat="0" applyBorder="0" applyAlignment="0" applyProtection="0"/>
    <xf numFmtId="0" fontId="6" fillId="45" borderId="0" applyNumberFormat="0" applyBorder="0" applyAlignment="0" applyProtection="0"/>
    <xf numFmtId="0" fontId="6" fillId="52"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0" borderId="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34" borderId="52" applyNumberFormat="0" applyFont="0" applyAlignment="0" applyProtection="0"/>
    <xf numFmtId="0" fontId="6" fillId="44" borderId="0" applyNumberFormat="0" applyBorder="0" applyAlignment="0" applyProtection="0"/>
    <xf numFmtId="0" fontId="6" fillId="49" borderId="0" applyNumberFormat="0" applyBorder="0" applyAlignment="0" applyProtection="0"/>
    <xf numFmtId="0" fontId="6" fillId="41" borderId="0" applyNumberFormat="0" applyBorder="0" applyAlignment="0" applyProtection="0"/>
    <xf numFmtId="0" fontId="6" fillId="34" borderId="52" applyNumberFormat="0" applyFont="0" applyAlignment="0" applyProtection="0"/>
    <xf numFmtId="0" fontId="6" fillId="0" borderId="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37" borderId="0" applyNumberFormat="0" applyBorder="0" applyAlignment="0" applyProtection="0"/>
    <xf numFmtId="0" fontId="6" fillId="0" borderId="0"/>
    <xf numFmtId="0" fontId="6" fillId="37" borderId="0" applyNumberFormat="0" applyBorder="0" applyAlignment="0" applyProtection="0"/>
    <xf numFmtId="0" fontId="6" fillId="0" borderId="0"/>
    <xf numFmtId="0" fontId="6" fillId="49" borderId="0" applyNumberFormat="0" applyBorder="0" applyAlignment="0" applyProtection="0"/>
    <xf numFmtId="0" fontId="6" fillId="34" borderId="52" applyNumberFormat="0" applyFont="0" applyAlignment="0" applyProtection="0"/>
    <xf numFmtId="0" fontId="6" fillId="0" borderId="0"/>
    <xf numFmtId="0" fontId="6" fillId="0" borderId="0"/>
    <xf numFmtId="0" fontId="6" fillId="56" borderId="0" applyNumberFormat="0" applyBorder="0" applyAlignment="0" applyProtection="0"/>
    <xf numFmtId="0" fontId="6" fillId="41" borderId="0" applyNumberFormat="0" applyBorder="0" applyAlignment="0" applyProtection="0"/>
    <xf numFmtId="0" fontId="6" fillId="0" borderId="0"/>
    <xf numFmtId="0" fontId="6" fillId="37"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56" borderId="0" applyNumberFormat="0" applyBorder="0" applyAlignment="0" applyProtection="0"/>
    <xf numFmtId="0" fontId="6" fillId="0" borderId="0"/>
    <xf numFmtId="0" fontId="6" fillId="56" borderId="0" applyNumberFormat="0" applyBorder="0" applyAlignment="0" applyProtection="0"/>
    <xf numFmtId="0" fontId="6" fillId="45" borderId="0" applyNumberFormat="0" applyBorder="0" applyAlignment="0" applyProtection="0"/>
    <xf numFmtId="0" fontId="6" fillId="53" borderId="0" applyNumberFormat="0" applyBorder="0" applyAlignment="0" applyProtection="0"/>
    <xf numFmtId="43" fontId="6" fillId="0" borderId="0" applyFont="0" applyFill="0" applyBorder="0" applyAlignment="0" applyProtection="0"/>
    <xf numFmtId="0" fontId="6" fillId="34" borderId="52" applyNumberFormat="0" applyFont="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0" borderId="0"/>
    <xf numFmtId="0" fontId="6" fillId="36"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48" borderId="0" applyNumberFormat="0" applyBorder="0" applyAlignment="0" applyProtection="0"/>
    <xf numFmtId="0" fontId="6" fillId="36" borderId="0" applyNumberFormat="0" applyBorder="0" applyAlignment="0" applyProtection="0"/>
    <xf numFmtId="0" fontId="6" fillId="45" borderId="0" applyNumberFormat="0" applyBorder="0" applyAlignment="0" applyProtection="0"/>
    <xf numFmtId="0" fontId="6" fillId="0" borderId="0"/>
    <xf numFmtId="0" fontId="6" fillId="56" borderId="0" applyNumberFormat="0" applyBorder="0" applyAlignment="0" applyProtection="0"/>
    <xf numFmtId="0" fontId="6" fillId="3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4" borderId="0" applyNumberFormat="0" applyBorder="0" applyAlignment="0" applyProtection="0"/>
    <xf numFmtId="0" fontId="6" fillId="0" borderId="0"/>
    <xf numFmtId="0" fontId="6" fillId="40" borderId="0" applyNumberFormat="0" applyBorder="0" applyAlignment="0" applyProtection="0"/>
    <xf numFmtId="0" fontId="6" fillId="0" borderId="0"/>
    <xf numFmtId="0" fontId="6" fillId="48" borderId="0" applyNumberFormat="0" applyBorder="0" applyAlignment="0" applyProtection="0"/>
    <xf numFmtId="0" fontId="6" fillId="56" borderId="0" applyNumberFormat="0" applyBorder="0" applyAlignment="0" applyProtection="0"/>
    <xf numFmtId="0" fontId="6" fillId="36" borderId="0" applyNumberFormat="0" applyBorder="0" applyAlignment="0" applyProtection="0"/>
    <xf numFmtId="0" fontId="6" fillId="53" borderId="0" applyNumberFormat="0" applyBorder="0" applyAlignment="0" applyProtection="0"/>
    <xf numFmtId="0" fontId="6" fillId="34" borderId="52" applyNumberFormat="0" applyFont="0" applyAlignment="0" applyProtection="0"/>
    <xf numFmtId="0" fontId="6" fillId="37" borderId="0" applyNumberFormat="0" applyBorder="0" applyAlignment="0" applyProtection="0"/>
    <xf numFmtId="0" fontId="6" fillId="36" borderId="0" applyNumberFormat="0" applyBorder="0" applyAlignment="0" applyProtection="0"/>
    <xf numFmtId="0" fontId="6" fillId="0" borderId="0"/>
    <xf numFmtId="0" fontId="6" fillId="34" borderId="52" applyNumberFormat="0" applyFont="0" applyAlignment="0" applyProtection="0"/>
    <xf numFmtId="0" fontId="6" fillId="40" borderId="0" applyNumberFormat="0" applyBorder="0" applyAlignment="0" applyProtection="0"/>
    <xf numFmtId="0" fontId="6" fillId="0" borderId="0"/>
    <xf numFmtId="0" fontId="6" fillId="0" borderId="0"/>
    <xf numFmtId="0" fontId="6" fillId="48" borderId="0" applyNumberFormat="0" applyBorder="0" applyAlignment="0" applyProtection="0"/>
    <xf numFmtId="0" fontId="6" fillId="36" borderId="0" applyNumberFormat="0" applyBorder="0" applyAlignment="0" applyProtection="0"/>
    <xf numFmtId="0" fontId="6" fillId="52" borderId="0" applyNumberFormat="0" applyBorder="0" applyAlignment="0" applyProtection="0"/>
    <xf numFmtId="0" fontId="6" fillId="40" borderId="0" applyNumberFormat="0" applyBorder="0" applyAlignment="0" applyProtection="0"/>
    <xf numFmtId="0" fontId="6" fillId="0" borderId="0"/>
    <xf numFmtId="0" fontId="6" fillId="53" borderId="0" applyNumberFormat="0" applyBorder="0" applyAlignment="0" applyProtection="0"/>
    <xf numFmtId="0" fontId="6" fillId="41" borderId="0" applyNumberFormat="0" applyBorder="0" applyAlignment="0" applyProtection="0"/>
    <xf numFmtId="0" fontId="6" fillId="0" borderId="0"/>
    <xf numFmtId="0" fontId="6" fillId="57" borderId="0" applyNumberFormat="0" applyBorder="0" applyAlignment="0" applyProtection="0"/>
    <xf numFmtId="0" fontId="6" fillId="36" borderId="0" applyNumberFormat="0" applyBorder="0" applyAlignment="0" applyProtection="0"/>
    <xf numFmtId="0" fontId="6" fillId="48" borderId="0" applyNumberFormat="0" applyBorder="0" applyAlignment="0" applyProtection="0"/>
    <xf numFmtId="0" fontId="6" fillId="41" borderId="0" applyNumberFormat="0" applyBorder="0" applyAlignment="0" applyProtection="0"/>
    <xf numFmtId="0" fontId="6" fillId="0" borderId="0"/>
    <xf numFmtId="0" fontId="6" fillId="48" borderId="0" applyNumberFormat="0" applyBorder="0" applyAlignment="0" applyProtection="0"/>
    <xf numFmtId="0" fontId="6" fillId="0" borderId="0"/>
    <xf numFmtId="0" fontId="6" fillId="0" borderId="0"/>
    <xf numFmtId="0" fontId="6" fillId="37" borderId="0" applyNumberFormat="0" applyBorder="0" applyAlignment="0" applyProtection="0"/>
    <xf numFmtId="0" fontId="6" fillId="0" borderId="0"/>
    <xf numFmtId="0" fontId="6" fillId="57" borderId="0" applyNumberFormat="0" applyBorder="0" applyAlignment="0" applyProtection="0"/>
    <xf numFmtId="0" fontId="6" fillId="37" borderId="0" applyNumberFormat="0" applyBorder="0" applyAlignment="0" applyProtection="0"/>
    <xf numFmtId="0" fontId="6" fillId="56" borderId="0" applyNumberFormat="0" applyBorder="0" applyAlignment="0" applyProtection="0"/>
    <xf numFmtId="0" fontId="6" fillId="52" borderId="0" applyNumberFormat="0" applyBorder="0" applyAlignment="0" applyProtection="0"/>
    <xf numFmtId="0" fontId="6" fillId="40" borderId="0" applyNumberFormat="0" applyBorder="0" applyAlignment="0" applyProtection="0"/>
    <xf numFmtId="0" fontId="6" fillId="53"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34" borderId="52" applyNumberFormat="0" applyFont="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37"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8" borderId="0" applyNumberFormat="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56" borderId="0" applyNumberFormat="0" applyBorder="0" applyAlignment="0" applyProtection="0"/>
    <xf numFmtId="0" fontId="6" fillId="0" borderId="0"/>
    <xf numFmtId="0" fontId="6" fillId="40" borderId="0" applyNumberFormat="0" applyBorder="0" applyAlignment="0" applyProtection="0"/>
    <xf numFmtId="0" fontId="6" fillId="34" borderId="52" applyNumberFormat="0" applyFont="0" applyAlignment="0" applyProtection="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56"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6"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49" borderId="0" applyNumberFormat="0" applyBorder="0" applyAlignment="0" applyProtection="0"/>
    <xf numFmtId="0" fontId="6" fillId="34" borderId="52" applyNumberFormat="0" applyFont="0" applyAlignment="0" applyProtection="0"/>
    <xf numFmtId="0" fontId="6" fillId="37" borderId="0" applyNumberFormat="0" applyBorder="0" applyAlignment="0" applyProtection="0"/>
    <xf numFmtId="0" fontId="6" fillId="44" borderId="0" applyNumberFormat="0" applyBorder="0" applyAlignment="0" applyProtection="0"/>
    <xf numFmtId="0" fontId="6" fillId="57" borderId="0" applyNumberFormat="0" applyBorder="0" applyAlignment="0" applyProtection="0"/>
    <xf numFmtId="0" fontId="6" fillId="45"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52"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0" borderId="0"/>
    <xf numFmtId="0" fontId="6" fillId="36" borderId="0" applyNumberFormat="0" applyBorder="0" applyAlignment="0" applyProtection="0"/>
    <xf numFmtId="0" fontId="6" fillId="37" borderId="0" applyNumberFormat="0" applyBorder="0" applyAlignment="0" applyProtection="0"/>
    <xf numFmtId="0" fontId="6" fillId="0" borderId="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41"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48" borderId="0" applyNumberFormat="0" applyBorder="0" applyAlignment="0" applyProtection="0"/>
    <xf numFmtId="0" fontId="6" fillId="0" borderId="0"/>
    <xf numFmtId="0" fontId="6" fillId="34" borderId="52" applyNumberFormat="0" applyFont="0" applyAlignment="0" applyProtection="0"/>
    <xf numFmtId="0" fontId="6" fillId="56" borderId="0" applyNumberFormat="0" applyBorder="0" applyAlignment="0" applyProtection="0"/>
    <xf numFmtId="0" fontId="6" fillId="44" borderId="0" applyNumberFormat="0" applyBorder="0" applyAlignment="0" applyProtection="0"/>
    <xf numFmtId="0" fontId="6" fillId="0" borderId="0"/>
    <xf numFmtId="0" fontId="6" fillId="37" borderId="0" applyNumberFormat="0" applyBorder="0" applyAlignment="0" applyProtection="0"/>
    <xf numFmtId="0" fontId="6" fillId="0" borderId="0"/>
    <xf numFmtId="0" fontId="6" fillId="36" borderId="0" applyNumberFormat="0" applyBorder="0" applyAlignment="0" applyProtection="0"/>
    <xf numFmtId="9" fontId="6" fillId="0" borderId="0" applyFont="0" applyFill="0" applyBorder="0" applyAlignment="0" applyProtection="0"/>
    <xf numFmtId="0" fontId="6" fillId="48" borderId="0" applyNumberFormat="0" applyBorder="0" applyAlignment="0" applyProtection="0"/>
    <xf numFmtId="0" fontId="6" fillId="0" borderId="0"/>
    <xf numFmtId="0" fontId="6" fillId="41" borderId="0" applyNumberFormat="0" applyBorder="0" applyAlignment="0" applyProtection="0"/>
    <xf numFmtId="0" fontId="6" fillId="34" borderId="52" applyNumberFormat="0" applyFont="0" applyAlignment="0" applyProtection="0"/>
    <xf numFmtId="0" fontId="6" fillId="56" borderId="0" applyNumberFormat="0" applyBorder="0" applyAlignment="0" applyProtection="0"/>
    <xf numFmtId="0" fontId="6" fillId="49"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5"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56"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53"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56" borderId="0" applyNumberFormat="0" applyBorder="0" applyAlignment="0" applyProtection="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40" borderId="0" applyNumberFormat="0" applyBorder="0" applyAlignment="0" applyProtection="0"/>
    <xf numFmtId="0" fontId="6" fillId="0" borderId="0"/>
    <xf numFmtId="0" fontId="6" fillId="0" borderId="0"/>
    <xf numFmtId="0" fontId="6" fillId="0" borderId="0"/>
    <xf numFmtId="0" fontId="6" fillId="41" borderId="0" applyNumberFormat="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44" borderId="0" applyNumberFormat="0" applyBorder="0" applyAlignment="0" applyProtection="0"/>
    <xf numFmtId="0" fontId="6" fillId="0" borderId="0"/>
    <xf numFmtId="0" fontId="6" fillId="36" borderId="0" applyNumberFormat="0" applyBorder="0" applyAlignment="0" applyProtection="0"/>
    <xf numFmtId="0" fontId="6" fillId="56" borderId="0" applyNumberFormat="0" applyBorder="0" applyAlignment="0" applyProtection="0"/>
    <xf numFmtId="0" fontId="6" fillId="49" borderId="0" applyNumberFormat="0" applyBorder="0" applyAlignment="0" applyProtection="0"/>
    <xf numFmtId="0" fontId="6" fillId="44" borderId="0" applyNumberFormat="0" applyBorder="0" applyAlignment="0" applyProtection="0"/>
    <xf numFmtId="0" fontId="6" fillId="37" borderId="0" applyNumberFormat="0" applyBorder="0" applyAlignment="0" applyProtection="0"/>
    <xf numFmtId="0" fontId="6" fillId="57" borderId="0" applyNumberFormat="0" applyBorder="0" applyAlignment="0" applyProtection="0"/>
    <xf numFmtId="0" fontId="6" fillId="49" borderId="0" applyNumberFormat="0" applyBorder="0" applyAlignment="0" applyProtection="0"/>
    <xf numFmtId="0" fontId="6" fillId="44"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9"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48" borderId="0" applyNumberFormat="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37"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0" borderId="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45"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4" borderId="52" applyNumberFormat="0" applyFont="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52"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7"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45" borderId="0" applyNumberFormat="0" applyBorder="0" applyAlignment="0" applyProtection="0"/>
    <xf numFmtId="0" fontId="6" fillId="36" borderId="0" applyNumberFormat="0" applyBorder="0" applyAlignment="0" applyProtection="0"/>
    <xf numFmtId="43" fontId="6" fillId="0" borderId="0" applyFont="0" applyFill="0" applyBorder="0" applyAlignment="0" applyProtection="0"/>
    <xf numFmtId="0" fontId="6" fillId="53" borderId="0" applyNumberFormat="0" applyBorder="0" applyAlignment="0" applyProtection="0"/>
    <xf numFmtId="0" fontId="6" fillId="0" borderId="0"/>
    <xf numFmtId="0" fontId="6" fillId="45" borderId="0" applyNumberFormat="0" applyBorder="0" applyAlignment="0" applyProtection="0"/>
    <xf numFmtId="0" fontId="6" fillId="40"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57" borderId="0" applyNumberFormat="0" applyBorder="0" applyAlignment="0" applyProtection="0"/>
    <xf numFmtId="0" fontId="6" fillId="41" borderId="0" applyNumberFormat="0" applyBorder="0" applyAlignment="0" applyProtection="0"/>
    <xf numFmtId="0" fontId="6" fillId="48"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7" borderId="0" applyNumberFormat="0" applyBorder="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53" borderId="0" applyNumberFormat="0" applyBorder="0" applyAlignment="0" applyProtection="0"/>
    <xf numFmtId="0" fontId="6" fillId="34" borderId="52" applyNumberFormat="0" applyFont="0" applyAlignment="0" applyProtection="0"/>
    <xf numFmtId="0" fontId="6" fillId="52"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49" borderId="0" applyNumberFormat="0" applyBorder="0" applyAlignment="0" applyProtection="0"/>
    <xf numFmtId="0" fontId="6" fillId="40" borderId="0" applyNumberFormat="0" applyBorder="0" applyAlignment="0" applyProtection="0"/>
    <xf numFmtId="0" fontId="6" fillId="0" borderId="0"/>
    <xf numFmtId="0" fontId="6" fillId="0" borderId="0"/>
    <xf numFmtId="0" fontId="6" fillId="41" borderId="0" applyNumberFormat="0" applyBorder="0" applyAlignment="0" applyProtection="0"/>
    <xf numFmtId="0" fontId="6" fillId="44"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9"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40" borderId="0" applyNumberFormat="0" applyBorder="0" applyAlignment="0" applyProtection="0"/>
    <xf numFmtId="9" fontId="6" fillId="0" borderId="0" applyFont="0" applyFill="0" applyBorder="0" applyAlignment="0" applyProtection="0"/>
    <xf numFmtId="0" fontId="6" fillId="37" borderId="0" applyNumberFormat="0" applyBorder="0" applyAlignment="0" applyProtection="0"/>
    <xf numFmtId="0" fontId="6" fillId="0" borderId="0"/>
    <xf numFmtId="0" fontId="6" fillId="44"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4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5" borderId="0" applyNumberFormat="0" applyBorder="0" applyAlignment="0" applyProtection="0"/>
    <xf numFmtId="0" fontId="6" fillId="3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6" borderId="0" applyNumberFormat="0" applyBorder="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6" borderId="0" applyNumberFormat="0" applyBorder="0" applyAlignment="0" applyProtection="0"/>
    <xf numFmtId="0" fontId="6" fillId="34" borderId="52" applyNumberFormat="0" applyFont="0" applyAlignment="0" applyProtection="0"/>
    <xf numFmtId="0" fontId="6" fillId="41" borderId="0" applyNumberFormat="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45" borderId="0" applyNumberFormat="0" applyBorder="0" applyAlignment="0" applyProtection="0"/>
    <xf numFmtId="0" fontId="6" fillId="52" borderId="0" applyNumberFormat="0" applyBorder="0" applyAlignment="0" applyProtection="0"/>
    <xf numFmtId="0" fontId="6" fillId="45"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0" borderId="0"/>
    <xf numFmtId="0" fontId="6" fillId="36" borderId="0" applyNumberFormat="0" applyBorder="0" applyAlignment="0" applyProtection="0"/>
    <xf numFmtId="0" fontId="6" fillId="48"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0" fontId="6" fillId="41" borderId="0" applyNumberFormat="0" applyBorder="0" applyAlignment="0" applyProtection="0"/>
    <xf numFmtId="0" fontId="6" fillId="0" borderId="0"/>
    <xf numFmtId="0" fontId="6" fillId="57" borderId="0" applyNumberFormat="0" applyBorder="0" applyAlignment="0" applyProtection="0"/>
    <xf numFmtId="0" fontId="6" fillId="53" borderId="0" applyNumberFormat="0" applyBorder="0" applyAlignment="0" applyProtection="0"/>
    <xf numFmtId="9" fontId="6" fillId="0" borderId="0" applyFont="0" applyFill="0" applyBorder="0" applyAlignment="0" applyProtection="0"/>
    <xf numFmtId="0" fontId="6" fillId="45" borderId="0" applyNumberFormat="0" applyBorder="0" applyAlignment="0" applyProtection="0"/>
    <xf numFmtId="9" fontId="6" fillId="0" borderId="0" applyFont="0" applyFill="0" applyBorder="0" applyAlignment="0" applyProtection="0"/>
    <xf numFmtId="0" fontId="6" fillId="36" borderId="0" applyNumberFormat="0" applyBorder="0" applyAlignment="0" applyProtection="0"/>
    <xf numFmtId="0" fontId="6" fillId="56" borderId="0" applyNumberFormat="0" applyBorder="0" applyAlignment="0" applyProtection="0"/>
    <xf numFmtId="0" fontId="6" fillId="0" borderId="0"/>
    <xf numFmtId="0" fontId="6" fillId="45" borderId="0" applyNumberFormat="0" applyBorder="0" applyAlignment="0" applyProtection="0"/>
    <xf numFmtId="0" fontId="6" fillId="36" borderId="0" applyNumberFormat="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45" borderId="0" applyNumberFormat="0" applyBorder="0" applyAlignment="0" applyProtection="0"/>
    <xf numFmtId="0" fontId="6" fillId="34" borderId="52" applyNumberFormat="0" applyFont="0" applyAlignment="0" applyProtection="0"/>
    <xf numFmtId="44" fontId="6" fillId="0" borderId="0" applyFont="0" applyFill="0" applyBorder="0" applyAlignment="0" applyProtection="0"/>
    <xf numFmtId="0" fontId="6" fillId="0" borderId="0"/>
    <xf numFmtId="0" fontId="6" fillId="40" borderId="0" applyNumberFormat="0" applyBorder="0" applyAlignment="0" applyProtection="0"/>
    <xf numFmtId="0" fontId="6" fillId="0" borderId="0"/>
    <xf numFmtId="43" fontId="6" fillId="0" borderId="0" applyFont="0" applyFill="0" applyBorder="0" applyAlignment="0" applyProtection="0"/>
    <xf numFmtId="0" fontId="6" fillId="36" borderId="0" applyNumberFormat="0" applyBorder="0" applyAlignment="0" applyProtection="0"/>
    <xf numFmtId="0" fontId="6" fillId="0" borderId="0"/>
    <xf numFmtId="0" fontId="6" fillId="0" borderId="0"/>
    <xf numFmtId="0" fontId="6" fillId="49" borderId="0" applyNumberFormat="0" applyBorder="0" applyAlignment="0" applyProtection="0"/>
    <xf numFmtId="0" fontId="6" fillId="41" borderId="0" applyNumberFormat="0" applyBorder="0" applyAlignment="0" applyProtection="0"/>
    <xf numFmtId="0" fontId="6" fillId="48"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56" borderId="0" applyNumberFormat="0" applyBorder="0" applyAlignment="0" applyProtection="0"/>
    <xf numFmtId="43" fontId="6" fillId="0" borderId="0" applyFont="0" applyFill="0" applyBorder="0" applyAlignment="0" applyProtection="0"/>
    <xf numFmtId="0" fontId="6" fillId="52" borderId="0" applyNumberFormat="0" applyBorder="0" applyAlignment="0" applyProtection="0"/>
    <xf numFmtId="43" fontId="6" fillId="0" borderId="0" applyFont="0" applyFill="0" applyBorder="0" applyAlignment="0" applyProtection="0"/>
    <xf numFmtId="0" fontId="6" fillId="5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57" borderId="0" applyNumberFormat="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53" borderId="0" applyNumberFormat="0" applyBorder="0" applyAlignment="0" applyProtection="0"/>
    <xf numFmtId="43" fontId="6" fillId="0" borderId="0" applyFont="0" applyFill="0" applyBorder="0" applyAlignment="0" applyProtection="0"/>
    <xf numFmtId="0" fontId="6" fillId="48"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1" borderId="0" applyNumberFormat="0" applyBorder="0" applyAlignment="0" applyProtection="0"/>
    <xf numFmtId="0" fontId="6" fillId="34" borderId="52" applyNumberFormat="0" applyFont="0" applyAlignment="0" applyProtection="0"/>
    <xf numFmtId="0" fontId="6" fillId="0" borderId="0"/>
    <xf numFmtId="0" fontId="6" fillId="57" borderId="0" applyNumberFormat="0" applyBorder="0" applyAlignment="0" applyProtection="0"/>
    <xf numFmtId="0" fontId="6" fillId="0" borderId="0"/>
    <xf numFmtId="0" fontId="6" fillId="57" borderId="0" applyNumberFormat="0" applyBorder="0" applyAlignment="0" applyProtection="0"/>
    <xf numFmtId="0" fontId="6" fillId="0" borderId="0"/>
    <xf numFmtId="0" fontId="6" fillId="48" borderId="0" applyNumberFormat="0" applyBorder="0" applyAlignment="0" applyProtection="0"/>
    <xf numFmtId="0" fontId="6" fillId="0" borderId="0"/>
    <xf numFmtId="0" fontId="6" fillId="49" borderId="0" applyNumberFormat="0" applyBorder="0" applyAlignment="0" applyProtection="0"/>
    <xf numFmtId="0" fontId="6" fillId="0" borderId="0"/>
    <xf numFmtId="0" fontId="6" fillId="53" borderId="0" applyNumberFormat="0" applyBorder="0" applyAlignment="0" applyProtection="0"/>
    <xf numFmtId="0" fontId="6" fillId="0" borderId="0"/>
    <xf numFmtId="0" fontId="6" fillId="45" borderId="0" applyNumberFormat="0" applyBorder="0" applyAlignment="0" applyProtection="0"/>
    <xf numFmtId="0" fontId="6" fillId="53" borderId="0" applyNumberFormat="0" applyBorder="0" applyAlignment="0" applyProtection="0"/>
    <xf numFmtId="0" fontId="6" fillId="0" borderId="0"/>
    <xf numFmtId="0" fontId="6" fillId="40" borderId="0" applyNumberFormat="0" applyBorder="0" applyAlignment="0" applyProtection="0"/>
    <xf numFmtId="9" fontId="6" fillId="0" borderId="0" applyFont="0" applyFill="0" applyBorder="0" applyAlignment="0" applyProtection="0"/>
    <xf numFmtId="0" fontId="6" fillId="0" borderId="0"/>
    <xf numFmtId="0" fontId="6" fillId="53" borderId="0" applyNumberFormat="0" applyBorder="0" applyAlignment="0" applyProtection="0"/>
    <xf numFmtId="0" fontId="6" fillId="36" borderId="0" applyNumberFormat="0" applyBorder="0" applyAlignment="0" applyProtection="0"/>
    <xf numFmtId="9" fontId="6" fillId="0" borderId="0" applyFont="0" applyFill="0" applyBorder="0" applyAlignment="0" applyProtection="0"/>
    <xf numFmtId="0" fontId="6" fillId="57" borderId="0" applyNumberFormat="0" applyBorder="0" applyAlignment="0" applyProtection="0"/>
    <xf numFmtId="44" fontId="6" fillId="0" borderId="0" applyFont="0" applyFill="0" applyBorder="0" applyAlignment="0" applyProtection="0"/>
    <xf numFmtId="0" fontId="6" fillId="56" borderId="0" applyNumberFormat="0" applyBorder="0" applyAlignment="0" applyProtection="0"/>
    <xf numFmtId="9" fontId="6" fillId="0" borderId="0" applyFont="0" applyFill="0" applyBorder="0" applyAlignment="0" applyProtection="0"/>
    <xf numFmtId="0" fontId="6" fillId="52"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34" borderId="52" applyNumberFormat="0" applyFont="0" applyAlignment="0" applyProtection="0"/>
    <xf numFmtId="0" fontId="6" fillId="34" borderId="52" applyNumberFormat="0" applyFont="0" applyAlignment="0" applyProtection="0"/>
    <xf numFmtId="0" fontId="6" fillId="0" borderId="0"/>
    <xf numFmtId="0" fontId="6" fillId="48" borderId="0" applyNumberFormat="0" applyBorder="0" applyAlignment="0" applyProtection="0"/>
    <xf numFmtId="0" fontId="6" fillId="0" borderId="0"/>
    <xf numFmtId="43" fontId="6" fillId="0" borderId="0" applyFont="0" applyFill="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34" borderId="52" applyNumberFormat="0" applyFont="0" applyAlignment="0" applyProtection="0"/>
    <xf numFmtId="0" fontId="6" fillId="52" borderId="0" applyNumberFormat="0" applyBorder="0" applyAlignment="0" applyProtection="0"/>
    <xf numFmtId="0" fontId="6" fillId="41" borderId="0" applyNumberFormat="0" applyBorder="0" applyAlignment="0" applyProtection="0"/>
    <xf numFmtId="0" fontId="6" fillId="0" borderId="0"/>
    <xf numFmtId="0" fontId="6" fillId="36" borderId="0" applyNumberFormat="0" applyBorder="0" applyAlignment="0" applyProtection="0"/>
    <xf numFmtId="0" fontId="6" fillId="48" borderId="0" applyNumberFormat="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57" borderId="0" applyNumberFormat="0" applyBorder="0" applyAlignment="0" applyProtection="0"/>
    <xf numFmtId="0" fontId="6" fillId="0" borderId="0"/>
    <xf numFmtId="0" fontId="6" fillId="0" borderId="0"/>
    <xf numFmtId="0" fontId="6" fillId="0" borderId="0"/>
    <xf numFmtId="0" fontId="6" fillId="56" borderId="0" applyNumberFormat="0" applyBorder="0" applyAlignment="0" applyProtection="0"/>
    <xf numFmtId="0" fontId="6" fillId="37" borderId="0" applyNumberFormat="0" applyBorder="0" applyAlignment="0" applyProtection="0"/>
    <xf numFmtId="0" fontId="6" fillId="0" borderId="0"/>
    <xf numFmtId="0" fontId="6" fillId="56" borderId="0" applyNumberFormat="0" applyBorder="0" applyAlignment="0" applyProtection="0"/>
    <xf numFmtId="0" fontId="6" fillId="0" borderId="0"/>
    <xf numFmtId="0" fontId="6" fillId="48"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34" borderId="52" applyNumberFormat="0" applyFont="0" applyAlignment="0" applyProtection="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34" borderId="52" applyNumberFormat="0" applyFont="0" applyAlignment="0" applyProtection="0"/>
    <xf numFmtId="0" fontId="6" fillId="0" borderId="0"/>
    <xf numFmtId="0" fontId="6" fillId="49"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4" borderId="52" applyNumberFormat="0" applyFont="0" applyAlignment="0" applyProtection="0"/>
    <xf numFmtId="0" fontId="6" fillId="44"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44" fontId="6" fillId="0" borderId="0" applyFont="0" applyFill="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49" borderId="0" applyNumberFormat="0" applyBorder="0" applyAlignment="0" applyProtection="0"/>
    <xf numFmtId="0" fontId="6" fillId="44" borderId="0" applyNumberFormat="0" applyBorder="0" applyAlignment="0" applyProtection="0"/>
    <xf numFmtId="0" fontId="6" fillId="41" borderId="0" applyNumberFormat="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41" borderId="0" applyNumberFormat="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40" borderId="0" applyNumberFormat="0" applyBorder="0" applyAlignment="0" applyProtection="0"/>
    <xf numFmtId="0" fontId="6" fillId="40" borderId="0" applyNumberFormat="0" applyBorder="0" applyAlignment="0" applyProtection="0"/>
    <xf numFmtId="0" fontId="6" fillId="49" borderId="0" applyNumberFormat="0" applyBorder="0" applyAlignment="0" applyProtection="0"/>
    <xf numFmtId="0" fontId="6" fillId="48" borderId="0" applyNumberFormat="0" applyBorder="0" applyAlignment="0" applyProtection="0"/>
    <xf numFmtId="0" fontId="6" fillId="34" borderId="52" applyNumberFormat="0" applyFont="0" applyAlignment="0" applyProtection="0"/>
    <xf numFmtId="0" fontId="6" fillId="45"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49" borderId="0" applyNumberFormat="0" applyBorder="0" applyAlignment="0" applyProtection="0"/>
    <xf numFmtId="0" fontId="6" fillId="40" borderId="0" applyNumberFormat="0" applyBorder="0" applyAlignment="0" applyProtection="0"/>
    <xf numFmtId="43" fontId="6" fillId="0" borderId="0" applyFont="0" applyFill="0" applyBorder="0" applyAlignment="0" applyProtection="0"/>
    <xf numFmtId="0" fontId="6" fillId="45" borderId="0" applyNumberFormat="0" applyBorder="0" applyAlignment="0" applyProtection="0"/>
    <xf numFmtId="43" fontId="6" fillId="0" borderId="0" applyFont="0" applyFill="0" applyBorder="0" applyAlignment="0" applyProtection="0"/>
    <xf numFmtId="0" fontId="6" fillId="0" borderId="0"/>
    <xf numFmtId="0" fontId="6" fillId="52" borderId="0" applyNumberFormat="0" applyBorder="0" applyAlignment="0" applyProtection="0"/>
    <xf numFmtId="0" fontId="6" fillId="41" borderId="0" applyNumberFormat="0" applyBorder="0" applyAlignment="0" applyProtection="0"/>
    <xf numFmtId="43" fontId="6" fillId="0" borderId="0" applyFont="0" applyFill="0" applyBorder="0" applyAlignment="0" applyProtection="0"/>
    <xf numFmtId="0" fontId="6" fillId="56" borderId="0" applyNumberFormat="0" applyBorder="0" applyAlignment="0" applyProtection="0"/>
    <xf numFmtId="43" fontId="6" fillId="0" borderId="0" applyFont="0" applyFill="0" applyBorder="0" applyAlignment="0" applyProtection="0"/>
    <xf numFmtId="0" fontId="6" fillId="34" borderId="52" applyNumberFormat="0" applyFont="0" applyAlignment="0" applyProtection="0"/>
    <xf numFmtId="0" fontId="6" fillId="44" borderId="0" applyNumberFormat="0" applyBorder="0" applyAlignment="0" applyProtection="0"/>
    <xf numFmtId="0" fontId="6" fillId="0" borderId="0"/>
    <xf numFmtId="0" fontId="6" fillId="45" borderId="0" applyNumberFormat="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9" borderId="0" applyNumberFormat="0" applyBorder="0" applyAlignment="0" applyProtection="0"/>
    <xf numFmtId="0" fontId="6" fillId="34" borderId="52" applyNumberFormat="0" applyFont="0" applyAlignment="0" applyProtection="0"/>
    <xf numFmtId="0" fontId="6" fillId="44" borderId="0" applyNumberFormat="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40"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56"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52" borderId="0" applyNumberFormat="0" applyBorder="0" applyAlignment="0" applyProtection="0"/>
    <xf numFmtId="0" fontId="6" fillId="44" borderId="0" applyNumberFormat="0" applyBorder="0" applyAlignment="0" applyProtection="0"/>
    <xf numFmtId="0" fontId="6" fillId="53" borderId="0" applyNumberFormat="0" applyBorder="0" applyAlignment="0" applyProtection="0"/>
    <xf numFmtId="0" fontId="6" fillId="52" borderId="0" applyNumberFormat="0" applyBorder="0" applyAlignment="0" applyProtection="0"/>
    <xf numFmtId="0" fontId="6" fillId="0" borderId="0"/>
    <xf numFmtId="0" fontId="6" fillId="44" borderId="0" applyNumberFormat="0" applyBorder="0" applyAlignment="0" applyProtection="0"/>
    <xf numFmtId="0" fontId="6" fillId="57" borderId="0" applyNumberFormat="0" applyBorder="0" applyAlignment="0" applyProtection="0"/>
    <xf numFmtId="0" fontId="6" fillId="0" borderId="0"/>
    <xf numFmtId="0" fontId="6" fillId="52" borderId="0" applyNumberFormat="0" applyBorder="0" applyAlignment="0" applyProtection="0"/>
    <xf numFmtId="0" fontId="6" fillId="56" borderId="0" applyNumberFormat="0" applyBorder="0" applyAlignment="0" applyProtection="0"/>
    <xf numFmtId="0" fontId="6" fillId="48" borderId="0" applyNumberFormat="0" applyBorder="0" applyAlignment="0" applyProtection="0"/>
    <xf numFmtId="0" fontId="6" fillId="57" borderId="0" applyNumberFormat="0" applyBorder="0" applyAlignment="0" applyProtection="0"/>
    <xf numFmtId="43" fontId="6" fillId="0" borderId="0" applyFont="0" applyFill="0" applyBorder="0" applyAlignment="0" applyProtection="0"/>
    <xf numFmtId="0" fontId="6" fillId="56" borderId="0" applyNumberFormat="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49" borderId="0" applyNumberFormat="0" applyBorder="0" applyAlignment="0" applyProtection="0"/>
    <xf numFmtId="0" fontId="6" fillId="4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5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44" borderId="0" applyNumberFormat="0" applyBorder="0" applyAlignment="0" applyProtection="0"/>
    <xf numFmtId="0" fontId="6" fillId="52" borderId="0" applyNumberFormat="0" applyBorder="0" applyAlignment="0" applyProtection="0"/>
    <xf numFmtId="0" fontId="6" fillId="0" borderId="0"/>
    <xf numFmtId="0" fontId="6" fillId="45"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37" borderId="0" applyNumberFormat="0" applyBorder="0" applyAlignment="0" applyProtection="0"/>
    <xf numFmtId="43" fontId="6" fillId="0" borderId="0" applyFont="0" applyFill="0" applyBorder="0" applyAlignment="0" applyProtection="0"/>
    <xf numFmtId="0" fontId="6" fillId="44" borderId="0" applyNumberFormat="0" applyBorder="0" applyAlignment="0" applyProtection="0"/>
    <xf numFmtId="0" fontId="6" fillId="0" borderId="0"/>
    <xf numFmtId="0" fontId="6" fillId="34" borderId="52" applyNumberFormat="0" applyFont="0" applyAlignment="0" applyProtection="0"/>
    <xf numFmtId="0" fontId="6" fillId="0" borderId="0"/>
    <xf numFmtId="43" fontId="6" fillId="0" borderId="0" applyFont="0" applyFill="0" applyBorder="0" applyAlignment="0" applyProtection="0"/>
    <xf numFmtId="0" fontId="6" fillId="0" borderId="0"/>
    <xf numFmtId="0" fontId="6" fillId="44"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5" borderId="0" applyNumberFormat="0" applyBorder="0" applyAlignment="0" applyProtection="0"/>
    <xf numFmtId="0" fontId="6" fillId="37" borderId="0" applyNumberFormat="0" applyBorder="0" applyAlignment="0" applyProtection="0"/>
    <xf numFmtId="0" fontId="6" fillId="0" borderId="0"/>
    <xf numFmtId="43" fontId="6" fillId="0" borderId="0" applyFont="0" applyFill="0" applyBorder="0" applyAlignment="0" applyProtection="0"/>
    <xf numFmtId="0" fontId="6" fillId="5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9" borderId="0" applyNumberFormat="0" applyBorder="0" applyAlignment="0" applyProtection="0"/>
    <xf numFmtId="0" fontId="6" fillId="0" borderId="0"/>
    <xf numFmtId="0" fontId="6" fillId="0" borderId="0"/>
    <xf numFmtId="0" fontId="6" fillId="48" borderId="0" applyNumberFormat="0" applyBorder="0" applyAlignment="0" applyProtection="0"/>
    <xf numFmtId="0" fontId="6" fillId="34" borderId="52" applyNumberFormat="0" applyFont="0" applyAlignment="0" applyProtection="0"/>
    <xf numFmtId="0" fontId="6" fillId="56" borderId="0" applyNumberFormat="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0" fontId="6" fillId="57" borderId="0" applyNumberFormat="0" applyBorder="0" applyAlignment="0" applyProtection="0"/>
    <xf numFmtId="0" fontId="6" fillId="41" borderId="0" applyNumberFormat="0" applyBorder="0" applyAlignment="0" applyProtection="0"/>
    <xf numFmtId="0" fontId="6" fillId="37" borderId="0" applyNumberFormat="0" applyBorder="0" applyAlignment="0" applyProtection="0"/>
    <xf numFmtId="43" fontId="6" fillId="0" borderId="0" applyFont="0" applyFill="0" applyBorder="0" applyAlignment="0" applyProtection="0"/>
    <xf numFmtId="0" fontId="6" fillId="52" borderId="0" applyNumberFormat="0" applyBorder="0" applyAlignment="0" applyProtection="0"/>
    <xf numFmtId="0" fontId="6" fillId="0" borderId="0"/>
    <xf numFmtId="0" fontId="6" fillId="0" borderId="0"/>
    <xf numFmtId="0" fontId="6" fillId="52" borderId="0" applyNumberFormat="0" applyBorder="0" applyAlignment="0" applyProtection="0"/>
    <xf numFmtId="0" fontId="6" fillId="53" borderId="0" applyNumberFormat="0" applyBorder="0" applyAlignment="0" applyProtection="0"/>
    <xf numFmtId="0" fontId="6" fillId="0" borderId="0"/>
    <xf numFmtId="0" fontId="6" fillId="40" borderId="0" applyNumberFormat="0" applyBorder="0" applyAlignment="0" applyProtection="0"/>
    <xf numFmtId="0" fontId="6" fillId="44" borderId="0" applyNumberFormat="0" applyBorder="0" applyAlignment="0" applyProtection="0"/>
    <xf numFmtId="0" fontId="6" fillId="37"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40" borderId="0" applyNumberFormat="0" applyBorder="0" applyAlignment="0" applyProtection="0"/>
    <xf numFmtId="0" fontId="6" fillId="0" borderId="0"/>
    <xf numFmtId="43" fontId="6" fillId="0" borderId="0" applyFont="0" applyFill="0" applyBorder="0" applyAlignment="0" applyProtection="0"/>
    <xf numFmtId="0" fontId="6" fillId="53"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5" borderId="0" applyNumberFormat="0" applyBorder="0" applyAlignment="0" applyProtection="0"/>
    <xf numFmtId="44" fontId="6" fillId="0" borderId="0" applyFont="0" applyFill="0" applyBorder="0" applyAlignment="0" applyProtection="0"/>
    <xf numFmtId="0" fontId="6" fillId="37" borderId="0" applyNumberFormat="0" applyBorder="0" applyAlignment="0" applyProtection="0"/>
    <xf numFmtId="0" fontId="6" fillId="0" borderId="0"/>
    <xf numFmtId="0" fontId="6" fillId="48" borderId="0" applyNumberFormat="0" applyBorder="0" applyAlignment="0" applyProtection="0"/>
    <xf numFmtId="0" fontId="6" fillId="53" borderId="0" applyNumberFormat="0" applyBorder="0" applyAlignment="0" applyProtection="0"/>
    <xf numFmtId="0" fontId="6" fillId="44" borderId="0" applyNumberFormat="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6" fillId="44" borderId="0" applyNumberFormat="0" applyBorder="0" applyAlignment="0" applyProtection="0"/>
    <xf numFmtId="0" fontId="6" fillId="5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45" borderId="0" applyNumberFormat="0" applyBorder="0" applyAlignment="0" applyProtection="0"/>
    <xf numFmtId="0" fontId="6" fillId="0" borderId="0"/>
    <xf numFmtId="0" fontId="6" fillId="57"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52"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56" borderId="0" applyNumberFormat="0" applyBorder="0" applyAlignment="0" applyProtection="0"/>
    <xf numFmtId="0" fontId="6" fillId="44" borderId="0" applyNumberFormat="0" applyBorder="0" applyAlignment="0" applyProtection="0"/>
    <xf numFmtId="0" fontId="6" fillId="0" borderId="0"/>
    <xf numFmtId="0" fontId="6" fillId="53" borderId="0" applyNumberFormat="0" applyBorder="0" applyAlignment="0" applyProtection="0"/>
    <xf numFmtId="0" fontId="6" fillId="37"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49" borderId="0" applyNumberFormat="0" applyBorder="0" applyAlignment="0" applyProtection="0"/>
    <xf numFmtId="0" fontId="6" fillId="0" borderId="0"/>
    <xf numFmtId="0" fontId="6" fillId="36" borderId="0" applyNumberFormat="0" applyBorder="0" applyAlignment="0" applyProtection="0"/>
    <xf numFmtId="0" fontId="6" fillId="48" borderId="0" applyNumberFormat="0" applyBorder="0" applyAlignment="0" applyProtection="0"/>
    <xf numFmtId="0" fontId="6" fillId="0" borderId="0"/>
    <xf numFmtId="0" fontId="6" fillId="34" borderId="52" applyNumberFormat="0" applyFont="0" applyAlignment="0" applyProtection="0"/>
    <xf numFmtId="0" fontId="6" fillId="45" borderId="0" applyNumberFormat="0" applyBorder="0" applyAlignment="0" applyProtection="0"/>
    <xf numFmtId="0" fontId="6" fillId="57" borderId="0" applyNumberFormat="0" applyBorder="0" applyAlignment="0" applyProtection="0"/>
    <xf numFmtId="0" fontId="6" fillId="41" borderId="0" applyNumberFormat="0" applyBorder="0" applyAlignment="0" applyProtection="0"/>
    <xf numFmtId="0" fontId="6" fillId="53" borderId="0" applyNumberFormat="0" applyBorder="0" applyAlignment="0" applyProtection="0"/>
    <xf numFmtId="0" fontId="6" fillId="0" borderId="0"/>
    <xf numFmtId="0" fontId="6" fillId="57" borderId="0" applyNumberFormat="0" applyBorder="0" applyAlignment="0" applyProtection="0"/>
    <xf numFmtId="0" fontId="6" fillId="56" borderId="0" applyNumberFormat="0" applyBorder="0" applyAlignment="0" applyProtection="0"/>
    <xf numFmtId="0" fontId="6" fillId="0" borderId="0"/>
    <xf numFmtId="0" fontId="6" fillId="0" borderId="0"/>
    <xf numFmtId="0" fontId="6" fillId="0" borderId="0"/>
    <xf numFmtId="0" fontId="6" fillId="0" borderId="0"/>
    <xf numFmtId="0" fontId="6" fillId="52" borderId="0" applyNumberFormat="0" applyBorder="0" applyAlignment="0" applyProtection="0"/>
    <xf numFmtId="0" fontId="6" fillId="44" borderId="0" applyNumberFormat="0" applyBorder="0" applyAlignment="0" applyProtection="0"/>
    <xf numFmtId="0" fontId="6" fillId="52" borderId="0" applyNumberFormat="0" applyBorder="0" applyAlignment="0" applyProtection="0"/>
    <xf numFmtId="0" fontId="6" fillId="56"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53" borderId="0" applyNumberFormat="0" applyBorder="0" applyAlignment="0" applyProtection="0"/>
    <xf numFmtId="0" fontId="6" fillId="53"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37"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8" borderId="0" applyNumberFormat="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40"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56"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9" fontId="6" fillId="0" borderId="0" applyFont="0" applyFill="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49" borderId="0" applyNumberFormat="0" applyBorder="0" applyAlignment="0" applyProtection="0"/>
    <xf numFmtId="0" fontId="6" fillId="34" borderId="52" applyNumberFormat="0" applyFont="0" applyAlignment="0" applyProtection="0"/>
    <xf numFmtId="0" fontId="6" fillId="37" borderId="0" applyNumberFormat="0" applyBorder="0" applyAlignment="0" applyProtection="0"/>
    <xf numFmtId="0" fontId="6" fillId="44" borderId="0" applyNumberFormat="0" applyBorder="0" applyAlignment="0" applyProtection="0"/>
    <xf numFmtId="0" fontId="6" fillId="57" borderId="0" applyNumberFormat="0" applyBorder="0" applyAlignment="0" applyProtection="0"/>
    <xf numFmtId="0" fontId="6" fillId="45"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52"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0" borderId="0"/>
    <xf numFmtId="0" fontId="6" fillId="36" borderId="0" applyNumberFormat="0" applyBorder="0" applyAlignment="0" applyProtection="0"/>
    <xf numFmtId="0" fontId="6" fillId="37" borderId="0" applyNumberFormat="0" applyBorder="0" applyAlignment="0" applyProtection="0"/>
    <xf numFmtId="0" fontId="6" fillId="0" borderId="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41"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48"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7" borderId="0" applyNumberFormat="0" applyBorder="0" applyAlignment="0" applyProtection="0"/>
    <xf numFmtId="0" fontId="6" fillId="0" borderId="0"/>
    <xf numFmtId="0" fontId="6" fillId="36" borderId="0" applyNumberFormat="0" applyBorder="0" applyAlignment="0" applyProtection="0"/>
    <xf numFmtId="9" fontId="6" fillId="0" borderId="0" applyFont="0" applyFill="0" applyBorder="0" applyAlignment="0" applyProtection="0"/>
    <xf numFmtId="0" fontId="6" fillId="48" borderId="0" applyNumberFormat="0" applyBorder="0" applyAlignment="0" applyProtection="0"/>
    <xf numFmtId="0" fontId="6" fillId="0" borderId="0"/>
    <xf numFmtId="0" fontId="6" fillId="41" borderId="0" applyNumberFormat="0" applyBorder="0" applyAlignment="0" applyProtection="0"/>
    <xf numFmtId="0" fontId="6" fillId="34" borderId="52" applyNumberFormat="0" applyFont="0" applyAlignment="0" applyProtection="0"/>
    <xf numFmtId="0" fontId="6" fillId="56" borderId="0" applyNumberFormat="0" applyBorder="0" applyAlignment="0" applyProtection="0"/>
    <xf numFmtId="0" fontId="6" fillId="49"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5"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36"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49" borderId="0" applyNumberFormat="0" applyBorder="0" applyAlignment="0" applyProtection="0"/>
    <xf numFmtId="9" fontId="6" fillId="0" borderId="0" applyFont="0" applyFill="0" applyBorder="0" applyAlignment="0" applyProtection="0"/>
    <xf numFmtId="0" fontId="6" fillId="53"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56" borderId="0" applyNumberFormat="0" applyBorder="0" applyAlignment="0" applyProtection="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40" borderId="0" applyNumberFormat="0" applyBorder="0" applyAlignment="0" applyProtection="0"/>
    <xf numFmtId="0" fontId="6" fillId="0" borderId="0"/>
    <xf numFmtId="0" fontId="6" fillId="0" borderId="0"/>
    <xf numFmtId="0" fontId="6" fillId="41" borderId="0" applyNumberFormat="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41" borderId="0" applyNumberFormat="0" applyBorder="0" applyAlignment="0" applyProtection="0"/>
    <xf numFmtId="0" fontId="6" fillId="0" borderId="0"/>
    <xf numFmtId="0" fontId="6" fillId="36" borderId="0" applyNumberFormat="0" applyBorder="0" applyAlignment="0" applyProtection="0"/>
    <xf numFmtId="0" fontId="6" fillId="56" borderId="0" applyNumberFormat="0" applyBorder="0" applyAlignment="0" applyProtection="0"/>
    <xf numFmtId="0" fontId="6" fillId="49" borderId="0" applyNumberFormat="0" applyBorder="0" applyAlignment="0" applyProtection="0"/>
    <xf numFmtId="0" fontId="6" fillId="44" borderId="0" applyNumberFormat="0" applyBorder="0" applyAlignment="0" applyProtection="0"/>
    <xf numFmtId="0" fontId="6" fillId="37" borderId="0" applyNumberFormat="0" applyBorder="0" applyAlignment="0" applyProtection="0"/>
    <xf numFmtId="0" fontId="6" fillId="57" borderId="0" applyNumberFormat="0" applyBorder="0" applyAlignment="0" applyProtection="0"/>
    <xf numFmtId="0" fontId="6" fillId="49" borderId="0" applyNumberFormat="0" applyBorder="0" applyAlignment="0" applyProtection="0"/>
    <xf numFmtId="0" fontId="6" fillId="44" borderId="0" applyNumberFormat="0" applyBorder="0" applyAlignment="0" applyProtection="0"/>
    <xf numFmtId="0" fontId="6" fillId="0" borderId="0"/>
    <xf numFmtId="0" fontId="6" fillId="0" borderId="0"/>
    <xf numFmtId="0" fontId="6" fillId="0" borderId="0"/>
    <xf numFmtId="0" fontId="6" fillId="0" borderId="0"/>
    <xf numFmtId="0" fontId="6" fillId="57" borderId="0" applyNumberFormat="0" applyBorder="0" applyAlignment="0" applyProtection="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0"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48" borderId="0" applyNumberFormat="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37"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0" borderId="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45"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4" borderId="52" applyNumberFormat="0" applyFont="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52"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5"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45" borderId="0" applyNumberFormat="0" applyBorder="0" applyAlignment="0" applyProtection="0"/>
    <xf numFmtId="0" fontId="6" fillId="36" borderId="0" applyNumberFormat="0" applyBorder="0" applyAlignment="0" applyProtection="0"/>
    <xf numFmtId="43" fontId="6" fillId="0" borderId="0" applyFont="0" applyFill="0" applyBorder="0" applyAlignment="0" applyProtection="0"/>
    <xf numFmtId="0" fontId="6" fillId="53" borderId="0" applyNumberFormat="0" applyBorder="0" applyAlignment="0" applyProtection="0"/>
    <xf numFmtId="0" fontId="6" fillId="0" borderId="0"/>
    <xf numFmtId="0" fontId="6" fillId="45" borderId="0" applyNumberFormat="0" applyBorder="0" applyAlignment="0" applyProtection="0"/>
    <xf numFmtId="0" fontId="6" fillId="40"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4" borderId="0" applyNumberFormat="0" applyBorder="0" applyAlignment="0" applyProtection="0"/>
    <xf numFmtId="0" fontId="6" fillId="57" borderId="0" applyNumberFormat="0" applyBorder="0" applyAlignment="0" applyProtection="0"/>
    <xf numFmtId="0" fontId="6" fillId="48"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7" borderId="0" applyNumberFormat="0" applyBorder="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53" borderId="0" applyNumberFormat="0" applyBorder="0" applyAlignment="0" applyProtection="0"/>
    <xf numFmtId="0" fontId="6" fillId="34" borderId="5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49" borderId="0" applyNumberFormat="0" applyBorder="0" applyAlignment="0" applyProtection="0"/>
    <xf numFmtId="0" fontId="6" fillId="40" borderId="0" applyNumberFormat="0" applyBorder="0" applyAlignment="0" applyProtection="0"/>
    <xf numFmtId="0" fontId="6" fillId="0" borderId="0"/>
    <xf numFmtId="0" fontId="6" fillId="0" borderId="0"/>
    <xf numFmtId="0" fontId="6" fillId="41" borderId="0" applyNumberFormat="0" applyBorder="0" applyAlignment="0" applyProtection="0"/>
    <xf numFmtId="0" fontId="6" fillId="44" borderId="0" applyNumberFormat="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40" borderId="0" applyNumberFormat="0" applyBorder="0" applyAlignment="0" applyProtection="0"/>
    <xf numFmtId="9" fontId="6" fillId="0" borderId="0" applyFont="0" applyFill="0" applyBorder="0" applyAlignment="0" applyProtection="0"/>
    <xf numFmtId="0" fontId="6" fillId="3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4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5" borderId="0" applyNumberFormat="0" applyBorder="0" applyAlignment="0" applyProtection="0"/>
    <xf numFmtId="0" fontId="6" fillId="3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6" borderId="0" applyNumberFormat="0" applyBorder="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52" borderId="0" applyNumberFormat="0" applyBorder="0" applyAlignment="0" applyProtection="0"/>
    <xf numFmtId="0" fontId="6" fillId="45"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0" borderId="0"/>
    <xf numFmtId="0" fontId="6" fillId="36" borderId="0" applyNumberFormat="0" applyBorder="0" applyAlignment="0" applyProtection="0"/>
    <xf numFmtId="0" fontId="6" fillId="48"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0" fontId="6" fillId="41" borderId="0" applyNumberFormat="0" applyBorder="0" applyAlignment="0" applyProtection="0"/>
    <xf numFmtId="0" fontId="6" fillId="0" borderId="0"/>
    <xf numFmtId="0" fontId="6" fillId="57" borderId="0" applyNumberFormat="0" applyBorder="0" applyAlignment="0" applyProtection="0"/>
    <xf numFmtId="0" fontId="6" fillId="53" borderId="0" applyNumberFormat="0" applyBorder="0" applyAlignment="0" applyProtection="0"/>
    <xf numFmtId="9" fontId="6" fillId="0" borderId="0" applyFont="0" applyFill="0" applyBorder="0" applyAlignment="0" applyProtection="0"/>
    <xf numFmtId="0" fontId="6" fillId="45" borderId="0" applyNumberFormat="0" applyBorder="0" applyAlignment="0" applyProtection="0"/>
    <xf numFmtId="9" fontId="6" fillId="0" borderId="0" applyFont="0" applyFill="0" applyBorder="0" applyAlignment="0" applyProtection="0"/>
    <xf numFmtId="0" fontId="6" fillId="36" borderId="0" applyNumberFormat="0" applyBorder="0" applyAlignment="0" applyProtection="0"/>
    <xf numFmtId="0" fontId="6" fillId="56" borderId="0" applyNumberFormat="0" applyBorder="0" applyAlignment="0" applyProtection="0"/>
    <xf numFmtId="0" fontId="6" fillId="0" borderId="0"/>
    <xf numFmtId="0" fontId="6" fillId="45" borderId="0" applyNumberFormat="0" applyBorder="0" applyAlignment="0" applyProtection="0"/>
    <xf numFmtId="0" fontId="6" fillId="36" borderId="0" applyNumberFormat="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45" borderId="0" applyNumberFormat="0" applyBorder="0" applyAlignment="0" applyProtection="0"/>
    <xf numFmtId="0" fontId="6" fillId="34" borderId="52" applyNumberFormat="0" applyFont="0" applyAlignment="0" applyProtection="0"/>
    <xf numFmtId="44" fontId="6" fillId="0" borderId="0" applyFont="0" applyFill="0" applyBorder="0" applyAlignment="0" applyProtection="0"/>
    <xf numFmtId="0" fontId="6" fillId="0" borderId="0"/>
    <xf numFmtId="0" fontId="6" fillId="40" borderId="0" applyNumberFormat="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49" borderId="0" applyNumberFormat="0" applyBorder="0" applyAlignment="0" applyProtection="0"/>
    <xf numFmtId="0" fontId="6" fillId="41" borderId="0" applyNumberFormat="0" applyBorder="0" applyAlignment="0" applyProtection="0"/>
    <xf numFmtId="0" fontId="6" fillId="48"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56" borderId="0" applyNumberFormat="0" applyBorder="0" applyAlignment="0" applyProtection="0"/>
    <xf numFmtId="43" fontId="6" fillId="0" borderId="0" applyFont="0" applyFill="0" applyBorder="0" applyAlignment="0" applyProtection="0"/>
    <xf numFmtId="0" fontId="6" fillId="52" borderId="0" applyNumberFormat="0" applyBorder="0" applyAlignment="0" applyProtection="0"/>
    <xf numFmtId="43" fontId="6" fillId="0" borderId="0" applyFont="0" applyFill="0" applyBorder="0" applyAlignment="0" applyProtection="0"/>
    <xf numFmtId="0" fontId="6" fillId="4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57" borderId="0" applyNumberFormat="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0" fontId="6" fillId="52" borderId="0" applyNumberFormat="0" applyBorder="0" applyAlignment="0" applyProtection="0"/>
    <xf numFmtId="43" fontId="6" fillId="0" borderId="0" applyFont="0" applyFill="0" applyBorder="0" applyAlignment="0" applyProtection="0"/>
    <xf numFmtId="0" fontId="6" fillId="48" borderId="0" applyNumberFormat="0" applyBorder="0" applyAlignment="0" applyProtection="0"/>
    <xf numFmtId="0" fontId="6" fillId="41" borderId="0" applyNumberFormat="0" applyBorder="0" applyAlignment="0" applyProtection="0"/>
    <xf numFmtId="0" fontId="6" fillId="0" borderId="0"/>
    <xf numFmtId="0" fontId="6" fillId="41"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1" borderId="0" applyNumberFormat="0" applyBorder="0" applyAlignment="0" applyProtection="0"/>
    <xf numFmtId="0" fontId="6" fillId="34" borderId="52" applyNumberFormat="0" applyFont="0" applyAlignment="0" applyProtection="0"/>
    <xf numFmtId="0" fontId="6" fillId="0" borderId="0"/>
    <xf numFmtId="0" fontId="6" fillId="56" borderId="0" applyNumberFormat="0" applyBorder="0" applyAlignment="0" applyProtection="0"/>
    <xf numFmtId="0" fontId="6" fillId="0" borderId="0"/>
    <xf numFmtId="0" fontId="6" fillId="57" borderId="0" applyNumberFormat="0" applyBorder="0" applyAlignment="0" applyProtection="0"/>
    <xf numFmtId="0" fontId="6" fillId="0" borderId="0"/>
    <xf numFmtId="0" fontId="6" fillId="48" borderId="0" applyNumberFormat="0" applyBorder="0" applyAlignment="0" applyProtection="0"/>
    <xf numFmtId="0" fontId="6" fillId="0" borderId="0"/>
    <xf numFmtId="0" fontId="6" fillId="49" borderId="0" applyNumberFormat="0" applyBorder="0" applyAlignment="0" applyProtection="0"/>
    <xf numFmtId="0" fontId="6" fillId="0" borderId="0"/>
    <xf numFmtId="0" fontId="6" fillId="53" borderId="0" applyNumberFormat="0" applyBorder="0" applyAlignment="0" applyProtection="0"/>
    <xf numFmtId="0" fontId="6" fillId="0" borderId="0"/>
    <xf numFmtId="0" fontId="6" fillId="40" borderId="0" applyNumberFormat="0" applyBorder="0" applyAlignment="0" applyProtection="0"/>
    <xf numFmtId="0" fontId="6" fillId="53" borderId="0" applyNumberFormat="0" applyBorder="0" applyAlignment="0" applyProtection="0"/>
    <xf numFmtId="0" fontId="6" fillId="0" borderId="0"/>
    <xf numFmtId="0" fontId="6" fillId="40" borderId="0" applyNumberFormat="0" applyBorder="0" applyAlignment="0" applyProtection="0"/>
    <xf numFmtId="9" fontId="6" fillId="0" borderId="0" applyFont="0" applyFill="0" applyBorder="0" applyAlignment="0" applyProtection="0"/>
    <xf numFmtId="0" fontId="6" fillId="0" borderId="0"/>
    <xf numFmtId="0" fontId="6" fillId="53" borderId="0" applyNumberFormat="0" applyBorder="0" applyAlignment="0" applyProtection="0"/>
    <xf numFmtId="0" fontId="6" fillId="36" borderId="0" applyNumberFormat="0" applyBorder="0" applyAlignment="0" applyProtection="0"/>
    <xf numFmtId="9" fontId="6" fillId="0" borderId="0" applyFont="0" applyFill="0" applyBorder="0" applyAlignment="0" applyProtection="0"/>
    <xf numFmtId="0" fontId="6" fillId="57" borderId="0" applyNumberFormat="0" applyBorder="0" applyAlignment="0" applyProtection="0"/>
    <xf numFmtId="44" fontId="6" fillId="0" borderId="0" applyFont="0" applyFill="0" applyBorder="0" applyAlignment="0" applyProtection="0"/>
    <xf numFmtId="0" fontId="6" fillId="56" borderId="0" applyNumberFormat="0" applyBorder="0" applyAlignment="0" applyProtection="0"/>
    <xf numFmtId="9" fontId="6" fillId="0" borderId="0" applyFont="0" applyFill="0" applyBorder="0" applyAlignment="0" applyProtection="0"/>
    <xf numFmtId="0" fontId="6" fillId="52"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34" borderId="52" applyNumberFormat="0" applyFont="0" applyAlignment="0" applyProtection="0"/>
    <xf numFmtId="0" fontId="6" fillId="0" borderId="0"/>
    <xf numFmtId="0" fontId="6" fillId="48" borderId="0" applyNumberFormat="0" applyBorder="0" applyAlignment="0" applyProtection="0"/>
    <xf numFmtId="0" fontId="6" fillId="0" borderId="0"/>
    <xf numFmtId="43" fontId="6" fillId="0" borderId="0" applyFont="0" applyFill="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34" borderId="52" applyNumberFormat="0" applyFont="0" applyAlignment="0" applyProtection="0"/>
    <xf numFmtId="0" fontId="6" fillId="52" borderId="0" applyNumberFormat="0" applyBorder="0" applyAlignment="0" applyProtection="0"/>
    <xf numFmtId="0" fontId="6" fillId="41" borderId="0" applyNumberFormat="0" applyBorder="0" applyAlignment="0" applyProtection="0"/>
    <xf numFmtId="0" fontId="6" fillId="0" borderId="0"/>
    <xf numFmtId="0" fontId="6" fillId="36" borderId="0" applyNumberFormat="0" applyBorder="0" applyAlignment="0" applyProtection="0"/>
    <xf numFmtId="0" fontId="6" fillId="48"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0" borderId="0"/>
    <xf numFmtId="43" fontId="6" fillId="0" borderId="0" applyFont="0" applyFill="0" applyBorder="0" applyAlignment="0" applyProtection="0"/>
    <xf numFmtId="0" fontId="6" fillId="0" borderId="0"/>
    <xf numFmtId="0" fontId="6" fillId="57" borderId="0" applyNumberFormat="0" applyBorder="0" applyAlignment="0" applyProtection="0"/>
    <xf numFmtId="0" fontId="6" fillId="0" borderId="0"/>
    <xf numFmtId="0" fontId="6" fillId="0" borderId="0"/>
    <xf numFmtId="0" fontId="6" fillId="0" borderId="0"/>
    <xf numFmtId="0" fontId="6" fillId="56" borderId="0" applyNumberFormat="0" applyBorder="0" applyAlignment="0" applyProtection="0"/>
    <xf numFmtId="0" fontId="6" fillId="37" borderId="0" applyNumberFormat="0" applyBorder="0" applyAlignment="0" applyProtection="0"/>
    <xf numFmtId="0" fontId="6" fillId="0" borderId="0"/>
    <xf numFmtId="0" fontId="6" fillId="0" borderId="0"/>
    <xf numFmtId="0" fontId="6" fillId="0" borderId="0"/>
    <xf numFmtId="0" fontId="6" fillId="48"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34" borderId="52" applyNumberFormat="0" applyFont="0" applyAlignment="0" applyProtection="0"/>
    <xf numFmtId="0" fontId="6" fillId="34" borderId="52" applyNumberFormat="0" applyFont="0" applyAlignment="0" applyProtection="0"/>
    <xf numFmtId="0" fontId="6" fillId="49" borderId="0" applyNumberFormat="0" applyBorder="0" applyAlignment="0" applyProtection="0"/>
    <xf numFmtId="0" fontId="6" fillId="34" borderId="52" applyNumberFormat="0" applyFont="0" applyAlignment="0" applyProtection="0"/>
    <xf numFmtId="0" fontId="6" fillId="0" borderId="0"/>
    <xf numFmtId="0" fontId="6" fillId="49"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4" borderId="52" applyNumberFormat="0" applyFont="0" applyAlignment="0" applyProtection="0"/>
    <xf numFmtId="0" fontId="6" fillId="44"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44" fontId="6" fillId="0" borderId="0" applyFont="0" applyFill="0" applyBorder="0" applyAlignment="0" applyProtection="0"/>
    <xf numFmtId="0" fontId="6" fillId="52" borderId="0" applyNumberFormat="0" applyBorder="0" applyAlignment="0" applyProtection="0"/>
    <xf numFmtId="0" fontId="6" fillId="49"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41" borderId="0" applyNumberFormat="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40" borderId="0" applyNumberFormat="0" applyBorder="0" applyAlignment="0" applyProtection="0"/>
    <xf numFmtId="0" fontId="6" fillId="40" borderId="0" applyNumberFormat="0" applyBorder="0" applyAlignment="0" applyProtection="0"/>
    <xf numFmtId="0" fontId="6" fillId="49" borderId="0" applyNumberFormat="0" applyBorder="0" applyAlignment="0" applyProtection="0"/>
    <xf numFmtId="0" fontId="6" fillId="48" borderId="0" applyNumberFormat="0" applyBorder="0" applyAlignment="0" applyProtection="0"/>
    <xf numFmtId="0" fontId="6" fillId="34" borderId="52" applyNumberFormat="0" applyFont="0" applyAlignment="0" applyProtection="0"/>
    <xf numFmtId="0" fontId="6" fillId="45" borderId="0" applyNumberFormat="0" applyBorder="0" applyAlignment="0" applyProtection="0"/>
    <xf numFmtId="43" fontId="6" fillId="0" borderId="0" applyFont="0" applyFill="0" applyBorder="0" applyAlignment="0" applyProtection="0"/>
    <xf numFmtId="0" fontId="6" fillId="45" borderId="0" applyNumberFormat="0" applyBorder="0" applyAlignment="0" applyProtection="0"/>
    <xf numFmtId="0" fontId="6" fillId="0" borderId="0"/>
    <xf numFmtId="0" fontId="6" fillId="49" borderId="0" applyNumberFormat="0" applyBorder="0" applyAlignment="0" applyProtection="0"/>
    <xf numFmtId="0" fontId="6" fillId="40" borderId="0" applyNumberFormat="0" applyBorder="0" applyAlignment="0" applyProtection="0"/>
    <xf numFmtId="43" fontId="6" fillId="0" borderId="0" applyFont="0" applyFill="0" applyBorder="0" applyAlignment="0" applyProtection="0"/>
    <xf numFmtId="0" fontId="6" fillId="45" borderId="0" applyNumberFormat="0" applyBorder="0" applyAlignment="0" applyProtection="0"/>
    <xf numFmtId="43" fontId="6" fillId="0" borderId="0" applyFont="0" applyFill="0" applyBorder="0" applyAlignment="0" applyProtection="0"/>
    <xf numFmtId="0" fontId="6" fillId="0" borderId="0"/>
    <xf numFmtId="0" fontId="6" fillId="52" borderId="0" applyNumberFormat="0" applyBorder="0" applyAlignment="0" applyProtection="0"/>
    <xf numFmtId="0" fontId="6" fillId="41" borderId="0" applyNumberFormat="0" applyBorder="0" applyAlignment="0" applyProtection="0"/>
    <xf numFmtId="43" fontId="6" fillId="0" borderId="0" applyFont="0" applyFill="0" applyBorder="0" applyAlignment="0" applyProtection="0"/>
    <xf numFmtId="0" fontId="6" fillId="56" borderId="0" applyNumberFormat="0" applyBorder="0" applyAlignment="0" applyProtection="0"/>
    <xf numFmtId="43" fontId="6" fillId="0" borderId="0" applyFont="0" applyFill="0" applyBorder="0" applyAlignment="0" applyProtection="0"/>
    <xf numFmtId="0" fontId="6" fillId="0" borderId="0"/>
    <xf numFmtId="0" fontId="6" fillId="44" borderId="0" applyNumberFormat="0" applyBorder="0" applyAlignment="0" applyProtection="0"/>
    <xf numFmtId="0" fontId="6" fillId="0" borderId="0"/>
    <xf numFmtId="0" fontId="6" fillId="48" borderId="0" applyNumberFormat="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0" borderId="0"/>
    <xf numFmtId="0" fontId="6" fillId="36" borderId="0" applyNumberFormat="0" applyBorder="0" applyAlignment="0" applyProtection="0"/>
    <xf numFmtId="0" fontId="6" fillId="37" borderId="0" applyNumberFormat="0" applyBorder="0" applyAlignment="0" applyProtection="0"/>
    <xf numFmtId="0" fontId="6" fillId="49" borderId="0" applyNumberFormat="0" applyBorder="0" applyAlignment="0" applyProtection="0"/>
    <xf numFmtId="0" fontId="6" fillId="34" borderId="52" applyNumberFormat="0" applyFont="0" applyAlignment="0" applyProtection="0"/>
    <xf numFmtId="0" fontId="6" fillId="44" borderId="0" applyNumberFormat="0" applyBorder="0" applyAlignment="0" applyProtection="0"/>
    <xf numFmtId="0" fontId="6" fillId="0" borderId="0"/>
    <xf numFmtId="0" fontId="6" fillId="52" borderId="0" applyNumberFormat="0" applyBorder="0" applyAlignment="0" applyProtection="0"/>
    <xf numFmtId="0" fontId="6" fillId="36" borderId="0" applyNumberFormat="0" applyBorder="0" applyAlignment="0" applyProtection="0"/>
    <xf numFmtId="0" fontId="6" fillId="0" borderId="0"/>
    <xf numFmtId="43" fontId="6" fillId="0" borderId="0" applyFont="0" applyFill="0" applyBorder="0" applyAlignment="0" applyProtection="0"/>
    <xf numFmtId="0" fontId="6" fillId="40"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56"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52" borderId="0" applyNumberFormat="0" applyBorder="0" applyAlignment="0" applyProtection="0"/>
    <xf numFmtId="0" fontId="6" fillId="44" borderId="0" applyNumberFormat="0" applyBorder="0" applyAlignment="0" applyProtection="0"/>
    <xf numFmtId="0" fontId="6" fillId="53" borderId="0" applyNumberFormat="0" applyBorder="0" applyAlignment="0" applyProtection="0"/>
    <xf numFmtId="0" fontId="6" fillId="40" borderId="0" applyNumberFormat="0" applyBorder="0" applyAlignment="0" applyProtection="0"/>
    <xf numFmtId="0" fontId="6" fillId="0" borderId="0"/>
    <xf numFmtId="0" fontId="6" fillId="44" borderId="0" applyNumberFormat="0" applyBorder="0" applyAlignment="0" applyProtection="0"/>
    <xf numFmtId="0" fontId="6" fillId="57" borderId="0" applyNumberFormat="0" applyBorder="0" applyAlignment="0" applyProtection="0"/>
    <xf numFmtId="0" fontId="6" fillId="0" borderId="0"/>
    <xf numFmtId="0" fontId="6" fillId="52" borderId="0" applyNumberFormat="0" applyBorder="0" applyAlignment="0" applyProtection="0"/>
    <xf numFmtId="0" fontId="6" fillId="53" borderId="0" applyNumberFormat="0" applyBorder="0" applyAlignment="0" applyProtection="0"/>
    <xf numFmtId="0" fontId="6" fillId="48" borderId="0" applyNumberFormat="0" applyBorder="0" applyAlignment="0" applyProtection="0"/>
    <xf numFmtId="0" fontId="6" fillId="57" borderId="0" applyNumberFormat="0" applyBorder="0" applyAlignment="0" applyProtection="0"/>
    <xf numFmtId="43" fontId="6" fillId="0" borderId="0" applyFont="0" applyFill="0" applyBorder="0" applyAlignment="0" applyProtection="0"/>
    <xf numFmtId="0" fontId="6" fillId="56" borderId="0" applyNumberFormat="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49" borderId="0" applyNumberFormat="0" applyBorder="0" applyAlignment="0" applyProtection="0"/>
    <xf numFmtId="0" fontId="6" fillId="4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4" borderId="0" applyNumberFormat="0" applyBorder="0" applyAlignment="0" applyProtection="0"/>
    <xf numFmtId="0" fontId="6" fillId="0" borderId="0"/>
    <xf numFmtId="0" fontId="6" fillId="37" borderId="0" applyNumberFormat="0" applyBorder="0" applyAlignment="0" applyProtection="0"/>
    <xf numFmtId="0" fontId="6" fillId="40" borderId="0" applyNumberFormat="0" applyBorder="0" applyAlignment="0" applyProtection="0"/>
    <xf numFmtId="0" fontId="6" fillId="37" borderId="0" applyNumberFormat="0" applyBorder="0" applyAlignment="0" applyProtection="0"/>
    <xf numFmtId="43" fontId="6" fillId="0" borderId="0" applyFont="0" applyFill="0" applyBorder="0" applyAlignment="0" applyProtection="0"/>
    <xf numFmtId="0" fontId="6" fillId="44" borderId="0" applyNumberFormat="0" applyBorder="0" applyAlignment="0" applyProtection="0"/>
    <xf numFmtId="0" fontId="6" fillId="0" borderId="0"/>
    <xf numFmtId="0" fontId="6" fillId="34" borderId="52" applyNumberFormat="0" applyFont="0" applyAlignment="0" applyProtection="0"/>
    <xf numFmtId="0" fontId="6" fillId="0" borderId="0"/>
    <xf numFmtId="43" fontId="6" fillId="0" borderId="0" applyFont="0" applyFill="0" applyBorder="0" applyAlignment="0" applyProtection="0"/>
    <xf numFmtId="0" fontId="6" fillId="0" borderId="0"/>
    <xf numFmtId="0" fontId="6" fillId="44" borderId="0" applyNumberFormat="0" applyBorder="0" applyAlignment="0" applyProtection="0"/>
    <xf numFmtId="0" fontId="6" fillId="36" borderId="0" applyNumberFormat="0" applyBorder="0" applyAlignment="0" applyProtection="0"/>
    <xf numFmtId="0" fontId="6" fillId="53"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0" borderId="0"/>
    <xf numFmtId="43" fontId="6" fillId="0" borderId="0" applyFont="0" applyFill="0" applyBorder="0" applyAlignment="0" applyProtection="0"/>
    <xf numFmtId="0" fontId="6" fillId="5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9" borderId="0" applyNumberFormat="0" applyBorder="0" applyAlignment="0" applyProtection="0"/>
    <xf numFmtId="0" fontId="6" fillId="0" borderId="0"/>
    <xf numFmtId="0" fontId="6" fillId="0" borderId="0"/>
    <xf numFmtId="0" fontId="6" fillId="48" borderId="0" applyNumberFormat="0" applyBorder="0" applyAlignment="0" applyProtection="0"/>
    <xf numFmtId="0" fontId="6" fillId="34" borderId="52" applyNumberFormat="0" applyFont="0" applyAlignment="0" applyProtection="0"/>
    <xf numFmtId="0" fontId="6" fillId="56" borderId="0" applyNumberFormat="0" applyBorder="0" applyAlignment="0" applyProtection="0"/>
    <xf numFmtId="0" fontId="6" fillId="34" borderId="52" applyNumberFormat="0" applyFont="0" applyAlignment="0" applyProtection="0"/>
    <xf numFmtId="0" fontId="6" fillId="40" borderId="0" applyNumberFormat="0" applyBorder="0" applyAlignment="0" applyProtection="0"/>
    <xf numFmtId="0" fontId="6" fillId="37" borderId="0" applyNumberFormat="0" applyBorder="0" applyAlignment="0" applyProtection="0"/>
    <xf numFmtId="0" fontId="6" fillId="57" borderId="0" applyNumberFormat="0" applyBorder="0" applyAlignment="0" applyProtection="0"/>
    <xf numFmtId="0" fontId="6" fillId="41" borderId="0" applyNumberFormat="0" applyBorder="0" applyAlignment="0" applyProtection="0"/>
    <xf numFmtId="0" fontId="6" fillId="37" borderId="0" applyNumberFormat="0" applyBorder="0" applyAlignment="0" applyProtection="0"/>
    <xf numFmtId="43" fontId="6" fillId="0" borderId="0" applyFont="0" applyFill="0" applyBorder="0" applyAlignment="0" applyProtection="0"/>
    <xf numFmtId="0" fontId="6" fillId="52" borderId="0" applyNumberFormat="0" applyBorder="0" applyAlignment="0" applyProtection="0"/>
    <xf numFmtId="0" fontId="6" fillId="0" borderId="0"/>
    <xf numFmtId="0" fontId="6" fillId="0" borderId="0"/>
    <xf numFmtId="0" fontId="6" fillId="52" borderId="0" applyNumberFormat="0" applyBorder="0" applyAlignment="0" applyProtection="0"/>
    <xf numFmtId="0" fontId="6" fillId="53" borderId="0" applyNumberFormat="0" applyBorder="0" applyAlignment="0" applyProtection="0"/>
    <xf numFmtId="0" fontId="6" fillId="0" borderId="0"/>
    <xf numFmtId="0" fontId="6" fillId="44" borderId="0" applyNumberFormat="0" applyBorder="0" applyAlignment="0" applyProtection="0"/>
    <xf numFmtId="0" fontId="6" fillId="37"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40" borderId="0" applyNumberFormat="0" applyBorder="0" applyAlignment="0" applyProtection="0"/>
    <xf numFmtId="0" fontId="6" fillId="0" borderId="0"/>
    <xf numFmtId="43" fontId="6" fillId="0" borderId="0" applyFont="0" applyFill="0" applyBorder="0" applyAlignment="0" applyProtection="0"/>
    <xf numFmtId="0" fontId="6" fillId="53"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5" borderId="0" applyNumberFormat="0" applyBorder="0" applyAlignment="0" applyProtection="0"/>
    <xf numFmtId="44" fontId="6" fillId="0" borderId="0" applyFont="0" applyFill="0" applyBorder="0" applyAlignment="0" applyProtection="0"/>
    <xf numFmtId="0" fontId="6" fillId="37" borderId="0" applyNumberFormat="0" applyBorder="0" applyAlignment="0" applyProtection="0"/>
    <xf numFmtId="0" fontId="6" fillId="0" borderId="0"/>
    <xf numFmtId="0" fontId="6" fillId="48" borderId="0" applyNumberFormat="0" applyBorder="0" applyAlignment="0" applyProtection="0"/>
    <xf numFmtId="0" fontId="6" fillId="53" borderId="0" applyNumberFormat="0" applyBorder="0" applyAlignment="0" applyProtection="0"/>
    <xf numFmtId="0" fontId="6" fillId="44" borderId="0" applyNumberFormat="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6" fillId="44" borderId="0" applyNumberFormat="0" applyBorder="0" applyAlignment="0" applyProtection="0"/>
    <xf numFmtId="0" fontId="6" fillId="5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45" borderId="0" applyNumberFormat="0" applyBorder="0" applyAlignment="0" applyProtection="0"/>
    <xf numFmtId="0" fontId="6" fillId="0" borderId="0"/>
    <xf numFmtId="0" fontId="6" fillId="53"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52"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56" borderId="0" applyNumberFormat="0" applyBorder="0" applyAlignment="0" applyProtection="0"/>
    <xf numFmtId="0" fontId="6" fillId="53" borderId="0" applyNumberFormat="0" applyBorder="0" applyAlignment="0" applyProtection="0"/>
    <xf numFmtId="9" fontId="6" fillId="0" borderId="0" applyFont="0" applyFill="0" applyBorder="0" applyAlignment="0" applyProtection="0"/>
    <xf numFmtId="0" fontId="6" fillId="0" borderId="0"/>
    <xf numFmtId="0" fontId="6" fillId="53" borderId="0" applyNumberFormat="0" applyBorder="0" applyAlignment="0" applyProtection="0"/>
    <xf numFmtId="0" fontId="6" fillId="37"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49" borderId="0" applyNumberFormat="0" applyBorder="0" applyAlignment="0" applyProtection="0"/>
    <xf numFmtId="0" fontId="6" fillId="0" borderId="0"/>
    <xf numFmtId="0" fontId="6" fillId="36" borderId="0" applyNumberFormat="0" applyBorder="0" applyAlignment="0" applyProtection="0"/>
    <xf numFmtId="0" fontId="6" fillId="48" borderId="0" applyNumberFormat="0" applyBorder="0" applyAlignment="0" applyProtection="0"/>
    <xf numFmtId="0" fontId="6" fillId="0" borderId="0"/>
    <xf numFmtId="0" fontId="6" fillId="34" borderId="52" applyNumberFormat="0" applyFont="0" applyAlignment="0" applyProtection="0"/>
    <xf numFmtId="0" fontId="6" fillId="45" borderId="0" applyNumberFormat="0" applyBorder="0" applyAlignment="0" applyProtection="0"/>
    <xf numFmtId="0" fontId="6" fillId="57" borderId="0" applyNumberFormat="0" applyBorder="0" applyAlignment="0" applyProtection="0"/>
    <xf numFmtId="0" fontId="6" fillId="41" borderId="0" applyNumberFormat="0" applyBorder="0" applyAlignment="0" applyProtection="0"/>
    <xf numFmtId="0" fontId="6" fillId="53" borderId="0" applyNumberFormat="0" applyBorder="0" applyAlignment="0" applyProtection="0"/>
    <xf numFmtId="0" fontId="6" fillId="0" borderId="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52" borderId="0" applyNumberFormat="0" applyBorder="0" applyAlignment="0" applyProtection="0"/>
    <xf numFmtId="0" fontId="6" fillId="37" borderId="0" applyNumberFormat="0" applyBorder="0" applyAlignment="0" applyProtection="0"/>
    <xf numFmtId="0" fontId="6" fillId="45" borderId="0" applyNumberFormat="0" applyBorder="0" applyAlignment="0" applyProtection="0"/>
    <xf numFmtId="0" fontId="6" fillId="52" borderId="0" applyNumberFormat="0" applyBorder="0" applyAlignment="0" applyProtection="0"/>
    <xf numFmtId="0" fontId="6" fillId="56" borderId="0" applyNumberFormat="0" applyBorder="0" applyAlignment="0" applyProtection="0"/>
    <xf numFmtId="0" fontId="6" fillId="0" borderId="0"/>
    <xf numFmtId="0" fontId="6" fillId="0" borderId="0"/>
    <xf numFmtId="0" fontId="6" fillId="0" borderId="0"/>
    <xf numFmtId="0" fontId="6" fillId="53" borderId="0" applyNumberFormat="0" applyBorder="0" applyAlignment="0" applyProtection="0"/>
    <xf numFmtId="0" fontId="6" fillId="53"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36" borderId="0" applyNumberFormat="0" applyBorder="0" applyAlignment="0" applyProtection="0"/>
    <xf numFmtId="0" fontId="6" fillId="0" borderId="0"/>
    <xf numFmtId="0" fontId="6" fillId="48" borderId="0" applyNumberFormat="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40" borderId="0" applyNumberFormat="0" applyBorder="0" applyAlignment="0" applyProtection="0"/>
    <xf numFmtId="0" fontId="6" fillId="34" borderId="52" applyNumberFormat="0" applyFont="0" applyAlignment="0" applyProtection="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56"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3" borderId="0" applyNumberFormat="0" applyBorder="0" applyAlignment="0" applyProtection="0"/>
    <xf numFmtId="0" fontId="6" fillId="49" borderId="0" applyNumberFormat="0" applyBorder="0" applyAlignment="0" applyProtection="0"/>
    <xf numFmtId="0" fontId="6" fillId="34" borderId="52" applyNumberFormat="0" applyFont="0" applyAlignment="0" applyProtection="0"/>
    <xf numFmtId="0" fontId="6" fillId="37" borderId="0" applyNumberFormat="0" applyBorder="0" applyAlignment="0" applyProtection="0"/>
    <xf numFmtId="0" fontId="6" fillId="44" borderId="0" applyNumberFormat="0" applyBorder="0" applyAlignment="0" applyProtection="0"/>
    <xf numFmtId="0" fontId="6" fillId="57" borderId="0" applyNumberFormat="0" applyBorder="0" applyAlignment="0" applyProtection="0"/>
    <xf numFmtId="0" fontId="6" fillId="45"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41"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45"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48" borderId="0" applyNumberFormat="0" applyBorder="0" applyAlignment="0" applyProtection="0"/>
    <xf numFmtId="0" fontId="6" fillId="0" borderId="0"/>
    <xf numFmtId="0" fontId="6" fillId="37" borderId="0" applyNumberFormat="0" applyBorder="0" applyAlignment="0" applyProtection="0"/>
    <xf numFmtId="0" fontId="6" fillId="0" borderId="0"/>
    <xf numFmtId="0" fontId="6" fillId="36" borderId="0" applyNumberFormat="0" applyBorder="0" applyAlignment="0" applyProtection="0"/>
    <xf numFmtId="9" fontId="6" fillId="0" borderId="0" applyFont="0" applyFill="0" applyBorder="0" applyAlignment="0" applyProtection="0"/>
    <xf numFmtId="0" fontId="6" fillId="41" borderId="0" applyNumberFormat="0" applyBorder="0" applyAlignment="0" applyProtection="0"/>
    <xf numFmtId="0" fontId="6" fillId="0" borderId="0"/>
    <xf numFmtId="0" fontId="6" fillId="41" borderId="0" applyNumberFormat="0" applyBorder="0" applyAlignment="0" applyProtection="0"/>
    <xf numFmtId="0" fontId="6" fillId="34" borderId="52" applyNumberFormat="0" applyFont="0" applyAlignment="0" applyProtection="0"/>
    <xf numFmtId="0" fontId="6" fillId="56" borderId="0" applyNumberFormat="0" applyBorder="0" applyAlignment="0" applyProtection="0"/>
    <xf numFmtId="0" fontId="6" fillId="49"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5"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53"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40" borderId="0" applyNumberFormat="0" applyBorder="0" applyAlignment="0" applyProtection="0"/>
    <xf numFmtId="0" fontId="6" fillId="0" borderId="0"/>
    <xf numFmtId="0" fontId="6" fillId="0" borderId="0"/>
    <xf numFmtId="0" fontId="6" fillId="36" borderId="0" applyNumberFormat="0" applyBorder="0" applyAlignment="0" applyProtection="0"/>
    <xf numFmtId="0" fontId="6" fillId="40" borderId="0" applyNumberFormat="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53" borderId="0" applyNumberFormat="0" applyBorder="0" applyAlignment="0" applyProtection="0"/>
    <xf numFmtId="0" fontId="6" fillId="0" borderId="0"/>
    <xf numFmtId="0" fontId="6" fillId="34" borderId="52" applyNumberFormat="0" applyFont="0" applyAlignment="0" applyProtection="0"/>
    <xf numFmtId="0" fontId="6" fillId="49" borderId="0" applyNumberFormat="0" applyBorder="0" applyAlignment="0" applyProtection="0"/>
    <xf numFmtId="0" fontId="6" fillId="49" borderId="0" applyNumberFormat="0" applyBorder="0" applyAlignment="0" applyProtection="0"/>
    <xf numFmtId="0" fontId="6" fillId="44" borderId="0" applyNumberFormat="0" applyBorder="0" applyAlignment="0" applyProtection="0"/>
    <xf numFmtId="0" fontId="6" fillId="37" borderId="0" applyNumberFormat="0" applyBorder="0" applyAlignment="0" applyProtection="0"/>
    <xf numFmtId="0" fontId="6" fillId="57"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48" borderId="0" applyNumberFormat="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37"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0" borderId="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45"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4" borderId="52" applyNumberFormat="0" applyFont="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52"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37"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48"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9" fontId="6" fillId="0" borderId="0" applyFont="0" applyFill="0" applyBorder="0" applyAlignment="0" applyProtection="0"/>
    <xf numFmtId="0" fontId="6" fillId="0" borderId="0"/>
    <xf numFmtId="0" fontId="6" fillId="45" borderId="0" applyNumberFormat="0" applyBorder="0" applyAlignment="0" applyProtection="0"/>
    <xf numFmtId="0" fontId="6" fillId="36" borderId="0" applyNumberFormat="0" applyBorder="0" applyAlignment="0" applyProtection="0"/>
    <xf numFmtId="43" fontId="6" fillId="0" borderId="0" applyFont="0" applyFill="0" applyBorder="0" applyAlignment="0" applyProtection="0"/>
    <xf numFmtId="0" fontId="6" fillId="52" borderId="0" applyNumberFormat="0" applyBorder="0" applyAlignment="0" applyProtection="0"/>
    <xf numFmtId="0" fontId="6" fillId="0" borderId="0"/>
    <xf numFmtId="0" fontId="6" fillId="45" borderId="0" applyNumberFormat="0" applyBorder="0" applyAlignment="0" applyProtection="0"/>
    <xf numFmtId="0" fontId="6" fillId="4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57" borderId="0" applyNumberFormat="0" applyBorder="0" applyAlignment="0" applyProtection="0"/>
    <xf numFmtId="0" fontId="6" fillId="48"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7" borderId="0" applyNumberFormat="0" applyBorder="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57" borderId="0" applyNumberFormat="0" applyBorder="0" applyAlignment="0" applyProtection="0"/>
    <xf numFmtId="0" fontId="6" fillId="34" borderId="5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48" borderId="0" applyNumberFormat="0" applyBorder="0" applyAlignment="0" applyProtection="0"/>
    <xf numFmtId="0" fontId="6" fillId="37" borderId="0" applyNumberFormat="0" applyBorder="0" applyAlignment="0" applyProtection="0"/>
    <xf numFmtId="0" fontId="6" fillId="0" borderId="0"/>
    <xf numFmtId="0" fontId="6" fillId="0" borderId="0"/>
    <xf numFmtId="0" fontId="6" fillId="41" borderId="0" applyNumberFormat="0" applyBorder="0" applyAlignment="0" applyProtection="0"/>
    <xf numFmtId="0" fontId="6" fillId="44" borderId="0" applyNumberFormat="0" applyBorder="0" applyAlignment="0" applyProtection="0"/>
    <xf numFmtId="0" fontId="6" fillId="36"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40" borderId="0" applyNumberFormat="0" applyBorder="0" applyAlignment="0" applyProtection="0"/>
    <xf numFmtId="9" fontId="6" fillId="0" borderId="0" applyFont="0" applyFill="0" applyBorder="0" applyAlignment="0" applyProtection="0"/>
    <xf numFmtId="0" fontId="6" fillId="37" borderId="0" applyNumberFormat="0" applyBorder="0" applyAlignment="0" applyProtection="0"/>
    <xf numFmtId="0" fontId="6" fillId="0" borderId="0"/>
    <xf numFmtId="0" fontId="6" fillId="36"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0" borderId="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5" borderId="0" applyNumberFormat="0" applyBorder="0" applyAlignment="0" applyProtection="0"/>
    <xf numFmtId="0" fontId="6" fillId="3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6" borderId="0" applyNumberFormat="0" applyBorder="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0" borderId="0"/>
    <xf numFmtId="0" fontId="6" fillId="34" borderId="52" applyNumberFormat="0" applyFont="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49" borderId="0" applyNumberFormat="0" applyBorder="0" applyAlignment="0" applyProtection="0"/>
    <xf numFmtId="0" fontId="6" fillId="44" borderId="0" applyNumberFormat="0" applyBorder="0" applyAlignment="0" applyProtection="0"/>
    <xf numFmtId="0" fontId="6" fillId="34" borderId="52" applyNumberFormat="0" applyFont="0" applyAlignment="0" applyProtection="0"/>
    <xf numFmtId="9" fontId="6" fillId="0" borderId="0" applyFont="0" applyFill="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0" borderId="0"/>
    <xf numFmtId="0" fontId="6" fillId="36" borderId="0" applyNumberFormat="0" applyBorder="0" applyAlignment="0" applyProtection="0"/>
    <xf numFmtId="0" fontId="6" fillId="48"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0" fontId="6" fillId="41"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53" borderId="0" applyNumberFormat="0" applyBorder="0" applyAlignment="0" applyProtection="0"/>
    <xf numFmtId="9" fontId="6" fillId="0" borderId="0" applyFont="0" applyFill="0" applyBorder="0" applyAlignment="0" applyProtection="0"/>
    <xf numFmtId="0" fontId="6" fillId="45" borderId="0" applyNumberFormat="0" applyBorder="0" applyAlignment="0" applyProtection="0"/>
    <xf numFmtId="9" fontId="6" fillId="0" borderId="0" applyFont="0" applyFill="0" applyBorder="0" applyAlignment="0" applyProtection="0"/>
    <xf numFmtId="0" fontId="6" fillId="36" borderId="0" applyNumberFormat="0" applyBorder="0" applyAlignment="0" applyProtection="0"/>
    <xf numFmtId="0" fontId="6" fillId="56" borderId="0" applyNumberFormat="0" applyBorder="0" applyAlignment="0" applyProtection="0"/>
    <xf numFmtId="0" fontId="6" fillId="36" borderId="0" applyNumberFormat="0" applyBorder="0" applyAlignment="0" applyProtection="0"/>
    <xf numFmtId="0" fontId="6" fillId="45" borderId="0" applyNumberFormat="0" applyBorder="0" applyAlignment="0" applyProtection="0"/>
    <xf numFmtId="0" fontId="6" fillId="36" borderId="0" applyNumberFormat="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45" borderId="0" applyNumberFormat="0" applyBorder="0" applyAlignment="0" applyProtection="0"/>
    <xf numFmtId="0" fontId="6" fillId="34" borderId="52" applyNumberFormat="0" applyFont="0" applyAlignment="0" applyProtection="0"/>
    <xf numFmtId="44" fontId="6" fillId="0" borderId="0" applyFont="0" applyFill="0" applyBorder="0" applyAlignment="0" applyProtection="0"/>
    <xf numFmtId="0" fontId="6" fillId="0" borderId="0"/>
    <xf numFmtId="0" fontId="6" fillId="40" borderId="0" applyNumberFormat="0" applyBorder="0" applyAlignment="0" applyProtection="0"/>
    <xf numFmtId="0" fontId="6" fillId="0" borderId="0"/>
    <xf numFmtId="43" fontId="6" fillId="0" borderId="0" applyFont="0" applyFill="0" applyBorder="0" applyAlignment="0" applyProtection="0"/>
    <xf numFmtId="0" fontId="6" fillId="48" borderId="0" applyNumberFormat="0" applyBorder="0" applyAlignment="0" applyProtection="0"/>
    <xf numFmtId="0" fontId="6" fillId="0" borderId="0"/>
    <xf numFmtId="0" fontId="6" fillId="0" borderId="0"/>
    <xf numFmtId="0" fontId="6" fillId="49" borderId="0" applyNumberFormat="0" applyBorder="0" applyAlignment="0" applyProtection="0"/>
    <xf numFmtId="9" fontId="6" fillId="0" borderId="0" applyFont="0" applyFill="0" applyBorder="0" applyAlignment="0" applyProtection="0"/>
    <xf numFmtId="0" fontId="6" fillId="48"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4" borderId="0" applyNumberFormat="0" applyBorder="0" applyAlignment="0" applyProtection="0"/>
    <xf numFmtId="43" fontId="6" fillId="0" borderId="0" applyFont="0" applyFill="0" applyBorder="0" applyAlignment="0" applyProtection="0"/>
    <xf numFmtId="0" fontId="6" fillId="52" borderId="0" applyNumberFormat="0" applyBorder="0" applyAlignment="0" applyProtection="0"/>
    <xf numFmtId="43" fontId="6" fillId="0" borderId="0" applyFont="0" applyFill="0" applyBorder="0" applyAlignment="0" applyProtection="0"/>
    <xf numFmtId="0" fontId="6" fillId="4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57" borderId="0" applyNumberFormat="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34" borderId="52" applyNumberFormat="0" applyFont="0" applyAlignment="0" applyProtection="0"/>
    <xf numFmtId="0" fontId="6" fillId="53" borderId="0" applyNumberFormat="0" applyBorder="0" applyAlignment="0" applyProtection="0"/>
    <xf numFmtId="43" fontId="6" fillId="0" borderId="0" applyFont="0" applyFill="0" applyBorder="0" applyAlignment="0" applyProtection="0"/>
    <xf numFmtId="0" fontId="6" fillId="48"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0" borderId="0"/>
    <xf numFmtId="0" fontId="6" fillId="41" borderId="0" applyNumberFormat="0" applyBorder="0" applyAlignment="0" applyProtection="0"/>
    <xf numFmtId="0" fontId="6" fillId="57" borderId="0" applyNumberFormat="0" applyBorder="0" applyAlignment="0" applyProtection="0"/>
    <xf numFmtId="0" fontId="6" fillId="41" borderId="0" applyNumberFormat="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0" fontId="6" fillId="0" borderId="0"/>
    <xf numFmtId="0" fontId="6" fillId="57" borderId="0" applyNumberFormat="0" applyBorder="0" applyAlignment="0" applyProtection="0"/>
    <xf numFmtId="0" fontId="6" fillId="0" borderId="0"/>
    <xf numFmtId="0" fontId="6" fillId="48" borderId="0" applyNumberFormat="0" applyBorder="0" applyAlignment="0" applyProtection="0"/>
    <xf numFmtId="0" fontId="6" fillId="0" borderId="0"/>
    <xf numFmtId="0" fontId="6" fillId="49" borderId="0" applyNumberFormat="0" applyBorder="0" applyAlignment="0" applyProtection="0"/>
    <xf numFmtId="0" fontId="6" fillId="0" borderId="0"/>
    <xf numFmtId="0" fontId="6" fillId="53" borderId="0" applyNumberFormat="0" applyBorder="0" applyAlignment="0" applyProtection="0"/>
    <xf numFmtId="0" fontId="6" fillId="0" borderId="0"/>
    <xf numFmtId="0" fontId="6" fillId="53" borderId="0" applyNumberFormat="0" applyBorder="0" applyAlignment="0" applyProtection="0"/>
    <xf numFmtId="0" fontId="6" fillId="41" borderId="0" applyNumberFormat="0" applyBorder="0" applyAlignment="0" applyProtection="0"/>
    <xf numFmtId="0" fontId="6" fillId="40" borderId="0" applyNumberFormat="0" applyBorder="0" applyAlignment="0" applyProtection="0"/>
    <xf numFmtId="9" fontId="6" fillId="0" borderId="0" applyFont="0" applyFill="0" applyBorder="0" applyAlignment="0" applyProtection="0"/>
    <xf numFmtId="0" fontId="6" fillId="0" borderId="0"/>
    <xf numFmtId="0" fontId="6" fillId="53" borderId="0" applyNumberFormat="0" applyBorder="0" applyAlignment="0" applyProtection="0"/>
    <xf numFmtId="0" fontId="6" fillId="36" borderId="0" applyNumberFormat="0" applyBorder="0" applyAlignment="0" applyProtection="0"/>
    <xf numFmtId="9" fontId="6" fillId="0" borderId="0" applyFont="0" applyFill="0" applyBorder="0" applyAlignment="0" applyProtection="0"/>
    <xf numFmtId="0" fontId="6" fillId="57" borderId="0" applyNumberFormat="0" applyBorder="0" applyAlignment="0" applyProtection="0"/>
    <xf numFmtId="44" fontId="6" fillId="0" borderId="0" applyFont="0" applyFill="0" applyBorder="0" applyAlignment="0" applyProtection="0"/>
    <xf numFmtId="0" fontId="6" fillId="56" borderId="0" applyNumberFormat="0" applyBorder="0" applyAlignment="0" applyProtection="0"/>
    <xf numFmtId="9" fontId="6" fillId="0" borderId="0" applyFont="0" applyFill="0" applyBorder="0" applyAlignment="0" applyProtection="0"/>
    <xf numFmtId="0" fontId="6" fillId="45"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34" borderId="52" applyNumberFormat="0" applyFont="0" applyAlignment="0" applyProtection="0"/>
    <xf numFmtId="0" fontId="6" fillId="0" borderId="0"/>
    <xf numFmtId="0" fontId="6" fillId="48" borderId="0" applyNumberFormat="0" applyBorder="0" applyAlignment="0" applyProtection="0"/>
    <xf numFmtId="0" fontId="6" fillId="0" borderId="0"/>
    <xf numFmtId="43" fontId="6" fillId="0" borderId="0" applyFont="0" applyFill="0" applyBorder="0" applyAlignment="0" applyProtection="0"/>
    <xf numFmtId="0" fontId="6" fillId="49" borderId="0" applyNumberFormat="0" applyBorder="0" applyAlignment="0" applyProtection="0"/>
    <xf numFmtId="0" fontId="6" fillId="44" borderId="0" applyNumberFormat="0" applyBorder="0" applyAlignment="0" applyProtection="0"/>
    <xf numFmtId="0" fontId="6" fillId="37" borderId="0" applyNumberFormat="0" applyBorder="0" applyAlignment="0" applyProtection="0"/>
    <xf numFmtId="0" fontId="6" fillId="36" borderId="0" applyNumberFormat="0" applyBorder="0" applyAlignment="0" applyProtection="0"/>
    <xf numFmtId="0" fontId="6" fillId="34" borderId="52" applyNumberFormat="0" applyFont="0" applyAlignment="0" applyProtection="0"/>
    <xf numFmtId="0" fontId="6" fillId="41" borderId="0" applyNumberFormat="0" applyBorder="0" applyAlignment="0" applyProtection="0"/>
    <xf numFmtId="0" fontId="6" fillId="0" borderId="0"/>
    <xf numFmtId="0" fontId="6" fillId="48" borderId="0" applyNumberFormat="0" applyBorder="0" applyAlignment="0" applyProtection="0"/>
    <xf numFmtId="0" fontId="6" fillId="44" borderId="0" applyNumberFormat="0" applyBorder="0" applyAlignment="0" applyProtection="0"/>
    <xf numFmtId="0" fontId="6" fillId="0" borderId="0"/>
    <xf numFmtId="0" fontId="6" fillId="37" borderId="0" applyNumberFormat="0" applyBorder="0" applyAlignment="0" applyProtection="0"/>
    <xf numFmtId="43" fontId="6" fillId="0" borderId="0" applyFont="0" applyFill="0" applyBorder="0" applyAlignment="0" applyProtection="0"/>
    <xf numFmtId="0" fontId="6" fillId="0" borderId="0"/>
    <xf numFmtId="0" fontId="6" fillId="57" borderId="0" applyNumberFormat="0" applyBorder="0" applyAlignment="0" applyProtection="0"/>
    <xf numFmtId="0" fontId="6" fillId="0" borderId="0"/>
    <xf numFmtId="0" fontId="6" fillId="0" borderId="0"/>
    <xf numFmtId="0" fontId="6" fillId="0" borderId="0"/>
    <xf numFmtId="0" fontId="6" fillId="56" borderId="0" applyNumberFormat="0" applyBorder="0" applyAlignment="0" applyProtection="0"/>
    <xf numFmtId="0" fontId="6" fillId="3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48"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34" borderId="52" applyNumberFormat="0" applyFont="0" applyAlignment="0" applyProtection="0"/>
    <xf numFmtId="0" fontId="6" fillId="34" borderId="52" applyNumberFormat="0" applyFont="0" applyAlignment="0" applyProtection="0"/>
    <xf numFmtId="0" fontId="6" fillId="49" borderId="0" applyNumberFormat="0" applyBorder="0" applyAlignment="0" applyProtection="0"/>
    <xf numFmtId="0" fontId="6" fillId="53" borderId="0" applyNumberFormat="0" applyBorder="0" applyAlignment="0" applyProtection="0"/>
    <xf numFmtId="0" fontId="6" fillId="49"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4" borderId="52" applyNumberFormat="0" applyFont="0" applyAlignment="0" applyProtection="0"/>
    <xf numFmtId="0" fontId="6" fillId="41"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44" fontId="6" fillId="0" borderId="0" applyFont="0" applyFill="0" applyBorder="0" applyAlignment="0" applyProtection="0"/>
    <xf numFmtId="0" fontId="6" fillId="52"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1"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41" borderId="0" applyNumberFormat="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40" borderId="0" applyNumberFormat="0" applyBorder="0" applyAlignment="0" applyProtection="0"/>
    <xf numFmtId="0" fontId="6" fillId="40" borderId="0" applyNumberFormat="0" applyBorder="0" applyAlignment="0" applyProtection="0"/>
    <xf numFmtId="0" fontId="6" fillId="48" borderId="0" applyNumberFormat="0" applyBorder="0" applyAlignment="0" applyProtection="0"/>
    <xf numFmtId="0" fontId="6" fillId="34" borderId="52" applyNumberFormat="0" applyFont="0" applyAlignment="0" applyProtection="0"/>
    <xf numFmtId="0" fontId="6" fillId="45" borderId="0" applyNumberFormat="0" applyBorder="0" applyAlignment="0" applyProtection="0"/>
    <xf numFmtId="43" fontId="6" fillId="0" borderId="0" applyFont="0" applyFill="0" applyBorder="0" applyAlignment="0" applyProtection="0"/>
    <xf numFmtId="0" fontId="6" fillId="0" borderId="0"/>
    <xf numFmtId="0" fontId="6" fillId="49" borderId="0" applyNumberFormat="0" applyBorder="0" applyAlignment="0" applyProtection="0"/>
    <xf numFmtId="0" fontId="6" fillId="40" borderId="0" applyNumberFormat="0" applyBorder="0" applyAlignment="0" applyProtection="0"/>
    <xf numFmtId="43" fontId="6" fillId="0" borderId="0" applyFont="0" applyFill="0" applyBorder="0" applyAlignment="0" applyProtection="0"/>
    <xf numFmtId="0" fontId="6" fillId="48" borderId="0" applyNumberFormat="0" applyBorder="0" applyAlignment="0" applyProtection="0"/>
    <xf numFmtId="43" fontId="6" fillId="0" borderId="0" applyFont="0" applyFill="0" applyBorder="0" applyAlignment="0" applyProtection="0"/>
    <xf numFmtId="0" fontId="6" fillId="0" borderId="0"/>
    <xf numFmtId="0" fontId="6" fillId="52" borderId="0" applyNumberFormat="0" applyBorder="0" applyAlignment="0" applyProtection="0"/>
    <xf numFmtId="0" fontId="6" fillId="40" borderId="0" applyNumberFormat="0" applyBorder="0" applyAlignment="0" applyProtection="0"/>
    <xf numFmtId="43" fontId="6" fillId="0" borderId="0" applyFont="0" applyFill="0" applyBorder="0" applyAlignment="0" applyProtection="0"/>
    <xf numFmtId="0" fontId="6" fillId="56" borderId="0" applyNumberFormat="0" applyBorder="0" applyAlignment="0" applyProtection="0"/>
    <xf numFmtId="43" fontId="6" fillId="0" borderId="0" applyFont="0" applyFill="0" applyBorder="0" applyAlignment="0" applyProtection="0"/>
    <xf numFmtId="0" fontId="6" fillId="44" borderId="0" applyNumberFormat="0" applyBorder="0" applyAlignment="0" applyProtection="0"/>
    <xf numFmtId="0" fontId="6" fillId="0" borderId="0"/>
    <xf numFmtId="0" fontId="6" fillId="0" borderId="0"/>
    <xf numFmtId="0" fontId="6" fillId="52" borderId="0" applyNumberFormat="0" applyBorder="0" applyAlignment="0" applyProtection="0"/>
    <xf numFmtId="9" fontId="6" fillId="0" borderId="0" applyFont="0" applyFill="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57" borderId="0" applyNumberFormat="0" applyBorder="0" applyAlignment="0" applyProtection="0"/>
    <xf numFmtId="9" fontId="6" fillId="0" borderId="0" applyFont="0" applyFill="0" applyBorder="0" applyAlignment="0" applyProtection="0"/>
    <xf numFmtId="0" fontId="6" fillId="0" borderId="0"/>
    <xf numFmtId="0" fontId="6" fillId="49" borderId="0" applyNumberFormat="0" applyBorder="0" applyAlignment="0" applyProtection="0"/>
    <xf numFmtId="0" fontId="6" fillId="34" borderId="52" applyNumberFormat="0" applyFont="0" applyAlignment="0" applyProtection="0"/>
    <xf numFmtId="0" fontId="6" fillId="44" borderId="0" applyNumberFormat="0" applyBorder="0" applyAlignment="0" applyProtection="0"/>
    <xf numFmtId="0" fontId="6" fillId="52" borderId="0" applyNumberFormat="0" applyBorder="0" applyAlignment="0" applyProtection="0"/>
    <xf numFmtId="0" fontId="6" fillId="44" borderId="0" applyNumberFormat="0" applyBorder="0" applyAlignment="0" applyProtection="0"/>
    <xf numFmtId="0" fontId="6" fillId="36" borderId="0" applyNumberFormat="0" applyBorder="0" applyAlignment="0" applyProtection="0"/>
    <xf numFmtId="43" fontId="6" fillId="0" borderId="0" applyFont="0" applyFill="0" applyBorder="0" applyAlignment="0" applyProtection="0"/>
    <xf numFmtId="0" fontId="6" fillId="40"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56" borderId="0" applyNumberFormat="0" applyBorder="0" applyAlignment="0" applyProtection="0"/>
    <xf numFmtId="0" fontId="6" fillId="53" borderId="0" applyNumberFormat="0" applyBorder="0" applyAlignment="0" applyProtection="0"/>
    <xf numFmtId="0" fontId="6" fillId="45"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0" borderId="0"/>
    <xf numFmtId="0" fontId="6" fillId="44" borderId="0" applyNumberFormat="0" applyBorder="0" applyAlignment="0" applyProtection="0"/>
    <xf numFmtId="0" fontId="6" fillId="57" borderId="0" applyNumberFormat="0" applyBorder="0" applyAlignment="0" applyProtection="0"/>
    <xf numFmtId="0" fontId="6" fillId="0" borderId="0"/>
    <xf numFmtId="0" fontId="6" fillId="52" borderId="0" applyNumberFormat="0" applyBorder="0" applyAlignment="0" applyProtection="0"/>
    <xf numFmtId="0" fontId="6" fillId="0" borderId="0"/>
    <xf numFmtId="0" fontId="6" fillId="57" borderId="0" applyNumberFormat="0" applyBorder="0" applyAlignment="0" applyProtection="0"/>
    <xf numFmtId="43" fontId="6" fillId="0" borderId="0" applyFont="0" applyFill="0" applyBorder="0" applyAlignment="0" applyProtection="0"/>
    <xf numFmtId="0" fontId="6" fillId="56" borderId="0" applyNumberFormat="0" applyBorder="0" applyAlignment="0" applyProtection="0"/>
    <xf numFmtId="0" fontId="6" fillId="40" borderId="0" applyNumberFormat="0" applyBorder="0" applyAlignment="0" applyProtection="0"/>
    <xf numFmtId="9" fontId="6" fillId="0" borderId="0" applyFont="0" applyFill="0" applyBorder="0" applyAlignment="0" applyProtection="0"/>
    <xf numFmtId="0" fontId="6" fillId="4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48" borderId="0" applyNumberFormat="0" applyBorder="0" applyAlignment="0" applyProtection="0"/>
    <xf numFmtId="0" fontId="6" fillId="0" borderId="0"/>
    <xf numFmtId="0" fontId="6" fillId="0" borderId="0"/>
    <xf numFmtId="0" fontId="6" fillId="0" borderId="0"/>
    <xf numFmtId="0" fontId="6" fillId="0" borderId="0"/>
    <xf numFmtId="0" fontId="6" fillId="40" borderId="0" applyNumberFormat="0" applyBorder="0" applyAlignment="0" applyProtection="0"/>
    <xf numFmtId="0" fontId="6" fillId="44" borderId="0" applyNumberFormat="0" applyBorder="0" applyAlignment="0" applyProtection="0"/>
    <xf numFmtId="0" fontId="6" fillId="0" borderId="0"/>
    <xf numFmtId="0" fontId="6" fillId="48" borderId="0" applyNumberFormat="0" applyBorder="0" applyAlignment="0" applyProtection="0"/>
    <xf numFmtId="0" fontId="6" fillId="37" borderId="0" applyNumberFormat="0" applyBorder="0" applyAlignment="0" applyProtection="0"/>
    <xf numFmtId="0" fontId="6" fillId="0" borderId="0"/>
    <xf numFmtId="0" fontId="6" fillId="37" borderId="0" applyNumberFormat="0" applyBorder="0" applyAlignment="0" applyProtection="0"/>
    <xf numFmtId="43" fontId="6" fillId="0" borderId="0" applyFont="0" applyFill="0" applyBorder="0" applyAlignment="0" applyProtection="0"/>
    <xf numFmtId="0" fontId="6" fillId="44" borderId="0" applyNumberFormat="0" applyBorder="0" applyAlignment="0" applyProtection="0"/>
    <xf numFmtId="0" fontId="6" fillId="0" borderId="0"/>
    <xf numFmtId="0" fontId="6" fillId="34" borderId="52" applyNumberFormat="0" applyFont="0" applyAlignment="0" applyProtection="0"/>
    <xf numFmtId="0" fontId="6" fillId="0" borderId="0"/>
    <xf numFmtId="43" fontId="6" fillId="0" borderId="0" applyFont="0" applyFill="0" applyBorder="0" applyAlignment="0" applyProtection="0"/>
    <xf numFmtId="0" fontId="6" fillId="0" borderId="0"/>
    <xf numFmtId="0" fontId="6" fillId="44" borderId="0" applyNumberFormat="0" applyBorder="0" applyAlignment="0" applyProtection="0"/>
    <xf numFmtId="0" fontId="6" fillId="45" borderId="0" applyNumberFormat="0" applyBorder="0" applyAlignment="0" applyProtection="0"/>
    <xf numFmtId="0" fontId="6" fillId="36" borderId="0" applyNumberFormat="0" applyBorder="0" applyAlignment="0" applyProtection="0"/>
    <xf numFmtId="0" fontId="6" fillId="0" borderId="0"/>
    <xf numFmtId="43" fontId="6" fillId="0" borderId="0" applyFont="0" applyFill="0" applyBorder="0" applyAlignment="0" applyProtection="0"/>
    <xf numFmtId="0" fontId="6" fillId="5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9" borderId="0" applyNumberFormat="0" applyBorder="0" applyAlignment="0" applyProtection="0"/>
    <xf numFmtId="0" fontId="6" fillId="0" borderId="0"/>
    <xf numFmtId="0" fontId="6" fillId="0" borderId="0"/>
    <xf numFmtId="0" fontId="6" fillId="48" borderId="0" applyNumberFormat="0" applyBorder="0" applyAlignment="0" applyProtection="0"/>
    <xf numFmtId="9" fontId="6" fillId="0" borderId="0" applyFont="0" applyFill="0" applyBorder="0" applyAlignment="0" applyProtection="0"/>
    <xf numFmtId="0" fontId="6" fillId="56" borderId="0" applyNumberFormat="0" applyBorder="0" applyAlignment="0" applyProtection="0"/>
    <xf numFmtId="0" fontId="6" fillId="34" borderId="52" applyNumberFormat="0" applyFont="0" applyAlignment="0" applyProtection="0"/>
    <xf numFmtId="0" fontId="6" fillId="37" borderId="0" applyNumberFormat="0" applyBorder="0" applyAlignment="0" applyProtection="0"/>
    <xf numFmtId="0" fontId="6" fillId="57" borderId="0" applyNumberFormat="0" applyBorder="0" applyAlignment="0" applyProtection="0"/>
    <xf numFmtId="0" fontId="6" fillId="41" borderId="0" applyNumberFormat="0" applyBorder="0" applyAlignment="0" applyProtection="0"/>
    <xf numFmtId="0" fontId="6" fillId="37" borderId="0" applyNumberFormat="0" applyBorder="0" applyAlignment="0" applyProtection="0"/>
    <xf numFmtId="43" fontId="6" fillId="0" borderId="0" applyFont="0" applyFill="0" applyBorder="0" applyAlignment="0" applyProtection="0"/>
    <xf numFmtId="0" fontId="6" fillId="52" borderId="0" applyNumberFormat="0" applyBorder="0" applyAlignment="0" applyProtection="0"/>
    <xf numFmtId="0" fontId="6" fillId="0" borderId="0"/>
    <xf numFmtId="0" fontId="6" fillId="0" borderId="0"/>
    <xf numFmtId="0" fontId="6" fillId="52" borderId="0" applyNumberFormat="0" applyBorder="0" applyAlignment="0" applyProtection="0"/>
    <xf numFmtId="0" fontId="6" fillId="53" borderId="0" applyNumberFormat="0" applyBorder="0" applyAlignment="0" applyProtection="0"/>
    <xf numFmtId="0" fontId="6" fillId="0" borderId="0"/>
    <xf numFmtId="0" fontId="6" fillId="44" borderId="0" applyNumberFormat="0" applyBorder="0" applyAlignment="0" applyProtection="0"/>
    <xf numFmtId="0" fontId="6" fillId="37" borderId="0" applyNumberFormat="0" applyBorder="0" applyAlignment="0" applyProtection="0"/>
    <xf numFmtId="0" fontId="6" fillId="56" borderId="0" applyNumberFormat="0" applyBorder="0" applyAlignment="0" applyProtection="0"/>
    <xf numFmtId="0" fontId="6" fillId="52" borderId="0" applyNumberFormat="0" applyBorder="0" applyAlignment="0" applyProtection="0"/>
    <xf numFmtId="0" fontId="6" fillId="0" borderId="0"/>
    <xf numFmtId="0" fontId="6" fillId="40" borderId="0" applyNumberFormat="0" applyBorder="0" applyAlignment="0" applyProtection="0"/>
    <xf numFmtId="0" fontId="6" fillId="0" borderId="0"/>
    <xf numFmtId="43" fontId="6" fillId="0" borderId="0" applyFont="0" applyFill="0" applyBorder="0" applyAlignment="0" applyProtection="0"/>
    <xf numFmtId="0" fontId="6" fillId="53"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5" borderId="0" applyNumberFormat="0" applyBorder="0" applyAlignment="0" applyProtection="0"/>
    <xf numFmtId="44" fontId="6" fillId="0" borderId="0" applyFont="0" applyFill="0" applyBorder="0" applyAlignment="0" applyProtection="0"/>
    <xf numFmtId="0" fontId="6" fillId="37" borderId="0" applyNumberFormat="0" applyBorder="0" applyAlignment="0" applyProtection="0"/>
    <xf numFmtId="0" fontId="6" fillId="0" borderId="0"/>
    <xf numFmtId="0" fontId="6" fillId="48" borderId="0" applyNumberFormat="0" applyBorder="0" applyAlignment="0" applyProtection="0"/>
    <xf numFmtId="0" fontId="6" fillId="53" borderId="0" applyNumberFormat="0" applyBorder="0" applyAlignment="0" applyProtection="0"/>
    <xf numFmtId="0" fontId="6" fillId="44" borderId="0" applyNumberFormat="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6" fillId="44" borderId="0" applyNumberFormat="0" applyBorder="0" applyAlignment="0" applyProtection="0"/>
    <xf numFmtId="0" fontId="6" fillId="5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44" borderId="0" applyNumberFormat="0" applyBorder="0" applyAlignment="0" applyProtection="0"/>
    <xf numFmtId="0" fontId="6" fillId="0" borderId="0"/>
    <xf numFmtId="0" fontId="6" fillId="40"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7"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49" borderId="0" applyNumberFormat="0" applyBorder="0" applyAlignment="0" applyProtection="0"/>
    <xf numFmtId="0" fontId="6" fillId="0" borderId="0"/>
    <xf numFmtId="0" fontId="6" fillId="36" borderId="0" applyNumberFormat="0" applyBorder="0" applyAlignment="0" applyProtection="0"/>
    <xf numFmtId="0" fontId="6" fillId="48" borderId="0" applyNumberFormat="0" applyBorder="0" applyAlignment="0" applyProtection="0"/>
    <xf numFmtId="0" fontId="6" fillId="0" borderId="0"/>
    <xf numFmtId="0" fontId="6" fillId="34" borderId="52" applyNumberFormat="0" applyFont="0" applyAlignment="0" applyProtection="0"/>
    <xf numFmtId="0" fontId="6" fillId="45" borderId="0" applyNumberFormat="0" applyBorder="0" applyAlignment="0" applyProtection="0"/>
    <xf numFmtId="0" fontId="6" fillId="57" borderId="0" applyNumberFormat="0" applyBorder="0" applyAlignment="0" applyProtection="0"/>
    <xf numFmtId="0" fontId="6" fillId="41" borderId="0" applyNumberFormat="0" applyBorder="0" applyAlignment="0" applyProtection="0"/>
    <xf numFmtId="0" fontId="6" fillId="53" borderId="0" applyNumberFormat="0" applyBorder="0" applyAlignment="0" applyProtection="0"/>
    <xf numFmtId="0" fontId="6" fillId="0" borderId="0"/>
    <xf numFmtId="0" fontId="6" fillId="56" borderId="0" applyNumberFormat="0" applyBorder="0" applyAlignment="0" applyProtection="0"/>
    <xf numFmtId="0" fontId="6" fillId="41" borderId="0" applyNumberFormat="0" applyBorder="0" applyAlignment="0" applyProtection="0"/>
    <xf numFmtId="0" fontId="6" fillId="0" borderId="0"/>
    <xf numFmtId="0" fontId="6" fillId="0" borderId="0"/>
    <xf numFmtId="0" fontId="6" fillId="0" borderId="0"/>
    <xf numFmtId="0" fontId="6" fillId="52" borderId="0" applyNumberFormat="0" applyBorder="0" applyAlignment="0" applyProtection="0"/>
    <xf numFmtId="0" fontId="6" fillId="52" borderId="0" applyNumberFormat="0" applyBorder="0" applyAlignment="0" applyProtection="0"/>
    <xf numFmtId="0" fontId="6" fillId="0" borderId="0"/>
    <xf numFmtId="0" fontId="6" fillId="56" borderId="0" applyNumberFormat="0" applyBorder="0" applyAlignment="0" applyProtection="0"/>
    <xf numFmtId="0" fontId="6" fillId="0" borderId="0"/>
    <xf numFmtId="0" fontId="6" fillId="45" borderId="0" applyNumberFormat="0" applyBorder="0" applyAlignment="0" applyProtection="0"/>
    <xf numFmtId="0" fontId="6" fillId="0" borderId="0"/>
    <xf numFmtId="0" fontId="6" fillId="44" borderId="0" applyNumberFormat="0" applyBorder="0" applyAlignment="0" applyProtection="0"/>
    <xf numFmtId="0" fontId="6" fillId="53"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41" borderId="0" applyNumberFormat="0" applyBorder="0" applyAlignment="0" applyProtection="0"/>
    <xf numFmtId="0" fontId="6" fillId="56" borderId="0" applyNumberFormat="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9"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0" borderId="0"/>
    <xf numFmtId="0" fontId="6" fillId="57"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56" borderId="0" applyNumberFormat="0" applyBorder="0" applyAlignment="0" applyProtection="0"/>
    <xf numFmtId="0" fontId="6" fillId="48" borderId="0" applyNumberFormat="0" applyBorder="0" applyAlignment="0" applyProtection="0"/>
    <xf numFmtId="0" fontId="6" fillId="57"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49"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40" borderId="0" applyNumberFormat="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34" borderId="52" applyNumberFormat="0" applyFont="0" applyAlignment="0" applyProtection="0"/>
    <xf numFmtId="0" fontId="6" fillId="41" borderId="0" applyNumberFormat="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56"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48" borderId="0" applyNumberFormat="0" applyBorder="0" applyAlignment="0" applyProtection="0"/>
    <xf numFmtId="0" fontId="6" fillId="36" borderId="0" applyNumberFormat="0" applyBorder="0" applyAlignment="0" applyProtection="0"/>
    <xf numFmtId="0" fontId="6" fillId="52" borderId="0" applyNumberFormat="0" applyBorder="0" applyAlignment="0" applyProtection="0"/>
    <xf numFmtId="43" fontId="6" fillId="0" borderId="0" applyFont="0" applyFill="0" applyBorder="0" applyAlignment="0" applyProtection="0"/>
    <xf numFmtId="0" fontId="6" fillId="41" borderId="0" applyNumberFormat="0" applyBorder="0" applyAlignment="0" applyProtection="0"/>
    <xf numFmtId="0" fontId="6" fillId="0" borderId="0"/>
    <xf numFmtId="0" fontId="6" fillId="0" borderId="0"/>
    <xf numFmtId="0" fontId="6" fillId="0" borderId="0"/>
    <xf numFmtId="0" fontId="6" fillId="0" borderId="0"/>
    <xf numFmtId="0" fontId="6" fillId="44" borderId="0" applyNumberFormat="0" applyBorder="0" applyAlignment="0" applyProtection="0"/>
    <xf numFmtId="0" fontId="6" fillId="34" borderId="52" applyNumberFormat="0" applyFont="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49"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53" borderId="0" applyNumberFormat="0" applyBorder="0" applyAlignment="0" applyProtection="0"/>
    <xf numFmtId="0" fontId="6" fillId="5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57"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37"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9" fontId="6" fillId="0" borderId="0" applyFont="0" applyFill="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44"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0" borderId="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4"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0" borderId="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40" borderId="0" applyNumberFormat="0" applyBorder="0" applyAlignment="0" applyProtection="0"/>
    <xf numFmtId="0" fontId="6" fillId="0" borderId="0"/>
    <xf numFmtId="0" fontId="6" fillId="36" borderId="0" applyNumberFormat="0" applyBorder="0" applyAlignment="0" applyProtection="0"/>
    <xf numFmtId="43" fontId="6" fillId="0" borderId="0" applyFont="0" applyFill="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4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34" borderId="52" applyNumberFormat="0" applyFont="0" applyAlignment="0" applyProtection="0"/>
    <xf numFmtId="0" fontId="6" fillId="0" borderId="0"/>
    <xf numFmtId="0" fontId="6" fillId="56"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9" borderId="0" applyNumberFormat="0" applyBorder="0" applyAlignment="0" applyProtection="0"/>
    <xf numFmtId="0" fontId="6" fillId="45"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0" borderId="0"/>
    <xf numFmtId="0" fontId="6" fillId="34" borderId="52" applyNumberFormat="0" applyFont="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36" borderId="0" applyNumberFormat="0" applyBorder="0" applyAlignment="0" applyProtection="0"/>
    <xf numFmtId="0" fontId="6" fillId="0" borderId="0"/>
    <xf numFmtId="0" fontId="6" fillId="0" borderId="0"/>
    <xf numFmtId="0" fontId="6" fillId="0" borderId="0"/>
    <xf numFmtId="0" fontId="6" fillId="52" borderId="0" applyNumberFormat="0" applyBorder="0" applyAlignment="0" applyProtection="0"/>
    <xf numFmtId="0" fontId="6" fillId="0" borderId="0"/>
    <xf numFmtId="0" fontId="6" fillId="52"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0" borderId="0"/>
    <xf numFmtId="0" fontId="6" fillId="0" borderId="0"/>
    <xf numFmtId="0" fontId="6" fillId="0" borderId="0"/>
    <xf numFmtId="0" fontId="6" fillId="0" borderId="0"/>
    <xf numFmtId="0" fontId="6" fillId="41"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9" fontId="6" fillId="0" borderId="0" applyFont="0" applyFill="0" applyBorder="0" applyAlignment="0" applyProtection="0"/>
    <xf numFmtId="0" fontId="6" fillId="57" borderId="0" applyNumberFormat="0" applyBorder="0" applyAlignment="0" applyProtection="0"/>
    <xf numFmtId="0" fontId="6" fillId="0" borderId="0"/>
    <xf numFmtId="0" fontId="6" fillId="3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5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6" borderId="0" applyNumberFormat="0" applyBorder="0" applyAlignment="0" applyProtection="0"/>
    <xf numFmtId="0" fontId="6" fillId="34" borderId="52" applyNumberFormat="0" applyFont="0" applyAlignment="0" applyProtection="0"/>
    <xf numFmtId="0" fontId="6" fillId="40" borderId="0" applyNumberFormat="0" applyBorder="0" applyAlignment="0" applyProtection="0"/>
    <xf numFmtId="0" fontId="6" fillId="34" borderId="5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56" borderId="0" applyNumberFormat="0" applyBorder="0" applyAlignment="0" applyProtection="0"/>
    <xf numFmtId="0" fontId="6" fillId="0" borderId="0"/>
    <xf numFmtId="0" fontId="6" fillId="52" borderId="0" applyNumberFormat="0" applyBorder="0" applyAlignment="0" applyProtection="0"/>
    <xf numFmtId="0" fontId="6" fillId="0" borderId="0"/>
    <xf numFmtId="0" fontId="6" fillId="57" borderId="0" applyNumberFormat="0" applyBorder="0" applyAlignment="0" applyProtection="0"/>
    <xf numFmtId="0" fontId="6" fillId="53" borderId="0" applyNumberFormat="0" applyBorder="0" applyAlignment="0" applyProtection="0"/>
    <xf numFmtId="0" fontId="6" fillId="0" borderId="0"/>
    <xf numFmtId="0" fontId="6" fillId="53" borderId="0" applyNumberFormat="0" applyBorder="0" applyAlignment="0" applyProtection="0"/>
    <xf numFmtId="0" fontId="6" fillId="41"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6" fillId="0" borderId="0"/>
    <xf numFmtId="9" fontId="6" fillId="0" borderId="0" applyFont="0" applyFill="0" applyBorder="0" applyAlignment="0" applyProtection="0"/>
    <xf numFmtId="0" fontId="6" fillId="34" borderId="52" applyNumberFormat="0" applyFont="0" applyAlignment="0" applyProtection="0"/>
    <xf numFmtId="0" fontId="6" fillId="40" borderId="0" applyNumberFormat="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4" fontId="6" fillId="0" borderId="0" applyFont="0" applyFill="0" applyBorder="0" applyAlignment="0" applyProtection="0"/>
    <xf numFmtId="0" fontId="6" fillId="56"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0" fontId="6" fillId="52"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0" borderId="0"/>
    <xf numFmtId="0" fontId="6" fillId="57"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5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57" borderId="0" applyNumberFormat="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8" borderId="0" applyNumberFormat="0" applyBorder="0" applyAlignment="0" applyProtection="0"/>
    <xf numFmtId="0" fontId="6" fillId="36" borderId="0" applyNumberFormat="0" applyBorder="0" applyAlignment="0" applyProtection="0"/>
    <xf numFmtId="9" fontId="6" fillId="0" borderId="0" applyFont="0" applyFill="0" applyBorder="0" applyAlignment="0" applyProtection="0"/>
    <xf numFmtId="0" fontId="6" fillId="0" borderId="0"/>
    <xf numFmtId="0" fontId="6" fillId="49" borderId="0" applyNumberFormat="0" applyBorder="0" applyAlignment="0" applyProtection="0"/>
    <xf numFmtId="0" fontId="6" fillId="0" borderId="0"/>
    <xf numFmtId="0" fontId="6" fillId="53" borderId="0" applyNumberFormat="0" applyBorder="0" applyAlignment="0" applyProtection="0"/>
    <xf numFmtId="0" fontId="6" fillId="56" borderId="0" applyNumberFormat="0" applyBorder="0" applyAlignment="0" applyProtection="0"/>
    <xf numFmtId="0" fontId="6" fillId="41" borderId="0" applyNumberFormat="0" applyBorder="0" applyAlignment="0" applyProtection="0"/>
    <xf numFmtId="0" fontId="6" fillId="37"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0" borderId="0"/>
    <xf numFmtId="0" fontId="6" fillId="37"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37" borderId="0" applyNumberFormat="0" applyBorder="0" applyAlignment="0" applyProtection="0"/>
    <xf numFmtId="0" fontId="6" fillId="45" borderId="0" applyNumberFormat="0" applyBorder="0" applyAlignment="0" applyProtection="0"/>
    <xf numFmtId="0" fontId="6" fillId="44" borderId="0" applyNumberFormat="0" applyBorder="0" applyAlignment="0" applyProtection="0"/>
    <xf numFmtId="0" fontId="6" fillId="0" borderId="0"/>
    <xf numFmtId="0" fontId="6" fillId="0" borderId="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44" fontId="6" fillId="0" borderId="0" applyFont="0" applyFill="0" applyBorder="0" applyAlignment="0" applyProtection="0"/>
    <xf numFmtId="0" fontId="6" fillId="0" borderId="0"/>
    <xf numFmtId="0" fontId="6" fillId="52" borderId="0" applyNumberFormat="0" applyBorder="0" applyAlignment="0" applyProtection="0"/>
    <xf numFmtId="0" fontId="6" fillId="48" borderId="0" applyNumberFormat="0" applyBorder="0" applyAlignment="0" applyProtection="0"/>
    <xf numFmtId="0" fontId="6" fillId="36" borderId="0" applyNumberFormat="0" applyBorder="0" applyAlignment="0" applyProtection="0"/>
    <xf numFmtId="0" fontId="6" fillId="56" borderId="0" applyNumberFormat="0" applyBorder="0" applyAlignment="0" applyProtection="0"/>
    <xf numFmtId="0" fontId="6" fillId="37" borderId="0" applyNumberFormat="0" applyBorder="0" applyAlignment="0" applyProtection="0"/>
    <xf numFmtId="0" fontId="6" fillId="52" borderId="0" applyNumberFormat="0" applyBorder="0" applyAlignment="0" applyProtection="0"/>
    <xf numFmtId="0" fontId="6" fillId="37" borderId="0" applyNumberFormat="0" applyBorder="0" applyAlignment="0" applyProtection="0"/>
    <xf numFmtId="0" fontId="6" fillId="52" borderId="0" applyNumberFormat="0" applyBorder="0" applyAlignment="0" applyProtection="0"/>
    <xf numFmtId="0" fontId="6" fillId="0" borderId="0"/>
    <xf numFmtId="43" fontId="6" fillId="0" borderId="0" applyFont="0" applyFill="0" applyBorder="0" applyAlignment="0" applyProtection="0"/>
    <xf numFmtId="0" fontId="6" fillId="53" borderId="0" applyNumberFormat="0" applyBorder="0" applyAlignment="0" applyProtection="0"/>
    <xf numFmtId="0" fontId="6" fillId="40" borderId="0" applyNumberFormat="0" applyBorder="0" applyAlignment="0" applyProtection="0"/>
    <xf numFmtId="0" fontId="6" fillId="0" borderId="0"/>
    <xf numFmtId="0" fontId="6" fillId="57" borderId="0" applyNumberFormat="0" applyBorder="0" applyAlignment="0" applyProtection="0"/>
    <xf numFmtId="0" fontId="6" fillId="34" borderId="52" applyNumberFormat="0" applyFont="0" applyAlignment="0" applyProtection="0"/>
    <xf numFmtId="0" fontId="6" fillId="0" borderId="0"/>
    <xf numFmtId="0" fontId="6" fillId="34" borderId="52" applyNumberFormat="0" applyFont="0" applyAlignment="0" applyProtection="0"/>
    <xf numFmtId="0" fontId="6" fillId="53"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0" borderId="0"/>
    <xf numFmtId="0" fontId="6" fillId="40" borderId="0" applyNumberFormat="0" applyBorder="0" applyAlignment="0" applyProtection="0"/>
    <xf numFmtId="0" fontId="6" fillId="52" borderId="0" applyNumberFormat="0" applyBorder="0" applyAlignment="0" applyProtection="0"/>
    <xf numFmtId="43" fontId="6" fillId="0" borderId="0" applyFont="0" applyFill="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41" borderId="0" applyNumberFormat="0" applyBorder="0" applyAlignment="0" applyProtection="0"/>
    <xf numFmtId="0" fontId="6" fillId="40" borderId="0" applyNumberFormat="0" applyBorder="0" applyAlignment="0" applyProtection="0"/>
    <xf numFmtId="0" fontId="6" fillId="56" borderId="0" applyNumberFormat="0" applyBorder="0" applyAlignment="0" applyProtection="0"/>
    <xf numFmtId="0" fontId="6" fillId="45" borderId="0" applyNumberFormat="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52" borderId="0" applyNumberFormat="0" applyBorder="0" applyAlignment="0" applyProtection="0"/>
    <xf numFmtId="0" fontId="6" fillId="3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52" borderId="0" applyNumberFormat="0" applyBorder="0" applyAlignment="0" applyProtection="0"/>
    <xf numFmtId="0" fontId="6" fillId="49" borderId="0" applyNumberFormat="0" applyBorder="0" applyAlignment="0" applyProtection="0"/>
    <xf numFmtId="0" fontId="6" fillId="0" borderId="0"/>
    <xf numFmtId="0" fontId="6" fillId="37" borderId="0" applyNumberFormat="0" applyBorder="0" applyAlignment="0" applyProtection="0"/>
    <xf numFmtId="0" fontId="6" fillId="41" borderId="0" applyNumberFormat="0" applyBorder="0" applyAlignment="0" applyProtection="0"/>
    <xf numFmtId="0" fontId="6" fillId="0" borderId="0"/>
    <xf numFmtId="43" fontId="6" fillId="0" borderId="0" applyFont="0" applyFill="0" applyBorder="0" applyAlignment="0" applyProtection="0"/>
    <xf numFmtId="0" fontId="6" fillId="41" borderId="0" applyNumberFormat="0" applyBorder="0" applyAlignment="0" applyProtection="0"/>
    <xf numFmtId="0" fontId="6" fillId="0" borderId="0"/>
    <xf numFmtId="0" fontId="6" fillId="56" borderId="0" applyNumberFormat="0" applyBorder="0" applyAlignment="0" applyProtection="0"/>
    <xf numFmtId="0" fontId="6" fillId="0" borderId="0"/>
    <xf numFmtId="0" fontId="6" fillId="37" borderId="0" applyNumberFormat="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40" borderId="0" applyNumberFormat="0" applyBorder="0" applyAlignment="0" applyProtection="0"/>
    <xf numFmtId="0" fontId="6" fillId="36" borderId="0" applyNumberFormat="0" applyBorder="0" applyAlignment="0" applyProtection="0"/>
    <xf numFmtId="0" fontId="6" fillId="56" borderId="0" applyNumberFormat="0" applyBorder="0" applyAlignment="0" applyProtection="0"/>
    <xf numFmtId="0" fontId="6" fillId="40"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48" borderId="0" applyNumberFormat="0" applyBorder="0" applyAlignment="0" applyProtection="0"/>
    <xf numFmtId="0" fontId="6" fillId="36" borderId="0" applyNumberFormat="0" applyBorder="0" applyAlignment="0" applyProtection="0"/>
    <xf numFmtId="43" fontId="6" fillId="0" borderId="0" applyFont="0" applyFill="0" applyBorder="0" applyAlignment="0" applyProtection="0"/>
    <xf numFmtId="0" fontId="6" fillId="53" borderId="0" applyNumberFormat="0" applyBorder="0" applyAlignment="0" applyProtection="0"/>
    <xf numFmtId="43" fontId="6" fillId="0" borderId="0" applyFont="0" applyFill="0" applyBorder="0" applyAlignment="0" applyProtection="0"/>
    <xf numFmtId="0" fontId="6" fillId="53" borderId="0" applyNumberFormat="0" applyBorder="0" applyAlignment="0" applyProtection="0"/>
    <xf numFmtId="0" fontId="6" fillId="44" borderId="0" applyNumberFormat="0" applyBorder="0" applyAlignment="0" applyProtection="0"/>
    <xf numFmtId="0" fontId="6" fillId="56" borderId="0" applyNumberFormat="0" applyBorder="0" applyAlignment="0" applyProtection="0"/>
    <xf numFmtId="43" fontId="6" fillId="0" borderId="0" applyFont="0" applyFill="0" applyBorder="0" applyAlignment="0" applyProtection="0"/>
    <xf numFmtId="0" fontId="6" fillId="52" borderId="0" applyNumberFormat="0" applyBorder="0" applyAlignment="0" applyProtection="0"/>
    <xf numFmtId="43" fontId="6" fillId="0" borderId="0" applyFont="0" applyFill="0" applyBorder="0" applyAlignment="0" applyProtection="0"/>
    <xf numFmtId="0" fontId="6" fillId="34" borderId="52" applyNumberFormat="0" applyFont="0" applyAlignment="0" applyProtection="0"/>
    <xf numFmtId="0" fontId="6" fillId="44" borderId="0" applyNumberFormat="0" applyBorder="0" applyAlignment="0" applyProtection="0"/>
    <xf numFmtId="0" fontId="6" fillId="56" borderId="0" applyNumberFormat="0" applyBorder="0" applyAlignment="0" applyProtection="0"/>
    <xf numFmtId="0" fontId="6" fillId="45" borderId="0" applyNumberFormat="0" applyBorder="0" applyAlignment="0" applyProtection="0"/>
    <xf numFmtId="0" fontId="6" fillId="0" borderId="0"/>
    <xf numFmtId="0" fontId="6" fillId="49" borderId="0" applyNumberFormat="0" applyBorder="0" applyAlignment="0" applyProtection="0"/>
    <xf numFmtId="0" fontId="6" fillId="40" borderId="0" applyNumberFormat="0" applyBorder="0" applyAlignment="0" applyProtection="0"/>
    <xf numFmtId="0" fontId="6" fillId="52" borderId="0" applyNumberFormat="0" applyBorder="0" applyAlignment="0" applyProtection="0"/>
    <xf numFmtId="0" fontId="6" fillId="0" borderId="0"/>
    <xf numFmtId="0" fontId="6" fillId="0" borderId="0"/>
    <xf numFmtId="0" fontId="6" fillId="56" borderId="0" applyNumberFormat="0" applyBorder="0" applyAlignment="0" applyProtection="0"/>
    <xf numFmtId="9" fontId="6" fillId="0" borderId="0" applyFont="0" applyFill="0" applyBorder="0" applyAlignment="0" applyProtection="0"/>
    <xf numFmtId="0" fontId="6" fillId="0" borderId="0"/>
    <xf numFmtId="0" fontId="6" fillId="37" borderId="0" applyNumberFormat="0" applyBorder="0" applyAlignment="0" applyProtection="0"/>
    <xf numFmtId="0" fontId="6" fillId="34" borderId="52" applyNumberFormat="0" applyFont="0" applyAlignment="0" applyProtection="0"/>
    <xf numFmtId="0" fontId="6" fillId="0" borderId="0"/>
    <xf numFmtId="0" fontId="6" fillId="0" borderId="0"/>
    <xf numFmtId="43" fontId="6" fillId="0" borderId="0" applyFont="0" applyFill="0" applyBorder="0" applyAlignment="0" applyProtection="0"/>
    <xf numFmtId="0" fontId="6" fillId="4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56" borderId="0" applyNumberFormat="0" applyBorder="0" applyAlignment="0" applyProtection="0"/>
    <xf numFmtId="0" fontId="6" fillId="49" borderId="0" applyNumberFormat="0" applyBorder="0" applyAlignment="0" applyProtection="0"/>
    <xf numFmtId="0" fontId="6" fillId="40" borderId="0" applyNumberFormat="0" applyBorder="0" applyAlignment="0" applyProtection="0"/>
    <xf numFmtId="0" fontId="6" fillId="52" borderId="0" applyNumberFormat="0" applyBorder="0" applyAlignment="0" applyProtection="0"/>
    <xf numFmtId="0" fontId="6" fillId="34" borderId="52" applyNumberFormat="0" applyFont="0" applyAlignment="0" applyProtection="0"/>
    <xf numFmtId="0" fontId="6" fillId="41" borderId="0" applyNumberFormat="0" applyBorder="0" applyAlignment="0" applyProtection="0"/>
    <xf numFmtId="0" fontId="6" fillId="36" borderId="0" applyNumberFormat="0" applyBorder="0" applyAlignment="0" applyProtection="0"/>
    <xf numFmtId="0" fontId="6" fillId="45" borderId="0" applyNumberFormat="0" applyBorder="0" applyAlignment="0" applyProtection="0"/>
    <xf numFmtId="0" fontId="6" fillId="56" borderId="0" applyNumberFormat="0" applyBorder="0" applyAlignment="0" applyProtection="0"/>
    <xf numFmtId="0" fontId="6" fillId="0" borderId="0"/>
    <xf numFmtId="0" fontId="6" fillId="56" borderId="0" applyNumberFormat="0" applyBorder="0" applyAlignment="0" applyProtection="0"/>
    <xf numFmtId="43" fontId="6" fillId="0" borderId="0" applyFont="0" applyFill="0" applyBorder="0" applyAlignment="0" applyProtection="0"/>
    <xf numFmtId="0" fontId="6" fillId="34" borderId="52" applyNumberFormat="0" applyFont="0" applyAlignment="0" applyProtection="0"/>
    <xf numFmtId="0" fontId="6" fillId="0" borderId="0"/>
    <xf numFmtId="0" fontId="6" fillId="0" borderId="0"/>
    <xf numFmtId="0" fontId="6" fillId="41" borderId="0" applyNumberFormat="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48" borderId="0" applyNumberFormat="0" applyBorder="0" applyAlignment="0" applyProtection="0"/>
    <xf numFmtId="0" fontId="6" fillId="53" borderId="0" applyNumberFormat="0" applyBorder="0" applyAlignment="0" applyProtection="0"/>
    <xf numFmtId="0" fontId="6" fillId="36" borderId="0" applyNumberFormat="0" applyBorder="0" applyAlignment="0" applyProtection="0"/>
    <xf numFmtId="0" fontId="6" fillId="0" borderId="0"/>
    <xf numFmtId="0" fontId="6" fillId="56" borderId="0" applyNumberFormat="0" applyBorder="0" applyAlignment="0" applyProtection="0"/>
    <xf numFmtId="0" fontId="6" fillId="57" borderId="0" applyNumberFormat="0" applyBorder="0" applyAlignment="0" applyProtection="0"/>
    <xf numFmtId="0" fontId="6" fillId="49" borderId="0" applyNumberFormat="0" applyBorder="0" applyAlignment="0" applyProtection="0"/>
    <xf numFmtId="0" fontId="6" fillId="0" borderId="0"/>
    <xf numFmtId="0" fontId="6" fillId="45" borderId="0" applyNumberFormat="0" applyBorder="0" applyAlignment="0" applyProtection="0"/>
    <xf numFmtId="9" fontId="6" fillId="0" borderId="0" applyFont="0" applyFill="0" applyBorder="0" applyAlignment="0" applyProtection="0"/>
    <xf numFmtId="0" fontId="6" fillId="0" borderId="0"/>
    <xf numFmtId="0" fontId="6" fillId="34" borderId="52" applyNumberFormat="0" applyFont="0" applyAlignment="0" applyProtection="0"/>
    <xf numFmtId="43" fontId="6" fillId="0" borderId="0" applyFont="0" applyFill="0" applyBorder="0" applyAlignment="0" applyProtection="0"/>
    <xf numFmtId="0" fontId="6" fillId="49" borderId="0" applyNumberFormat="0" applyBorder="0" applyAlignment="0" applyProtection="0"/>
    <xf numFmtId="0" fontId="6" fillId="0" borderId="0"/>
    <xf numFmtId="0" fontId="6" fillId="0" borderId="0"/>
    <xf numFmtId="0" fontId="6" fillId="40" borderId="0" applyNumberFormat="0" applyBorder="0" applyAlignment="0" applyProtection="0"/>
    <xf numFmtId="43" fontId="6" fillId="0" borderId="0" applyFont="0" applyFill="0" applyBorder="0" applyAlignment="0" applyProtection="0"/>
    <xf numFmtId="0" fontId="6" fillId="41" borderId="0" applyNumberFormat="0" applyBorder="0" applyAlignment="0" applyProtection="0"/>
    <xf numFmtId="0" fontId="6" fillId="37" borderId="0" applyNumberFormat="0" applyBorder="0" applyAlignment="0" applyProtection="0"/>
    <xf numFmtId="0" fontId="6" fillId="36"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43" fontId="6" fillId="0" borderId="0" applyFont="0" applyFill="0" applyBorder="0" applyAlignment="0" applyProtection="0"/>
    <xf numFmtId="0" fontId="6" fillId="34" borderId="52" applyNumberFormat="0" applyFont="0" applyAlignment="0" applyProtection="0"/>
    <xf numFmtId="0" fontId="6" fillId="44" borderId="0" applyNumberFormat="0" applyBorder="0" applyAlignment="0" applyProtection="0"/>
    <xf numFmtId="0" fontId="6" fillId="0" borderId="0"/>
    <xf numFmtId="0" fontId="6" fillId="0" borderId="0"/>
    <xf numFmtId="0" fontId="6" fillId="48" borderId="0" applyNumberFormat="0" applyBorder="0" applyAlignment="0" applyProtection="0"/>
    <xf numFmtId="0" fontId="6" fillId="41" borderId="0" applyNumberFormat="0" applyBorder="0" applyAlignment="0" applyProtection="0"/>
    <xf numFmtId="0" fontId="6" fillId="53" borderId="0" applyNumberFormat="0" applyBorder="0" applyAlignment="0" applyProtection="0"/>
    <xf numFmtId="0" fontId="6" fillId="52" borderId="0" applyNumberFormat="0" applyBorder="0" applyAlignment="0" applyProtection="0"/>
    <xf numFmtId="0" fontId="6" fillId="40" borderId="0" applyNumberFormat="0" applyBorder="0" applyAlignment="0" applyProtection="0"/>
    <xf numFmtId="0" fontId="6" fillId="0" borderId="0"/>
    <xf numFmtId="0" fontId="6" fillId="52" borderId="0" applyNumberFormat="0" applyBorder="0" applyAlignment="0" applyProtection="0"/>
    <xf numFmtId="0" fontId="6" fillId="36" borderId="0" applyNumberFormat="0" applyBorder="0" applyAlignment="0" applyProtection="0"/>
    <xf numFmtId="43" fontId="6" fillId="0" borderId="0" applyFont="0" applyFill="0" applyBorder="0" applyAlignment="0" applyProtection="0"/>
    <xf numFmtId="0" fontId="6" fillId="57" borderId="0" applyNumberFormat="0" applyBorder="0" applyAlignment="0" applyProtection="0"/>
    <xf numFmtId="0" fontId="6" fillId="53" borderId="0" applyNumberFormat="0" applyBorder="0" applyAlignment="0" applyProtection="0"/>
    <xf numFmtId="0" fontId="6" fillId="0" borderId="0"/>
    <xf numFmtId="0" fontId="6" fillId="45" borderId="0" applyNumberFormat="0" applyBorder="0" applyAlignment="0" applyProtection="0"/>
    <xf numFmtId="0" fontId="6" fillId="53" borderId="0" applyNumberFormat="0" applyBorder="0" applyAlignment="0" applyProtection="0"/>
    <xf numFmtId="9" fontId="6" fillId="0" borderId="0" applyFont="0" applyFill="0" applyBorder="0" applyAlignment="0" applyProtection="0"/>
    <xf numFmtId="0" fontId="6" fillId="49" borderId="0" applyNumberFormat="0" applyBorder="0" applyAlignment="0" applyProtection="0"/>
    <xf numFmtId="0" fontId="6" fillId="40" borderId="0" applyNumberFormat="0" applyBorder="0" applyAlignment="0" applyProtection="0"/>
    <xf numFmtId="0" fontId="6" fillId="36"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0" fontId="6" fillId="34" borderId="52" applyNumberFormat="0" applyFont="0" applyAlignment="0" applyProtection="0"/>
    <xf numFmtId="0" fontId="6" fillId="56" borderId="0" applyNumberFormat="0" applyBorder="0" applyAlignment="0" applyProtection="0"/>
    <xf numFmtId="0" fontId="6" fillId="0" borderId="0"/>
    <xf numFmtId="44" fontId="6" fillId="0" borderId="0" applyFont="0" applyFill="0" applyBorder="0" applyAlignment="0" applyProtection="0"/>
    <xf numFmtId="0" fontId="6" fillId="49" borderId="0" applyNumberFormat="0" applyBorder="0" applyAlignment="0" applyProtection="0"/>
    <xf numFmtId="0" fontId="6" fillId="48" borderId="0" applyNumberFormat="0" applyBorder="0" applyAlignment="0" applyProtection="0"/>
    <xf numFmtId="0" fontId="6" fillId="0" borderId="0"/>
    <xf numFmtId="44" fontId="6" fillId="0" borderId="0" applyFont="0" applyFill="0" applyBorder="0" applyAlignment="0" applyProtection="0"/>
    <xf numFmtId="43" fontId="6" fillId="0" borderId="0" applyFont="0" applyFill="0" applyBorder="0" applyAlignment="0" applyProtection="0"/>
    <xf numFmtId="0" fontId="6" fillId="48" borderId="0" applyNumberFormat="0" applyBorder="0" applyAlignment="0" applyProtection="0"/>
    <xf numFmtId="0" fontId="6" fillId="48"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40" borderId="0" applyNumberFormat="0" applyBorder="0" applyAlignment="0" applyProtection="0"/>
    <xf numFmtId="0" fontId="6" fillId="40" borderId="0" applyNumberFormat="0" applyBorder="0" applyAlignment="0" applyProtection="0"/>
    <xf numFmtId="9"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52"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44" borderId="0" applyNumberFormat="0" applyBorder="0" applyAlignment="0" applyProtection="0"/>
    <xf numFmtId="0" fontId="6" fillId="56" borderId="0" applyNumberFormat="0" applyBorder="0" applyAlignment="0" applyProtection="0"/>
    <xf numFmtId="0" fontId="6" fillId="48" borderId="0" applyNumberFormat="0" applyBorder="0" applyAlignment="0" applyProtection="0"/>
    <xf numFmtId="0" fontId="6" fillId="0" borderId="0"/>
    <xf numFmtId="0" fontId="6" fillId="0" borderId="0"/>
    <xf numFmtId="0" fontId="6" fillId="48" borderId="0" applyNumberFormat="0" applyBorder="0" applyAlignment="0" applyProtection="0"/>
    <xf numFmtId="0" fontId="6" fillId="40" borderId="0" applyNumberFormat="0" applyBorder="0" applyAlignment="0" applyProtection="0"/>
    <xf numFmtId="0" fontId="6" fillId="53" borderId="0" applyNumberFormat="0" applyBorder="0" applyAlignment="0" applyProtection="0"/>
    <xf numFmtId="0" fontId="6" fillId="34" borderId="52" applyNumberFormat="0" applyFont="0" applyAlignment="0" applyProtection="0"/>
    <xf numFmtId="0" fontId="6" fillId="45"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56" borderId="0" applyNumberFormat="0" applyBorder="0" applyAlignment="0" applyProtection="0"/>
    <xf numFmtId="0" fontId="6" fillId="0" borderId="0"/>
    <xf numFmtId="0" fontId="6" fillId="40" borderId="0" applyNumberFormat="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37" borderId="0" applyNumberFormat="0" applyBorder="0" applyAlignment="0" applyProtection="0"/>
    <xf numFmtId="0" fontId="6" fillId="49" borderId="0" applyNumberFormat="0" applyBorder="0" applyAlignment="0" applyProtection="0"/>
    <xf numFmtId="0" fontId="6" fillId="34" borderId="52" applyNumberFormat="0" applyFont="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48" borderId="0" applyNumberFormat="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40"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56"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49" borderId="0" applyNumberFormat="0" applyBorder="0" applyAlignment="0" applyProtection="0"/>
    <xf numFmtId="0" fontId="6" fillId="34" borderId="52" applyNumberFormat="0" applyFont="0" applyAlignment="0" applyProtection="0"/>
    <xf numFmtId="0" fontId="6" fillId="37" borderId="0" applyNumberFormat="0" applyBorder="0" applyAlignment="0" applyProtection="0"/>
    <xf numFmtId="0" fontId="6" fillId="44" borderId="0" applyNumberFormat="0" applyBorder="0" applyAlignment="0" applyProtection="0"/>
    <xf numFmtId="0" fontId="6" fillId="57" borderId="0" applyNumberFormat="0" applyBorder="0" applyAlignment="0" applyProtection="0"/>
    <xf numFmtId="0" fontId="6" fillId="45"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49"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41"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37" borderId="0" applyNumberFormat="0" applyBorder="0" applyAlignment="0" applyProtection="0"/>
    <xf numFmtId="0" fontId="6" fillId="0" borderId="0"/>
    <xf numFmtId="0" fontId="6" fillId="36"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34" borderId="52" applyNumberFormat="0" applyFont="0" applyAlignment="0" applyProtection="0"/>
    <xf numFmtId="0" fontId="6" fillId="56" borderId="0" applyNumberFormat="0" applyBorder="0" applyAlignment="0" applyProtection="0"/>
    <xf numFmtId="0" fontId="6" fillId="49"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5"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53"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40" borderId="0" applyNumberFormat="0" applyBorder="0" applyAlignment="0" applyProtection="0"/>
    <xf numFmtId="0" fontId="6" fillId="0" borderId="0"/>
    <xf numFmtId="0" fontId="6" fillId="0" borderId="0"/>
    <xf numFmtId="0" fontId="6" fillId="52" borderId="0" applyNumberFormat="0" applyBorder="0" applyAlignment="0" applyProtection="0"/>
    <xf numFmtId="9" fontId="6" fillId="0" borderId="0" applyFont="0" applyFill="0" applyBorder="0" applyAlignment="0" applyProtection="0"/>
    <xf numFmtId="0" fontId="6" fillId="0" borderId="0"/>
    <xf numFmtId="0" fontId="6" fillId="49" borderId="0" applyNumberFormat="0" applyBorder="0" applyAlignment="0" applyProtection="0"/>
    <xf numFmtId="0" fontId="6" fillId="44" borderId="0" applyNumberFormat="0" applyBorder="0" applyAlignment="0" applyProtection="0"/>
    <xf numFmtId="0" fontId="6" fillId="37"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48" borderId="0" applyNumberFormat="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37"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0" borderId="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45"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4" borderId="52" applyNumberFormat="0" applyFont="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52"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0" borderId="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0" borderId="0"/>
    <xf numFmtId="0" fontId="6" fillId="45" borderId="0" applyNumberFormat="0" applyBorder="0" applyAlignment="0" applyProtection="0"/>
    <xf numFmtId="0" fontId="6" fillId="36" borderId="0" applyNumberFormat="0" applyBorder="0" applyAlignment="0" applyProtection="0"/>
    <xf numFmtId="43" fontId="6" fillId="0" borderId="0" applyFont="0" applyFill="0" applyBorder="0" applyAlignment="0" applyProtection="0"/>
    <xf numFmtId="0" fontId="6" fillId="0" borderId="0"/>
    <xf numFmtId="0" fontId="6" fillId="45"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57" borderId="0" applyNumberFormat="0" applyBorder="0" applyAlignment="0" applyProtection="0"/>
    <xf numFmtId="0" fontId="6" fillId="0" borderId="0"/>
    <xf numFmtId="0" fontId="6" fillId="48"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7" borderId="0" applyNumberFormat="0" applyBorder="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41" borderId="0" applyNumberFormat="0" applyBorder="0" applyAlignment="0" applyProtection="0"/>
    <xf numFmtId="0" fontId="6" fillId="44"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40" borderId="0" applyNumberFormat="0" applyBorder="0" applyAlignment="0" applyProtection="0"/>
    <xf numFmtId="9" fontId="6" fillId="0" borderId="0" applyFont="0" applyFill="0" applyBorder="0" applyAlignment="0" applyProtection="0"/>
    <xf numFmtId="0" fontId="6" fillId="3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44"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5" borderId="0" applyNumberFormat="0" applyBorder="0" applyAlignment="0" applyProtection="0"/>
    <xf numFmtId="0" fontId="6" fillId="3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6" borderId="0" applyNumberFormat="0" applyBorder="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0" borderId="0"/>
    <xf numFmtId="0" fontId="6" fillId="36" borderId="0" applyNumberFormat="0" applyBorder="0" applyAlignment="0" applyProtection="0"/>
    <xf numFmtId="0" fontId="6" fillId="48" borderId="0" applyNumberFormat="0" applyBorder="0" applyAlignment="0" applyProtection="0"/>
    <xf numFmtId="0" fontId="6" fillId="45" borderId="0" applyNumberFormat="0" applyBorder="0" applyAlignment="0" applyProtection="0"/>
    <xf numFmtId="43" fontId="6" fillId="0" borderId="0" applyFont="0" applyFill="0" applyBorder="0" applyAlignment="0" applyProtection="0"/>
    <xf numFmtId="0" fontId="6" fillId="41" borderId="0" applyNumberFormat="0" applyBorder="0" applyAlignment="0" applyProtection="0"/>
    <xf numFmtId="0" fontId="6" fillId="53" borderId="0" applyNumberFormat="0" applyBorder="0" applyAlignment="0" applyProtection="0"/>
    <xf numFmtId="9" fontId="6" fillId="0" borderId="0" applyFont="0" applyFill="0" applyBorder="0" applyAlignment="0" applyProtection="0"/>
    <xf numFmtId="0" fontId="6" fillId="45" borderId="0" applyNumberFormat="0" applyBorder="0" applyAlignment="0" applyProtection="0"/>
    <xf numFmtId="9" fontId="6" fillId="0" borderId="0" applyFont="0" applyFill="0" applyBorder="0" applyAlignment="0" applyProtection="0"/>
    <xf numFmtId="0" fontId="6" fillId="36" borderId="0" applyNumberFormat="0" applyBorder="0" applyAlignment="0" applyProtection="0"/>
    <xf numFmtId="0" fontId="6" fillId="56" borderId="0" applyNumberFormat="0" applyBorder="0" applyAlignment="0" applyProtection="0"/>
    <xf numFmtId="0" fontId="6" fillId="45" borderId="0" applyNumberFormat="0" applyBorder="0" applyAlignment="0" applyProtection="0"/>
    <xf numFmtId="0" fontId="6" fillId="36" borderId="0" applyNumberFormat="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45" borderId="0" applyNumberFormat="0" applyBorder="0" applyAlignment="0" applyProtection="0"/>
    <xf numFmtId="0" fontId="6" fillId="34" borderId="52" applyNumberFormat="0" applyFont="0" applyAlignment="0" applyProtection="0"/>
    <xf numFmtId="44" fontId="6" fillId="0" borderId="0" applyFont="0" applyFill="0" applyBorder="0" applyAlignment="0" applyProtection="0"/>
    <xf numFmtId="0" fontId="6" fillId="0" borderId="0"/>
    <xf numFmtId="0" fontId="6" fillId="40" borderId="0" applyNumberFormat="0" applyBorder="0" applyAlignment="0" applyProtection="0"/>
    <xf numFmtId="43" fontId="6" fillId="0" borderId="0" applyFont="0" applyFill="0" applyBorder="0" applyAlignment="0" applyProtection="0"/>
    <xf numFmtId="0" fontId="6" fillId="0" borderId="0"/>
    <xf numFmtId="0" fontId="6" fillId="0" borderId="0"/>
    <xf numFmtId="0" fontId="6" fillId="49" borderId="0" applyNumberFormat="0" applyBorder="0" applyAlignment="0" applyProtection="0"/>
    <xf numFmtId="0" fontId="6" fillId="48"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43" fontId="6" fillId="0" borderId="0" applyFont="0" applyFill="0" applyBorder="0" applyAlignment="0" applyProtection="0"/>
    <xf numFmtId="0" fontId="6" fillId="5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57" borderId="0" applyNumberFormat="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48"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0" borderId="0"/>
    <xf numFmtId="0" fontId="6" fillId="41" borderId="0" applyNumberFormat="0" applyBorder="0" applyAlignment="0" applyProtection="0"/>
    <xf numFmtId="0" fontId="6" fillId="41" borderId="0" applyNumberFormat="0" applyBorder="0" applyAlignment="0" applyProtection="0"/>
    <xf numFmtId="0" fontId="6" fillId="34" borderId="52" applyNumberFormat="0" applyFont="0" applyAlignment="0" applyProtection="0"/>
    <xf numFmtId="0" fontId="6" fillId="0" borderId="0"/>
    <xf numFmtId="0" fontId="6" fillId="0" borderId="0"/>
    <xf numFmtId="0" fontId="6" fillId="57" borderId="0" applyNumberFormat="0" applyBorder="0" applyAlignment="0" applyProtection="0"/>
    <xf numFmtId="0" fontId="6" fillId="0" borderId="0"/>
    <xf numFmtId="0" fontId="6" fillId="48" borderId="0" applyNumberFormat="0" applyBorder="0" applyAlignment="0" applyProtection="0"/>
    <xf numFmtId="0" fontId="6" fillId="0" borderId="0"/>
    <xf numFmtId="0" fontId="6" fillId="49" borderId="0" applyNumberFormat="0" applyBorder="0" applyAlignment="0" applyProtection="0"/>
    <xf numFmtId="0" fontId="6" fillId="0" borderId="0"/>
    <xf numFmtId="0" fontId="6" fillId="53" borderId="0" applyNumberFormat="0" applyBorder="0" applyAlignment="0" applyProtection="0"/>
    <xf numFmtId="0" fontId="6" fillId="0" borderId="0"/>
    <xf numFmtId="0" fontId="6" fillId="53" borderId="0" applyNumberFormat="0" applyBorder="0" applyAlignment="0" applyProtection="0"/>
    <xf numFmtId="0" fontId="6" fillId="40" borderId="0" applyNumberFormat="0" applyBorder="0" applyAlignment="0" applyProtection="0"/>
    <xf numFmtId="9" fontId="6" fillId="0" borderId="0" applyFont="0" applyFill="0" applyBorder="0" applyAlignment="0" applyProtection="0"/>
    <xf numFmtId="0" fontId="6" fillId="0" borderId="0"/>
    <xf numFmtId="0" fontId="6" fillId="53" borderId="0" applyNumberFormat="0" applyBorder="0" applyAlignment="0" applyProtection="0"/>
    <xf numFmtId="0" fontId="6" fillId="36" borderId="0" applyNumberFormat="0" applyBorder="0" applyAlignment="0" applyProtection="0"/>
    <xf numFmtId="9" fontId="6" fillId="0" borderId="0" applyFont="0" applyFill="0" applyBorder="0" applyAlignment="0" applyProtection="0"/>
    <xf numFmtId="0" fontId="6" fillId="57" borderId="0" applyNumberFormat="0" applyBorder="0" applyAlignment="0" applyProtection="0"/>
    <xf numFmtId="44" fontId="6" fillId="0" borderId="0" applyFont="0" applyFill="0" applyBorder="0" applyAlignment="0" applyProtection="0"/>
    <xf numFmtId="0" fontId="6" fillId="56" borderId="0" applyNumberFormat="0" applyBorder="0" applyAlignment="0" applyProtection="0"/>
    <xf numFmtId="9" fontId="6" fillId="0" borderId="0" applyFont="0" applyFill="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34" borderId="52" applyNumberFormat="0" applyFont="0" applyAlignment="0" applyProtection="0"/>
    <xf numFmtId="0" fontId="6" fillId="0" borderId="0"/>
    <xf numFmtId="0" fontId="6" fillId="48" borderId="0" applyNumberFormat="0" applyBorder="0" applyAlignment="0" applyProtection="0"/>
    <xf numFmtId="0" fontId="6" fillId="0" borderId="0"/>
    <xf numFmtId="43" fontId="6" fillId="0" borderId="0" applyFont="0" applyFill="0" applyBorder="0" applyAlignment="0" applyProtection="0"/>
    <xf numFmtId="0" fontId="6" fillId="49" borderId="0" applyNumberFormat="0" applyBorder="0" applyAlignment="0" applyProtection="0"/>
    <xf numFmtId="0" fontId="6" fillId="37" borderId="0" applyNumberFormat="0" applyBorder="0" applyAlignment="0" applyProtection="0"/>
    <xf numFmtId="0" fontId="6" fillId="34" borderId="52" applyNumberFormat="0" applyFont="0" applyAlignment="0" applyProtection="0"/>
    <xf numFmtId="0" fontId="6" fillId="41" borderId="0" applyNumberFormat="0" applyBorder="0" applyAlignment="0" applyProtection="0"/>
    <xf numFmtId="0" fontId="6" fillId="0" borderId="0"/>
    <xf numFmtId="0" fontId="6" fillId="48" borderId="0" applyNumberFormat="0" applyBorder="0" applyAlignment="0" applyProtection="0"/>
    <xf numFmtId="0" fontId="6" fillId="0" borderId="0"/>
    <xf numFmtId="43" fontId="6" fillId="0" borderId="0" applyFont="0" applyFill="0" applyBorder="0" applyAlignment="0" applyProtection="0"/>
    <xf numFmtId="0" fontId="6" fillId="0" borderId="0"/>
    <xf numFmtId="0" fontId="6" fillId="57" borderId="0" applyNumberFormat="0" applyBorder="0" applyAlignment="0" applyProtection="0"/>
    <xf numFmtId="0" fontId="6" fillId="0" borderId="0"/>
    <xf numFmtId="0" fontId="6" fillId="0" borderId="0"/>
    <xf numFmtId="0" fontId="6" fillId="0" borderId="0"/>
    <xf numFmtId="0" fontId="6" fillId="56" borderId="0" applyNumberFormat="0" applyBorder="0" applyAlignment="0" applyProtection="0"/>
    <xf numFmtId="0" fontId="6" fillId="37" borderId="0" applyNumberFormat="0" applyBorder="0" applyAlignment="0" applyProtection="0"/>
    <xf numFmtId="0" fontId="6" fillId="0" borderId="0"/>
    <xf numFmtId="0" fontId="6" fillId="0" borderId="0"/>
    <xf numFmtId="0" fontId="6" fillId="48" borderId="0" applyNumberFormat="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34" borderId="5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34" borderId="52" applyNumberFormat="0" applyFont="0" applyAlignment="0" applyProtection="0"/>
    <xf numFmtId="0" fontId="6" fillId="34" borderId="52" applyNumberFormat="0" applyFont="0" applyAlignment="0" applyProtection="0"/>
    <xf numFmtId="0" fontId="6" fillId="49" borderId="0" applyNumberFormat="0" applyBorder="0" applyAlignment="0" applyProtection="0"/>
    <xf numFmtId="0" fontId="6" fillId="49"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4" borderId="52" applyNumberFormat="0" applyFont="0" applyAlignment="0" applyProtection="0"/>
    <xf numFmtId="0" fontId="6" fillId="34" borderId="52" applyNumberFormat="0" applyFont="0" applyAlignment="0" applyProtection="0"/>
    <xf numFmtId="43" fontId="6" fillId="0" borderId="0" applyFont="0" applyFill="0" applyBorder="0" applyAlignment="0" applyProtection="0"/>
    <xf numFmtId="44" fontId="6" fillId="0" borderId="0" applyFont="0" applyFill="0" applyBorder="0" applyAlignment="0" applyProtection="0"/>
    <xf numFmtId="0" fontId="6" fillId="52" borderId="0" applyNumberFormat="0" applyBorder="0" applyAlignment="0" applyProtection="0"/>
    <xf numFmtId="0" fontId="6" fillId="49" borderId="0" applyNumberFormat="0" applyBorder="0" applyAlignment="0" applyProtection="0"/>
    <xf numFmtId="0" fontId="6" fillId="41" borderId="0" applyNumberFormat="0" applyBorder="0" applyAlignment="0" applyProtection="0"/>
    <xf numFmtId="43" fontId="6" fillId="0" borderId="0" applyFont="0" applyFill="0" applyBorder="0" applyAlignment="0" applyProtection="0"/>
    <xf numFmtId="0" fontId="6" fillId="0" borderId="0"/>
    <xf numFmtId="0" fontId="6" fillId="41" borderId="0" applyNumberFormat="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40" borderId="0" applyNumberFormat="0" applyBorder="0" applyAlignment="0" applyProtection="0"/>
    <xf numFmtId="0" fontId="6" fillId="40" borderId="0" applyNumberFormat="0" applyBorder="0" applyAlignment="0" applyProtection="0"/>
    <xf numFmtId="0" fontId="6" fillId="34" borderId="52" applyNumberFormat="0" applyFont="0" applyAlignment="0" applyProtection="0"/>
    <xf numFmtId="0" fontId="6" fillId="45" borderId="0" applyNumberFormat="0" applyBorder="0" applyAlignment="0" applyProtection="0"/>
    <xf numFmtId="43" fontId="6" fillId="0" borderId="0" applyFont="0" applyFill="0" applyBorder="0" applyAlignment="0" applyProtection="0"/>
    <xf numFmtId="0" fontId="6" fillId="0" borderId="0"/>
    <xf numFmtId="0" fontId="6" fillId="49" borderId="0" applyNumberFormat="0" applyBorder="0" applyAlignment="0" applyProtection="0"/>
    <xf numFmtId="0" fontId="6" fillId="40"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52" borderId="0" applyNumberFormat="0" applyBorder="0" applyAlignment="0" applyProtection="0"/>
    <xf numFmtId="43" fontId="6" fillId="0" borderId="0" applyFont="0" applyFill="0" applyBorder="0" applyAlignment="0" applyProtection="0"/>
    <xf numFmtId="0" fontId="6" fillId="56" borderId="0" applyNumberFormat="0" applyBorder="0" applyAlignment="0" applyProtection="0"/>
    <xf numFmtId="43" fontId="6" fillId="0" borderId="0" applyFont="0" applyFill="0" applyBorder="0" applyAlignment="0" applyProtection="0"/>
    <xf numFmtId="0" fontId="6" fillId="44" borderId="0" applyNumberFormat="0" applyBorder="0" applyAlignment="0" applyProtection="0"/>
    <xf numFmtId="0" fontId="6" fillId="52" borderId="0" applyNumberFormat="0" applyBorder="0" applyAlignment="0" applyProtection="0"/>
    <xf numFmtId="9" fontId="6" fillId="0" borderId="0" applyFont="0" applyFill="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9" borderId="0" applyNumberFormat="0" applyBorder="0" applyAlignment="0" applyProtection="0"/>
    <xf numFmtId="0" fontId="6" fillId="34" borderId="52" applyNumberFormat="0" applyFont="0" applyAlignment="0" applyProtection="0"/>
    <xf numFmtId="0" fontId="6" fillId="44" borderId="0" applyNumberFormat="0" applyBorder="0" applyAlignment="0" applyProtection="0"/>
    <xf numFmtId="0" fontId="6" fillId="0" borderId="0"/>
    <xf numFmtId="0" fontId="6" fillId="36" borderId="0" applyNumberFormat="0" applyBorder="0" applyAlignment="0" applyProtection="0"/>
    <xf numFmtId="43" fontId="6" fillId="0" borderId="0" applyFont="0" applyFill="0" applyBorder="0" applyAlignment="0" applyProtection="0"/>
    <xf numFmtId="0" fontId="6" fillId="40"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56" borderId="0" applyNumberFormat="0" applyBorder="0" applyAlignment="0" applyProtection="0"/>
    <xf numFmtId="0" fontId="6" fillId="45"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0" borderId="0"/>
    <xf numFmtId="0" fontId="6" fillId="44" borderId="0" applyNumberFormat="0" applyBorder="0" applyAlignment="0" applyProtection="0"/>
    <xf numFmtId="0" fontId="6" fillId="57" borderId="0" applyNumberFormat="0" applyBorder="0" applyAlignment="0" applyProtection="0"/>
    <xf numFmtId="0" fontId="6" fillId="0" borderId="0"/>
    <xf numFmtId="0" fontId="6" fillId="52" borderId="0" applyNumberFormat="0" applyBorder="0" applyAlignment="0" applyProtection="0"/>
    <xf numFmtId="0" fontId="6" fillId="57" borderId="0" applyNumberFormat="0" applyBorder="0" applyAlignment="0" applyProtection="0"/>
    <xf numFmtId="43" fontId="6" fillId="0" borderId="0" applyFont="0" applyFill="0" applyBorder="0" applyAlignment="0" applyProtection="0"/>
    <xf numFmtId="0" fontId="6" fillId="56" borderId="0" applyNumberFormat="0" applyBorder="0" applyAlignment="0" applyProtection="0"/>
    <xf numFmtId="9" fontId="6" fillId="0" borderId="0" applyFont="0" applyFill="0" applyBorder="0" applyAlignment="0" applyProtection="0"/>
    <xf numFmtId="0" fontId="6" fillId="4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44" borderId="0" applyNumberFormat="0" applyBorder="0" applyAlignment="0" applyProtection="0"/>
    <xf numFmtId="0" fontId="6" fillId="0" borderId="0"/>
    <xf numFmtId="0" fontId="6" fillId="37" borderId="0" applyNumberFormat="0" applyBorder="0" applyAlignment="0" applyProtection="0"/>
    <xf numFmtId="0" fontId="6" fillId="37" borderId="0" applyNumberFormat="0" applyBorder="0" applyAlignment="0" applyProtection="0"/>
    <xf numFmtId="43" fontId="6" fillId="0" borderId="0" applyFont="0" applyFill="0" applyBorder="0" applyAlignment="0" applyProtection="0"/>
    <xf numFmtId="0" fontId="6" fillId="44" borderId="0" applyNumberFormat="0" applyBorder="0" applyAlignment="0" applyProtection="0"/>
    <xf numFmtId="0" fontId="6" fillId="0" borderId="0"/>
    <xf numFmtId="0" fontId="6" fillId="34" borderId="52" applyNumberFormat="0" applyFont="0" applyAlignment="0" applyProtection="0"/>
    <xf numFmtId="43" fontId="6" fillId="0" borderId="0" applyFont="0" applyFill="0" applyBorder="0" applyAlignment="0" applyProtection="0"/>
    <xf numFmtId="0" fontId="6" fillId="44" borderId="0" applyNumberFormat="0" applyBorder="0" applyAlignment="0" applyProtection="0"/>
    <xf numFmtId="0" fontId="6" fillId="0" borderId="0"/>
    <xf numFmtId="43" fontId="6" fillId="0" borderId="0" applyFont="0" applyFill="0" applyBorder="0" applyAlignment="0" applyProtection="0"/>
    <xf numFmtId="0" fontId="6" fillId="5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9" borderId="0" applyNumberFormat="0" applyBorder="0" applyAlignment="0" applyProtection="0"/>
    <xf numFmtId="0" fontId="6" fillId="0" borderId="0"/>
    <xf numFmtId="0" fontId="6" fillId="0" borderId="0"/>
    <xf numFmtId="0" fontId="6" fillId="48" borderId="0" applyNumberFormat="0" applyBorder="0" applyAlignment="0" applyProtection="0"/>
    <xf numFmtId="0" fontId="6" fillId="56" borderId="0" applyNumberFormat="0" applyBorder="0" applyAlignment="0" applyProtection="0"/>
    <xf numFmtId="0" fontId="6" fillId="34" borderId="52" applyNumberFormat="0" applyFont="0" applyAlignment="0" applyProtection="0"/>
    <xf numFmtId="0" fontId="6" fillId="37" borderId="0" applyNumberFormat="0" applyBorder="0" applyAlignment="0" applyProtection="0"/>
    <xf numFmtId="0" fontId="6" fillId="57" borderId="0" applyNumberFormat="0" applyBorder="0" applyAlignment="0" applyProtection="0"/>
    <xf numFmtId="0" fontId="6" fillId="41" borderId="0" applyNumberFormat="0" applyBorder="0" applyAlignment="0" applyProtection="0"/>
    <xf numFmtId="0" fontId="6" fillId="37" borderId="0" applyNumberFormat="0" applyBorder="0" applyAlignment="0" applyProtection="0"/>
    <xf numFmtId="43" fontId="6" fillId="0" borderId="0" applyFont="0" applyFill="0" applyBorder="0" applyAlignment="0" applyProtection="0"/>
    <xf numFmtId="0" fontId="6" fillId="52" borderId="0" applyNumberFormat="0" applyBorder="0" applyAlignment="0" applyProtection="0"/>
    <xf numFmtId="0" fontId="6" fillId="0" borderId="0"/>
    <xf numFmtId="0" fontId="6" fillId="0" borderId="0"/>
    <xf numFmtId="0" fontId="6" fillId="52" borderId="0" applyNumberFormat="0" applyBorder="0" applyAlignment="0" applyProtection="0"/>
    <xf numFmtId="0" fontId="6" fillId="53" borderId="0" applyNumberFormat="0" applyBorder="0" applyAlignment="0" applyProtection="0"/>
    <xf numFmtId="0" fontId="6" fillId="0" borderId="0"/>
    <xf numFmtId="0" fontId="6" fillId="44" borderId="0" applyNumberFormat="0" applyBorder="0" applyAlignment="0" applyProtection="0"/>
    <xf numFmtId="0" fontId="6" fillId="37" borderId="0" applyNumberFormat="0" applyBorder="0" applyAlignment="0" applyProtection="0"/>
    <xf numFmtId="0" fontId="6" fillId="0" borderId="0"/>
    <xf numFmtId="0" fontId="6" fillId="40" borderId="0" applyNumberFormat="0" applyBorder="0" applyAlignment="0" applyProtection="0"/>
    <xf numFmtId="0" fontId="6" fillId="0" borderId="0"/>
    <xf numFmtId="43" fontId="6" fillId="0" borderId="0" applyFont="0" applyFill="0" applyBorder="0" applyAlignment="0" applyProtection="0"/>
    <xf numFmtId="0" fontId="6" fillId="53"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5" borderId="0" applyNumberFormat="0" applyBorder="0" applyAlignment="0" applyProtection="0"/>
    <xf numFmtId="44" fontId="6" fillId="0" borderId="0" applyFont="0" applyFill="0" applyBorder="0" applyAlignment="0" applyProtection="0"/>
    <xf numFmtId="0" fontId="6" fillId="37" borderId="0" applyNumberFormat="0" applyBorder="0" applyAlignment="0" applyProtection="0"/>
    <xf numFmtId="0" fontId="6" fillId="0" borderId="0"/>
    <xf numFmtId="0" fontId="6" fillId="48" borderId="0" applyNumberFormat="0" applyBorder="0" applyAlignment="0" applyProtection="0"/>
    <xf numFmtId="0" fontId="6" fillId="53" borderId="0" applyNumberFormat="0" applyBorder="0" applyAlignment="0" applyProtection="0"/>
    <xf numFmtId="0" fontId="6" fillId="44" borderId="0" applyNumberFormat="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6" fillId="44" borderId="0" applyNumberFormat="0" applyBorder="0" applyAlignment="0" applyProtection="0"/>
    <xf numFmtId="0" fontId="6" fillId="5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56" borderId="0" applyNumberFormat="0" applyBorder="0" applyAlignment="0" applyProtection="0"/>
    <xf numFmtId="0" fontId="6" fillId="37"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49" borderId="0" applyNumberFormat="0" applyBorder="0" applyAlignment="0" applyProtection="0"/>
    <xf numFmtId="0" fontId="6" fillId="0" borderId="0"/>
    <xf numFmtId="0" fontId="6" fillId="36" borderId="0" applyNumberFormat="0" applyBorder="0" applyAlignment="0" applyProtection="0"/>
    <xf numFmtId="0" fontId="6" fillId="48" borderId="0" applyNumberFormat="0" applyBorder="0" applyAlignment="0" applyProtection="0"/>
    <xf numFmtId="0" fontId="6" fillId="0" borderId="0"/>
    <xf numFmtId="0" fontId="6" fillId="34" borderId="52" applyNumberFormat="0" applyFont="0" applyAlignment="0" applyProtection="0"/>
    <xf numFmtId="0" fontId="6" fillId="45" borderId="0" applyNumberFormat="0" applyBorder="0" applyAlignment="0" applyProtection="0"/>
    <xf numFmtId="0" fontId="6" fillId="57" borderId="0" applyNumberFormat="0" applyBorder="0" applyAlignment="0" applyProtection="0"/>
    <xf numFmtId="0" fontId="6" fillId="41" borderId="0" applyNumberFormat="0" applyBorder="0" applyAlignment="0" applyProtection="0"/>
    <xf numFmtId="0" fontId="6" fillId="53" borderId="0" applyNumberFormat="0" applyBorder="0" applyAlignment="0" applyProtection="0"/>
    <xf numFmtId="0" fontId="6" fillId="0" borderId="0"/>
    <xf numFmtId="0" fontId="6" fillId="0" borderId="0"/>
    <xf numFmtId="0" fontId="6" fillId="0" borderId="0"/>
    <xf numFmtId="0" fontId="6" fillId="0" borderId="0"/>
    <xf numFmtId="0" fontId="6" fillId="52" borderId="0" applyNumberFormat="0" applyBorder="0" applyAlignment="0" applyProtection="0"/>
    <xf numFmtId="0" fontId="6" fillId="56"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9"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9"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0" fontId="6" fillId="34" borderId="52"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0" borderId="0"/>
    <xf numFmtId="0" fontId="6" fillId="37" borderId="0" applyNumberFormat="0" applyBorder="0" applyAlignment="0" applyProtection="0"/>
    <xf numFmtId="9" fontId="6" fillId="0" borderId="0" applyFont="0" applyFill="0" applyBorder="0" applyAlignment="0" applyProtection="0"/>
    <xf numFmtId="0" fontId="6" fillId="0" borderId="0"/>
    <xf numFmtId="0" fontId="6" fillId="41" borderId="0" applyNumberFormat="0" applyBorder="0" applyAlignment="0" applyProtection="0"/>
    <xf numFmtId="0" fontId="6" fillId="48" borderId="0" applyNumberFormat="0" applyBorder="0" applyAlignment="0" applyProtection="0"/>
    <xf numFmtId="0" fontId="6" fillId="44" borderId="0" applyNumberForma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45" borderId="0" applyNumberFormat="0" applyBorder="0" applyAlignment="0" applyProtection="0"/>
    <xf numFmtId="0" fontId="6" fillId="0" borderId="0"/>
    <xf numFmtId="0" fontId="6" fillId="36" borderId="0" applyNumberFormat="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40" borderId="0" applyNumberFormat="0" applyBorder="0" applyAlignment="0" applyProtection="0"/>
    <xf numFmtId="0" fontId="6" fillId="34" borderId="52" applyNumberFormat="0" applyFont="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34" borderId="52" applyNumberFormat="0" applyFont="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52" borderId="0" applyNumberFormat="0" applyBorder="0" applyAlignment="0" applyProtection="0"/>
    <xf numFmtId="0" fontId="6" fillId="5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775">
    <xf numFmtId="0" fontId="0" fillId="0" borderId="0" xfId="0"/>
    <xf numFmtId="0" fontId="31" fillId="0" borderId="0" xfId="0" applyFont="1"/>
    <xf numFmtId="0" fontId="36" fillId="0" borderId="0" xfId="0" applyFont="1"/>
    <xf numFmtId="0" fontId="35" fillId="0" borderId="0" xfId="0" applyFont="1"/>
    <xf numFmtId="0" fontId="25" fillId="0" borderId="0" xfId="39" applyAlignment="1" applyProtection="1"/>
    <xf numFmtId="0" fontId="38" fillId="0" borderId="0" xfId="0" applyFont="1"/>
    <xf numFmtId="44" fontId="0" fillId="0" borderId="0" xfId="31" applyFont="1"/>
    <xf numFmtId="0" fontId="34" fillId="0" borderId="0" xfId="0" applyFont="1"/>
    <xf numFmtId="0" fontId="40" fillId="0" borderId="0" xfId="0" applyFont="1" applyAlignment="1">
      <alignment horizontal="right"/>
    </xf>
    <xf numFmtId="0" fontId="35" fillId="0" borderId="0" xfId="0" applyFont="1" applyAlignment="1">
      <alignment horizontal="center"/>
    </xf>
    <xf numFmtId="2" fontId="0" fillId="0" borderId="0" xfId="0" applyNumberFormat="1"/>
    <xf numFmtId="0" fontId="33" fillId="24" borderId="17" xfId="0" applyFont="1" applyFill="1" applyBorder="1"/>
    <xf numFmtId="0" fontId="41" fillId="24" borderId="18" xfId="0" applyFont="1" applyFill="1" applyBorder="1"/>
    <xf numFmtId="0" fontId="43" fillId="0" borderId="0" xfId="0" applyFont="1" applyAlignment="1">
      <alignment horizontal="right"/>
    </xf>
    <xf numFmtId="6" fontId="43" fillId="0" borderId="0" xfId="0" applyNumberFormat="1" applyFont="1"/>
    <xf numFmtId="0" fontId="0" fillId="0" borderId="20" xfId="0" applyBorder="1"/>
    <xf numFmtId="8" fontId="0" fillId="0" borderId="0" xfId="0" applyNumberFormat="1"/>
    <xf numFmtId="164" fontId="35" fillId="0" borderId="29" xfId="29" applyNumberFormat="1" applyFont="1" applyFill="1" applyBorder="1" applyAlignment="1" applyProtection="1">
      <alignment horizontal="center" vertical="center" wrapText="1"/>
    </xf>
    <xf numFmtId="0" fontId="14" fillId="0" borderId="0" xfId="0" applyFont="1"/>
    <xf numFmtId="39" fontId="14" fillId="0" borderId="0" xfId="28" applyNumberFormat="1" applyFont="1" applyFill="1"/>
    <xf numFmtId="39" fontId="0" fillId="0" borderId="0" xfId="28" applyNumberFormat="1" applyFont="1" applyFill="1"/>
    <xf numFmtId="0" fontId="0" fillId="0" borderId="0" xfId="0" applyAlignment="1">
      <alignment wrapText="1"/>
    </xf>
    <xf numFmtId="0" fontId="0" fillId="25" borderId="0" xfId="0" applyFill="1"/>
    <xf numFmtId="0" fontId="48" fillId="0" borderId="0" xfId="39" applyFont="1" applyAlignment="1" applyProtection="1"/>
    <xf numFmtId="0" fontId="0" fillId="26" borderId="0" xfId="0" applyFill="1"/>
    <xf numFmtId="0" fontId="14" fillId="26" borderId="0" xfId="0" applyFont="1" applyFill="1"/>
    <xf numFmtId="0" fontId="14" fillId="0" borderId="0" xfId="0" quotePrefix="1" applyFont="1" applyAlignment="1">
      <alignment horizontal="left"/>
    </xf>
    <xf numFmtId="165" fontId="0" fillId="0" borderId="0" xfId="28" applyNumberFormat="1" applyFont="1"/>
    <xf numFmtId="9" fontId="0" fillId="26" borderId="0" xfId="0" applyNumberFormat="1" applyFill="1"/>
    <xf numFmtId="165" fontId="0" fillId="26" borderId="0" xfId="28" applyNumberFormat="1" applyFont="1" applyFill="1"/>
    <xf numFmtId="0" fontId="50" fillId="0" borderId="0" xfId="39" applyFont="1" applyAlignment="1" applyProtection="1"/>
    <xf numFmtId="0" fontId="35" fillId="0" borderId="0" xfId="0" applyFont="1" applyAlignment="1">
      <alignment wrapText="1"/>
    </xf>
    <xf numFmtId="3" fontId="0" fillId="26" borderId="0" xfId="0" applyNumberFormat="1" applyFill="1"/>
    <xf numFmtId="0" fontId="35" fillId="26" borderId="0" xfId="0" applyFont="1" applyFill="1"/>
    <xf numFmtId="0" fontId="35" fillId="26" borderId="16" xfId="0" applyFont="1" applyFill="1" applyBorder="1" applyAlignment="1">
      <alignment horizontal="center"/>
    </xf>
    <xf numFmtId="0" fontId="35" fillId="26" borderId="16" xfId="0" applyFont="1" applyFill="1" applyBorder="1"/>
    <xf numFmtId="0" fontId="35" fillId="27" borderId="0" xfId="0" applyFont="1" applyFill="1"/>
    <xf numFmtId="0" fontId="35" fillId="27" borderId="16" xfId="0" applyFont="1" applyFill="1" applyBorder="1" applyAlignment="1">
      <alignment horizontal="center"/>
    </xf>
    <xf numFmtId="0" fontId="35" fillId="27" borderId="16" xfId="0" applyFont="1" applyFill="1" applyBorder="1"/>
    <xf numFmtId="0" fontId="14" fillId="27" borderId="0" xfId="0" applyFont="1" applyFill="1"/>
    <xf numFmtId="0" fontId="0" fillId="27" borderId="0" xfId="0" applyFill="1"/>
    <xf numFmtId="0" fontId="35" fillId="27" borderId="16" xfId="0" applyFont="1" applyFill="1" applyBorder="1" applyAlignment="1">
      <alignment wrapText="1"/>
    </xf>
    <xf numFmtId="0" fontId="14" fillId="27" borderId="23" xfId="0" applyFont="1" applyFill="1" applyBorder="1"/>
    <xf numFmtId="0" fontId="0" fillId="27" borderId="23" xfId="0" applyFill="1" applyBorder="1"/>
    <xf numFmtId="3" fontId="0" fillId="27" borderId="23" xfId="0" applyNumberFormat="1" applyFill="1" applyBorder="1"/>
    <xf numFmtId="0" fontId="51" fillId="27" borderId="0" xfId="0" applyFont="1" applyFill="1"/>
    <xf numFmtId="0" fontId="14" fillId="0" borderId="0" xfId="0" applyFont="1" applyAlignment="1">
      <alignment horizontal="left"/>
    </xf>
    <xf numFmtId="0" fontId="47" fillId="0" borderId="0" xfId="0" applyFont="1" applyAlignment="1">
      <alignment vertical="center"/>
    </xf>
    <xf numFmtId="167" fontId="0" fillId="0" borderId="0" xfId="0" applyNumberFormat="1"/>
    <xf numFmtId="0" fontId="14" fillId="0" borderId="0" xfId="101"/>
    <xf numFmtId="0" fontId="9" fillId="0" borderId="0" xfId="1839"/>
    <xf numFmtId="169" fontId="0" fillId="0" borderId="0" xfId="0" applyNumberFormat="1"/>
    <xf numFmtId="0" fontId="14" fillId="0" borderId="0" xfId="189"/>
    <xf numFmtId="0" fontId="37" fillId="0" borderId="0" xfId="189" applyFont="1"/>
    <xf numFmtId="2" fontId="34" fillId="0" borderId="0" xfId="0" applyNumberFormat="1" applyFont="1"/>
    <xf numFmtId="2" fontId="14" fillId="0" borderId="0" xfId="0" applyNumberFormat="1" applyFont="1"/>
    <xf numFmtId="0" fontId="14" fillId="0" borderId="63" xfId="0" applyFont="1" applyBorder="1"/>
    <xf numFmtId="0" fontId="44" fillId="0" borderId="0" xfId="0" applyFont="1" applyAlignment="1">
      <alignment wrapText="1"/>
    </xf>
    <xf numFmtId="0" fontId="43" fillId="0" borderId="29" xfId="0" applyFont="1" applyBorder="1" applyAlignment="1">
      <alignment horizontal="right"/>
    </xf>
    <xf numFmtId="0" fontId="43" fillId="0" borderId="37" xfId="0" applyFont="1" applyBorder="1" applyAlignment="1">
      <alignment horizontal="right"/>
    </xf>
    <xf numFmtId="0" fontId="14" fillId="0" borderId="28" xfId="0" applyFont="1" applyBorder="1"/>
    <xf numFmtId="0" fontId="45" fillId="0" borderId="0" xfId="0" applyFont="1" applyAlignment="1">
      <alignment wrapText="1"/>
    </xf>
    <xf numFmtId="175" fontId="0" fillId="0" borderId="0" xfId="31" applyNumberFormat="1" applyFont="1" applyFill="1"/>
    <xf numFmtId="0" fontId="14" fillId="0" borderId="16" xfId="0" applyFont="1" applyBorder="1"/>
    <xf numFmtId="0" fontId="91" fillId="0" borderId="0" xfId="0" applyFont="1"/>
    <xf numFmtId="0" fontId="96" fillId="0" borderId="0" xfId="0" applyFont="1"/>
    <xf numFmtId="0" fontId="14" fillId="0" borderId="16" xfId="101" applyBorder="1"/>
    <xf numFmtId="0" fontId="8" fillId="0" borderId="0" xfId="3002"/>
    <xf numFmtId="0" fontId="91" fillId="0" borderId="0" xfId="189" applyFont="1"/>
    <xf numFmtId="0" fontId="38" fillId="0" borderId="0" xfId="189" applyFont="1"/>
    <xf numFmtId="0" fontId="40" fillId="0" borderId="31" xfId="0" applyFont="1" applyBorder="1" applyAlignment="1">
      <alignment horizontal="right"/>
    </xf>
    <xf numFmtId="170" fontId="39" fillId="60" borderId="0" xfId="0" applyNumberFormat="1" applyFont="1" applyFill="1" applyAlignment="1">
      <alignment horizontal="right"/>
    </xf>
    <xf numFmtId="170" fontId="49" fillId="60" borderId="0" xfId="0" applyNumberFormat="1" applyFont="1" applyFill="1"/>
    <xf numFmtId="170" fontId="14" fillId="0" borderId="0" xfId="0" applyNumberFormat="1" applyFont="1" applyAlignment="1">
      <alignment horizontal="right"/>
    </xf>
    <xf numFmtId="170" fontId="49" fillId="60" borderId="0" xfId="28" applyNumberFormat="1" applyFont="1" applyFill="1" applyBorder="1" applyAlignment="1">
      <alignment horizontal="right"/>
    </xf>
    <xf numFmtId="170" fontId="43" fillId="0" borderId="0" xfId="32" applyNumberFormat="1" applyFont="1" applyFill="1" applyBorder="1" applyAlignment="1">
      <alignment horizontal="right"/>
    </xf>
    <xf numFmtId="170" fontId="14" fillId="0" borderId="0" xfId="0" applyNumberFormat="1" applyFont="1"/>
    <xf numFmtId="0" fontId="14" fillId="0" borderId="27" xfId="0" applyFont="1" applyBorder="1" applyAlignment="1">
      <alignment wrapText="1"/>
    </xf>
    <xf numFmtId="0" fontId="49" fillId="60" borderId="30" xfId="0" applyFont="1" applyFill="1" applyBorder="1"/>
    <xf numFmtId="42" fontId="14" fillId="0" borderId="34" xfId="0" applyNumberFormat="1" applyFont="1" applyBorder="1" applyAlignment="1">
      <alignment horizontal="right"/>
    </xf>
    <xf numFmtId="0" fontId="76" fillId="0" borderId="16" xfId="548" applyBorder="1" applyAlignment="1">
      <alignment wrapText="1"/>
    </xf>
    <xf numFmtId="0" fontId="76" fillId="0" borderId="20" xfId="548" applyBorder="1"/>
    <xf numFmtId="0" fontId="76" fillId="0" borderId="16" xfId="548" applyBorder="1"/>
    <xf numFmtId="0" fontId="80" fillId="0" borderId="0" xfId="0" applyFont="1"/>
    <xf numFmtId="0" fontId="76" fillId="0" borderId="0" xfId="548" applyAlignment="1">
      <alignment horizontal="left" wrapText="1"/>
    </xf>
    <xf numFmtId="0" fontId="76" fillId="0" borderId="0" xfId="548" applyAlignment="1">
      <alignment wrapText="1"/>
    </xf>
    <xf numFmtId="0" fontId="76" fillId="0" borderId="14" xfId="548" applyBorder="1"/>
    <xf numFmtId="0" fontId="76" fillId="0" borderId="0" xfId="548"/>
    <xf numFmtId="10" fontId="38" fillId="0" borderId="0" xfId="48" applyNumberFormat="1" applyFont="1"/>
    <xf numFmtId="0" fontId="90" fillId="0" borderId="0" xfId="3019"/>
    <xf numFmtId="0" fontId="94" fillId="0" borderId="0" xfId="3002" applyFont="1"/>
    <xf numFmtId="175" fontId="12" fillId="0" borderId="0" xfId="286" applyNumberFormat="1"/>
    <xf numFmtId="0" fontId="14" fillId="0" borderId="39" xfId="0" applyFont="1" applyBorder="1"/>
    <xf numFmtId="0" fontId="37" fillId="0" borderId="27" xfId="0" applyFont="1" applyBorder="1" applyAlignment="1">
      <alignment horizontal="left" wrapText="1"/>
    </xf>
    <xf numFmtId="168" fontId="14" fillId="0" borderId="35" xfId="0" applyNumberFormat="1" applyFont="1" applyBorder="1"/>
    <xf numFmtId="183" fontId="39" fillId="0" borderId="0" xfId="28" applyNumberFormat="1" applyFont="1" applyFill="1" applyBorder="1" applyAlignment="1">
      <alignment wrapText="1"/>
    </xf>
    <xf numFmtId="0" fontId="35" fillId="0" borderId="30" xfId="0" applyFont="1" applyBorder="1"/>
    <xf numFmtId="0" fontId="43" fillId="0" borderId="27" xfId="0" applyFont="1" applyBorder="1" applyAlignment="1">
      <alignment horizontal="left"/>
    </xf>
    <xf numFmtId="0" fontId="38" fillId="0" borderId="0" xfId="48" applyNumberFormat="1" applyFont="1"/>
    <xf numFmtId="0" fontId="14" fillId="0" borderId="20" xfId="0" applyFont="1" applyBorder="1"/>
    <xf numFmtId="0" fontId="25" fillId="0" borderId="21" xfId="39" applyBorder="1" applyAlignment="1" applyProtection="1"/>
    <xf numFmtId="0" fontId="37" fillId="0" borderId="0" xfId="0" applyFont="1" applyAlignment="1">
      <alignment horizontal="left" wrapText="1"/>
    </xf>
    <xf numFmtId="43" fontId="14" fillId="0" borderId="0" xfId="28" applyFont="1" applyFill="1" applyBorder="1" applyAlignment="1">
      <alignment wrapText="1"/>
    </xf>
    <xf numFmtId="0" fontId="94" fillId="61" borderId="64" xfId="0" applyFont="1" applyFill="1" applyBorder="1"/>
    <xf numFmtId="0" fontId="94" fillId="61" borderId="65" xfId="0" applyFont="1" applyFill="1" applyBorder="1"/>
    <xf numFmtId="0" fontId="94" fillId="61" borderId="12" xfId="0" applyFont="1" applyFill="1" applyBorder="1"/>
    <xf numFmtId="0" fontId="91" fillId="61" borderId="13" xfId="0" applyFont="1" applyFill="1" applyBorder="1"/>
    <xf numFmtId="0" fontId="94" fillId="61" borderId="15" xfId="0" applyFont="1" applyFill="1" applyBorder="1"/>
    <xf numFmtId="0" fontId="80" fillId="61" borderId="0" xfId="0" applyFont="1" applyFill="1"/>
    <xf numFmtId="0" fontId="91" fillId="61" borderId="0" xfId="0" applyFont="1" applyFill="1"/>
    <xf numFmtId="0" fontId="94" fillId="61" borderId="0" xfId="0" applyFont="1" applyFill="1"/>
    <xf numFmtId="0" fontId="91" fillId="61" borderId="14" xfId="0" applyFont="1" applyFill="1" applyBorder="1"/>
    <xf numFmtId="0" fontId="80" fillId="61" borderId="0" xfId="0" applyFont="1" applyFill="1" applyAlignment="1">
      <alignment horizontal="center" wrapText="1"/>
    </xf>
    <xf numFmtId="0" fontId="91" fillId="61" borderId="0" xfId="0" applyFont="1" applyFill="1" applyAlignment="1">
      <alignment horizontal="center"/>
    </xf>
    <xf numFmtId="0" fontId="80" fillId="61" borderId="14" xfId="0" applyFont="1" applyFill="1" applyBorder="1"/>
    <xf numFmtId="0" fontId="80" fillId="61" borderId="20" xfId="0" applyFont="1" applyFill="1" applyBorder="1"/>
    <xf numFmtId="0" fontId="91" fillId="61" borderId="12" xfId="0" applyFont="1" applyFill="1" applyBorder="1"/>
    <xf numFmtId="0" fontId="80" fillId="61" borderId="12" xfId="548" applyFont="1" applyFill="1" applyBorder="1"/>
    <xf numFmtId="0" fontId="80" fillId="61" borderId="15" xfId="548" applyFont="1" applyFill="1" applyBorder="1"/>
    <xf numFmtId="0" fontId="0" fillId="61" borderId="0" xfId="0" applyFill="1"/>
    <xf numFmtId="0" fontId="93" fillId="61" borderId="0" xfId="0" applyFont="1" applyFill="1"/>
    <xf numFmtId="0" fontId="91" fillId="61" borderId="0" xfId="0" applyFont="1" applyFill="1" applyAlignment="1">
      <alignment horizontal="left"/>
    </xf>
    <xf numFmtId="0" fontId="92" fillId="61" borderId="0" xfId="0" applyFont="1" applyFill="1"/>
    <xf numFmtId="0" fontId="91" fillId="61" borderId="0" xfId="189" applyFont="1" applyFill="1"/>
    <xf numFmtId="0" fontId="91" fillId="61" borderId="0" xfId="189" applyFont="1" applyFill="1" applyAlignment="1">
      <alignment horizontal="left"/>
    </xf>
    <xf numFmtId="0" fontId="80" fillId="61" borderId="0" xfId="101" applyFont="1" applyFill="1"/>
    <xf numFmtId="0" fontId="64" fillId="61" borderId="0" xfId="1839" applyFont="1" applyFill="1"/>
    <xf numFmtId="0" fontId="80" fillId="61" borderId="0" xfId="101" applyFont="1" applyFill="1" applyAlignment="1">
      <alignment wrapText="1"/>
    </xf>
    <xf numFmtId="0" fontId="9" fillId="61" borderId="0" xfId="1839" applyFill="1"/>
    <xf numFmtId="0" fontId="80" fillId="62" borderId="24" xfId="0" applyFont="1" applyFill="1" applyBorder="1" applyAlignment="1">
      <alignment horizontal="left"/>
    </xf>
    <xf numFmtId="0" fontId="91" fillId="62" borderId="25" xfId="0" applyFont="1" applyFill="1" applyBorder="1"/>
    <xf numFmtId="0" fontId="91" fillId="62" borderId="26" xfId="0" applyFont="1" applyFill="1" applyBorder="1"/>
    <xf numFmtId="0" fontId="101" fillId="62" borderId="24" xfId="0" applyFont="1" applyFill="1" applyBorder="1" applyAlignment="1">
      <alignment horizontal="left"/>
    </xf>
    <xf numFmtId="0" fontId="101" fillId="62" borderId="24" xfId="0" applyFont="1" applyFill="1" applyBorder="1"/>
    <xf numFmtId="0" fontId="101" fillId="62" borderId="25" xfId="0" applyFont="1" applyFill="1" applyBorder="1"/>
    <xf numFmtId="0" fontId="101" fillId="62" borderId="26" xfId="0" applyFont="1" applyFill="1" applyBorder="1"/>
    <xf numFmtId="0" fontId="102" fillId="62" borderId="25" xfId="0" applyFont="1" applyFill="1" applyBorder="1"/>
    <xf numFmtId="0" fontId="102" fillId="62" borderId="26" xfId="0" applyFont="1" applyFill="1" applyBorder="1"/>
    <xf numFmtId="0" fontId="80" fillId="62" borderId="25" xfId="0" applyFont="1" applyFill="1" applyBorder="1"/>
    <xf numFmtId="0" fontId="80" fillId="62" borderId="26" xfId="0" applyFont="1" applyFill="1" applyBorder="1"/>
    <xf numFmtId="6" fontId="80" fillId="62" borderId="25" xfId="0" applyNumberFormat="1" applyFont="1" applyFill="1" applyBorder="1"/>
    <xf numFmtId="0" fontId="80" fillId="62" borderId="25" xfId="0" applyFont="1" applyFill="1" applyBorder="1" applyAlignment="1">
      <alignment horizontal="center"/>
    </xf>
    <xf numFmtId="0" fontId="80" fillId="62" borderId="26" xfId="0" applyFont="1" applyFill="1" applyBorder="1" applyAlignment="1">
      <alignment horizontal="center"/>
    </xf>
    <xf numFmtId="0" fontId="42" fillId="0" borderId="27" xfId="0" applyFont="1" applyBorder="1" applyAlignment="1">
      <alignment horizontal="right"/>
    </xf>
    <xf numFmtId="6" fontId="43" fillId="0" borderId="30" xfId="0" applyNumberFormat="1" applyFont="1" applyBorder="1"/>
    <xf numFmtId="0" fontId="43" fillId="0" borderId="27" xfId="0" applyFont="1" applyBorder="1" applyAlignment="1">
      <alignment horizontal="right"/>
    </xf>
    <xf numFmtId="0" fontId="43" fillId="0" borderId="28" xfId="0" applyFont="1" applyBorder="1" applyAlignment="1">
      <alignment horizontal="right"/>
    </xf>
    <xf numFmtId="0" fontId="35" fillId="0" borderId="31" xfId="0" applyFont="1" applyBorder="1"/>
    <xf numFmtId="6" fontId="43" fillId="0" borderId="33" xfId="0" applyNumberFormat="1" applyFont="1" applyBorder="1"/>
    <xf numFmtId="0" fontId="43" fillId="0" borderId="30" xfId="0" applyFont="1" applyBorder="1"/>
    <xf numFmtId="6" fontId="35" fillId="0" borderId="30" xfId="0" applyNumberFormat="1" applyFont="1" applyBorder="1"/>
    <xf numFmtId="170" fontId="43" fillId="0" borderId="31" xfId="32" applyNumberFormat="1" applyFont="1" applyFill="1" applyBorder="1" applyAlignment="1">
      <alignment horizontal="right"/>
    </xf>
    <xf numFmtId="2" fontId="42" fillId="0" borderId="27" xfId="0" applyNumberFormat="1" applyFont="1" applyBorder="1" applyAlignment="1">
      <alignment horizontal="right"/>
    </xf>
    <xf numFmtId="2" fontId="43" fillId="0" borderId="30" xfId="0" applyNumberFormat="1" applyFont="1" applyBorder="1"/>
    <xf numFmtId="0" fontId="94" fillId="61" borderId="70" xfId="0" applyFont="1" applyFill="1" applyBorder="1"/>
    <xf numFmtId="0" fontId="94" fillId="61" borderId="29" xfId="0" applyFont="1" applyFill="1" applyBorder="1" applyAlignment="1">
      <alignment horizontal="left"/>
    </xf>
    <xf numFmtId="0" fontId="91" fillId="61" borderId="29" xfId="0" applyFont="1" applyFill="1" applyBorder="1"/>
    <xf numFmtId="0" fontId="96" fillId="61" borderId="29" xfId="0" applyFont="1" applyFill="1" applyBorder="1"/>
    <xf numFmtId="0" fontId="91" fillId="61" borderId="71" xfId="0" applyFont="1" applyFill="1" applyBorder="1"/>
    <xf numFmtId="170" fontId="35" fillId="0" borderId="31" xfId="0" applyNumberFormat="1" applyFont="1" applyBorder="1"/>
    <xf numFmtId="173" fontId="39" fillId="0" borderId="21" xfId="48" applyNumberFormat="1" applyFont="1" applyBorder="1"/>
    <xf numFmtId="0" fontId="99" fillId="0" borderId="27" xfId="0" applyFont="1" applyBorder="1" applyAlignment="1">
      <alignment horizontal="right"/>
    </xf>
    <xf numFmtId="170" fontId="49" fillId="60" borderId="0" xfId="0" applyNumberFormat="1" applyFont="1" applyFill="1" applyAlignment="1">
      <alignment horizontal="right"/>
    </xf>
    <xf numFmtId="0" fontId="49" fillId="0" borderId="0" xfId="0" applyFont="1"/>
    <xf numFmtId="3" fontId="14" fillId="0" borderId="33" xfId="28" applyNumberFormat="1" applyFont="1" applyFill="1" applyBorder="1" applyAlignment="1">
      <alignment wrapText="1"/>
    </xf>
    <xf numFmtId="0" fontId="0" fillId="60" borderId="10" xfId="0" applyFill="1" applyBorder="1"/>
    <xf numFmtId="0" fontId="0" fillId="0" borderId="10" xfId="0" applyBorder="1"/>
    <xf numFmtId="0" fontId="14" fillId="0" borderId="10" xfId="0" applyFont="1" applyBorder="1" applyAlignment="1">
      <alignment wrapText="1"/>
    </xf>
    <xf numFmtId="0" fontId="0" fillId="0" borderId="27" xfId="0" applyBorder="1"/>
    <xf numFmtId="175" fontId="0" fillId="0" borderId="0" xfId="0" applyNumberFormat="1"/>
    <xf numFmtId="0" fontId="0" fillId="0" borderId="30" xfId="0" applyBorder="1"/>
    <xf numFmtId="0" fontId="14" fillId="0" borderId="74" xfId="0" applyFont="1" applyBorder="1" applyAlignment="1">
      <alignment wrapText="1"/>
    </xf>
    <xf numFmtId="0" fontId="0" fillId="60" borderId="74" xfId="0" applyFill="1" applyBorder="1"/>
    <xf numFmtId="0" fontId="0" fillId="0" borderId="28" xfId="0" applyBorder="1"/>
    <xf numFmtId="0" fontId="0" fillId="0" borderId="31" xfId="0" applyBorder="1"/>
    <xf numFmtId="0" fontId="0" fillId="0" borderId="33" xfId="0" applyBorder="1"/>
    <xf numFmtId="0" fontId="35" fillId="64" borderId="72" xfId="0" applyFont="1" applyFill="1" applyBorder="1"/>
    <xf numFmtId="0" fontId="0" fillId="64" borderId="37" xfId="0" applyFill="1" applyBorder="1"/>
    <xf numFmtId="0" fontId="0" fillId="64" borderId="73" xfId="0" applyFill="1" applyBorder="1"/>
    <xf numFmtId="0" fontId="101" fillId="62" borderId="72" xfId="0" applyFont="1" applyFill="1" applyBorder="1" applyAlignment="1">
      <alignment horizontal="left"/>
    </xf>
    <xf numFmtId="0" fontId="80" fillId="62" borderId="37" xfId="0" applyFont="1" applyFill="1" applyBorder="1"/>
    <xf numFmtId="0" fontId="80" fillId="62" borderId="73" xfId="0" applyFont="1" applyFill="1" applyBorder="1"/>
    <xf numFmtId="0" fontId="14" fillId="0" borderId="30" xfId="28" applyNumberFormat="1" applyFont="1" applyFill="1" applyBorder="1" applyAlignment="1">
      <alignment wrapText="1"/>
    </xf>
    <xf numFmtId="43" fontId="14" fillId="0" borderId="33" xfId="28" applyFont="1" applyFill="1" applyBorder="1" applyAlignment="1">
      <alignment wrapText="1"/>
    </xf>
    <xf numFmtId="0" fontId="14" fillId="0" borderId="30" xfId="0" applyFont="1" applyBorder="1"/>
    <xf numFmtId="168" fontId="14" fillId="0" borderId="30" xfId="0" applyNumberFormat="1" applyFont="1" applyBorder="1"/>
    <xf numFmtId="0" fontId="49" fillId="60" borderId="30" xfId="28" applyNumberFormat="1" applyFont="1" applyFill="1" applyBorder="1" applyAlignment="1">
      <alignment wrapText="1"/>
    </xf>
    <xf numFmtId="0" fontId="49" fillId="60" borderId="31" xfId="0" applyFont="1" applyFill="1" applyBorder="1"/>
    <xf numFmtId="0" fontId="14" fillId="60" borderId="76" xfId="0" applyFont="1" applyFill="1" applyBorder="1" applyAlignment="1">
      <alignment wrapText="1"/>
    </xf>
    <xf numFmtId="0" fontId="14" fillId="60" borderId="77" xfId="0" applyFont="1" applyFill="1" applyBorder="1" applyAlignment="1">
      <alignment wrapText="1"/>
    </xf>
    <xf numFmtId="0" fontId="101" fillId="62" borderId="25" xfId="0" applyFont="1" applyFill="1" applyBorder="1" applyAlignment="1">
      <alignment horizontal="left"/>
    </xf>
    <xf numFmtId="0" fontId="14" fillId="60" borderId="78" xfId="0" applyFont="1" applyFill="1" applyBorder="1" applyAlignment="1">
      <alignment wrapText="1"/>
    </xf>
    <xf numFmtId="0" fontId="14" fillId="60" borderId="79" xfId="0" applyFont="1" applyFill="1" applyBorder="1" applyAlignment="1">
      <alignment wrapText="1"/>
    </xf>
    <xf numFmtId="0" fontId="14" fillId="60" borderId="80" xfId="0" applyFont="1" applyFill="1" applyBorder="1" applyAlignment="1">
      <alignment wrapText="1"/>
    </xf>
    <xf numFmtId="0" fontId="14" fillId="0" borderId="76" xfId="0" applyFont="1" applyBorder="1" applyAlignment="1">
      <alignment wrapText="1"/>
    </xf>
    <xf numFmtId="0" fontId="14" fillId="0" borderId="77" xfId="0" applyFont="1" applyBorder="1" applyAlignment="1">
      <alignment wrapText="1"/>
    </xf>
    <xf numFmtId="0" fontId="14" fillId="0" borderId="31" xfId="0" applyFont="1" applyBorder="1"/>
    <xf numFmtId="0" fontId="14" fillId="0" borderId="81" xfId="0" applyFont="1" applyBorder="1" applyAlignment="1">
      <alignment horizontal="left" vertical="top" wrapText="1"/>
    </xf>
    <xf numFmtId="0" fontId="14" fillId="60" borderId="82" xfId="0" applyFont="1" applyFill="1" applyBorder="1" applyAlignment="1">
      <alignment wrapText="1"/>
    </xf>
    <xf numFmtId="0" fontId="44" fillId="0" borderId="75" xfId="0" applyFont="1" applyBorder="1" applyAlignment="1">
      <alignment wrapText="1"/>
    </xf>
    <xf numFmtId="0" fontId="98" fillId="0" borderId="76" xfId="0" applyFont="1" applyBorder="1" applyAlignment="1">
      <alignment wrapText="1"/>
    </xf>
    <xf numFmtId="0" fontId="44" fillId="0" borderId="76" xfId="0" applyFont="1" applyBorder="1" applyAlignment="1">
      <alignment wrapText="1"/>
    </xf>
    <xf numFmtId="0" fontId="14" fillId="60" borderId="76" xfId="0" applyFont="1" applyFill="1" applyBorder="1" applyAlignment="1">
      <alignment horizontal="left" wrapText="1"/>
    </xf>
    <xf numFmtId="0" fontId="14" fillId="0" borderId="76" xfId="0" applyFont="1" applyBorder="1"/>
    <xf numFmtId="0" fontId="35" fillId="0" borderId="76" xfId="0" applyFont="1" applyBorder="1"/>
    <xf numFmtId="0" fontId="35" fillId="0" borderId="77" xfId="0" applyFont="1" applyBorder="1"/>
    <xf numFmtId="0" fontId="14" fillId="60" borderId="84" xfId="0" applyFont="1" applyFill="1" applyBorder="1" applyAlignment="1">
      <alignment wrapText="1"/>
    </xf>
    <xf numFmtId="0" fontId="105" fillId="0" borderId="0" xfId="0" applyFont="1" applyAlignment="1">
      <alignment vertical="center" wrapText="1"/>
    </xf>
    <xf numFmtId="173" fontId="0" fillId="0" borderId="0" xfId="0" applyNumberFormat="1"/>
    <xf numFmtId="0" fontId="14" fillId="0" borderId="27" xfId="0" applyFont="1" applyBorder="1"/>
    <xf numFmtId="2" fontId="49" fillId="0" borderId="0" xfId="0" applyNumberFormat="1" applyFont="1"/>
    <xf numFmtId="2" fontId="35" fillId="0" borderId="30" xfId="0" applyNumberFormat="1" applyFont="1" applyBorder="1"/>
    <xf numFmtId="0" fontId="41" fillId="24" borderId="89" xfId="0" applyFont="1" applyFill="1" applyBorder="1"/>
    <xf numFmtId="170" fontId="43" fillId="0" borderId="0" xfId="32" applyNumberFormat="1" applyFont="1" applyFill="1" applyBorder="1" applyAlignment="1"/>
    <xf numFmtId="170" fontId="43" fillId="0" borderId="31" xfId="32" applyNumberFormat="1" applyFont="1" applyFill="1" applyBorder="1" applyAlignment="1"/>
    <xf numFmtId="44" fontId="49" fillId="63" borderId="0" xfId="31" applyFont="1" applyFill="1" applyBorder="1" applyAlignment="1">
      <alignment horizontal="right"/>
    </xf>
    <xf numFmtId="0" fontId="94" fillId="61" borderId="0" xfId="3002" applyFont="1" applyFill="1"/>
    <xf numFmtId="0" fontId="8" fillId="61" borderId="0" xfId="3002" applyFill="1"/>
    <xf numFmtId="0" fontId="90" fillId="61" borderId="0" xfId="3019" applyFill="1"/>
    <xf numFmtId="0" fontId="64" fillId="61" borderId="0" xfId="3002" applyFont="1" applyFill="1"/>
    <xf numFmtId="172" fontId="91" fillId="61" borderId="0" xfId="0" applyNumberFormat="1" applyFont="1" applyFill="1"/>
    <xf numFmtId="0" fontId="0" fillId="61" borderId="15" xfId="0" applyFill="1" applyBorder="1"/>
    <xf numFmtId="0" fontId="0" fillId="61" borderId="13" xfId="0" applyFill="1" applyBorder="1"/>
    <xf numFmtId="0" fontId="0" fillId="0" borderId="19" xfId="0" applyBorder="1"/>
    <xf numFmtId="0" fontId="0" fillId="0" borderId="16" xfId="0" applyBorder="1"/>
    <xf numFmtId="0" fontId="0" fillId="0" borderId="21" xfId="0" applyBorder="1"/>
    <xf numFmtId="0" fontId="94" fillId="61" borderId="22" xfId="0" applyFont="1" applyFill="1" applyBorder="1"/>
    <xf numFmtId="0" fontId="94" fillId="61" borderId="23" xfId="0" applyFont="1" applyFill="1" applyBorder="1"/>
    <xf numFmtId="0" fontId="0" fillId="61" borderId="23" xfId="0" applyFill="1" applyBorder="1"/>
    <xf numFmtId="0" fontId="14" fillId="0" borderId="23" xfId="0" applyFont="1" applyBorder="1"/>
    <xf numFmtId="0" fontId="0" fillId="0" borderId="23" xfId="0" applyBorder="1"/>
    <xf numFmtId="0" fontId="0" fillId="0" borderId="38" xfId="0" applyBorder="1"/>
    <xf numFmtId="0" fontId="94" fillId="61" borderId="20" xfId="0" applyFont="1" applyFill="1" applyBorder="1"/>
    <xf numFmtId="0" fontId="91" fillId="61" borderId="21" xfId="0" applyFont="1" applyFill="1" applyBorder="1"/>
    <xf numFmtId="0" fontId="94" fillId="61" borderId="66" xfId="0" applyFont="1" applyFill="1" applyBorder="1"/>
    <xf numFmtId="0" fontId="95" fillId="61" borderId="38" xfId="0" applyFont="1" applyFill="1" applyBorder="1"/>
    <xf numFmtId="167" fontId="37" fillId="0" borderId="0" xfId="0" applyNumberFormat="1" applyFont="1"/>
    <xf numFmtId="167" fontId="37" fillId="0" borderId="0" xfId="189" applyNumberFormat="1" applyFont="1"/>
    <xf numFmtId="8" fontId="37" fillId="0" borderId="0" xfId="189" applyNumberFormat="1" applyFont="1"/>
    <xf numFmtId="174" fontId="39" fillId="0" borderId="0" xfId="28" applyNumberFormat="1" applyFont="1" applyFill="1"/>
    <xf numFmtId="0" fontId="110" fillId="61" borderId="70" xfId="0" applyFont="1" applyFill="1" applyBorder="1" applyAlignment="1">
      <alignment horizontal="center" vertical="center" wrapText="1"/>
    </xf>
    <xf numFmtId="0" fontId="110" fillId="61" borderId="29" xfId="0" applyFont="1" applyFill="1" applyBorder="1" applyAlignment="1">
      <alignment horizontal="center" vertical="center" wrapText="1"/>
    </xf>
    <xf numFmtId="0" fontId="110" fillId="61" borderId="71" xfId="0" applyFont="1" applyFill="1" applyBorder="1" applyAlignment="1">
      <alignment horizontal="center" vertical="center" wrapText="1"/>
    </xf>
    <xf numFmtId="0" fontId="110" fillId="61" borderId="27" xfId="0" applyFont="1" applyFill="1" applyBorder="1" applyAlignment="1">
      <alignment horizontal="center" vertical="center"/>
    </xf>
    <xf numFmtId="0" fontId="110" fillId="61" borderId="28" xfId="0" applyFont="1" applyFill="1" applyBorder="1" applyAlignment="1">
      <alignment horizontal="center" vertical="center"/>
    </xf>
    <xf numFmtId="0" fontId="109" fillId="0" borderId="31" xfId="0" applyFont="1" applyBorder="1" applyAlignment="1">
      <alignment horizontal="center" vertical="center"/>
    </xf>
    <xf numFmtId="0" fontId="110" fillId="61" borderId="85" xfId="0" applyFont="1" applyFill="1" applyBorder="1" applyAlignment="1">
      <alignment horizontal="center" vertical="center" wrapText="1"/>
    </xf>
    <xf numFmtId="167" fontId="0" fillId="60" borderId="0" xfId="0" applyNumberFormat="1" applyFill="1"/>
    <xf numFmtId="0" fontId="108" fillId="0" borderId="0" xfId="0" applyFont="1"/>
    <xf numFmtId="0" fontId="111" fillId="0" borderId="0" xfId="0" applyFont="1"/>
    <xf numFmtId="0" fontId="0" fillId="60" borderId="0" xfId="0" applyFill="1"/>
    <xf numFmtId="39" fontId="0" fillId="60" borderId="0" xfId="28" applyNumberFormat="1" applyFont="1" applyFill="1"/>
    <xf numFmtId="2" fontId="0" fillId="60" borderId="0" xfId="0" applyNumberFormat="1" applyFill="1"/>
    <xf numFmtId="0" fontId="80" fillId="61" borderId="22" xfId="0" applyFont="1" applyFill="1" applyBorder="1"/>
    <xf numFmtId="0" fontId="91" fillId="61" borderId="23" xfId="0" applyFont="1" applyFill="1" applyBorder="1"/>
    <xf numFmtId="0" fontId="91" fillId="61" borderId="38" xfId="0" applyFont="1" applyFill="1" applyBorder="1"/>
    <xf numFmtId="165" fontId="14" fillId="0" borderId="0" xfId="28" applyNumberFormat="1" applyFont="1" applyBorder="1" applyAlignment="1">
      <alignment horizontal="right"/>
    </xf>
    <xf numFmtId="165" fontId="49" fillId="60" borderId="0" xfId="28" applyNumberFormat="1" applyFont="1" applyFill="1" applyBorder="1" applyAlignment="1">
      <alignment horizontal="right"/>
    </xf>
    <xf numFmtId="165" fontId="14" fillId="0" borderId="0" xfId="28" applyNumberFormat="1" applyFont="1" applyFill="1" applyBorder="1" applyAlignment="1">
      <alignment horizontal="right"/>
    </xf>
    <xf numFmtId="165" fontId="14" fillId="0" borderId="0" xfId="28" applyNumberFormat="1" applyFont="1" applyFill="1" applyBorder="1" applyAlignment="1"/>
    <xf numFmtId="165" fontId="39" fillId="60" borderId="0" xfId="0" applyNumberFormat="1" applyFont="1" applyFill="1"/>
    <xf numFmtId="170" fontId="39" fillId="60" borderId="0" xfId="0" applyNumberFormat="1" applyFont="1" applyFill="1"/>
    <xf numFmtId="0" fontId="14" fillId="60" borderId="0" xfId="0" applyFont="1" applyFill="1"/>
    <xf numFmtId="0" fontId="43" fillId="65" borderId="22" xfId="0" applyFont="1" applyFill="1" applyBorder="1"/>
    <xf numFmtId="0" fontId="14" fillId="65" borderId="23" xfId="0" applyFont="1" applyFill="1" applyBorder="1"/>
    <xf numFmtId="0" fontId="14" fillId="65" borderId="38" xfId="0" applyFont="1" applyFill="1" applyBorder="1"/>
    <xf numFmtId="0" fontId="43" fillId="26" borderId="22" xfId="0" applyFont="1" applyFill="1" applyBorder="1"/>
    <xf numFmtId="0" fontId="14" fillId="26" borderId="23" xfId="0" applyFont="1" applyFill="1" applyBorder="1"/>
    <xf numFmtId="0" fontId="14" fillId="26" borderId="38" xfId="0" applyFont="1" applyFill="1" applyBorder="1"/>
    <xf numFmtId="0" fontId="112" fillId="0" borderId="0" xfId="0" applyFont="1"/>
    <xf numFmtId="0" fontId="25" fillId="0" borderId="22" xfId="39" applyFill="1" applyBorder="1" applyAlignment="1" applyProtection="1"/>
    <xf numFmtId="0" fontId="25" fillId="0" borderId="14" xfId="39" applyBorder="1" applyAlignment="1" applyProtection="1"/>
    <xf numFmtId="0" fontId="25" fillId="0" borderId="14" xfId="39" applyFill="1" applyBorder="1" applyAlignment="1" applyProtection="1"/>
    <xf numFmtId="0" fontId="25" fillId="0" borderId="20" xfId="39" applyFill="1" applyBorder="1" applyAlignment="1" applyProtection="1"/>
    <xf numFmtId="0" fontId="14" fillId="25" borderId="14" xfId="0" applyFont="1" applyFill="1" applyBorder="1"/>
    <xf numFmtId="9" fontId="39" fillId="25" borderId="19" xfId="48" applyFont="1" applyFill="1" applyBorder="1" applyAlignment="1">
      <alignment horizontal="right"/>
    </xf>
    <xf numFmtId="0" fontId="14" fillId="25" borderId="22" xfId="0" applyFont="1" applyFill="1" applyBorder="1"/>
    <xf numFmtId="0" fontId="14" fillId="25" borderId="23" xfId="0" applyFont="1" applyFill="1" applyBorder="1"/>
    <xf numFmtId="173" fontId="39" fillId="25" borderId="38" xfId="48" applyNumberFormat="1" applyFont="1" applyFill="1" applyBorder="1"/>
    <xf numFmtId="8" fontId="113" fillId="0" borderId="20" xfId="0" applyNumberFormat="1" applyFont="1" applyBorder="1"/>
    <xf numFmtId="8" fontId="113" fillId="0" borderId="16" xfId="0" applyNumberFormat="1" applyFont="1" applyBorder="1"/>
    <xf numFmtId="0" fontId="115" fillId="25" borderId="0" xfId="0" applyFont="1" applyFill="1"/>
    <xf numFmtId="175" fontId="114" fillId="0" borderId="16" xfId="286" applyNumberFormat="1" applyFont="1" applyBorder="1"/>
    <xf numFmtId="175" fontId="114" fillId="0" borderId="21" xfId="286" applyNumberFormat="1" applyFont="1" applyBorder="1"/>
    <xf numFmtId="8" fontId="37" fillId="64" borderId="0" xfId="189" applyNumberFormat="1" applyFont="1" applyFill="1"/>
    <xf numFmtId="0" fontId="38" fillId="0" borderId="0" xfId="189" applyFont="1" applyAlignment="1">
      <alignment horizontal="left"/>
    </xf>
    <xf numFmtId="0" fontId="39" fillId="0" borderId="0" xfId="0" applyFont="1" applyAlignment="1">
      <alignment horizontal="center"/>
    </xf>
    <xf numFmtId="0" fontId="39" fillId="0" borderId="16" xfId="0" applyFont="1" applyBorder="1" applyAlignment="1">
      <alignment horizontal="center"/>
    </xf>
    <xf numFmtId="0" fontId="49" fillId="0" borderId="0" xfId="0" applyFont="1" applyAlignment="1">
      <alignment horizontal="center"/>
    </xf>
    <xf numFmtId="0" fontId="49" fillId="0" borderId="16" xfId="0" applyFont="1" applyBorder="1" applyAlignment="1">
      <alignment horizontal="center"/>
    </xf>
    <xf numFmtId="0" fontId="80" fillId="61" borderId="15" xfId="0" applyFont="1" applyFill="1" applyBorder="1" applyAlignment="1">
      <alignment horizontal="center"/>
    </xf>
    <xf numFmtId="6" fontId="14" fillId="0" borderId="0" xfId="0" applyNumberFormat="1" applyFont="1"/>
    <xf numFmtId="0" fontId="35" fillId="64" borderId="27" xfId="0" applyFont="1" applyFill="1" applyBorder="1"/>
    <xf numFmtId="0" fontId="0" fillId="64" borderId="0" xfId="0" applyFill="1"/>
    <xf numFmtId="0" fontId="0" fillId="64" borderId="30" xfId="0" applyFill="1" applyBorder="1"/>
    <xf numFmtId="0" fontId="14" fillId="0" borderId="0" xfId="0" applyFont="1" applyAlignment="1">
      <alignment wrapText="1"/>
    </xf>
    <xf numFmtId="175" fontId="14" fillId="0" borderId="0" xfId="0" applyNumberFormat="1" applyFont="1"/>
    <xf numFmtId="165" fontId="0" fillId="63" borderId="0" xfId="28" applyNumberFormat="1" applyFont="1" applyFill="1" applyBorder="1"/>
    <xf numFmtId="0" fontId="0" fillId="0" borderId="0" xfId="0" applyAlignment="1">
      <alignment horizontal="center"/>
    </xf>
    <xf numFmtId="16" fontId="0" fillId="0" borderId="0" xfId="0" applyNumberFormat="1" applyAlignment="1">
      <alignment horizontal="center"/>
    </xf>
    <xf numFmtId="0" fontId="117" fillId="0" borderId="0" xfId="0" applyFont="1"/>
    <xf numFmtId="43" fontId="0" fillId="0" borderId="0" xfId="28" applyFont="1"/>
    <xf numFmtId="0" fontId="39" fillId="0" borderId="0" xfId="0" applyFont="1" applyAlignment="1">
      <alignment horizontal="left"/>
    </xf>
    <xf numFmtId="0" fontId="39" fillId="0" borderId="0" xfId="0" applyFont="1" applyAlignment="1">
      <alignment horizontal="left" wrapText="1"/>
    </xf>
    <xf numFmtId="0" fontId="35" fillId="64" borderId="27" xfId="0" applyFont="1" applyFill="1" applyBorder="1" applyAlignment="1">
      <alignment wrapText="1"/>
    </xf>
    <xf numFmtId="1" fontId="0" fillId="66" borderId="0" xfId="0" applyNumberFormat="1" applyFill="1"/>
    <xf numFmtId="1" fontId="0" fillId="0" borderId="0" xfId="0" applyNumberFormat="1"/>
    <xf numFmtId="0" fontId="14" fillId="68" borderId="0" xfId="0" applyFont="1" applyFill="1"/>
    <xf numFmtId="0" fontId="91" fillId="67" borderId="0" xfId="0" applyFont="1" applyFill="1"/>
    <xf numFmtId="0" fontId="80" fillId="61" borderId="14" xfId="0" applyFont="1" applyFill="1" applyBorder="1" applyAlignment="1">
      <alignment wrapText="1"/>
    </xf>
    <xf numFmtId="0" fontId="14" fillId="0" borderId="0" xfId="0" applyFont="1" applyAlignment="1">
      <alignment horizontal="left" indent="1"/>
    </xf>
    <xf numFmtId="0" fontId="115" fillId="0" borderId="0" xfId="0" applyFont="1"/>
    <xf numFmtId="175" fontId="107" fillId="0" borderId="0" xfId="286" applyNumberFormat="1" applyFont="1"/>
    <xf numFmtId="172" fontId="107" fillId="0" borderId="0" xfId="0" applyNumberFormat="1" applyFont="1"/>
    <xf numFmtId="0" fontId="91" fillId="69" borderId="0" xfId="0" applyFont="1" applyFill="1"/>
    <xf numFmtId="0" fontId="91" fillId="69" borderId="0" xfId="189" applyFont="1" applyFill="1"/>
    <xf numFmtId="185" fontId="0" fillId="0" borderId="0" xfId="0" applyNumberFormat="1" applyAlignment="1">
      <alignment horizontal="right"/>
    </xf>
    <xf numFmtId="179" fontId="0" fillId="0" borderId="0" xfId="0" applyNumberFormat="1" applyAlignment="1">
      <alignment horizontal="right"/>
    </xf>
    <xf numFmtId="0" fontId="91" fillId="69" borderId="0" xfId="0" applyFont="1" applyFill="1" applyAlignment="1">
      <alignment horizontal="left"/>
    </xf>
    <xf numFmtId="43" fontId="14" fillId="0" borderId="36" xfId="28" applyFont="1" applyFill="1" applyBorder="1" applyAlignment="1">
      <alignment wrapText="1"/>
    </xf>
    <xf numFmtId="0" fontId="35" fillId="0" borderId="37" xfId="0" applyFont="1" applyBorder="1"/>
    <xf numFmtId="0" fontId="35" fillId="0" borderId="73" xfId="0" applyFont="1" applyBorder="1"/>
    <xf numFmtId="8" fontId="37" fillId="0" borderId="0" xfId="0" applyNumberFormat="1" applyFont="1"/>
    <xf numFmtId="0" fontId="14" fillId="24" borderId="41" xfId="0" applyFont="1" applyFill="1" applyBorder="1"/>
    <xf numFmtId="0" fontId="14" fillId="0" borderId="41" xfId="0" applyFont="1" applyBorder="1"/>
    <xf numFmtId="0" fontId="14" fillId="0" borderId="62" xfId="0" applyFont="1" applyBorder="1"/>
    <xf numFmtId="0" fontId="14" fillId="0" borderId="42" xfId="0" applyFont="1" applyBorder="1"/>
    <xf numFmtId="0" fontId="91" fillId="71" borderId="0" xfId="0" applyFont="1" applyFill="1"/>
    <xf numFmtId="0" fontId="91" fillId="72" borderId="0" xfId="0" applyFont="1" applyFill="1"/>
    <xf numFmtId="0" fontId="115" fillId="25" borderId="0" xfId="0" applyFont="1" applyFill="1" applyAlignment="1">
      <alignment horizontal="left" indent="1"/>
    </xf>
    <xf numFmtId="0" fontId="109" fillId="0" borderId="0" xfId="0" applyFont="1" applyAlignment="1">
      <alignment horizontal="center" vertical="center"/>
    </xf>
    <xf numFmtId="165" fontId="0" fillId="0" borderId="27" xfId="28" applyNumberFormat="1" applyFont="1" applyBorder="1"/>
    <xf numFmtId="186" fontId="0" fillId="0" borderId="0" xfId="0" applyNumberFormat="1"/>
    <xf numFmtId="0" fontId="105" fillId="0" borderId="30" xfId="0" applyFont="1" applyBorder="1" applyAlignment="1">
      <alignment vertical="center" wrapText="1"/>
    </xf>
    <xf numFmtId="0" fontId="25" fillId="0" borderId="28" xfId="39" applyBorder="1" applyAlignment="1" applyProtection="1"/>
    <xf numFmtId="0" fontId="105" fillId="0" borderId="33" xfId="0" applyFont="1" applyBorder="1" applyAlignment="1">
      <alignment vertical="center" wrapText="1"/>
    </xf>
    <xf numFmtId="0" fontId="91" fillId="70" borderId="0" xfId="0" applyFont="1" applyFill="1"/>
    <xf numFmtId="0" fontId="14" fillId="25" borderId="39" xfId="0" applyFont="1" applyFill="1" applyBorder="1"/>
    <xf numFmtId="165" fontId="14" fillId="25" borderId="35" xfId="28" applyNumberFormat="1" applyFont="1" applyFill="1" applyBorder="1" applyAlignment="1">
      <alignment wrapText="1"/>
    </xf>
    <xf numFmtId="0" fontId="14" fillId="66" borderId="0" xfId="0" applyFont="1" applyFill="1"/>
    <xf numFmtId="0" fontId="35" fillId="0" borderId="30" xfId="0" applyFont="1" applyBorder="1" applyAlignment="1">
      <alignment horizontal="center"/>
    </xf>
    <xf numFmtId="169" fontId="39" fillId="0" borderId="0" xfId="0" applyNumberFormat="1" applyFont="1" applyAlignment="1">
      <alignment horizontal="center"/>
    </xf>
    <xf numFmtId="10" fontId="39" fillId="0" borderId="0" xfId="0" applyNumberFormat="1" applyFont="1" applyAlignment="1">
      <alignment horizontal="center"/>
    </xf>
    <xf numFmtId="168" fontId="39" fillId="0" borderId="0" xfId="31" applyNumberFormat="1" applyFont="1" applyFill="1" applyBorder="1" applyAlignment="1">
      <alignment horizontal="center"/>
    </xf>
    <xf numFmtId="0" fontId="37" fillId="0" borderId="0" xfId="0" applyFont="1"/>
    <xf numFmtId="0" fontId="119" fillId="73" borderId="0" xfId="0" applyFont="1" applyFill="1" applyAlignment="1">
      <alignment horizontal="left" vertical="center"/>
    </xf>
    <xf numFmtId="42" fontId="14" fillId="73" borderId="34" xfId="0" applyNumberFormat="1" applyFont="1" applyFill="1" applyBorder="1" applyAlignment="1">
      <alignment horizontal="right"/>
    </xf>
    <xf numFmtId="6" fontId="43" fillId="73" borderId="30" xfId="0" applyNumberFormat="1" applyFont="1" applyFill="1" applyBorder="1"/>
    <xf numFmtId="6" fontId="43" fillId="73" borderId="33" xfId="0" applyNumberFormat="1" applyFont="1" applyFill="1" applyBorder="1"/>
    <xf numFmtId="170" fontId="35" fillId="73" borderId="31" xfId="0" applyNumberFormat="1" applyFont="1" applyFill="1" applyBorder="1"/>
    <xf numFmtId="170" fontId="14" fillId="73" borderId="0" xfId="0" applyNumberFormat="1" applyFont="1" applyFill="1"/>
    <xf numFmtId="170" fontId="43" fillId="73" borderId="0" xfId="32" applyNumberFormat="1" applyFont="1" applyFill="1" applyBorder="1" applyAlignment="1"/>
    <xf numFmtId="170" fontId="14" fillId="73" borderId="0" xfId="0" applyNumberFormat="1" applyFont="1" applyFill="1" applyAlignment="1">
      <alignment horizontal="right"/>
    </xf>
    <xf numFmtId="165" fontId="14" fillId="73" borderId="0" xfId="28" applyNumberFormat="1" applyFont="1" applyFill="1" applyBorder="1" applyAlignment="1">
      <alignment horizontal="right"/>
    </xf>
    <xf numFmtId="170" fontId="43" fillId="73" borderId="31" xfId="32" applyNumberFormat="1" applyFont="1" applyFill="1" applyBorder="1" applyAlignment="1">
      <alignment horizontal="right"/>
    </xf>
    <xf numFmtId="165" fontId="14" fillId="73" borderId="30" xfId="28" applyNumberFormat="1" applyFont="1" applyFill="1" applyBorder="1"/>
    <xf numFmtId="165" fontId="14" fillId="73" borderId="30" xfId="0" applyNumberFormat="1" applyFont="1" applyFill="1" applyBorder="1"/>
    <xf numFmtId="165" fontId="14" fillId="73" borderId="33" xfId="28" applyNumberFormat="1" applyFont="1" applyFill="1" applyBorder="1"/>
    <xf numFmtId="170" fontId="43" fillId="73" borderId="31" xfId="32" applyNumberFormat="1" applyFont="1" applyFill="1" applyBorder="1" applyAlignment="1"/>
    <xf numFmtId="165" fontId="35" fillId="73" borderId="30" xfId="0" applyNumberFormat="1" applyFont="1" applyFill="1" applyBorder="1"/>
    <xf numFmtId="0" fontId="14" fillId="73" borderId="76" xfId="0" applyFont="1" applyFill="1" applyBorder="1" applyAlignment="1">
      <alignment wrapText="1"/>
    </xf>
    <xf numFmtId="0" fontId="14" fillId="73" borderId="77" xfId="0" applyFont="1" applyFill="1" applyBorder="1" applyAlignment="1">
      <alignment wrapText="1"/>
    </xf>
    <xf numFmtId="0" fontId="14" fillId="73" borderId="82" xfId="0" applyFont="1" applyFill="1" applyBorder="1" applyAlignment="1">
      <alignment wrapText="1"/>
    </xf>
    <xf numFmtId="0" fontId="14" fillId="60" borderId="83" xfId="0" applyFont="1" applyFill="1" applyBorder="1" applyAlignment="1">
      <alignment wrapText="1"/>
    </xf>
    <xf numFmtId="184" fontId="14" fillId="73" borderId="35" xfId="28" applyNumberFormat="1" applyFont="1" applyFill="1" applyBorder="1" applyAlignment="1">
      <alignment wrapText="1"/>
    </xf>
    <xf numFmtId="184" fontId="14" fillId="60" borderId="34" xfId="28" applyNumberFormat="1" applyFont="1" applyFill="1" applyBorder="1" applyAlignment="1" applyProtection="1">
      <alignment wrapText="1"/>
      <protection locked="0"/>
    </xf>
    <xf numFmtId="44" fontId="49" fillId="74" borderId="0" xfId="31" applyFont="1" applyFill="1" applyBorder="1" applyAlignment="1" applyProtection="1">
      <alignment horizontal="right"/>
      <protection locked="0"/>
    </xf>
    <xf numFmtId="170" fontId="49" fillId="74" borderId="0" xfId="0" applyNumberFormat="1" applyFont="1" applyFill="1" applyProtection="1">
      <protection locked="0"/>
    </xf>
    <xf numFmtId="165" fontId="49" fillId="74" borderId="0" xfId="0" applyNumberFormat="1" applyFont="1" applyFill="1" applyProtection="1">
      <protection locked="0"/>
    </xf>
    <xf numFmtId="165" fontId="14" fillId="27" borderId="0" xfId="28" applyNumberFormat="1" applyFont="1" applyFill="1" applyBorder="1" applyAlignment="1" applyProtection="1">
      <alignment horizontal="right"/>
      <protection locked="0"/>
    </xf>
    <xf numFmtId="0" fontId="35" fillId="74" borderId="0" xfId="0" applyFont="1" applyFill="1" applyAlignment="1">
      <alignment vertical="center"/>
    </xf>
    <xf numFmtId="0" fontId="14" fillId="74" borderId="35" xfId="28" applyNumberFormat="1" applyFont="1" applyFill="1" applyBorder="1" applyAlignment="1" applyProtection="1">
      <alignment wrapText="1"/>
      <protection locked="0"/>
    </xf>
    <xf numFmtId="0" fontId="120" fillId="74" borderId="0" xfId="0" applyFont="1" applyFill="1" applyAlignment="1">
      <alignment vertical="center"/>
    </xf>
    <xf numFmtId="165" fontId="14" fillId="74" borderId="40" xfId="28" applyNumberFormat="1" applyFont="1" applyFill="1" applyBorder="1" applyAlignment="1" applyProtection="1">
      <alignment wrapText="1"/>
      <protection locked="0"/>
    </xf>
    <xf numFmtId="165" fontId="14" fillId="74" borderId="34" xfId="28" applyNumberFormat="1" applyFont="1" applyFill="1" applyBorder="1" applyAlignment="1" applyProtection="1">
      <alignment wrapText="1"/>
      <protection locked="0"/>
    </xf>
    <xf numFmtId="3" fontId="14" fillId="74" borderId="40" xfId="28" applyNumberFormat="1" applyFont="1" applyFill="1" applyBorder="1" applyAlignment="1" applyProtection="1">
      <alignment wrapText="1"/>
      <protection locked="0"/>
    </xf>
    <xf numFmtId="3" fontId="14" fillId="74" borderId="35" xfId="28" applyNumberFormat="1" applyFont="1" applyFill="1" applyBorder="1" applyAlignment="1" applyProtection="1">
      <alignment wrapText="1"/>
      <protection locked="0"/>
    </xf>
    <xf numFmtId="0" fontId="49" fillId="74" borderId="30" xfId="0" applyFont="1" applyFill="1" applyBorder="1" applyProtection="1">
      <protection locked="0"/>
    </xf>
    <xf numFmtId="43" fontId="14" fillId="73" borderId="36" xfId="28" applyFont="1" applyFill="1" applyBorder="1" applyAlignment="1">
      <alignment wrapText="1"/>
    </xf>
    <xf numFmtId="165" fontId="14" fillId="76" borderId="0" xfId="28" applyNumberFormat="1" applyFont="1" applyFill="1" applyBorder="1" applyAlignment="1">
      <alignment horizontal="right"/>
    </xf>
    <xf numFmtId="44" fontId="14" fillId="76" borderId="35" xfId="0" applyNumberFormat="1" applyFont="1" applyFill="1" applyBorder="1" applyAlignment="1">
      <alignment horizontal="center"/>
    </xf>
    <xf numFmtId="165" fontId="39" fillId="76" borderId="0" xfId="28" applyNumberFormat="1" applyFont="1" applyFill="1" applyBorder="1" applyAlignment="1">
      <alignment wrapText="1"/>
    </xf>
    <xf numFmtId="9" fontId="14" fillId="73" borderId="34" xfId="48" applyFont="1" applyFill="1" applyBorder="1" applyAlignment="1">
      <alignment horizontal="right"/>
    </xf>
    <xf numFmtId="0" fontId="42" fillId="75" borderId="27" xfId="0" applyFont="1" applyFill="1" applyBorder="1" applyAlignment="1">
      <alignment horizontal="right"/>
    </xf>
    <xf numFmtId="0" fontId="42" fillId="76" borderId="27" xfId="0" applyFont="1" applyFill="1" applyBorder="1" applyAlignment="1">
      <alignment horizontal="right"/>
    </xf>
    <xf numFmtId="0" fontId="99" fillId="74" borderId="27" xfId="0" applyFont="1" applyFill="1" applyBorder="1" applyAlignment="1">
      <alignment horizontal="right"/>
    </xf>
    <xf numFmtId="2" fontId="99" fillId="74" borderId="27" xfId="0" applyNumberFormat="1" applyFont="1" applyFill="1" applyBorder="1" applyAlignment="1">
      <alignment horizontal="right"/>
    </xf>
    <xf numFmtId="0" fontId="43" fillId="73" borderId="27" xfId="0" applyFont="1" applyFill="1" applyBorder="1" applyAlignment="1">
      <alignment horizontal="right"/>
    </xf>
    <xf numFmtId="0" fontId="43" fillId="73" borderId="28" xfId="0" applyFont="1" applyFill="1" applyBorder="1" applyAlignment="1">
      <alignment horizontal="right"/>
    </xf>
    <xf numFmtId="0" fontId="42" fillId="74" borderId="27" xfId="0" applyFont="1" applyFill="1" applyBorder="1" applyAlignment="1">
      <alignment horizontal="right"/>
    </xf>
    <xf numFmtId="0" fontId="42" fillId="76" borderId="27" xfId="0" applyFont="1" applyFill="1" applyBorder="1" applyAlignment="1">
      <alignment horizontal="right" wrapText="1"/>
    </xf>
    <xf numFmtId="0" fontId="14" fillId="73" borderId="82" xfId="0" applyFont="1" applyFill="1" applyBorder="1"/>
    <xf numFmtId="0" fontId="14" fillId="74" borderId="82" xfId="0" applyFont="1" applyFill="1" applyBorder="1" applyAlignment="1">
      <alignment wrapText="1"/>
    </xf>
    <xf numFmtId="0" fontId="35" fillId="0" borderId="76" xfId="0" applyFont="1" applyBorder="1" applyAlignment="1">
      <alignment wrapText="1"/>
    </xf>
    <xf numFmtId="3" fontId="14" fillId="73" borderId="33" xfId="28" applyNumberFormat="1" applyFont="1" applyFill="1" applyBorder="1" applyAlignment="1" applyProtection="1">
      <alignment wrapText="1"/>
    </xf>
    <xf numFmtId="0" fontId="14" fillId="25" borderId="0" xfId="0" applyFont="1" applyFill="1"/>
    <xf numFmtId="0" fontId="41" fillId="24" borderId="18" xfId="0" applyFont="1" applyFill="1" applyBorder="1" applyProtection="1">
      <protection locked="0"/>
    </xf>
    <xf numFmtId="0" fontId="35" fillId="0" borderId="0" xfId="0" applyFont="1" applyProtection="1">
      <protection locked="0"/>
    </xf>
    <xf numFmtId="0" fontId="14" fillId="0" borderId="0" xfId="0" applyFont="1" applyProtection="1">
      <protection locked="0"/>
    </xf>
    <xf numFmtId="0" fontId="49" fillId="0" borderId="0" xfId="0" applyFont="1" applyProtection="1">
      <protection locked="0"/>
    </xf>
    <xf numFmtId="2" fontId="49" fillId="0" borderId="0" xfId="0" applyNumberFormat="1" applyFont="1" applyProtection="1">
      <protection locked="0"/>
    </xf>
    <xf numFmtId="0" fontId="43" fillId="0" borderId="0" xfId="0" applyFont="1" applyAlignment="1" applyProtection="1">
      <alignment horizontal="right"/>
      <protection locked="0"/>
    </xf>
    <xf numFmtId="6" fontId="43" fillId="0" borderId="0" xfId="0" applyNumberFormat="1" applyFont="1" applyProtection="1">
      <protection locked="0"/>
    </xf>
    <xf numFmtId="0" fontId="43" fillId="0" borderId="23" xfId="0" applyFont="1" applyBorder="1" applyAlignment="1">
      <alignment wrapText="1"/>
    </xf>
    <xf numFmtId="0" fontId="43" fillId="0" borderId="38" xfId="0" applyFont="1" applyBorder="1" applyAlignment="1">
      <alignment wrapText="1"/>
    </xf>
    <xf numFmtId="0" fontId="43" fillId="26" borderId="22" xfId="0" applyFont="1" applyFill="1" applyBorder="1" applyAlignment="1">
      <alignment horizontal="left"/>
    </xf>
    <xf numFmtId="0" fontId="43" fillId="26" borderId="23" xfId="0" applyFont="1" applyFill="1" applyBorder="1" applyAlignment="1">
      <alignment horizontal="left"/>
    </xf>
    <xf numFmtId="0" fontId="43" fillId="26" borderId="38" xfId="0" applyFont="1" applyFill="1" applyBorder="1" applyAlignment="1">
      <alignment horizontal="left"/>
    </xf>
    <xf numFmtId="0" fontId="14" fillId="0" borderId="0" xfId="2757"/>
    <xf numFmtId="2" fontId="14" fillId="0" borderId="0" xfId="2757" applyNumberFormat="1"/>
    <xf numFmtId="0" fontId="12" fillId="0" borderId="0" xfId="286"/>
    <xf numFmtId="0" fontId="14" fillId="0" borderId="0" xfId="286" applyFont="1"/>
    <xf numFmtId="0" fontId="80" fillId="61" borderId="0" xfId="286" applyFont="1" applyFill="1"/>
    <xf numFmtId="0" fontId="78" fillId="0" borderId="0" xfId="2757" applyFont="1"/>
    <xf numFmtId="2" fontId="78" fillId="0" borderId="0" xfId="2757" applyNumberFormat="1" applyFont="1"/>
    <xf numFmtId="0" fontId="78" fillId="0" borderId="0" xfId="0" applyFont="1"/>
    <xf numFmtId="0" fontId="78" fillId="0" borderId="0" xfId="286" applyFont="1"/>
    <xf numFmtId="0" fontId="38" fillId="0" borderId="0" xfId="286" applyFont="1"/>
    <xf numFmtId="175" fontId="0" fillId="0" borderId="0" xfId="0" applyNumberFormat="1" applyAlignment="1">
      <alignment horizontal="right"/>
    </xf>
    <xf numFmtId="180" fontId="14" fillId="0" borderId="0" xfId="189" applyNumberFormat="1"/>
    <xf numFmtId="180" fontId="14" fillId="0" borderId="0" xfId="286" applyNumberFormat="1" applyFont="1"/>
    <xf numFmtId="0" fontId="67" fillId="0" borderId="0" xfId="286" applyFont="1"/>
    <xf numFmtId="0" fontId="107" fillId="0" borderId="0" xfId="286" applyFont="1"/>
    <xf numFmtId="169" fontId="37" fillId="0" borderId="0" xfId="189" applyNumberFormat="1" applyFont="1"/>
    <xf numFmtId="0" fontId="35" fillId="0" borderId="27" xfId="0" applyFont="1" applyBorder="1"/>
    <xf numFmtId="0" fontId="80" fillId="0" borderId="0" xfId="189" applyFont="1"/>
    <xf numFmtId="0" fontId="35" fillId="0" borderId="0" xfId="189" applyFont="1"/>
    <xf numFmtId="8" fontId="35" fillId="0" borderId="0" xfId="0" applyNumberFormat="1" applyFont="1"/>
    <xf numFmtId="0" fontId="97" fillId="0" borderId="0" xfId="189" applyFont="1"/>
    <xf numFmtId="0" fontId="91" fillId="0" borderId="0" xfId="0" applyFont="1" applyAlignment="1">
      <alignment horizontal="left"/>
    </xf>
    <xf numFmtId="182" fontId="14" fillId="0" borderId="66" xfId="0" applyNumberFormat="1" applyFont="1" applyBorder="1" applyAlignment="1">
      <alignment horizontal="left"/>
    </xf>
    <xf numFmtId="0" fontId="109" fillId="0" borderId="30" xfId="0" applyFont="1" applyBorder="1" applyAlignment="1">
      <alignment horizontal="center" vertical="center"/>
    </xf>
    <xf numFmtId="10" fontId="109" fillId="0" borderId="30" xfId="0" applyNumberFormat="1" applyFont="1" applyBorder="1" applyAlignment="1">
      <alignment horizontal="center" vertical="center"/>
    </xf>
    <xf numFmtId="10" fontId="109" fillId="0" borderId="33" xfId="0" applyNumberFormat="1" applyFont="1" applyBorder="1" applyAlignment="1">
      <alignment horizontal="center" vertical="center"/>
    </xf>
    <xf numFmtId="44" fontId="37" fillId="0" borderId="0" xfId="189" applyNumberFormat="1" applyFont="1"/>
    <xf numFmtId="175" fontId="114" fillId="0" borderId="0" xfId="286" applyNumberFormat="1" applyFont="1"/>
    <xf numFmtId="0" fontId="52" fillId="26" borderId="0" xfId="30769" applyFont="1" applyFill="1"/>
    <xf numFmtId="0" fontId="4" fillId="0" borderId="0" xfId="30769"/>
    <xf numFmtId="0" fontId="80" fillId="78" borderId="99" xfId="548" applyFont="1" applyFill="1" applyBorder="1" applyAlignment="1">
      <alignment wrapText="1"/>
    </xf>
    <xf numFmtId="0" fontId="80" fillId="78" borderId="100" xfId="548" applyFont="1" applyFill="1" applyBorder="1"/>
    <xf numFmtId="0" fontId="80" fillId="78" borderId="12" xfId="548" applyFont="1" applyFill="1" applyBorder="1"/>
    <xf numFmtId="0" fontId="80" fillId="78" borderId="15" xfId="548" applyFont="1" applyFill="1" applyBorder="1"/>
    <xf numFmtId="0" fontId="116" fillId="77" borderId="99" xfId="548" applyFont="1" applyFill="1" applyBorder="1" applyAlignment="1">
      <alignment horizontal="center" wrapText="1"/>
    </xf>
    <xf numFmtId="8" fontId="107" fillId="77" borderId="102" xfId="0" applyNumberFormat="1" applyFont="1" applyFill="1" applyBorder="1"/>
    <xf numFmtId="0" fontId="116" fillId="0" borderId="99" xfId="548" applyFont="1" applyBorder="1" applyAlignment="1">
      <alignment horizontal="center" wrapText="1"/>
    </xf>
    <xf numFmtId="8" fontId="107" fillId="0" borderId="104" xfId="0" applyNumberFormat="1" applyFont="1" applyBorder="1"/>
    <xf numFmtId="0" fontId="116" fillId="77" borderId="99" xfId="548" applyFont="1" applyFill="1" applyBorder="1" applyAlignment="1">
      <alignment horizontal="center"/>
    </xf>
    <xf numFmtId="8" fontId="107" fillId="77" borderId="104" xfId="0" applyNumberFormat="1" applyFont="1" applyFill="1" applyBorder="1"/>
    <xf numFmtId="0" fontId="116" fillId="0" borderId="99" xfId="548" applyFont="1" applyBorder="1" applyAlignment="1">
      <alignment horizontal="center"/>
    </xf>
    <xf numFmtId="0" fontId="107" fillId="0" borderId="99" xfId="548" applyFont="1" applyBorder="1" applyAlignment="1">
      <alignment horizontal="center"/>
    </xf>
    <xf numFmtId="0" fontId="107" fillId="77" borderId="99" xfId="548" applyFont="1" applyFill="1" applyBorder="1" applyAlignment="1">
      <alignment horizontal="center"/>
    </xf>
    <xf numFmtId="8" fontId="107" fillId="0" borderId="15" xfId="0" applyNumberFormat="1" applyFont="1" applyBorder="1"/>
    <xf numFmtId="8" fontId="107" fillId="77" borderId="100" xfId="0" applyNumberFormat="1" applyFont="1" applyFill="1" applyBorder="1"/>
    <xf numFmtId="8" fontId="107" fillId="0" borderId="100" xfId="0" applyNumberFormat="1" applyFont="1" applyBorder="1"/>
    <xf numFmtId="8" fontId="0" fillId="77" borderId="100" xfId="0" applyNumberFormat="1" applyFill="1" applyBorder="1"/>
    <xf numFmtId="8" fontId="0" fillId="0" borderId="100" xfId="0" applyNumberFormat="1" applyBorder="1"/>
    <xf numFmtId="0" fontId="116" fillId="0" borderId="96" xfId="548" applyFont="1" applyBorder="1" applyAlignment="1">
      <alignment horizontal="center"/>
    </xf>
    <xf numFmtId="8" fontId="0" fillId="0" borderId="97" xfId="0" applyNumberFormat="1" applyBorder="1"/>
    <xf numFmtId="0" fontId="52" fillId="26" borderId="0" xfId="28" applyNumberFormat="1" applyFont="1" applyFill="1"/>
    <xf numFmtId="0" fontId="80" fillId="78" borderId="15" xfId="0" applyFont="1" applyFill="1" applyBorder="1" applyAlignment="1">
      <alignment horizontal="left"/>
    </xf>
    <xf numFmtId="0" fontId="80" fillId="78" borderId="101" xfId="0" applyFont="1" applyFill="1" applyBorder="1" applyAlignment="1">
      <alignment horizontal="left"/>
    </xf>
    <xf numFmtId="3" fontId="124" fillId="0" borderId="0" xfId="30769" applyNumberFormat="1" applyFont="1"/>
    <xf numFmtId="3" fontId="125" fillId="0" borderId="0" xfId="30769" applyNumberFormat="1" applyFont="1"/>
    <xf numFmtId="4" fontId="125" fillId="0" borderId="0" xfId="30769" applyNumberFormat="1" applyFont="1"/>
    <xf numFmtId="187" fontId="125" fillId="0" borderId="0" xfId="30769" applyNumberFormat="1" applyFont="1"/>
    <xf numFmtId="188" fontId="125" fillId="0" borderId="0" xfId="30769" applyNumberFormat="1" applyFont="1"/>
    <xf numFmtId="4" fontId="124" fillId="0" borderId="0" xfId="30769" applyNumberFormat="1" applyFont="1"/>
    <xf numFmtId="1" fontId="126" fillId="0" borderId="0" xfId="30769" applyNumberFormat="1" applyFont="1"/>
    <xf numFmtId="4" fontId="126" fillId="0" borderId="0" xfId="30769" applyNumberFormat="1" applyFont="1"/>
    <xf numFmtId="3" fontId="126" fillId="0" borderId="0" xfId="30769" applyNumberFormat="1" applyFont="1"/>
    <xf numFmtId="0" fontId="4" fillId="0" borderId="107" xfId="30769" applyBorder="1"/>
    <xf numFmtId="189" fontId="38" fillId="0" borderId="0" xfId="48" applyNumberFormat="1" applyFont="1"/>
    <xf numFmtId="185" fontId="14" fillId="0" borderId="0" xfId="0" applyNumberFormat="1" applyFont="1" applyAlignment="1">
      <alignment horizontal="right"/>
    </xf>
    <xf numFmtId="4" fontId="126" fillId="0" borderId="0" xfId="30769" applyNumberFormat="1" applyFont="1" applyAlignment="1">
      <alignment horizontal="left" indent="1"/>
    </xf>
    <xf numFmtId="0" fontId="52" fillId="0" borderId="16" xfId="30769" applyFont="1" applyBorder="1"/>
    <xf numFmtId="165" fontId="0" fillId="0" borderId="0" xfId="30771" applyNumberFormat="1" applyFont="1"/>
    <xf numFmtId="190" fontId="0" fillId="0" borderId="16" xfId="30771" applyNumberFormat="1" applyFont="1" applyBorder="1"/>
    <xf numFmtId="0" fontId="4" fillId="0" borderId="16" xfId="30769" applyBorder="1"/>
    <xf numFmtId="0" fontId="127" fillId="0" borderId="0" xfId="30769" applyFont="1"/>
    <xf numFmtId="15" fontId="4" fillId="0" borderId="0" xfId="30769" applyNumberFormat="1"/>
    <xf numFmtId="15" fontId="4" fillId="0" borderId="16" xfId="30769" applyNumberFormat="1" applyBorder="1"/>
    <xf numFmtId="15" fontId="4" fillId="0" borderId="23" xfId="30769" applyNumberFormat="1" applyBorder="1"/>
    <xf numFmtId="0" fontId="52" fillId="0" borderId="0" xfId="30769" applyFont="1"/>
    <xf numFmtId="2" fontId="52" fillId="0" borderId="0" xfId="30769" applyNumberFormat="1" applyFont="1"/>
    <xf numFmtId="0" fontId="15" fillId="0" borderId="0" xfId="0" applyFont="1"/>
    <xf numFmtId="2" fontId="35" fillId="0" borderId="0" xfId="0" applyNumberFormat="1" applyFont="1"/>
    <xf numFmtId="175" fontId="35" fillId="0" borderId="0" xfId="0" applyNumberFormat="1" applyFont="1"/>
    <xf numFmtId="0" fontId="38" fillId="0" borderId="0" xfId="0" applyFont="1" applyAlignment="1">
      <alignment wrapText="1"/>
    </xf>
    <xf numFmtId="44" fontId="0" fillId="0" borderId="0" xfId="0" applyNumberFormat="1"/>
    <xf numFmtId="10" fontId="0" fillId="0" borderId="0" xfId="48" applyNumberFormat="1" applyFont="1" applyBorder="1"/>
    <xf numFmtId="9" fontId="0" fillId="0" borderId="0" xfId="48" applyFont="1" applyBorder="1"/>
    <xf numFmtId="0" fontId="116" fillId="77" borderId="10" xfId="548" applyFont="1" applyFill="1" applyBorder="1"/>
    <xf numFmtId="0" fontId="116" fillId="0" borderId="10" xfId="548" applyFont="1" applyBorder="1"/>
    <xf numFmtId="0" fontId="36" fillId="77" borderId="10" xfId="45" applyFont="1" applyFill="1" applyBorder="1" applyAlignment="1">
      <alignment wrapText="1"/>
    </xf>
    <xf numFmtId="0" fontId="36" fillId="0" borderId="10" xfId="45" applyFont="1" applyBorder="1" applyAlignment="1">
      <alignment wrapText="1"/>
    </xf>
    <xf numFmtId="0" fontId="116" fillId="77" borderId="10" xfId="0" applyFont="1" applyFill="1" applyBorder="1" applyAlignment="1">
      <alignment wrapText="1"/>
    </xf>
    <xf numFmtId="0" fontId="123" fillId="77" borderId="10" xfId="0" applyFont="1" applyFill="1" applyBorder="1"/>
    <xf numFmtId="0" fontId="123" fillId="0" borderId="10" xfId="0" applyFont="1" applyBorder="1"/>
    <xf numFmtId="0" fontId="116" fillId="0" borderId="10" xfId="0" applyFont="1" applyBorder="1" applyAlignment="1">
      <alignment wrapText="1"/>
    </xf>
    <xf numFmtId="8" fontId="107" fillId="79" borderId="100" xfId="0" applyNumberFormat="1" applyFont="1" applyFill="1" applyBorder="1"/>
    <xf numFmtId="8" fontId="107" fillId="60" borderId="111" xfId="0" applyNumberFormat="1" applyFont="1" applyFill="1" applyBorder="1"/>
    <xf numFmtId="8" fontId="107" fillId="79" borderId="111" xfId="0" applyNumberFormat="1" applyFont="1" applyFill="1" applyBorder="1"/>
    <xf numFmtId="8" fontId="107" fillId="60" borderId="15" xfId="0" applyNumberFormat="1" applyFont="1" applyFill="1" applyBorder="1"/>
    <xf numFmtId="8" fontId="107" fillId="60" borderId="100" xfId="0" applyNumberFormat="1" applyFont="1" applyFill="1" applyBorder="1"/>
    <xf numFmtId="8" fontId="0" fillId="79" borderId="100" xfId="0" applyNumberFormat="1" applyFill="1" applyBorder="1"/>
    <xf numFmtId="8" fontId="0" fillId="60" borderId="100" xfId="0" applyNumberFormat="1" applyFill="1" applyBorder="1"/>
    <xf numFmtId="8" fontId="0" fillId="60" borderId="97" xfId="0" applyNumberFormat="1" applyFill="1" applyBorder="1"/>
    <xf numFmtId="8" fontId="107" fillId="80" borderId="102" xfId="0" applyNumberFormat="1" applyFont="1" applyFill="1" applyBorder="1"/>
    <xf numFmtId="8" fontId="107" fillId="80" borderId="103" xfId="0" applyNumberFormat="1" applyFont="1" applyFill="1" applyBorder="1"/>
    <xf numFmtId="8" fontId="107" fillId="73" borderId="104" xfId="0" applyNumberFormat="1" applyFont="1" applyFill="1" applyBorder="1"/>
    <xf numFmtId="8" fontId="107" fillId="73" borderId="105" xfId="0" applyNumberFormat="1" applyFont="1" applyFill="1" applyBorder="1"/>
    <xf numFmtId="8" fontId="107" fillId="80" borderId="104" xfId="0" applyNumberFormat="1" applyFont="1" applyFill="1" applyBorder="1"/>
    <xf numFmtId="8" fontId="107" fillId="80" borderId="105" xfId="0" applyNumberFormat="1" applyFont="1" applyFill="1" applyBorder="1"/>
    <xf numFmtId="8" fontId="107" fillId="73" borderId="15" xfId="0" applyNumberFormat="1" applyFont="1" applyFill="1" applyBorder="1"/>
    <xf numFmtId="8" fontId="107" fillId="73" borderId="101" xfId="0" applyNumberFormat="1" applyFont="1" applyFill="1" applyBorder="1"/>
    <xf numFmtId="8" fontId="107" fillId="80" borderId="100" xfId="0" applyNumberFormat="1" applyFont="1" applyFill="1" applyBorder="1"/>
    <xf numFmtId="8" fontId="107" fillId="80" borderId="106" xfId="0" applyNumberFormat="1" applyFont="1" applyFill="1" applyBorder="1"/>
    <xf numFmtId="8" fontId="107" fillId="73" borderId="100" xfId="0" applyNumberFormat="1" applyFont="1" applyFill="1" applyBorder="1"/>
    <xf numFmtId="8" fontId="107" fillId="73" borderId="106" xfId="0" applyNumberFormat="1" applyFont="1" applyFill="1" applyBorder="1"/>
    <xf numFmtId="8" fontId="0" fillId="80" borderId="100" xfId="0" applyNumberFormat="1" applyFill="1" applyBorder="1"/>
    <xf numFmtId="8" fontId="0" fillId="80" borderId="106" xfId="0" applyNumberFormat="1" applyFill="1" applyBorder="1"/>
    <xf numFmtId="8" fontId="0" fillId="73" borderId="100" xfId="0" applyNumberFormat="1" applyFill="1" applyBorder="1"/>
    <xf numFmtId="8" fontId="0" fillId="73" borderId="106" xfId="0" applyNumberFormat="1" applyFill="1" applyBorder="1"/>
    <xf numFmtId="8" fontId="0" fillId="73" borderId="97" xfId="0" applyNumberFormat="1" applyFill="1" applyBorder="1"/>
    <xf numFmtId="8" fontId="0" fillId="73" borderId="98" xfId="0" applyNumberFormat="1" applyFill="1" applyBorder="1"/>
    <xf numFmtId="175" fontId="0" fillId="73" borderId="0" xfId="31" applyNumberFormat="1" applyFont="1" applyFill="1"/>
    <xf numFmtId="10" fontId="91" fillId="0" borderId="0" xfId="0" applyNumberFormat="1" applyFont="1"/>
    <xf numFmtId="0" fontId="52" fillId="0" borderId="16" xfId="30772" applyFont="1" applyBorder="1"/>
    <xf numFmtId="0" fontId="3" fillId="0" borderId="0" xfId="30772"/>
    <xf numFmtId="165" fontId="0" fillId="0" borderId="0" xfId="30773" applyNumberFormat="1" applyFont="1"/>
    <xf numFmtId="191" fontId="3" fillId="0" borderId="0" xfId="30772" applyNumberFormat="1"/>
    <xf numFmtId="0" fontId="3" fillId="25" borderId="16" xfId="30772" applyFill="1" applyBorder="1"/>
    <xf numFmtId="0" fontId="3" fillId="0" borderId="23" xfId="30772" applyBorder="1"/>
    <xf numFmtId="0" fontId="52" fillId="0" borderId="0" xfId="30772" applyFont="1"/>
    <xf numFmtId="0" fontId="52" fillId="0" borderId="16" xfId="30774" applyFont="1" applyBorder="1"/>
    <xf numFmtId="0" fontId="2" fillId="0" borderId="0" xfId="30774"/>
    <xf numFmtId="170" fontId="2" fillId="0" borderId="0" xfId="30774" applyNumberFormat="1"/>
    <xf numFmtId="165" fontId="0" fillId="0" borderId="0" xfId="30775" applyNumberFormat="1" applyFont="1" applyBorder="1"/>
    <xf numFmtId="9" fontId="0" fillId="0" borderId="0" xfId="30776" applyFont="1" applyBorder="1"/>
    <xf numFmtId="168" fontId="2" fillId="0" borderId="0" xfId="30774" applyNumberFormat="1"/>
    <xf numFmtId="165" fontId="0" fillId="0" borderId="0" xfId="30775" applyNumberFormat="1" applyFont="1"/>
    <xf numFmtId="9" fontId="0" fillId="0" borderId="0" xfId="30776" applyFont="1"/>
    <xf numFmtId="0" fontId="2" fillId="0" borderId="16" xfId="30774" applyBorder="1"/>
    <xf numFmtId="170" fontId="2" fillId="0" borderId="16" xfId="30774" applyNumberFormat="1" applyBorder="1"/>
    <xf numFmtId="165" fontId="0" fillId="0" borderId="16" xfId="30775" applyNumberFormat="1" applyFont="1" applyBorder="1"/>
    <xf numFmtId="9" fontId="0" fillId="0" borderId="16" xfId="30776" applyFont="1" applyBorder="1"/>
    <xf numFmtId="168" fontId="2" fillId="0" borderId="16" xfId="30774" applyNumberFormat="1" applyBorder="1"/>
    <xf numFmtId="0" fontId="52" fillId="25" borderId="0" xfId="30774" applyFont="1" applyFill="1"/>
    <xf numFmtId="168" fontId="52" fillId="25" borderId="0" xfId="30774" applyNumberFormat="1" applyFont="1" applyFill="1"/>
    <xf numFmtId="0" fontId="2" fillId="0" borderId="23" xfId="30774" applyBorder="1"/>
    <xf numFmtId="165" fontId="0" fillId="0" borderId="23" xfId="30775" applyNumberFormat="1" applyFont="1" applyBorder="1"/>
    <xf numFmtId="16" fontId="116" fillId="77" borderId="10" xfId="548" quotePrefix="1" applyNumberFormat="1" applyFont="1" applyFill="1" applyBorder="1"/>
    <xf numFmtId="0" fontId="116" fillId="0" borderId="0" xfId="548" applyFont="1"/>
    <xf numFmtId="0" fontId="36" fillId="77" borderId="10" xfId="548" applyFont="1" applyFill="1" applyBorder="1"/>
    <xf numFmtId="0" fontId="116" fillId="0" borderId="113" xfId="548" applyFont="1" applyBorder="1" applyAlignment="1">
      <alignment horizontal="center" wrapText="1"/>
    </xf>
    <xf numFmtId="0" fontId="36" fillId="0" borderId="66" xfId="548" applyFont="1" applyBorder="1"/>
    <xf numFmtId="0" fontId="116" fillId="0" borderId="66" xfId="548" applyFont="1" applyBorder="1"/>
    <xf numFmtId="16" fontId="116" fillId="0" borderId="66" xfId="548" quotePrefix="1" applyNumberFormat="1" applyFont="1" applyBorder="1"/>
    <xf numFmtId="8" fontId="107" fillId="0" borderId="114" xfId="0" applyNumberFormat="1" applyFont="1" applyBorder="1"/>
    <xf numFmtId="8" fontId="107" fillId="73" borderId="114" xfId="0" applyNumberFormat="1" applyFont="1" applyFill="1" applyBorder="1"/>
    <xf numFmtId="8" fontId="107" fillId="73" borderId="115" xfId="0" applyNumberFormat="1" applyFont="1" applyFill="1" applyBorder="1"/>
    <xf numFmtId="0" fontId="116" fillId="77" borderId="112" xfId="548" applyFont="1" applyFill="1" applyBorder="1" applyAlignment="1">
      <alignment horizontal="center" wrapText="1"/>
    </xf>
    <xf numFmtId="8" fontId="107" fillId="77" borderId="117" xfId="0" applyNumberFormat="1" applyFont="1" applyFill="1" applyBorder="1"/>
    <xf numFmtId="8" fontId="107" fillId="80" borderId="117" xfId="0" applyNumberFormat="1" applyFont="1" applyFill="1" applyBorder="1"/>
    <xf numFmtId="8" fontId="107" fillId="80" borderId="118" xfId="0" applyNumberFormat="1" applyFont="1" applyFill="1" applyBorder="1"/>
    <xf numFmtId="44" fontId="107" fillId="79" borderId="116" xfId="31" applyFont="1" applyFill="1" applyBorder="1"/>
    <xf numFmtId="44" fontId="107" fillId="60" borderId="0" xfId="31" applyFont="1" applyFill="1" applyBorder="1"/>
    <xf numFmtId="3" fontId="125" fillId="81" borderId="0" xfId="30769" applyNumberFormat="1" applyFont="1" applyFill="1"/>
    <xf numFmtId="3" fontId="125" fillId="81" borderId="0" xfId="30769" applyNumberFormat="1" applyFont="1" applyFill="1" applyAlignment="1">
      <alignment horizontal="left" indent="1"/>
    </xf>
    <xf numFmtId="10" fontId="125" fillId="81" borderId="0" xfId="30769" applyNumberFormat="1" applyFont="1" applyFill="1"/>
    <xf numFmtId="4" fontId="126" fillId="81" borderId="0" xfId="30769" applyNumberFormat="1" applyFont="1" applyFill="1"/>
    <xf numFmtId="4" fontId="126" fillId="81" borderId="0" xfId="30769" applyNumberFormat="1" applyFont="1" applyFill="1" applyAlignment="1">
      <alignment horizontal="left" indent="1"/>
    </xf>
    <xf numFmtId="9" fontId="126" fillId="81" borderId="0" xfId="30770" applyFont="1" applyFill="1"/>
    <xf numFmtId="10" fontId="125" fillId="0" borderId="0" xfId="48" applyNumberFormat="1" applyFont="1"/>
    <xf numFmtId="10" fontId="126" fillId="0" borderId="0" xfId="48" applyNumberFormat="1" applyFont="1"/>
    <xf numFmtId="3" fontId="126" fillId="0" borderId="0" xfId="30769" quotePrefix="1" applyNumberFormat="1" applyFont="1"/>
    <xf numFmtId="3" fontId="125" fillId="0" borderId="12" xfId="30769" applyNumberFormat="1" applyFont="1" applyBorder="1"/>
    <xf numFmtId="3" fontId="125" fillId="0" borderId="15" xfId="30769" applyNumberFormat="1" applyFont="1" applyBorder="1"/>
    <xf numFmtId="4" fontId="125" fillId="0" borderId="13" xfId="30769" applyNumberFormat="1" applyFont="1" applyBorder="1"/>
    <xf numFmtId="3" fontId="125" fillId="0" borderId="14" xfId="30769" applyNumberFormat="1" applyFont="1" applyBorder="1"/>
    <xf numFmtId="4" fontId="125" fillId="0" borderId="19" xfId="30769" applyNumberFormat="1" applyFont="1" applyBorder="1"/>
    <xf numFmtId="3" fontId="125" fillId="0" borderId="20" xfId="30769" applyNumberFormat="1" applyFont="1" applyBorder="1"/>
    <xf numFmtId="3" fontId="125" fillId="0" borderId="16" xfId="30769" applyNumberFormat="1" applyFont="1" applyBorder="1"/>
    <xf numFmtId="188" fontId="125" fillId="0" borderId="21" xfId="30769" applyNumberFormat="1" applyFont="1" applyBorder="1"/>
    <xf numFmtId="0" fontId="85" fillId="0" borderId="0" xfId="30769" applyFont="1"/>
    <xf numFmtId="9" fontId="125" fillId="81" borderId="0" xfId="30770" applyFont="1" applyFill="1"/>
    <xf numFmtId="0" fontId="1" fillId="0" borderId="0" xfId="30769" applyFont="1"/>
    <xf numFmtId="0" fontId="14" fillId="0" borderId="22" xfId="0" applyFont="1" applyBorder="1"/>
    <xf numFmtId="0" fontId="25" fillId="0" borderId="38" xfId="39" applyFill="1" applyBorder="1" applyAlignment="1" applyProtection="1"/>
    <xf numFmtId="44" fontId="107" fillId="60" borderId="119" xfId="31" applyFont="1" applyFill="1" applyBorder="1"/>
    <xf numFmtId="8" fontId="107" fillId="0" borderId="120" xfId="0" applyNumberFormat="1" applyFont="1" applyBorder="1"/>
    <xf numFmtId="8" fontId="107" fillId="73" borderId="120" xfId="0" applyNumberFormat="1" applyFont="1" applyFill="1" applyBorder="1"/>
    <xf numFmtId="8" fontId="107" fillId="73" borderId="121" xfId="0" applyNumberFormat="1" applyFont="1" applyFill="1" applyBorder="1"/>
    <xf numFmtId="44" fontId="107" fillId="79" borderId="16" xfId="31" applyFont="1" applyFill="1" applyBorder="1"/>
    <xf numFmtId="8" fontId="107" fillId="77" borderId="122" xfId="0" applyNumberFormat="1" applyFont="1" applyFill="1" applyBorder="1"/>
    <xf numFmtId="8" fontId="107" fillId="80" borderId="122" xfId="0" applyNumberFormat="1" applyFont="1" applyFill="1" applyBorder="1"/>
    <xf numFmtId="8" fontId="107" fillId="80" borderId="123" xfId="0" applyNumberFormat="1" applyFont="1" applyFill="1" applyBorder="1"/>
    <xf numFmtId="0" fontId="116" fillId="0" borderId="124" xfId="548" applyFont="1" applyBorder="1" applyAlignment="1">
      <alignment horizontal="center" wrapText="1"/>
    </xf>
    <xf numFmtId="0" fontId="116" fillId="77" borderId="125" xfId="548" applyFont="1" applyFill="1" applyBorder="1" applyAlignment="1">
      <alignment horizontal="center" wrapText="1"/>
    </xf>
    <xf numFmtId="0" fontId="14" fillId="0" borderId="75" xfId="0" applyFont="1" applyBorder="1"/>
    <xf numFmtId="43" fontId="14" fillId="0" borderId="0" xfId="0" applyNumberFormat="1" applyFont="1"/>
    <xf numFmtId="0" fontId="14" fillId="0" borderId="19" xfId="0" applyFont="1" applyBorder="1"/>
    <xf numFmtId="8" fontId="37" fillId="73" borderId="30" xfId="0" applyNumberFormat="1" applyFont="1" applyFill="1" applyBorder="1" applyAlignment="1">
      <alignment shrinkToFit="1"/>
    </xf>
    <xf numFmtId="6" fontId="37" fillId="73" borderId="30" xfId="0" applyNumberFormat="1" applyFont="1" applyFill="1" applyBorder="1" applyAlignment="1">
      <alignment shrinkToFit="1"/>
    </xf>
    <xf numFmtId="171" fontId="14" fillId="73" borderId="30" xfId="29" applyNumberFormat="1" applyFont="1" applyFill="1" applyBorder="1" applyAlignment="1" applyProtection="1"/>
    <xf numFmtId="6" fontId="14" fillId="0" borderId="27" xfId="0" applyNumberFormat="1" applyFont="1" applyBorder="1"/>
    <xf numFmtId="6" fontId="14" fillId="73" borderId="33" xfId="0" applyNumberFormat="1" applyFont="1" applyFill="1" applyBorder="1"/>
    <xf numFmtId="0" fontId="14" fillId="0" borderId="29" xfId="0" applyFont="1" applyBorder="1"/>
    <xf numFmtId="6" fontId="14" fillId="0" borderId="29" xfId="0" applyNumberFormat="1" applyFont="1" applyBorder="1"/>
    <xf numFmtId="0" fontId="14" fillId="0" borderId="32" xfId="0" applyFont="1" applyBorder="1"/>
    <xf numFmtId="6" fontId="14" fillId="0" borderId="31" xfId="0" applyNumberFormat="1" applyFont="1" applyBorder="1"/>
    <xf numFmtId="0" fontId="39" fillId="60" borderId="35" xfId="28" applyNumberFormat="1" applyFont="1" applyFill="1" applyBorder="1" applyAlignment="1" applyProtection="1">
      <alignment wrapText="1"/>
      <protection locked="0"/>
    </xf>
    <xf numFmtId="0" fontId="37" fillId="0" borderId="0" xfId="0" applyFont="1" applyAlignment="1">
      <alignment wrapText="1"/>
    </xf>
    <xf numFmtId="165" fontId="39" fillId="60" borderId="40" xfId="28" applyNumberFormat="1" applyFont="1" applyFill="1" applyBorder="1" applyAlignment="1" applyProtection="1">
      <alignment wrapText="1"/>
      <protection locked="0"/>
    </xf>
    <xf numFmtId="165" fontId="39" fillId="60" borderId="34" xfId="28" applyNumberFormat="1" applyFont="1" applyFill="1" applyBorder="1" applyAlignment="1" applyProtection="1">
      <alignment wrapText="1"/>
      <protection locked="0"/>
    </xf>
    <xf numFmtId="3" fontId="39" fillId="60" borderId="40" xfId="28" applyNumberFormat="1" applyFont="1" applyFill="1" applyBorder="1" applyAlignment="1" applyProtection="1">
      <alignment wrapText="1"/>
      <protection locked="0"/>
    </xf>
    <xf numFmtId="0" fontId="39" fillId="60" borderId="34" xfId="28" applyNumberFormat="1" applyFont="1" applyFill="1" applyBorder="1" applyAlignment="1" applyProtection="1">
      <alignment wrapText="1"/>
      <protection locked="0"/>
    </xf>
    <xf numFmtId="3" fontId="39" fillId="60" borderId="35" xfId="28" applyNumberFormat="1" applyFont="1" applyFill="1" applyBorder="1" applyAlignment="1" applyProtection="1">
      <alignment wrapText="1"/>
      <protection locked="0"/>
    </xf>
    <xf numFmtId="3" fontId="39" fillId="60" borderId="33" xfId="28" applyNumberFormat="1" applyFont="1" applyFill="1" applyBorder="1" applyAlignment="1" applyProtection="1">
      <alignment wrapText="1"/>
      <protection locked="0"/>
    </xf>
    <xf numFmtId="0" fontId="14" fillId="0" borderId="37" xfId="0" applyFont="1" applyBorder="1"/>
    <xf numFmtId="0" fontId="37" fillId="0" borderId="27" xfId="0" applyFont="1" applyBorder="1" applyAlignment="1">
      <alignment horizontal="left"/>
    </xf>
    <xf numFmtId="165" fontId="39" fillId="0" borderId="0" xfId="28" applyNumberFormat="1" applyFont="1" applyFill="1" applyBorder="1" applyAlignment="1">
      <alignment wrapText="1"/>
    </xf>
    <xf numFmtId="0" fontId="37" fillId="0" borderId="28" xfId="0" applyFont="1" applyBorder="1" applyAlignment="1">
      <alignment horizontal="left"/>
    </xf>
    <xf numFmtId="0" fontId="14" fillId="0" borderId="75" xfId="0" applyFont="1" applyBorder="1" applyAlignment="1">
      <alignment wrapText="1"/>
    </xf>
    <xf numFmtId="42" fontId="39" fillId="0" borderId="0" xfId="0" applyNumberFormat="1" applyFont="1" applyAlignment="1">
      <alignment horizontal="right"/>
    </xf>
    <xf numFmtId="170" fontId="14" fillId="0" borderId="0" xfId="31" applyNumberFormat="1" applyFont="1" applyBorder="1"/>
    <xf numFmtId="166" fontId="14" fillId="0" borderId="0" xfId="0" applyNumberFormat="1" applyFont="1" applyAlignment="1">
      <alignment horizontal="right"/>
    </xf>
    <xf numFmtId="170" fontId="37" fillId="0" borderId="0" xfId="32" applyNumberFormat="1" applyFont="1" applyFill="1" applyBorder="1" applyAlignment="1">
      <alignment horizontal="right"/>
    </xf>
    <xf numFmtId="44" fontId="39" fillId="60" borderId="0" xfId="0" applyNumberFormat="1" applyFont="1" applyFill="1" applyAlignment="1">
      <alignment horizontal="right"/>
    </xf>
    <xf numFmtId="42" fontId="37" fillId="0" borderId="0" xfId="32" applyNumberFormat="1" applyFont="1" applyFill="1" applyBorder="1"/>
    <xf numFmtId="44" fontId="14" fillId="0" borderId="0" xfId="0" applyNumberFormat="1" applyFont="1" applyAlignment="1">
      <alignment horizontal="right"/>
    </xf>
    <xf numFmtId="170" fontId="14" fillId="0" borderId="0" xfId="28" applyNumberFormat="1" applyFont="1" applyFill="1" applyBorder="1" applyAlignment="1">
      <alignment horizontal="right"/>
    </xf>
    <xf numFmtId="44" fontId="39" fillId="60" borderId="0" xfId="0" applyNumberFormat="1" applyFont="1" applyFill="1"/>
    <xf numFmtId="44" fontId="14" fillId="0" borderId="0" xfId="31" applyFont="1" applyFill="1" applyBorder="1" applyAlignment="1">
      <alignment horizontal="right"/>
    </xf>
    <xf numFmtId="170" fontId="37" fillId="0" borderId="0" xfId="32" applyNumberFormat="1" applyFont="1" applyFill="1" applyBorder="1" applyAlignment="1"/>
    <xf numFmtId="8" fontId="37" fillId="0" borderId="30" xfId="0" applyNumberFormat="1" applyFont="1" applyBorder="1" applyAlignment="1">
      <alignment shrinkToFit="1"/>
    </xf>
    <xf numFmtId="6" fontId="37" fillId="0" borderId="30" xfId="0" applyNumberFormat="1" applyFont="1" applyBorder="1" applyAlignment="1">
      <alignment shrinkToFit="1"/>
    </xf>
    <xf numFmtId="171" fontId="14" fillId="0" borderId="30" xfId="29" applyNumberFormat="1" applyFont="1" applyFill="1" applyBorder="1" applyAlignment="1" applyProtection="1"/>
    <xf numFmtId="167" fontId="14" fillId="0" borderId="27" xfId="0" applyNumberFormat="1" applyFont="1" applyBorder="1"/>
    <xf numFmtId="6" fontId="14" fillId="0" borderId="33" xfId="0" applyNumberFormat="1" applyFont="1" applyBorder="1"/>
    <xf numFmtId="165" fontId="14" fillId="0" borderId="30" xfId="28" applyNumberFormat="1" applyFont="1" applyFill="1" applyBorder="1"/>
    <xf numFmtId="165" fontId="14" fillId="0" borderId="30" xfId="0" applyNumberFormat="1" applyFont="1" applyBorder="1"/>
    <xf numFmtId="165" fontId="14" fillId="0" borderId="30" xfId="28" applyNumberFormat="1" applyFont="1" applyBorder="1"/>
    <xf numFmtId="165" fontId="14" fillId="0" borderId="33" xfId="28" applyNumberFormat="1" applyFont="1" applyBorder="1"/>
    <xf numFmtId="0" fontId="39" fillId="60" borderId="35" xfId="28" applyNumberFormat="1" applyFont="1" applyFill="1" applyBorder="1" applyAlignment="1">
      <alignment wrapText="1"/>
    </xf>
    <xf numFmtId="165" fontId="39" fillId="60" borderId="40" xfId="28" applyNumberFormat="1" applyFont="1" applyFill="1" applyBorder="1" applyAlignment="1">
      <alignment wrapText="1"/>
    </xf>
    <xf numFmtId="165" fontId="39" fillId="60" borderId="34" xfId="28" applyNumberFormat="1" applyFont="1" applyFill="1" applyBorder="1" applyAlignment="1">
      <alignment wrapText="1"/>
    </xf>
    <xf numFmtId="0" fontId="14" fillId="25" borderId="27" xfId="0" applyFont="1" applyFill="1" applyBorder="1"/>
    <xf numFmtId="3" fontId="39" fillId="60" borderId="40" xfId="28" applyNumberFormat="1" applyFont="1" applyFill="1" applyBorder="1" applyAlignment="1">
      <alignment wrapText="1"/>
    </xf>
    <xf numFmtId="0" fontId="39" fillId="60" borderId="34" xfId="28" applyNumberFormat="1" applyFont="1" applyFill="1" applyBorder="1" applyAlignment="1">
      <alignment wrapText="1"/>
    </xf>
    <xf numFmtId="3" fontId="39" fillId="60" borderId="35" xfId="28" applyNumberFormat="1" applyFont="1" applyFill="1" applyBorder="1" applyAlignment="1">
      <alignment wrapText="1"/>
    </xf>
    <xf numFmtId="0" fontId="14" fillId="60" borderId="0" xfId="0" applyFont="1" applyFill="1" applyProtection="1">
      <protection locked="0"/>
    </xf>
    <xf numFmtId="0" fontId="14" fillId="60" borderId="31" xfId="0" applyFont="1" applyFill="1" applyBorder="1"/>
    <xf numFmtId="0" fontId="14" fillId="0" borderId="30" xfId="0" applyFont="1" applyBorder="1" applyProtection="1">
      <protection locked="0"/>
    </xf>
    <xf numFmtId="0" fontId="14" fillId="74" borderId="0" xfId="0" applyFont="1" applyFill="1" applyProtection="1">
      <protection locked="0"/>
    </xf>
    <xf numFmtId="165" fontId="14" fillId="74" borderId="31" xfId="28" applyNumberFormat="1" applyFont="1" applyFill="1" applyBorder="1" applyProtection="1">
      <protection locked="0"/>
    </xf>
    <xf numFmtId="170" fontId="39" fillId="74" borderId="0" xfId="0" applyNumberFormat="1" applyFont="1" applyFill="1" applyAlignment="1" applyProtection="1">
      <alignment horizontal="right"/>
      <protection locked="0"/>
    </xf>
    <xf numFmtId="166" fontId="14" fillId="0" borderId="0" xfId="0" applyNumberFormat="1" applyFont="1" applyAlignment="1" applyProtection="1">
      <alignment horizontal="right"/>
      <protection locked="0"/>
    </xf>
    <xf numFmtId="170" fontId="37" fillId="76" borderId="0" xfId="32" applyNumberFormat="1" applyFont="1" applyFill="1" applyBorder="1" applyAlignment="1" applyProtection="1">
      <alignment horizontal="right"/>
    </xf>
    <xf numFmtId="2" fontId="39" fillId="74" borderId="0" xfId="0" applyNumberFormat="1" applyFont="1" applyFill="1" applyAlignment="1" applyProtection="1">
      <alignment horizontal="right"/>
      <protection locked="0"/>
    </xf>
    <xf numFmtId="44" fontId="14" fillId="76" borderId="0" xfId="0" applyNumberFormat="1" applyFont="1" applyFill="1" applyAlignment="1">
      <alignment horizontal="right"/>
    </xf>
    <xf numFmtId="170" fontId="14" fillId="73" borderId="0" xfId="28" applyNumberFormat="1" applyFont="1" applyFill="1" applyBorder="1" applyAlignment="1">
      <alignment horizontal="right"/>
    </xf>
    <xf numFmtId="42" fontId="37" fillId="0" borderId="0" xfId="32" applyNumberFormat="1" applyFont="1" applyFill="1" applyBorder="1" applyProtection="1">
      <protection locked="0"/>
    </xf>
    <xf numFmtId="170" fontId="37" fillId="73" borderId="0" xfId="32" applyNumberFormat="1" applyFont="1" applyFill="1" applyBorder="1" applyAlignment="1"/>
    <xf numFmtId="8" fontId="1" fillId="79" borderId="111" xfId="0" applyNumberFormat="1" applyFont="1" applyFill="1" applyBorder="1"/>
    <xf numFmtId="8" fontId="1" fillId="77" borderId="104" xfId="0" applyNumberFormat="1" applyFont="1" applyFill="1" applyBorder="1"/>
    <xf numFmtId="8" fontId="1" fillId="60" borderId="111" xfId="0" applyNumberFormat="1" applyFont="1" applyFill="1" applyBorder="1"/>
    <xf numFmtId="8" fontId="1" fillId="0" borderId="104" xfId="0" applyNumberFormat="1" applyFont="1" applyBorder="1"/>
    <xf numFmtId="0" fontId="1" fillId="0" borderId="99" xfId="0" applyFont="1" applyBorder="1" applyAlignment="1">
      <alignment horizontal="center"/>
    </xf>
    <xf numFmtId="43" fontId="1" fillId="0" borderId="0" xfId="28" applyFont="1"/>
    <xf numFmtId="0" fontId="1" fillId="0" borderId="0" xfId="286" applyFont="1"/>
    <xf numFmtId="169" fontId="1" fillId="0" borderId="0" xfId="286" applyNumberFormat="1" applyFont="1"/>
    <xf numFmtId="175" fontId="1" fillId="0" borderId="0" xfId="286" applyNumberFormat="1" applyFont="1"/>
    <xf numFmtId="9" fontId="1" fillId="0" borderId="0" xfId="286" applyNumberFormat="1" applyFont="1"/>
    <xf numFmtId="2" fontId="1" fillId="0" borderId="0" xfId="286" applyNumberFormat="1" applyFont="1"/>
    <xf numFmtId="0" fontId="1" fillId="0" borderId="0" xfId="1839" applyFont="1"/>
    <xf numFmtId="0" fontId="116" fillId="0" borderId="125" xfId="548" applyFont="1" applyBorder="1" applyAlignment="1">
      <alignment horizontal="center" wrapText="1"/>
    </xf>
    <xf numFmtId="0" fontId="116" fillId="77" borderId="113" xfId="548" applyFont="1" applyFill="1" applyBorder="1" applyAlignment="1">
      <alignment horizontal="center" wrapText="1"/>
    </xf>
    <xf numFmtId="0" fontId="116" fillId="0" borderId="112" xfId="548" applyFont="1" applyBorder="1" applyAlignment="1">
      <alignment horizontal="center" wrapText="1"/>
    </xf>
    <xf numFmtId="0" fontId="116" fillId="77" borderId="124" xfId="548" applyFont="1" applyFill="1" applyBorder="1" applyAlignment="1">
      <alignment horizontal="center" wrapText="1"/>
    </xf>
    <xf numFmtId="0" fontId="36" fillId="0" borderId="10" xfId="548" applyFont="1" applyBorder="1"/>
    <xf numFmtId="0" fontId="36" fillId="77" borderId="66" xfId="548" applyFont="1" applyFill="1" applyBorder="1"/>
    <xf numFmtId="0" fontId="116" fillId="77" borderId="66" xfId="548" applyFont="1" applyFill="1" applyBorder="1"/>
    <xf numFmtId="16" fontId="116" fillId="0" borderId="10" xfId="548" quotePrefix="1" applyNumberFormat="1" applyFont="1" applyBorder="1"/>
    <xf numFmtId="16" fontId="116" fillId="77" borderId="66" xfId="548" quotePrefix="1" applyNumberFormat="1" applyFont="1" applyFill="1" applyBorder="1"/>
    <xf numFmtId="44" fontId="107" fillId="60" borderId="16" xfId="31" applyFont="1" applyFill="1" applyBorder="1"/>
    <xf numFmtId="44" fontId="107" fillId="79" borderId="0" xfId="31" applyFont="1" applyFill="1" applyBorder="1"/>
    <xf numFmtId="44" fontId="107" fillId="60" borderId="116" xfId="31" applyFont="1" applyFill="1" applyBorder="1"/>
    <xf numFmtId="44" fontId="107" fillId="79" borderId="119" xfId="31" applyFont="1" applyFill="1" applyBorder="1"/>
    <xf numFmtId="8" fontId="107" fillId="0" borderId="122" xfId="0" applyNumberFormat="1" applyFont="1" applyBorder="1"/>
    <xf numFmtId="8" fontId="107" fillId="77" borderId="114" xfId="0" applyNumberFormat="1" applyFont="1" applyFill="1" applyBorder="1"/>
    <xf numFmtId="8" fontId="107" fillId="0" borderId="117" xfId="0" applyNumberFormat="1" applyFont="1" applyBorder="1"/>
    <xf numFmtId="8" fontId="107" fillId="77" borderId="120" xfId="0" applyNumberFormat="1" applyFont="1" applyFill="1" applyBorder="1"/>
    <xf numFmtId="8" fontId="107" fillId="73" borderId="122" xfId="0" applyNumberFormat="1" applyFont="1" applyFill="1" applyBorder="1"/>
    <xf numFmtId="8" fontId="107" fillId="80" borderId="114" xfId="0" applyNumberFormat="1" applyFont="1" applyFill="1" applyBorder="1"/>
    <xf numFmtId="8" fontId="107" fillId="73" borderId="117" xfId="0" applyNumberFormat="1" applyFont="1" applyFill="1" applyBorder="1"/>
    <xf numFmtId="8" fontId="107" fillId="80" borderId="120" xfId="0" applyNumberFormat="1" applyFont="1" applyFill="1" applyBorder="1"/>
    <xf numFmtId="8" fontId="107" fillId="73" borderId="123" xfId="0" applyNumberFormat="1" applyFont="1" applyFill="1" applyBorder="1"/>
    <xf numFmtId="8" fontId="107" fillId="80" borderId="115" xfId="0" applyNumberFormat="1" applyFont="1" applyFill="1" applyBorder="1"/>
    <xf numFmtId="8" fontId="107" fillId="73" borderId="118" xfId="0" applyNumberFormat="1" applyFont="1" applyFill="1" applyBorder="1"/>
    <xf numFmtId="8" fontId="107" fillId="80" borderId="121" xfId="0" applyNumberFormat="1" applyFont="1" applyFill="1" applyBorder="1"/>
    <xf numFmtId="192" fontId="14" fillId="0" borderId="0" xfId="0" applyNumberFormat="1" applyFont="1" applyAlignment="1" applyProtection="1">
      <alignment horizontal="right"/>
      <protection locked="0"/>
    </xf>
    <xf numFmtId="0" fontId="14" fillId="24" borderId="41" xfId="0" applyFont="1" applyFill="1" applyBorder="1" applyAlignment="1" applyProtection="1">
      <alignment horizontal="left"/>
      <protection locked="0"/>
    </xf>
    <xf numFmtId="0" fontId="14" fillId="0" borderId="41" xfId="0" applyFont="1" applyBorder="1" applyAlignment="1" applyProtection="1">
      <alignment horizontal="left"/>
      <protection locked="0"/>
    </xf>
    <xf numFmtId="0" fontId="14" fillId="0" borderId="62" xfId="0" applyFont="1" applyBorder="1" applyAlignment="1" applyProtection="1">
      <alignment horizontal="left"/>
      <protection locked="0"/>
    </xf>
    <xf numFmtId="0" fontId="14" fillId="0" borderId="42" xfId="0" applyFont="1" applyBorder="1" applyAlignment="1" applyProtection="1">
      <alignment horizontal="left"/>
      <protection locked="0"/>
    </xf>
    <xf numFmtId="0" fontId="43" fillId="0" borderId="27" xfId="0" applyFont="1" applyBorder="1" applyAlignment="1">
      <alignment horizontal="left"/>
    </xf>
    <xf numFmtId="0" fontId="14" fillId="0" borderId="0" xfId="0" applyFont="1" applyAlignment="1">
      <alignment horizontal="left"/>
    </xf>
    <xf numFmtId="0" fontId="37" fillId="0" borderId="72" xfId="0" applyFont="1" applyBorder="1" applyAlignment="1">
      <alignment horizontal="left" vertical="center" wrapText="1"/>
    </xf>
    <xf numFmtId="0" fontId="37" fillId="0" borderId="28" xfId="0" applyFont="1" applyBorder="1" applyAlignment="1">
      <alignment horizontal="left" vertical="center" wrapText="1"/>
    </xf>
    <xf numFmtId="0" fontId="39" fillId="74" borderId="11" xfId="0" applyFont="1" applyFill="1" applyBorder="1" applyAlignment="1" applyProtection="1">
      <alignment horizontal="left"/>
      <protection locked="0"/>
    </xf>
    <xf numFmtId="0" fontId="39" fillId="74" borderId="67" xfId="0" applyFont="1" applyFill="1" applyBorder="1" applyAlignment="1" applyProtection="1">
      <alignment horizontal="left"/>
      <protection locked="0"/>
    </xf>
    <xf numFmtId="0" fontId="39" fillId="74" borderId="68" xfId="0" applyFont="1" applyFill="1" applyBorder="1" applyAlignment="1" applyProtection="1">
      <alignment horizontal="left"/>
      <protection locked="0"/>
    </xf>
    <xf numFmtId="0" fontId="39" fillId="74" borderId="69" xfId="0" applyFont="1" applyFill="1" applyBorder="1" applyAlignment="1" applyProtection="1">
      <alignment horizontal="left"/>
      <protection locked="0"/>
    </xf>
    <xf numFmtId="0" fontId="43" fillId="25" borderId="90" xfId="0" applyFont="1" applyFill="1" applyBorder="1" applyAlignment="1">
      <alignment horizontal="left" wrapText="1"/>
    </xf>
    <xf numFmtId="0" fontId="43" fillId="25" borderId="29" xfId="0" applyFont="1" applyFill="1" applyBorder="1" applyAlignment="1">
      <alignment horizontal="left" wrapText="1"/>
    </xf>
    <xf numFmtId="0" fontId="39" fillId="74" borderId="94" xfId="0" applyFont="1" applyFill="1" applyBorder="1" applyAlignment="1" applyProtection="1">
      <alignment horizontal="left"/>
      <protection locked="0"/>
    </xf>
    <xf numFmtId="0" fontId="39" fillId="74" borderId="95" xfId="0" applyFont="1" applyFill="1" applyBorder="1" applyAlignment="1" applyProtection="1">
      <alignment horizontal="left"/>
      <protection locked="0"/>
    </xf>
    <xf numFmtId="0" fontId="14" fillId="24" borderId="91" xfId="0" applyFont="1" applyFill="1" applyBorder="1" applyAlignment="1" applyProtection="1">
      <alignment horizontal="left"/>
      <protection locked="0"/>
    </xf>
    <xf numFmtId="0" fontId="14" fillId="24" borderId="92" xfId="0" applyFont="1" applyFill="1" applyBorder="1" applyAlignment="1" applyProtection="1">
      <alignment horizontal="left"/>
      <protection locked="0"/>
    </xf>
    <xf numFmtId="0" fontId="14" fillId="24" borderId="93" xfId="0" applyFont="1" applyFill="1" applyBorder="1" applyAlignment="1" applyProtection="1">
      <alignment horizontal="left"/>
      <protection locked="0"/>
    </xf>
    <xf numFmtId="0" fontId="14" fillId="73" borderId="76" xfId="0" applyFont="1" applyFill="1" applyBorder="1" applyAlignment="1">
      <alignment horizontal="left" vertical="center" wrapText="1"/>
    </xf>
    <xf numFmtId="0" fontId="14" fillId="73" borderId="77" xfId="0" applyFont="1" applyFill="1" applyBorder="1" applyAlignment="1">
      <alignment horizontal="left" vertical="center" wrapText="1"/>
    </xf>
    <xf numFmtId="0" fontId="14" fillId="24" borderId="41" xfId="0" applyFont="1" applyFill="1" applyBorder="1"/>
    <xf numFmtId="0" fontId="14" fillId="0" borderId="41" xfId="0" applyFont="1" applyBorder="1"/>
    <xf numFmtId="0" fontId="14" fillId="0" borderId="62" xfId="0" applyFont="1" applyBorder="1"/>
    <xf numFmtId="0" fontId="14" fillId="0" borderId="42" xfId="0" applyFont="1" applyBorder="1"/>
    <xf numFmtId="0" fontId="14" fillId="24" borderId="86" xfId="0" applyFont="1" applyFill="1" applyBorder="1"/>
    <xf numFmtId="0" fontId="14" fillId="0" borderId="86" xfId="0" applyFont="1" applyBorder="1"/>
    <xf numFmtId="0" fontId="14" fillId="0" borderId="87" xfId="0" applyFont="1" applyBorder="1"/>
    <xf numFmtId="0" fontId="14" fillId="0" borderId="88" xfId="0" applyFont="1" applyBorder="1"/>
    <xf numFmtId="0" fontId="14" fillId="60" borderId="11" xfId="0" applyFont="1" applyFill="1" applyBorder="1" applyAlignment="1">
      <alignment horizontal="left"/>
    </xf>
    <xf numFmtId="0" fontId="14" fillId="60" borderId="67" xfId="0" applyFont="1" applyFill="1" applyBorder="1"/>
    <xf numFmtId="0" fontId="14" fillId="24" borderId="43" xfId="0" applyFont="1" applyFill="1" applyBorder="1"/>
    <xf numFmtId="0" fontId="14" fillId="0" borderId="43" xfId="0" applyFont="1" applyBorder="1"/>
    <xf numFmtId="0" fontId="14" fillId="0" borderId="61" xfId="0" applyFont="1" applyBorder="1"/>
    <xf numFmtId="0" fontId="14" fillId="0" borderId="44" xfId="0" applyFont="1" applyBorder="1"/>
    <xf numFmtId="0" fontId="39" fillId="60" borderId="11" xfId="0" applyFont="1" applyFill="1" applyBorder="1" applyAlignment="1">
      <alignment horizontal="left"/>
    </xf>
    <xf numFmtId="0" fontId="0" fillId="60" borderId="67" xfId="0" applyFill="1" applyBorder="1"/>
    <xf numFmtId="0" fontId="39" fillId="60" borderId="68" xfId="0" applyFont="1" applyFill="1" applyBorder="1" applyAlignment="1">
      <alignment horizontal="left"/>
    </xf>
    <xf numFmtId="0" fontId="0" fillId="60" borderId="69" xfId="0" applyFill="1" applyBorder="1"/>
    <xf numFmtId="0" fontId="100" fillId="0" borderId="29" xfId="0" applyFont="1" applyBorder="1" applyAlignment="1">
      <alignment horizontal="left" wrapText="1"/>
    </xf>
    <xf numFmtId="0" fontId="35" fillId="25" borderId="0" xfId="0" applyFont="1" applyFill="1" applyAlignment="1">
      <alignment horizontal="left"/>
    </xf>
    <xf numFmtId="0" fontId="0" fillId="0" borderId="27" xfId="0" applyBorder="1" applyAlignment="1">
      <alignment horizontal="left" wrapText="1"/>
    </xf>
    <xf numFmtId="0" fontId="0" fillId="0" borderId="0" xfId="0" applyAlignment="1">
      <alignment horizontal="left" wrapText="1"/>
    </xf>
    <xf numFmtId="0" fontId="0" fillId="0" borderId="30" xfId="0" applyBorder="1" applyAlignment="1">
      <alignment horizontal="left" wrapText="1"/>
    </xf>
    <xf numFmtId="0" fontId="76" fillId="0" borderId="16" xfId="548" applyBorder="1" applyAlignment="1">
      <alignment horizontal="left" wrapText="1"/>
    </xf>
    <xf numFmtId="0" fontId="80" fillId="61" borderId="15" xfId="548" applyFont="1" applyFill="1" applyBorder="1" applyAlignment="1">
      <alignment horizontal="left"/>
    </xf>
    <xf numFmtId="0" fontId="76" fillId="0" borderId="0" xfId="548" applyAlignment="1">
      <alignment horizontal="left" wrapText="1"/>
    </xf>
    <xf numFmtId="0" fontId="106" fillId="61" borderId="72" xfId="0" applyFont="1" applyFill="1" applyBorder="1" applyAlignment="1">
      <alignment horizontal="center" vertical="center"/>
    </xf>
    <xf numFmtId="0" fontId="106" fillId="61" borderId="37" xfId="0" applyFont="1" applyFill="1" applyBorder="1" applyAlignment="1">
      <alignment horizontal="center" vertical="center"/>
    </xf>
    <xf numFmtId="0" fontId="106" fillId="61" borderId="73" xfId="0" applyFont="1" applyFill="1" applyBorder="1" applyAlignment="1">
      <alignment horizontal="center" vertical="center"/>
    </xf>
    <xf numFmtId="0" fontId="83" fillId="0" borderId="27" xfId="0" applyFont="1" applyBorder="1" applyAlignment="1">
      <alignment horizontal="left"/>
    </xf>
    <xf numFmtId="0" fontId="83" fillId="0" borderId="0" xfId="0" applyFont="1" applyAlignment="1">
      <alignment horizontal="left"/>
    </xf>
    <xf numFmtId="0" fontId="109" fillId="0" borderId="0" xfId="0" applyFont="1" applyAlignment="1">
      <alignment horizontal="left" vertical="center" wrapText="1"/>
    </xf>
    <xf numFmtId="0" fontId="109" fillId="0" borderId="31" xfId="0" applyFont="1" applyBorder="1" applyAlignment="1">
      <alignment horizontal="left" vertical="center" wrapText="1"/>
    </xf>
    <xf numFmtId="0" fontId="108" fillId="0" borderId="12" xfId="0" applyFont="1" applyBorder="1" applyAlignment="1">
      <alignment horizontal="center"/>
    </xf>
    <xf numFmtId="0" fontId="108" fillId="0" borderId="15" xfId="0" applyFont="1" applyBorder="1" applyAlignment="1">
      <alignment horizontal="center"/>
    </xf>
    <xf numFmtId="0" fontId="108" fillId="0" borderId="13" xfId="0" applyFont="1" applyBorder="1" applyAlignment="1">
      <alignment horizontal="center"/>
    </xf>
    <xf numFmtId="0" fontId="128" fillId="0" borderId="108" xfId="30769" applyFont="1" applyBorder="1" applyAlignment="1">
      <alignment horizontal="center"/>
    </xf>
    <xf numFmtId="0" fontId="128" fillId="0" borderId="109" xfId="30769" applyFont="1" applyBorder="1" applyAlignment="1">
      <alignment horizontal="center"/>
    </xf>
    <xf numFmtId="0" fontId="128" fillId="0" borderId="110" xfId="30769" applyFont="1" applyBorder="1" applyAlignment="1">
      <alignment horizontal="center"/>
    </xf>
    <xf numFmtId="0" fontId="80" fillId="61" borderId="0" xfId="101" applyFont="1" applyFill="1" applyAlignment="1">
      <alignment horizontal="left" wrapText="1"/>
    </xf>
    <xf numFmtId="0" fontId="80" fillId="61" borderId="0" xfId="101" applyFont="1" applyFill="1" applyAlignment="1">
      <alignment horizontal="left" vertical="center"/>
    </xf>
    <xf numFmtId="0" fontId="35" fillId="27" borderId="0" xfId="0" applyFont="1" applyFill="1" applyAlignment="1">
      <alignment horizontal="center" vertical="center"/>
    </xf>
    <xf numFmtId="0" fontId="35" fillId="27" borderId="16" xfId="0" applyFont="1" applyFill="1" applyBorder="1" applyAlignment="1">
      <alignment horizontal="center" vertical="center"/>
    </xf>
    <xf numFmtId="0" fontId="50" fillId="0" borderId="0" xfId="39" applyFont="1" applyAlignment="1" applyProtection="1">
      <alignment horizontal="left" wrapText="1"/>
    </xf>
    <xf numFmtId="0" fontId="35" fillId="26" borderId="0" xfId="0" applyFont="1" applyFill="1" applyAlignment="1">
      <alignment horizontal="center" vertical="center"/>
    </xf>
    <xf numFmtId="0" fontId="35" fillId="26" borderId="16" xfId="0" applyFont="1" applyFill="1" applyBorder="1" applyAlignment="1">
      <alignment horizontal="center" vertical="center"/>
    </xf>
    <xf numFmtId="0" fontId="14" fillId="26" borderId="0" xfId="0" applyFont="1" applyFill="1" applyAlignment="1">
      <alignment horizontal="left" wrapText="1"/>
    </xf>
    <xf numFmtId="0" fontId="35" fillId="27" borderId="16" xfId="0" applyFont="1" applyFill="1" applyBorder="1" applyAlignment="1">
      <alignment horizontal="left"/>
    </xf>
    <xf numFmtId="0" fontId="0" fillId="27" borderId="23" xfId="0" applyFill="1" applyBorder="1" applyAlignment="1">
      <alignment horizontal="left"/>
    </xf>
    <xf numFmtId="0" fontId="0" fillId="27" borderId="0" xfId="0" applyFill="1" applyAlignment="1">
      <alignment horizontal="left"/>
    </xf>
    <xf numFmtId="0" fontId="35" fillId="27" borderId="0" xfId="0" applyFont="1" applyFill="1" applyAlignment="1">
      <alignment horizontal="center"/>
    </xf>
    <xf numFmtId="0" fontId="35" fillId="27" borderId="16" xfId="0" applyFont="1" applyFill="1" applyBorder="1" applyAlignment="1">
      <alignment horizontal="center"/>
    </xf>
  </cellXfs>
  <cellStyles count="30777">
    <cellStyle name="20% - Accent1" xfId="1" builtinId="30" customBuiltin="1"/>
    <cellStyle name="20% - Accent1 2" xfId="74" xr:uid="{00000000-0005-0000-0000-000001000000}"/>
    <cellStyle name="20% - Accent1 2 10" xfId="2971" xr:uid="{00000000-0005-0000-0000-000002000000}"/>
    <cellStyle name="20% - Accent1 2 10 2" xfId="7944" xr:uid="{00000000-0005-0000-0000-000003000000}"/>
    <cellStyle name="20% - Accent1 2 10 3" xfId="12221" xr:uid="{00000000-0005-0000-0000-000004000000}"/>
    <cellStyle name="20% - Accent1 2 10 4" xfId="16480" xr:uid="{00000000-0005-0000-0000-000005000000}"/>
    <cellStyle name="20% - Accent1 2 10 5" xfId="20699" xr:uid="{00000000-0005-0000-0000-000006000000}"/>
    <cellStyle name="20% - Accent1 2 10 6" xfId="24897" xr:uid="{00000000-0005-0000-0000-000007000000}"/>
    <cellStyle name="20% - Accent1 2 10 7" xfId="28794" xr:uid="{00000000-0005-0000-0000-000008000000}"/>
    <cellStyle name="20% - Accent1 2 11" xfId="4326" xr:uid="{00000000-0005-0000-0000-000009000000}"/>
    <cellStyle name="20% - Accent1 2 11 2" xfId="9298" xr:uid="{00000000-0005-0000-0000-00000A000000}"/>
    <cellStyle name="20% - Accent1 2 11 3" xfId="13576" xr:uid="{00000000-0005-0000-0000-00000B000000}"/>
    <cellStyle name="20% - Accent1 2 11 4" xfId="17832" xr:uid="{00000000-0005-0000-0000-00000C000000}"/>
    <cellStyle name="20% - Accent1 2 11 5" xfId="22049" xr:uid="{00000000-0005-0000-0000-00000D000000}"/>
    <cellStyle name="20% - Accent1 2 11 6" xfId="26235" xr:uid="{00000000-0005-0000-0000-00000E000000}"/>
    <cellStyle name="20% - Accent1 2 11 7" xfId="30114" xr:uid="{00000000-0005-0000-0000-00000F000000}"/>
    <cellStyle name="20% - Accent1 2 12" xfId="5053" xr:uid="{00000000-0005-0000-0000-000010000000}"/>
    <cellStyle name="20% - Accent1 2 13" xfId="7604" xr:uid="{00000000-0005-0000-0000-000011000000}"/>
    <cellStyle name="20% - Accent1 2 14" xfId="11889" xr:uid="{00000000-0005-0000-0000-000012000000}"/>
    <cellStyle name="20% - Accent1 2 15" xfId="16161" xr:uid="{00000000-0005-0000-0000-000013000000}"/>
    <cellStyle name="20% - Accent1 2 16" xfId="16298" xr:uid="{00000000-0005-0000-0000-000014000000}"/>
    <cellStyle name="20% - Accent1 2 17" xfId="24633" xr:uid="{00000000-0005-0000-0000-000015000000}"/>
    <cellStyle name="20% - Accent1 2 2" xfId="166" xr:uid="{00000000-0005-0000-0000-000016000000}"/>
    <cellStyle name="20% - Accent1 2 2 10" xfId="4358" xr:uid="{00000000-0005-0000-0000-000017000000}"/>
    <cellStyle name="20% - Accent1 2 2 10 2" xfId="9330" xr:uid="{00000000-0005-0000-0000-000018000000}"/>
    <cellStyle name="20% - Accent1 2 2 10 3" xfId="13608" xr:uid="{00000000-0005-0000-0000-000019000000}"/>
    <cellStyle name="20% - Accent1 2 2 10 4" xfId="17864" xr:uid="{00000000-0005-0000-0000-00001A000000}"/>
    <cellStyle name="20% - Accent1 2 2 10 5" xfId="22081" xr:uid="{00000000-0005-0000-0000-00001B000000}"/>
    <cellStyle name="20% - Accent1 2 2 10 6" xfId="26267" xr:uid="{00000000-0005-0000-0000-00001C000000}"/>
    <cellStyle name="20% - Accent1 2 2 10 7" xfId="30146" xr:uid="{00000000-0005-0000-0000-00001D000000}"/>
    <cellStyle name="20% - Accent1 2 2 11" xfId="5144" xr:uid="{00000000-0005-0000-0000-00001E000000}"/>
    <cellStyle name="20% - Accent1 2 2 12" xfId="7481" xr:uid="{00000000-0005-0000-0000-00001F000000}"/>
    <cellStyle name="20% - Accent1 2 2 13" xfId="11766" xr:uid="{00000000-0005-0000-0000-000020000000}"/>
    <cellStyle name="20% - Accent1 2 2 14" xfId="16038" xr:uid="{00000000-0005-0000-0000-000021000000}"/>
    <cellStyle name="20% - Accent1 2 2 15" xfId="5941" xr:uid="{00000000-0005-0000-0000-000022000000}"/>
    <cellStyle name="20% - Accent1 2 2 16" xfId="24510" xr:uid="{00000000-0005-0000-0000-000023000000}"/>
    <cellStyle name="20% - Accent1 2 2 2" xfId="310" xr:uid="{00000000-0005-0000-0000-000024000000}"/>
    <cellStyle name="20% - Accent1 2 2 2 10" xfId="10258" xr:uid="{00000000-0005-0000-0000-000025000000}"/>
    <cellStyle name="20% - Accent1 2 2 2 11" xfId="14536" xr:uid="{00000000-0005-0000-0000-000026000000}"/>
    <cellStyle name="20% - Accent1 2 2 2 12" xfId="20509" xr:uid="{00000000-0005-0000-0000-000027000000}"/>
    <cellStyle name="20% - Accent1 2 2 2 13" xfId="23039" xr:uid="{00000000-0005-0000-0000-000028000000}"/>
    <cellStyle name="20% - Accent1 2 2 2 2" xfId="474" xr:uid="{00000000-0005-0000-0000-000029000000}"/>
    <cellStyle name="20% - Accent1 2 2 2 2 10" xfId="5111" xr:uid="{00000000-0005-0000-0000-00002A000000}"/>
    <cellStyle name="20% - Accent1 2 2 2 2 11" xfId="15378" xr:uid="{00000000-0005-0000-0000-00002B000000}"/>
    <cellStyle name="20% - Accent1 2 2 2 2 12" xfId="20549" xr:uid="{00000000-0005-0000-0000-00002C000000}"/>
    <cellStyle name="20% - Accent1 2 2 2 2 2" xfId="848" xr:uid="{00000000-0005-0000-0000-00002D000000}"/>
    <cellStyle name="20% - Accent1 2 2 2 2 2 10" xfId="22901" xr:uid="{00000000-0005-0000-0000-00002E000000}"/>
    <cellStyle name="20% - Accent1 2 2 2 2 2 11" xfId="27053" xr:uid="{00000000-0005-0000-0000-00002F000000}"/>
    <cellStyle name="20% - Accent1 2 2 2 2 2 2" xfId="2196" xr:uid="{00000000-0005-0000-0000-000030000000}"/>
    <cellStyle name="20% - Accent1 2 2 2 2 2 2 2" xfId="4215" xr:uid="{00000000-0005-0000-0000-000031000000}"/>
    <cellStyle name="20% - Accent1 2 2 2 2 2 2 2 2" xfId="9189" xr:uid="{00000000-0005-0000-0000-000032000000}"/>
    <cellStyle name="20% - Accent1 2 2 2 2 2 2 2 3" xfId="13466" xr:uid="{00000000-0005-0000-0000-000033000000}"/>
    <cellStyle name="20% - Accent1 2 2 2 2 2 2 2 4" xfId="17724" xr:uid="{00000000-0005-0000-0000-000034000000}"/>
    <cellStyle name="20% - Accent1 2 2 2 2 2 2 2 5" xfId="21943" xr:uid="{00000000-0005-0000-0000-000035000000}"/>
    <cellStyle name="20% - Accent1 2 2 2 2 2 2 2 6" xfId="26138" xr:uid="{00000000-0005-0000-0000-000036000000}"/>
    <cellStyle name="20% - Accent1 2 2 2 2 2 2 2 7" xfId="30034" xr:uid="{00000000-0005-0000-0000-000037000000}"/>
    <cellStyle name="20% - Accent1 2 2 2 2 2 2 3" xfId="7170" xr:uid="{00000000-0005-0000-0000-000038000000}"/>
    <cellStyle name="20% - Accent1 2 2 2 2 2 2 4" xfId="11455" xr:uid="{00000000-0005-0000-0000-000039000000}"/>
    <cellStyle name="20% - Accent1 2 2 2 2 2 2 5" xfId="15727" xr:uid="{00000000-0005-0000-0000-00003A000000}"/>
    <cellStyle name="20% - Accent1 2 2 2 2 2 2 6" xfId="19961" xr:uid="{00000000-0005-0000-0000-00003B000000}"/>
    <cellStyle name="20% - Accent1 2 2 2 2 2 2 7" xfId="24199" xr:uid="{00000000-0005-0000-0000-00003C000000}"/>
    <cellStyle name="20% - Accent1 2 2 2 2 2 2 8" xfId="28277" xr:uid="{00000000-0005-0000-0000-00003D000000}"/>
    <cellStyle name="20% - Accent1 2 2 2 2 2 3" xfId="1339" xr:uid="{00000000-0005-0000-0000-00003E000000}"/>
    <cellStyle name="20% - Accent1 2 2 2 2 2 3 2" xfId="6314" xr:uid="{00000000-0005-0000-0000-00003F000000}"/>
    <cellStyle name="20% - Accent1 2 2 2 2 2 3 3" xfId="10603" xr:uid="{00000000-0005-0000-0000-000040000000}"/>
    <cellStyle name="20% - Accent1 2 2 2 2 2 3 4" xfId="14879" xr:uid="{00000000-0005-0000-0000-000041000000}"/>
    <cellStyle name="20% - Accent1 2 2 2 2 2 3 5" xfId="19120" xr:uid="{00000000-0005-0000-0000-000042000000}"/>
    <cellStyle name="20% - Accent1 2 2 2 2 2 3 6" xfId="23367" xr:uid="{00000000-0005-0000-0000-000043000000}"/>
    <cellStyle name="20% - Accent1 2 2 2 2 2 3 7" xfId="27470" xr:uid="{00000000-0005-0000-0000-000044000000}"/>
    <cellStyle name="20% - Accent1 2 2 2 2 2 4" xfId="3558" xr:uid="{00000000-0005-0000-0000-000045000000}"/>
    <cellStyle name="20% - Accent1 2 2 2 2 2 4 2" xfId="8532" xr:uid="{00000000-0005-0000-0000-000046000000}"/>
    <cellStyle name="20% - Accent1 2 2 2 2 2 4 3" xfId="12809" xr:uid="{00000000-0005-0000-0000-000047000000}"/>
    <cellStyle name="20% - Accent1 2 2 2 2 2 4 4" xfId="17067" xr:uid="{00000000-0005-0000-0000-000048000000}"/>
    <cellStyle name="20% - Accent1 2 2 2 2 2 4 5" xfId="21286" xr:uid="{00000000-0005-0000-0000-000049000000}"/>
    <cellStyle name="20% - Accent1 2 2 2 2 2 4 6" xfId="25481" xr:uid="{00000000-0005-0000-0000-00004A000000}"/>
    <cellStyle name="20% - Accent1 2 2 2 2 2 4 7" xfId="29377" xr:uid="{00000000-0005-0000-0000-00004B000000}"/>
    <cellStyle name="20% - Accent1 2 2 2 2 2 5" xfId="4906" xr:uid="{00000000-0005-0000-0000-00004C000000}"/>
    <cellStyle name="20% - Accent1 2 2 2 2 2 5 2" xfId="9878" xr:uid="{00000000-0005-0000-0000-00004D000000}"/>
    <cellStyle name="20% - Accent1 2 2 2 2 2 5 3" xfId="14156" xr:uid="{00000000-0005-0000-0000-00004E000000}"/>
    <cellStyle name="20% - Accent1 2 2 2 2 2 5 4" xfId="18412" xr:uid="{00000000-0005-0000-0000-00004F000000}"/>
    <cellStyle name="20% - Accent1 2 2 2 2 2 5 5" xfId="22629" xr:uid="{00000000-0005-0000-0000-000050000000}"/>
    <cellStyle name="20% - Accent1 2 2 2 2 2 5 6" xfId="26815" xr:uid="{00000000-0005-0000-0000-000051000000}"/>
    <cellStyle name="20% - Accent1 2 2 2 2 2 5 7" xfId="30694" xr:uid="{00000000-0005-0000-0000-000052000000}"/>
    <cellStyle name="20% - Accent1 2 2 2 2 2 6" xfId="5824" xr:uid="{00000000-0005-0000-0000-000053000000}"/>
    <cellStyle name="20% - Accent1 2 2 2 2 2 7" xfId="10116" xr:uid="{00000000-0005-0000-0000-000054000000}"/>
    <cellStyle name="20% - Accent1 2 2 2 2 2 8" xfId="14394" xr:uid="{00000000-0005-0000-0000-000055000000}"/>
    <cellStyle name="20% - Accent1 2 2 2 2 2 9" xfId="18650" xr:uid="{00000000-0005-0000-0000-000056000000}"/>
    <cellStyle name="20% - Accent1 2 2 2 2 3" xfId="2107" xr:uid="{00000000-0005-0000-0000-000057000000}"/>
    <cellStyle name="20% - Accent1 2 2 2 2 3 2" xfId="3886" xr:uid="{00000000-0005-0000-0000-000058000000}"/>
    <cellStyle name="20% - Accent1 2 2 2 2 3 2 2" xfId="8860" xr:uid="{00000000-0005-0000-0000-000059000000}"/>
    <cellStyle name="20% - Accent1 2 2 2 2 3 2 3" xfId="13137" xr:uid="{00000000-0005-0000-0000-00005A000000}"/>
    <cellStyle name="20% - Accent1 2 2 2 2 3 2 4" xfId="17395" xr:uid="{00000000-0005-0000-0000-00005B000000}"/>
    <cellStyle name="20% - Accent1 2 2 2 2 3 2 5" xfId="21614" xr:uid="{00000000-0005-0000-0000-00005C000000}"/>
    <cellStyle name="20% - Accent1 2 2 2 2 3 2 6" xfId="25809" xr:uid="{00000000-0005-0000-0000-00005D000000}"/>
    <cellStyle name="20% - Accent1 2 2 2 2 3 2 7" xfId="29705" xr:uid="{00000000-0005-0000-0000-00005E000000}"/>
    <cellStyle name="20% - Accent1 2 2 2 2 3 3" xfId="7081" xr:uid="{00000000-0005-0000-0000-00005F000000}"/>
    <cellStyle name="20% - Accent1 2 2 2 2 3 4" xfId="11366" xr:uid="{00000000-0005-0000-0000-000060000000}"/>
    <cellStyle name="20% - Accent1 2 2 2 2 3 5" xfId="15638" xr:uid="{00000000-0005-0000-0000-000061000000}"/>
    <cellStyle name="20% - Accent1 2 2 2 2 3 6" xfId="19872" xr:uid="{00000000-0005-0000-0000-000062000000}"/>
    <cellStyle name="20% - Accent1 2 2 2 2 3 7" xfId="24110" xr:uid="{00000000-0005-0000-0000-000063000000}"/>
    <cellStyle name="20% - Accent1 2 2 2 2 3 8" xfId="28188" xr:uid="{00000000-0005-0000-0000-000064000000}"/>
    <cellStyle name="20% - Accent1 2 2 2 2 4" xfId="1246" xr:uid="{00000000-0005-0000-0000-000065000000}"/>
    <cellStyle name="20% - Accent1 2 2 2 2 4 2" xfId="6221" xr:uid="{00000000-0005-0000-0000-000066000000}"/>
    <cellStyle name="20% - Accent1 2 2 2 2 4 3" xfId="10510" xr:uid="{00000000-0005-0000-0000-000067000000}"/>
    <cellStyle name="20% - Accent1 2 2 2 2 4 4" xfId="14788" xr:uid="{00000000-0005-0000-0000-000068000000}"/>
    <cellStyle name="20% - Accent1 2 2 2 2 4 5" xfId="19030" xr:uid="{00000000-0005-0000-0000-000069000000}"/>
    <cellStyle name="20% - Accent1 2 2 2 2 4 6" xfId="23276" xr:uid="{00000000-0005-0000-0000-00006A000000}"/>
    <cellStyle name="20% - Accent1 2 2 2 2 4 7" xfId="27381" xr:uid="{00000000-0005-0000-0000-00006B000000}"/>
    <cellStyle name="20% - Accent1 2 2 2 2 5" xfId="3229" xr:uid="{00000000-0005-0000-0000-00006C000000}"/>
    <cellStyle name="20% - Accent1 2 2 2 2 5 2" xfId="8202" xr:uid="{00000000-0005-0000-0000-00006D000000}"/>
    <cellStyle name="20% - Accent1 2 2 2 2 5 3" xfId="12479" xr:uid="{00000000-0005-0000-0000-00006E000000}"/>
    <cellStyle name="20% - Accent1 2 2 2 2 5 4" xfId="16738" xr:uid="{00000000-0005-0000-0000-00006F000000}"/>
    <cellStyle name="20% - Accent1 2 2 2 2 5 5" xfId="20956" xr:uid="{00000000-0005-0000-0000-000070000000}"/>
    <cellStyle name="20% - Accent1 2 2 2 2 5 6" xfId="25152" xr:uid="{00000000-0005-0000-0000-000071000000}"/>
    <cellStyle name="20% - Accent1 2 2 2 2 5 7" xfId="29048" xr:uid="{00000000-0005-0000-0000-000072000000}"/>
    <cellStyle name="20% - Accent1 2 2 2 2 6" xfId="4577" xr:uid="{00000000-0005-0000-0000-000073000000}"/>
    <cellStyle name="20% - Accent1 2 2 2 2 6 2" xfId="9549" xr:uid="{00000000-0005-0000-0000-000074000000}"/>
    <cellStyle name="20% - Accent1 2 2 2 2 6 3" xfId="13827" xr:uid="{00000000-0005-0000-0000-000075000000}"/>
    <cellStyle name="20% - Accent1 2 2 2 2 6 4" xfId="18083" xr:uid="{00000000-0005-0000-0000-000076000000}"/>
    <cellStyle name="20% - Accent1 2 2 2 2 6 5" xfId="22300" xr:uid="{00000000-0005-0000-0000-000077000000}"/>
    <cellStyle name="20% - Accent1 2 2 2 2 6 6" xfId="26486" xr:uid="{00000000-0005-0000-0000-000078000000}"/>
    <cellStyle name="20% - Accent1 2 2 2 2 6 7" xfId="30365" xr:uid="{00000000-0005-0000-0000-000079000000}"/>
    <cellStyle name="20% - Accent1 2 2 2 2 7" xfId="5451" xr:uid="{00000000-0005-0000-0000-00007A000000}"/>
    <cellStyle name="20% - Accent1 2 2 2 2 8" xfId="5551" xr:uid="{00000000-0005-0000-0000-00007B000000}"/>
    <cellStyle name="20% - Accent1 2 2 2 2 9" xfId="5536" xr:uid="{00000000-0005-0000-0000-00007C000000}"/>
    <cellStyle name="20% - Accent1 2 2 2 3" xfId="693" xr:uid="{00000000-0005-0000-0000-00007D000000}"/>
    <cellStyle name="20% - Accent1 2 2 2 3 10" xfId="22746" xr:uid="{00000000-0005-0000-0000-00007E000000}"/>
    <cellStyle name="20% - Accent1 2 2 2 3 11" xfId="26898" xr:uid="{00000000-0005-0000-0000-00007F000000}"/>
    <cellStyle name="20% - Accent1 2 2 2 3 2" xfId="2197" xr:uid="{00000000-0005-0000-0000-000080000000}"/>
    <cellStyle name="20% - Accent1 2 2 2 3 2 2" xfId="4060" xr:uid="{00000000-0005-0000-0000-000081000000}"/>
    <cellStyle name="20% - Accent1 2 2 2 3 2 2 2" xfId="9034" xr:uid="{00000000-0005-0000-0000-000082000000}"/>
    <cellStyle name="20% - Accent1 2 2 2 3 2 2 3" xfId="13311" xr:uid="{00000000-0005-0000-0000-000083000000}"/>
    <cellStyle name="20% - Accent1 2 2 2 3 2 2 4" xfId="17569" xr:uid="{00000000-0005-0000-0000-000084000000}"/>
    <cellStyle name="20% - Accent1 2 2 2 3 2 2 5" xfId="21788" xr:uid="{00000000-0005-0000-0000-000085000000}"/>
    <cellStyle name="20% - Accent1 2 2 2 3 2 2 6" xfId="25983" xr:uid="{00000000-0005-0000-0000-000086000000}"/>
    <cellStyle name="20% - Accent1 2 2 2 3 2 2 7" xfId="29879" xr:uid="{00000000-0005-0000-0000-000087000000}"/>
    <cellStyle name="20% - Accent1 2 2 2 3 2 3" xfId="7171" xr:uid="{00000000-0005-0000-0000-000088000000}"/>
    <cellStyle name="20% - Accent1 2 2 2 3 2 4" xfId="11456" xr:uid="{00000000-0005-0000-0000-000089000000}"/>
    <cellStyle name="20% - Accent1 2 2 2 3 2 5" xfId="15728" xr:uid="{00000000-0005-0000-0000-00008A000000}"/>
    <cellStyle name="20% - Accent1 2 2 2 3 2 6" xfId="19962" xr:uid="{00000000-0005-0000-0000-00008B000000}"/>
    <cellStyle name="20% - Accent1 2 2 2 3 2 7" xfId="24200" xr:uid="{00000000-0005-0000-0000-00008C000000}"/>
    <cellStyle name="20% - Accent1 2 2 2 3 2 8" xfId="28278" xr:uid="{00000000-0005-0000-0000-00008D000000}"/>
    <cellStyle name="20% - Accent1 2 2 2 3 3" xfId="1340" xr:uid="{00000000-0005-0000-0000-00008E000000}"/>
    <cellStyle name="20% - Accent1 2 2 2 3 3 2" xfId="6315" xr:uid="{00000000-0005-0000-0000-00008F000000}"/>
    <cellStyle name="20% - Accent1 2 2 2 3 3 3" xfId="10604" xr:uid="{00000000-0005-0000-0000-000090000000}"/>
    <cellStyle name="20% - Accent1 2 2 2 3 3 4" xfId="14880" xr:uid="{00000000-0005-0000-0000-000091000000}"/>
    <cellStyle name="20% - Accent1 2 2 2 3 3 5" xfId="19121" xr:uid="{00000000-0005-0000-0000-000092000000}"/>
    <cellStyle name="20% - Accent1 2 2 2 3 3 6" xfId="23368" xr:uid="{00000000-0005-0000-0000-000093000000}"/>
    <cellStyle name="20% - Accent1 2 2 2 3 3 7" xfId="27471" xr:uid="{00000000-0005-0000-0000-000094000000}"/>
    <cellStyle name="20% - Accent1 2 2 2 3 4" xfId="3403" xr:uid="{00000000-0005-0000-0000-000095000000}"/>
    <cellStyle name="20% - Accent1 2 2 2 3 4 2" xfId="8377" xr:uid="{00000000-0005-0000-0000-000096000000}"/>
    <cellStyle name="20% - Accent1 2 2 2 3 4 3" xfId="12654" xr:uid="{00000000-0005-0000-0000-000097000000}"/>
    <cellStyle name="20% - Accent1 2 2 2 3 4 4" xfId="16912" xr:uid="{00000000-0005-0000-0000-000098000000}"/>
    <cellStyle name="20% - Accent1 2 2 2 3 4 5" xfId="21131" xr:uid="{00000000-0005-0000-0000-000099000000}"/>
    <cellStyle name="20% - Accent1 2 2 2 3 4 6" xfId="25326" xr:uid="{00000000-0005-0000-0000-00009A000000}"/>
    <cellStyle name="20% - Accent1 2 2 2 3 4 7" xfId="29222" xr:uid="{00000000-0005-0000-0000-00009B000000}"/>
    <cellStyle name="20% - Accent1 2 2 2 3 5" xfId="4751" xr:uid="{00000000-0005-0000-0000-00009C000000}"/>
    <cellStyle name="20% - Accent1 2 2 2 3 5 2" xfId="9723" xr:uid="{00000000-0005-0000-0000-00009D000000}"/>
    <cellStyle name="20% - Accent1 2 2 2 3 5 3" xfId="14001" xr:uid="{00000000-0005-0000-0000-00009E000000}"/>
    <cellStyle name="20% - Accent1 2 2 2 3 5 4" xfId="18257" xr:uid="{00000000-0005-0000-0000-00009F000000}"/>
    <cellStyle name="20% - Accent1 2 2 2 3 5 5" xfId="22474" xr:uid="{00000000-0005-0000-0000-0000A0000000}"/>
    <cellStyle name="20% - Accent1 2 2 2 3 5 6" xfId="26660" xr:uid="{00000000-0005-0000-0000-0000A1000000}"/>
    <cellStyle name="20% - Accent1 2 2 2 3 5 7" xfId="30539" xr:uid="{00000000-0005-0000-0000-0000A2000000}"/>
    <cellStyle name="20% - Accent1 2 2 2 3 6" xfId="5669" xr:uid="{00000000-0005-0000-0000-0000A3000000}"/>
    <cellStyle name="20% - Accent1 2 2 2 3 7" xfId="9961" xr:uid="{00000000-0005-0000-0000-0000A4000000}"/>
    <cellStyle name="20% - Accent1 2 2 2 3 8" xfId="14239" xr:uid="{00000000-0005-0000-0000-0000A5000000}"/>
    <cellStyle name="20% - Accent1 2 2 2 3 9" xfId="18495" xr:uid="{00000000-0005-0000-0000-0000A6000000}"/>
    <cellStyle name="20% - Accent1 2 2 2 4" xfId="1955" xr:uid="{00000000-0005-0000-0000-0000A7000000}"/>
    <cellStyle name="20% - Accent1 2 2 2 4 2" xfId="3731" xr:uid="{00000000-0005-0000-0000-0000A8000000}"/>
    <cellStyle name="20% - Accent1 2 2 2 4 2 2" xfId="8705" xr:uid="{00000000-0005-0000-0000-0000A9000000}"/>
    <cellStyle name="20% - Accent1 2 2 2 4 2 3" xfId="12982" xr:uid="{00000000-0005-0000-0000-0000AA000000}"/>
    <cellStyle name="20% - Accent1 2 2 2 4 2 4" xfId="17240" xr:uid="{00000000-0005-0000-0000-0000AB000000}"/>
    <cellStyle name="20% - Accent1 2 2 2 4 2 5" xfId="21459" xr:uid="{00000000-0005-0000-0000-0000AC000000}"/>
    <cellStyle name="20% - Accent1 2 2 2 4 2 6" xfId="25654" xr:uid="{00000000-0005-0000-0000-0000AD000000}"/>
    <cellStyle name="20% - Accent1 2 2 2 4 2 7" xfId="29550" xr:uid="{00000000-0005-0000-0000-0000AE000000}"/>
    <cellStyle name="20% - Accent1 2 2 2 4 3" xfId="6929" xr:uid="{00000000-0005-0000-0000-0000AF000000}"/>
    <cellStyle name="20% - Accent1 2 2 2 4 4" xfId="11214" xr:uid="{00000000-0005-0000-0000-0000B0000000}"/>
    <cellStyle name="20% - Accent1 2 2 2 4 5" xfId="15487" xr:uid="{00000000-0005-0000-0000-0000B1000000}"/>
    <cellStyle name="20% - Accent1 2 2 2 4 6" xfId="19722" xr:uid="{00000000-0005-0000-0000-0000B2000000}"/>
    <cellStyle name="20% - Accent1 2 2 2 4 7" xfId="23960" xr:uid="{00000000-0005-0000-0000-0000B3000000}"/>
    <cellStyle name="20% - Accent1 2 2 2 4 8" xfId="28038" xr:uid="{00000000-0005-0000-0000-0000B4000000}"/>
    <cellStyle name="20% - Accent1 2 2 2 5" xfId="1071" xr:uid="{00000000-0005-0000-0000-0000B5000000}"/>
    <cellStyle name="20% - Accent1 2 2 2 5 2" xfId="6047" xr:uid="{00000000-0005-0000-0000-0000B6000000}"/>
    <cellStyle name="20% - Accent1 2 2 2 5 3" xfId="10336" xr:uid="{00000000-0005-0000-0000-0000B7000000}"/>
    <cellStyle name="20% - Accent1 2 2 2 5 4" xfId="14614" xr:uid="{00000000-0005-0000-0000-0000B8000000}"/>
    <cellStyle name="20% - Accent1 2 2 2 5 5" xfId="18862" xr:uid="{00000000-0005-0000-0000-0000B9000000}"/>
    <cellStyle name="20% - Accent1 2 2 2 5 6" xfId="23110" xr:uid="{00000000-0005-0000-0000-0000BA000000}"/>
    <cellStyle name="20% - Accent1 2 2 2 5 7" xfId="27230" xr:uid="{00000000-0005-0000-0000-0000BB000000}"/>
    <cellStyle name="20% - Accent1 2 2 2 6" xfId="3074" xr:uid="{00000000-0005-0000-0000-0000BC000000}"/>
    <cellStyle name="20% - Accent1 2 2 2 6 2" xfId="8047" xr:uid="{00000000-0005-0000-0000-0000BD000000}"/>
    <cellStyle name="20% - Accent1 2 2 2 6 3" xfId="12324" xr:uid="{00000000-0005-0000-0000-0000BE000000}"/>
    <cellStyle name="20% - Accent1 2 2 2 6 4" xfId="16583" xr:uid="{00000000-0005-0000-0000-0000BF000000}"/>
    <cellStyle name="20% - Accent1 2 2 2 6 5" xfId="20801" xr:uid="{00000000-0005-0000-0000-0000C0000000}"/>
    <cellStyle name="20% - Accent1 2 2 2 6 6" xfId="24997" xr:uid="{00000000-0005-0000-0000-0000C1000000}"/>
    <cellStyle name="20% - Accent1 2 2 2 6 7" xfId="28893" xr:uid="{00000000-0005-0000-0000-0000C2000000}"/>
    <cellStyle name="20% - Accent1 2 2 2 7" xfId="4422" xr:uid="{00000000-0005-0000-0000-0000C3000000}"/>
    <cellStyle name="20% - Accent1 2 2 2 7 2" xfId="9394" xr:uid="{00000000-0005-0000-0000-0000C4000000}"/>
    <cellStyle name="20% - Accent1 2 2 2 7 3" xfId="13672" xr:uid="{00000000-0005-0000-0000-0000C5000000}"/>
    <cellStyle name="20% - Accent1 2 2 2 7 4" xfId="17928" xr:uid="{00000000-0005-0000-0000-0000C6000000}"/>
    <cellStyle name="20% - Accent1 2 2 2 7 5" xfId="22145" xr:uid="{00000000-0005-0000-0000-0000C7000000}"/>
    <cellStyle name="20% - Accent1 2 2 2 7 6" xfId="26331" xr:uid="{00000000-0005-0000-0000-0000C8000000}"/>
    <cellStyle name="20% - Accent1 2 2 2 7 7" xfId="30210" xr:uid="{00000000-0005-0000-0000-0000C9000000}"/>
    <cellStyle name="20% - Accent1 2 2 2 8" xfId="5287" xr:uid="{00000000-0005-0000-0000-0000CA000000}"/>
    <cellStyle name="20% - Accent1 2 2 2 9" xfId="5968" xr:uid="{00000000-0005-0000-0000-0000CB000000}"/>
    <cellStyle name="20% - Accent1 2 2 3" xfId="413" xr:uid="{00000000-0005-0000-0000-0000CC000000}"/>
    <cellStyle name="20% - Accent1 2 2 3 10" xfId="16237" xr:uid="{00000000-0005-0000-0000-0000CD000000}"/>
    <cellStyle name="20% - Accent1 2 2 3 11" xfId="20583" xr:uid="{00000000-0005-0000-0000-0000CE000000}"/>
    <cellStyle name="20% - Accent1 2 2 3 12" xfId="24697" xr:uid="{00000000-0005-0000-0000-0000CF000000}"/>
    <cellStyle name="20% - Accent1 2 2 3 2" xfId="787" xr:uid="{00000000-0005-0000-0000-0000D0000000}"/>
    <cellStyle name="20% - Accent1 2 2 3 2 10" xfId="22840" xr:uid="{00000000-0005-0000-0000-0000D1000000}"/>
    <cellStyle name="20% - Accent1 2 2 3 2 11" xfId="26992" xr:uid="{00000000-0005-0000-0000-0000D2000000}"/>
    <cellStyle name="20% - Accent1 2 2 3 2 2" xfId="2198" xr:uid="{00000000-0005-0000-0000-0000D3000000}"/>
    <cellStyle name="20% - Accent1 2 2 3 2 2 2" xfId="4154" xr:uid="{00000000-0005-0000-0000-0000D4000000}"/>
    <cellStyle name="20% - Accent1 2 2 3 2 2 2 2" xfId="9128" xr:uid="{00000000-0005-0000-0000-0000D5000000}"/>
    <cellStyle name="20% - Accent1 2 2 3 2 2 2 3" xfId="13405" xr:uid="{00000000-0005-0000-0000-0000D6000000}"/>
    <cellStyle name="20% - Accent1 2 2 3 2 2 2 4" xfId="17663" xr:uid="{00000000-0005-0000-0000-0000D7000000}"/>
    <cellStyle name="20% - Accent1 2 2 3 2 2 2 5" xfId="21882" xr:uid="{00000000-0005-0000-0000-0000D8000000}"/>
    <cellStyle name="20% - Accent1 2 2 3 2 2 2 6" xfId="26077" xr:uid="{00000000-0005-0000-0000-0000D9000000}"/>
    <cellStyle name="20% - Accent1 2 2 3 2 2 2 7" xfId="29973" xr:uid="{00000000-0005-0000-0000-0000DA000000}"/>
    <cellStyle name="20% - Accent1 2 2 3 2 2 3" xfId="7172" xr:uid="{00000000-0005-0000-0000-0000DB000000}"/>
    <cellStyle name="20% - Accent1 2 2 3 2 2 4" xfId="11457" xr:uid="{00000000-0005-0000-0000-0000DC000000}"/>
    <cellStyle name="20% - Accent1 2 2 3 2 2 5" xfId="15729" xr:uid="{00000000-0005-0000-0000-0000DD000000}"/>
    <cellStyle name="20% - Accent1 2 2 3 2 2 6" xfId="19963" xr:uid="{00000000-0005-0000-0000-0000DE000000}"/>
    <cellStyle name="20% - Accent1 2 2 3 2 2 7" xfId="24201" xr:uid="{00000000-0005-0000-0000-0000DF000000}"/>
    <cellStyle name="20% - Accent1 2 2 3 2 2 8" xfId="28279" xr:uid="{00000000-0005-0000-0000-0000E0000000}"/>
    <cellStyle name="20% - Accent1 2 2 3 2 3" xfId="1341" xr:uid="{00000000-0005-0000-0000-0000E1000000}"/>
    <cellStyle name="20% - Accent1 2 2 3 2 3 2" xfId="6316" xr:uid="{00000000-0005-0000-0000-0000E2000000}"/>
    <cellStyle name="20% - Accent1 2 2 3 2 3 3" xfId="10605" xr:uid="{00000000-0005-0000-0000-0000E3000000}"/>
    <cellStyle name="20% - Accent1 2 2 3 2 3 4" xfId="14881" xr:uid="{00000000-0005-0000-0000-0000E4000000}"/>
    <cellStyle name="20% - Accent1 2 2 3 2 3 5" xfId="19122" xr:uid="{00000000-0005-0000-0000-0000E5000000}"/>
    <cellStyle name="20% - Accent1 2 2 3 2 3 6" xfId="23369" xr:uid="{00000000-0005-0000-0000-0000E6000000}"/>
    <cellStyle name="20% - Accent1 2 2 3 2 3 7" xfId="27472" xr:uid="{00000000-0005-0000-0000-0000E7000000}"/>
    <cellStyle name="20% - Accent1 2 2 3 2 4" xfId="3497" xr:uid="{00000000-0005-0000-0000-0000E8000000}"/>
    <cellStyle name="20% - Accent1 2 2 3 2 4 2" xfId="8471" xr:uid="{00000000-0005-0000-0000-0000E9000000}"/>
    <cellStyle name="20% - Accent1 2 2 3 2 4 3" xfId="12748" xr:uid="{00000000-0005-0000-0000-0000EA000000}"/>
    <cellStyle name="20% - Accent1 2 2 3 2 4 4" xfId="17006" xr:uid="{00000000-0005-0000-0000-0000EB000000}"/>
    <cellStyle name="20% - Accent1 2 2 3 2 4 5" xfId="21225" xr:uid="{00000000-0005-0000-0000-0000EC000000}"/>
    <cellStyle name="20% - Accent1 2 2 3 2 4 6" xfId="25420" xr:uid="{00000000-0005-0000-0000-0000ED000000}"/>
    <cellStyle name="20% - Accent1 2 2 3 2 4 7" xfId="29316" xr:uid="{00000000-0005-0000-0000-0000EE000000}"/>
    <cellStyle name="20% - Accent1 2 2 3 2 5" xfId="4845" xr:uid="{00000000-0005-0000-0000-0000EF000000}"/>
    <cellStyle name="20% - Accent1 2 2 3 2 5 2" xfId="9817" xr:uid="{00000000-0005-0000-0000-0000F0000000}"/>
    <cellStyle name="20% - Accent1 2 2 3 2 5 3" xfId="14095" xr:uid="{00000000-0005-0000-0000-0000F1000000}"/>
    <cellStyle name="20% - Accent1 2 2 3 2 5 4" xfId="18351" xr:uid="{00000000-0005-0000-0000-0000F2000000}"/>
    <cellStyle name="20% - Accent1 2 2 3 2 5 5" xfId="22568" xr:uid="{00000000-0005-0000-0000-0000F3000000}"/>
    <cellStyle name="20% - Accent1 2 2 3 2 5 6" xfId="26754" xr:uid="{00000000-0005-0000-0000-0000F4000000}"/>
    <cellStyle name="20% - Accent1 2 2 3 2 5 7" xfId="30633" xr:uid="{00000000-0005-0000-0000-0000F5000000}"/>
    <cellStyle name="20% - Accent1 2 2 3 2 6" xfId="5763" xr:uid="{00000000-0005-0000-0000-0000F6000000}"/>
    <cellStyle name="20% - Accent1 2 2 3 2 7" xfId="10055" xr:uid="{00000000-0005-0000-0000-0000F7000000}"/>
    <cellStyle name="20% - Accent1 2 2 3 2 8" xfId="14333" xr:uid="{00000000-0005-0000-0000-0000F8000000}"/>
    <cellStyle name="20% - Accent1 2 2 3 2 9" xfId="18589" xr:uid="{00000000-0005-0000-0000-0000F9000000}"/>
    <cellStyle name="20% - Accent1 2 2 3 3" xfId="2046" xr:uid="{00000000-0005-0000-0000-0000FA000000}"/>
    <cellStyle name="20% - Accent1 2 2 3 3 2" xfId="3825" xr:uid="{00000000-0005-0000-0000-0000FB000000}"/>
    <cellStyle name="20% - Accent1 2 2 3 3 2 2" xfId="8799" xr:uid="{00000000-0005-0000-0000-0000FC000000}"/>
    <cellStyle name="20% - Accent1 2 2 3 3 2 3" xfId="13076" xr:uid="{00000000-0005-0000-0000-0000FD000000}"/>
    <cellStyle name="20% - Accent1 2 2 3 3 2 4" xfId="17334" xr:uid="{00000000-0005-0000-0000-0000FE000000}"/>
    <cellStyle name="20% - Accent1 2 2 3 3 2 5" xfId="21553" xr:uid="{00000000-0005-0000-0000-0000FF000000}"/>
    <cellStyle name="20% - Accent1 2 2 3 3 2 6" xfId="25748" xr:uid="{00000000-0005-0000-0000-000000010000}"/>
    <cellStyle name="20% - Accent1 2 2 3 3 2 7" xfId="29644" xr:uid="{00000000-0005-0000-0000-000001010000}"/>
    <cellStyle name="20% - Accent1 2 2 3 3 3" xfId="7020" xr:uid="{00000000-0005-0000-0000-000002010000}"/>
    <cellStyle name="20% - Accent1 2 2 3 3 4" xfId="11305" xr:uid="{00000000-0005-0000-0000-000003010000}"/>
    <cellStyle name="20% - Accent1 2 2 3 3 5" xfId="15577" xr:uid="{00000000-0005-0000-0000-000004010000}"/>
    <cellStyle name="20% - Accent1 2 2 3 3 6" xfId="19811" xr:uid="{00000000-0005-0000-0000-000005010000}"/>
    <cellStyle name="20% - Accent1 2 2 3 3 7" xfId="24049" xr:uid="{00000000-0005-0000-0000-000006010000}"/>
    <cellStyle name="20% - Accent1 2 2 3 3 8" xfId="28127" xr:uid="{00000000-0005-0000-0000-000007010000}"/>
    <cellStyle name="20% - Accent1 2 2 3 4" xfId="1185" xr:uid="{00000000-0005-0000-0000-000008010000}"/>
    <cellStyle name="20% - Accent1 2 2 3 4 2" xfId="6160" xr:uid="{00000000-0005-0000-0000-000009010000}"/>
    <cellStyle name="20% - Accent1 2 2 3 4 3" xfId="10449" xr:uid="{00000000-0005-0000-0000-00000A010000}"/>
    <cellStyle name="20% - Accent1 2 2 3 4 4" xfId="14727" xr:uid="{00000000-0005-0000-0000-00000B010000}"/>
    <cellStyle name="20% - Accent1 2 2 3 4 5" xfId="18969" xr:uid="{00000000-0005-0000-0000-00000C010000}"/>
    <cellStyle name="20% - Accent1 2 2 3 4 6" xfId="23215" xr:uid="{00000000-0005-0000-0000-00000D010000}"/>
    <cellStyle name="20% - Accent1 2 2 3 4 7" xfId="27320" xr:uid="{00000000-0005-0000-0000-00000E010000}"/>
    <cellStyle name="20% - Accent1 2 2 3 5" xfId="3168" xr:uid="{00000000-0005-0000-0000-00000F010000}"/>
    <cellStyle name="20% - Accent1 2 2 3 5 2" xfId="8141" xr:uid="{00000000-0005-0000-0000-000010010000}"/>
    <cellStyle name="20% - Accent1 2 2 3 5 3" xfId="12418" xr:uid="{00000000-0005-0000-0000-000011010000}"/>
    <cellStyle name="20% - Accent1 2 2 3 5 4" xfId="16677" xr:uid="{00000000-0005-0000-0000-000012010000}"/>
    <cellStyle name="20% - Accent1 2 2 3 5 5" xfId="20895" xr:uid="{00000000-0005-0000-0000-000013010000}"/>
    <cellStyle name="20% - Accent1 2 2 3 5 6" xfId="25091" xr:uid="{00000000-0005-0000-0000-000014010000}"/>
    <cellStyle name="20% - Accent1 2 2 3 5 7" xfId="28987" xr:uid="{00000000-0005-0000-0000-000015010000}"/>
    <cellStyle name="20% - Accent1 2 2 3 6" xfId="4516" xr:uid="{00000000-0005-0000-0000-000016010000}"/>
    <cellStyle name="20% - Accent1 2 2 3 6 2" xfId="9488" xr:uid="{00000000-0005-0000-0000-000017010000}"/>
    <cellStyle name="20% - Accent1 2 2 3 6 3" xfId="13766" xr:uid="{00000000-0005-0000-0000-000018010000}"/>
    <cellStyle name="20% - Accent1 2 2 3 6 4" xfId="18022" xr:uid="{00000000-0005-0000-0000-000019010000}"/>
    <cellStyle name="20% - Accent1 2 2 3 6 5" xfId="22239" xr:uid="{00000000-0005-0000-0000-00001A010000}"/>
    <cellStyle name="20% - Accent1 2 2 3 6 6" xfId="26425" xr:uid="{00000000-0005-0000-0000-00001B010000}"/>
    <cellStyle name="20% - Accent1 2 2 3 6 7" xfId="30304" xr:uid="{00000000-0005-0000-0000-00001C010000}"/>
    <cellStyle name="20% - Accent1 2 2 3 7" xfId="5390" xr:uid="{00000000-0005-0000-0000-00001D010000}"/>
    <cellStyle name="20% - Accent1 2 2 3 8" xfId="7681" xr:uid="{00000000-0005-0000-0000-00001E010000}"/>
    <cellStyle name="20% - Accent1 2 2 3 9" xfId="11963" xr:uid="{00000000-0005-0000-0000-00001F010000}"/>
    <cellStyle name="20% - Accent1 2 2 4" xfId="527" xr:uid="{00000000-0005-0000-0000-000020010000}"/>
    <cellStyle name="20% - Accent1 2 2 4 10" xfId="10378" xr:uid="{00000000-0005-0000-0000-000021010000}"/>
    <cellStyle name="20% - Accent1 2 2 4 11" xfId="7617" xr:uid="{00000000-0005-0000-0000-000022010000}"/>
    <cellStyle name="20% - Accent1 2 2 4 12" xfId="16429" xr:uid="{00000000-0005-0000-0000-000023010000}"/>
    <cellStyle name="20% - Accent1 2 2 4 2" xfId="901" xr:uid="{00000000-0005-0000-0000-000024010000}"/>
    <cellStyle name="20% - Accent1 2 2 4 2 10" xfId="22954" xr:uid="{00000000-0005-0000-0000-000025010000}"/>
    <cellStyle name="20% - Accent1 2 2 4 2 11" xfId="27106" xr:uid="{00000000-0005-0000-0000-000026010000}"/>
    <cellStyle name="20% - Accent1 2 2 4 2 2" xfId="2199" xr:uid="{00000000-0005-0000-0000-000027010000}"/>
    <cellStyle name="20% - Accent1 2 2 4 2 2 2" xfId="4268" xr:uid="{00000000-0005-0000-0000-000028010000}"/>
    <cellStyle name="20% - Accent1 2 2 4 2 2 2 2" xfId="9242" xr:uid="{00000000-0005-0000-0000-000029010000}"/>
    <cellStyle name="20% - Accent1 2 2 4 2 2 2 3" xfId="13519" xr:uid="{00000000-0005-0000-0000-00002A010000}"/>
    <cellStyle name="20% - Accent1 2 2 4 2 2 2 4" xfId="17777" xr:uid="{00000000-0005-0000-0000-00002B010000}"/>
    <cellStyle name="20% - Accent1 2 2 4 2 2 2 5" xfId="21996" xr:uid="{00000000-0005-0000-0000-00002C010000}"/>
    <cellStyle name="20% - Accent1 2 2 4 2 2 2 6" xfId="26191" xr:uid="{00000000-0005-0000-0000-00002D010000}"/>
    <cellStyle name="20% - Accent1 2 2 4 2 2 2 7" xfId="30087" xr:uid="{00000000-0005-0000-0000-00002E010000}"/>
    <cellStyle name="20% - Accent1 2 2 4 2 2 3" xfId="7173" xr:uid="{00000000-0005-0000-0000-00002F010000}"/>
    <cellStyle name="20% - Accent1 2 2 4 2 2 4" xfId="11458" xr:uid="{00000000-0005-0000-0000-000030010000}"/>
    <cellStyle name="20% - Accent1 2 2 4 2 2 5" xfId="15730" xr:uid="{00000000-0005-0000-0000-000031010000}"/>
    <cellStyle name="20% - Accent1 2 2 4 2 2 6" xfId="19964" xr:uid="{00000000-0005-0000-0000-000032010000}"/>
    <cellStyle name="20% - Accent1 2 2 4 2 2 7" xfId="24202" xr:uid="{00000000-0005-0000-0000-000033010000}"/>
    <cellStyle name="20% - Accent1 2 2 4 2 2 8" xfId="28280" xr:uid="{00000000-0005-0000-0000-000034010000}"/>
    <cellStyle name="20% - Accent1 2 2 4 2 3" xfId="1342" xr:uid="{00000000-0005-0000-0000-000035010000}"/>
    <cellStyle name="20% - Accent1 2 2 4 2 3 2" xfId="6317" xr:uid="{00000000-0005-0000-0000-000036010000}"/>
    <cellStyle name="20% - Accent1 2 2 4 2 3 3" xfId="10606" xr:uid="{00000000-0005-0000-0000-000037010000}"/>
    <cellStyle name="20% - Accent1 2 2 4 2 3 4" xfId="14882" xr:uid="{00000000-0005-0000-0000-000038010000}"/>
    <cellStyle name="20% - Accent1 2 2 4 2 3 5" xfId="19123" xr:uid="{00000000-0005-0000-0000-000039010000}"/>
    <cellStyle name="20% - Accent1 2 2 4 2 3 6" xfId="23370" xr:uid="{00000000-0005-0000-0000-00003A010000}"/>
    <cellStyle name="20% - Accent1 2 2 4 2 3 7" xfId="27473" xr:uid="{00000000-0005-0000-0000-00003B010000}"/>
    <cellStyle name="20% - Accent1 2 2 4 2 4" xfId="3611" xr:uid="{00000000-0005-0000-0000-00003C010000}"/>
    <cellStyle name="20% - Accent1 2 2 4 2 4 2" xfId="8585" xr:uid="{00000000-0005-0000-0000-00003D010000}"/>
    <cellStyle name="20% - Accent1 2 2 4 2 4 3" xfId="12862" xr:uid="{00000000-0005-0000-0000-00003E010000}"/>
    <cellStyle name="20% - Accent1 2 2 4 2 4 4" xfId="17120" xr:uid="{00000000-0005-0000-0000-00003F010000}"/>
    <cellStyle name="20% - Accent1 2 2 4 2 4 5" xfId="21339" xr:uid="{00000000-0005-0000-0000-000040010000}"/>
    <cellStyle name="20% - Accent1 2 2 4 2 4 6" xfId="25534" xr:uid="{00000000-0005-0000-0000-000041010000}"/>
    <cellStyle name="20% - Accent1 2 2 4 2 4 7" xfId="29430" xr:uid="{00000000-0005-0000-0000-000042010000}"/>
    <cellStyle name="20% - Accent1 2 2 4 2 5" xfId="4959" xr:uid="{00000000-0005-0000-0000-000043010000}"/>
    <cellStyle name="20% - Accent1 2 2 4 2 5 2" xfId="9931" xr:uid="{00000000-0005-0000-0000-000044010000}"/>
    <cellStyle name="20% - Accent1 2 2 4 2 5 3" xfId="14209" xr:uid="{00000000-0005-0000-0000-000045010000}"/>
    <cellStyle name="20% - Accent1 2 2 4 2 5 4" xfId="18465" xr:uid="{00000000-0005-0000-0000-000046010000}"/>
    <cellStyle name="20% - Accent1 2 2 4 2 5 5" xfId="22682" xr:uid="{00000000-0005-0000-0000-000047010000}"/>
    <cellStyle name="20% - Accent1 2 2 4 2 5 6" xfId="26868" xr:uid="{00000000-0005-0000-0000-000048010000}"/>
    <cellStyle name="20% - Accent1 2 2 4 2 5 7" xfId="30747" xr:uid="{00000000-0005-0000-0000-000049010000}"/>
    <cellStyle name="20% - Accent1 2 2 4 2 6" xfId="5877" xr:uid="{00000000-0005-0000-0000-00004A010000}"/>
    <cellStyle name="20% - Accent1 2 2 4 2 7" xfId="10169" xr:uid="{00000000-0005-0000-0000-00004B010000}"/>
    <cellStyle name="20% - Accent1 2 2 4 2 8" xfId="14447" xr:uid="{00000000-0005-0000-0000-00004C010000}"/>
    <cellStyle name="20% - Accent1 2 2 4 2 9" xfId="18703" xr:uid="{00000000-0005-0000-0000-00004D010000}"/>
    <cellStyle name="20% - Accent1 2 2 4 3" xfId="2174" xr:uid="{00000000-0005-0000-0000-00004E010000}"/>
    <cellStyle name="20% - Accent1 2 2 4 3 2" xfId="3939" xr:uid="{00000000-0005-0000-0000-00004F010000}"/>
    <cellStyle name="20% - Accent1 2 2 4 3 2 2" xfId="8913" xr:uid="{00000000-0005-0000-0000-000050010000}"/>
    <cellStyle name="20% - Accent1 2 2 4 3 2 3" xfId="13190" xr:uid="{00000000-0005-0000-0000-000051010000}"/>
    <cellStyle name="20% - Accent1 2 2 4 3 2 4" xfId="17448" xr:uid="{00000000-0005-0000-0000-000052010000}"/>
    <cellStyle name="20% - Accent1 2 2 4 3 2 5" xfId="21667" xr:uid="{00000000-0005-0000-0000-000053010000}"/>
    <cellStyle name="20% - Accent1 2 2 4 3 2 6" xfId="25862" xr:uid="{00000000-0005-0000-0000-000054010000}"/>
    <cellStyle name="20% - Accent1 2 2 4 3 2 7" xfId="29758" xr:uid="{00000000-0005-0000-0000-000055010000}"/>
    <cellStyle name="20% - Accent1 2 2 4 3 3" xfId="7148" xr:uid="{00000000-0005-0000-0000-000056010000}"/>
    <cellStyle name="20% - Accent1 2 2 4 3 4" xfId="11433" xr:uid="{00000000-0005-0000-0000-000057010000}"/>
    <cellStyle name="20% - Accent1 2 2 4 3 5" xfId="15705" xr:uid="{00000000-0005-0000-0000-000058010000}"/>
    <cellStyle name="20% - Accent1 2 2 4 3 6" xfId="19939" xr:uid="{00000000-0005-0000-0000-000059010000}"/>
    <cellStyle name="20% - Accent1 2 2 4 3 7" xfId="24177" xr:uid="{00000000-0005-0000-0000-00005A010000}"/>
    <cellStyle name="20% - Accent1 2 2 4 3 8" xfId="28255" xr:uid="{00000000-0005-0000-0000-00005B010000}"/>
    <cellStyle name="20% - Accent1 2 2 4 4" xfId="1317" xr:uid="{00000000-0005-0000-0000-00005C010000}"/>
    <cellStyle name="20% - Accent1 2 2 4 4 2" xfId="6292" xr:uid="{00000000-0005-0000-0000-00005D010000}"/>
    <cellStyle name="20% - Accent1 2 2 4 4 3" xfId="10581" xr:uid="{00000000-0005-0000-0000-00005E010000}"/>
    <cellStyle name="20% - Accent1 2 2 4 4 4" xfId="14857" xr:uid="{00000000-0005-0000-0000-00005F010000}"/>
    <cellStyle name="20% - Accent1 2 2 4 4 5" xfId="19098" xr:uid="{00000000-0005-0000-0000-000060010000}"/>
    <cellStyle name="20% - Accent1 2 2 4 4 6" xfId="23345" xr:uid="{00000000-0005-0000-0000-000061010000}"/>
    <cellStyle name="20% - Accent1 2 2 4 4 7" xfId="27448" xr:uid="{00000000-0005-0000-0000-000062010000}"/>
    <cellStyle name="20% - Accent1 2 2 4 5" xfId="3282" xr:uid="{00000000-0005-0000-0000-000063010000}"/>
    <cellStyle name="20% - Accent1 2 2 4 5 2" xfId="8255" xr:uid="{00000000-0005-0000-0000-000064010000}"/>
    <cellStyle name="20% - Accent1 2 2 4 5 3" xfId="12532" xr:uid="{00000000-0005-0000-0000-000065010000}"/>
    <cellStyle name="20% - Accent1 2 2 4 5 4" xfId="16791" xr:uid="{00000000-0005-0000-0000-000066010000}"/>
    <cellStyle name="20% - Accent1 2 2 4 5 5" xfId="21009" xr:uid="{00000000-0005-0000-0000-000067010000}"/>
    <cellStyle name="20% - Accent1 2 2 4 5 6" xfId="25205" xr:uid="{00000000-0005-0000-0000-000068010000}"/>
    <cellStyle name="20% - Accent1 2 2 4 5 7" xfId="29101" xr:uid="{00000000-0005-0000-0000-000069010000}"/>
    <cellStyle name="20% - Accent1 2 2 4 6" xfId="4630" xr:uid="{00000000-0005-0000-0000-00006A010000}"/>
    <cellStyle name="20% - Accent1 2 2 4 6 2" xfId="9602" xr:uid="{00000000-0005-0000-0000-00006B010000}"/>
    <cellStyle name="20% - Accent1 2 2 4 6 3" xfId="13880" xr:uid="{00000000-0005-0000-0000-00006C010000}"/>
    <cellStyle name="20% - Accent1 2 2 4 6 4" xfId="18136" xr:uid="{00000000-0005-0000-0000-00006D010000}"/>
    <cellStyle name="20% - Accent1 2 2 4 6 5" xfId="22353" xr:uid="{00000000-0005-0000-0000-00006E010000}"/>
    <cellStyle name="20% - Accent1 2 2 4 6 6" xfId="26539" xr:uid="{00000000-0005-0000-0000-00006F010000}"/>
    <cellStyle name="20% - Accent1 2 2 4 6 7" xfId="30418" xr:uid="{00000000-0005-0000-0000-000070010000}"/>
    <cellStyle name="20% - Accent1 2 2 4 7" xfId="5504" xr:uid="{00000000-0005-0000-0000-000071010000}"/>
    <cellStyle name="20% - Accent1 2 2 4 8" xfId="5543" xr:uid="{00000000-0005-0000-0000-000072010000}"/>
    <cellStyle name="20% - Accent1 2 2 4 9" xfId="6090" xr:uid="{00000000-0005-0000-0000-000073010000}"/>
    <cellStyle name="20% - Accent1 2 2 5" xfId="628" xr:uid="{00000000-0005-0000-0000-000074010000}"/>
    <cellStyle name="20% - Accent1 2 2 5 10" xfId="16215" xr:uid="{00000000-0005-0000-0000-000075010000}"/>
    <cellStyle name="20% - Accent1 2 2 5 11" xfId="10319" xr:uid="{00000000-0005-0000-0000-000076010000}"/>
    <cellStyle name="20% - Accent1 2 2 5 12" xfId="24679" xr:uid="{00000000-0005-0000-0000-000077010000}"/>
    <cellStyle name="20% - Accent1 2 2 5 2" xfId="1344" xr:uid="{00000000-0005-0000-0000-000078010000}"/>
    <cellStyle name="20% - Accent1 2 2 5 2 2" xfId="2201" xr:uid="{00000000-0005-0000-0000-000079010000}"/>
    <cellStyle name="20% - Accent1 2 2 5 2 2 2" xfId="7175" xr:uid="{00000000-0005-0000-0000-00007A010000}"/>
    <cellStyle name="20% - Accent1 2 2 5 2 2 3" xfId="11460" xr:uid="{00000000-0005-0000-0000-00007B010000}"/>
    <cellStyle name="20% - Accent1 2 2 5 2 2 4" xfId="15732" xr:uid="{00000000-0005-0000-0000-00007C010000}"/>
    <cellStyle name="20% - Accent1 2 2 5 2 2 5" xfId="19966" xr:uid="{00000000-0005-0000-0000-00007D010000}"/>
    <cellStyle name="20% - Accent1 2 2 5 2 2 6" xfId="24204" xr:uid="{00000000-0005-0000-0000-00007E010000}"/>
    <cellStyle name="20% - Accent1 2 2 5 2 2 7" xfId="28282" xr:uid="{00000000-0005-0000-0000-00007F010000}"/>
    <cellStyle name="20% - Accent1 2 2 5 2 3" xfId="3995" xr:uid="{00000000-0005-0000-0000-000080010000}"/>
    <cellStyle name="20% - Accent1 2 2 5 2 3 2" xfId="8969" xr:uid="{00000000-0005-0000-0000-000081010000}"/>
    <cellStyle name="20% - Accent1 2 2 5 2 3 3" xfId="13246" xr:uid="{00000000-0005-0000-0000-000082010000}"/>
    <cellStyle name="20% - Accent1 2 2 5 2 3 4" xfId="17504" xr:uid="{00000000-0005-0000-0000-000083010000}"/>
    <cellStyle name="20% - Accent1 2 2 5 2 3 5" xfId="21723" xr:uid="{00000000-0005-0000-0000-000084010000}"/>
    <cellStyle name="20% - Accent1 2 2 5 2 3 6" xfId="25918" xr:uid="{00000000-0005-0000-0000-000085010000}"/>
    <cellStyle name="20% - Accent1 2 2 5 2 3 7" xfId="29814" xr:uid="{00000000-0005-0000-0000-000086010000}"/>
    <cellStyle name="20% - Accent1 2 2 5 2 4" xfId="6319" xr:uid="{00000000-0005-0000-0000-000087010000}"/>
    <cellStyle name="20% - Accent1 2 2 5 2 5" xfId="10608" xr:uid="{00000000-0005-0000-0000-000088010000}"/>
    <cellStyle name="20% - Accent1 2 2 5 2 6" xfId="14884" xr:uid="{00000000-0005-0000-0000-000089010000}"/>
    <cellStyle name="20% - Accent1 2 2 5 2 7" xfId="19125" xr:uid="{00000000-0005-0000-0000-00008A010000}"/>
    <cellStyle name="20% - Accent1 2 2 5 2 8" xfId="23372" xr:uid="{00000000-0005-0000-0000-00008B010000}"/>
    <cellStyle name="20% - Accent1 2 2 5 2 9" xfId="27475" xr:uid="{00000000-0005-0000-0000-00008C010000}"/>
    <cellStyle name="20% - Accent1 2 2 5 3" xfId="2200" xr:uid="{00000000-0005-0000-0000-00008D010000}"/>
    <cellStyle name="20% - Accent1 2 2 5 3 2" xfId="7174" xr:uid="{00000000-0005-0000-0000-00008E010000}"/>
    <cellStyle name="20% - Accent1 2 2 5 3 3" xfId="11459" xr:uid="{00000000-0005-0000-0000-00008F010000}"/>
    <cellStyle name="20% - Accent1 2 2 5 3 4" xfId="15731" xr:uid="{00000000-0005-0000-0000-000090010000}"/>
    <cellStyle name="20% - Accent1 2 2 5 3 5" xfId="19965" xr:uid="{00000000-0005-0000-0000-000091010000}"/>
    <cellStyle name="20% - Accent1 2 2 5 3 6" xfId="24203" xr:uid="{00000000-0005-0000-0000-000092010000}"/>
    <cellStyle name="20% - Accent1 2 2 5 3 7" xfId="28281" xr:uid="{00000000-0005-0000-0000-000093010000}"/>
    <cellStyle name="20% - Accent1 2 2 5 4" xfId="1343" xr:uid="{00000000-0005-0000-0000-000094010000}"/>
    <cellStyle name="20% - Accent1 2 2 5 4 2" xfId="6318" xr:uid="{00000000-0005-0000-0000-000095010000}"/>
    <cellStyle name="20% - Accent1 2 2 5 4 3" xfId="10607" xr:uid="{00000000-0005-0000-0000-000096010000}"/>
    <cellStyle name="20% - Accent1 2 2 5 4 4" xfId="14883" xr:uid="{00000000-0005-0000-0000-000097010000}"/>
    <cellStyle name="20% - Accent1 2 2 5 4 5" xfId="19124" xr:uid="{00000000-0005-0000-0000-000098010000}"/>
    <cellStyle name="20% - Accent1 2 2 5 4 6" xfId="23371" xr:uid="{00000000-0005-0000-0000-000099010000}"/>
    <cellStyle name="20% - Accent1 2 2 5 4 7" xfId="27474" xr:uid="{00000000-0005-0000-0000-00009A010000}"/>
    <cellStyle name="20% - Accent1 2 2 5 5" xfId="3338" xr:uid="{00000000-0005-0000-0000-00009B010000}"/>
    <cellStyle name="20% - Accent1 2 2 5 5 2" xfId="8312" xr:uid="{00000000-0005-0000-0000-00009C010000}"/>
    <cellStyle name="20% - Accent1 2 2 5 5 3" xfId="12589" xr:uid="{00000000-0005-0000-0000-00009D010000}"/>
    <cellStyle name="20% - Accent1 2 2 5 5 4" xfId="16847" xr:uid="{00000000-0005-0000-0000-00009E010000}"/>
    <cellStyle name="20% - Accent1 2 2 5 5 5" xfId="21066" xr:uid="{00000000-0005-0000-0000-00009F010000}"/>
    <cellStyle name="20% - Accent1 2 2 5 5 6" xfId="25261" xr:uid="{00000000-0005-0000-0000-0000A0010000}"/>
    <cellStyle name="20% - Accent1 2 2 5 5 7" xfId="29157" xr:uid="{00000000-0005-0000-0000-0000A1010000}"/>
    <cellStyle name="20% - Accent1 2 2 5 6" xfId="4686" xr:uid="{00000000-0005-0000-0000-0000A2010000}"/>
    <cellStyle name="20% - Accent1 2 2 5 6 2" xfId="9658" xr:uid="{00000000-0005-0000-0000-0000A3010000}"/>
    <cellStyle name="20% - Accent1 2 2 5 6 3" xfId="13936" xr:uid="{00000000-0005-0000-0000-0000A4010000}"/>
    <cellStyle name="20% - Accent1 2 2 5 6 4" xfId="18192" xr:uid="{00000000-0005-0000-0000-0000A5010000}"/>
    <cellStyle name="20% - Accent1 2 2 5 6 5" xfId="22409" xr:uid="{00000000-0005-0000-0000-0000A6010000}"/>
    <cellStyle name="20% - Accent1 2 2 5 6 6" xfId="26595" xr:uid="{00000000-0005-0000-0000-0000A7010000}"/>
    <cellStyle name="20% - Accent1 2 2 5 6 7" xfId="30474" xr:uid="{00000000-0005-0000-0000-0000A8010000}"/>
    <cellStyle name="20% - Accent1 2 2 5 7" xfId="5604" xr:uid="{00000000-0005-0000-0000-0000A9010000}"/>
    <cellStyle name="20% - Accent1 2 2 5 8" xfId="7659" xr:uid="{00000000-0005-0000-0000-0000AA010000}"/>
    <cellStyle name="20% - Accent1 2 2 5 9" xfId="11941" xr:uid="{00000000-0005-0000-0000-0000AB010000}"/>
    <cellStyle name="20% - Accent1 2 2 6" xfId="1345" xr:uid="{00000000-0005-0000-0000-0000AC010000}"/>
    <cellStyle name="20% - Accent1 2 2 6 2" xfId="2202" xr:uid="{00000000-0005-0000-0000-0000AD010000}"/>
    <cellStyle name="20% - Accent1 2 2 6 2 2" xfId="7176" xr:uid="{00000000-0005-0000-0000-0000AE010000}"/>
    <cellStyle name="20% - Accent1 2 2 6 2 3" xfId="11461" xr:uid="{00000000-0005-0000-0000-0000AF010000}"/>
    <cellStyle name="20% - Accent1 2 2 6 2 4" xfId="15733" xr:uid="{00000000-0005-0000-0000-0000B0010000}"/>
    <cellStyle name="20% - Accent1 2 2 6 2 5" xfId="19967" xr:uid="{00000000-0005-0000-0000-0000B1010000}"/>
    <cellStyle name="20% - Accent1 2 2 6 2 6" xfId="24205" xr:uid="{00000000-0005-0000-0000-0000B2010000}"/>
    <cellStyle name="20% - Accent1 2 2 6 2 7" xfId="28283" xr:uid="{00000000-0005-0000-0000-0000B3010000}"/>
    <cellStyle name="20% - Accent1 2 2 6 3" xfId="3666" xr:uid="{00000000-0005-0000-0000-0000B4010000}"/>
    <cellStyle name="20% - Accent1 2 2 6 3 2" xfId="8640" xr:uid="{00000000-0005-0000-0000-0000B5010000}"/>
    <cellStyle name="20% - Accent1 2 2 6 3 3" xfId="12917" xr:uid="{00000000-0005-0000-0000-0000B6010000}"/>
    <cellStyle name="20% - Accent1 2 2 6 3 4" xfId="17175" xr:uid="{00000000-0005-0000-0000-0000B7010000}"/>
    <cellStyle name="20% - Accent1 2 2 6 3 5" xfId="21394" xr:uid="{00000000-0005-0000-0000-0000B8010000}"/>
    <cellStyle name="20% - Accent1 2 2 6 3 6" xfId="25589" xr:uid="{00000000-0005-0000-0000-0000B9010000}"/>
    <cellStyle name="20% - Accent1 2 2 6 3 7" xfId="29485" xr:uid="{00000000-0005-0000-0000-0000BA010000}"/>
    <cellStyle name="20% - Accent1 2 2 6 4" xfId="6320" xr:uid="{00000000-0005-0000-0000-0000BB010000}"/>
    <cellStyle name="20% - Accent1 2 2 6 5" xfId="10609" xr:uid="{00000000-0005-0000-0000-0000BC010000}"/>
    <cellStyle name="20% - Accent1 2 2 6 6" xfId="14885" xr:uid="{00000000-0005-0000-0000-0000BD010000}"/>
    <cellStyle name="20% - Accent1 2 2 6 7" xfId="19126" xr:uid="{00000000-0005-0000-0000-0000BE010000}"/>
    <cellStyle name="20% - Accent1 2 2 6 8" xfId="23373" xr:uid="{00000000-0005-0000-0000-0000BF010000}"/>
    <cellStyle name="20% - Accent1 2 2 6 9" xfId="27476" xr:uid="{00000000-0005-0000-0000-0000C0010000}"/>
    <cellStyle name="20% - Accent1 2 2 7" xfId="1880" xr:uid="{00000000-0005-0000-0000-0000C1010000}"/>
    <cellStyle name="20% - Accent1 2 2 7 2" xfId="6854" xr:uid="{00000000-0005-0000-0000-0000C2010000}"/>
    <cellStyle name="20% - Accent1 2 2 7 3" xfId="11140" xr:uid="{00000000-0005-0000-0000-0000C3010000}"/>
    <cellStyle name="20% - Accent1 2 2 7 4" xfId="15414" xr:uid="{00000000-0005-0000-0000-0000C4010000}"/>
    <cellStyle name="20% - Accent1 2 2 7 5" xfId="19649" xr:uid="{00000000-0005-0000-0000-0000C5010000}"/>
    <cellStyle name="20% - Accent1 2 2 7 6" xfId="23889" xr:uid="{00000000-0005-0000-0000-0000C6010000}"/>
    <cellStyle name="20% - Accent1 2 2 7 7" xfId="27970" xr:uid="{00000000-0005-0000-0000-0000C7010000}"/>
    <cellStyle name="20% - Accent1 2 2 8" xfId="977" xr:uid="{00000000-0005-0000-0000-0000C8010000}"/>
    <cellStyle name="20% - Accent1 2 2 8 2" xfId="5953" xr:uid="{00000000-0005-0000-0000-0000C9010000}"/>
    <cellStyle name="20% - Accent1 2 2 8 3" xfId="10243" xr:uid="{00000000-0005-0000-0000-0000CA010000}"/>
    <cellStyle name="20% - Accent1 2 2 8 4" xfId="14521" xr:uid="{00000000-0005-0000-0000-0000CB010000}"/>
    <cellStyle name="20% - Accent1 2 2 8 5" xfId="18773" xr:uid="{00000000-0005-0000-0000-0000CC010000}"/>
    <cellStyle name="20% - Accent1 2 2 8 6" xfId="23024" xr:uid="{00000000-0005-0000-0000-0000CD010000}"/>
    <cellStyle name="20% - Accent1 2 2 8 7" xfId="27161" xr:uid="{00000000-0005-0000-0000-0000CE010000}"/>
    <cellStyle name="20% - Accent1 2 2 9" xfId="3004" xr:uid="{00000000-0005-0000-0000-0000CF010000}"/>
    <cellStyle name="20% - Accent1 2 2 9 2" xfId="7977" xr:uid="{00000000-0005-0000-0000-0000D0010000}"/>
    <cellStyle name="20% - Accent1 2 2 9 3" xfId="12254" xr:uid="{00000000-0005-0000-0000-0000D1010000}"/>
    <cellStyle name="20% - Accent1 2 2 9 4" xfId="16513" xr:uid="{00000000-0005-0000-0000-0000D2010000}"/>
    <cellStyle name="20% - Accent1 2 2 9 5" xfId="20732" xr:uid="{00000000-0005-0000-0000-0000D3010000}"/>
    <cellStyle name="20% - Accent1 2 2 9 6" xfId="24930" xr:uid="{00000000-0005-0000-0000-0000D4010000}"/>
    <cellStyle name="20% - Accent1 2 2 9 7" xfId="28827" xr:uid="{00000000-0005-0000-0000-0000D5010000}"/>
    <cellStyle name="20% - Accent1 2 3" xfId="231" xr:uid="{00000000-0005-0000-0000-0000D6010000}"/>
    <cellStyle name="20% - Accent1 2 3 10" xfId="7749" xr:uid="{00000000-0005-0000-0000-0000D7010000}"/>
    <cellStyle name="20% - Accent1 2 3 11" xfId="12031" xr:uid="{00000000-0005-0000-0000-0000D8010000}"/>
    <cellStyle name="20% - Accent1 2 3 12" xfId="20575" xr:uid="{00000000-0005-0000-0000-0000D9010000}"/>
    <cellStyle name="20% - Accent1 2 3 13" xfId="15452" xr:uid="{00000000-0005-0000-0000-0000DA010000}"/>
    <cellStyle name="20% - Accent1 2 3 2" xfId="445" xr:uid="{00000000-0005-0000-0000-0000DB010000}"/>
    <cellStyle name="20% - Accent1 2 3 2 10" xfId="16383" xr:uid="{00000000-0005-0000-0000-0000DC010000}"/>
    <cellStyle name="20% - Accent1 2 3 2 11" xfId="19433" xr:uid="{00000000-0005-0000-0000-0000DD010000}"/>
    <cellStyle name="20% - Accent1 2 3 2 12" xfId="24815" xr:uid="{00000000-0005-0000-0000-0000DE010000}"/>
    <cellStyle name="20% - Accent1 2 3 2 2" xfId="819" xr:uid="{00000000-0005-0000-0000-0000DF010000}"/>
    <cellStyle name="20% - Accent1 2 3 2 2 10" xfId="22872" xr:uid="{00000000-0005-0000-0000-0000E0010000}"/>
    <cellStyle name="20% - Accent1 2 3 2 2 11" xfId="27024" xr:uid="{00000000-0005-0000-0000-0000E1010000}"/>
    <cellStyle name="20% - Accent1 2 3 2 2 2" xfId="2203" xr:uid="{00000000-0005-0000-0000-0000E2010000}"/>
    <cellStyle name="20% - Accent1 2 3 2 2 2 2" xfId="4186" xr:uid="{00000000-0005-0000-0000-0000E3010000}"/>
    <cellStyle name="20% - Accent1 2 3 2 2 2 2 2" xfId="9160" xr:uid="{00000000-0005-0000-0000-0000E4010000}"/>
    <cellStyle name="20% - Accent1 2 3 2 2 2 2 3" xfId="13437" xr:uid="{00000000-0005-0000-0000-0000E5010000}"/>
    <cellStyle name="20% - Accent1 2 3 2 2 2 2 4" xfId="17695" xr:uid="{00000000-0005-0000-0000-0000E6010000}"/>
    <cellStyle name="20% - Accent1 2 3 2 2 2 2 5" xfId="21914" xr:uid="{00000000-0005-0000-0000-0000E7010000}"/>
    <cellStyle name="20% - Accent1 2 3 2 2 2 2 6" xfId="26109" xr:uid="{00000000-0005-0000-0000-0000E8010000}"/>
    <cellStyle name="20% - Accent1 2 3 2 2 2 2 7" xfId="30005" xr:uid="{00000000-0005-0000-0000-0000E9010000}"/>
    <cellStyle name="20% - Accent1 2 3 2 2 2 3" xfId="7177" xr:uid="{00000000-0005-0000-0000-0000EA010000}"/>
    <cellStyle name="20% - Accent1 2 3 2 2 2 4" xfId="11462" xr:uid="{00000000-0005-0000-0000-0000EB010000}"/>
    <cellStyle name="20% - Accent1 2 3 2 2 2 5" xfId="15734" xr:uid="{00000000-0005-0000-0000-0000EC010000}"/>
    <cellStyle name="20% - Accent1 2 3 2 2 2 6" xfId="19968" xr:uid="{00000000-0005-0000-0000-0000ED010000}"/>
    <cellStyle name="20% - Accent1 2 3 2 2 2 7" xfId="24206" xr:uid="{00000000-0005-0000-0000-0000EE010000}"/>
    <cellStyle name="20% - Accent1 2 3 2 2 2 8" xfId="28284" xr:uid="{00000000-0005-0000-0000-0000EF010000}"/>
    <cellStyle name="20% - Accent1 2 3 2 2 3" xfId="1346" xr:uid="{00000000-0005-0000-0000-0000F0010000}"/>
    <cellStyle name="20% - Accent1 2 3 2 2 3 2" xfId="6321" xr:uid="{00000000-0005-0000-0000-0000F1010000}"/>
    <cellStyle name="20% - Accent1 2 3 2 2 3 3" xfId="10610" xr:uid="{00000000-0005-0000-0000-0000F2010000}"/>
    <cellStyle name="20% - Accent1 2 3 2 2 3 4" xfId="14886" xr:uid="{00000000-0005-0000-0000-0000F3010000}"/>
    <cellStyle name="20% - Accent1 2 3 2 2 3 5" xfId="19127" xr:uid="{00000000-0005-0000-0000-0000F4010000}"/>
    <cellStyle name="20% - Accent1 2 3 2 2 3 6" xfId="23374" xr:uid="{00000000-0005-0000-0000-0000F5010000}"/>
    <cellStyle name="20% - Accent1 2 3 2 2 3 7" xfId="27477" xr:uid="{00000000-0005-0000-0000-0000F6010000}"/>
    <cellStyle name="20% - Accent1 2 3 2 2 4" xfId="3529" xr:uid="{00000000-0005-0000-0000-0000F7010000}"/>
    <cellStyle name="20% - Accent1 2 3 2 2 4 2" xfId="8503" xr:uid="{00000000-0005-0000-0000-0000F8010000}"/>
    <cellStyle name="20% - Accent1 2 3 2 2 4 3" xfId="12780" xr:uid="{00000000-0005-0000-0000-0000F9010000}"/>
    <cellStyle name="20% - Accent1 2 3 2 2 4 4" xfId="17038" xr:uid="{00000000-0005-0000-0000-0000FA010000}"/>
    <cellStyle name="20% - Accent1 2 3 2 2 4 5" xfId="21257" xr:uid="{00000000-0005-0000-0000-0000FB010000}"/>
    <cellStyle name="20% - Accent1 2 3 2 2 4 6" xfId="25452" xr:uid="{00000000-0005-0000-0000-0000FC010000}"/>
    <cellStyle name="20% - Accent1 2 3 2 2 4 7" xfId="29348" xr:uid="{00000000-0005-0000-0000-0000FD010000}"/>
    <cellStyle name="20% - Accent1 2 3 2 2 5" xfId="4877" xr:uid="{00000000-0005-0000-0000-0000FE010000}"/>
    <cellStyle name="20% - Accent1 2 3 2 2 5 2" xfId="9849" xr:uid="{00000000-0005-0000-0000-0000FF010000}"/>
    <cellStyle name="20% - Accent1 2 3 2 2 5 3" xfId="14127" xr:uid="{00000000-0005-0000-0000-000000020000}"/>
    <cellStyle name="20% - Accent1 2 3 2 2 5 4" xfId="18383" xr:uid="{00000000-0005-0000-0000-000001020000}"/>
    <cellStyle name="20% - Accent1 2 3 2 2 5 5" xfId="22600" xr:uid="{00000000-0005-0000-0000-000002020000}"/>
    <cellStyle name="20% - Accent1 2 3 2 2 5 6" xfId="26786" xr:uid="{00000000-0005-0000-0000-000003020000}"/>
    <cellStyle name="20% - Accent1 2 3 2 2 5 7" xfId="30665" xr:uid="{00000000-0005-0000-0000-000004020000}"/>
    <cellStyle name="20% - Accent1 2 3 2 2 6" xfId="5795" xr:uid="{00000000-0005-0000-0000-000005020000}"/>
    <cellStyle name="20% - Accent1 2 3 2 2 7" xfId="10087" xr:uid="{00000000-0005-0000-0000-000006020000}"/>
    <cellStyle name="20% - Accent1 2 3 2 2 8" xfId="14365" xr:uid="{00000000-0005-0000-0000-000007020000}"/>
    <cellStyle name="20% - Accent1 2 3 2 2 9" xfId="18621" xr:uid="{00000000-0005-0000-0000-000008020000}"/>
    <cellStyle name="20% - Accent1 2 3 2 3" xfId="2078" xr:uid="{00000000-0005-0000-0000-000009020000}"/>
    <cellStyle name="20% - Accent1 2 3 2 3 2" xfId="3857" xr:uid="{00000000-0005-0000-0000-00000A020000}"/>
    <cellStyle name="20% - Accent1 2 3 2 3 2 2" xfId="8831" xr:uid="{00000000-0005-0000-0000-00000B020000}"/>
    <cellStyle name="20% - Accent1 2 3 2 3 2 3" xfId="13108" xr:uid="{00000000-0005-0000-0000-00000C020000}"/>
    <cellStyle name="20% - Accent1 2 3 2 3 2 4" xfId="17366" xr:uid="{00000000-0005-0000-0000-00000D020000}"/>
    <cellStyle name="20% - Accent1 2 3 2 3 2 5" xfId="21585" xr:uid="{00000000-0005-0000-0000-00000E020000}"/>
    <cellStyle name="20% - Accent1 2 3 2 3 2 6" xfId="25780" xr:uid="{00000000-0005-0000-0000-00000F020000}"/>
    <cellStyle name="20% - Accent1 2 3 2 3 2 7" xfId="29676" xr:uid="{00000000-0005-0000-0000-000010020000}"/>
    <cellStyle name="20% - Accent1 2 3 2 3 3" xfId="7052" xr:uid="{00000000-0005-0000-0000-000011020000}"/>
    <cellStyle name="20% - Accent1 2 3 2 3 4" xfId="11337" xr:uid="{00000000-0005-0000-0000-000012020000}"/>
    <cellStyle name="20% - Accent1 2 3 2 3 5" xfId="15609" xr:uid="{00000000-0005-0000-0000-000013020000}"/>
    <cellStyle name="20% - Accent1 2 3 2 3 6" xfId="19843" xr:uid="{00000000-0005-0000-0000-000014020000}"/>
    <cellStyle name="20% - Accent1 2 3 2 3 7" xfId="24081" xr:uid="{00000000-0005-0000-0000-000015020000}"/>
    <cellStyle name="20% - Accent1 2 3 2 3 8" xfId="28159" xr:uid="{00000000-0005-0000-0000-000016020000}"/>
    <cellStyle name="20% - Accent1 2 3 2 4" xfId="1217" xr:uid="{00000000-0005-0000-0000-000017020000}"/>
    <cellStyle name="20% - Accent1 2 3 2 4 2" xfId="6192" xr:uid="{00000000-0005-0000-0000-000018020000}"/>
    <cellStyle name="20% - Accent1 2 3 2 4 3" xfId="10481" xr:uid="{00000000-0005-0000-0000-000019020000}"/>
    <cellStyle name="20% - Accent1 2 3 2 4 4" xfId="14759" xr:uid="{00000000-0005-0000-0000-00001A020000}"/>
    <cellStyle name="20% - Accent1 2 3 2 4 5" xfId="19001" xr:uid="{00000000-0005-0000-0000-00001B020000}"/>
    <cellStyle name="20% - Accent1 2 3 2 4 6" xfId="23247" xr:uid="{00000000-0005-0000-0000-00001C020000}"/>
    <cellStyle name="20% - Accent1 2 3 2 4 7" xfId="27352" xr:uid="{00000000-0005-0000-0000-00001D020000}"/>
    <cellStyle name="20% - Accent1 2 3 2 5" xfId="3200" xr:uid="{00000000-0005-0000-0000-00001E020000}"/>
    <cellStyle name="20% - Accent1 2 3 2 5 2" xfId="8173" xr:uid="{00000000-0005-0000-0000-00001F020000}"/>
    <cellStyle name="20% - Accent1 2 3 2 5 3" xfId="12450" xr:uid="{00000000-0005-0000-0000-000020020000}"/>
    <cellStyle name="20% - Accent1 2 3 2 5 4" xfId="16709" xr:uid="{00000000-0005-0000-0000-000021020000}"/>
    <cellStyle name="20% - Accent1 2 3 2 5 5" xfId="20927" xr:uid="{00000000-0005-0000-0000-000022020000}"/>
    <cellStyle name="20% - Accent1 2 3 2 5 6" xfId="25123" xr:uid="{00000000-0005-0000-0000-000023020000}"/>
    <cellStyle name="20% - Accent1 2 3 2 5 7" xfId="29019" xr:uid="{00000000-0005-0000-0000-000024020000}"/>
    <cellStyle name="20% - Accent1 2 3 2 6" xfId="4548" xr:uid="{00000000-0005-0000-0000-000025020000}"/>
    <cellStyle name="20% - Accent1 2 3 2 6 2" xfId="9520" xr:uid="{00000000-0005-0000-0000-000026020000}"/>
    <cellStyle name="20% - Accent1 2 3 2 6 3" xfId="13798" xr:uid="{00000000-0005-0000-0000-000027020000}"/>
    <cellStyle name="20% - Accent1 2 3 2 6 4" xfId="18054" xr:uid="{00000000-0005-0000-0000-000028020000}"/>
    <cellStyle name="20% - Accent1 2 3 2 6 5" xfId="22271" xr:uid="{00000000-0005-0000-0000-000029020000}"/>
    <cellStyle name="20% - Accent1 2 3 2 6 6" xfId="26457" xr:uid="{00000000-0005-0000-0000-00002A020000}"/>
    <cellStyle name="20% - Accent1 2 3 2 6 7" xfId="30336" xr:uid="{00000000-0005-0000-0000-00002B020000}"/>
    <cellStyle name="20% - Accent1 2 3 2 7" xfId="5422" xr:uid="{00000000-0005-0000-0000-00002C020000}"/>
    <cellStyle name="20% - Accent1 2 3 2 8" xfId="7838" xr:uid="{00000000-0005-0000-0000-00002D020000}"/>
    <cellStyle name="20% - Accent1 2 3 2 9" xfId="12118" xr:uid="{00000000-0005-0000-0000-00002E020000}"/>
    <cellStyle name="20% - Accent1 2 3 3" xfId="652" xr:uid="{00000000-0005-0000-0000-00002F020000}"/>
    <cellStyle name="20% - Accent1 2 3 3 10" xfId="22705" xr:uid="{00000000-0005-0000-0000-000030020000}"/>
    <cellStyle name="20% - Accent1 2 3 3 11" xfId="19607" xr:uid="{00000000-0005-0000-0000-000031020000}"/>
    <cellStyle name="20% - Accent1 2 3 3 2" xfId="2204" xr:uid="{00000000-0005-0000-0000-000032020000}"/>
    <cellStyle name="20% - Accent1 2 3 3 2 2" xfId="4019" xr:uid="{00000000-0005-0000-0000-000033020000}"/>
    <cellStyle name="20% - Accent1 2 3 3 2 2 2" xfId="8993" xr:uid="{00000000-0005-0000-0000-000034020000}"/>
    <cellStyle name="20% - Accent1 2 3 3 2 2 3" xfId="13270" xr:uid="{00000000-0005-0000-0000-000035020000}"/>
    <cellStyle name="20% - Accent1 2 3 3 2 2 4" xfId="17528" xr:uid="{00000000-0005-0000-0000-000036020000}"/>
    <cellStyle name="20% - Accent1 2 3 3 2 2 5" xfId="21747" xr:uid="{00000000-0005-0000-0000-000037020000}"/>
    <cellStyle name="20% - Accent1 2 3 3 2 2 6" xfId="25942" xr:uid="{00000000-0005-0000-0000-000038020000}"/>
    <cellStyle name="20% - Accent1 2 3 3 2 2 7" xfId="29838" xr:uid="{00000000-0005-0000-0000-000039020000}"/>
    <cellStyle name="20% - Accent1 2 3 3 2 3" xfId="7178" xr:uid="{00000000-0005-0000-0000-00003A020000}"/>
    <cellStyle name="20% - Accent1 2 3 3 2 4" xfId="11463" xr:uid="{00000000-0005-0000-0000-00003B020000}"/>
    <cellStyle name="20% - Accent1 2 3 3 2 5" xfId="15735" xr:uid="{00000000-0005-0000-0000-00003C020000}"/>
    <cellStyle name="20% - Accent1 2 3 3 2 6" xfId="19969" xr:uid="{00000000-0005-0000-0000-00003D020000}"/>
    <cellStyle name="20% - Accent1 2 3 3 2 7" xfId="24207" xr:uid="{00000000-0005-0000-0000-00003E020000}"/>
    <cellStyle name="20% - Accent1 2 3 3 2 8" xfId="28285" xr:uid="{00000000-0005-0000-0000-00003F020000}"/>
    <cellStyle name="20% - Accent1 2 3 3 3" xfId="1347" xr:uid="{00000000-0005-0000-0000-000040020000}"/>
    <cellStyle name="20% - Accent1 2 3 3 3 2" xfId="6322" xr:uid="{00000000-0005-0000-0000-000041020000}"/>
    <cellStyle name="20% - Accent1 2 3 3 3 3" xfId="10611" xr:uid="{00000000-0005-0000-0000-000042020000}"/>
    <cellStyle name="20% - Accent1 2 3 3 3 4" xfId="14887" xr:uid="{00000000-0005-0000-0000-000043020000}"/>
    <cellStyle name="20% - Accent1 2 3 3 3 5" xfId="19128" xr:uid="{00000000-0005-0000-0000-000044020000}"/>
    <cellStyle name="20% - Accent1 2 3 3 3 6" xfId="23375" xr:uid="{00000000-0005-0000-0000-000045020000}"/>
    <cellStyle name="20% - Accent1 2 3 3 3 7" xfId="27478" xr:uid="{00000000-0005-0000-0000-000046020000}"/>
    <cellStyle name="20% - Accent1 2 3 3 4" xfId="3362" xr:uid="{00000000-0005-0000-0000-000047020000}"/>
    <cellStyle name="20% - Accent1 2 3 3 4 2" xfId="8336" xr:uid="{00000000-0005-0000-0000-000048020000}"/>
    <cellStyle name="20% - Accent1 2 3 3 4 3" xfId="12613" xr:uid="{00000000-0005-0000-0000-000049020000}"/>
    <cellStyle name="20% - Accent1 2 3 3 4 4" xfId="16871" xr:uid="{00000000-0005-0000-0000-00004A020000}"/>
    <cellStyle name="20% - Accent1 2 3 3 4 5" xfId="21090" xr:uid="{00000000-0005-0000-0000-00004B020000}"/>
    <cellStyle name="20% - Accent1 2 3 3 4 6" xfId="25285" xr:uid="{00000000-0005-0000-0000-00004C020000}"/>
    <cellStyle name="20% - Accent1 2 3 3 4 7" xfId="29181" xr:uid="{00000000-0005-0000-0000-00004D020000}"/>
    <cellStyle name="20% - Accent1 2 3 3 5" xfId="4710" xr:uid="{00000000-0005-0000-0000-00004E020000}"/>
    <cellStyle name="20% - Accent1 2 3 3 5 2" xfId="9682" xr:uid="{00000000-0005-0000-0000-00004F020000}"/>
    <cellStyle name="20% - Accent1 2 3 3 5 3" xfId="13960" xr:uid="{00000000-0005-0000-0000-000050020000}"/>
    <cellStyle name="20% - Accent1 2 3 3 5 4" xfId="18216" xr:uid="{00000000-0005-0000-0000-000051020000}"/>
    <cellStyle name="20% - Accent1 2 3 3 5 5" xfId="22433" xr:uid="{00000000-0005-0000-0000-000052020000}"/>
    <cellStyle name="20% - Accent1 2 3 3 5 6" xfId="26619" xr:uid="{00000000-0005-0000-0000-000053020000}"/>
    <cellStyle name="20% - Accent1 2 3 3 5 7" xfId="30498" xr:uid="{00000000-0005-0000-0000-000054020000}"/>
    <cellStyle name="20% - Accent1 2 3 3 6" xfId="5628" xr:uid="{00000000-0005-0000-0000-000055020000}"/>
    <cellStyle name="20% - Accent1 2 3 3 7" xfId="4983" xr:uid="{00000000-0005-0000-0000-000056020000}"/>
    <cellStyle name="20% - Accent1 2 3 3 8" xfId="5161" xr:uid="{00000000-0005-0000-0000-000057020000}"/>
    <cellStyle name="20% - Accent1 2 3 3 9" xfId="5033" xr:uid="{00000000-0005-0000-0000-000058020000}"/>
    <cellStyle name="20% - Accent1 2 3 4" xfId="1922" xr:uid="{00000000-0005-0000-0000-000059020000}"/>
    <cellStyle name="20% - Accent1 2 3 4 2" xfId="3690" xr:uid="{00000000-0005-0000-0000-00005A020000}"/>
    <cellStyle name="20% - Accent1 2 3 4 2 2" xfId="8664" xr:uid="{00000000-0005-0000-0000-00005B020000}"/>
    <cellStyle name="20% - Accent1 2 3 4 2 3" xfId="12941" xr:uid="{00000000-0005-0000-0000-00005C020000}"/>
    <cellStyle name="20% - Accent1 2 3 4 2 4" xfId="17199" xr:uid="{00000000-0005-0000-0000-00005D020000}"/>
    <cellStyle name="20% - Accent1 2 3 4 2 5" xfId="21418" xr:uid="{00000000-0005-0000-0000-00005E020000}"/>
    <cellStyle name="20% - Accent1 2 3 4 2 6" xfId="25613" xr:uid="{00000000-0005-0000-0000-00005F020000}"/>
    <cellStyle name="20% - Accent1 2 3 4 2 7" xfId="29509" xr:uid="{00000000-0005-0000-0000-000060020000}"/>
    <cellStyle name="20% - Accent1 2 3 4 3" xfId="6896" xr:uid="{00000000-0005-0000-0000-000061020000}"/>
    <cellStyle name="20% - Accent1 2 3 4 4" xfId="11181" xr:uid="{00000000-0005-0000-0000-000062020000}"/>
    <cellStyle name="20% - Accent1 2 3 4 5" xfId="15454" xr:uid="{00000000-0005-0000-0000-000063020000}"/>
    <cellStyle name="20% - Accent1 2 3 4 6" xfId="19691" xr:uid="{00000000-0005-0000-0000-000064020000}"/>
    <cellStyle name="20% - Accent1 2 3 4 7" xfId="23928" xr:uid="{00000000-0005-0000-0000-000065020000}"/>
    <cellStyle name="20% - Accent1 2 3 4 8" xfId="28007" xr:uid="{00000000-0005-0000-0000-000066020000}"/>
    <cellStyle name="20% - Accent1 2 3 5" xfId="1036" xr:uid="{00000000-0005-0000-0000-000067020000}"/>
    <cellStyle name="20% - Accent1 2 3 5 2" xfId="6012" xr:uid="{00000000-0005-0000-0000-000068020000}"/>
    <cellStyle name="20% - Accent1 2 3 5 3" xfId="10301" xr:uid="{00000000-0005-0000-0000-000069020000}"/>
    <cellStyle name="20% - Accent1 2 3 5 4" xfId="14580" xr:uid="{00000000-0005-0000-0000-00006A020000}"/>
    <cellStyle name="20% - Accent1 2 3 5 5" xfId="18829" xr:uid="{00000000-0005-0000-0000-00006B020000}"/>
    <cellStyle name="20% - Accent1 2 3 5 6" xfId="23076" xr:uid="{00000000-0005-0000-0000-00006C020000}"/>
    <cellStyle name="20% - Accent1 2 3 5 7" xfId="27199" xr:uid="{00000000-0005-0000-0000-00006D020000}"/>
    <cellStyle name="20% - Accent1 2 3 6" xfId="3032" xr:uid="{00000000-0005-0000-0000-00006E020000}"/>
    <cellStyle name="20% - Accent1 2 3 6 2" xfId="8005" xr:uid="{00000000-0005-0000-0000-00006F020000}"/>
    <cellStyle name="20% - Accent1 2 3 6 3" xfId="12282" xr:uid="{00000000-0005-0000-0000-000070020000}"/>
    <cellStyle name="20% - Accent1 2 3 6 4" xfId="16541" xr:uid="{00000000-0005-0000-0000-000071020000}"/>
    <cellStyle name="20% - Accent1 2 3 6 5" xfId="20760" xr:uid="{00000000-0005-0000-0000-000072020000}"/>
    <cellStyle name="20% - Accent1 2 3 6 6" xfId="24956" xr:uid="{00000000-0005-0000-0000-000073020000}"/>
    <cellStyle name="20% - Accent1 2 3 6 7" xfId="28852" xr:uid="{00000000-0005-0000-0000-000074020000}"/>
    <cellStyle name="20% - Accent1 2 3 7" xfId="4381" xr:uid="{00000000-0005-0000-0000-000075020000}"/>
    <cellStyle name="20% - Accent1 2 3 7 2" xfId="9353" xr:uid="{00000000-0005-0000-0000-000076020000}"/>
    <cellStyle name="20% - Accent1 2 3 7 3" xfId="13631" xr:uid="{00000000-0005-0000-0000-000077020000}"/>
    <cellStyle name="20% - Accent1 2 3 7 4" xfId="17887" xr:uid="{00000000-0005-0000-0000-000078020000}"/>
    <cellStyle name="20% - Accent1 2 3 7 5" xfId="22104" xr:uid="{00000000-0005-0000-0000-000079020000}"/>
    <cellStyle name="20% - Accent1 2 3 7 6" xfId="26290" xr:uid="{00000000-0005-0000-0000-00007A020000}"/>
    <cellStyle name="20% - Accent1 2 3 7 7" xfId="30169" xr:uid="{00000000-0005-0000-0000-00007B020000}"/>
    <cellStyle name="20% - Accent1 2 3 8" xfId="5208" xr:uid="{00000000-0005-0000-0000-00007C020000}"/>
    <cellStyle name="20% - Accent1 2 3 9" xfId="5128" xr:uid="{00000000-0005-0000-0000-00007D020000}"/>
    <cellStyle name="20% - Accent1 2 4" xfId="379" xr:uid="{00000000-0005-0000-0000-00007E020000}"/>
    <cellStyle name="20% - Accent1 2 4 10" xfId="11945" xr:uid="{00000000-0005-0000-0000-00007F020000}"/>
    <cellStyle name="20% - Accent1 2 4 11" xfId="16219" xr:uid="{00000000-0005-0000-0000-000080020000}"/>
    <cellStyle name="20% - Accent1 2 4 12" xfId="20463" xr:uid="{00000000-0005-0000-0000-000081020000}"/>
    <cellStyle name="20% - Accent1 2 4 13" xfId="24682" xr:uid="{00000000-0005-0000-0000-000082020000}"/>
    <cellStyle name="20% - Accent1 2 4 2" xfId="753" xr:uid="{00000000-0005-0000-0000-000083020000}"/>
    <cellStyle name="20% - Accent1 2 4 2 10" xfId="22806" xr:uid="{00000000-0005-0000-0000-000084020000}"/>
    <cellStyle name="20% - Accent1 2 4 2 11" xfId="26958" xr:uid="{00000000-0005-0000-0000-000085020000}"/>
    <cellStyle name="20% - Accent1 2 4 2 2" xfId="2205" xr:uid="{00000000-0005-0000-0000-000086020000}"/>
    <cellStyle name="20% - Accent1 2 4 2 2 2" xfId="4120" xr:uid="{00000000-0005-0000-0000-000087020000}"/>
    <cellStyle name="20% - Accent1 2 4 2 2 2 2" xfId="9094" xr:uid="{00000000-0005-0000-0000-000088020000}"/>
    <cellStyle name="20% - Accent1 2 4 2 2 2 3" xfId="13371" xr:uid="{00000000-0005-0000-0000-000089020000}"/>
    <cellStyle name="20% - Accent1 2 4 2 2 2 4" xfId="17629" xr:uid="{00000000-0005-0000-0000-00008A020000}"/>
    <cellStyle name="20% - Accent1 2 4 2 2 2 5" xfId="21848" xr:uid="{00000000-0005-0000-0000-00008B020000}"/>
    <cellStyle name="20% - Accent1 2 4 2 2 2 6" xfId="26043" xr:uid="{00000000-0005-0000-0000-00008C020000}"/>
    <cellStyle name="20% - Accent1 2 4 2 2 2 7" xfId="29939" xr:uid="{00000000-0005-0000-0000-00008D020000}"/>
    <cellStyle name="20% - Accent1 2 4 2 2 3" xfId="7179" xr:uid="{00000000-0005-0000-0000-00008E020000}"/>
    <cellStyle name="20% - Accent1 2 4 2 2 4" xfId="11464" xr:uid="{00000000-0005-0000-0000-00008F020000}"/>
    <cellStyle name="20% - Accent1 2 4 2 2 5" xfId="15736" xr:uid="{00000000-0005-0000-0000-000090020000}"/>
    <cellStyle name="20% - Accent1 2 4 2 2 6" xfId="19970" xr:uid="{00000000-0005-0000-0000-000091020000}"/>
    <cellStyle name="20% - Accent1 2 4 2 2 7" xfId="24208" xr:uid="{00000000-0005-0000-0000-000092020000}"/>
    <cellStyle name="20% - Accent1 2 4 2 2 8" xfId="28286" xr:uid="{00000000-0005-0000-0000-000093020000}"/>
    <cellStyle name="20% - Accent1 2 4 2 3" xfId="1348" xr:uid="{00000000-0005-0000-0000-000094020000}"/>
    <cellStyle name="20% - Accent1 2 4 2 3 2" xfId="6323" xr:uid="{00000000-0005-0000-0000-000095020000}"/>
    <cellStyle name="20% - Accent1 2 4 2 3 3" xfId="10612" xr:uid="{00000000-0005-0000-0000-000096020000}"/>
    <cellStyle name="20% - Accent1 2 4 2 3 4" xfId="14888" xr:uid="{00000000-0005-0000-0000-000097020000}"/>
    <cellStyle name="20% - Accent1 2 4 2 3 5" xfId="19129" xr:uid="{00000000-0005-0000-0000-000098020000}"/>
    <cellStyle name="20% - Accent1 2 4 2 3 6" xfId="23376" xr:uid="{00000000-0005-0000-0000-000099020000}"/>
    <cellStyle name="20% - Accent1 2 4 2 3 7" xfId="27479" xr:uid="{00000000-0005-0000-0000-00009A020000}"/>
    <cellStyle name="20% - Accent1 2 4 2 4" xfId="3463" xr:uid="{00000000-0005-0000-0000-00009B020000}"/>
    <cellStyle name="20% - Accent1 2 4 2 4 2" xfId="8437" xr:uid="{00000000-0005-0000-0000-00009C020000}"/>
    <cellStyle name="20% - Accent1 2 4 2 4 3" xfId="12714" xr:uid="{00000000-0005-0000-0000-00009D020000}"/>
    <cellStyle name="20% - Accent1 2 4 2 4 4" xfId="16972" xr:uid="{00000000-0005-0000-0000-00009E020000}"/>
    <cellStyle name="20% - Accent1 2 4 2 4 5" xfId="21191" xr:uid="{00000000-0005-0000-0000-00009F020000}"/>
    <cellStyle name="20% - Accent1 2 4 2 4 6" xfId="25386" xr:uid="{00000000-0005-0000-0000-0000A0020000}"/>
    <cellStyle name="20% - Accent1 2 4 2 4 7" xfId="29282" xr:uid="{00000000-0005-0000-0000-0000A1020000}"/>
    <cellStyle name="20% - Accent1 2 4 2 5" xfId="4811" xr:uid="{00000000-0005-0000-0000-0000A2020000}"/>
    <cellStyle name="20% - Accent1 2 4 2 5 2" xfId="9783" xr:uid="{00000000-0005-0000-0000-0000A3020000}"/>
    <cellStyle name="20% - Accent1 2 4 2 5 3" xfId="14061" xr:uid="{00000000-0005-0000-0000-0000A4020000}"/>
    <cellStyle name="20% - Accent1 2 4 2 5 4" xfId="18317" xr:uid="{00000000-0005-0000-0000-0000A5020000}"/>
    <cellStyle name="20% - Accent1 2 4 2 5 5" xfId="22534" xr:uid="{00000000-0005-0000-0000-0000A6020000}"/>
    <cellStyle name="20% - Accent1 2 4 2 5 6" xfId="26720" xr:uid="{00000000-0005-0000-0000-0000A7020000}"/>
    <cellStyle name="20% - Accent1 2 4 2 5 7" xfId="30599" xr:uid="{00000000-0005-0000-0000-0000A8020000}"/>
    <cellStyle name="20% - Accent1 2 4 2 6" xfId="5729" xr:uid="{00000000-0005-0000-0000-0000A9020000}"/>
    <cellStyle name="20% - Accent1 2 4 2 7" xfId="10021" xr:uid="{00000000-0005-0000-0000-0000AA020000}"/>
    <cellStyle name="20% - Accent1 2 4 2 8" xfId="14299" xr:uid="{00000000-0005-0000-0000-0000AB020000}"/>
    <cellStyle name="20% - Accent1 2 4 2 9" xfId="18555" xr:uid="{00000000-0005-0000-0000-0000AC020000}"/>
    <cellStyle name="20% - Accent1 2 4 3" xfId="2012" xr:uid="{00000000-0005-0000-0000-0000AD020000}"/>
    <cellStyle name="20% - Accent1 2 4 3 2" xfId="3791" xr:uid="{00000000-0005-0000-0000-0000AE020000}"/>
    <cellStyle name="20% - Accent1 2 4 3 2 2" xfId="8765" xr:uid="{00000000-0005-0000-0000-0000AF020000}"/>
    <cellStyle name="20% - Accent1 2 4 3 2 3" xfId="13042" xr:uid="{00000000-0005-0000-0000-0000B0020000}"/>
    <cellStyle name="20% - Accent1 2 4 3 2 4" xfId="17300" xr:uid="{00000000-0005-0000-0000-0000B1020000}"/>
    <cellStyle name="20% - Accent1 2 4 3 2 5" xfId="21519" xr:uid="{00000000-0005-0000-0000-0000B2020000}"/>
    <cellStyle name="20% - Accent1 2 4 3 2 6" xfId="25714" xr:uid="{00000000-0005-0000-0000-0000B3020000}"/>
    <cellStyle name="20% - Accent1 2 4 3 2 7" xfId="29610" xr:uid="{00000000-0005-0000-0000-0000B4020000}"/>
    <cellStyle name="20% - Accent1 2 4 3 3" xfId="6986" xr:uid="{00000000-0005-0000-0000-0000B5020000}"/>
    <cellStyle name="20% - Accent1 2 4 3 4" xfId="11271" xr:uid="{00000000-0005-0000-0000-0000B6020000}"/>
    <cellStyle name="20% - Accent1 2 4 3 5" xfId="15543" xr:uid="{00000000-0005-0000-0000-0000B7020000}"/>
    <cellStyle name="20% - Accent1 2 4 3 6" xfId="19777" xr:uid="{00000000-0005-0000-0000-0000B8020000}"/>
    <cellStyle name="20% - Accent1 2 4 3 7" xfId="24015" xr:uid="{00000000-0005-0000-0000-0000B9020000}"/>
    <cellStyle name="20% - Accent1 2 4 3 8" xfId="28093" xr:uid="{00000000-0005-0000-0000-0000BA020000}"/>
    <cellStyle name="20% - Accent1 2 4 4" xfId="1151" xr:uid="{00000000-0005-0000-0000-0000BB020000}"/>
    <cellStyle name="20% - Accent1 2 4 4 2" xfId="6126" xr:uid="{00000000-0005-0000-0000-0000BC020000}"/>
    <cellStyle name="20% - Accent1 2 4 4 3" xfId="10415" xr:uid="{00000000-0005-0000-0000-0000BD020000}"/>
    <cellStyle name="20% - Accent1 2 4 4 4" xfId="14693" xr:uid="{00000000-0005-0000-0000-0000BE020000}"/>
    <cellStyle name="20% - Accent1 2 4 4 5" xfId="18935" xr:uid="{00000000-0005-0000-0000-0000BF020000}"/>
    <cellStyle name="20% - Accent1 2 4 4 6" xfId="23181" xr:uid="{00000000-0005-0000-0000-0000C0020000}"/>
    <cellStyle name="20% - Accent1 2 4 4 7" xfId="27286" xr:uid="{00000000-0005-0000-0000-0000C1020000}"/>
    <cellStyle name="20% - Accent1 2 4 5" xfId="2769" xr:uid="{00000000-0005-0000-0000-0000C2020000}"/>
    <cellStyle name="20% - Accent1 2 4 6" xfId="3134" xr:uid="{00000000-0005-0000-0000-0000C3020000}"/>
    <cellStyle name="20% - Accent1 2 4 6 2" xfId="8107" xr:uid="{00000000-0005-0000-0000-0000C4020000}"/>
    <cellStyle name="20% - Accent1 2 4 6 3" xfId="12384" xr:uid="{00000000-0005-0000-0000-0000C5020000}"/>
    <cellStyle name="20% - Accent1 2 4 6 4" xfId="16643" xr:uid="{00000000-0005-0000-0000-0000C6020000}"/>
    <cellStyle name="20% - Accent1 2 4 6 5" xfId="20861" xr:uid="{00000000-0005-0000-0000-0000C7020000}"/>
    <cellStyle name="20% - Accent1 2 4 6 6" xfId="25057" xr:uid="{00000000-0005-0000-0000-0000C8020000}"/>
    <cellStyle name="20% - Accent1 2 4 6 7" xfId="28953" xr:uid="{00000000-0005-0000-0000-0000C9020000}"/>
    <cellStyle name="20% - Accent1 2 4 7" xfId="4482" xr:uid="{00000000-0005-0000-0000-0000CA020000}"/>
    <cellStyle name="20% - Accent1 2 4 7 2" xfId="9454" xr:uid="{00000000-0005-0000-0000-0000CB020000}"/>
    <cellStyle name="20% - Accent1 2 4 7 3" xfId="13732" xr:uid="{00000000-0005-0000-0000-0000CC020000}"/>
    <cellStyle name="20% - Accent1 2 4 7 4" xfId="17988" xr:uid="{00000000-0005-0000-0000-0000CD020000}"/>
    <cellStyle name="20% - Accent1 2 4 7 5" xfId="22205" xr:uid="{00000000-0005-0000-0000-0000CE020000}"/>
    <cellStyle name="20% - Accent1 2 4 7 6" xfId="26391" xr:uid="{00000000-0005-0000-0000-0000CF020000}"/>
    <cellStyle name="20% - Accent1 2 4 7 7" xfId="30270" xr:uid="{00000000-0005-0000-0000-0000D0020000}"/>
    <cellStyle name="20% - Accent1 2 4 8" xfId="5356" xr:uid="{00000000-0005-0000-0000-0000D1020000}"/>
    <cellStyle name="20% - Accent1 2 4 9" xfId="7663" xr:uid="{00000000-0005-0000-0000-0000D2020000}"/>
    <cellStyle name="20% - Accent1 2 5" xfId="494" xr:uid="{00000000-0005-0000-0000-0000D3020000}"/>
    <cellStyle name="20% - Accent1 2 5 10" xfId="17807" xr:uid="{00000000-0005-0000-0000-0000D4020000}"/>
    <cellStyle name="20% - Accent1 2 5 11" xfId="12111" xr:uid="{00000000-0005-0000-0000-0000D5020000}"/>
    <cellStyle name="20% - Accent1 2 5 12" xfId="26218" xr:uid="{00000000-0005-0000-0000-0000D6020000}"/>
    <cellStyle name="20% - Accent1 2 5 2" xfId="868" xr:uid="{00000000-0005-0000-0000-0000D7020000}"/>
    <cellStyle name="20% - Accent1 2 5 2 10" xfId="22921" xr:uid="{00000000-0005-0000-0000-0000D8020000}"/>
    <cellStyle name="20% - Accent1 2 5 2 11" xfId="27073" xr:uid="{00000000-0005-0000-0000-0000D9020000}"/>
    <cellStyle name="20% - Accent1 2 5 2 2" xfId="2206" xr:uid="{00000000-0005-0000-0000-0000DA020000}"/>
    <cellStyle name="20% - Accent1 2 5 2 2 2" xfId="4235" xr:uid="{00000000-0005-0000-0000-0000DB020000}"/>
    <cellStyle name="20% - Accent1 2 5 2 2 2 2" xfId="9209" xr:uid="{00000000-0005-0000-0000-0000DC020000}"/>
    <cellStyle name="20% - Accent1 2 5 2 2 2 3" xfId="13486" xr:uid="{00000000-0005-0000-0000-0000DD020000}"/>
    <cellStyle name="20% - Accent1 2 5 2 2 2 4" xfId="17744" xr:uid="{00000000-0005-0000-0000-0000DE020000}"/>
    <cellStyle name="20% - Accent1 2 5 2 2 2 5" xfId="21963" xr:uid="{00000000-0005-0000-0000-0000DF020000}"/>
    <cellStyle name="20% - Accent1 2 5 2 2 2 6" xfId="26158" xr:uid="{00000000-0005-0000-0000-0000E0020000}"/>
    <cellStyle name="20% - Accent1 2 5 2 2 2 7" xfId="30054" xr:uid="{00000000-0005-0000-0000-0000E1020000}"/>
    <cellStyle name="20% - Accent1 2 5 2 2 3" xfId="7180" xr:uid="{00000000-0005-0000-0000-0000E2020000}"/>
    <cellStyle name="20% - Accent1 2 5 2 2 4" xfId="11465" xr:uid="{00000000-0005-0000-0000-0000E3020000}"/>
    <cellStyle name="20% - Accent1 2 5 2 2 5" xfId="15737" xr:uid="{00000000-0005-0000-0000-0000E4020000}"/>
    <cellStyle name="20% - Accent1 2 5 2 2 6" xfId="19971" xr:uid="{00000000-0005-0000-0000-0000E5020000}"/>
    <cellStyle name="20% - Accent1 2 5 2 2 7" xfId="24209" xr:uid="{00000000-0005-0000-0000-0000E6020000}"/>
    <cellStyle name="20% - Accent1 2 5 2 2 8" xfId="28287" xr:uid="{00000000-0005-0000-0000-0000E7020000}"/>
    <cellStyle name="20% - Accent1 2 5 2 3" xfId="1349" xr:uid="{00000000-0005-0000-0000-0000E8020000}"/>
    <cellStyle name="20% - Accent1 2 5 2 3 2" xfId="6324" xr:uid="{00000000-0005-0000-0000-0000E9020000}"/>
    <cellStyle name="20% - Accent1 2 5 2 3 3" xfId="10613" xr:uid="{00000000-0005-0000-0000-0000EA020000}"/>
    <cellStyle name="20% - Accent1 2 5 2 3 4" xfId="14889" xr:uid="{00000000-0005-0000-0000-0000EB020000}"/>
    <cellStyle name="20% - Accent1 2 5 2 3 5" xfId="19130" xr:uid="{00000000-0005-0000-0000-0000EC020000}"/>
    <cellStyle name="20% - Accent1 2 5 2 3 6" xfId="23377" xr:uid="{00000000-0005-0000-0000-0000ED020000}"/>
    <cellStyle name="20% - Accent1 2 5 2 3 7" xfId="27480" xr:uid="{00000000-0005-0000-0000-0000EE020000}"/>
    <cellStyle name="20% - Accent1 2 5 2 4" xfId="3578" xr:uid="{00000000-0005-0000-0000-0000EF020000}"/>
    <cellStyle name="20% - Accent1 2 5 2 4 2" xfId="8552" xr:uid="{00000000-0005-0000-0000-0000F0020000}"/>
    <cellStyle name="20% - Accent1 2 5 2 4 3" xfId="12829" xr:uid="{00000000-0005-0000-0000-0000F1020000}"/>
    <cellStyle name="20% - Accent1 2 5 2 4 4" xfId="17087" xr:uid="{00000000-0005-0000-0000-0000F2020000}"/>
    <cellStyle name="20% - Accent1 2 5 2 4 5" xfId="21306" xr:uid="{00000000-0005-0000-0000-0000F3020000}"/>
    <cellStyle name="20% - Accent1 2 5 2 4 6" xfId="25501" xr:uid="{00000000-0005-0000-0000-0000F4020000}"/>
    <cellStyle name="20% - Accent1 2 5 2 4 7" xfId="29397" xr:uid="{00000000-0005-0000-0000-0000F5020000}"/>
    <cellStyle name="20% - Accent1 2 5 2 5" xfId="4926" xr:uid="{00000000-0005-0000-0000-0000F6020000}"/>
    <cellStyle name="20% - Accent1 2 5 2 5 2" xfId="9898" xr:uid="{00000000-0005-0000-0000-0000F7020000}"/>
    <cellStyle name="20% - Accent1 2 5 2 5 3" xfId="14176" xr:uid="{00000000-0005-0000-0000-0000F8020000}"/>
    <cellStyle name="20% - Accent1 2 5 2 5 4" xfId="18432" xr:uid="{00000000-0005-0000-0000-0000F9020000}"/>
    <cellStyle name="20% - Accent1 2 5 2 5 5" xfId="22649" xr:uid="{00000000-0005-0000-0000-0000FA020000}"/>
    <cellStyle name="20% - Accent1 2 5 2 5 6" xfId="26835" xr:uid="{00000000-0005-0000-0000-0000FB020000}"/>
    <cellStyle name="20% - Accent1 2 5 2 5 7" xfId="30714" xr:uid="{00000000-0005-0000-0000-0000FC020000}"/>
    <cellStyle name="20% - Accent1 2 5 2 6" xfId="5844" xr:uid="{00000000-0005-0000-0000-0000FD020000}"/>
    <cellStyle name="20% - Accent1 2 5 2 7" xfId="10136" xr:uid="{00000000-0005-0000-0000-0000FE020000}"/>
    <cellStyle name="20% - Accent1 2 5 2 8" xfId="14414" xr:uid="{00000000-0005-0000-0000-0000FF020000}"/>
    <cellStyle name="20% - Accent1 2 5 2 9" xfId="18670" xr:uid="{00000000-0005-0000-0000-000000030000}"/>
    <cellStyle name="20% - Accent1 2 5 3" xfId="2142" xr:uid="{00000000-0005-0000-0000-000001030000}"/>
    <cellStyle name="20% - Accent1 2 5 3 2" xfId="3906" xr:uid="{00000000-0005-0000-0000-000002030000}"/>
    <cellStyle name="20% - Accent1 2 5 3 2 2" xfId="8880" xr:uid="{00000000-0005-0000-0000-000003030000}"/>
    <cellStyle name="20% - Accent1 2 5 3 2 3" xfId="13157" xr:uid="{00000000-0005-0000-0000-000004030000}"/>
    <cellStyle name="20% - Accent1 2 5 3 2 4" xfId="17415" xr:uid="{00000000-0005-0000-0000-000005030000}"/>
    <cellStyle name="20% - Accent1 2 5 3 2 5" xfId="21634" xr:uid="{00000000-0005-0000-0000-000006030000}"/>
    <cellStyle name="20% - Accent1 2 5 3 2 6" xfId="25829" xr:uid="{00000000-0005-0000-0000-000007030000}"/>
    <cellStyle name="20% - Accent1 2 5 3 2 7" xfId="29725" xr:uid="{00000000-0005-0000-0000-000008030000}"/>
    <cellStyle name="20% - Accent1 2 5 3 3" xfId="7116" xr:uid="{00000000-0005-0000-0000-000009030000}"/>
    <cellStyle name="20% - Accent1 2 5 3 4" xfId="11401" xr:uid="{00000000-0005-0000-0000-00000A030000}"/>
    <cellStyle name="20% - Accent1 2 5 3 5" xfId="15673" xr:uid="{00000000-0005-0000-0000-00000B030000}"/>
    <cellStyle name="20% - Accent1 2 5 3 6" xfId="19907" xr:uid="{00000000-0005-0000-0000-00000C030000}"/>
    <cellStyle name="20% - Accent1 2 5 3 7" xfId="24145" xr:uid="{00000000-0005-0000-0000-00000D030000}"/>
    <cellStyle name="20% - Accent1 2 5 3 8" xfId="28223" xr:uid="{00000000-0005-0000-0000-00000E030000}"/>
    <cellStyle name="20% - Accent1 2 5 4" xfId="1284" xr:uid="{00000000-0005-0000-0000-00000F030000}"/>
    <cellStyle name="20% - Accent1 2 5 4 2" xfId="6259" xr:uid="{00000000-0005-0000-0000-000010030000}"/>
    <cellStyle name="20% - Accent1 2 5 4 3" xfId="10548" xr:uid="{00000000-0005-0000-0000-000011030000}"/>
    <cellStyle name="20% - Accent1 2 5 4 4" xfId="14824" xr:uid="{00000000-0005-0000-0000-000012030000}"/>
    <cellStyle name="20% - Accent1 2 5 4 5" xfId="19066" xr:uid="{00000000-0005-0000-0000-000013030000}"/>
    <cellStyle name="20% - Accent1 2 5 4 6" xfId="23312" xr:uid="{00000000-0005-0000-0000-000014030000}"/>
    <cellStyle name="20% - Accent1 2 5 4 7" xfId="27416" xr:uid="{00000000-0005-0000-0000-000015030000}"/>
    <cellStyle name="20% - Accent1 2 5 5" xfId="3249" xr:uid="{00000000-0005-0000-0000-000016030000}"/>
    <cellStyle name="20% - Accent1 2 5 5 2" xfId="8222" xr:uid="{00000000-0005-0000-0000-000017030000}"/>
    <cellStyle name="20% - Accent1 2 5 5 3" xfId="12499" xr:uid="{00000000-0005-0000-0000-000018030000}"/>
    <cellStyle name="20% - Accent1 2 5 5 4" xfId="16758" xr:uid="{00000000-0005-0000-0000-000019030000}"/>
    <cellStyle name="20% - Accent1 2 5 5 5" xfId="20976" xr:uid="{00000000-0005-0000-0000-00001A030000}"/>
    <cellStyle name="20% - Accent1 2 5 5 6" xfId="25172" xr:uid="{00000000-0005-0000-0000-00001B030000}"/>
    <cellStyle name="20% - Accent1 2 5 5 7" xfId="29068" xr:uid="{00000000-0005-0000-0000-00001C030000}"/>
    <cellStyle name="20% - Accent1 2 5 6" xfId="4597" xr:uid="{00000000-0005-0000-0000-00001D030000}"/>
    <cellStyle name="20% - Accent1 2 5 6 2" xfId="9569" xr:uid="{00000000-0005-0000-0000-00001E030000}"/>
    <cellStyle name="20% - Accent1 2 5 6 3" xfId="13847" xr:uid="{00000000-0005-0000-0000-00001F030000}"/>
    <cellStyle name="20% - Accent1 2 5 6 4" xfId="18103" xr:uid="{00000000-0005-0000-0000-000020030000}"/>
    <cellStyle name="20% - Accent1 2 5 6 5" xfId="22320" xr:uid="{00000000-0005-0000-0000-000021030000}"/>
    <cellStyle name="20% - Accent1 2 5 6 6" xfId="26506" xr:uid="{00000000-0005-0000-0000-000022030000}"/>
    <cellStyle name="20% - Accent1 2 5 6 7" xfId="30385" xr:uid="{00000000-0005-0000-0000-000023030000}"/>
    <cellStyle name="20% - Accent1 2 5 7" xfId="5471" xr:uid="{00000000-0005-0000-0000-000024030000}"/>
    <cellStyle name="20% - Accent1 2 5 8" xfId="9272" xr:uid="{00000000-0005-0000-0000-000025030000}"/>
    <cellStyle name="20% - Accent1 2 5 9" xfId="13550" xr:uid="{00000000-0005-0000-0000-000026030000}"/>
    <cellStyle name="20% - Accent1 2 6" xfId="595" xr:uid="{00000000-0005-0000-0000-000027030000}"/>
    <cellStyle name="20% - Accent1 2 6 10" xfId="14572" xr:uid="{00000000-0005-0000-0000-000028030000}"/>
    <cellStyle name="20% - Accent1 2 6 11" xfId="20678" xr:uid="{00000000-0005-0000-0000-000029030000}"/>
    <cellStyle name="20% - Accent1 2 6 12" xfId="23069" xr:uid="{00000000-0005-0000-0000-00002A030000}"/>
    <cellStyle name="20% - Accent1 2 6 2" xfId="1351" xr:uid="{00000000-0005-0000-0000-00002B030000}"/>
    <cellStyle name="20% - Accent1 2 6 2 2" xfId="2208" xr:uid="{00000000-0005-0000-0000-00002C030000}"/>
    <cellStyle name="20% - Accent1 2 6 2 2 2" xfId="7182" xr:uid="{00000000-0005-0000-0000-00002D030000}"/>
    <cellStyle name="20% - Accent1 2 6 2 2 3" xfId="11467" xr:uid="{00000000-0005-0000-0000-00002E030000}"/>
    <cellStyle name="20% - Accent1 2 6 2 2 4" xfId="15739" xr:uid="{00000000-0005-0000-0000-00002F030000}"/>
    <cellStyle name="20% - Accent1 2 6 2 2 5" xfId="19973" xr:uid="{00000000-0005-0000-0000-000030030000}"/>
    <cellStyle name="20% - Accent1 2 6 2 2 6" xfId="24211" xr:uid="{00000000-0005-0000-0000-000031030000}"/>
    <cellStyle name="20% - Accent1 2 6 2 2 7" xfId="28289" xr:uid="{00000000-0005-0000-0000-000032030000}"/>
    <cellStyle name="20% - Accent1 2 6 2 3" xfId="3962" xr:uid="{00000000-0005-0000-0000-000033030000}"/>
    <cellStyle name="20% - Accent1 2 6 2 3 2" xfId="8936" xr:uid="{00000000-0005-0000-0000-000034030000}"/>
    <cellStyle name="20% - Accent1 2 6 2 3 3" xfId="13213" xr:uid="{00000000-0005-0000-0000-000035030000}"/>
    <cellStyle name="20% - Accent1 2 6 2 3 4" xfId="17471" xr:uid="{00000000-0005-0000-0000-000036030000}"/>
    <cellStyle name="20% - Accent1 2 6 2 3 5" xfId="21690" xr:uid="{00000000-0005-0000-0000-000037030000}"/>
    <cellStyle name="20% - Accent1 2 6 2 3 6" xfId="25885" xr:uid="{00000000-0005-0000-0000-000038030000}"/>
    <cellStyle name="20% - Accent1 2 6 2 3 7" xfId="29781" xr:uid="{00000000-0005-0000-0000-000039030000}"/>
    <cellStyle name="20% - Accent1 2 6 2 4" xfId="6326" xr:uid="{00000000-0005-0000-0000-00003A030000}"/>
    <cellStyle name="20% - Accent1 2 6 2 5" xfId="10615" xr:uid="{00000000-0005-0000-0000-00003B030000}"/>
    <cellStyle name="20% - Accent1 2 6 2 6" xfId="14891" xr:uid="{00000000-0005-0000-0000-00003C030000}"/>
    <cellStyle name="20% - Accent1 2 6 2 7" xfId="19132" xr:uid="{00000000-0005-0000-0000-00003D030000}"/>
    <cellStyle name="20% - Accent1 2 6 2 8" xfId="23379" xr:uid="{00000000-0005-0000-0000-00003E030000}"/>
    <cellStyle name="20% - Accent1 2 6 2 9" xfId="27482" xr:uid="{00000000-0005-0000-0000-00003F030000}"/>
    <cellStyle name="20% - Accent1 2 6 3" xfId="2207" xr:uid="{00000000-0005-0000-0000-000040030000}"/>
    <cellStyle name="20% - Accent1 2 6 3 2" xfId="7181" xr:uid="{00000000-0005-0000-0000-000041030000}"/>
    <cellStyle name="20% - Accent1 2 6 3 3" xfId="11466" xr:uid="{00000000-0005-0000-0000-000042030000}"/>
    <cellStyle name="20% - Accent1 2 6 3 4" xfId="15738" xr:uid="{00000000-0005-0000-0000-000043030000}"/>
    <cellStyle name="20% - Accent1 2 6 3 5" xfId="19972" xr:uid="{00000000-0005-0000-0000-000044030000}"/>
    <cellStyle name="20% - Accent1 2 6 3 6" xfId="24210" xr:uid="{00000000-0005-0000-0000-000045030000}"/>
    <cellStyle name="20% - Accent1 2 6 3 7" xfId="28288" xr:uid="{00000000-0005-0000-0000-000046030000}"/>
    <cellStyle name="20% - Accent1 2 6 4" xfId="1350" xr:uid="{00000000-0005-0000-0000-000047030000}"/>
    <cellStyle name="20% - Accent1 2 6 4 2" xfId="6325" xr:uid="{00000000-0005-0000-0000-000048030000}"/>
    <cellStyle name="20% - Accent1 2 6 4 3" xfId="10614" xr:uid="{00000000-0005-0000-0000-000049030000}"/>
    <cellStyle name="20% - Accent1 2 6 4 4" xfId="14890" xr:uid="{00000000-0005-0000-0000-00004A030000}"/>
    <cellStyle name="20% - Accent1 2 6 4 5" xfId="19131" xr:uid="{00000000-0005-0000-0000-00004B030000}"/>
    <cellStyle name="20% - Accent1 2 6 4 6" xfId="23378" xr:uid="{00000000-0005-0000-0000-00004C030000}"/>
    <cellStyle name="20% - Accent1 2 6 4 7" xfId="27481" xr:uid="{00000000-0005-0000-0000-00004D030000}"/>
    <cellStyle name="20% - Accent1 2 6 5" xfId="3305" xr:uid="{00000000-0005-0000-0000-00004E030000}"/>
    <cellStyle name="20% - Accent1 2 6 5 2" xfId="8279" xr:uid="{00000000-0005-0000-0000-00004F030000}"/>
    <cellStyle name="20% - Accent1 2 6 5 3" xfId="12556" xr:uid="{00000000-0005-0000-0000-000050030000}"/>
    <cellStyle name="20% - Accent1 2 6 5 4" xfId="16814" xr:uid="{00000000-0005-0000-0000-000051030000}"/>
    <cellStyle name="20% - Accent1 2 6 5 5" xfId="21033" xr:uid="{00000000-0005-0000-0000-000052030000}"/>
    <cellStyle name="20% - Accent1 2 6 5 6" xfId="25228" xr:uid="{00000000-0005-0000-0000-000053030000}"/>
    <cellStyle name="20% - Accent1 2 6 5 7" xfId="29124" xr:uid="{00000000-0005-0000-0000-000054030000}"/>
    <cellStyle name="20% - Accent1 2 6 6" xfId="4653" xr:uid="{00000000-0005-0000-0000-000055030000}"/>
    <cellStyle name="20% - Accent1 2 6 6 2" xfId="9625" xr:uid="{00000000-0005-0000-0000-000056030000}"/>
    <cellStyle name="20% - Accent1 2 6 6 3" xfId="13903" xr:uid="{00000000-0005-0000-0000-000057030000}"/>
    <cellStyle name="20% - Accent1 2 6 6 4" xfId="18159" xr:uid="{00000000-0005-0000-0000-000058030000}"/>
    <cellStyle name="20% - Accent1 2 6 6 5" xfId="22376" xr:uid="{00000000-0005-0000-0000-000059030000}"/>
    <cellStyle name="20% - Accent1 2 6 6 6" xfId="26562" xr:uid="{00000000-0005-0000-0000-00005A030000}"/>
    <cellStyle name="20% - Accent1 2 6 6 7" xfId="30441" xr:uid="{00000000-0005-0000-0000-00005B030000}"/>
    <cellStyle name="20% - Accent1 2 6 7" xfId="5571" xr:uid="{00000000-0005-0000-0000-00005C030000}"/>
    <cellStyle name="20% - Accent1 2 6 8" xfId="6004" xr:uid="{00000000-0005-0000-0000-00005D030000}"/>
    <cellStyle name="20% - Accent1 2 6 9" xfId="10293" xr:uid="{00000000-0005-0000-0000-00005E030000}"/>
    <cellStyle name="20% - Accent1 2 7" xfId="1352" xr:uid="{00000000-0005-0000-0000-00005F030000}"/>
    <cellStyle name="20% - Accent1 2 7 2" xfId="2209" xr:uid="{00000000-0005-0000-0000-000060030000}"/>
    <cellStyle name="20% - Accent1 2 7 2 2" xfId="7183" xr:uid="{00000000-0005-0000-0000-000061030000}"/>
    <cellStyle name="20% - Accent1 2 7 2 3" xfId="11468" xr:uid="{00000000-0005-0000-0000-000062030000}"/>
    <cellStyle name="20% - Accent1 2 7 2 4" xfId="15740" xr:uid="{00000000-0005-0000-0000-000063030000}"/>
    <cellStyle name="20% - Accent1 2 7 2 5" xfId="19974" xr:uid="{00000000-0005-0000-0000-000064030000}"/>
    <cellStyle name="20% - Accent1 2 7 2 6" xfId="24212" xr:uid="{00000000-0005-0000-0000-000065030000}"/>
    <cellStyle name="20% - Accent1 2 7 2 7" xfId="28290" xr:uid="{00000000-0005-0000-0000-000066030000}"/>
    <cellStyle name="20% - Accent1 2 7 3" xfId="3633" xr:uid="{00000000-0005-0000-0000-000067030000}"/>
    <cellStyle name="20% - Accent1 2 7 3 2" xfId="8607" xr:uid="{00000000-0005-0000-0000-000068030000}"/>
    <cellStyle name="20% - Accent1 2 7 3 3" xfId="12884" xr:uid="{00000000-0005-0000-0000-000069030000}"/>
    <cellStyle name="20% - Accent1 2 7 3 4" xfId="17142" xr:uid="{00000000-0005-0000-0000-00006A030000}"/>
    <cellStyle name="20% - Accent1 2 7 3 5" xfId="21361" xr:uid="{00000000-0005-0000-0000-00006B030000}"/>
    <cellStyle name="20% - Accent1 2 7 3 6" xfId="25556" xr:uid="{00000000-0005-0000-0000-00006C030000}"/>
    <cellStyle name="20% - Accent1 2 7 3 7" xfId="29452" xr:uid="{00000000-0005-0000-0000-00006D030000}"/>
    <cellStyle name="20% - Accent1 2 7 4" xfId="6327" xr:uid="{00000000-0005-0000-0000-00006E030000}"/>
    <cellStyle name="20% - Accent1 2 7 5" xfId="10616" xr:uid="{00000000-0005-0000-0000-00006F030000}"/>
    <cellStyle name="20% - Accent1 2 7 6" xfId="14892" xr:uid="{00000000-0005-0000-0000-000070030000}"/>
    <cellStyle name="20% - Accent1 2 7 7" xfId="19133" xr:uid="{00000000-0005-0000-0000-000071030000}"/>
    <cellStyle name="20% - Accent1 2 7 8" xfId="23380" xr:uid="{00000000-0005-0000-0000-000072030000}"/>
    <cellStyle name="20% - Accent1 2 7 9" xfId="27483" xr:uid="{00000000-0005-0000-0000-000073030000}"/>
    <cellStyle name="20% - Accent1 2 8" xfId="1847" xr:uid="{00000000-0005-0000-0000-000074030000}"/>
    <cellStyle name="20% - Accent1 2 8 2" xfId="6821" xr:uid="{00000000-0005-0000-0000-000075030000}"/>
    <cellStyle name="20% - Accent1 2 8 3" xfId="11107" xr:uid="{00000000-0005-0000-0000-000076030000}"/>
    <cellStyle name="20% - Accent1 2 8 4" xfId="15381" xr:uid="{00000000-0005-0000-0000-000077030000}"/>
    <cellStyle name="20% - Accent1 2 8 5" xfId="19616" xr:uid="{00000000-0005-0000-0000-000078030000}"/>
    <cellStyle name="20% - Accent1 2 8 6" xfId="23856" xr:uid="{00000000-0005-0000-0000-000079030000}"/>
    <cellStyle name="20% - Accent1 2 8 7" xfId="27937" xr:uid="{00000000-0005-0000-0000-00007A030000}"/>
    <cellStyle name="20% - Accent1 2 9" xfId="932" xr:uid="{00000000-0005-0000-0000-00007B030000}"/>
    <cellStyle name="20% - Accent1 2 9 2" xfId="5908" xr:uid="{00000000-0005-0000-0000-00007C030000}"/>
    <cellStyle name="20% - Accent1 2 9 3" xfId="10198" xr:uid="{00000000-0005-0000-0000-00007D030000}"/>
    <cellStyle name="20% - Accent1 2 9 4" xfId="14477" xr:uid="{00000000-0005-0000-0000-00007E030000}"/>
    <cellStyle name="20% - Accent1 2 9 5" xfId="18731" xr:uid="{00000000-0005-0000-0000-00007F030000}"/>
    <cellStyle name="20% - Accent1 2 9 6" xfId="22981" xr:uid="{00000000-0005-0000-0000-000080030000}"/>
    <cellStyle name="20% - Accent1 2 9 7" xfId="27128" xr:uid="{00000000-0005-0000-0000-000081030000}"/>
    <cellStyle name="20% - Accent1 3" xfId="120" xr:uid="{00000000-0005-0000-0000-000082030000}"/>
    <cellStyle name="20% - Accent1 3 2" xfId="2910" xr:uid="{00000000-0005-0000-0000-000083030000}"/>
    <cellStyle name="20% - Accent1 3 3" xfId="2689" xr:uid="{00000000-0005-0000-0000-000084030000}"/>
    <cellStyle name="20% - Accent1 4" xfId="106" xr:uid="{00000000-0005-0000-0000-000085030000}"/>
    <cellStyle name="20% - Accent1 4 10" xfId="4344" xr:uid="{00000000-0005-0000-0000-000086030000}"/>
    <cellStyle name="20% - Accent1 4 10 2" xfId="9316" xr:uid="{00000000-0005-0000-0000-000087030000}"/>
    <cellStyle name="20% - Accent1 4 10 3" xfId="13594" xr:uid="{00000000-0005-0000-0000-000088030000}"/>
    <cellStyle name="20% - Accent1 4 10 4" xfId="17850" xr:uid="{00000000-0005-0000-0000-000089030000}"/>
    <cellStyle name="20% - Accent1 4 10 5" xfId="22067" xr:uid="{00000000-0005-0000-0000-00008A030000}"/>
    <cellStyle name="20% - Accent1 4 10 6" xfId="26253" xr:uid="{00000000-0005-0000-0000-00008B030000}"/>
    <cellStyle name="20% - Accent1 4 10 7" xfId="30132" xr:uid="{00000000-0005-0000-0000-00008C030000}"/>
    <cellStyle name="20% - Accent1 4 11" xfId="5085" xr:uid="{00000000-0005-0000-0000-00008D030000}"/>
    <cellStyle name="20% - Accent1 4 12" xfId="6740" xr:uid="{00000000-0005-0000-0000-00008E030000}"/>
    <cellStyle name="20% - Accent1 4 13" xfId="11028" xr:uid="{00000000-0005-0000-0000-00008F030000}"/>
    <cellStyle name="20% - Accent1 4 14" xfId="15303" xr:uid="{00000000-0005-0000-0000-000090030000}"/>
    <cellStyle name="20% - Accent1 4 15" xfId="20480" xr:uid="{00000000-0005-0000-0000-000091030000}"/>
    <cellStyle name="20% - Accent1 4 16" xfId="23783" xr:uid="{00000000-0005-0000-0000-000092030000}"/>
    <cellStyle name="20% - Accent1 4 2" xfId="297" xr:uid="{00000000-0005-0000-0000-000093030000}"/>
    <cellStyle name="20% - Accent1 4 2 10" xfId="12009" xr:uid="{00000000-0005-0000-0000-000094030000}"/>
    <cellStyle name="20% - Accent1 4 2 11" xfId="16281" xr:uid="{00000000-0005-0000-0000-000095030000}"/>
    <cellStyle name="20% - Accent1 4 2 12" xfId="19430" xr:uid="{00000000-0005-0000-0000-000096030000}"/>
    <cellStyle name="20% - Accent1 4 2 13" xfId="24732" xr:uid="{00000000-0005-0000-0000-000097030000}"/>
    <cellStyle name="20% - Accent1 4 2 2" xfId="461" xr:uid="{00000000-0005-0000-0000-000098030000}"/>
    <cellStyle name="20% - Accent1 4 2 2 10" xfId="16204" xr:uid="{00000000-0005-0000-0000-000099030000}"/>
    <cellStyle name="20% - Accent1 4 2 2 11" xfId="14467" xr:uid="{00000000-0005-0000-0000-00009A030000}"/>
    <cellStyle name="20% - Accent1 4 2 2 12" xfId="24670" xr:uid="{00000000-0005-0000-0000-00009B030000}"/>
    <cellStyle name="20% - Accent1 4 2 2 2" xfId="835" xr:uid="{00000000-0005-0000-0000-00009C030000}"/>
    <cellStyle name="20% - Accent1 4 2 2 2 10" xfId="22888" xr:uid="{00000000-0005-0000-0000-00009D030000}"/>
    <cellStyle name="20% - Accent1 4 2 2 2 11" xfId="27040" xr:uid="{00000000-0005-0000-0000-00009E030000}"/>
    <cellStyle name="20% - Accent1 4 2 2 2 2" xfId="2210" xr:uid="{00000000-0005-0000-0000-00009F030000}"/>
    <cellStyle name="20% - Accent1 4 2 2 2 2 2" xfId="4202" xr:uid="{00000000-0005-0000-0000-0000A0030000}"/>
    <cellStyle name="20% - Accent1 4 2 2 2 2 2 2" xfId="9176" xr:uid="{00000000-0005-0000-0000-0000A1030000}"/>
    <cellStyle name="20% - Accent1 4 2 2 2 2 2 3" xfId="13453" xr:uid="{00000000-0005-0000-0000-0000A2030000}"/>
    <cellStyle name="20% - Accent1 4 2 2 2 2 2 4" xfId="17711" xr:uid="{00000000-0005-0000-0000-0000A3030000}"/>
    <cellStyle name="20% - Accent1 4 2 2 2 2 2 5" xfId="21930" xr:uid="{00000000-0005-0000-0000-0000A4030000}"/>
    <cellStyle name="20% - Accent1 4 2 2 2 2 2 6" xfId="26125" xr:uid="{00000000-0005-0000-0000-0000A5030000}"/>
    <cellStyle name="20% - Accent1 4 2 2 2 2 2 7" xfId="30021" xr:uid="{00000000-0005-0000-0000-0000A6030000}"/>
    <cellStyle name="20% - Accent1 4 2 2 2 2 3" xfId="7184" xr:uid="{00000000-0005-0000-0000-0000A7030000}"/>
    <cellStyle name="20% - Accent1 4 2 2 2 2 4" xfId="11469" xr:uid="{00000000-0005-0000-0000-0000A8030000}"/>
    <cellStyle name="20% - Accent1 4 2 2 2 2 5" xfId="15741" xr:uid="{00000000-0005-0000-0000-0000A9030000}"/>
    <cellStyle name="20% - Accent1 4 2 2 2 2 6" xfId="19975" xr:uid="{00000000-0005-0000-0000-0000AA030000}"/>
    <cellStyle name="20% - Accent1 4 2 2 2 2 7" xfId="24213" xr:uid="{00000000-0005-0000-0000-0000AB030000}"/>
    <cellStyle name="20% - Accent1 4 2 2 2 2 8" xfId="28291" xr:uid="{00000000-0005-0000-0000-0000AC030000}"/>
    <cellStyle name="20% - Accent1 4 2 2 2 3" xfId="1353" xr:uid="{00000000-0005-0000-0000-0000AD030000}"/>
    <cellStyle name="20% - Accent1 4 2 2 2 3 2" xfId="6328" xr:uid="{00000000-0005-0000-0000-0000AE030000}"/>
    <cellStyle name="20% - Accent1 4 2 2 2 3 3" xfId="10617" xr:uid="{00000000-0005-0000-0000-0000AF030000}"/>
    <cellStyle name="20% - Accent1 4 2 2 2 3 4" xfId="14893" xr:uid="{00000000-0005-0000-0000-0000B0030000}"/>
    <cellStyle name="20% - Accent1 4 2 2 2 3 5" xfId="19134" xr:uid="{00000000-0005-0000-0000-0000B1030000}"/>
    <cellStyle name="20% - Accent1 4 2 2 2 3 6" xfId="23381" xr:uid="{00000000-0005-0000-0000-0000B2030000}"/>
    <cellStyle name="20% - Accent1 4 2 2 2 3 7" xfId="27484" xr:uid="{00000000-0005-0000-0000-0000B3030000}"/>
    <cellStyle name="20% - Accent1 4 2 2 2 4" xfId="3545" xr:uid="{00000000-0005-0000-0000-0000B4030000}"/>
    <cellStyle name="20% - Accent1 4 2 2 2 4 2" xfId="8519" xr:uid="{00000000-0005-0000-0000-0000B5030000}"/>
    <cellStyle name="20% - Accent1 4 2 2 2 4 3" xfId="12796" xr:uid="{00000000-0005-0000-0000-0000B6030000}"/>
    <cellStyle name="20% - Accent1 4 2 2 2 4 4" xfId="17054" xr:uid="{00000000-0005-0000-0000-0000B7030000}"/>
    <cellStyle name="20% - Accent1 4 2 2 2 4 5" xfId="21273" xr:uid="{00000000-0005-0000-0000-0000B8030000}"/>
    <cellStyle name="20% - Accent1 4 2 2 2 4 6" xfId="25468" xr:uid="{00000000-0005-0000-0000-0000B9030000}"/>
    <cellStyle name="20% - Accent1 4 2 2 2 4 7" xfId="29364" xr:uid="{00000000-0005-0000-0000-0000BA030000}"/>
    <cellStyle name="20% - Accent1 4 2 2 2 5" xfId="4893" xr:uid="{00000000-0005-0000-0000-0000BB030000}"/>
    <cellStyle name="20% - Accent1 4 2 2 2 5 2" xfId="9865" xr:uid="{00000000-0005-0000-0000-0000BC030000}"/>
    <cellStyle name="20% - Accent1 4 2 2 2 5 3" xfId="14143" xr:uid="{00000000-0005-0000-0000-0000BD030000}"/>
    <cellStyle name="20% - Accent1 4 2 2 2 5 4" xfId="18399" xr:uid="{00000000-0005-0000-0000-0000BE030000}"/>
    <cellStyle name="20% - Accent1 4 2 2 2 5 5" xfId="22616" xr:uid="{00000000-0005-0000-0000-0000BF030000}"/>
    <cellStyle name="20% - Accent1 4 2 2 2 5 6" xfId="26802" xr:uid="{00000000-0005-0000-0000-0000C0030000}"/>
    <cellStyle name="20% - Accent1 4 2 2 2 5 7" xfId="30681" xr:uid="{00000000-0005-0000-0000-0000C1030000}"/>
    <cellStyle name="20% - Accent1 4 2 2 2 6" xfId="5811" xr:uid="{00000000-0005-0000-0000-0000C2030000}"/>
    <cellStyle name="20% - Accent1 4 2 2 2 7" xfId="10103" xr:uid="{00000000-0005-0000-0000-0000C3030000}"/>
    <cellStyle name="20% - Accent1 4 2 2 2 8" xfId="14381" xr:uid="{00000000-0005-0000-0000-0000C4030000}"/>
    <cellStyle name="20% - Accent1 4 2 2 2 9" xfId="18637" xr:uid="{00000000-0005-0000-0000-0000C5030000}"/>
    <cellStyle name="20% - Accent1 4 2 2 3" xfId="2094" xr:uid="{00000000-0005-0000-0000-0000C6030000}"/>
    <cellStyle name="20% - Accent1 4 2 2 3 2" xfId="3873" xr:uid="{00000000-0005-0000-0000-0000C7030000}"/>
    <cellStyle name="20% - Accent1 4 2 2 3 2 2" xfId="8847" xr:uid="{00000000-0005-0000-0000-0000C8030000}"/>
    <cellStyle name="20% - Accent1 4 2 2 3 2 3" xfId="13124" xr:uid="{00000000-0005-0000-0000-0000C9030000}"/>
    <cellStyle name="20% - Accent1 4 2 2 3 2 4" xfId="17382" xr:uid="{00000000-0005-0000-0000-0000CA030000}"/>
    <cellStyle name="20% - Accent1 4 2 2 3 2 5" xfId="21601" xr:uid="{00000000-0005-0000-0000-0000CB030000}"/>
    <cellStyle name="20% - Accent1 4 2 2 3 2 6" xfId="25796" xr:uid="{00000000-0005-0000-0000-0000CC030000}"/>
    <cellStyle name="20% - Accent1 4 2 2 3 2 7" xfId="29692" xr:uid="{00000000-0005-0000-0000-0000CD030000}"/>
    <cellStyle name="20% - Accent1 4 2 2 3 3" xfId="7068" xr:uid="{00000000-0005-0000-0000-0000CE030000}"/>
    <cellStyle name="20% - Accent1 4 2 2 3 4" xfId="11353" xr:uid="{00000000-0005-0000-0000-0000CF030000}"/>
    <cellStyle name="20% - Accent1 4 2 2 3 5" xfId="15625" xr:uid="{00000000-0005-0000-0000-0000D0030000}"/>
    <cellStyle name="20% - Accent1 4 2 2 3 6" xfId="19859" xr:uid="{00000000-0005-0000-0000-0000D1030000}"/>
    <cellStyle name="20% - Accent1 4 2 2 3 7" xfId="24097" xr:uid="{00000000-0005-0000-0000-0000D2030000}"/>
    <cellStyle name="20% - Accent1 4 2 2 3 8" xfId="28175" xr:uid="{00000000-0005-0000-0000-0000D3030000}"/>
    <cellStyle name="20% - Accent1 4 2 2 4" xfId="1233" xr:uid="{00000000-0005-0000-0000-0000D4030000}"/>
    <cellStyle name="20% - Accent1 4 2 2 4 2" xfId="6208" xr:uid="{00000000-0005-0000-0000-0000D5030000}"/>
    <cellStyle name="20% - Accent1 4 2 2 4 3" xfId="10497" xr:uid="{00000000-0005-0000-0000-0000D6030000}"/>
    <cellStyle name="20% - Accent1 4 2 2 4 4" xfId="14775" xr:uid="{00000000-0005-0000-0000-0000D7030000}"/>
    <cellStyle name="20% - Accent1 4 2 2 4 5" xfId="19017" xr:uid="{00000000-0005-0000-0000-0000D8030000}"/>
    <cellStyle name="20% - Accent1 4 2 2 4 6" xfId="23263" xr:uid="{00000000-0005-0000-0000-0000D9030000}"/>
    <cellStyle name="20% - Accent1 4 2 2 4 7" xfId="27368" xr:uid="{00000000-0005-0000-0000-0000DA030000}"/>
    <cellStyle name="20% - Accent1 4 2 2 5" xfId="3216" xr:uid="{00000000-0005-0000-0000-0000DB030000}"/>
    <cellStyle name="20% - Accent1 4 2 2 5 2" xfId="8189" xr:uid="{00000000-0005-0000-0000-0000DC030000}"/>
    <cellStyle name="20% - Accent1 4 2 2 5 3" xfId="12466" xr:uid="{00000000-0005-0000-0000-0000DD030000}"/>
    <cellStyle name="20% - Accent1 4 2 2 5 4" xfId="16725" xr:uid="{00000000-0005-0000-0000-0000DE030000}"/>
    <cellStyle name="20% - Accent1 4 2 2 5 5" xfId="20943" xr:uid="{00000000-0005-0000-0000-0000DF030000}"/>
    <cellStyle name="20% - Accent1 4 2 2 5 6" xfId="25139" xr:uid="{00000000-0005-0000-0000-0000E0030000}"/>
    <cellStyle name="20% - Accent1 4 2 2 5 7" xfId="29035" xr:uid="{00000000-0005-0000-0000-0000E1030000}"/>
    <cellStyle name="20% - Accent1 4 2 2 6" xfId="4564" xr:uid="{00000000-0005-0000-0000-0000E2030000}"/>
    <cellStyle name="20% - Accent1 4 2 2 6 2" xfId="9536" xr:uid="{00000000-0005-0000-0000-0000E3030000}"/>
    <cellStyle name="20% - Accent1 4 2 2 6 3" xfId="13814" xr:uid="{00000000-0005-0000-0000-0000E4030000}"/>
    <cellStyle name="20% - Accent1 4 2 2 6 4" xfId="18070" xr:uid="{00000000-0005-0000-0000-0000E5030000}"/>
    <cellStyle name="20% - Accent1 4 2 2 6 5" xfId="22287" xr:uid="{00000000-0005-0000-0000-0000E6030000}"/>
    <cellStyle name="20% - Accent1 4 2 2 6 6" xfId="26473" xr:uid="{00000000-0005-0000-0000-0000E7030000}"/>
    <cellStyle name="20% - Accent1 4 2 2 6 7" xfId="30352" xr:uid="{00000000-0005-0000-0000-0000E8030000}"/>
    <cellStyle name="20% - Accent1 4 2 2 7" xfId="5438" xr:uid="{00000000-0005-0000-0000-0000E9030000}"/>
    <cellStyle name="20% - Accent1 4 2 2 8" xfId="7648" xr:uid="{00000000-0005-0000-0000-0000EA030000}"/>
    <cellStyle name="20% - Accent1 4 2 2 9" xfId="11930" xr:uid="{00000000-0005-0000-0000-0000EB030000}"/>
    <cellStyle name="20% - Accent1 4 2 3" xfId="680" xr:uid="{00000000-0005-0000-0000-0000EC030000}"/>
    <cellStyle name="20% - Accent1 4 2 3 10" xfId="22733" xr:uid="{00000000-0005-0000-0000-0000ED030000}"/>
    <cellStyle name="20% - Accent1 4 2 3 11" xfId="14651" xr:uid="{00000000-0005-0000-0000-0000EE030000}"/>
    <cellStyle name="20% - Accent1 4 2 3 2" xfId="2211" xr:uid="{00000000-0005-0000-0000-0000EF030000}"/>
    <cellStyle name="20% - Accent1 4 2 3 2 2" xfId="4047" xr:uid="{00000000-0005-0000-0000-0000F0030000}"/>
    <cellStyle name="20% - Accent1 4 2 3 2 2 2" xfId="9021" xr:uid="{00000000-0005-0000-0000-0000F1030000}"/>
    <cellStyle name="20% - Accent1 4 2 3 2 2 3" xfId="13298" xr:uid="{00000000-0005-0000-0000-0000F2030000}"/>
    <cellStyle name="20% - Accent1 4 2 3 2 2 4" xfId="17556" xr:uid="{00000000-0005-0000-0000-0000F3030000}"/>
    <cellStyle name="20% - Accent1 4 2 3 2 2 5" xfId="21775" xr:uid="{00000000-0005-0000-0000-0000F4030000}"/>
    <cellStyle name="20% - Accent1 4 2 3 2 2 6" xfId="25970" xr:uid="{00000000-0005-0000-0000-0000F5030000}"/>
    <cellStyle name="20% - Accent1 4 2 3 2 2 7" xfId="29866" xr:uid="{00000000-0005-0000-0000-0000F6030000}"/>
    <cellStyle name="20% - Accent1 4 2 3 2 3" xfId="7185" xr:uid="{00000000-0005-0000-0000-0000F7030000}"/>
    <cellStyle name="20% - Accent1 4 2 3 2 4" xfId="11470" xr:uid="{00000000-0005-0000-0000-0000F8030000}"/>
    <cellStyle name="20% - Accent1 4 2 3 2 5" xfId="15742" xr:uid="{00000000-0005-0000-0000-0000F9030000}"/>
    <cellStyle name="20% - Accent1 4 2 3 2 6" xfId="19976" xr:uid="{00000000-0005-0000-0000-0000FA030000}"/>
    <cellStyle name="20% - Accent1 4 2 3 2 7" xfId="24214" xr:uid="{00000000-0005-0000-0000-0000FB030000}"/>
    <cellStyle name="20% - Accent1 4 2 3 2 8" xfId="28292" xr:uid="{00000000-0005-0000-0000-0000FC030000}"/>
    <cellStyle name="20% - Accent1 4 2 3 3" xfId="1354" xr:uid="{00000000-0005-0000-0000-0000FD030000}"/>
    <cellStyle name="20% - Accent1 4 2 3 3 2" xfId="6329" xr:uid="{00000000-0005-0000-0000-0000FE030000}"/>
    <cellStyle name="20% - Accent1 4 2 3 3 3" xfId="10618" xr:uid="{00000000-0005-0000-0000-0000FF030000}"/>
    <cellStyle name="20% - Accent1 4 2 3 3 4" xfId="14894" xr:uid="{00000000-0005-0000-0000-000000040000}"/>
    <cellStyle name="20% - Accent1 4 2 3 3 5" xfId="19135" xr:uid="{00000000-0005-0000-0000-000001040000}"/>
    <cellStyle name="20% - Accent1 4 2 3 3 6" xfId="23382" xr:uid="{00000000-0005-0000-0000-000002040000}"/>
    <cellStyle name="20% - Accent1 4 2 3 3 7" xfId="27485" xr:uid="{00000000-0005-0000-0000-000003040000}"/>
    <cellStyle name="20% - Accent1 4 2 3 4" xfId="3390" xr:uid="{00000000-0005-0000-0000-000004040000}"/>
    <cellStyle name="20% - Accent1 4 2 3 4 2" xfId="8364" xr:uid="{00000000-0005-0000-0000-000005040000}"/>
    <cellStyle name="20% - Accent1 4 2 3 4 3" xfId="12641" xr:uid="{00000000-0005-0000-0000-000006040000}"/>
    <cellStyle name="20% - Accent1 4 2 3 4 4" xfId="16899" xr:uid="{00000000-0005-0000-0000-000007040000}"/>
    <cellStyle name="20% - Accent1 4 2 3 4 5" xfId="21118" xr:uid="{00000000-0005-0000-0000-000008040000}"/>
    <cellStyle name="20% - Accent1 4 2 3 4 6" xfId="25313" xr:uid="{00000000-0005-0000-0000-000009040000}"/>
    <cellStyle name="20% - Accent1 4 2 3 4 7" xfId="29209" xr:uid="{00000000-0005-0000-0000-00000A040000}"/>
    <cellStyle name="20% - Accent1 4 2 3 5" xfId="4738" xr:uid="{00000000-0005-0000-0000-00000B040000}"/>
    <cellStyle name="20% - Accent1 4 2 3 5 2" xfId="9710" xr:uid="{00000000-0005-0000-0000-00000C040000}"/>
    <cellStyle name="20% - Accent1 4 2 3 5 3" xfId="13988" xr:uid="{00000000-0005-0000-0000-00000D040000}"/>
    <cellStyle name="20% - Accent1 4 2 3 5 4" xfId="18244" xr:uid="{00000000-0005-0000-0000-00000E040000}"/>
    <cellStyle name="20% - Accent1 4 2 3 5 5" xfId="22461" xr:uid="{00000000-0005-0000-0000-00000F040000}"/>
    <cellStyle name="20% - Accent1 4 2 3 5 6" xfId="26647" xr:uid="{00000000-0005-0000-0000-000010040000}"/>
    <cellStyle name="20% - Accent1 4 2 3 5 7" xfId="30526" xr:uid="{00000000-0005-0000-0000-000011040000}"/>
    <cellStyle name="20% - Accent1 4 2 3 6" xfId="5656" xr:uid="{00000000-0005-0000-0000-000012040000}"/>
    <cellStyle name="20% - Accent1 4 2 3 7" xfId="5099" xr:uid="{00000000-0005-0000-0000-000013040000}"/>
    <cellStyle name="20% - Accent1 4 2 3 8" xfId="5329" xr:uid="{00000000-0005-0000-0000-000014040000}"/>
    <cellStyle name="20% - Accent1 4 2 3 9" xfId="7675" xr:uid="{00000000-0005-0000-0000-000015040000}"/>
    <cellStyle name="20% - Accent1 4 2 4" xfId="1941" xr:uid="{00000000-0005-0000-0000-000016040000}"/>
    <cellStyle name="20% - Accent1 4 2 4 2" xfId="3718" xr:uid="{00000000-0005-0000-0000-000017040000}"/>
    <cellStyle name="20% - Accent1 4 2 4 2 2" xfId="8692" xr:uid="{00000000-0005-0000-0000-000018040000}"/>
    <cellStyle name="20% - Accent1 4 2 4 2 3" xfId="12969" xr:uid="{00000000-0005-0000-0000-000019040000}"/>
    <cellStyle name="20% - Accent1 4 2 4 2 4" xfId="17227" xr:uid="{00000000-0005-0000-0000-00001A040000}"/>
    <cellStyle name="20% - Accent1 4 2 4 2 5" xfId="21446" xr:uid="{00000000-0005-0000-0000-00001B040000}"/>
    <cellStyle name="20% - Accent1 4 2 4 2 6" xfId="25641" xr:uid="{00000000-0005-0000-0000-00001C040000}"/>
    <cellStyle name="20% - Accent1 4 2 4 2 7" xfId="29537" xr:uid="{00000000-0005-0000-0000-00001D040000}"/>
    <cellStyle name="20% - Accent1 4 2 4 3" xfId="6915" xr:uid="{00000000-0005-0000-0000-00001E040000}"/>
    <cellStyle name="20% - Accent1 4 2 4 4" xfId="11200" xr:uid="{00000000-0005-0000-0000-00001F040000}"/>
    <cellStyle name="20% - Accent1 4 2 4 5" xfId="15473" xr:uid="{00000000-0005-0000-0000-000020040000}"/>
    <cellStyle name="20% - Accent1 4 2 4 6" xfId="19708" xr:uid="{00000000-0005-0000-0000-000021040000}"/>
    <cellStyle name="20% - Accent1 4 2 4 7" xfId="23946" xr:uid="{00000000-0005-0000-0000-000022040000}"/>
    <cellStyle name="20% - Accent1 4 2 4 8" xfId="28024" xr:uid="{00000000-0005-0000-0000-000023040000}"/>
    <cellStyle name="20% - Accent1 4 2 5" xfId="1057" xr:uid="{00000000-0005-0000-0000-000024040000}"/>
    <cellStyle name="20% - Accent1 4 2 5 2" xfId="6033" xr:uid="{00000000-0005-0000-0000-000025040000}"/>
    <cellStyle name="20% - Accent1 4 2 5 3" xfId="10322" xr:uid="{00000000-0005-0000-0000-000026040000}"/>
    <cellStyle name="20% - Accent1 4 2 5 4" xfId="14600" xr:uid="{00000000-0005-0000-0000-000027040000}"/>
    <cellStyle name="20% - Accent1 4 2 5 5" xfId="18848" xr:uid="{00000000-0005-0000-0000-000028040000}"/>
    <cellStyle name="20% - Accent1 4 2 5 6" xfId="23096" xr:uid="{00000000-0005-0000-0000-000029040000}"/>
    <cellStyle name="20% - Accent1 4 2 5 7" xfId="27216" xr:uid="{00000000-0005-0000-0000-00002A040000}"/>
    <cellStyle name="20% - Accent1 4 2 6" xfId="3061" xr:uid="{00000000-0005-0000-0000-00002B040000}"/>
    <cellStyle name="20% - Accent1 4 2 6 2" xfId="8034" xr:uid="{00000000-0005-0000-0000-00002C040000}"/>
    <cellStyle name="20% - Accent1 4 2 6 3" xfId="12311" xr:uid="{00000000-0005-0000-0000-00002D040000}"/>
    <cellStyle name="20% - Accent1 4 2 6 4" xfId="16570" xr:uid="{00000000-0005-0000-0000-00002E040000}"/>
    <cellStyle name="20% - Accent1 4 2 6 5" xfId="20788" xr:uid="{00000000-0005-0000-0000-00002F040000}"/>
    <cellStyle name="20% - Accent1 4 2 6 6" xfId="24984" xr:uid="{00000000-0005-0000-0000-000030040000}"/>
    <cellStyle name="20% - Accent1 4 2 6 7" xfId="28880" xr:uid="{00000000-0005-0000-0000-000031040000}"/>
    <cellStyle name="20% - Accent1 4 2 7" xfId="4409" xr:uid="{00000000-0005-0000-0000-000032040000}"/>
    <cellStyle name="20% - Accent1 4 2 7 2" xfId="9381" xr:uid="{00000000-0005-0000-0000-000033040000}"/>
    <cellStyle name="20% - Accent1 4 2 7 3" xfId="13659" xr:uid="{00000000-0005-0000-0000-000034040000}"/>
    <cellStyle name="20% - Accent1 4 2 7 4" xfId="17915" xr:uid="{00000000-0005-0000-0000-000035040000}"/>
    <cellStyle name="20% - Accent1 4 2 7 5" xfId="22132" xr:uid="{00000000-0005-0000-0000-000036040000}"/>
    <cellStyle name="20% - Accent1 4 2 7 6" xfId="26318" xr:uid="{00000000-0005-0000-0000-000037040000}"/>
    <cellStyle name="20% - Accent1 4 2 7 7" xfId="30197" xr:uid="{00000000-0005-0000-0000-000038040000}"/>
    <cellStyle name="20% - Accent1 4 2 8" xfId="5274" xr:uid="{00000000-0005-0000-0000-000039040000}"/>
    <cellStyle name="20% - Accent1 4 2 9" xfId="7726" xr:uid="{00000000-0005-0000-0000-00003A040000}"/>
    <cellStyle name="20% - Accent1 4 3" xfId="399" xr:uid="{00000000-0005-0000-0000-00003B040000}"/>
    <cellStyle name="20% - Accent1 4 3 10" xfId="14468" xr:uid="{00000000-0005-0000-0000-00003C040000}"/>
    <cellStyle name="20% - Accent1 4 3 11" xfId="20482" xr:uid="{00000000-0005-0000-0000-00003D040000}"/>
    <cellStyle name="20% - Accent1 4 3 12" xfId="22974" xr:uid="{00000000-0005-0000-0000-00003E040000}"/>
    <cellStyle name="20% - Accent1 4 3 2" xfId="773" xr:uid="{00000000-0005-0000-0000-00003F040000}"/>
    <cellStyle name="20% - Accent1 4 3 2 10" xfId="22826" xr:uid="{00000000-0005-0000-0000-000040040000}"/>
    <cellStyle name="20% - Accent1 4 3 2 11" xfId="26978" xr:uid="{00000000-0005-0000-0000-000041040000}"/>
    <cellStyle name="20% - Accent1 4 3 2 2" xfId="2212" xr:uid="{00000000-0005-0000-0000-000042040000}"/>
    <cellStyle name="20% - Accent1 4 3 2 2 2" xfId="4140" xr:uid="{00000000-0005-0000-0000-000043040000}"/>
    <cellStyle name="20% - Accent1 4 3 2 2 2 2" xfId="9114" xr:uid="{00000000-0005-0000-0000-000044040000}"/>
    <cellStyle name="20% - Accent1 4 3 2 2 2 3" xfId="13391" xr:uid="{00000000-0005-0000-0000-000045040000}"/>
    <cellStyle name="20% - Accent1 4 3 2 2 2 4" xfId="17649" xr:uid="{00000000-0005-0000-0000-000046040000}"/>
    <cellStyle name="20% - Accent1 4 3 2 2 2 5" xfId="21868" xr:uid="{00000000-0005-0000-0000-000047040000}"/>
    <cellStyle name="20% - Accent1 4 3 2 2 2 6" xfId="26063" xr:uid="{00000000-0005-0000-0000-000048040000}"/>
    <cellStyle name="20% - Accent1 4 3 2 2 2 7" xfId="29959" xr:uid="{00000000-0005-0000-0000-000049040000}"/>
    <cellStyle name="20% - Accent1 4 3 2 2 3" xfId="7186" xr:uid="{00000000-0005-0000-0000-00004A040000}"/>
    <cellStyle name="20% - Accent1 4 3 2 2 4" xfId="11471" xr:uid="{00000000-0005-0000-0000-00004B040000}"/>
    <cellStyle name="20% - Accent1 4 3 2 2 5" xfId="15743" xr:uid="{00000000-0005-0000-0000-00004C040000}"/>
    <cellStyle name="20% - Accent1 4 3 2 2 6" xfId="19977" xr:uid="{00000000-0005-0000-0000-00004D040000}"/>
    <cellStyle name="20% - Accent1 4 3 2 2 7" xfId="24215" xr:uid="{00000000-0005-0000-0000-00004E040000}"/>
    <cellStyle name="20% - Accent1 4 3 2 2 8" xfId="28293" xr:uid="{00000000-0005-0000-0000-00004F040000}"/>
    <cellStyle name="20% - Accent1 4 3 2 3" xfId="1355" xr:uid="{00000000-0005-0000-0000-000050040000}"/>
    <cellStyle name="20% - Accent1 4 3 2 3 2" xfId="6330" xr:uid="{00000000-0005-0000-0000-000051040000}"/>
    <cellStyle name="20% - Accent1 4 3 2 3 3" xfId="10619" xr:uid="{00000000-0005-0000-0000-000052040000}"/>
    <cellStyle name="20% - Accent1 4 3 2 3 4" xfId="14895" xr:uid="{00000000-0005-0000-0000-000053040000}"/>
    <cellStyle name="20% - Accent1 4 3 2 3 5" xfId="19136" xr:uid="{00000000-0005-0000-0000-000054040000}"/>
    <cellStyle name="20% - Accent1 4 3 2 3 6" xfId="23383" xr:uid="{00000000-0005-0000-0000-000055040000}"/>
    <cellStyle name="20% - Accent1 4 3 2 3 7" xfId="27486" xr:uid="{00000000-0005-0000-0000-000056040000}"/>
    <cellStyle name="20% - Accent1 4 3 2 4" xfId="3483" xr:uid="{00000000-0005-0000-0000-000057040000}"/>
    <cellStyle name="20% - Accent1 4 3 2 4 2" xfId="8457" xr:uid="{00000000-0005-0000-0000-000058040000}"/>
    <cellStyle name="20% - Accent1 4 3 2 4 3" xfId="12734" xr:uid="{00000000-0005-0000-0000-000059040000}"/>
    <cellStyle name="20% - Accent1 4 3 2 4 4" xfId="16992" xr:uid="{00000000-0005-0000-0000-00005A040000}"/>
    <cellStyle name="20% - Accent1 4 3 2 4 5" xfId="21211" xr:uid="{00000000-0005-0000-0000-00005B040000}"/>
    <cellStyle name="20% - Accent1 4 3 2 4 6" xfId="25406" xr:uid="{00000000-0005-0000-0000-00005C040000}"/>
    <cellStyle name="20% - Accent1 4 3 2 4 7" xfId="29302" xr:uid="{00000000-0005-0000-0000-00005D040000}"/>
    <cellStyle name="20% - Accent1 4 3 2 5" xfId="4831" xr:uid="{00000000-0005-0000-0000-00005E040000}"/>
    <cellStyle name="20% - Accent1 4 3 2 5 2" xfId="9803" xr:uid="{00000000-0005-0000-0000-00005F040000}"/>
    <cellStyle name="20% - Accent1 4 3 2 5 3" xfId="14081" xr:uid="{00000000-0005-0000-0000-000060040000}"/>
    <cellStyle name="20% - Accent1 4 3 2 5 4" xfId="18337" xr:uid="{00000000-0005-0000-0000-000061040000}"/>
    <cellStyle name="20% - Accent1 4 3 2 5 5" xfId="22554" xr:uid="{00000000-0005-0000-0000-000062040000}"/>
    <cellStyle name="20% - Accent1 4 3 2 5 6" xfId="26740" xr:uid="{00000000-0005-0000-0000-000063040000}"/>
    <cellStyle name="20% - Accent1 4 3 2 5 7" xfId="30619" xr:uid="{00000000-0005-0000-0000-000064040000}"/>
    <cellStyle name="20% - Accent1 4 3 2 6" xfId="5749" xr:uid="{00000000-0005-0000-0000-000065040000}"/>
    <cellStyle name="20% - Accent1 4 3 2 7" xfId="10041" xr:uid="{00000000-0005-0000-0000-000066040000}"/>
    <cellStyle name="20% - Accent1 4 3 2 8" xfId="14319" xr:uid="{00000000-0005-0000-0000-000067040000}"/>
    <cellStyle name="20% - Accent1 4 3 2 9" xfId="18575" xr:uid="{00000000-0005-0000-0000-000068040000}"/>
    <cellStyle name="20% - Accent1 4 3 3" xfId="2032" xr:uid="{00000000-0005-0000-0000-000069040000}"/>
    <cellStyle name="20% - Accent1 4 3 3 2" xfId="3811" xr:uid="{00000000-0005-0000-0000-00006A040000}"/>
    <cellStyle name="20% - Accent1 4 3 3 2 2" xfId="8785" xr:uid="{00000000-0005-0000-0000-00006B040000}"/>
    <cellStyle name="20% - Accent1 4 3 3 2 3" xfId="13062" xr:uid="{00000000-0005-0000-0000-00006C040000}"/>
    <cellStyle name="20% - Accent1 4 3 3 2 4" xfId="17320" xr:uid="{00000000-0005-0000-0000-00006D040000}"/>
    <cellStyle name="20% - Accent1 4 3 3 2 5" xfId="21539" xr:uid="{00000000-0005-0000-0000-00006E040000}"/>
    <cellStyle name="20% - Accent1 4 3 3 2 6" xfId="25734" xr:uid="{00000000-0005-0000-0000-00006F040000}"/>
    <cellStyle name="20% - Accent1 4 3 3 2 7" xfId="29630" xr:uid="{00000000-0005-0000-0000-000070040000}"/>
    <cellStyle name="20% - Accent1 4 3 3 3" xfId="7006" xr:uid="{00000000-0005-0000-0000-000071040000}"/>
    <cellStyle name="20% - Accent1 4 3 3 4" xfId="11291" xr:uid="{00000000-0005-0000-0000-000072040000}"/>
    <cellStyle name="20% - Accent1 4 3 3 5" xfId="15563" xr:uid="{00000000-0005-0000-0000-000073040000}"/>
    <cellStyle name="20% - Accent1 4 3 3 6" xfId="19797" xr:uid="{00000000-0005-0000-0000-000074040000}"/>
    <cellStyle name="20% - Accent1 4 3 3 7" xfId="24035" xr:uid="{00000000-0005-0000-0000-000075040000}"/>
    <cellStyle name="20% - Accent1 4 3 3 8" xfId="28113" xr:uid="{00000000-0005-0000-0000-000076040000}"/>
    <cellStyle name="20% - Accent1 4 3 4" xfId="1171" xr:uid="{00000000-0005-0000-0000-000077040000}"/>
    <cellStyle name="20% - Accent1 4 3 4 2" xfId="6146" xr:uid="{00000000-0005-0000-0000-000078040000}"/>
    <cellStyle name="20% - Accent1 4 3 4 3" xfId="10435" xr:uid="{00000000-0005-0000-0000-000079040000}"/>
    <cellStyle name="20% - Accent1 4 3 4 4" xfId="14713" xr:uid="{00000000-0005-0000-0000-00007A040000}"/>
    <cellStyle name="20% - Accent1 4 3 4 5" xfId="18955" xr:uid="{00000000-0005-0000-0000-00007B040000}"/>
    <cellStyle name="20% - Accent1 4 3 4 6" xfId="23201" xr:uid="{00000000-0005-0000-0000-00007C040000}"/>
    <cellStyle name="20% - Accent1 4 3 4 7" xfId="27306" xr:uid="{00000000-0005-0000-0000-00007D040000}"/>
    <cellStyle name="20% - Accent1 4 3 5" xfId="3154" xr:uid="{00000000-0005-0000-0000-00007E040000}"/>
    <cellStyle name="20% - Accent1 4 3 5 2" xfId="8127" xr:uid="{00000000-0005-0000-0000-00007F040000}"/>
    <cellStyle name="20% - Accent1 4 3 5 3" xfId="12404" xr:uid="{00000000-0005-0000-0000-000080040000}"/>
    <cellStyle name="20% - Accent1 4 3 5 4" xfId="16663" xr:uid="{00000000-0005-0000-0000-000081040000}"/>
    <cellStyle name="20% - Accent1 4 3 5 5" xfId="20881" xr:uid="{00000000-0005-0000-0000-000082040000}"/>
    <cellStyle name="20% - Accent1 4 3 5 6" xfId="25077" xr:uid="{00000000-0005-0000-0000-000083040000}"/>
    <cellStyle name="20% - Accent1 4 3 5 7" xfId="28973" xr:uid="{00000000-0005-0000-0000-000084040000}"/>
    <cellStyle name="20% - Accent1 4 3 6" xfId="4502" xr:uid="{00000000-0005-0000-0000-000085040000}"/>
    <cellStyle name="20% - Accent1 4 3 6 2" xfId="9474" xr:uid="{00000000-0005-0000-0000-000086040000}"/>
    <cellStyle name="20% - Accent1 4 3 6 3" xfId="13752" xr:uid="{00000000-0005-0000-0000-000087040000}"/>
    <cellStyle name="20% - Accent1 4 3 6 4" xfId="18008" xr:uid="{00000000-0005-0000-0000-000088040000}"/>
    <cellStyle name="20% - Accent1 4 3 6 5" xfId="22225" xr:uid="{00000000-0005-0000-0000-000089040000}"/>
    <cellStyle name="20% - Accent1 4 3 6 6" xfId="26411" xr:uid="{00000000-0005-0000-0000-00008A040000}"/>
    <cellStyle name="20% - Accent1 4 3 6 7" xfId="30290" xr:uid="{00000000-0005-0000-0000-00008B040000}"/>
    <cellStyle name="20% - Accent1 4 3 7" xfId="5376" xr:uid="{00000000-0005-0000-0000-00008C040000}"/>
    <cellStyle name="20% - Accent1 4 3 8" xfId="5898" xr:uid="{00000000-0005-0000-0000-00008D040000}"/>
    <cellStyle name="20% - Accent1 4 3 9" xfId="10190" xr:uid="{00000000-0005-0000-0000-00008E040000}"/>
    <cellStyle name="20% - Accent1 4 4" xfId="513" xr:uid="{00000000-0005-0000-0000-00008F040000}"/>
    <cellStyle name="20% - Accent1 4 4 10" xfId="12166" xr:uid="{00000000-0005-0000-0000-000090040000}"/>
    <cellStyle name="20% - Accent1 4 4 11" xfId="16217" xr:uid="{00000000-0005-0000-0000-000091040000}"/>
    <cellStyle name="20% - Accent1 4 4 12" xfId="18881" xr:uid="{00000000-0005-0000-0000-000092040000}"/>
    <cellStyle name="20% - Accent1 4 4 2" xfId="887" xr:uid="{00000000-0005-0000-0000-000093040000}"/>
    <cellStyle name="20% - Accent1 4 4 2 10" xfId="22940" xr:uid="{00000000-0005-0000-0000-000094040000}"/>
    <cellStyle name="20% - Accent1 4 4 2 11" xfId="27092" xr:uid="{00000000-0005-0000-0000-000095040000}"/>
    <cellStyle name="20% - Accent1 4 4 2 2" xfId="2213" xr:uid="{00000000-0005-0000-0000-000096040000}"/>
    <cellStyle name="20% - Accent1 4 4 2 2 2" xfId="4254" xr:uid="{00000000-0005-0000-0000-000097040000}"/>
    <cellStyle name="20% - Accent1 4 4 2 2 2 2" xfId="9228" xr:uid="{00000000-0005-0000-0000-000098040000}"/>
    <cellStyle name="20% - Accent1 4 4 2 2 2 3" xfId="13505" xr:uid="{00000000-0005-0000-0000-000099040000}"/>
    <cellStyle name="20% - Accent1 4 4 2 2 2 4" xfId="17763" xr:uid="{00000000-0005-0000-0000-00009A040000}"/>
    <cellStyle name="20% - Accent1 4 4 2 2 2 5" xfId="21982" xr:uid="{00000000-0005-0000-0000-00009B040000}"/>
    <cellStyle name="20% - Accent1 4 4 2 2 2 6" xfId="26177" xr:uid="{00000000-0005-0000-0000-00009C040000}"/>
    <cellStyle name="20% - Accent1 4 4 2 2 2 7" xfId="30073" xr:uid="{00000000-0005-0000-0000-00009D040000}"/>
    <cellStyle name="20% - Accent1 4 4 2 2 3" xfId="7187" xr:uid="{00000000-0005-0000-0000-00009E040000}"/>
    <cellStyle name="20% - Accent1 4 4 2 2 4" xfId="11472" xr:uid="{00000000-0005-0000-0000-00009F040000}"/>
    <cellStyle name="20% - Accent1 4 4 2 2 5" xfId="15744" xr:uid="{00000000-0005-0000-0000-0000A0040000}"/>
    <cellStyle name="20% - Accent1 4 4 2 2 6" xfId="19978" xr:uid="{00000000-0005-0000-0000-0000A1040000}"/>
    <cellStyle name="20% - Accent1 4 4 2 2 7" xfId="24216" xr:uid="{00000000-0005-0000-0000-0000A2040000}"/>
    <cellStyle name="20% - Accent1 4 4 2 2 8" xfId="28294" xr:uid="{00000000-0005-0000-0000-0000A3040000}"/>
    <cellStyle name="20% - Accent1 4 4 2 3" xfId="1356" xr:uid="{00000000-0005-0000-0000-0000A4040000}"/>
    <cellStyle name="20% - Accent1 4 4 2 3 2" xfId="6331" xr:uid="{00000000-0005-0000-0000-0000A5040000}"/>
    <cellStyle name="20% - Accent1 4 4 2 3 3" xfId="10620" xr:uid="{00000000-0005-0000-0000-0000A6040000}"/>
    <cellStyle name="20% - Accent1 4 4 2 3 4" xfId="14896" xr:uid="{00000000-0005-0000-0000-0000A7040000}"/>
    <cellStyle name="20% - Accent1 4 4 2 3 5" xfId="19137" xr:uid="{00000000-0005-0000-0000-0000A8040000}"/>
    <cellStyle name="20% - Accent1 4 4 2 3 6" xfId="23384" xr:uid="{00000000-0005-0000-0000-0000A9040000}"/>
    <cellStyle name="20% - Accent1 4 4 2 3 7" xfId="27487" xr:uid="{00000000-0005-0000-0000-0000AA040000}"/>
    <cellStyle name="20% - Accent1 4 4 2 4" xfId="3597" xr:uid="{00000000-0005-0000-0000-0000AB040000}"/>
    <cellStyle name="20% - Accent1 4 4 2 4 2" xfId="8571" xr:uid="{00000000-0005-0000-0000-0000AC040000}"/>
    <cellStyle name="20% - Accent1 4 4 2 4 3" xfId="12848" xr:uid="{00000000-0005-0000-0000-0000AD040000}"/>
    <cellStyle name="20% - Accent1 4 4 2 4 4" xfId="17106" xr:uid="{00000000-0005-0000-0000-0000AE040000}"/>
    <cellStyle name="20% - Accent1 4 4 2 4 5" xfId="21325" xr:uid="{00000000-0005-0000-0000-0000AF040000}"/>
    <cellStyle name="20% - Accent1 4 4 2 4 6" xfId="25520" xr:uid="{00000000-0005-0000-0000-0000B0040000}"/>
    <cellStyle name="20% - Accent1 4 4 2 4 7" xfId="29416" xr:uid="{00000000-0005-0000-0000-0000B1040000}"/>
    <cellStyle name="20% - Accent1 4 4 2 5" xfId="4945" xr:uid="{00000000-0005-0000-0000-0000B2040000}"/>
    <cellStyle name="20% - Accent1 4 4 2 5 2" xfId="9917" xr:uid="{00000000-0005-0000-0000-0000B3040000}"/>
    <cellStyle name="20% - Accent1 4 4 2 5 3" xfId="14195" xr:uid="{00000000-0005-0000-0000-0000B4040000}"/>
    <cellStyle name="20% - Accent1 4 4 2 5 4" xfId="18451" xr:uid="{00000000-0005-0000-0000-0000B5040000}"/>
    <cellStyle name="20% - Accent1 4 4 2 5 5" xfId="22668" xr:uid="{00000000-0005-0000-0000-0000B6040000}"/>
    <cellStyle name="20% - Accent1 4 4 2 5 6" xfId="26854" xr:uid="{00000000-0005-0000-0000-0000B7040000}"/>
    <cellStyle name="20% - Accent1 4 4 2 5 7" xfId="30733" xr:uid="{00000000-0005-0000-0000-0000B8040000}"/>
    <cellStyle name="20% - Accent1 4 4 2 6" xfId="5863" xr:uid="{00000000-0005-0000-0000-0000B9040000}"/>
    <cellStyle name="20% - Accent1 4 4 2 7" xfId="10155" xr:uid="{00000000-0005-0000-0000-0000BA040000}"/>
    <cellStyle name="20% - Accent1 4 4 2 8" xfId="14433" xr:uid="{00000000-0005-0000-0000-0000BB040000}"/>
    <cellStyle name="20% - Accent1 4 4 2 9" xfId="18689" xr:uid="{00000000-0005-0000-0000-0000BC040000}"/>
    <cellStyle name="20% - Accent1 4 4 3" xfId="2161" xr:uid="{00000000-0005-0000-0000-0000BD040000}"/>
    <cellStyle name="20% - Accent1 4 4 3 2" xfId="3925" xr:uid="{00000000-0005-0000-0000-0000BE040000}"/>
    <cellStyle name="20% - Accent1 4 4 3 2 2" xfId="8899" xr:uid="{00000000-0005-0000-0000-0000BF040000}"/>
    <cellStyle name="20% - Accent1 4 4 3 2 3" xfId="13176" xr:uid="{00000000-0005-0000-0000-0000C0040000}"/>
    <cellStyle name="20% - Accent1 4 4 3 2 4" xfId="17434" xr:uid="{00000000-0005-0000-0000-0000C1040000}"/>
    <cellStyle name="20% - Accent1 4 4 3 2 5" xfId="21653" xr:uid="{00000000-0005-0000-0000-0000C2040000}"/>
    <cellStyle name="20% - Accent1 4 4 3 2 6" xfId="25848" xr:uid="{00000000-0005-0000-0000-0000C3040000}"/>
    <cellStyle name="20% - Accent1 4 4 3 2 7" xfId="29744" xr:uid="{00000000-0005-0000-0000-0000C4040000}"/>
    <cellStyle name="20% - Accent1 4 4 3 3" xfId="7135" xr:uid="{00000000-0005-0000-0000-0000C5040000}"/>
    <cellStyle name="20% - Accent1 4 4 3 4" xfId="11420" xr:uid="{00000000-0005-0000-0000-0000C6040000}"/>
    <cellStyle name="20% - Accent1 4 4 3 5" xfId="15692" xr:uid="{00000000-0005-0000-0000-0000C7040000}"/>
    <cellStyle name="20% - Accent1 4 4 3 6" xfId="19926" xr:uid="{00000000-0005-0000-0000-0000C8040000}"/>
    <cellStyle name="20% - Accent1 4 4 3 7" xfId="24164" xr:uid="{00000000-0005-0000-0000-0000C9040000}"/>
    <cellStyle name="20% - Accent1 4 4 3 8" xfId="28242" xr:uid="{00000000-0005-0000-0000-0000CA040000}"/>
    <cellStyle name="20% - Accent1 4 4 4" xfId="1304" xr:uid="{00000000-0005-0000-0000-0000CB040000}"/>
    <cellStyle name="20% - Accent1 4 4 4 2" xfId="6279" xr:uid="{00000000-0005-0000-0000-0000CC040000}"/>
    <cellStyle name="20% - Accent1 4 4 4 3" xfId="10568" xr:uid="{00000000-0005-0000-0000-0000CD040000}"/>
    <cellStyle name="20% - Accent1 4 4 4 4" xfId="14844" xr:uid="{00000000-0005-0000-0000-0000CE040000}"/>
    <cellStyle name="20% - Accent1 4 4 4 5" xfId="19085" xr:uid="{00000000-0005-0000-0000-0000CF040000}"/>
    <cellStyle name="20% - Accent1 4 4 4 6" xfId="23332" xr:uid="{00000000-0005-0000-0000-0000D0040000}"/>
    <cellStyle name="20% - Accent1 4 4 4 7" xfId="27435" xr:uid="{00000000-0005-0000-0000-0000D1040000}"/>
    <cellStyle name="20% - Accent1 4 4 5" xfId="3268" xr:uid="{00000000-0005-0000-0000-0000D2040000}"/>
    <cellStyle name="20% - Accent1 4 4 5 2" xfId="8241" xr:uid="{00000000-0005-0000-0000-0000D3040000}"/>
    <cellStyle name="20% - Accent1 4 4 5 3" xfId="12518" xr:uid="{00000000-0005-0000-0000-0000D4040000}"/>
    <cellStyle name="20% - Accent1 4 4 5 4" xfId="16777" xr:uid="{00000000-0005-0000-0000-0000D5040000}"/>
    <cellStyle name="20% - Accent1 4 4 5 5" xfId="20995" xr:uid="{00000000-0005-0000-0000-0000D6040000}"/>
    <cellStyle name="20% - Accent1 4 4 5 6" xfId="25191" xr:uid="{00000000-0005-0000-0000-0000D7040000}"/>
    <cellStyle name="20% - Accent1 4 4 5 7" xfId="29087" xr:uid="{00000000-0005-0000-0000-0000D8040000}"/>
    <cellStyle name="20% - Accent1 4 4 6" xfId="4616" xr:uid="{00000000-0005-0000-0000-0000D9040000}"/>
    <cellStyle name="20% - Accent1 4 4 6 2" xfId="9588" xr:uid="{00000000-0005-0000-0000-0000DA040000}"/>
    <cellStyle name="20% - Accent1 4 4 6 3" xfId="13866" xr:uid="{00000000-0005-0000-0000-0000DB040000}"/>
    <cellStyle name="20% - Accent1 4 4 6 4" xfId="18122" xr:uid="{00000000-0005-0000-0000-0000DC040000}"/>
    <cellStyle name="20% - Accent1 4 4 6 5" xfId="22339" xr:uid="{00000000-0005-0000-0000-0000DD040000}"/>
    <cellStyle name="20% - Accent1 4 4 6 6" xfId="26525" xr:uid="{00000000-0005-0000-0000-0000DE040000}"/>
    <cellStyle name="20% - Accent1 4 4 6 7" xfId="30404" xr:uid="{00000000-0005-0000-0000-0000DF040000}"/>
    <cellStyle name="20% - Accent1 4 4 7" xfId="5490" xr:uid="{00000000-0005-0000-0000-0000E0040000}"/>
    <cellStyle name="20% - Accent1 4 4 8" xfId="5060" xr:uid="{00000000-0005-0000-0000-0000E1040000}"/>
    <cellStyle name="20% - Accent1 4 4 9" xfId="7888" xr:uid="{00000000-0005-0000-0000-0000E2040000}"/>
    <cellStyle name="20% - Accent1 4 5" xfId="614" xr:uid="{00000000-0005-0000-0000-0000E3040000}"/>
    <cellStyle name="20% - Accent1 4 5 10" xfId="5023" xr:uid="{00000000-0005-0000-0000-0000E4040000}"/>
    <cellStyle name="20% - Accent1 4 5 11" xfId="20620" xr:uid="{00000000-0005-0000-0000-0000E5040000}"/>
    <cellStyle name="20% - Accent1 4 5 12" xfId="20653" xr:uid="{00000000-0005-0000-0000-0000E6040000}"/>
    <cellStyle name="20% - Accent1 4 5 2" xfId="1358" xr:uid="{00000000-0005-0000-0000-0000E7040000}"/>
    <cellStyle name="20% - Accent1 4 5 2 2" xfId="2215" xr:uid="{00000000-0005-0000-0000-0000E8040000}"/>
    <cellStyle name="20% - Accent1 4 5 2 2 2" xfId="7189" xr:uid="{00000000-0005-0000-0000-0000E9040000}"/>
    <cellStyle name="20% - Accent1 4 5 2 2 3" xfId="11474" xr:uid="{00000000-0005-0000-0000-0000EA040000}"/>
    <cellStyle name="20% - Accent1 4 5 2 2 4" xfId="15746" xr:uid="{00000000-0005-0000-0000-0000EB040000}"/>
    <cellStyle name="20% - Accent1 4 5 2 2 5" xfId="19980" xr:uid="{00000000-0005-0000-0000-0000EC040000}"/>
    <cellStyle name="20% - Accent1 4 5 2 2 6" xfId="24218" xr:uid="{00000000-0005-0000-0000-0000ED040000}"/>
    <cellStyle name="20% - Accent1 4 5 2 2 7" xfId="28296" xr:uid="{00000000-0005-0000-0000-0000EE040000}"/>
    <cellStyle name="20% - Accent1 4 5 2 3" xfId="3981" xr:uid="{00000000-0005-0000-0000-0000EF040000}"/>
    <cellStyle name="20% - Accent1 4 5 2 3 2" xfId="8955" xr:uid="{00000000-0005-0000-0000-0000F0040000}"/>
    <cellStyle name="20% - Accent1 4 5 2 3 3" xfId="13232" xr:uid="{00000000-0005-0000-0000-0000F1040000}"/>
    <cellStyle name="20% - Accent1 4 5 2 3 4" xfId="17490" xr:uid="{00000000-0005-0000-0000-0000F2040000}"/>
    <cellStyle name="20% - Accent1 4 5 2 3 5" xfId="21709" xr:uid="{00000000-0005-0000-0000-0000F3040000}"/>
    <cellStyle name="20% - Accent1 4 5 2 3 6" xfId="25904" xr:uid="{00000000-0005-0000-0000-0000F4040000}"/>
    <cellStyle name="20% - Accent1 4 5 2 3 7" xfId="29800" xr:uid="{00000000-0005-0000-0000-0000F5040000}"/>
    <cellStyle name="20% - Accent1 4 5 2 4" xfId="6333" xr:uid="{00000000-0005-0000-0000-0000F6040000}"/>
    <cellStyle name="20% - Accent1 4 5 2 5" xfId="10622" xr:uid="{00000000-0005-0000-0000-0000F7040000}"/>
    <cellStyle name="20% - Accent1 4 5 2 6" xfId="14898" xr:uid="{00000000-0005-0000-0000-0000F8040000}"/>
    <cellStyle name="20% - Accent1 4 5 2 7" xfId="19139" xr:uid="{00000000-0005-0000-0000-0000F9040000}"/>
    <cellStyle name="20% - Accent1 4 5 2 8" xfId="23386" xr:uid="{00000000-0005-0000-0000-0000FA040000}"/>
    <cellStyle name="20% - Accent1 4 5 2 9" xfId="27489" xr:uid="{00000000-0005-0000-0000-0000FB040000}"/>
    <cellStyle name="20% - Accent1 4 5 3" xfId="2214" xr:uid="{00000000-0005-0000-0000-0000FC040000}"/>
    <cellStyle name="20% - Accent1 4 5 3 2" xfId="7188" xr:uid="{00000000-0005-0000-0000-0000FD040000}"/>
    <cellStyle name="20% - Accent1 4 5 3 3" xfId="11473" xr:uid="{00000000-0005-0000-0000-0000FE040000}"/>
    <cellStyle name="20% - Accent1 4 5 3 4" xfId="15745" xr:uid="{00000000-0005-0000-0000-0000FF040000}"/>
    <cellStyle name="20% - Accent1 4 5 3 5" xfId="19979" xr:uid="{00000000-0005-0000-0000-000000050000}"/>
    <cellStyle name="20% - Accent1 4 5 3 6" xfId="24217" xr:uid="{00000000-0005-0000-0000-000001050000}"/>
    <cellStyle name="20% - Accent1 4 5 3 7" xfId="28295" xr:uid="{00000000-0005-0000-0000-000002050000}"/>
    <cellStyle name="20% - Accent1 4 5 4" xfId="1357" xr:uid="{00000000-0005-0000-0000-000003050000}"/>
    <cellStyle name="20% - Accent1 4 5 4 2" xfId="6332" xr:uid="{00000000-0005-0000-0000-000004050000}"/>
    <cellStyle name="20% - Accent1 4 5 4 3" xfId="10621" xr:uid="{00000000-0005-0000-0000-000005050000}"/>
    <cellStyle name="20% - Accent1 4 5 4 4" xfId="14897" xr:uid="{00000000-0005-0000-0000-000006050000}"/>
    <cellStyle name="20% - Accent1 4 5 4 5" xfId="19138" xr:uid="{00000000-0005-0000-0000-000007050000}"/>
    <cellStyle name="20% - Accent1 4 5 4 6" xfId="23385" xr:uid="{00000000-0005-0000-0000-000008050000}"/>
    <cellStyle name="20% - Accent1 4 5 4 7" xfId="27488" xr:uid="{00000000-0005-0000-0000-000009050000}"/>
    <cellStyle name="20% - Accent1 4 5 5" xfId="3324" xr:uid="{00000000-0005-0000-0000-00000A050000}"/>
    <cellStyle name="20% - Accent1 4 5 5 2" xfId="8298" xr:uid="{00000000-0005-0000-0000-00000B050000}"/>
    <cellStyle name="20% - Accent1 4 5 5 3" xfId="12575" xr:uid="{00000000-0005-0000-0000-00000C050000}"/>
    <cellStyle name="20% - Accent1 4 5 5 4" xfId="16833" xr:uid="{00000000-0005-0000-0000-00000D050000}"/>
    <cellStyle name="20% - Accent1 4 5 5 5" xfId="21052" xr:uid="{00000000-0005-0000-0000-00000E050000}"/>
    <cellStyle name="20% - Accent1 4 5 5 6" xfId="25247" xr:uid="{00000000-0005-0000-0000-00000F050000}"/>
    <cellStyle name="20% - Accent1 4 5 5 7" xfId="29143" xr:uid="{00000000-0005-0000-0000-000010050000}"/>
    <cellStyle name="20% - Accent1 4 5 6" xfId="4672" xr:uid="{00000000-0005-0000-0000-000011050000}"/>
    <cellStyle name="20% - Accent1 4 5 6 2" xfId="9644" xr:uid="{00000000-0005-0000-0000-000012050000}"/>
    <cellStyle name="20% - Accent1 4 5 6 3" xfId="13922" xr:uid="{00000000-0005-0000-0000-000013050000}"/>
    <cellStyle name="20% - Accent1 4 5 6 4" xfId="18178" xr:uid="{00000000-0005-0000-0000-000014050000}"/>
    <cellStyle name="20% - Accent1 4 5 6 5" xfId="22395" xr:uid="{00000000-0005-0000-0000-000015050000}"/>
    <cellStyle name="20% - Accent1 4 5 6 6" xfId="26581" xr:uid="{00000000-0005-0000-0000-000016050000}"/>
    <cellStyle name="20% - Accent1 4 5 6 7" xfId="30460" xr:uid="{00000000-0005-0000-0000-000017050000}"/>
    <cellStyle name="20% - Accent1 4 5 7" xfId="5590" xr:uid="{00000000-0005-0000-0000-000018050000}"/>
    <cellStyle name="20% - Accent1 4 5 8" xfId="5532" xr:uid="{00000000-0005-0000-0000-000019050000}"/>
    <cellStyle name="20% - Accent1 4 5 9" xfId="5059" xr:uid="{00000000-0005-0000-0000-00001A050000}"/>
    <cellStyle name="20% - Accent1 4 6" xfId="1359" xr:uid="{00000000-0005-0000-0000-00001B050000}"/>
    <cellStyle name="20% - Accent1 4 6 2" xfId="2216" xr:uid="{00000000-0005-0000-0000-00001C050000}"/>
    <cellStyle name="20% - Accent1 4 6 2 2" xfId="7190" xr:uid="{00000000-0005-0000-0000-00001D050000}"/>
    <cellStyle name="20% - Accent1 4 6 2 3" xfId="11475" xr:uid="{00000000-0005-0000-0000-00001E050000}"/>
    <cellStyle name="20% - Accent1 4 6 2 4" xfId="15747" xr:uid="{00000000-0005-0000-0000-00001F050000}"/>
    <cellStyle name="20% - Accent1 4 6 2 5" xfId="19981" xr:uid="{00000000-0005-0000-0000-000020050000}"/>
    <cellStyle name="20% - Accent1 4 6 2 6" xfId="24219" xr:uid="{00000000-0005-0000-0000-000021050000}"/>
    <cellStyle name="20% - Accent1 4 6 2 7" xfId="28297" xr:uid="{00000000-0005-0000-0000-000022050000}"/>
    <cellStyle name="20% - Accent1 4 6 3" xfId="3652" xr:uid="{00000000-0005-0000-0000-000023050000}"/>
    <cellStyle name="20% - Accent1 4 6 3 2" xfId="8626" xr:uid="{00000000-0005-0000-0000-000024050000}"/>
    <cellStyle name="20% - Accent1 4 6 3 3" xfId="12903" xr:uid="{00000000-0005-0000-0000-000025050000}"/>
    <cellStyle name="20% - Accent1 4 6 3 4" xfId="17161" xr:uid="{00000000-0005-0000-0000-000026050000}"/>
    <cellStyle name="20% - Accent1 4 6 3 5" xfId="21380" xr:uid="{00000000-0005-0000-0000-000027050000}"/>
    <cellStyle name="20% - Accent1 4 6 3 6" xfId="25575" xr:uid="{00000000-0005-0000-0000-000028050000}"/>
    <cellStyle name="20% - Accent1 4 6 3 7" xfId="29471" xr:uid="{00000000-0005-0000-0000-000029050000}"/>
    <cellStyle name="20% - Accent1 4 6 4" xfId="6334" xr:uid="{00000000-0005-0000-0000-00002A050000}"/>
    <cellStyle name="20% - Accent1 4 6 5" xfId="10623" xr:uid="{00000000-0005-0000-0000-00002B050000}"/>
    <cellStyle name="20% - Accent1 4 6 6" xfId="14899" xr:uid="{00000000-0005-0000-0000-00002C050000}"/>
    <cellStyle name="20% - Accent1 4 6 7" xfId="19140" xr:uid="{00000000-0005-0000-0000-00002D050000}"/>
    <cellStyle name="20% - Accent1 4 6 8" xfId="23387" xr:uid="{00000000-0005-0000-0000-00002E050000}"/>
    <cellStyle name="20% - Accent1 4 6 9" xfId="27490" xr:uid="{00000000-0005-0000-0000-00002F050000}"/>
    <cellStyle name="20% - Accent1 4 7" xfId="1866" xr:uid="{00000000-0005-0000-0000-000030050000}"/>
    <cellStyle name="20% - Accent1 4 7 2" xfId="6840" xr:uid="{00000000-0005-0000-0000-000031050000}"/>
    <cellStyle name="20% - Accent1 4 7 3" xfId="11126" xr:uid="{00000000-0005-0000-0000-000032050000}"/>
    <cellStyle name="20% - Accent1 4 7 4" xfId="15400" xr:uid="{00000000-0005-0000-0000-000033050000}"/>
    <cellStyle name="20% - Accent1 4 7 5" xfId="19635" xr:uid="{00000000-0005-0000-0000-000034050000}"/>
    <cellStyle name="20% - Accent1 4 7 6" xfId="23875" xr:uid="{00000000-0005-0000-0000-000035050000}"/>
    <cellStyle name="20% - Accent1 4 7 7" xfId="27956" xr:uid="{00000000-0005-0000-0000-000036050000}"/>
    <cellStyle name="20% - Accent1 4 8" xfId="953" xr:uid="{00000000-0005-0000-0000-000037050000}"/>
    <cellStyle name="20% - Accent1 4 8 2" xfId="5929" xr:uid="{00000000-0005-0000-0000-000038050000}"/>
    <cellStyle name="20% - Accent1 4 8 3" xfId="10219" xr:uid="{00000000-0005-0000-0000-000039050000}"/>
    <cellStyle name="20% - Accent1 4 8 4" xfId="14498" xr:uid="{00000000-0005-0000-0000-00003A050000}"/>
    <cellStyle name="20% - Accent1 4 8 5" xfId="18752" xr:uid="{00000000-0005-0000-0000-00003B050000}"/>
    <cellStyle name="20% - Accent1 4 8 6" xfId="23002" xr:uid="{00000000-0005-0000-0000-00003C050000}"/>
    <cellStyle name="20% - Accent1 4 8 7" xfId="27147" xr:uid="{00000000-0005-0000-0000-00003D050000}"/>
    <cellStyle name="20% - Accent1 4 9" xfId="2990" xr:uid="{00000000-0005-0000-0000-00003E050000}"/>
    <cellStyle name="20% - Accent1 4 9 2" xfId="7963" xr:uid="{00000000-0005-0000-0000-00003F050000}"/>
    <cellStyle name="20% - Accent1 4 9 3" xfId="12240" xr:uid="{00000000-0005-0000-0000-000040050000}"/>
    <cellStyle name="20% - Accent1 4 9 4" xfId="16499" xr:uid="{00000000-0005-0000-0000-000041050000}"/>
    <cellStyle name="20% - Accent1 4 9 5" xfId="20718" xr:uid="{00000000-0005-0000-0000-000042050000}"/>
    <cellStyle name="20% - Accent1 4 9 6" xfId="24916" xr:uid="{00000000-0005-0000-0000-000043050000}"/>
    <cellStyle name="20% - Accent1 4 9 7" xfId="28813" xr:uid="{00000000-0005-0000-0000-000044050000}"/>
    <cellStyle name="20% - Accent1 5" xfId="290" xr:uid="{00000000-0005-0000-0000-000045050000}"/>
    <cellStyle name="20% - Accent1 5 2" xfId="430" xr:uid="{00000000-0005-0000-0000-000046050000}"/>
    <cellStyle name="20% - Accent1 5 2 10" xfId="20668" xr:uid="{00000000-0005-0000-0000-000047050000}"/>
    <cellStyle name="20% - Accent1 5 2 11" xfId="24775" xr:uid="{00000000-0005-0000-0000-000048050000}"/>
    <cellStyle name="20% - Accent1 5 2 2" xfId="804" xr:uid="{00000000-0005-0000-0000-000049050000}"/>
    <cellStyle name="20% - Accent1 5 2 2 10" xfId="18606" xr:uid="{00000000-0005-0000-0000-00004A050000}"/>
    <cellStyle name="20% - Accent1 5 2 2 11" xfId="22857" xr:uid="{00000000-0005-0000-0000-00004B050000}"/>
    <cellStyle name="20% - Accent1 5 2 2 12" xfId="27009" xr:uid="{00000000-0005-0000-0000-00004C050000}"/>
    <cellStyle name="20% - Accent1 5 2 2 2" xfId="1360" xr:uid="{00000000-0005-0000-0000-00004D050000}"/>
    <cellStyle name="20% - Accent1 5 2 2 2 2" xfId="2217" xr:uid="{00000000-0005-0000-0000-00004E050000}"/>
    <cellStyle name="20% - Accent1 5 2 2 2 2 2" xfId="7191" xr:uid="{00000000-0005-0000-0000-00004F050000}"/>
    <cellStyle name="20% - Accent1 5 2 2 2 2 3" xfId="11476" xr:uid="{00000000-0005-0000-0000-000050050000}"/>
    <cellStyle name="20% - Accent1 5 2 2 2 2 4" xfId="15748" xr:uid="{00000000-0005-0000-0000-000051050000}"/>
    <cellStyle name="20% - Accent1 5 2 2 2 2 5" xfId="19982" xr:uid="{00000000-0005-0000-0000-000052050000}"/>
    <cellStyle name="20% - Accent1 5 2 2 2 2 6" xfId="24220" xr:uid="{00000000-0005-0000-0000-000053050000}"/>
    <cellStyle name="20% - Accent1 5 2 2 2 2 7" xfId="28298" xr:uid="{00000000-0005-0000-0000-000054050000}"/>
    <cellStyle name="20% - Accent1 5 2 2 2 3" xfId="4171" xr:uid="{00000000-0005-0000-0000-000055050000}"/>
    <cellStyle name="20% - Accent1 5 2 2 2 3 2" xfId="9145" xr:uid="{00000000-0005-0000-0000-000056050000}"/>
    <cellStyle name="20% - Accent1 5 2 2 2 3 3" xfId="13422" xr:uid="{00000000-0005-0000-0000-000057050000}"/>
    <cellStyle name="20% - Accent1 5 2 2 2 3 4" xfId="17680" xr:uid="{00000000-0005-0000-0000-000058050000}"/>
    <cellStyle name="20% - Accent1 5 2 2 2 3 5" xfId="21899" xr:uid="{00000000-0005-0000-0000-000059050000}"/>
    <cellStyle name="20% - Accent1 5 2 2 2 3 6" xfId="26094" xr:uid="{00000000-0005-0000-0000-00005A050000}"/>
    <cellStyle name="20% - Accent1 5 2 2 2 3 7" xfId="29990" xr:uid="{00000000-0005-0000-0000-00005B050000}"/>
    <cellStyle name="20% - Accent1 5 2 2 2 4" xfId="6335" xr:uid="{00000000-0005-0000-0000-00005C050000}"/>
    <cellStyle name="20% - Accent1 5 2 2 2 5" xfId="10624" xr:uid="{00000000-0005-0000-0000-00005D050000}"/>
    <cellStyle name="20% - Accent1 5 2 2 2 6" xfId="14900" xr:uid="{00000000-0005-0000-0000-00005E050000}"/>
    <cellStyle name="20% - Accent1 5 2 2 2 7" xfId="19141" xr:uid="{00000000-0005-0000-0000-00005F050000}"/>
    <cellStyle name="20% - Accent1 5 2 2 2 8" xfId="23388" xr:uid="{00000000-0005-0000-0000-000060050000}"/>
    <cellStyle name="20% - Accent1 5 2 2 2 9" xfId="27491" xr:uid="{00000000-0005-0000-0000-000061050000}"/>
    <cellStyle name="20% - Accent1 5 2 2 3" xfId="2063" xr:uid="{00000000-0005-0000-0000-000062050000}"/>
    <cellStyle name="20% - Accent1 5 2 2 3 2" xfId="7037" xr:uid="{00000000-0005-0000-0000-000063050000}"/>
    <cellStyle name="20% - Accent1 5 2 2 3 3" xfId="11322" xr:uid="{00000000-0005-0000-0000-000064050000}"/>
    <cellStyle name="20% - Accent1 5 2 2 3 4" xfId="15594" xr:uid="{00000000-0005-0000-0000-000065050000}"/>
    <cellStyle name="20% - Accent1 5 2 2 3 5" xfId="19828" xr:uid="{00000000-0005-0000-0000-000066050000}"/>
    <cellStyle name="20% - Accent1 5 2 2 3 6" xfId="24066" xr:uid="{00000000-0005-0000-0000-000067050000}"/>
    <cellStyle name="20% - Accent1 5 2 2 3 7" xfId="28144" xr:uid="{00000000-0005-0000-0000-000068050000}"/>
    <cellStyle name="20% - Accent1 5 2 2 4" xfId="1202" xr:uid="{00000000-0005-0000-0000-000069050000}"/>
    <cellStyle name="20% - Accent1 5 2 2 4 2" xfId="6177" xr:uid="{00000000-0005-0000-0000-00006A050000}"/>
    <cellStyle name="20% - Accent1 5 2 2 4 3" xfId="10466" xr:uid="{00000000-0005-0000-0000-00006B050000}"/>
    <cellStyle name="20% - Accent1 5 2 2 4 4" xfId="14744" xr:uid="{00000000-0005-0000-0000-00006C050000}"/>
    <cellStyle name="20% - Accent1 5 2 2 4 5" xfId="18986" xr:uid="{00000000-0005-0000-0000-00006D050000}"/>
    <cellStyle name="20% - Accent1 5 2 2 4 6" xfId="23232" xr:uid="{00000000-0005-0000-0000-00006E050000}"/>
    <cellStyle name="20% - Accent1 5 2 2 4 7" xfId="27337" xr:uid="{00000000-0005-0000-0000-00006F050000}"/>
    <cellStyle name="20% - Accent1 5 2 2 5" xfId="3514" xr:uid="{00000000-0005-0000-0000-000070050000}"/>
    <cellStyle name="20% - Accent1 5 2 2 5 2" xfId="8488" xr:uid="{00000000-0005-0000-0000-000071050000}"/>
    <cellStyle name="20% - Accent1 5 2 2 5 3" xfId="12765" xr:uid="{00000000-0005-0000-0000-000072050000}"/>
    <cellStyle name="20% - Accent1 5 2 2 5 4" xfId="17023" xr:uid="{00000000-0005-0000-0000-000073050000}"/>
    <cellStyle name="20% - Accent1 5 2 2 5 5" xfId="21242" xr:uid="{00000000-0005-0000-0000-000074050000}"/>
    <cellStyle name="20% - Accent1 5 2 2 5 6" xfId="25437" xr:uid="{00000000-0005-0000-0000-000075050000}"/>
    <cellStyle name="20% - Accent1 5 2 2 5 7" xfId="29333" xr:uid="{00000000-0005-0000-0000-000076050000}"/>
    <cellStyle name="20% - Accent1 5 2 2 6" xfId="4862" xr:uid="{00000000-0005-0000-0000-000077050000}"/>
    <cellStyle name="20% - Accent1 5 2 2 6 2" xfId="9834" xr:uid="{00000000-0005-0000-0000-000078050000}"/>
    <cellStyle name="20% - Accent1 5 2 2 6 3" xfId="14112" xr:uid="{00000000-0005-0000-0000-000079050000}"/>
    <cellStyle name="20% - Accent1 5 2 2 6 4" xfId="18368" xr:uid="{00000000-0005-0000-0000-00007A050000}"/>
    <cellStyle name="20% - Accent1 5 2 2 6 5" xfId="22585" xr:uid="{00000000-0005-0000-0000-00007B050000}"/>
    <cellStyle name="20% - Accent1 5 2 2 6 6" xfId="26771" xr:uid="{00000000-0005-0000-0000-00007C050000}"/>
    <cellStyle name="20% - Accent1 5 2 2 6 7" xfId="30650" xr:uid="{00000000-0005-0000-0000-00007D050000}"/>
    <cellStyle name="20% - Accent1 5 2 2 7" xfId="5780" xr:uid="{00000000-0005-0000-0000-00007E050000}"/>
    <cellStyle name="20% - Accent1 5 2 2 8" xfId="10072" xr:uid="{00000000-0005-0000-0000-00007F050000}"/>
    <cellStyle name="20% - Accent1 5 2 2 9" xfId="14350" xr:uid="{00000000-0005-0000-0000-000080050000}"/>
    <cellStyle name="20% - Accent1 5 2 3" xfId="1106" xr:uid="{00000000-0005-0000-0000-000081050000}"/>
    <cellStyle name="20% - Accent1 5 2 3 2" xfId="3842" xr:uid="{00000000-0005-0000-0000-000082050000}"/>
    <cellStyle name="20% - Accent1 5 2 3 2 2" xfId="8816" xr:uid="{00000000-0005-0000-0000-000083050000}"/>
    <cellStyle name="20% - Accent1 5 2 3 2 3" xfId="13093" xr:uid="{00000000-0005-0000-0000-000084050000}"/>
    <cellStyle name="20% - Accent1 5 2 3 2 4" xfId="17351" xr:uid="{00000000-0005-0000-0000-000085050000}"/>
    <cellStyle name="20% - Accent1 5 2 3 2 5" xfId="21570" xr:uid="{00000000-0005-0000-0000-000086050000}"/>
    <cellStyle name="20% - Accent1 5 2 3 2 6" xfId="25765" xr:uid="{00000000-0005-0000-0000-000087050000}"/>
    <cellStyle name="20% - Accent1 5 2 3 2 7" xfId="29661" xr:uid="{00000000-0005-0000-0000-000088050000}"/>
    <cellStyle name="20% - Accent1 5 2 4" xfId="3185" xr:uid="{00000000-0005-0000-0000-000089050000}"/>
    <cellStyle name="20% - Accent1 5 2 4 2" xfId="8158" xr:uid="{00000000-0005-0000-0000-00008A050000}"/>
    <cellStyle name="20% - Accent1 5 2 4 3" xfId="12435" xr:uid="{00000000-0005-0000-0000-00008B050000}"/>
    <cellStyle name="20% - Accent1 5 2 4 4" xfId="16694" xr:uid="{00000000-0005-0000-0000-00008C050000}"/>
    <cellStyle name="20% - Accent1 5 2 4 5" xfId="20912" xr:uid="{00000000-0005-0000-0000-00008D050000}"/>
    <cellStyle name="20% - Accent1 5 2 4 6" xfId="25108" xr:uid="{00000000-0005-0000-0000-00008E050000}"/>
    <cellStyle name="20% - Accent1 5 2 4 7" xfId="29004" xr:uid="{00000000-0005-0000-0000-00008F050000}"/>
    <cellStyle name="20% - Accent1 5 2 5" xfId="4533" xr:uid="{00000000-0005-0000-0000-000090050000}"/>
    <cellStyle name="20% - Accent1 5 2 5 2" xfId="9505" xr:uid="{00000000-0005-0000-0000-000091050000}"/>
    <cellStyle name="20% - Accent1 5 2 5 3" xfId="13783" xr:uid="{00000000-0005-0000-0000-000092050000}"/>
    <cellStyle name="20% - Accent1 5 2 5 4" xfId="18039" xr:uid="{00000000-0005-0000-0000-000093050000}"/>
    <cellStyle name="20% - Accent1 5 2 5 5" xfId="22256" xr:uid="{00000000-0005-0000-0000-000094050000}"/>
    <cellStyle name="20% - Accent1 5 2 5 6" xfId="26442" xr:uid="{00000000-0005-0000-0000-000095050000}"/>
    <cellStyle name="20% - Accent1 5 2 5 7" xfId="30321" xr:uid="{00000000-0005-0000-0000-000096050000}"/>
    <cellStyle name="20% - Accent1 5 2 6" xfId="5407" xr:uid="{00000000-0005-0000-0000-000097050000}"/>
    <cellStyle name="20% - Accent1 5 2 7" xfId="7782" xr:uid="{00000000-0005-0000-0000-000098050000}"/>
    <cellStyle name="20% - Accent1 5 2 8" xfId="12063" xr:uid="{00000000-0005-0000-0000-000099050000}"/>
    <cellStyle name="20% - Accent1 5 2 9" xfId="16331" xr:uid="{00000000-0005-0000-0000-00009A050000}"/>
    <cellStyle name="20% - Accent1 5 3" xfId="331" xr:uid="{00000000-0005-0000-0000-00009B050000}"/>
    <cellStyle name="20% - Accent1 5 3 10" xfId="20479" xr:uid="{00000000-0005-0000-0000-00009C050000}"/>
    <cellStyle name="20% - Accent1 5 3 11" xfId="23678" xr:uid="{00000000-0005-0000-0000-00009D050000}"/>
    <cellStyle name="20% - Accent1 5 3 2" xfId="713" xr:uid="{00000000-0005-0000-0000-00009E050000}"/>
    <cellStyle name="20% - Accent1 5 3 2 10" xfId="26918" xr:uid="{00000000-0005-0000-0000-00009F050000}"/>
    <cellStyle name="20% - Accent1 5 3 2 2" xfId="2218" xr:uid="{00000000-0005-0000-0000-0000A0050000}"/>
    <cellStyle name="20% - Accent1 5 3 2 2 2" xfId="4080" xr:uid="{00000000-0005-0000-0000-0000A1050000}"/>
    <cellStyle name="20% - Accent1 5 3 2 2 2 2" xfId="9054" xr:uid="{00000000-0005-0000-0000-0000A2050000}"/>
    <cellStyle name="20% - Accent1 5 3 2 2 2 3" xfId="13331" xr:uid="{00000000-0005-0000-0000-0000A3050000}"/>
    <cellStyle name="20% - Accent1 5 3 2 2 2 4" xfId="17589" xr:uid="{00000000-0005-0000-0000-0000A4050000}"/>
    <cellStyle name="20% - Accent1 5 3 2 2 2 5" xfId="21808" xr:uid="{00000000-0005-0000-0000-0000A5050000}"/>
    <cellStyle name="20% - Accent1 5 3 2 2 2 6" xfId="26003" xr:uid="{00000000-0005-0000-0000-0000A6050000}"/>
    <cellStyle name="20% - Accent1 5 3 2 2 2 7" xfId="29899" xr:uid="{00000000-0005-0000-0000-0000A7050000}"/>
    <cellStyle name="20% - Accent1 5 3 2 2 3" xfId="7192" xr:uid="{00000000-0005-0000-0000-0000A8050000}"/>
    <cellStyle name="20% - Accent1 5 3 2 2 4" xfId="11477" xr:uid="{00000000-0005-0000-0000-0000A9050000}"/>
    <cellStyle name="20% - Accent1 5 3 2 2 5" xfId="15749" xr:uid="{00000000-0005-0000-0000-0000AA050000}"/>
    <cellStyle name="20% - Accent1 5 3 2 2 6" xfId="19983" xr:uid="{00000000-0005-0000-0000-0000AB050000}"/>
    <cellStyle name="20% - Accent1 5 3 2 2 7" xfId="24221" xr:uid="{00000000-0005-0000-0000-0000AC050000}"/>
    <cellStyle name="20% - Accent1 5 3 2 2 8" xfId="28299" xr:uid="{00000000-0005-0000-0000-0000AD050000}"/>
    <cellStyle name="20% - Accent1 5 3 2 3" xfId="3423" xr:uid="{00000000-0005-0000-0000-0000AE050000}"/>
    <cellStyle name="20% - Accent1 5 3 2 3 2" xfId="8397" xr:uid="{00000000-0005-0000-0000-0000AF050000}"/>
    <cellStyle name="20% - Accent1 5 3 2 3 3" xfId="12674" xr:uid="{00000000-0005-0000-0000-0000B0050000}"/>
    <cellStyle name="20% - Accent1 5 3 2 3 4" xfId="16932" xr:uid="{00000000-0005-0000-0000-0000B1050000}"/>
    <cellStyle name="20% - Accent1 5 3 2 3 5" xfId="21151" xr:uid="{00000000-0005-0000-0000-0000B2050000}"/>
    <cellStyle name="20% - Accent1 5 3 2 3 6" xfId="25346" xr:uid="{00000000-0005-0000-0000-0000B3050000}"/>
    <cellStyle name="20% - Accent1 5 3 2 3 7" xfId="29242" xr:uid="{00000000-0005-0000-0000-0000B4050000}"/>
    <cellStyle name="20% - Accent1 5 3 2 4" xfId="4771" xr:uid="{00000000-0005-0000-0000-0000B5050000}"/>
    <cellStyle name="20% - Accent1 5 3 2 4 2" xfId="9743" xr:uid="{00000000-0005-0000-0000-0000B6050000}"/>
    <cellStyle name="20% - Accent1 5 3 2 4 3" xfId="14021" xr:uid="{00000000-0005-0000-0000-0000B7050000}"/>
    <cellStyle name="20% - Accent1 5 3 2 4 4" xfId="18277" xr:uid="{00000000-0005-0000-0000-0000B8050000}"/>
    <cellStyle name="20% - Accent1 5 3 2 4 5" xfId="22494" xr:uid="{00000000-0005-0000-0000-0000B9050000}"/>
    <cellStyle name="20% - Accent1 5 3 2 4 6" xfId="26680" xr:uid="{00000000-0005-0000-0000-0000BA050000}"/>
    <cellStyle name="20% - Accent1 5 3 2 4 7" xfId="30559" xr:uid="{00000000-0005-0000-0000-0000BB050000}"/>
    <cellStyle name="20% - Accent1 5 3 2 5" xfId="5689" xr:uid="{00000000-0005-0000-0000-0000BC050000}"/>
    <cellStyle name="20% - Accent1 5 3 2 6" xfId="9981" xr:uid="{00000000-0005-0000-0000-0000BD050000}"/>
    <cellStyle name="20% - Accent1 5 3 2 7" xfId="14259" xr:uid="{00000000-0005-0000-0000-0000BE050000}"/>
    <cellStyle name="20% - Accent1 5 3 2 8" xfId="18515" xr:uid="{00000000-0005-0000-0000-0000BF050000}"/>
    <cellStyle name="20% - Accent1 5 3 2 9" xfId="22766" xr:uid="{00000000-0005-0000-0000-0000C0050000}"/>
    <cellStyle name="20% - Accent1 5 3 3" xfId="1361" xr:uid="{00000000-0005-0000-0000-0000C1050000}"/>
    <cellStyle name="20% - Accent1 5 3 3 2" xfId="3751" xr:uid="{00000000-0005-0000-0000-0000C2050000}"/>
    <cellStyle name="20% - Accent1 5 3 3 2 2" xfId="8725" xr:uid="{00000000-0005-0000-0000-0000C3050000}"/>
    <cellStyle name="20% - Accent1 5 3 3 2 3" xfId="13002" xr:uid="{00000000-0005-0000-0000-0000C4050000}"/>
    <cellStyle name="20% - Accent1 5 3 3 2 4" xfId="17260" xr:uid="{00000000-0005-0000-0000-0000C5050000}"/>
    <cellStyle name="20% - Accent1 5 3 3 2 5" xfId="21479" xr:uid="{00000000-0005-0000-0000-0000C6050000}"/>
    <cellStyle name="20% - Accent1 5 3 3 2 6" xfId="25674" xr:uid="{00000000-0005-0000-0000-0000C7050000}"/>
    <cellStyle name="20% - Accent1 5 3 3 2 7" xfId="29570" xr:uid="{00000000-0005-0000-0000-0000C8050000}"/>
    <cellStyle name="20% - Accent1 5 3 3 3" xfId="6336" xr:uid="{00000000-0005-0000-0000-0000C9050000}"/>
    <cellStyle name="20% - Accent1 5 3 3 4" xfId="10625" xr:uid="{00000000-0005-0000-0000-0000CA050000}"/>
    <cellStyle name="20% - Accent1 5 3 3 5" xfId="14901" xr:uid="{00000000-0005-0000-0000-0000CB050000}"/>
    <cellStyle name="20% - Accent1 5 3 3 6" xfId="19142" xr:uid="{00000000-0005-0000-0000-0000CC050000}"/>
    <cellStyle name="20% - Accent1 5 3 3 7" xfId="23389" xr:uid="{00000000-0005-0000-0000-0000CD050000}"/>
    <cellStyle name="20% - Accent1 5 3 3 8" xfId="27492" xr:uid="{00000000-0005-0000-0000-0000CE050000}"/>
    <cellStyle name="20% - Accent1 5 3 4" xfId="3094" xr:uid="{00000000-0005-0000-0000-0000CF050000}"/>
    <cellStyle name="20% - Accent1 5 3 4 2" xfId="8067" xr:uid="{00000000-0005-0000-0000-0000D0050000}"/>
    <cellStyle name="20% - Accent1 5 3 4 3" xfId="12344" xr:uid="{00000000-0005-0000-0000-0000D1050000}"/>
    <cellStyle name="20% - Accent1 5 3 4 4" xfId="16603" xr:uid="{00000000-0005-0000-0000-0000D2050000}"/>
    <cellStyle name="20% - Accent1 5 3 4 5" xfId="20821" xr:uid="{00000000-0005-0000-0000-0000D3050000}"/>
    <cellStyle name="20% - Accent1 5 3 4 6" xfId="25017" xr:uid="{00000000-0005-0000-0000-0000D4050000}"/>
    <cellStyle name="20% - Accent1 5 3 4 7" xfId="28913" xr:uid="{00000000-0005-0000-0000-0000D5050000}"/>
    <cellStyle name="20% - Accent1 5 3 5" xfId="4442" xr:uid="{00000000-0005-0000-0000-0000D6050000}"/>
    <cellStyle name="20% - Accent1 5 3 5 2" xfId="9414" xr:uid="{00000000-0005-0000-0000-0000D7050000}"/>
    <cellStyle name="20% - Accent1 5 3 5 3" xfId="13692" xr:uid="{00000000-0005-0000-0000-0000D8050000}"/>
    <cellStyle name="20% - Accent1 5 3 5 4" xfId="17948" xr:uid="{00000000-0005-0000-0000-0000D9050000}"/>
    <cellStyle name="20% - Accent1 5 3 5 5" xfId="22165" xr:uid="{00000000-0005-0000-0000-0000DA050000}"/>
    <cellStyle name="20% - Accent1 5 3 5 6" xfId="26351" xr:uid="{00000000-0005-0000-0000-0000DB050000}"/>
    <cellStyle name="20% - Accent1 5 3 5 7" xfId="30230" xr:uid="{00000000-0005-0000-0000-0000DC050000}"/>
    <cellStyle name="20% - Accent1 5 3 6" xfId="5308" xr:uid="{00000000-0005-0000-0000-0000DD050000}"/>
    <cellStyle name="20% - Accent1 5 3 7" xfId="6628" xr:uid="{00000000-0005-0000-0000-0000DE050000}"/>
    <cellStyle name="20% - Accent1 5 3 8" xfId="10917" xr:uid="{00000000-0005-0000-0000-0000DF050000}"/>
    <cellStyle name="20% - Accent1 5 3 9" xfId="15193" xr:uid="{00000000-0005-0000-0000-0000E0050000}"/>
    <cellStyle name="20% - Accent1 5 4" xfId="1902" xr:uid="{00000000-0005-0000-0000-0000E1050000}"/>
    <cellStyle name="20% - Accent1 5 4 2" xfId="6876" xr:uid="{00000000-0005-0000-0000-0000E2050000}"/>
    <cellStyle name="20% - Accent1 5 4 3" xfId="11162" xr:uid="{00000000-0005-0000-0000-0000E3050000}"/>
    <cellStyle name="20% - Accent1 5 4 4" xfId="15434" xr:uid="{00000000-0005-0000-0000-0000E4050000}"/>
    <cellStyle name="20% - Accent1 5 4 5" xfId="19671" xr:uid="{00000000-0005-0000-0000-0000E5050000}"/>
    <cellStyle name="20% - Accent1 5 4 6" xfId="23909" xr:uid="{00000000-0005-0000-0000-0000E6050000}"/>
    <cellStyle name="20% - Accent1 5 4 7" xfId="27990" xr:uid="{00000000-0005-0000-0000-0000E7050000}"/>
    <cellStyle name="20% - Accent1 5 5" xfId="1006" xr:uid="{00000000-0005-0000-0000-0000E8050000}"/>
    <cellStyle name="20% - Accent1 5 5 2" xfId="5982" xr:uid="{00000000-0005-0000-0000-0000E9050000}"/>
    <cellStyle name="20% - Accent1 5 5 3" xfId="10272" xr:uid="{00000000-0005-0000-0000-0000EA050000}"/>
    <cellStyle name="20% - Accent1 5 5 4" xfId="14550" xr:uid="{00000000-0005-0000-0000-0000EB050000}"/>
    <cellStyle name="20% - Accent1 5 5 5" xfId="18801" xr:uid="{00000000-0005-0000-0000-0000EC050000}"/>
    <cellStyle name="20% - Accent1 5 5 6" xfId="23050" xr:uid="{00000000-0005-0000-0000-0000ED050000}"/>
    <cellStyle name="20% - Accent1 5 5 7" xfId="27182" xr:uid="{00000000-0005-0000-0000-0000EE050000}"/>
    <cellStyle name="20% - Accent1 6" xfId="362" xr:uid="{00000000-0005-0000-0000-0000EF050000}"/>
    <cellStyle name="20% - Accent1 6 10" xfId="20635" xr:uid="{00000000-0005-0000-0000-0000F0050000}"/>
    <cellStyle name="20% - Accent1 6 11" xfId="20407" xr:uid="{00000000-0005-0000-0000-0000F1050000}"/>
    <cellStyle name="20% - Accent1 6 2" xfId="736" xr:uid="{00000000-0005-0000-0000-0000F2050000}"/>
    <cellStyle name="20% - Accent1 6 2 10" xfId="18538" xr:uid="{00000000-0005-0000-0000-0000F3050000}"/>
    <cellStyle name="20% - Accent1 6 2 11" xfId="22789" xr:uid="{00000000-0005-0000-0000-0000F4050000}"/>
    <cellStyle name="20% - Accent1 6 2 12" xfId="26941" xr:uid="{00000000-0005-0000-0000-0000F5050000}"/>
    <cellStyle name="20% - Accent1 6 2 2" xfId="1362" xr:uid="{00000000-0005-0000-0000-0000F6050000}"/>
    <cellStyle name="20% - Accent1 6 2 2 2" xfId="2219" xr:uid="{00000000-0005-0000-0000-0000F7050000}"/>
    <cellStyle name="20% - Accent1 6 2 2 2 2" xfId="7193" xr:uid="{00000000-0005-0000-0000-0000F8050000}"/>
    <cellStyle name="20% - Accent1 6 2 2 2 3" xfId="11478" xr:uid="{00000000-0005-0000-0000-0000F9050000}"/>
    <cellStyle name="20% - Accent1 6 2 2 2 4" xfId="15750" xr:uid="{00000000-0005-0000-0000-0000FA050000}"/>
    <cellStyle name="20% - Accent1 6 2 2 2 5" xfId="19984" xr:uid="{00000000-0005-0000-0000-0000FB050000}"/>
    <cellStyle name="20% - Accent1 6 2 2 2 6" xfId="24222" xr:uid="{00000000-0005-0000-0000-0000FC050000}"/>
    <cellStyle name="20% - Accent1 6 2 2 2 7" xfId="28300" xr:uid="{00000000-0005-0000-0000-0000FD050000}"/>
    <cellStyle name="20% - Accent1 6 2 2 3" xfId="4103" xr:uid="{00000000-0005-0000-0000-0000FE050000}"/>
    <cellStyle name="20% - Accent1 6 2 2 3 2" xfId="9077" xr:uid="{00000000-0005-0000-0000-0000FF050000}"/>
    <cellStyle name="20% - Accent1 6 2 2 3 3" xfId="13354" xr:uid="{00000000-0005-0000-0000-000000060000}"/>
    <cellStyle name="20% - Accent1 6 2 2 3 4" xfId="17612" xr:uid="{00000000-0005-0000-0000-000001060000}"/>
    <cellStyle name="20% - Accent1 6 2 2 3 5" xfId="21831" xr:uid="{00000000-0005-0000-0000-000002060000}"/>
    <cellStyle name="20% - Accent1 6 2 2 3 6" xfId="26026" xr:uid="{00000000-0005-0000-0000-000003060000}"/>
    <cellStyle name="20% - Accent1 6 2 2 3 7" xfId="29922" xr:uid="{00000000-0005-0000-0000-000004060000}"/>
    <cellStyle name="20% - Accent1 6 2 2 4" xfId="6337" xr:uid="{00000000-0005-0000-0000-000005060000}"/>
    <cellStyle name="20% - Accent1 6 2 2 5" xfId="10626" xr:uid="{00000000-0005-0000-0000-000006060000}"/>
    <cellStyle name="20% - Accent1 6 2 2 6" xfId="14902" xr:uid="{00000000-0005-0000-0000-000007060000}"/>
    <cellStyle name="20% - Accent1 6 2 2 7" xfId="19143" xr:uid="{00000000-0005-0000-0000-000008060000}"/>
    <cellStyle name="20% - Accent1 6 2 2 8" xfId="23390" xr:uid="{00000000-0005-0000-0000-000009060000}"/>
    <cellStyle name="20% - Accent1 6 2 2 9" xfId="27493" xr:uid="{00000000-0005-0000-0000-00000A060000}"/>
    <cellStyle name="20% - Accent1 6 2 3" xfId="1995" xr:uid="{00000000-0005-0000-0000-00000B060000}"/>
    <cellStyle name="20% - Accent1 6 2 3 2" xfId="6969" xr:uid="{00000000-0005-0000-0000-00000C060000}"/>
    <cellStyle name="20% - Accent1 6 2 3 3" xfId="11254" xr:uid="{00000000-0005-0000-0000-00000D060000}"/>
    <cellStyle name="20% - Accent1 6 2 3 4" xfId="15526" xr:uid="{00000000-0005-0000-0000-00000E060000}"/>
    <cellStyle name="20% - Accent1 6 2 3 5" xfId="19760" xr:uid="{00000000-0005-0000-0000-00000F060000}"/>
    <cellStyle name="20% - Accent1 6 2 3 6" xfId="23998" xr:uid="{00000000-0005-0000-0000-000010060000}"/>
    <cellStyle name="20% - Accent1 6 2 3 7" xfId="28076" xr:uid="{00000000-0005-0000-0000-000011060000}"/>
    <cellStyle name="20% - Accent1 6 2 4" xfId="1134" xr:uid="{00000000-0005-0000-0000-000012060000}"/>
    <cellStyle name="20% - Accent1 6 2 4 2" xfId="6109" xr:uid="{00000000-0005-0000-0000-000013060000}"/>
    <cellStyle name="20% - Accent1 6 2 4 3" xfId="10398" xr:uid="{00000000-0005-0000-0000-000014060000}"/>
    <cellStyle name="20% - Accent1 6 2 4 4" xfId="14676" xr:uid="{00000000-0005-0000-0000-000015060000}"/>
    <cellStyle name="20% - Accent1 6 2 4 5" xfId="18918" xr:uid="{00000000-0005-0000-0000-000016060000}"/>
    <cellStyle name="20% - Accent1 6 2 4 6" xfId="23164" xr:uid="{00000000-0005-0000-0000-000017060000}"/>
    <cellStyle name="20% - Accent1 6 2 4 7" xfId="27269" xr:uid="{00000000-0005-0000-0000-000018060000}"/>
    <cellStyle name="20% - Accent1 6 2 5" xfId="3446" xr:uid="{00000000-0005-0000-0000-000019060000}"/>
    <cellStyle name="20% - Accent1 6 2 5 2" xfId="8420" xr:uid="{00000000-0005-0000-0000-00001A060000}"/>
    <cellStyle name="20% - Accent1 6 2 5 3" xfId="12697" xr:uid="{00000000-0005-0000-0000-00001B060000}"/>
    <cellStyle name="20% - Accent1 6 2 5 4" xfId="16955" xr:uid="{00000000-0005-0000-0000-00001C060000}"/>
    <cellStyle name="20% - Accent1 6 2 5 5" xfId="21174" xr:uid="{00000000-0005-0000-0000-00001D060000}"/>
    <cellStyle name="20% - Accent1 6 2 5 6" xfId="25369" xr:uid="{00000000-0005-0000-0000-00001E060000}"/>
    <cellStyle name="20% - Accent1 6 2 5 7" xfId="29265" xr:uid="{00000000-0005-0000-0000-00001F060000}"/>
    <cellStyle name="20% - Accent1 6 2 6" xfId="4794" xr:uid="{00000000-0005-0000-0000-000020060000}"/>
    <cellStyle name="20% - Accent1 6 2 6 2" xfId="9766" xr:uid="{00000000-0005-0000-0000-000021060000}"/>
    <cellStyle name="20% - Accent1 6 2 6 3" xfId="14044" xr:uid="{00000000-0005-0000-0000-000022060000}"/>
    <cellStyle name="20% - Accent1 6 2 6 4" xfId="18300" xr:uid="{00000000-0005-0000-0000-000023060000}"/>
    <cellStyle name="20% - Accent1 6 2 6 5" xfId="22517" xr:uid="{00000000-0005-0000-0000-000024060000}"/>
    <cellStyle name="20% - Accent1 6 2 6 6" xfId="26703" xr:uid="{00000000-0005-0000-0000-000025060000}"/>
    <cellStyle name="20% - Accent1 6 2 6 7" xfId="30582" xr:uid="{00000000-0005-0000-0000-000026060000}"/>
    <cellStyle name="20% - Accent1 6 2 7" xfId="5712" xr:uid="{00000000-0005-0000-0000-000027060000}"/>
    <cellStyle name="20% - Accent1 6 2 8" xfId="10004" xr:uid="{00000000-0005-0000-0000-000028060000}"/>
    <cellStyle name="20% - Accent1 6 2 9" xfId="14282" xr:uid="{00000000-0005-0000-0000-000029060000}"/>
    <cellStyle name="20% - Accent1 6 3" xfId="1025" xr:uid="{00000000-0005-0000-0000-00002A060000}"/>
    <cellStyle name="20% - Accent1 6 3 2" xfId="3774" xr:uid="{00000000-0005-0000-0000-00002B060000}"/>
    <cellStyle name="20% - Accent1 6 3 2 2" xfId="8748" xr:uid="{00000000-0005-0000-0000-00002C060000}"/>
    <cellStyle name="20% - Accent1 6 3 2 3" xfId="13025" xr:uid="{00000000-0005-0000-0000-00002D060000}"/>
    <cellStyle name="20% - Accent1 6 3 2 4" xfId="17283" xr:uid="{00000000-0005-0000-0000-00002E060000}"/>
    <cellStyle name="20% - Accent1 6 3 2 5" xfId="21502" xr:uid="{00000000-0005-0000-0000-00002F060000}"/>
    <cellStyle name="20% - Accent1 6 3 2 6" xfId="25697" xr:uid="{00000000-0005-0000-0000-000030060000}"/>
    <cellStyle name="20% - Accent1 6 3 2 7" xfId="29593" xr:uid="{00000000-0005-0000-0000-000031060000}"/>
    <cellStyle name="20% - Accent1 6 4" xfId="3117" xr:uid="{00000000-0005-0000-0000-000032060000}"/>
    <cellStyle name="20% - Accent1 6 4 2" xfId="8090" xr:uid="{00000000-0005-0000-0000-000033060000}"/>
    <cellStyle name="20% - Accent1 6 4 3" xfId="12367" xr:uid="{00000000-0005-0000-0000-000034060000}"/>
    <cellStyle name="20% - Accent1 6 4 4" xfId="16626" xr:uid="{00000000-0005-0000-0000-000035060000}"/>
    <cellStyle name="20% - Accent1 6 4 5" xfId="20844" xr:uid="{00000000-0005-0000-0000-000036060000}"/>
    <cellStyle name="20% - Accent1 6 4 6" xfId="25040" xr:uid="{00000000-0005-0000-0000-000037060000}"/>
    <cellStyle name="20% - Accent1 6 4 7" xfId="28936" xr:uid="{00000000-0005-0000-0000-000038060000}"/>
    <cellStyle name="20% - Accent1 6 5" xfId="4465" xr:uid="{00000000-0005-0000-0000-000039060000}"/>
    <cellStyle name="20% - Accent1 6 5 2" xfId="9437" xr:uid="{00000000-0005-0000-0000-00003A060000}"/>
    <cellStyle name="20% - Accent1 6 5 3" xfId="13715" xr:uid="{00000000-0005-0000-0000-00003B060000}"/>
    <cellStyle name="20% - Accent1 6 5 4" xfId="17971" xr:uid="{00000000-0005-0000-0000-00003C060000}"/>
    <cellStyle name="20% - Accent1 6 5 5" xfId="22188" xr:uid="{00000000-0005-0000-0000-00003D060000}"/>
    <cellStyle name="20% - Accent1 6 5 6" xfId="26374" xr:uid="{00000000-0005-0000-0000-00003E060000}"/>
    <cellStyle name="20% - Accent1 6 5 7" xfId="30253" xr:uid="{00000000-0005-0000-0000-00003F060000}"/>
    <cellStyle name="20% - Accent1 6 6" xfId="5339" xr:uid="{00000000-0005-0000-0000-000040060000}"/>
    <cellStyle name="20% - Accent1 6 7" xfId="5009" xr:uid="{00000000-0005-0000-0000-000041060000}"/>
    <cellStyle name="20% - Accent1 6 8" xfId="5189" xr:uid="{00000000-0005-0000-0000-000042060000}"/>
    <cellStyle name="20% - Accent1 6 9" xfId="5016" xr:uid="{00000000-0005-0000-0000-000043060000}"/>
    <cellStyle name="20% - Accent1 7" xfId="549" xr:uid="{00000000-0005-0000-0000-000044060000}"/>
    <cellStyle name="20% - Accent1 7 2" xfId="1363" xr:uid="{00000000-0005-0000-0000-000045060000}"/>
    <cellStyle name="20% - Accent1 7 2 2" xfId="2220" xr:uid="{00000000-0005-0000-0000-000046060000}"/>
    <cellStyle name="20% - Accent1 7 2 2 2" xfId="7194" xr:uid="{00000000-0005-0000-0000-000047060000}"/>
    <cellStyle name="20% - Accent1 7 2 2 3" xfId="11479" xr:uid="{00000000-0005-0000-0000-000048060000}"/>
    <cellStyle name="20% - Accent1 7 2 2 4" xfId="15751" xr:uid="{00000000-0005-0000-0000-000049060000}"/>
    <cellStyle name="20% - Accent1 7 2 2 5" xfId="19985" xr:uid="{00000000-0005-0000-0000-00004A060000}"/>
    <cellStyle name="20% - Accent1 7 2 2 6" xfId="24223" xr:uid="{00000000-0005-0000-0000-00004B060000}"/>
    <cellStyle name="20% - Accent1 7 2 2 7" xfId="28301" xr:uid="{00000000-0005-0000-0000-00004C060000}"/>
    <cellStyle name="20% - Accent1 7 2 3" xfId="6338" xr:uid="{00000000-0005-0000-0000-00004D060000}"/>
    <cellStyle name="20% - Accent1 7 2 4" xfId="10627" xr:uid="{00000000-0005-0000-0000-00004E060000}"/>
    <cellStyle name="20% - Accent1 7 2 5" xfId="14903" xr:uid="{00000000-0005-0000-0000-00004F060000}"/>
    <cellStyle name="20% - Accent1 7 2 6" xfId="19144" xr:uid="{00000000-0005-0000-0000-000050060000}"/>
    <cellStyle name="20% - Accent1 7 2 7" xfId="23391" xr:uid="{00000000-0005-0000-0000-000051060000}"/>
    <cellStyle name="20% - Accent1 7 2 8" xfId="27494" xr:uid="{00000000-0005-0000-0000-000052060000}"/>
    <cellStyle name="20% - Accent1 7 3" xfId="2128" xr:uid="{00000000-0005-0000-0000-000053060000}"/>
    <cellStyle name="20% - Accent1 7 3 2" xfId="7102" xr:uid="{00000000-0005-0000-0000-000054060000}"/>
    <cellStyle name="20% - Accent1 7 3 3" xfId="11387" xr:uid="{00000000-0005-0000-0000-000055060000}"/>
    <cellStyle name="20% - Accent1 7 3 4" xfId="15659" xr:uid="{00000000-0005-0000-0000-000056060000}"/>
    <cellStyle name="20% - Accent1 7 3 5" xfId="19893" xr:uid="{00000000-0005-0000-0000-000057060000}"/>
    <cellStyle name="20% - Accent1 7 3 6" xfId="24131" xr:uid="{00000000-0005-0000-0000-000058060000}"/>
    <cellStyle name="20% - Accent1 7 3 7" xfId="28209" xr:uid="{00000000-0005-0000-0000-000059060000}"/>
    <cellStyle name="20% - Accent1 7 4" xfId="1269" xr:uid="{00000000-0005-0000-0000-00005A060000}"/>
    <cellStyle name="20% - Accent1 7 4 2" xfId="6244" xr:uid="{00000000-0005-0000-0000-00005B060000}"/>
    <cellStyle name="20% - Accent1 7 4 3" xfId="10533" xr:uid="{00000000-0005-0000-0000-00005C060000}"/>
    <cellStyle name="20% - Accent1 7 4 4" xfId="14809" xr:uid="{00000000-0005-0000-0000-00005D060000}"/>
    <cellStyle name="20% - Accent1 7 4 5" xfId="19051" xr:uid="{00000000-0005-0000-0000-00005E060000}"/>
    <cellStyle name="20% - Accent1 7 4 6" xfId="23297" xr:uid="{00000000-0005-0000-0000-00005F060000}"/>
    <cellStyle name="20% - Accent1 7 4 7" xfId="27402" xr:uid="{00000000-0005-0000-0000-000060060000}"/>
    <cellStyle name="20% - Accent1 8" xfId="1364" xr:uid="{00000000-0005-0000-0000-000061060000}"/>
    <cellStyle name="20% - Accent2" xfId="2" builtinId="34" customBuiltin="1"/>
    <cellStyle name="20% - Accent2 2" xfId="78" xr:uid="{00000000-0005-0000-0000-000063060000}"/>
    <cellStyle name="20% - Accent2 2 10" xfId="2973" xr:uid="{00000000-0005-0000-0000-000064060000}"/>
    <cellStyle name="20% - Accent2 2 10 2" xfId="7946" xr:uid="{00000000-0005-0000-0000-000065060000}"/>
    <cellStyle name="20% - Accent2 2 10 3" xfId="12223" xr:uid="{00000000-0005-0000-0000-000066060000}"/>
    <cellStyle name="20% - Accent2 2 10 4" xfId="16482" xr:uid="{00000000-0005-0000-0000-000067060000}"/>
    <cellStyle name="20% - Accent2 2 10 5" xfId="20701" xr:uid="{00000000-0005-0000-0000-000068060000}"/>
    <cellStyle name="20% - Accent2 2 10 6" xfId="24899" xr:uid="{00000000-0005-0000-0000-000069060000}"/>
    <cellStyle name="20% - Accent2 2 10 7" xfId="28796" xr:uid="{00000000-0005-0000-0000-00006A060000}"/>
    <cellStyle name="20% - Accent2 2 11" xfId="4328" xr:uid="{00000000-0005-0000-0000-00006B060000}"/>
    <cellStyle name="20% - Accent2 2 11 2" xfId="9300" xr:uid="{00000000-0005-0000-0000-00006C060000}"/>
    <cellStyle name="20% - Accent2 2 11 3" xfId="13578" xr:uid="{00000000-0005-0000-0000-00006D060000}"/>
    <cellStyle name="20% - Accent2 2 11 4" xfId="17834" xr:uid="{00000000-0005-0000-0000-00006E060000}"/>
    <cellStyle name="20% - Accent2 2 11 5" xfId="22051" xr:uid="{00000000-0005-0000-0000-00006F060000}"/>
    <cellStyle name="20% - Accent2 2 11 6" xfId="26237" xr:uid="{00000000-0005-0000-0000-000070060000}"/>
    <cellStyle name="20% - Accent2 2 11 7" xfId="30116" xr:uid="{00000000-0005-0000-0000-000071060000}"/>
    <cellStyle name="20% - Accent2 2 12" xfId="5057" xr:uid="{00000000-0005-0000-0000-000072060000}"/>
    <cellStyle name="20% - Accent2 2 13" xfId="5025" xr:uid="{00000000-0005-0000-0000-000073060000}"/>
    <cellStyle name="20% - Accent2 2 14" xfId="5257" xr:uid="{00000000-0005-0000-0000-000074060000}"/>
    <cellStyle name="20% - Accent2 2 15" xfId="7776" xr:uid="{00000000-0005-0000-0000-000075060000}"/>
    <cellStyle name="20% - Accent2 2 16" xfId="7916" xr:uid="{00000000-0005-0000-0000-000076060000}"/>
    <cellStyle name="20% - Accent2 2 17" xfId="12130" xr:uid="{00000000-0005-0000-0000-000077060000}"/>
    <cellStyle name="20% - Accent2 2 2" xfId="168" xr:uid="{00000000-0005-0000-0000-000078060000}"/>
    <cellStyle name="20% - Accent2 2 2 10" xfId="4360" xr:uid="{00000000-0005-0000-0000-000079060000}"/>
    <cellStyle name="20% - Accent2 2 2 10 2" xfId="9332" xr:uid="{00000000-0005-0000-0000-00007A060000}"/>
    <cellStyle name="20% - Accent2 2 2 10 3" xfId="13610" xr:uid="{00000000-0005-0000-0000-00007B060000}"/>
    <cellStyle name="20% - Accent2 2 2 10 4" xfId="17866" xr:uid="{00000000-0005-0000-0000-00007C060000}"/>
    <cellStyle name="20% - Accent2 2 2 10 5" xfId="22083" xr:uid="{00000000-0005-0000-0000-00007D060000}"/>
    <cellStyle name="20% - Accent2 2 2 10 6" xfId="26269" xr:uid="{00000000-0005-0000-0000-00007E060000}"/>
    <cellStyle name="20% - Accent2 2 2 10 7" xfId="30148" xr:uid="{00000000-0005-0000-0000-00007F060000}"/>
    <cellStyle name="20% - Accent2 2 2 11" xfId="5146" xr:uid="{00000000-0005-0000-0000-000080060000}"/>
    <cellStyle name="20% - Accent2 2 2 12" xfId="6890" xr:uid="{00000000-0005-0000-0000-000081060000}"/>
    <cellStyle name="20% - Accent2 2 2 13" xfId="11176" xr:uid="{00000000-0005-0000-0000-000082060000}"/>
    <cellStyle name="20% - Accent2 2 2 14" xfId="15448" xr:uid="{00000000-0005-0000-0000-000083060000}"/>
    <cellStyle name="20% - Accent2 2 2 15" xfId="16413" xr:uid="{00000000-0005-0000-0000-000084060000}"/>
    <cellStyle name="20% - Accent2 2 2 16" xfId="23923" xr:uid="{00000000-0005-0000-0000-000085060000}"/>
    <cellStyle name="20% - Accent2 2 2 2" xfId="312" xr:uid="{00000000-0005-0000-0000-000086060000}"/>
    <cellStyle name="20% - Accent2 2 2 2 10" xfId="11954" xr:uid="{00000000-0005-0000-0000-000087060000}"/>
    <cellStyle name="20% - Accent2 2 2 2 11" xfId="16228" xr:uid="{00000000-0005-0000-0000-000088060000}"/>
    <cellStyle name="20% - Accent2 2 2 2 12" xfId="20534" xr:uid="{00000000-0005-0000-0000-000089060000}"/>
    <cellStyle name="20% - Accent2 2 2 2 13" xfId="24691" xr:uid="{00000000-0005-0000-0000-00008A060000}"/>
    <cellStyle name="20% - Accent2 2 2 2 2" xfId="476" xr:uid="{00000000-0005-0000-0000-00008B060000}"/>
    <cellStyle name="20% - Accent2 2 2 2 2 10" xfId="10191" xr:uid="{00000000-0005-0000-0000-00008C060000}"/>
    <cellStyle name="20% - Accent2 2 2 2 2 11" xfId="16403" xr:uid="{00000000-0005-0000-0000-00008D060000}"/>
    <cellStyle name="20% - Accent2 2 2 2 2 12" xfId="20518" xr:uid="{00000000-0005-0000-0000-00008E060000}"/>
    <cellStyle name="20% - Accent2 2 2 2 2 2" xfId="850" xr:uid="{00000000-0005-0000-0000-00008F060000}"/>
    <cellStyle name="20% - Accent2 2 2 2 2 2 10" xfId="22903" xr:uid="{00000000-0005-0000-0000-000090060000}"/>
    <cellStyle name="20% - Accent2 2 2 2 2 2 11" xfId="27055" xr:uid="{00000000-0005-0000-0000-000091060000}"/>
    <cellStyle name="20% - Accent2 2 2 2 2 2 2" xfId="2221" xr:uid="{00000000-0005-0000-0000-000092060000}"/>
    <cellStyle name="20% - Accent2 2 2 2 2 2 2 2" xfId="4217" xr:uid="{00000000-0005-0000-0000-000093060000}"/>
    <cellStyle name="20% - Accent2 2 2 2 2 2 2 2 2" xfId="9191" xr:uid="{00000000-0005-0000-0000-000094060000}"/>
    <cellStyle name="20% - Accent2 2 2 2 2 2 2 2 3" xfId="13468" xr:uid="{00000000-0005-0000-0000-000095060000}"/>
    <cellStyle name="20% - Accent2 2 2 2 2 2 2 2 4" xfId="17726" xr:uid="{00000000-0005-0000-0000-000096060000}"/>
    <cellStyle name="20% - Accent2 2 2 2 2 2 2 2 5" xfId="21945" xr:uid="{00000000-0005-0000-0000-000097060000}"/>
    <cellStyle name="20% - Accent2 2 2 2 2 2 2 2 6" xfId="26140" xr:uid="{00000000-0005-0000-0000-000098060000}"/>
    <cellStyle name="20% - Accent2 2 2 2 2 2 2 2 7" xfId="30036" xr:uid="{00000000-0005-0000-0000-000099060000}"/>
    <cellStyle name="20% - Accent2 2 2 2 2 2 2 3" xfId="7195" xr:uid="{00000000-0005-0000-0000-00009A060000}"/>
    <cellStyle name="20% - Accent2 2 2 2 2 2 2 4" xfId="11480" xr:uid="{00000000-0005-0000-0000-00009B060000}"/>
    <cellStyle name="20% - Accent2 2 2 2 2 2 2 5" xfId="15752" xr:uid="{00000000-0005-0000-0000-00009C060000}"/>
    <cellStyle name="20% - Accent2 2 2 2 2 2 2 6" xfId="19986" xr:uid="{00000000-0005-0000-0000-00009D060000}"/>
    <cellStyle name="20% - Accent2 2 2 2 2 2 2 7" xfId="24224" xr:uid="{00000000-0005-0000-0000-00009E060000}"/>
    <cellStyle name="20% - Accent2 2 2 2 2 2 2 8" xfId="28302" xr:uid="{00000000-0005-0000-0000-00009F060000}"/>
    <cellStyle name="20% - Accent2 2 2 2 2 2 3" xfId="1365" xr:uid="{00000000-0005-0000-0000-0000A0060000}"/>
    <cellStyle name="20% - Accent2 2 2 2 2 2 3 2" xfId="6340" xr:uid="{00000000-0005-0000-0000-0000A1060000}"/>
    <cellStyle name="20% - Accent2 2 2 2 2 2 3 3" xfId="10629" xr:uid="{00000000-0005-0000-0000-0000A2060000}"/>
    <cellStyle name="20% - Accent2 2 2 2 2 2 3 4" xfId="14905" xr:uid="{00000000-0005-0000-0000-0000A3060000}"/>
    <cellStyle name="20% - Accent2 2 2 2 2 2 3 5" xfId="19146" xr:uid="{00000000-0005-0000-0000-0000A4060000}"/>
    <cellStyle name="20% - Accent2 2 2 2 2 2 3 6" xfId="23393" xr:uid="{00000000-0005-0000-0000-0000A5060000}"/>
    <cellStyle name="20% - Accent2 2 2 2 2 2 3 7" xfId="27495" xr:uid="{00000000-0005-0000-0000-0000A6060000}"/>
    <cellStyle name="20% - Accent2 2 2 2 2 2 4" xfId="3560" xr:uid="{00000000-0005-0000-0000-0000A7060000}"/>
    <cellStyle name="20% - Accent2 2 2 2 2 2 4 2" xfId="8534" xr:uid="{00000000-0005-0000-0000-0000A8060000}"/>
    <cellStyle name="20% - Accent2 2 2 2 2 2 4 3" xfId="12811" xr:uid="{00000000-0005-0000-0000-0000A9060000}"/>
    <cellStyle name="20% - Accent2 2 2 2 2 2 4 4" xfId="17069" xr:uid="{00000000-0005-0000-0000-0000AA060000}"/>
    <cellStyle name="20% - Accent2 2 2 2 2 2 4 5" xfId="21288" xr:uid="{00000000-0005-0000-0000-0000AB060000}"/>
    <cellStyle name="20% - Accent2 2 2 2 2 2 4 6" xfId="25483" xr:uid="{00000000-0005-0000-0000-0000AC060000}"/>
    <cellStyle name="20% - Accent2 2 2 2 2 2 4 7" xfId="29379" xr:uid="{00000000-0005-0000-0000-0000AD060000}"/>
    <cellStyle name="20% - Accent2 2 2 2 2 2 5" xfId="4908" xr:uid="{00000000-0005-0000-0000-0000AE060000}"/>
    <cellStyle name="20% - Accent2 2 2 2 2 2 5 2" xfId="9880" xr:uid="{00000000-0005-0000-0000-0000AF060000}"/>
    <cellStyle name="20% - Accent2 2 2 2 2 2 5 3" xfId="14158" xr:uid="{00000000-0005-0000-0000-0000B0060000}"/>
    <cellStyle name="20% - Accent2 2 2 2 2 2 5 4" xfId="18414" xr:uid="{00000000-0005-0000-0000-0000B1060000}"/>
    <cellStyle name="20% - Accent2 2 2 2 2 2 5 5" xfId="22631" xr:uid="{00000000-0005-0000-0000-0000B2060000}"/>
    <cellStyle name="20% - Accent2 2 2 2 2 2 5 6" xfId="26817" xr:uid="{00000000-0005-0000-0000-0000B3060000}"/>
    <cellStyle name="20% - Accent2 2 2 2 2 2 5 7" xfId="30696" xr:uid="{00000000-0005-0000-0000-0000B4060000}"/>
    <cellStyle name="20% - Accent2 2 2 2 2 2 6" xfId="5826" xr:uid="{00000000-0005-0000-0000-0000B5060000}"/>
    <cellStyle name="20% - Accent2 2 2 2 2 2 7" xfId="10118" xr:uid="{00000000-0005-0000-0000-0000B6060000}"/>
    <cellStyle name="20% - Accent2 2 2 2 2 2 8" xfId="14396" xr:uid="{00000000-0005-0000-0000-0000B7060000}"/>
    <cellStyle name="20% - Accent2 2 2 2 2 2 9" xfId="18652" xr:uid="{00000000-0005-0000-0000-0000B8060000}"/>
    <cellStyle name="20% - Accent2 2 2 2 2 3" xfId="2109" xr:uid="{00000000-0005-0000-0000-0000B9060000}"/>
    <cellStyle name="20% - Accent2 2 2 2 2 3 2" xfId="3888" xr:uid="{00000000-0005-0000-0000-0000BA060000}"/>
    <cellStyle name="20% - Accent2 2 2 2 2 3 2 2" xfId="8862" xr:uid="{00000000-0005-0000-0000-0000BB060000}"/>
    <cellStyle name="20% - Accent2 2 2 2 2 3 2 3" xfId="13139" xr:uid="{00000000-0005-0000-0000-0000BC060000}"/>
    <cellStyle name="20% - Accent2 2 2 2 2 3 2 4" xfId="17397" xr:uid="{00000000-0005-0000-0000-0000BD060000}"/>
    <cellStyle name="20% - Accent2 2 2 2 2 3 2 5" xfId="21616" xr:uid="{00000000-0005-0000-0000-0000BE060000}"/>
    <cellStyle name="20% - Accent2 2 2 2 2 3 2 6" xfId="25811" xr:uid="{00000000-0005-0000-0000-0000BF060000}"/>
    <cellStyle name="20% - Accent2 2 2 2 2 3 2 7" xfId="29707" xr:uid="{00000000-0005-0000-0000-0000C0060000}"/>
    <cellStyle name="20% - Accent2 2 2 2 2 3 3" xfId="7083" xr:uid="{00000000-0005-0000-0000-0000C1060000}"/>
    <cellStyle name="20% - Accent2 2 2 2 2 3 4" xfId="11368" xr:uid="{00000000-0005-0000-0000-0000C2060000}"/>
    <cellStyle name="20% - Accent2 2 2 2 2 3 5" xfId="15640" xr:uid="{00000000-0005-0000-0000-0000C3060000}"/>
    <cellStyle name="20% - Accent2 2 2 2 2 3 6" xfId="19874" xr:uid="{00000000-0005-0000-0000-0000C4060000}"/>
    <cellStyle name="20% - Accent2 2 2 2 2 3 7" xfId="24112" xr:uid="{00000000-0005-0000-0000-0000C5060000}"/>
    <cellStyle name="20% - Accent2 2 2 2 2 3 8" xfId="28190" xr:uid="{00000000-0005-0000-0000-0000C6060000}"/>
    <cellStyle name="20% - Accent2 2 2 2 2 4" xfId="1248" xr:uid="{00000000-0005-0000-0000-0000C7060000}"/>
    <cellStyle name="20% - Accent2 2 2 2 2 4 2" xfId="6223" xr:uid="{00000000-0005-0000-0000-0000C8060000}"/>
    <cellStyle name="20% - Accent2 2 2 2 2 4 3" xfId="10512" xr:uid="{00000000-0005-0000-0000-0000C9060000}"/>
    <cellStyle name="20% - Accent2 2 2 2 2 4 4" xfId="14790" xr:uid="{00000000-0005-0000-0000-0000CA060000}"/>
    <cellStyle name="20% - Accent2 2 2 2 2 4 5" xfId="19032" xr:uid="{00000000-0005-0000-0000-0000CB060000}"/>
    <cellStyle name="20% - Accent2 2 2 2 2 4 6" xfId="23278" xr:uid="{00000000-0005-0000-0000-0000CC060000}"/>
    <cellStyle name="20% - Accent2 2 2 2 2 4 7" xfId="27383" xr:uid="{00000000-0005-0000-0000-0000CD060000}"/>
    <cellStyle name="20% - Accent2 2 2 2 2 5" xfId="3231" xr:uid="{00000000-0005-0000-0000-0000CE060000}"/>
    <cellStyle name="20% - Accent2 2 2 2 2 5 2" xfId="8204" xr:uid="{00000000-0005-0000-0000-0000CF060000}"/>
    <cellStyle name="20% - Accent2 2 2 2 2 5 3" xfId="12481" xr:uid="{00000000-0005-0000-0000-0000D0060000}"/>
    <cellStyle name="20% - Accent2 2 2 2 2 5 4" xfId="16740" xr:uid="{00000000-0005-0000-0000-0000D1060000}"/>
    <cellStyle name="20% - Accent2 2 2 2 2 5 5" xfId="20958" xr:uid="{00000000-0005-0000-0000-0000D2060000}"/>
    <cellStyle name="20% - Accent2 2 2 2 2 5 6" xfId="25154" xr:uid="{00000000-0005-0000-0000-0000D3060000}"/>
    <cellStyle name="20% - Accent2 2 2 2 2 5 7" xfId="29050" xr:uid="{00000000-0005-0000-0000-0000D4060000}"/>
    <cellStyle name="20% - Accent2 2 2 2 2 6" xfId="4579" xr:uid="{00000000-0005-0000-0000-0000D5060000}"/>
    <cellStyle name="20% - Accent2 2 2 2 2 6 2" xfId="9551" xr:uid="{00000000-0005-0000-0000-0000D6060000}"/>
    <cellStyle name="20% - Accent2 2 2 2 2 6 3" xfId="13829" xr:uid="{00000000-0005-0000-0000-0000D7060000}"/>
    <cellStyle name="20% - Accent2 2 2 2 2 6 4" xfId="18085" xr:uid="{00000000-0005-0000-0000-0000D8060000}"/>
    <cellStyle name="20% - Accent2 2 2 2 2 6 5" xfId="22302" xr:uid="{00000000-0005-0000-0000-0000D9060000}"/>
    <cellStyle name="20% - Accent2 2 2 2 2 6 6" xfId="26488" xr:uid="{00000000-0005-0000-0000-0000DA060000}"/>
    <cellStyle name="20% - Accent2 2 2 2 2 6 7" xfId="30367" xr:uid="{00000000-0005-0000-0000-0000DB060000}"/>
    <cellStyle name="20% - Accent2 2 2 2 2 7" xfId="5453" xr:uid="{00000000-0005-0000-0000-0000DC060000}"/>
    <cellStyle name="20% - Accent2 2 2 2 2 8" xfId="5197" xr:uid="{00000000-0005-0000-0000-0000DD060000}"/>
    <cellStyle name="20% - Accent2 2 2 2 2 9" xfId="5899" xr:uid="{00000000-0005-0000-0000-0000DE060000}"/>
    <cellStyle name="20% - Accent2 2 2 2 3" xfId="695" xr:uid="{00000000-0005-0000-0000-0000DF060000}"/>
    <cellStyle name="20% - Accent2 2 2 2 3 10" xfId="22748" xr:uid="{00000000-0005-0000-0000-0000E0060000}"/>
    <cellStyle name="20% - Accent2 2 2 2 3 11" xfId="26900" xr:uid="{00000000-0005-0000-0000-0000E1060000}"/>
    <cellStyle name="20% - Accent2 2 2 2 3 2" xfId="2222" xr:uid="{00000000-0005-0000-0000-0000E2060000}"/>
    <cellStyle name="20% - Accent2 2 2 2 3 2 2" xfId="4062" xr:uid="{00000000-0005-0000-0000-0000E3060000}"/>
    <cellStyle name="20% - Accent2 2 2 2 3 2 2 2" xfId="9036" xr:uid="{00000000-0005-0000-0000-0000E4060000}"/>
    <cellStyle name="20% - Accent2 2 2 2 3 2 2 3" xfId="13313" xr:uid="{00000000-0005-0000-0000-0000E5060000}"/>
    <cellStyle name="20% - Accent2 2 2 2 3 2 2 4" xfId="17571" xr:uid="{00000000-0005-0000-0000-0000E6060000}"/>
    <cellStyle name="20% - Accent2 2 2 2 3 2 2 5" xfId="21790" xr:uid="{00000000-0005-0000-0000-0000E7060000}"/>
    <cellStyle name="20% - Accent2 2 2 2 3 2 2 6" xfId="25985" xr:uid="{00000000-0005-0000-0000-0000E8060000}"/>
    <cellStyle name="20% - Accent2 2 2 2 3 2 2 7" xfId="29881" xr:uid="{00000000-0005-0000-0000-0000E9060000}"/>
    <cellStyle name="20% - Accent2 2 2 2 3 2 3" xfId="7196" xr:uid="{00000000-0005-0000-0000-0000EA060000}"/>
    <cellStyle name="20% - Accent2 2 2 2 3 2 4" xfId="11481" xr:uid="{00000000-0005-0000-0000-0000EB060000}"/>
    <cellStyle name="20% - Accent2 2 2 2 3 2 5" xfId="15753" xr:uid="{00000000-0005-0000-0000-0000EC060000}"/>
    <cellStyle name="20% - Accent2 2 2 2 3 2 6" xfId="19987" xr:uid="{00000000-0005-0000-0000-0000ED060000}"/>
    <cellStyle name="20% - Accent2 2 2 2 3 2 7" xfId="24225" xr:uid="{00000000-0005-0000-0000-0000EE060000}"/>
    <cellStyle name="20% - Accent2 2 2 2 3 2 8" xfId="28303" xr:uid="{00000000-0005-0000-0000-0000EF060000}"/>
    <cellStyle name="20% - Accent2 2 2 2 3 3" xfId="1366" xr:uid="{00000000-0005-0000-0000-0000F0060000}"/>
    <cellStyle name="20% - Accent2 2 2 2 3 3 2" xfId="6341" xr:uid="{00000000-0005-0000-0000-0000F1060000}"/>
    <cellStyle name="20% - Accent2 2 2 2 3 3 3" xfId="10630" xr:uid="{00000000-0005-0000-0000-0000F2060000}"/>
    <cellStyle name="20% - Accent2 2 2 2 3 3 4" xfId="14906" xr:uid="{00000000-0005-0000-0000-0000F3060000}"/>
    <cellStyle name="20% - Accent2 2 2 2 3 3 5" xfId="19147" xr:uid="{00000000-0005-0000-0000-0000F4060000}"/>
    <cellStyle name="20% - Accent2 2 2 2 3 3 6" xfId="23394" xr:uid="{00000000-0005-0000-0000-0000F5060000}"/>
    <cellStyle name="20% - Accent2 2 2 2 3 3 7" xfId="27496" xr:uid="{00000000-0005-0000-0000-0000F6060000}"/>
    <cellStyle name="20% - Accent2 2 2 2 3 4" xfId="3405" xr:uid="{00000000-0005-0000-0000-0000F7060000}"/>
    <cellStyle name="20% - Accent2 2 2 2 3 4 2" xfId="8379" xr:uid="{00000000-0005-0000-0000-0000F8060000}"/>
    <cellStyle name="20% - Accent2 2 2 2 3 4 3" xfId="12656" xr:uid="{00000000-0005-0000-0000-0000F9060000}"/>
    <cellStyle name="20% - Accent2 2 2 2 3 4 4" xfId="16914" xr:uid="{00000000-0005-0000-0000-0000FA060000}"/>
    <cellStyle name="20% - Accent2 2 2 2 3 4 5" xfId="21133" xr:uid="{00000000-0005-0000-0000-0000FB060000}"/>
    <cellStyle name="20% - Accent2 2 2 2 3 4 6" xfId="25328" xr:uid="{00000000-0005-0000-0000-0000FC060000}"/>
    <cellStyle name="20% - Accent2 2 2 2 3 4 7" xfId="29224" xr:uid="{00000000-0005-0000-0000-0000FD060000}"/>
    <cellStyle name="20% - Accent2 2 2 2 3 5" xfId="4753" xr:uid="{00000000-0005-0000-0000-0000FE060000}"/>
    <cellStyle name="20% - Accent2 2 2 2 3 5 2" xfId="9725" xr:uid="{00000000-0005-0000-0000-0000FF060000}"/>
    <cellStyle name="20% - Accent2 2 2 2 3 5 3" xfId="14003" xr:uid="{00000000-0005-0000-0000-000000070000}"/>
    <cellStyle name="20% - Accent2 2 2 2 3 5 4" xfId="18259" xr:uid="{00000000-0005-0000-0000-000001070000}"/>
    <cellStyle name="20% - Accent2 2 2 2 3 5 5" xfId="22476" xr:uid="{00000000-0005-0000-0000-000002070000}"/>
    <cellStyle name="20% - Accent2 2 2 2 3 5 6" xfId="26662" xr:uid="{00000000-0005-0000-0000-000003070000}"/>
    <cellStyle name="20% - Accent2 2 2 2 3 5 7" xfId="30541" xr:uid="{00000000-0005-0000-0000-000004070000}"/>
    <cellStyle name="20% - Accent2 2 2 2 3 6" xfId="5671" xr:uid="{00000000-0005-0000-0000-000005070000}"/>
    <cellStyle name="20% - Accent2 2 2 2 3 7" xfId="9963" xr:uid="{00000000-0005-0000-0000-000006070000}"/>
    <cellStyle name="20% - Accent2 2 2 2 3 8" xfId="14241" xr:uid="{00000000-0005-0000-0000-000007070000}"/>
    <cellStyle name="20% - Accent2 2 2 2 3 9" xfId="18497" xr:uid="{00000000-0005-0000-0000-000008070000}"/>
    <cellStyle name="20% - Accent2 2 2 2 4" xfId="1957" xr:uid="{00000000-0005-0000-0000-000009070000}"/>
    <cellStyle name="20% - Accent2 2 2 2 4 2" xfId="3733" xr:uid="{00000000-0005-0000-0000-00000A070000}"/>
    <cellStyle name="20% - Accent2 2 2 2 4 2 2" xfId="8707" xr:uid="{00000000-0005-0000-0000-00000B070000}"/>
    <cellStyle name="20% - Accent2 2 2 2 4 2 3" xfId="12984" xr:uid="{00000000-0005-0000-0000-00000C070000}"/>
    <cellStyle name="20% - Accent2 2 2 2 4 2 4" xfId="17242" xr:uid="{00000000-0005-0000-0000-00000D070000}"/>
    <cellStyle name="20% - Accent2 2 2 2 4 2 5" xfId="21461" xr:uid="{00000000-0005-0000-0000-00000E070000}"/>
    <cellStyle name="20% - Accent2 2 2 2 4 2 6" xfId="25656" xr:uid="{00000000-0005-0000-0000-00000F070000}"/>
    <cellStyle name="20% - Accent2 2 2 2 4 2 7" xfId="29552" xr:uid="{00000000-0005-0000-0000-000010070000}"/>
    <cellStyle name="20% - Accent2 2 2 2 4 3" xfId="6931" xr:uid="{00000000-0005-0000-0000-000011070000}"/>
    <cellStyle name="20% - Accent2 2 2 2 4 4" xfId="11216" xr:uid="{00000000-0005-0000-0000-000012070000}"/>
    <cellStyle name="20% - Accent2 2 2 2 4 5" xfId="15489" xr:uid="{00000000-0005-0000-0000-000013070000}"/>
    <cellStyle name="20% - Accent2 2 2 2 4 6" xfId="19724" xr:uid="{00000000-0005-0000-0000-000014070000}"/>
    <cellStyle name="20% - Accent2 2 2 2 4 7" xfId="23962" xr:uid="{00000000-0005-0000-0000-000015070000}"/>
    <cellStyle name="20% - Accent2 2 2 2 4 8" xfId="28040" xr:uid="{00000000-0005-0000-0000-000016070000}"/>
    <cellStyle name="20% - Accent2 2 2 2 5" xfId="1073" xr:uid="{00000000-0005-0000-0000-000017070000}"/>
    <cellStyle name="20% - Accent2 2 2 2 5 2" xfId="6049" xr:uid="{00000000-0005-0000-0000-000018070000}"/>
    <cellStyle name="20% - Accent2 2 2 2 5 3" xfId="10338" xr:uid="{00000000-0005-0000-0000-000019070000}"/>
    <cellStyle name="20% - Accent2 2 2 2 5 4" xfId="14616" xr:uid="{00000000-0005-0000-0000-00001A070000}"/>
    <cellStyle name="20% - Accent2 2 2 2 5 5" xfId="18864" xr:uid="{00000000-0005-0000-0000-00001B070000}"/>
    <cellStyle name="20% - Accent2 2 2 2 5 6" xfId="23112" xr:uid="{00000000-0005-0000-0000-00001C070000}"/>
    <cellStyle name="20% - Accent2 2 2 2 5 7" xfId="27232" xr:uid="{00000000-0005-0000-0000-00001D070000}"/>
    <cellStyle name="20% - Accent2 2 2 2 6" xfId="3076" xr:uid="{00000000-0005-0000-0000-00001E070000}"/>
    <cellStyle name="20% - Accent2 2 2 2 6 2" xfId="8049" xr:uid="{00000000-0005-0000-0000-00001F070000}"/>
    <cellStyle name="20% - Accent2 2 2 2 6 3" xfId="12326" xr:uid="{00000000-0005-0000-0000-000020070000}"/>
    <cellStyle name="20% - Accent2 2 2 2 6 4" xfId="16585" xr:uid="{00000000-0005-0000-0000-000021070000}"/>
    <cellStyle name="20% - Accent2 2 2 2 6 5" xfId="20803" xr:uid="{00000000-0005-0000-0000-000022070000}"/>
    <cellStyle name="20% - Accent2 2 2 2 6 6" xfId="24999" xr:uid="{00000000-0005-0000-0000-000023070000}"/>
    <cellStyle name="20% - Accent2 2 2 2 6 7" xfId="28895" xr:uid="{00000000-0005-0000-0000-000024070000}"/>
    <cellStyle name="20% - Accent2 2 2 2 7" xfId="4424" xr:uid="{00000000-0005-0000-0000-000025070000}"/>
    <cellStyle name="20% - Accent2 2 2 2 7 2" xfId="9396" xr:uid="{00000000-0005-0000-0000-000026070000}"/>
    <cellStyle name="20% - Accent2 2 2 2 7 3" xfId="13674" xr:uid="{00000000-0005-0000-0000-000027070000}"/>
    <cellStyle name="20% - Accent2 2 2 2 7 4" xfId="17930" xr:uid="{00000000-0005-0000-0000-000028070000}"/>
    <cellStyle name="20% - Accent2 2 2 2 7 5" xfId="22147" xr:uid="{00000000-0005-0000-0000-000029070000}"/>
    <cellStyle name="20% - Accent2 2 2 2 7 6" xfId="26333" xr:uid="{00000000-0005-0000-0000-00002A070000}"/>
    <cellStyle name="20% - Accent2 2 2 2 7 7" xfId="30212" xr:uid="{00000000-0005-0000-0000-00002B070000}"/>
    <cellStyle name="20% - Accent2 2 2 2 8" xfId="5289" xr:uid="{00000000-0005-0000-0000-00002C070000}"/>
    <cellStyle name="20% - Accent2 2 2 2 9" xfId="7672" xr:uid="{00000000-0005-0000-0000-00002D070000}"/>
    <cellStyle name="20% - Accent2 2 2 3" xfId="415" xr:uid="{00000000-0005-0000-0000-00002E070000}"/>
    <cellStyle name="20% - Accent2 2 2 3 10" xfId="16351" xr:uid="{00000000-0005-0000-0000-00002F070000}"/>
    <cellStyle name="20% - Accent2 2 2 3 11" xfId="20677" xr:uid="{00000000-0005-0000-0000-000030070000}"/>
    <cellStyle name="20% - Accent2 2 2 3 12" xfId="24792" xr:uid="{00000000-0005-0000-0000-000031070000}"/>
    <cellStyle name="20% - Accent2 2 2 3 2" xfId="789" xr:uid="{00000000-0005-0000-0000-000032070000}"/>
    <cellStyle name="20% - Accent2 2 2 3 2 10" xfId="22842" xr:uid="{00000000-0005-0000-0000-000033070000}"/>
    <cellStyle name="20% - Accent2 2 2 3 2 11" xfId="26994" xr:uid="{00000000-0005-0000-0000-000034070000}"/>
    <cellStyle name="20% - Accent2 2 2 3 2 2" xfId="2223" xr:uid="{00000000-0005-0000-0000-000035070000}"/>
    <cellStyle name="20% - Accent2 2 2 3 2 2 2" xfId="4156" xr:uid="{00000000-0005-0000-0000-000036070000}"/>
    <cellStyle name="20% - Accent2 2 2 3 2 2 2 2" xfId="9130" xr:uid="{00000000-0005-0000-0000-000037070000}"/>
    <cellStyle name="20% - Accent2 2 2 3 2 2 2 3" xfId="13407" xr:uid="{00000000-0005-0000-0000-000038070000}"/>
    <cellStyle name="20% - Accent2 2 2 3 2 2 2 4" xfId="17665" xr:uid="{00000000-0005-0000-0000-000039070000}"/>
    <cellStyle name="20% - Accent2 2 2 3 2 2 2 5" xfId="21884" xr:uid="{00000000-0005-0000-0000-00003A070000}"/>
    <cellStyle name="20% - Accent2 2 2 3 2 2 2 6" xfId="26079" xr:uid="{00000000-0005-0000-0000-00003B070000}"/>
    <cellStyle name="20% - Accent2 2 2 3 2 2 2 7" xfId="29975" xr:uid="{00000000-0005-0000-0000-00003C070000}"/>
    <cellStyle name="20% - Accent2 2 2 3 2 2 3" xfId="7197" xr:uid="{00000000-0005-0000-0000-00003D070000}"/>
    <cellStyle name="20% - Accent2 2 2 3 2 2 4" xfId="11482" xr:uid="{00000000-0005-0000-0000-00003E070000}"/>
    <cellStyle name="20% - Accent2 2 2 3 2 2 5" xfId="15754" xr:uid="{00000000-0005-0000-0000-00003F070000}"/>
    <cellStyle name="20% - Accent2 2 2 3 2 2 6" xfId="19988" xr:uid="{00000000-0005-0000-0000-000040070000}"/>
    <cellStyle name="20% - Accent2 2 2 3 2 2 7" xfId="24226" xr:uid="{00000000-0005-0000-0000-000041070000}"/>
    <cellStyle name="20% - Accent2 2 2 3 2 2 8" xfId="28304" xr:uid="{00000000-0005-0000-0000-000042070000}"/>
    <cellStyle name="20% - Accent2 2 2 3 2 3" xfId="1367" xr:uid="{00000000-0005-0000-0000-000043070000}"/>
    <cellStyle name="20% - Accent2 2 2 3 2 3 2" xfId="6342" xr:uid="{00000000-0005-0000-0000-000044070000}"/>
    <cellStyle name="20% - Accent2 2 2 3 2 3 3" xfId="10631" xr:uid="{00000000-0005-0000-0000-000045070000}"/>
    <cellStyle name="20% - Accent2 2 2 3 2 3 4" xfId="14907" xr:uid="{00000000-0005-0000-0000-000046070000}"/>
    <cellStyle name="20% - Accent2 2 2 3 2 3 5" xfId="19148" xr:uid="{00000000-0005-0000-0000-000047070000}"/>
    <cellStyle name="20% - Accent2 2 2 3 2 3 6" xfId="23395" xr:uid="{00000000-0005-0000-0000-000048070000}"/>
    <cellStyle name="20% - Accent2 2 2 3 2 3 7" xfId="27497" xr:uid="{00000000-0005-0000-0000-000049070000}"/>
    <cellStyle name="20% - Accent2 2 2 3 2 4" xfId="3499" xr:uid="{00000000-0005-0000-0000-00004A070000}"/>
    <cellStyle name="20% - Accent2 2 2 3 2 4 2" xfId="8473" xr:uid="{00000000-0005-0000-0000-00004B070000}"/>
    <cellStyle name="20% - Accent2 2 2 3 2 4 3" xfId="12750" xr:uid="{00000000-0005-0000-0000-00004C070000}"/>
    <cellStyle name="20% - Accent2 2 2 3 2 4 4" xfId="17008" xr:uid="{00000000-0005-0000-0000-00004D070000}"/>
    <cellStyle name="20% - Accent2 2 2 3 2 4 5" xfId="21227" xr:uid="{00000000-0005-0000-0000-00004E070000}"/>
    <cellStyle name="20% - Accent2 2 2 3 2 4 6" xfId="25422" xr:uid="{00000000-0005-0000-0000-00004F070000}"/>
    <cellStyle name="20% - Accent2 2 2 3 2 4 7" xfId="29318" xr:uid="{00000000-0005-0000-0000-000050070000}"/>
    <cellStyle name="20% - Accent2 2 2 3 2 5" xfId="4847" xr:uid="{00000000-0005-0000-0000-000051070000}"/>
    <cellStyle name="20% - Accent2 2 2 3 2 5 2" xfId="9819" xr:uid="{00000000-0005-0000-0000-000052070000}"/>
    <cellStyle name="20% - Accent2 2 2 3 2 5 3" xfId="14097" xr:uid="{00000000-0005-0000-0000-000053070000}"/>
    <cellStyle name="20% - Accent2 2 2 3 2 5 4" xfId="18353" xr:uid="{00000000-0005-0000-0000-000054070000}"/>
    <cellStyle name="20% - Accent2 2 2 3 2 5 5" xfId="22570" xr:uid="{00000000-0005-0000-0000-000055070000}"/>
    <cellStyle name="20% - Accent2 2 2 3 2 5 6" xfId="26756" xr:uid="{00000000-0005-0000-0000-000056070000}"/>
    <cellStyle name="20% - Accent2 2 2 3 2 5 7" xfId="30635" xr:uid="{00000000-0005-0000-0000-000057070000}"/>
    <cellStyle name="20% - Accent2 2 2 3 2 6" xfId="5765" xr:uid="{00000000-0005-0000-0000-000058070000}"/>
    <cellStyle name="20% - Accent2 2 2 3 2 7" xfId="10057" xr:uid="{00000000-0005-0000-0000-000059070000}"/>
    <cellStyle name="20% - Accent2 2 2 3 2 8" xfId="14335" xr:uid="{00000000-0005-0000-0000-00005A070000}"/>
    <cellStyle name="20% - Accent2 2 2 3 2 9" xfId="18591" xr:uid="{00000000-0005-0000-0000-00005B070000}"/>
    <cellStyle name="20% - Accent2 2 2 3 3" xfId="2048" xr:uid="{00000000-0005-0000-0000-00005C070000}"/>
    <cellStyle name="20% - Accent2 2 2 3 3 2" xfId="3827" xr:uid="{00000000-0005-0000-0000-00005D070000}"/>
    <cellStyle name="20% - Accent2 2 2 3 3 2 2" xfId="8801" xr:uid="{00000000-0005-0000-0000-00005E070000}"/>
    <cellStyle name="20% - Accent2 2 2 3 3 2 3" xfId="13078" xr:uid="{00000000-0005-0000-0000-00005F070000}"/>
    <cellStyle name="20% - Accent2 2 2 3 3 2 4" xfId="17336" xr:uid="{00000000-0005-0000-0000-000060070000}"/>
    <cellStyle name="20% - Accent2 2 2 3 3 2 5" xfId="21555" xr:uid="{00000000-0005-0000-0000-000061070000}"/>
    <cellStyle name="20% - Accent2 2 2 3 3 2 6" xfId="25750" xr:uid="{00000000-0005-0000-0000-000062070000}"/>
    <cellStyle name="20% - Accent2 2 2 3 3 2 7" xfId="29646" xr:uid="{00000000-0005-0000-0000-000063070000}"/>
    <cellStyle name="20% - Accent2 2 2 3 3 3" xfId="7022" xr:uid="{00000000-0005-0000-0000-000064070000}"/>
    <cellStyle name="20% - Accent2 2 2 3 3 4" xfId="11307" xr:uid="{00000000-0005-0000-0000-000065070000}"/>
    <cellStyle name="20% - Accent2 2 2 3 3 5" xfId="15579" xr:uid="{00000000-0005-0000-0000-000066070000}"/>
    <cellStyle name="20% - Accent2 2 2 3 3 6" xfId="19813" xr:uid="{00000000-0005-0000-0000-000067070000}"/>
    <cellStyle name="20% - Accent2 2 2 3 3 7" xfId="24051" xr:uid="{00000000-0005-0000-0000-000068070000}"/>
    <cellStyle name="20% - Accent2 2 2 3 3 8" xfId="28129" xr:uid="{00000000-0005-0000-0000-000069070000}"/>
    <cellStyle name="20% - Accent2 2 2 3 4" xfId="1187" xr:uid="{00000000-0005-0000-0000-00006A070000}"/>
    <cellStyle name="20% - Accent2 2 2 3 4 2" xfId="6162" xr:uid="{00000000-0005-0000-0000-00006B070000}"/>
    <cellStyle name="20% - Accent2 2 2 3 4 3" xfId="10451" xr:uid="{00000000-0005-0000-0000-00006C070000}"/>
    <cellStyle name="20% - Accent2 2 2 3 4 4" xfId="14729" xr:uid="{00000000-0005-0000-0000-00006D070000}"/>
    <cellStyle name="20% - Accent2 2 2 3 4 5" xfId="18971" xr:uid="{00000000-0005-0000-0000-00006E070000}"/>
    <cellStyle name="20% - Accent2 2 2 3 4 6" xfId="23217" xr:uid="{00000000-0005-0000-0000-00006F070000}"/>
    <cellStyle name="20% - Accent2 2 2 3 4 7" xfId="27322" xr:uid="{00000000-0005-0000-0000-000070070000}"/>
    <cellStyle name="20% - Accent2 2 2 3 5" xfId="3170" xr:uid="{00000000-0005-0000-0000-000071070000}"/>
    <cellStyle name="20% - Accent2 2 2 3 5 2" xfId="8143" xr:uid="{00000000-0005-0000-0000-000072070000}"/>
    <cellStyle name="20% - Accent2 2 2 3 5 3" xfId="12420" xr:uid="{00000000-0005-0000-0000-000073070000}"/>
    <cellStyle name="20% - Accent2 2 2 3 5 4" xfId="16679" xr:uid="{00000000-0005-0000-0000-000074070000}"/>
    <cellStyle name="20% - Accent2 2 2 3 5 5" xfId="20897" xr:uid="{00000000-0005-0000-0000-000075070000}"/>
    <cellStyle name="20% - Accent2 2 2 3 5 6" xfId="25093" xr:uid="{00000000-0005-0000-0000-000076070000}"/>
    <cellStyle name="20% - Accent2 2 2 3 5 7" xfId="28989" xr:uid="{00000000-0005-0000-0000-000077070000}"/>
    <cellStyle name="20% - Accent2 2 2 3 6" xfId="4518" xr:uid="{00000000-0005-0000-0000-000078070000}"/>
    <cellStyle name="20% - Accent2 2 2 3 6 2" xfId="9490" xr:uid="{00000000-0005-0000-0000-000079070000}"/>
    <cellStyle name="20% - Accent2 2 2 3 6 3" xfId="13768" xr:uid="{00000000-0005-0000-0000-00007A070000}"/>
    <cellStyle name="20% - Accent2 2 2 3 6 4" xfId="18024" xr:uid="{00000000-0005-0000-0000-00007B070000}"/>
    <cellStyle name="20% - Accent2 2 2 3 6 5" xfId="22241" xr:uid="{00000000-0005-0000-0000-00007C070000}"/>
    <cellStyle name="20% - Accent2 2 2 3 6 6" xfId="26427" xr:uid="{00000000-0005-0000-0000-00007D070000}"/>
    <cellStyle name="20% - Accent2 2 2 3 6 7" xfId="30306" xr:uid="{00000000-0005-0000-0000-00007E070000}"/>
    <cellStyle name="20% - Accent2 2 2 3 7" xfId="5392" xr:uid="{00000000-0005-0000-0000-00007F070000}"/>
    <cellStyle name="20% - Accent2 2 2 3 8" xfId="7803" xr:uid="{00000000-0005-0000-0000-000080070000}"/>
    <cellStyle name="20% - Accent2 2 2 3 9" xfId="12083" xr:uid="{00000000-0005-0000-0000-000081070000}"/>
    <cellStyle name="20% - Accent2 2 2 4" xfId="529" xr:uid="{00000000-0005-0000-0000-000082070000}"/>
    <cellStyle name="20% - Accent2 2 2 4 10" xfId="10960" xr:uid="{00000000-0005-0000-0000-000083070000}"/>
    <cellStyle name="20% - Accent2 2 2 4 11" xfId="19428" xr:uid="{00000000-0005-0000-0000-000084070000}"/>
    <cellStyle name="20% - Accent2 2 2 4 12" xfId="20271" xr:uid="{00000000-0005-0000-0000-000085070000}"/>
    <cellStyle name="20% - Accent2 2 2 4 2" xfId="903" xr:uid="{00000000-0005-0000-0000-000086070000}"/>
    <cellStyle name="20% - Accent2 2 2 4 2 10" xfId="22956" xr:uid="{00000000-0005-0000-0000-000087070000}"/>
    <cellStyle name="20% - Accent2 2 2 4 2 11" xfId="27108" xr:uid="{00000000-0005-0000-0000-000088070000}"/>
    <cellStyle name="20% - Accent2 2 2 4 2 2" xfId="2224" xr:uid="{00000000-0005-0000-0000-000089070000}"/>
    <cellStyle name="20% - Accent2 2 2 4 2 2 2" xfId="4270" xr:uid="{00000000-0005-0000-0000-00008A070000}"/>
    <cellStyle name="20% - Accent2 2 2 4 2 2 2 2" xfId="9244" xr:uid="{00000000-0005-0000-0000-00008B070000}"/>
    <cellStyle name="20% - Accent2 2 2 4 2 2 2 3" xfId="13521" xr:uid="{00000000-0005-0000-0000-00008C070000}"/>
    <cellStyle name="20% - Accent2 2 2 4 2 2 2 4" xfId="17779" xr:uid="{00000000-0005-0000-0000-00008D070000}"/>
    <cellStyle name="20% - Accent2 2 2 4 2 2 2 5" xfId="21998" xr:uid="{00000000-0005-0000-0000-00008E070000}"/>
    <cellStyle name="20% - Accent2 2 2 4 2 2 2 6" xfId="26193" xr:uid="{00000000-0005-0000-0000-00008F070000}"/>
    <cellStyle name="20% - Accent2 2 2 4 2 2 2 7" xfId="30089" xr:uid="{00000000-0005-0000-0000-000090070000}"/>
    <cellStyle name="20% - Accent2 2 2 4 2 2 3" xfId="7198" xr:uid="{00000000-0005-0000-0000-000091070000}"/>
    <cellStyle name="20% - Accent2 2 2 4 2 2 4" xfId="11483" xr:uid="{00000000-0005-0000-0000-000092070000}"/>
    <cellStyle name="20% - Accent2 2 2 4 2 2 5" xfId="15755" xr:uid="{00000000-0005-0000-0000-000093070000}"/>
    <cellStyle name="20% - Accent2 2 2 4 2 2 6" xfId="19989" xr:uid="{00000000-0005-0000-0000-000094070000}"/>
    <cellStyle name="20% - Accent2 2 2 4 2 2 7" xfId="24227" xr:uid="{00000000-0005-0000-0000-000095070000}"/>
    <cellStyle name="20% - Accent2 2 2 4 2 2 8" xfId="28305" xr:uid="{00000000-0005-0000-0000-000096070000}"/>
    <cellStyle name="20% - Accent2 2 2 4 2 3" xfId="1368" xr:uid="{00000000-0005-0000-0000-000097070000}"/>
    <cellStyle name="20% - Accent2 2 2 4 2 3 2" xfId="6343" xr:uid="{00000000-0005-0000-0000-000098070000}"/>
    <cellStyle name="20% - Accent2 2 2 4 2 3 3" xfId="10632" xr:uid="{00000000-0005-0000-0000-000099070000}"/>
    <cellStyle name="20% - Accent2 2 2 4 2 3 4" xfId="14908" xr:uid="{00000000-0005-0000-0000-00009A070000}"/>
    <cellStyle name="20% - Accent2 2 2 4 2 3 5" xfId="19149" xr:uid="{00000000-0005-0000-0000-00009B070000}"/>
    <cellStyle name="20% - Accent2 2 2 4 2 3 6" xfId="23396" xr:uid="{00000000-0005-0000-0000-00009C070000}"/>
    <cellStyle name="20% - Accent2 2 2 4 2 3 7" xfId="27498" xr:uid="{00000000-0005-0000-0000-00009D070000}"/>
    <cellStyle name="20% - Accent2 2 2 4 2 4" xfId="3613" xr:uid="{00000000-0005-0000-0000-00009E070000}"/>
    <cellStyle name="20% - Accent2 2 2 4 2 4 2" xfId="8587" xr:uid="{00000000-0005-0000-0000-00009F070000}"/>
    <cellStyle name="20% - Accent2 2 2 4 2 4 3" xfId="12864" xr:uid="{00000000-0005-0000-0000-0000A0070000}"/>
    <cellStyle name="20% - Accent2 2 2 4 2 4 4" xfId="17122" xr:uid="{00000000-0005-0000-0000-0000A1070000}"/>
    <cellStyle name="20% - Accent2 2 2 4 2 4 5" xfId="21341" xr:uid="{00000000-0005-0000-0000-0000A2070000}"/>
    <cellStyle name="20% - Accent2 2 2 4 2 4 6" xfId="25536" xr:uid="{00000000-0005-0000-0000-0000A3070000}"/>
    <cellStyle name="20% - Accent2 2 2 4 2 4 7" xfId="29432" xr:uid="{00000000-0005-0000-0000-0000A4070000}"/>
    <cellStyle name="20% - Accent2 2 2 4 2 5" xfId="4961" xr:uid="{00000000-0005-0000-0000-0000A5070000}"/>
    <cellStyle name="20% - Accent2 2 2 4 2 5 2" xfId="9933" xr:uid="{00000000-0005-0000-0000-0000A6070000}"/>
    <cellStyle name="20% - Accent2 2 2 4 2 5 3" xfId="14211" xr:uid="{00000000-0005-0000-0000-0000A7070000}"/>
    <cellStyle name="20% - Accent2 2 2 4 2 5 4" xfId="18467" xr:uid="{00000000-0005-0000-0000-0000A8070000}"/>
    <cellStyle name="20% - Accent2 2 2 4 2 5 5" xfId="22684" xr:uid="{00000000-0005-0000-0000-0000A9070000}"/>
    <cellStyle name="20% - Accent2 2 2 4 2 5 6" xfId="26870" xr:uid="{00000000-0005-0000-0000-0000AA070000}"/>
    <cellStyle name="20% - Accent2 2 2 4 2 5 7" xfId="30749" xr:uid="{00000000-0005-0000-0000-0000AB070000}"/>
    <cellStyle name="20% - Accent2 2 2 4 2 6" xfId="5879" xr:uid="{00000000-0005-0000-0000-0000AC070000}"/>
    <cellStyle name="20% - Accent2 2 2 4 2 7" xfId="10171" xr:uid="{00000000-0005-0000-0000-0000AD070000}"/>
    <cellStyle name="20% - Accent2 2 2 4 2 8" xfId="14449" xr:uid="{00000000-0005-0000-0000-0000AE070000}"/>
    <cellStyle name="20% - Accent2 2 2 4 2 9" xfId="18705" xr:uid="{00000000-0005-0000-0000-0000AF070000}"/>
    <cellStyle name="20% - Accent2 2 2 4 3" xfId="2176" xr:uid="{00000000-0005-0000-0000-0000B0070000}"/>
    <cellStyle name="20% - Accent2 2 2 4 3 2" xfId="3941" xr:uid="{00000000-0005-0000-0000-0000B1070000}"/>
    <cellStyle name="20% - Accent2 2 2 4 3 2 2" xfId="8915" xr:uid="{00000000-0005-0000-0000-0000B2070000}"/>
    <cellStyle name="20% - Accent2 2 2 4 3 2 3" xfId="13192" xr:uid="{00000000-0005-0000-0000-0000B3070000}"/>
    <cellStyle name="20% - Accent2 2 2 4 3 2 4" xfId="17450" xr:uid="{00000000-0005-0000-0000-0000B4070000}"/>
    <cellStyle name="20% - Accent2 2 2 4 3 2 5" xfId="21669" xr:uid="{00000000-0005-0000-0000-0000B5070000}"/>
    <cellStyle name="20% - Accent2 2 2 4 3 2 6" xfId="25864" xr:uid="{00000000-0005-0000-0000-0000B6070000}"/>
    <cellStyle name="20% - Accent2 2 2 4 3 2 7" xfId="29760" xr:uid="{00000000-0005-0000-0000-0000B7070000}"/>
    <cellStyle name="20% - Accent2 2 2 4 3 3" xfId="7150" xr:uid="{00000000-0005-0000-0000-0000B8070000}"/>
    <cellStyle name="20% - Accent2 2 2 4 3 4" xfId="11435" xr:uid="{00000000-0005-0000-0000-0000B9070000}"/>
    <cellStyle name="20% - Accent2 2 2 4 3 5" xfId="15707" xr:uid="{00000000-0005-0000-0000-0000BA070000}"/>
    <cellStyle name="20% - Accent2 2 2 4 3 6" xfId="19941" xr:uid="{00000000-0005-0000-0000-0000BB070000}"/>
    <cellStyle name="20% - Accent2 2 2 4 3 7" xfId="24179" xr:uid="{00000000-0005-0000-0000-0000BC070000}"/>
    <cellStyle name="20% - Accent2 2 2 4 3 8" xfId="28257" xr:uid="{00000000-0005-0000-0000-0000BD070000}"/>
    <cellStyle name="20% - Accent2 2 2 4 4" xfId="1319" xr:uid="{00000000-0005-0000-0000-0000BE070000}"/>
    <cellStyle name="20% - Accent2 2 2 4 4 2" xfId="6294" xr:uid="{00000000-0005-0000-0000-0000BF070000}"/>
    <cellStyle name="20% - Accent2 2 2 4 4 3" xfId="10583" xr:uid="{00000000-0005-0000-0000-0000C0070000}"/>
    <cellStyle name="20% - Accent2 2 2 4 4 4" xfId="14859" xr:uid="{00000000-0005-0000-0000-0000C1070000}"/>
    <cellStyle name="20% - Accent2 2 2 4 4 5" xfId="19100" xr:uid="{00000000-0005-0000-0000-0000C2070000}"/>
    <cellStyle name="20% - Accent2 2 2 4 4 6" xfId="23347" xr:uid="{00000000-0005-0000-0000-0000C3070000}"/>
    <cellStyle name="20% - Accent2 2 2 4 4 7" xfId="27450" xr:uid="{00000000-0005-0000-0000-0000C4070000}"/>
    <cellStyle name="20% - Accent2 2 2 4 5" xfId="3284" xr:uid="{00000000-0005-0000-0000-0000C5070000}"/>
    <cellStyle name="20% - Accent2 2 2 4 5 2" xfId="8257" xr:uid="{00000000-0005-0000-0000-0000C6070000}"/>
    <cellStyle name="20% - Accent2 2 2 4 5 3" xfId="12534" xr:uid="{00000000-0005-0000-0000-0000C7070000}"/>
    <cellStyle name="20% - Accent2 2 2 4 5 4" xfId="16793" xr:uid="{00000000-0005-0000-0000-0000C8070000}"/>
    <cellStyle name="20% - Accent2 2 2 4 5 5" xfId="21011" xr:uid="{00000000-0005-0000-0000-0000C9070000}"/>
    <cellStyle name="20% - Accent2 2 2 4 5 6" xfId="25207" xr:uid="{00000000-0005-0000-0000-0000CA070000}"/>
    <cellStyle name="20% - Accent2 2 2 4 5 7" xfId="29103" xr:uid="{00000000-0005-0000-0000-0000CB070000}"/>
    <cellStyle name="20% - Accent2 2 2 4 6" xfId="4632" xr:uid="{00000000-0005-0000-0000-0000CC070000}"/>
    <cellStyle name="20% - Accent2 2 2 4 6 2" xfId="9604" xr:uid="{00000000-0005-0000-0000-0000CD070000}"/>
    <cellStyle name="20% - Accent2 2 2 4 6 3" xfId="13882" xr:uid="{00000000-0005-0000-0000-0000CE070000}"/>
    <cellStyle name="20% - Accent2 2 2 4 6 4" xfId="18138" xr:uid="{00000000-0005-0000-0000-0000CF070000}"/>
    <cellStyle name="20% - Accent2 2 2 4 6 5" xfId="22355" xr:uid="{00000000-0005-0000-0000-0000D0070000}"/>
    <cellStyle name="20% - Accent2 2 2 4 6 6" xfId="26541" xr:uid="{00000000-0005-0000-0000-0000D1070000}"/>
    <cellStyle name="20% - Accent2 2 2 4 6 7" xfId="30420" xr:uid="{00000000-0005-0000-0000-0000D2070000}"/>
    <cellStyle name="20% - Accent2 2 2 4 7" xfId="5506" xr:uid="{00000000-0005-0000-0000-0000D3070000}"/>
    <cellStyle name="20% - Accent2 2 2 4 8" xfId="5116" xr:uid="{00000000-0005-0000-0000-0000D4070000}"/>
    <cellStyle name="20% - Accent2 2 2 4 9" xfId="6672" xr:uid="{00000000-0005-0000-0000-0000D5070000}"/>
    <cellStyle name="20% - Accent2 2 2 5" xfId="630" xr:uid="{00000000-0005-0000-0000-0000D6070000}"/>
    <cellStyle name="20% - Accent2 2 2 5 10" xfId="5566" xr:uid="{00000000-0005-0000-0000-0000D7070000}"/>
    <cellStyle name="20% - Accent2 2 2 5 11" xfId="6956" xr:uid="{00000000-0005-0000-0000-0000D8070000}"/>
    <cellStyle name="20% - Accent2 2 2 5 12" xfId="16530" xr:uid="{00000000-0005-0000-0000-0000D9070000}"/>
    <cellStyle name="20% - Accent2 2 2 5 2" xfId="1370" xr:uid="{00000000-0005-0000-0000-0000DA070000}"/>
    <cellStyle name="20% - Accent2 2 2 5 2 2" xfId="2226" xr:uid="{00000000-0005-0000-0000-0000DB070000}"/>
    <cellStyle name="20% - Accent2 2 2 5 2 2 2" xfId="7200" xr:uid="{00000000-0005-0000-0000-0000DC070000}"/>
    <cellStyle name="20% - Accent2 2 2 5 2 2 3" xfId="11485" xr:uid="{00000000-0005-0000-0000-0000DD070000}"/>
    <cellStyle name="20% - Accent2 2 2 5 2 2 4" xfId="15757" xr:uid="{00000000-0005-0000-0000-0000DE070000}"/>
    <cellStyle name="20% - Accent2 2 2 5 2 2 5" xfId="19991" xr:uid="{00000000-0005-0000-0000-0000DF070000}"/>
    <cellStyle name="20% - Accent2 2 2 5 2 2 6" xfId="24229" xr:uid="{00000000-0005-0000-0000-0000E0070000}"/>
    <cellStyle name="20% - Accent2 2 2 5 2 2 7" xfId="28307" xr:uid="{00000000-0005-0000-0000-0000E1070000}"/>
    <cellStyle name="20% - Accent2 2 2 5 2 3" xfId="3997" xr:uid="{00000000-0005-0000-0000-0000E2070000}"/>
    <cellStyle name="20% - Accent2 2 2 5 2 3 2" xfId="8971" xr:uid="{00000000-0005-0000-0000-0000E3070000}"/>
    <cellStyle name="20% - Accent2 2 2 5 2 3 3" xfId="13248" xr:uid="{00000000-0005-0000-0000-0000E4070000}"/>
    <cellStyle name="20% - Accent2 2 2 5 2 3 4" xfId="17506" xr:uid="{00000000-0005-0000-0000-0000E5070000}"/>
    <cellStyle name="20% - Accent2 2 2 5 2 3 5" xfId="21725" xr:uid="{00000000-0005-0000-0000-0000E6070000}"/>
    <cellStyle name="20% - Accent2 2 2 5 2 3 6" xfId="25920" xr:uid="{00000000-0005-0000-0000-0000E7070000}"/>
    <cellStyle name="20% - Accent2 2 2 5 2 3 7" xfId="29816" xr:uid="{00000000-0005-0000-0000-0000E8070000}"/>
    <cellStyle name="20% - Accent2 2 2 5 2 4" xfId="6345" xr:uid="{00000000-0005-0000-0000-0000E9070000}"/>
    <cellStyle name="20% - Accent2 2 2 5 2 5" xfId="10634" xr:uid="{00000000-0005-0000-0000-0000EA070000}"/>
    <cellStyle name="20% - Accent2 2 2 5 2 6" xfId="14910" xr:uid="{00000000-0005-0000-0000-0000EB070000}"/>
    <cellStyle name="20% - Accent2 2 2 5 2 7" xfId="19151" xr:uid="{00000000-0005-0000-0000-0000EC070000}"/>
    <cellStyle name="20% - Accent2 2 2 5 2 8" xfId="23398" xr:uid="{00000000-0005-0000-0000-0000ED070000}"/>
    <cellStyle name="20% - Accent2 2 2 5 2 9" xfId="27500" xr:uid="{00000000-0005-0000-0000-0000EE070000}"/>
    <cellStyle name="20% - Accent2 2 2 5 3" xfId="2225" xr:uid="{00000000-0005-0000-0000-0000EF070000}"/>
    <cellStyle name="20% - Accent2 2 2 5 3 2" xfId="7199" xr:uid="{00000000-0005-0000-0000-0000F0070000}"/>
    <cellStyle name="20% - Accent2 2 2 5 3 3" xfId="11484" xr:uid="{00000000-0005-0000-0000-0000F1070000}"/>
    <cellStyle name="20% - Accent2 2 2 5 3 4" xfId="15756" xr:uid="{00000000-0005-0000-0000-0000F2070000}"/>
    <cellStyle name="20% - Accent2 2 2 5 3 5" xfId="19990" xr:uid="{00000000-0005-0000-0000-0000F3070000}"/>
    <cellStyle name="20% - Accent2 2 2 5 3 6" xfId="24228" xr:uid="{00000000-0005-0000-0000-0000F4070000}"/>
    <cellStyle name="20% - Accent2 2 2 5 3 7" xfId="28306" xr:uid="{00000000-0005-0000-0000-0000F5070000}"/>
    <cellStyle name="20% - Accent2 2 2 5 4" xfId="1369" xr:uid="{00000000-0005-0000-0000-0000F6070000}"/>
    <cellStyle name="20% - Accent2 2 2 5 4 2" xfId="6344" xr:uid="{00000000-0005-0000-0000-0000F7070000}"/>
    <cellStyle name="20% - Accent2 2 2 5 4 3" xfId="10633" xr:uid="{00000000-0005-0000-0000-0000F8070000}"/>
    <cellStyle name="20% - Accent2 2 2 5 4 4" xfId="14909" xr:uid="{00000000-0005-0000-0000-0000F9070000}"/>
    <cellStyle name="20% - Accent2 2 2 5 4 5" xfId="19150" xr:uid="{00000000-0005-0000-0000-0000FA070000}"/>
    <cellStyle name="20% - Accent2 2 2 5 4 6" xfId="23397" xr:uid="{00000000-0005-0000-0000-0000FB070000}"/>
    <cellStyle name="20% - Accent2 2 2 5 4 7" xfId="27499" xr:uid="{00000000-0005-0000-0000-0000FC070000}"/>
    <cellStyle name="20% - Accent2 2 2 5 5" xfId="3340" xr:uid="{00000000-0005-0000-0000-0000FD070000}"/>
    <cellStyle name="20% - Accent2 2 2 5 5 2" xfId="8314" xr:uid="{00000000-0005-0000-0000-0000FE070000}"/>
    <cellStyle name="20% - Accent2 2 2 5 5 3" xfId="12591" xr:uid="{00000000-0005-0000-0000-0000FF070000}"/>
    <cellStyle name="20% - Accent2 2 2 5 5 4" xfId="16849" xr:uid="{00000000-0005-0000-0000-000000080000}"/>
    <cellStyle name="20% - Accent2 2 2 5 5 5" xfId="21068" xr:uid="{00000000-0005-0000-0000-000001080000}"/>
    <cellStyle name="20% - Accent2 2 2 5 5 6" xfId="25263" xr:uid="{00000000-0005-0000-0000-000002080000}"/>
    <cellStyle name="20% - Accent2 2 2 5 5 7" xfId="29159" xr:uid="{00000000-0005-0000-0000-000003080000}"/>
    <cellStyle name="20% - Accent2 2 2 5 6" xfId="4688" xr:uid="{00000000-0005-0000-0000-000004080000}"/>
    <cellStyle name="20% - Accent2 2 2 5 6 2" xfId="9660" xr:uid="{00000000-0005-0000-0000-000005080000}"/>
    <cellStyle name="20% - Accent2 2 2 5 6 3" xfId="13938" xr:uid="{00000000-0005-0000-0000-000006080000}"/>
    <cellStyle name="20% - Accent2 2 2 5 6 4" xfId="18194" xr:uid="{00000000-0005-0000-0000-000007080000}"/>
    <cellStyle name="20% - Accent2 2 2 5 6 5" xfId="22411" xr:uid="{00000000-0005-0000-0000-000008080000}"/>
    <cellStyle name="20% - Accent2 2 2 5 6 6" xfId="26597" xr:uid="{00000000-0005-0000-0000-000009080000}"/>
    <cellStyle name="20% - Accent2 2 2 5 6 7" xfId="30476" xr:uid="{00000000-0005-0000-0000-00000A080000}"/>
    <cellStyle name="20% - Accent2 2 2 5 7" xfId="5606" xr:uid="{00000000-0005-0000-0000-00000B080000}"/>
    <cellStyle name="20% - Accent2 2 2 5 8" xfId="5104" xr:uid="{00000000-0005-0000-0000-00000C080000}"/>
    <cellStyle name="20% - Accent2 2 2 5 9" xfId="5022" xr:uid="{00000000-0005-0000-0000-00000D080000}"/>
    <cellStyle name="20% - Accent2 2 2 6" xfId="1371" xr:uid="{00000000-0005-0000-0000-00000E080000}"/>
    <cellStyle name="20% - Accent2 2 2 6 2" xfId="2227" xr:uid="{00000000-0005-0000-0000-00000F080000}"/>
    <cellStyle name="20% - Accent2 2 2 6 2 2" xfId="7201" xr:uid="{00000000-0005-0000-0000-000010080000}"/>
    <cellStyle name="20% - Accent2 2 2 6 2 3" xfId="11486" xr:uid="{00000000-0005-0000-0000-000011080000}"/>
    <cellStyle name="20% - Accent2 2 2 6 2 4" xfId="15758" xr:uid="{00000000-0005-0000-0000-000012080000}"/>
    <cellStyle name="20% - Accent2 2 2 6 2 5" xfId="19992" xr:uid="{00000000-0005-0000-0000-000013080000}"/>
    <cellStyle name="20% - Accent2 2 2 6 2 6" xfId="24230" xr:uid="{00000000-0005-0000-0000-000014080000}"/>
    <cellStyle name="20% - Accent2 2 2 6 2 7" xfId="28308" xr:uid="{00000000-0005-0000-0000-000015080000}"/>
    <cellStyle name="20% - Accent2 2 2 6 3" xfId="3668" xr:uid="{00000000-0005-0000-0000-000016080000}"/>
    <cellStyle name="20% - Accent2 2 2 6 3 2" xfId="8642" xr:uid="{00000000-0005-0000-0000-000017080000}"/>
    <cellStyle name="20% - Accent2 2 2 6 3 3" xfId="12919" xr:uid="{00000000-0005-0000-0000-000018080000}"/>
    <cellStyle name="20% - Accent2 2 2 6 3 4" xfId="17177" xr:uid="{00000000-0005-0000-0000-000019080000}"/>
    <cellStyle name="20% - Accent2 2 2 6 3 5" xfId="21396" xr:uid="{00000000-0005-0000-0000-00001A080000}"/>
    <cellStyle name="20% - Accent2 2 2 6 3 6" xfId="25591" xr:uid="{00000000-0005-0000-0000-00001B080000}"/>
    <cellStyle name="20% - Accent2 2 2 6 3 7" xfId="29487" xr:uid="{00000000-0005-0000-0000-00001C080000}"/>
    <cellStyle name="20% - Accent2 2 2 6 4" xfId="6346" xr:uid="{00000000-0005-0000-0000-00001D080000}"/>
    <cellStyle name="20% - Accent2 2 2 6 5" xfId="10635" xr:uid="{00000000-0005-0000-0000-00001E080000}"/>
    <cellStyle name="20% - Accent2 2 2 6 6" xfId="14911" xr:uid="{00000000-0005-0000-0000-00001F080000}"/>
    <cellStyle name="20% - Accent2 2 2 6 7" xfId="19152" xr:uid="{00000000-0005-0000-0000-000020080000}"/>
    <cellStyle name="20% - Accent2 2 2 6 8" xfId="23399" xr:uid="{00000000-0005-0000-0000-000021080000}"/>
    <cellStyle name="20% - Accent2 2 2 6 9" xfId="27501" xr:uid="{00000000-0005-0000-0000-000022080000}"/>
    <cellStyle name="20% - Accent2 2 2 7" xfId="1882" xr:uid="{00000000-0005-0000-0000-000023080000}"/>
    <cellStyle name="20% - Accent2 2 2 7 2" xfId="6856" xr:uid="{00000000-0005-0000-0000-000024080000}"/>
    <cellStyle name="20% - Accent2 2 2 7 3" xfId="11142" xr:uid="{00000000-0005-0000-0000-000025080000}"/>
    <cellStyle name="20% - Accent2 2 2 7 4" xfId="15416" xr:uid="{00000000-0005-0000-0000-000026080000}"/>
    <cellStyle name="20% - Accent2 2 2 7 5" xfId="19651" xr:uid="{00000000-0005-0000-0000-000027080000}"/>
    <cellStyle name="20% - Accent2 2 2 7 6" xfId="23891" xr:uid="{00000000-0005-0000-0000-000028080000}"/>
    <cellStyle name="20% - Accent2 2 2 7 7" xfId="27972" xr:uid="{00000000-0005-0000-0000-000029080000}"/>
    <cellStyle name="20% - Accent2 2 2 8" xfId="979" xr:uid="{00000000-0005-0000-0000-00002A080000}"/>
    <cellStyle name="20% - Accent2 2 2 8 2" xfId="5955" xr:uid="{00000000-0005-0000-0000-00002B080000}"/>
    <cellStyle name="20% - Accent2 2 2 8 3" xfId="10245" xr:uid="{00000000-0005-0000-0000-00002C080000}"/>
    <cellStyle name="20% - Accent2 2 2 8 4" xfId="14523" xr:uid="{00000000-0005-0000-0000-00002D080000}"/>
    <cellStyle name="20% - Accent2 2 2 8 5" xfId="18775" xr:uid="{00000000-0005-0000-0000-00002E080000}"/>
    <cellStyle name="20% - Accent2 2 2 8 6" xfId="23026" xr:uid="{00000000-0005-0000-0000-00002F080000}"/>
    <cellStyle name="20% - Accent2 2 2 8 7" xfId="27163" xr:uid="{00000000-0005-0000-0000-000030080000}"/>
    <cellStyle name="20% - Accent2 2 2 9" xfId="3006" xr:uid="{00000000-0005-0000-0000-000031080000}"/>
    <cellStyle name="20% - Accent2 2 2 9 2" xfId="7979" xr:uid="{00000000-0005-0000-0000-000032080000}"/>
    <cellStyle name="20% - Accent2 2 2 9 3" xfId="12256" xr:uid="{00000000-0005-0000-0000-000033080000}"/>
    <cellStyle name="20% - Accent2 2 2 9 4" xfId="16515" xr:uid="{00000000-0005-0000-0000-000034080000}"/>
    <cellStyle name="20% - Accent2 2 2 9 5" xfId="20734" xr:uid="{00000000-0005-0000-0000-000035080000}"/>
    <cellStyle name="20% - Accent2 2 2 9 6" xfId="24932" xr:uid="{00000000-0005-0000-0000-000036080000}"/>
    <cellStyle name="20% - Accent2 2 2 9 7" xfId="28829" xr:uid="{00000000-0005-0000-0000-000037080000}"/>
    <cellStyle name="20% - Accent2 2 3" xfId="233" xr:uid="{00000000-0005-0000-0000-000038080000}"/>
    <cellStyle name="20% - Accent2 2 3 10" xfId="5044" xr:uid="{00000000-0005-0000-0000-000039080000}"/>
    <cellStyle name="20% - Accent2 2 3 11" xfId="5564" xr:uid="{00000000-0005-0000-0000-00003A080000}"/>
    <cellStyle name="20% - Accent2 2 3 12" xfId="20649" xr:uid="{00000000-0005-0000-0000-00003B080000}"/>
    <cellStyle name="20% - Accent2 2 3 13" xfId="16210" xr:uid="{00000000-0005-0000-0000-00003C080000}"/>
    <cellStyle name="20% - Accent2 2 3 2" xfId="447" xr:uid="{00000000-0005-0000-0000-00003D080000}"/>
    <cellStyle name="20% - Accent2 2 3 2 10" xfId="16358" xr:uid="{00000000-0005-0000-0000-00003E080000}"/>
    <cellStyle name="20% - Accent2 2 3 2 11" xfId="22024" xr:uid="{00000000-0005-0000-0000-00003F080000}"/>
    <cellStyle name="20% - Accent2 2 3 2 12" xfId="24798" xr:uid="{00000000-0005-0000-0000-000040080000}"/>
    <cellStyle name="20% - Accent2 2 3 2 2" xfId="821" xr:uid="{00000000-0005-0000-0000-000041080000}"/>
    <cellStyle name="20% - Accent2 2 3 2 2 10" xfId="22874" xr:uid="{00000000-0005-0000-0000-000042080000}"/>
    <cellStyle name="20% - Accent2 2 3 2 2 11" xfId="27026" xr:uid="{00000000-0005-0000-0000-000043080000}"/>
    <cellStyle name="20% - Accent2 2 3 2 2 2" xfId="2228" xr:uid="{00000000-0005-0000-0000-000044080000}"/>
    <cellStyle name="20% - Accent2 2 3 2 2 2 2" xfId="4188" xr:uid="{00000000-0005-0000-0000-000045080000}"/>
    <cellStyle name="20% - Accent2 2 3 2 2 2 2 2" xfId="9162" xr:uid="{00000000-0005-0000-0000-000046080000}"/>
    <cellStyle name="20% - Accent2 2 3 2 2 2 2 3" xfId="13439" xr:uid="{00000000-0005-0000-0000-000047080000}"/>
    <cellStyle name="20% - Accent2 2 3 2 2 2 2 4" xfId="17697" xr:uid="{00000000-0005-0000-0000-000048080000}"/>
    <cellStyle name="20% - Accent2 2 3 2 2 2 2 5" xfId="21916" xr:uid="{00000000-0005-0000-0000-000049080000}"/>
    <cellStyle name="20% - Accent2 2 3 2 2 2 2 6" xfId="26111" xr:uid="{00000000-0005-0000-0000-00004A080000}"/>
    <cellStyle name="20% - Accent2 2 3 2 2 2 2 7" xfId="30007" xr:uid="{00000000-0005-0000-0000-00004B080000}"/>
    <cellStyle name="20% - Accent2 2 3 2 2 2 3" xfId="7202" xr:uid="{00000000-0005-0000-0000-00004C080000}"/>
    <cellStyle name="20% - Accent2 2 3 2 2 2 4" xfId="11487" xr:uid="{00000000-0005-0000-0000-00004D080000}"/>
    <cellStyle name="20% - Accent2 2 3 2 2 2 5" xfId="15759" xr:uid="{00000000-0005-0000-0000-00004E080000}"/>
    <cellStyle name="20% - Accent2 2 3 2 2 2 6" xfId="19993" xr:uid="{00000000-0005-0000-0000-00004F080000}"/>
    <cellStyle name="20% - Accent2 2 3 2 2 2 7" xfId="24231" xr:uid="{00000000-0005-0000-0000-000050080000}"/>
    <cellStyle name="20% - Accent2 2 3 2 2 2 8" xfId="28309" xr:uid="{00000000-0005-0000-0000-000051080000}"/>
    <cellStyle name="20% - Accent2 2 3 2 2 3" xfId="1372" xr:uid="{00000000-0005-0000-0000-000052080000}"/>
    <cellStyle name="20% - Accent2 2 3 2 2 3 2" xfId="6347" xr:uid="{00000000-0005-0000-0000-000053080000}"/>
    <cellStyle name="20% - Accent2 2 3 2 2 3 3" xfId="10636" xr:uid="{00000000-0005-0000-0000-000054080000}"/>
    <cellStyle name="20% - Accent2 2 3 2 2 3 4" xfId="14912" xr:uid="{00000000-0005-0000-0000-000055080000}"/>
    <cellStyle name="20% - Accent2 2 3 2 2 3 5" xfId="19153" xr:uid="{00000000-0005-0000-0000-000056080000}"/>
    <cellStyle name="20% - Accent2 2 3 2 2 3 6" xfId="23400" xr:uid="{00000000-0005-0000-0000-000057080000}"/>
    <cellStyle name="20% - Accent2 2 3 2 2 3 7" xfId="27502" xr:uid="{00000000-0005-0000-0000-000058080000}"/>
    <cellStyle name="20% - Accent2 2 3 2 2 4" xfId="3531" xr:uid="{00000000-0005-0000-0000-000059080000}"/>
    <cellStyle name="20% - Accent2 2 3 2 2 4 2" xfId="8505" xr:uid="{00000000-0005-0000-0000-00005A080000}"/>
    <cellStyle name="20% - Accent2 2 3 2 2 4 3" xfId="12782" xr:uid="{00000000-0005-0000-0000-00005B080000}"/>
    <cellStyle name="20% - Accent2 2 3 2 2 4 4" xfId="17040" xr:uid="{00000000-0005-0000-0000-00005C080000}"/>
    <cellStyle name="20% - Accent2 2 3 2 2 4 5" xfId="21259" xr:uid="{00000000-0005-0000-0000-00005D080000}"/>
    <cellStyle name="20% - Accent2 2 3 2 2 4 6" xfId="25454" xr:uid="{00000000-0005-0000-0000-00005E080000}"/>
    <cellStyle name="20% - Accent2 2 3 2 2 4 7" xfId="29350" xr:uid="{00000000-0005-0000-0000-00005F080000}"/>
    <cellStyle name="20% - Accent2 2 3 2 2 5" xfId="4879" xr:uid="{00000000-0005-0000-0000-000060080000}"/>
    <cellStyle name="20% - Accent2 2 3 2 2 5 2" xfId="9851" xr:uid="{00000000-0005-0000-0000-000061080000}"/>
    <cellStyle name="20% - Accent2 2 3 2 2 5 3" xfId="14129" xr:uid="{00000000-0005-0000-0000-000062080000}"/>
    <cellStyle name="20% - Accent2 2 3 2 2 5 4" xfId="18385" xr:uid="{00000000-0005-0000-0000-000063080000}"/>
    <cellStyle name="20% - Accent2 2 3 2 2 5 5" xfId="22602" xr:uid="{00000000-0005-0000-0000-000064080000}"/>
    <cellStyle name="20% - Accent2 2 3 2 2 5 6" xfId="26788" xr:uid="{00000000-0005-0000-0000-000065080000}"/>
    <cellStyle name="20% - Accent2 2 3 2 2 5 7" xfId="30667" xr:uid="{00000000-0005-0000-0000-000066080000}"/>
    <cellStyle name="20% - Accent2 2 3 2 2 6" xfId="5797" xr:uid="{00000000-0005-0000-0000-000067080000}"/>
    <cellStyle name="20% - Accent2 2 3 2 2 7" xfId="10089" xr:uid="{00000000-0005-0000-0000-000068080000}"/>
    <cellStyle name="20% - Accent2 2 3 2 2 8" xfId="14367" xr:uid="{00000000-0005-0000-0000-000069080000}"/>
    <cellStyle name="20% - Accent2 2 3 2 2 9" xfId="18623" xr:uid="{00000000-0005-0000-0000-00006A080000}"/>
    <cellStyle name="20% - Accent2 2 3 2 3" xfId="2080" xr:uid="{00000000-0005-0000-0000-00006B080000}"/>
    <cellStyle name="20% - Accent2 2 3 2 3 2" xfId="3859" xr:uid="{00000000-0005-0000-0000-00006C080000}"/>
    <cellStyle name="20% - Accent2 2 3 2 3 2 2" xfId="8833" xr:uid="{00000000-0005-0000-0000-00006D080000}"/>
    <cellStyle name="20% - Accent2 2 3 2 3 2 3" xfId="13110" xr:uid="{00000000-0005-0000-0000-00006E080000}"/>
    <cellStyle name="20% - Accent2 2 3 2 3 2 4" xfId="17368" xr:uid="{00000000-0005-0000-0000-00006F080000}"/>
    <cellStyle name="20% - Accent2 2 3 2 3 2 5" xfId="21587" xr:uid="{00000000-0005-0000-0000-000070080000}"/>
    <cellStyle name="20% - Accent2 2 3 2 3 2 6" xfId="25782" xr:uid="{00000000-0005-0000-0000-000071080000}"/>
    <cellStyle name="20% - Accent2 2 3 2 3 2 7" xfId="29678" xr:uid="{00000000-0005-0000-0000-000072080000}"/>
    <cellStyle name="20% - Accent2 2 3 2 3 3" xfId="7054" xr:uid="{00000000-0005-0000-0000-000073080000}"/>
    <cellStyle name="20% - Accent2 2 3 2 3 4" xfId="11339" xr:uid="{00000000-0005-0000-0000-000074080000}"/>
    <cellStyle name="20% - Accent2 2 3 2 3 5" xfId="15611" xr:uid="{00000000-0005-0000-0000-000075080000}"/>
    <cellStyle name="20% - Accent2 2 3 2 3 6" xfId="19845" xr:uid="{00000000-0005-0000-0000-000076080000}"/>
    <cellStyle name="20% - Accent2 2 3 2 3 7" xfId="24083" xr:uid="{00000000-0005-0000-0000-000077080000}"/>
    <cellStyle name="20% - Accent2 2 3 2 3 8" xfId="28161" xr:uid="{00000000-0005-0000-0000-000078080000}"/>
    <cellStyle name="20% - Accent2 2 3 2 4" xfId="1219" xr:uid="{00000000-0005-0000-0000-000079080000}"/>
    <cellStyle name="20% - Accent2 2 3 2 4 2" xfId="6194" xr:uid="{00000000-0005-0000-0000-00007A080000}"/>
    <cellStyle name="20% - Accent2 2 3 2 4 3" xfId="10483" xr:uid="{00000000-0005-0000-0000-00007B080000}"/>
    <cellStyle name="20% - Accent2 2 3 2 4 4" xfId="14761" xr:uid="{00000000-0005-0000-0000-00007C080000}"/>
    <cellStyle name="20% - Accent2 2 3 2 4 5" xfId="19003" xr:uid="{00000000-0005-0000-0000-00007D080000}"/>
    <cellStyle name="20% - Accent2 2 3 2 4 6" xfId="23249" xr:uid="{00000000-0005-0000-0000-00007E080000}"/>
    <cellStyle name="20% - Accent2 2 3 2 4 7" xfId="27354" xr:uid="{00000000-0005-0000-0000-00007F080000}"/>
    <cellStyle name="20% - Accent2 2 3 2 5" xfId="3202" xr:uid="{00000000-0005-0000-0000-000080080000}"/>
    <cellStyle name="20% - Accent2 2 3 2 5 2" xfId="8175" xr:uid="{00000000-0005-0000-0000-000081080000}"/>
    <cellStyle name="20% - Accent2 2 3 2 5 3" xfId="12452" xr:uid="{00000000-0005-0000-0000-000082080000}"/>
    <cellStyle name="20% - Accent2 2 3 2 5 4" xfId="16711" xr:uid="{00000000-0005-0000-0000-000083080000}"/>
    <cellStyle name="20% - Accent2 2 3 2 5 5" xfId="20929" xr:uid="{00000000-0005-0000-0000-000084080000}"/>
    <cellStyle name="20% - Accent2 2 3 2 5 6" xfId="25125" xr:uid="{00000000-0005-0000-0000-000085080000}"/>
    <cellStyle name="20% - Accent2 2 3 2 5 7" xfId="29021" xr:uid="{00000000-0005-0000-0000-000086080000}"/>
    <cellStyle name="20% - Accent2 2 3 2 6" xfId="4550" xr:uid="{00000000-0005-0000-0000-000087080000}"/>
    <cellStyle name="20% - Accent2 2 3 2 6 2" xfId="9522" xr:uid="{00000000-0005-0000-0000-000088080000}"/>
    <cellStyle name="20% - Accent2 2 3 2 6 3" xfId="13800" xr:uid="{00000000-0005-0000-0000-000089080000}"/>
    <cellStyle name="20% - Accent2 2 3 2 6 4" xfId="18056" xr:uid="{00000000-0005-0000-0000-00008A080000}"/>
    <cellStyle name="20% - Accent2 2 3 2 6 5" xfId="22273" xr:uid="{00000000-0005-0000-0000-00008B080000}"/>
    <cellStyle name="20% - Accent2 2 3 2 6 6" xfId="26459" xr:uid="{00000000-0005-0000-0000-00008C080000}"/>
    <cellStyle name="20% - Accent2 2 3 2 6 7" xfId="30338" xr:uid="{00000000-0005-0000-0000-00008D080000}"/>
    <cellStyle name="20% - Accent2 2 3 2 7" xfId="5424" xr:uid="{00000000-0005-0000-0000-00008E080000}"/>
    <cellStyle name="20% - Accent2 2 3 2 8" xfId="7812" xr:uid="{00000000-0005-0000-0000-00008F080000}"/>
    <cellStyle name="20% - Accent2 2 3 2 9" xfId="12092" xr:uid="{00000000-0005-0000-0000-000090080000}"/>
    <cellStyle name="20% - Accent2 2 3 3" xfId="654" xr:uid="{00000000-0005-0000-0000-000091080000}"/>
    <cellStyle name="20% - Accent2 2 3 3 10" xfId="22707" xr:uid="{00000000-0005-0000-0000-000092080000}"/>
    <cellStyle name="20% - Accent2 2 3 3 11" xfId="18819" xr:uid="{00000000-0005-0000-0000-000093080000}"/>
    <cellStyle name="20% - Accent2 2 3 3 2" xfId="2229" xr:uid="{00000000-0005-0000-0000-000094080000}"/>
    <cellStyle name="20% - Accent2 2 3 3 2 2" xfId="4021" xr:uid="{00000000-0005-0000-0000-000095080000}"/>
    <cellStyle name="20% - Accent2 2 3 3 2 2 2" xfId="8995" xr:uid="{00000000-0005-0000-0000-000096080000}"/>
    <cellStyle name="20% - Accent2 2 3 3 2 2 3" xfId="13272" xr:uid="{00000000-0005-0000-0000-000097080000}"/>
    <cellStyle name="20% - Accent2 2 3 3 2 2 4" xfId="17530" xr:uid="{00000000-0005-0000-0000-000098080000}"/>
    <cellStyle name="20% - Accent2 2 3 3 2 2 5" xfId="21749" xr:uid="{00000000-0005-0000-0000-000099080000}"/>
    <cellStyle name="20% - Accent2 2 3 3 2 2 6" xfId="25944" xr:uid="{00000000-0005-0000-0000-00009A080000}"/>
    <cellStyle name="20% - Accent2 2 3 3 2 2 7" xfId="29840" xr:uid="{00000000-0005-0000-0000-00009B080000}"/>
    <cellStyle name="20% - Accent2 2 3 3 2 3" xfId="7203" xr:uid="{00000000-0005-0000-0000-00009C080000}"/>
    <cellStyle name="20% - Accent2 2 3 3 2 4" xfId="11488" xr:uid="{00000000-0005-0000-0000-00009D080000}"/>
    <cellStyle name="20% - Accent2 2 3 3 2 5" xfId="15760" xr:uid="{00000000-0005-0000-0000-00009E080000}"/>
    <cellStyle name="20% - Accent2 2 3 3 2 6" xfId="19994" xr:uid="{00000000-0005-0000-0000-00009F080000}"/>
    <cellStyle name="20% - Accent2 2 3 3 2 7" xfId="24232" xr:uid="{00000000-0005-0000-0000-0000A0080000}"/>
    <cellStyle name="20% - Accent2 2 3 3 2 8" xfId="28310" xr:uid="{00000000-0005-0000-0000-0000A1080000}"/>
    <cellStyle name="20% - Accent2 2 3 3 3" xfId="1373" xr:uid="{00000000-0005-0000-0000-0000A2080000}"/>
    <cellStyle name="20% - Accent2 2 3 3 3 2" xfId="6348" xr:uid="{00000000-0005-0000-0000-0000A3080000}"/>
    <cellStyle name="20% - Accent2 2 3 3 3 3" xfId="10637" xr:uid="{00000000-0005-0000-0000-0000A4080000}"/>
    <cellStyle name="20% - Accent2 2 3 3 3 4" xfId="14913" xr:uid="{00000000-0005-0000-0000-0000A5080000}"/>
    <cellStyle name="20% - Accent2 2 3 3 3 5" xfId="19154" xr:uid="{00000000-0005-0000-0000-0000A6080000}"/>
    <cellStyle name="20% - Accent2 2 3 3 3 6" xfId="23401" xr:uid="{00000000-0005-0000-0000-0000A7080000}"/>
    <cellStyle name="20% - Accent2 2 3 3 3 7" xfId="27503" xr:uid="{00000000-0005-0000-0000-0000A8080000}"/>
    <cellStyle name="20% - Accent2 2 3 3 4" xfId="3364" xr:uid="{00000000-0005-0000-0000-0000A9080000}"/>
    <cellStyle name="20% - Accent2 2 3 3 4 2" xfId="8338" xr:uid="{00000000-0005-0000-0000-0000AA080000}"/>
    <cellStyle name="20% - Accent2 2 3 3 4 3" xfId="12615" xr:uid="{00000000-0005-0000-0000-0000AB080000}"/>
    <cellStyle name="20% - Accent2 2 3 3 4 4" xfId="16873" xr:uid="{00000000-0005-0000-0000-0000AC080000}"/>
    <cellStyle name="20% - Accent2 2 3 3 4 5" xfId="21092" xr:uid="{00000000-0005-0000-0000-0000AD080000}"/>
    <cellStyle name="20% - Accent2 2 3 3 4 6" xfId="25287" xr:uid="{00000000-0005-0000-0000-0000AE080000}"/>
    <cellStyle name="20% - Accent2 2 3 3 4 7" xfId="29183" xr:uid="{00000000-0005-0000-0000-0000AF080000}"/>
    <cellStyle name="20% - Accent2 2 3 3 5" xfId="4712" xr:uid="{00000000-0005-0000-0000-0000B0080000}"/>
    <cellStyle name="20% - Accent2 2 3 3 5 2" xfId="9684" xr:uid="{00000000-0005-0000-0000-0000B1080000}"/>
    <cellStyle name="20% - Accent2 2 3 3 5 3" xfId="13962" xr:uid="{00000000-0005-0000-0000-0000B2080000}"/>
    <cellStyle name="20% - Accent2 2 3 3 5 4" xfId="18218" xr:uid="{00000000-0005-0000-0000-0000B3080000}"/>
    <cellStyle name="20% - Accent2 2 3 3 5 5" xfId="22435" xr:uid="{00000000-0005-0000-0000-0000B4080000}"/>
    <cellStyle name="20% - Accent2 2 3 3 5 6" xfId="26621" xr:uid="{00000000-0005-0000-0000-0000B5080000}"/>
    <cellStyle name="20% - Accent2 2 3 3 5 7" xfId="30500" xr:uid="{00000000-0005-0000-0000-0000B6080000}"/>
    <cellStyle name="20% - Accent2 2 3 3 6" xfId="5630" xr:uid="{00000000-0005-0000-0000-0000B7080000}"/>
    <cellStyle name="20% - Accent2 2 3 3 7" xfId="5528" xr:uid="{00000000-0005-0000-0000-0000B8080000}"/>
    <cellStyle name="20% - Accent2 2 3 3 8" xfId="5539" xr:uid="{00000000-0005-0000-0000-0000B9080000}"/>
    <cellStyle name="20% - Accent2 2 3 3 9" xfId="4992" xr:uid="{00000000-0005-0000-0000-0000BA080000}"/>
    <cellStyle name="20% - Accent2 2 3 4" xfId="1924" xr:uid="{00000000-0005-0000-0000-0000BB080000}"/>
    <cellStyle name="20% - Accent2 2 3 4 2" xfId="3692" xr:uid="{00000000-0005-0000-0000-0000BC080000}"/>
    <cellStyle name="20% - Accent2 2 3 4 2 2" xfId="8666" xr:uid="{00000000-0005-0000-0000-0000BD080000}"/>
    <cellStyle name="20% - Accent2 2 3 4 2 3" xfId="12943" xr:uid="{00000000-0005-0000-0000-0000BE080000}"/>
    <cellStyle name="20% - Accent2 2 3 4 2 4" xfId="17201" xr:uid="{00000000-0005-0000-0000-0000BF080000}"/>
    <cellStyle name="20% - Accent2 2 3 4 2 5" xfId="21420" xr:uid="{00000000-0005-0000-0000-0000C0080000}"/>
    <cellStyle name="20% - Accent2 2 3 4 2 6" xfId="25615" xr:uid="{00000000-0005-0000-0000-0000C1080000}"/>
    <cellStyle name="20% - Accent2 2 3 4 2 7" xfId="29511" xr:uid="{00000000-0005-0000-0000-0000C2080000}"/>
    <cellStyle name="20% - Accent2 2 3 4 3" xfId="6898" xr:uid="{00000000-0005-0000-0000-0000C3080000}"/>
    <cellStyle name="20% - Accent2 2 3 4 4" xfId="11183" xr:uid="{00000000-0005-0000-0000-0000C4080000}"/>
    <cellStyle name="20% - Accent2 2 3 4 5" xfId="15456" xr:uid="{00000000-0005-0000-0000-0000C5080000}"/>
    <cellStyle name="20% - Accent2 2 3 4 6" xfId="19693" xr:uid="{00000000-0005-0000-0000-0000C6080000}"/>
    <cellStyle name="20% - Accent2 2 3 4 7" xfId="23930" xr:uid="{00000000-0005-0000-0000-0000C7080000}"/>
    <cellStyle name="20% - Accent2 2 3 4 8" xfId="28009" xr:uid="{00000000-0005-0000-0000-0000C8080000}"/>
    <cellStyle name="20% - Accent2 2 3 5" xfId="1039" xr:uid="{00000000-0005-0000-0000-0000C9080000}"/>
    <cellStyle name="20% - Accent2 2 3 5 2" xfId="6015" xr:uid="{00000000-0005-0000-0000-0000CA080000}"/>
    <cellStyle name="20% - Accent2 2 3 5 3" xfId="10304" xr:uid="{00000000-0005-0000-0000-0000CB080000}"/>
    <cellStyle name="20% - Accent2 2 3 5 4" xfId="14583" xr:uid="{00000000-0005-0000-0000-0000CC080000}"/>
    <cellStyle name="20% - Accent2 2 3 5 5" xfId="18832" xr:uid="{00000000-0005-0000-0000-0000CD080000}"/>
    <cellStyle name="20% - Accent2 2 3 5 6" xfId="23079" xr:uid="{00000000-0005-0000-0000-0000CE080000}"/>
    <cellStyle name="20% - Accent2 2 3 5 7" xfId="27201" xr:uid="{00000000-0005-0000-0000-0000CF080000}"/>
    <cellStyle name="20% - Accent2 2 3 6" xfId="3034" xr:uid="{00000000-0005-0000-0000-0000D0080000}"/>
    <cellStyle name="20% - Accent2 2 3 6 2" xfId="8007" xr:uid="{00000000-0005-0000-0000-0000D1080000}"/>
    <cellStyle name="20% - Accent2 2 3 6 3" xfId="12284" xr:uid="{00000000-0005-0000-0000-0000D2080000}"/>
    <cellStyle name="20% - Accent2 2 3 6 4" xfId="16543" xr:uid="{00000000-0005-0000-0000-0000D3080000}"/>
    <cellStyle name="20% - Accent2 2 3 6 5" xfId="20762" xr:uid="{00000000-0005-0000-0000-0000D4080000}"/>
    <cellStyle name="20% - Accent2 2 3 6 6" xfId="24958" xr:uid="{00000000-0005-0000-0000-0000D5080000}"/>
    <cellStyle name="20% - Accent2 2 3 6 7" xfId="28854" xr:uid="{00000000-0005-0000-0000-0000D6080000}"/>
    <cellStyle name="20% - Accent2 2 3 7" xfId="4383" xr:uid="{00000000-0005-0000-0000-0000D7080000}"/>
    <cellStyle name="20% - Accent2 2 3 7 2" xfId="9355" xr:uid="{00000000-0005-0000-0000-0000D8080000}"/>
    <cellStyle name="20% - Accent2 2 3 7 3" xfId="13633" xr:uid="{00000000-0005-0000-0000-0000D9080000}"/>
    <cellStyle name="20% - Accent2 2 3 7 4" xfId="17889" xr:uid="{00000000-0005-0000-0000-0000DA080000}"/>
    <cellStyle name="20% - Accent2 2 3 7 5" xfId="22106" xr:uid="{00000000-0005-0000-0000-0000DB080000}"/>
    <cellStyle name="20% - Accent2 2 3 7 6" xfId="26292" xr:uid="{00000000-0005-0000-0000-0000DC080000}"/>
    <cellStyle name="20% - Accent2 2 3 7 7" xfId="30171" xr:uid="{00000000-0005-0000-0000-0000DD080000}"/>
    <cellStyle name="20% - Accent2 2 3 8" xfId="5210" xr:uid="{00000000-0005-0000-0000-0000DE080000}"/>
    <cellStyle name="20% - Accent2 2 3 9" xfId="5040" xr:uid="{00000000-0005-0000-0000-0000DF080000}"/>
    <cellStyle name="20% - Accent2 2 4" xfId="381" xr:uid="{00000000-0005-0000-0000-0000E0080000}"/>
    <cellStyle name="20% - Accent2 2 4 10" xfId="10196" xr:uid="{00000000-0005-0000-0000-0000E1080000}"/>
    <cellStyle name="20% - Accent2 2 4 11" xfId="14474" xr:uid="{00000000-0005-0000-0000-0000E2080000}"/>
    <cellStyle name="20% - Accent2 2 4 12" xfId="20574" xr:uid="{00000000-0005-0000-0000-0000E3080000}"/>
    <cellStyle name="20% - Accent2 2 4 13" xfId="22979" xr:uid="{00000000-0005-0000-0000-0000E4080000}"/>
    <cellStyle name="20% - Accent2 2 4 2" xfId="755" xr:uid="{00000000-0005-0000-0000-0000E5080000}"/>
    <cellStyle name="20% - Accent2 2 4 2 10" xfId="22808" xr:uid="{00000000-0005-0000-0000-0000E6080000}"/>
    <cellStyle name="20% - Accent2 2 4 2 11" xfId="26960" xr:uid="{00000000-0005-0000-0000-0000E7080000}"/>
    <cellStyle name="20% - Accent2 2 4 2 2" xfId="2230" xr:uid="{00000000-0005-0000-0000-0000E8080000}"/>
    <cellStyle name="20% - Accent2 2 4 2 2 2" xfId="4122" xr:uid="{00000000-0005-0000-0000-0000E9080000}"/>
    <cellStyle name="20% - Accent2 2 4 2 2 2 2" xfId="9096" xr:uid="{00000000-0005-0000-0000-0000EA080000}"/>
    <cellStyle name="20% - Accent2 2 4 2 2 2 3" xfId="13373" xr:uid="{00000000-0005-0000-0000-0000EB080000}"/>
    <cellStyle name="20% - Accent2 2 4 2 2 2 4" xfId="17631" xr:uid="{00000000-0005-0000-0000-0000EC080000}"/>
    <cellStyle name="20% - Accent2 2 4 2 2 2 5" xfId="21850" xr:uid="{00000000-0005-0000-0000-0000ED080000}"/>
    <cellStyle name="20% - Accent2 2 4 2 2 2 6" xfId="26045" xr:uid="{00000000-0005-0000-0000-0000EE080000}"/>
    <cellStyle name="20% - Accent2 2 4 2 2 2 7" xfId="29941" xr:uid="{00000000-0005-0000-0000-0000EF080000}"/>
    <cellStyle name="20% - Accent2 2 4 2 2 3" xfId="7204" xr:uid="{00000000-0005-0000-0000-0000F0080000}"/>
    <cellStyle name="20% - Accent2 2 4 2 2 4" xfId="11489" xr:uid="{00000000-0005-0000-0000-0000F1080000}"/>
    <cellStyle name="20% - Accent2 2 4 2 2 5" xfId="15761" xr:uid="{00000000-0005-0000-0000-0000F2080000}"/>
    <cellStyle name="20% - Accent2 2 4 2 2 6" xfId="19995" xr:uid="{00000000-0005-0000-0000-0000F3080000}"/>
    <cellStyle name="20% - Accent2 2 4 2 2 7" xfId="24233" xr:uid="{00000000-0005-0000-0000-0000F4080000}"/>
    <cellStyle name="20% - Accent2 2 4 2 2 8" xfId="28311" xr:uid="{00000000-0005-0000-0000-0000F5080000}"/>
    <cellStyle name="20% - Accent2 2 4 2 3" xfId="1374" xr:uid="{00000000-0005-0000-0000-0000F6080000}"/>
    <cellStyle name="20% - Accent2 2 4 2 3 2" xfId="6349" xr:uid="{00000000-0005-0000-0000-0000F7080000}"/>
    <cellStyle name="20% - Accent2 2 4 2 3 3" xfId="10638" xr:uid="{00000000-0005-0000-0000-0000F8080000}"/>
    <cellStyle name="20% - Accent2 2 4 2 3 4" xfId="14914" xr:uid="{00000000-0005-0000-0000-0000F9080000}"/>
    <cellStyle name="20% - Accent2 2 4 2 3 5" xfId="19155" xr:uid="{00000000-0005-0000-0000-0000FA080000}"/>
    <cellStyle name="20% - Accent2 2 4 2 3 6" xfId="23402" xr:uid="{00000000-0005-0000-0000-0000FB080000}"/>
    <cellStyle name="20% - Accent2 2 4 2 3 7" xfId="27504" xr:uid="{00000000-0005-0000-0000-0000FC080000}"/>
    <cellStyle name="20% - Accent2 2 4 2 4" xfId="3465" xr:uid="{00000000-0005-0000-0000-0000FD080000}"/>
    <cellStyle name="20% - Accent2 2 4 2 4 2" xfId="8439" xr:uid="{00000000-0005-0000-0000-0000FE080000}"/>
    <cellStyle name="20% - Accent2 2 4 2 4 3" xfId="12716" xr:uid="{00000000-0005-0000-0000-0000FF080000}"/>
    <cellStyle name="20% - Accent2 2 4 2 4 4" xfId="16974" xr:uid="{00000000-0005-0000-0000-000000090000}"/>
    <cellStyle name="20% - Accent2 2 4 2 4 5" xfId="21193" xr:uid="{00000000-0005-0000-0000-000001090000}"/>
    <cellStyle name="20% - Accent2 2 4 2 4 6" xfId="25388" xr:uid="{00000000-0005-0000-0000-000002090000}"/>
    <cellStyle name="20% - Accent2 2 4 2 4 7" xfId="29284" xr:uid="{00000000-0005-0000-0000-000003090000}"/>
    <cellStyle name="20% - Accent2 2 4 2 5" xfId="4813" xr:uid="{00000000-0005-0000-0000-000004090000}"/>
    <cellStyle name="20% - Accent2 2 4 2 5 2" xfId="9785" xr:uid="{00000000-0005-0000-0000-000005090000}"/>
    <cellStyle name="20% - Accent2 2 4 2 5 3" xfId="14063" xr:uid="{00000000-0005-0000-0000-000006090000}"/>
    <cellStyle name="20% - Accent2 2 4 2 5 4" xfId="18319" xr:uid="{00000000-0005-0000-0000-000007090000}"/>
    <cellStyle name="20% - Accent2 2 4 2 5 5" xfId="22536" xr:uid="{00000000-0005-0000-0000-000008090000}"/>
    <cellStyle name="20% - Accent2 2 4 2 5 6" xfId="26722" xr:uid="{00000000-0005-0000-0000-000009090000}"/>
    <cellStyle name="20% - Accent2 2 4 2 5 7" xfId="30601" xr:uid="{00000000-0005-0000-0000-00000A090000}"/>
    <cellStyle name="20% - Accent2 2 4 2 6" xfId="5731" xr:uid="{00000000-0005-0000-0000-00000B090000}"/>
    <cellStyle name="20% - Accent2 2 4 2 7" xfId="10023" xr:uid="{00000000-0005-0000-0000-00000C090000}"/>
    <cellStyle name="20% - Accent2 2 4 2 8" xfId="14301" xr:uid="{00000000-0005-0000-0000-00000D090000}"/>
    <cellStyle name="20% - Accent2 2 4 2 9" xfId="18557" xr:uid="{00000000-0005-0000-0000-00000E090000}"/>
    <cellStyle name="20% - Accent2 2 4 3" xfId="2014" xr:uid="{00000000-0005-0000-0000-00000F090000}"/>
    <cellStyle name="20% - Accent2 2 4 3 2" xfId="3793" xr:uid="{00000000-0005-0000-0000-000010090000}"/>
    <cellStyle name="20% - Accent2 2 4 3 2 2" xfId="8767" xr:uid="{00000000-0005-0000-0000-000011090000}"/>
    <cellStyle name="20% - Accent2 2 4 3 2 3" xfId="13044" xr:uid="{00000000-0005-0000-0000-000012090000}"/>
    <cellStyle name="20% - Accent2 2 4 3 2 4" xfId="17302" xr:uid="{00000000-0005-0000-0000-000013090000}"/>
    <cellStyle name="20% - Accent2 2 4 3 2 5" xfId="21521" xr:uid="{00000000-0005-0000-0000-000014090000}"/>
    <cellStyle name="20% - Accent2 2 4 3 2 6" xfId="25716" xr:uid="{00000000-0005-0000-0000-000015090000}"/>
    <cellStyle name="20% - Accent2 2 4 3 2 7" xfId="29612" xr:uid="{00000000-0005-0000-0000-000016090000}"/>
    <cellStyle name="20% - Accent2 2 4 3 3" xfId="6988" xr:uid="{00000000-0005-0000-0000-000017090000}"/>
    <cellStyle name="20% - Accent2 2 4 3 4" xfId="11273" xr:uid="{00000000-0005-0000-0000-000018090000}"/>
    <cellStyle name="20% - Accent2 2 4 3 5" xfId="15545" xr:uid="{00000000-0005-0000-0000-000019090000}"/>
    <cellStyle name="20% - Accent2 2 4 3 6" xfId="19779" xr:uid="{00000000-0005-0000-0000-00001A090000}"/>
    <cellStyle name="20% - Accent2 2 4 3 7" xfId="24017" xr:uid="{00000000-0005-0000-0000-00001B090000}"/>
    <cellStyle name="20% - Accent2 2 4 3 8" xfId="28095" xr:uid="{00000000-0005-0000-0000-00001C090000}"/>
    <cellStyle name="20% - Accent2 2 4 4" xfId="1153" xr:uid="{00000000-0005-0000-0000-00001D090000}"/>
    <cellStyle name="20% - Accent2 2 4 4 2" xfId="6128" xr:uid="{00000000-0005-0000-0000-00001E090000}"/>
    <cellStyle name="20% - Accent2 2 4 4 3" xfId="10417" xr:uid="{00000000-0005-0000-0000-00001F090000}"/>
    <cellStyle name="20% - Accent2 2 4 4 4" xfId="14695" xr:uid="{00000000-0005-0000-0000-000020090000}"/>
    <cellStyle name="20% - Accent2 2 4 4 5" xfId="18937" xr:uid="{00000000-0005-0000-0000-000021090000}"/>
    <cellStyle name="20% - Accent2 2 4 4 6" xfId="23183" xr:uid="{00000000-0005-0000-0000-000022090000}"/>
    <cellStyle name="20% - Accent2 2 4 4 7" xfId="27288" xr:uid="{00000000-0005-0000-0000-000023090000}"/>
    <cellStyle name="20% - Accent2 2 4 5" xfId="2672" xr:uid="{00000000-0005-0000-0000-000024090000}"/>
    <cellStyle name="20% - Accent2 2 4 6" xfId="3136" xr:uid="{00000000-0005-0000-0000-000025090000}"/>
    <cellStyle name="20% - Accent2 2 4 6 2" xfId="8109" xr:uid="{00000000-0005-0000-0000-000026090000}"/>
    <cellStyle name="20% - Accent2 2 4 6 3" xfId="12386" xr:uid="{00000000-0005-0000-0000-000027090000}"/>
    <cellStyle name="20% - Accent2 2 4 6 4" xfId="16645" xr:uid="{00000000-0005-0000-0000-000028090000}"/>
    <cellStyle name="20% - Accent2 2 4 6 5" xfId="20863" xr:uid="{00000000-0005-0000-0000-000029090000}"/>
    <cellStyle name="20% - Accent2 2 4 6 6" xfId="25059" xr:uid="{00000000-0005-0000-0000-00002A090000}"/>
    <cellStyle name="20% - Accent2 2 4 6 7" xfId="28955" xr:uid="{00000000-0005-0000-0000-00002B090000}"/>
    <cellStyle name="20% - Accent2 2 4 7" xfId="4484" xr:uid="{00000000-0005-0000-0000-00002C090000}"/>
    <cellStyle name="20% - Accent2 2 4 7 2" xfId="9456" xr:uid="{00000000-0005-0000-0000-00002D090000}"/>
    <cellStyle name="20% - Accent2 2 4 7 3" xfId="13734" xr:uid="{00000000-0005-0000-0000-00002E090000}"/>
    <cellStyle name="20% - Accent2 2 4 7 4" xfId="17990" xr:uid="{00000000-0005-0000-0000-00002F090000}"/>
    <cellStyle name="20% - Accent2 2 4 7 5" xfId="22207" xr:uid="{00000000-0005-0000-0000-000030090000}"/>
    <cellStyle name="20% - Accent2 2 4 7 6" xfId="26393" xr:uid="{00000000-0005-0000-0000-000031090000}"/>
    <cellStyle name="20% - Accent2 2 4 7 7" xfId="30272" xr:uid="{00000000-0005-0000-0000-000032090000}"/>
    <cellStyle name="20% - Accent2 2 4 8" xfId="5358" xr:uid="{00000000-0005-0000-0000-000033090000}"/>
    <cellStyle name="20% - Accent2 2 4 9" xfId="5905" xr:uid="{00000000-0005-0000-0000-000034090000}"/>
    <cellStyle name="20% - Accent2 2 5" xfId="496" xr:uid="{00000000-0005-0000-0000-000035090000}"/>
    <cellStyle name="20% - Accent2 2 5 10" xfId="11098" xr:uid="{00000000-0005-0000-0000-000036090000}"/>
    <cellStyle name="20% - Accent2 2 5 11" xfId="22032" xr:uid="{00000000-0005-0000-0000-000037090000}"/>
    <cellStyle name="20% - Accent2 2 5 12" xfId="20409" xr:uid="{00000000-0005-0000-0000-000038090000}"/>
    <cellStyle name="20% - Accent2 2 5 2" xfId="870" xr:uid="{00000000-0005-0000-0000-000039090000}"/>
    <cellStyle name="20% - Accent2 2 5 2 10" xfId="22923" xr:uid="{00000000-0005-0000-0000-00003A090000}"/>
    <cellStyle name="20% - Accent2 2 5 2 11" xfId="27075" xr:uid="{00000000-0005-0000-0000-00003B090000}"/>
    <cellStyle name="20% - Accent2 2 5 2 2" xfId="2231" xr:uid="{00000000-0005-0000-0000-00003C090000}"/>
    <cellStyle name="20% - Accent2 2 5 2 2 2" xfId="4237" xr:uid="{00000000-0005-0000-0000-00003D090000}"/>
    <cellStyle name="20% - Accent2 2 5 2 2 2 2" xfId="9211" xr:uid="{00000000-0005-0000-0000-00003E090000}"/>
    <cellStyle name="20% - Accent2 2 5 2 2 2 3" xfId="13488" xr:uid="{00000000-0005-0000-0000-00003F090000}"/>
    <cellStyle name="20% - Accent2 2 5 2 2 2 4" xfId="17746" xr:uid="{00000000-0005-0000-0000-000040090000}"/>
    <cellStyle name="20% - Accent2 2 5 2 2 2 5" xfId="21965" xr:uid="{00000000-0005-0000-0000-000041090000}"/>
    <cellStyle name="20% - Accent2 2 5 2 2 2 6" xfId="26160" xr:uid="{00000000-0005-0000-0000-000042090000}"/>
    <cellStyle name="20% - Accent2 2 5 2 2 2 7" xfId="30056" xr:uid="{00000000-0005-0000-0000-000043090000}"/>
    <cellStyle name="20% - Accent2 2 5 2 2 3" xfId="7205" xr:uid="{00000000-0005-0000-0000-000044090000}"/>
    <cellStyle name="20% - Accent2 2 5 2 2 4" xfId="11490" xr:uid="{00000000-0005-0000-0000-000045090000}"/>
    <cellStyle name="20% - Accent2 2 5 2 2 5" xfId="15762" xr:uid="{00000000-0005-0000-0000-000046090000}"/>
    <cellStyle name="20% - Accent2 2 5 2 2 6" xfId="19996" xr:uid="{00000000-0005-0000-0000-000047090000}"/>
    <cellStyle name="20% - Accent2 2 5 2 2 7" xfId="24234" xr:uid="{00000000-0005-0000-0000-000048090000}"/>
    <cellStyle name="20% - Accent2 2 5 2 2 8" xfId="28312" xr:uid="{00000000-0005-0000-0000-000049090000}"/>
    <cellStyle name="20% - Accent2 2 5 2 3" xfId="1375" xr:uid="{00000000-0005-0000-0000-00004A090000}"/>
    <cellStyle name="20% - Accent2 2 5 2 3 2" xfId="6350" xr:uid="{00000000-0005-0000-0000-00004B090000}"/>
    <cellStyle name="20% - Accent2 2 5 2 3 3" xfId="10639" xr:uid="{00000000-0005-0000-0000-00004C090000}"/>
    <cellStyle name="20% - Accent2 2 5 2 3 4" xfId="14915" xr:uid="{00000000-0005-0000-0000-00004D090000}"/>
    <cellStyle name="20% - Accent2 2 5 2 3 5" xfId="19156" xr:uid="{00000000-0005-0000-0000-00004E090000}"/>
    <cellStyle name="20% - Accent2 2 5 2 3 6" xfId="23403" xr:uid="{00000000-0005-0000-0000-00004F090000}"/>
    <cellStyle name="20% - Accent2 2 5 2 3 7" xfId="27505" xr:uid="{00000000-0005-0000-0000-000050090000}"/>
    <cellStyle name="20% - Accent2 2 5 2 4" xfId="3580" xr:uid="{00000000-0005-0000-0000-000051090000}"/>
    <cellStyle name="20% - Accent2 2 5 2 4 2" xfId="8554" xr:uid="{00000000-0005-0000-0000-000052090000}"/>
    <cellStyle name="20% - Accent2 2 5 2 4 3" xfId="12831" xr:uid="{00000000-0005-0000-0000-000053090000}"/>
    <cellStyle name="20% - Accent2 2 5 2 4 4" xfId="17089" xr:uid="{00000000-0005-0000-0000-000054090000}"/>
    <cellStyle name="20% - Accent2 2 5 2 4 5" xfId="21308" xr:uid="{00000000-0005-0000-0000-000055090000}"/>
    <cellStyle name="20% - Accent2 2 5 2 4 6" xfId="25503" xr:uid="{00000000-0005-0000-0000-000056090000}"/>
    <cellStyle name="20% - Accent2 2 5 2 4 7" xfId="29399" xr:uid="{00000000-0005-0000-0000-000057090000}"/>
    <cellStyle name="20% - Accent2 2 5 2 5" xfId="4928" xr:uid="{00000000-0005-0000-0000-000058090000}"/>
    <cellStyle name="20% - Accent2 2 5 2 5 2" xfId="9900" xr:uid="{00000000-0005-0000-0000-000059090000}"/>
    <cellStyle name="20% - Accent2 2 5 2 5 3" xfId="14178" xr:uid="{00000000-0005-0000-0000-00005A090000}"/>
    <cellStyle name="20% - Accent2 2 5 2 5 4" xfId="18434" xr:uid="{00000000-0005-0000-0000-00005B090000}"/>
    <cellStyle name="20% - Accent2 2 5 2 5 5" xfId="22651" xr:uid="{00000000-0005-0000-0000-00005C090000}"/>
    <cellStyle name="20% - Accent2 2 5 2 5 6" xfId="26837" xr:uid="{00000000-0005-0000-0000-00005D090000}"/>
    <cellStyle name="20% - Accent2 2 5 2 5 7" xfId="30716" xr:uid="{00000000-0005-0000-0000-00005E090000}"/>
    <cellStyle name="20% - Accent2 2 5 2 6" xfId="5846" xr:uid="{00000000-0005-0000-0000-00005F090000}"/>
    <cellStyle name="20% - Accent2 2 5 2 7" xfId="10138" xr:uid="{00000000-0005-0000-0000-000060090000}"/>
    <cellStyle name="20% - Accent2 2 5 2 8" xfId="14416" xr:uid="{00000000-0005-0000-0000-000061090000}"/>
    <cellStyle name="20% - Accent2 2 5 2 9" xfId="18672" xr:uid="{00000000-0005-0000-0000-000062090000}"/>
    <cellStyle name="20% - Accent2 2 5 3" xfId="2144" xr:uid="{00000000-0005-0000-0000-000063090000}"/>
    <cellStyle name="20% - Accent2 2 5 3 2" xfId="3908" xr:uid="{00000000-0005-0000-0000-000064090000}"/>
    <cellStyle name="20% - Accent2 2 5 3 2 2" xfId="8882" xr:uid="{00000000-0005-0000-0000-000065090000}"/>
    <cellStyle name="20% - Accent2 2 5 3 2 3" xfId="13159" xr:uid="{00000000-0005-0000-0000-000066090000}"/>
    <cellStyle name="20% - Accent2 2 5 3 2 4" xfId="17417" xr:uid="{00000000-0005-0000-0000-000067090000}"/>
    <cellStyle name="20% - Accent2 2 5 3 2 5" xfId="21636" xr:uid="{00000000-0005-0000-0000-000068090000}"/>
    <cellStyle name="20% - Accent2 2 5 3 2 6" xfId="25831" xr:uid="{00000000-0005-0000-0000-000069090000}"/>
    <cellStyle name="20% - Accent2 2 5 3 2 7" xfId="29727" xr:uid="{00000000-0005-0000-0000-00006A090000}"/>
    <cellStyle name="20% - Accent2 2 5 3 3" xfId="7118" xr:uid="{00000000-0005-0000-0000-00006B090000}"/>
    <cellStyle name="20% - Accent2 2 5 3 4" xfId="11403" xr:uid="{00000000-0005-0000-0000-00006C090000}"/>
    <cellStyle name="20% - Accent2 2 5 3 5" xfId="15675" xr:uid="{00000000-0005-0000-0000-00006D090000}"/>
    <cellStyle name="20% - Accent2 2 5 3 6" xfId="19909" xr:uid="{00000000-0005-0000-0000-00006E090000}"/>
    <cellStyle name="20% - Accent2 2 5 3 7" xfId="24147" xr:uid="{00000000-0005-0000-0000-00006F090000}"/>
    <cellStyle name="20% - Accent2 2 5 3 8" xfId="28225" xr:uid="{00000000-0005-0000-0000-000070090000}"/>
    <cellStyle name="20% - Accent2 2 5 4" xfId="1286" xr:uid="{00000000-0005-0000-0000-000071090000}"/>
    <cellStyle name="20% - Accent2 2 5 4 2" xfId="6261" xr:uid="{00000000-0005-0000-0000-000072090000}"/>
    <cellStyle name="20% - Accent2 2 5 4 3" xfId="10550" xr:uid="{00000000-0005-0000-0000-000073090000}"/>
    <cellStyle name="20% - Accent2 2 5 4 4" xfId="14826" xr:uid="{00000000-0005-0000-0000-000074090000}"/>
    <cellStyle name="20% - Accent2 2 5 4 5" xfId="19068" xr:uid="{00000000-0005-0000-0000-000075090000}"/>
    <cellStyle name="20% - Accent2 2 5 4 6" xfId="23314" xr:uid="{00000000-0005-0000-0000-000076090000}"/>
    <cellStyle name="20% - Accent2 2 5 4 7" xfId="27418" xr:uid="{00000000-0005-0000-0000-000077090000}"/>
    <cellStyle name="20% - Accent2 2 5 5" xfId="3251" xr:uid="{00000000-0005-0000-0000-000078090000}"/>
    <cellStyle name="20% - Accent2 2 5 5 2" xfId="8224" xr:uid="{00000000-0005-0000-0000-000079090000}"/>
    <cellStyle name="20% - Accent2 2 5 5 3" xfId="12501" xr:uid="{00000000-0005-0000-0000-00007A090000}"/>
    <cellStyle name="20% - Accent2 2 5 5 4" xfId="16760" xr:uid="{00000000-0005-0000-0000-00007B090000}"/>
    <cellStyle name="20% - Accent2 2 5 5 5" xfId="20978" xr:uid="{00000000-0005-0000-0000-00007C090000}"/>
    <cellStyle name="20% - Accent2 2 5 5 6" xfId="25174" xr:uid="{00000000-0005-0000-0000-00007D090000}"/>
    <cellStyle name="20% - Accent2 2 5 5 7" xfId="29070" xr:uid="{00000000-0005-0000-0000-00007E090000}"/>
    <cellStyle name="20% - Accent2 2 5 6" xfId="4599" xr:uid="{00000000-0005-0000-0000-00007F090000}"/>
    <cellStyle name="20% - Accent2 2 5 6 2" xfId="9571" xr:uid="{00000000-0005-0000-0000-000080090000}"/>
    <cellStyle name="20% - Accent2 2 5 6 3" xfId="13849" xr:uid="{00000000-0005-0000-0000-000081090000}"/>
    <cellStyle name="20% - Accent2 2 5 6 4" xfId="18105" xr:uid="{00000000-0005-0000-0000-000082090000}"/>
    <cellStyle name="20% - Accent2 2 5 6 5" xfId="22322" xr:uid="{00000000-0005-0000-0000-000083090000}"/>
    <cellStyle name="20% - Accent2 2 5 6 6" xfId="26508" xr:uid="{00000000-0005-0000-0000-000084090000}"/>
    <cellStyle name="20% - Accent2 2 5 6 7" xfId="30387" xr:uid="{00000000-0005-0000-0000-000085090000}"/>
    <cellStyle name="20% - Accent2 2 5 7" xfId="5473" xr:uid="{00000000-0005-0000-0000-000086090000}"/>
    <cellStyle name="20% - Accent2 2 5 8" xfId="5003" xr:uid="{00000000-0005-0000-0000-000087090000}"/>
    <cellStyle name="20% - Accent2 2 5 9" xfId="6811" xr:uid="{00000000-0005-0000-0000-000088090000}"/>
    <cellStyle name="20% - Accent2 2 6" xfId="597" xr:uid="{00000000-0005-0000-0000-000089090000}"/>
    <cellStyle name="20% - Accent2 2 6 10" xfId="12156" xr:uid="{00000000-0005-0000-0000-00008A090000}"/>
    <cellStyle name="20% - Accent2 2 6 11" xfId="20599" xr:uid="{00000000-0005-0000-0000-00008B090000}"/>
    <cellStyle name="20% - Accent2 2 6 12" xfId="20748" xr:uid="{00000000-0005-0000-0000-00008C090000}"/>
    <cellStyle name="20% - Accent2 2 6 2" xfId="1377" xr:uid="{00000000-0005-0000-0000-00008D090000}"/>
    <cellStyle name="20% - Accent2 2 6 2 2" xfId="2233" xr:uid="{00000000-0005-0000-0000-00008E090000}"/>
    <cellStyle name="20% - Accent2 2 6 2 2 2" xfId="7207" xr:uid="{00000000-0005-0000-0000-00008F090000}"/>
    <cellStyle name="20% - Accent2 2 6 2 2 3" xfId="11492" xr:uid="{00000000-0005-0000-0000-000090090000}"/>
    <cellStyle name="20% - Accent2 2 6 2 2 4" xfId="15764" xr:uid="{00000000-0005-0000-0000-000091090000}"/>
    <cellStyle name="20% - Accent2 2 6 2 2 5" xfId="19998" xr:uid="{00000000-0005-0000-0000-000092090000}"/>
    <cellStyle name="20% - Accent2 2 6 2 2 6" xfId="24236" xr:uid="{00000000-0005-0000-0000-000093090000}"/>
    <cellStyle name="20% - Accent2 2 6 2 2 7" xfId="28314" xr:uid="{00000000-0005-0000-0000-000094090000}"/>
    <cellStyle name="20% - Accent2 2 6 2 3" xfId="3964" xr:uid="{00000000-0005-0000-0000-000095090000}"/>
    <cellStyle name="20% - Accent2 2 6 2 3 2" xfId="8938" xr:uid="{00000000-0005-0000-0000-000096090000}"/>
    <cellStyle name="20% - Accent2 2 6 2 3 3" xfId="13215" xr:uid="{00000000-0005-0000-0000-000097090000}"/>
    <cellStyle name="20% - Accent2 2 6 2 3 4" xfId="17473" xr:uid="{00000000-0005-0000-0000-000098090000}"/>
    <cellStyle name="20% - Accent2 2 6 2 3 5" xfId="21692" xr:uid="{00000000-0005-0000-0000-000099090000}"/>
    <cellStyle name="20% - Accent2 2 6 2 3 6" xfId="25887" xr:uid="{00000000-0005-0000-0000-00009A090000}"/>
    <cellStyle name="20% - Accent2 2 6 2 3 7" xfId="29783" xr:uid="{00000000-0005-0000-0000-00009B090000}"/>
    <cellStyle name="20% - Accent2 2 6 2 4" xfId="6352" xr:uid="{00000000-0005-0000-0000-00009C090000}"/>
    <cellStyle name="20% - Accent2 2 6 2 5" xfId="10641" xr:uid="{00000000-0005-0000-0000-00009D090000}"/>
    <cellStyle name="20% - Accent2 2 6 2 6" xfId="14917" xr:uid="{00000000-0005-0000-0000-00009E090000}"/>
    <cellStyle name="20% - Accent2 2 6 2 7" xfId="19158" xr:uid="{00000000-0005-0000-0000-00009F090000}"/>
    <cellStyle name="20% - Accent2 2 6 2 8" xfId="23405" xr:uid="{00000000-0005-0000-0000-0000A0090000}"/>
    <cellStyle name="20% - Accent2 2 6 2 9" xfId="27507" xr:uid="{00000000-0005-0000-0000-0000A1090000}"/>
    <cellStyle name="20% - Accent2 2 6 3" xfId="2232" xr:uid="{00000000-0005-0000-0000-0000A2090000}"/>
    <cellStyle name="20% - Accent2 2 6 3 2" xfId="7206" xr:uid="{00000000-0005-0000-0000-0000A3090000}"/>
    <cellStyle name="20% - Accent2 2 6 3 3" xfId="11491" xr:uid="{00000000-0005-0000-0000-0000A4090000}"/>
    <cellStyle name="20% - Accent2 2 6 3 4" xfId="15763" xr:uid="{00000000-0005-0000-0000-0000A5090000}"/>
    <cellStyle name="20% - Accent2 2 6 3 5" xfId="19997" xr:uid="{00000000-0005-0000-0000-0000A6090000}"/>
    <cellStyle name="20% - Accent2 2 6 3 6" xfId="24235" xr:uid="{00000000-0005-0000-0000-0000A7090000}"/>
    <cellStyle name="20% - Accent2 2 6 3 7" xfId="28313" xr:uid="{00000000-0005-0000-0000-0000A8090000}"/>
    <cellStyle name="20% - Accent2 2 6 4" xfId="1376" xr:uid="{00000000-0005-0000-0000-0000A9090000}"/>
    <cellStyle name="20% - Accent2 2 6 4 2" xfId="6351" xr:uid="{00000000-0005-0000-0000-0000AA090000}"/>
    <cellStyle name="20% - Accent2 2 6 4 3" xfId="10640" xr:uid="{00000000-0005-0000-0000-0000AB090000}"/>
    <cellStyle name="20% - Accent2 2 6 4 4" xfId="14916" xr:uid="{00000000-0005-0000-0000-0000AC090000}"/>
    <cellStyle name="20% - Accent2 2 6 4 5" xfId="19157" xr:uid="{00000000-0005-0000-0000-0000AD090000}"/>
    <cellStyle name="20% - Accent2 2 6 4 6" xfId="23404" xr:uid="{00000000-0005-0000-0000-0000AE090000}"/>
    <cellStyle name="20% - Accent2 2 6 4 7" xfId="27506" xr:uid="{00000000-0005-0000-0000-0000AF090000}"/>
    <cellStyle name="20% - Accent2 2 6 5" xfId="3307" xr:uid="{00000000-0005-0000-0000-0000B0090000}"/>
    <cellStyle name="20% - Accent2 2 6 5 2" xfId="8281" xr:uid="{00000000-0005-0000-0000-0000B1090000}"/>
    <cellStyle name="20% - Accent2 2 6 5 3" xfId="12558" xr:uid="{00000000-0005-0000-0000-0000B2090000}"/>
    <cellStyle name="20% - Accent2 2 6 5 4" xfId="16816" xr:uid="{00000000-0005-0000-0000-0000B3090000}"/>
    <cellStyle name="20% - Accent2 2 6 5 5" xfId="21035" xr:uid="{00000000-0005-0000-0000-0000B4090000}"/>
    <cellStyle name="20% - Accent2 2 6 5 6" xfId="25230" xr:uid="{00000000-0005-0000-0000-0000B5090000}"/>
    <cellStyle name="20% - Accent2 2 6 5 7" xfId="29126" xr:uid="{00000000-0005-0000-0000-0000B6090000}"/>
    <cellStyle name="20% - Accent2 2 6 6" xfId="4655" xr:uid="{00000000-0005-0000-0000-0000B7090000}"/>
    <cellStyle name="20% - Accent2 2 6 6 2" xfId="9627" xr:uid="{00000000-0005-0000-0000-0000B8090000}"/>
    <cellStyle name="20% - Accent2 2 6 6 3" xfId="13905" xr:uid="{00000000-0005-0000-0000-0000B9090000}"/>
    <cellStyle name="20% - Accent2 2 6 6 4" xfId="18161" xr:uid="{00000000-0005-0000-0000-0000BA090000}"/>
    <cellStyle name="20% - Accent2 2 6 6 5" xfId="22378" xr:uid="{00000000-0005-0000-0000-0000BB090000}"/>
    <cellStyle name="20% - Accent2 2 6 6 6" xfId="26564" xr:uid="{00000000-0005-0000-0000-0000BC090000}"/>
    <cellStyle name="20% - Accent2 2 6 6 7" xfId="30443" xr:uid="{00000000-0005-0000-0000-0000BD090000}"/>
    <cellStyle name="20% - Accent2 2 6 7" xfId="5573" xr:uid="{00000000-0005-0000-0000-0000BE090000}"/>
    <cellStyle name="20% - Accent2 2 6 8" xfId="5190" xr:uid="{00000000-0005-0000-0000-0000BF090000}"/>
    <cellStyle name="20% - Accent2 2 6 9" xfId="7878" xr:uid="{00000000-0005-0000-0000-0000C0090000}"/>
    <cellStyle name="20% - Accent2 2 7" xfId="1378" xr:uid="{00000000-0005-0000-0000-0000C1090000}"/>
    <cellStyle name="20% - Accent2 2 7 2" xfId="2234" xr:uid="{00000000-0005-0000-0000-0000C2090000}"/>
    <cellStyle name="20% - Accent2 2 7 2 2" xfId="7208" xr:uid="{00000000-0005-0000-0000-0000C3090000}"/>
    <cellStyle name="20% - Accent2 2 7 2 3" xfId="11493" xr:uid="{00000000-0005-0000-0000-0000C4090000}"/>
    <cellStyle name="20% - Accent2 2 7 2 4" xfId="15765" xr:uid="{00000000-0005-0000-0000-0000C5090000}"/>
    <cellStyle name="20% - Accent2 2 7 2 5" xfId="19999" xr:uid="{00000000-0005-0000-0000-0000C6090000}"/>
    <cellStyle name="20% - Accent2 2 7 2 6" xfId="24237" xr:uid="{00000000-0005-0000-0000-0000C7090000}"/>
    <cellStyle name="20% - Accent2 2 7 2 7" xfId="28315" xr:uid="{00000000-0005-0000-0000-0000C8090000}"/>
    <cellStyle name="20% - Accent2 2 7 3" xfId="3635" xr:uid="{00000000-0005-0000-0000-0000C9090000}"/>
    <cellStyle name="20% - Accent2 2 7 3 2" xfId="8609" xr:uid="{00000000-0005-0000-0000-0000CA090000}"/>
    <cellStyle name="20% - Accent2 2 7 3 3" xfId="12886" xr:uid="{00000000-0005-0000-0000-0000CB090000}"/>
    <cellStyle name="20% - Accent2 2 7 3 4" xfId="17144" xr:uid="{00000000-0005-0000-0000-0000CC090000}"/>
    <cellStyle name="20% - Accent2 2 7 3 5" xfId="21363" xr:uid="{00000000-0005-0000-0000-0000CD090000}"/>
    <cellStyle name="20% - Accent2 2 7 3 6" xfId="25558" xr:uid="{00000000-0005-0000-0000-0000CE090000}"/>
    <cellStyle name="20% - Accent2 2 7 3 7" xfId="29454" xr:uid="{00000000-0005-0000-0000-0000CF090000}"/>
    <cellStyle name="20% - Accent2 2 7 4" xfId="6353" xr:uid="{00000000-0005-0000-0000-0000D0090000}"/>
    <cellStyle name="20% - Accent2 2 7 5" xfId="10642" xr:uid="{00000000-0005-0000-0000-0000D1090000}"/>
    <cellStyle name="20% - Accent2 2 7 6" xfId="14918" xr:uid="{00000000-0005-0000-0000-0000D2090000}"/>
    <cellStyle name="20% - Accent2 2 7 7" xfId="19159" xr:uid="{00000000-0005-0000-0000-0000D3090000}"/>
    <cellStyle name="20% - Accent2 2 7 8" xfId="23406" xr:uid="{00000000-0005-0000-0000-0000D4090000}"/>
    <cellStyle name="20% - Accent2 2 7 9" xfId="27508" xr:uid="{00000000-0005-0000-0000-0000D5090000}"/>
    <cellStyle name="20% - Accent2 2 8" xfId="1849" xr:uid="{00000000-0005-0000-0000-0000D6090000}"/>
    <cellStyle name="20% - Accent2 2 8 2" xfId="6823" xr:uid="{00000000-0005-0000-0000-0000D7090000}"/>
    <cellStyle name="20% - Accent2 2 8 3" xfId="11109" xr:uid="{00000000-0005-0000-0000-0000D8090000}"/>
    <cellStyle name="20% - Accent2 2 8 4" xfId="15383" xr:uid="{00000000-0005-0000-0000-0000D9090000}"/>
    <cellStyle name="20% - Accent2 2 8 5" xfId="19618" xr:uid="{00000000-0005-0000-0000-0000DA090000}"/>
    <cellStyle name="20% - Accent2 2 8 6" xfId="23858" xr:uid="{00000000-0005-0000-0000-0000DB090000}"/>
    <cellStyle name="20% - Accent2 2 8 7" xfId="27939" xr:uid="{00000000-0005-0000-0000-0000DC090000}"/>
    <cellStyle name="20% - Accent2 2 9" xfId="934" xr:uid="{00000000-0005-0000-0000-0000DD090000}"/>
    <cellStyle name="20% - Accent2 2 9 2" xfId="5910" xr:uid="{00000000-0005-0000-0000-0000DE090000}"/>
    <cellStyle name="20% - Accent2 2 9 3" xfId="10200" xr:uid="{00000000-0005-0000-0000-0000DF090000}"/>
    <cellStyle name="20% - Accent2 2 9 4" xfId="14479" xr:uid="{00000000-0005-0000-0000-0000E0090000}"/>
    <cellStyle name="20% - Accent2 2 9 5" xfId="18733" xr:uid="{00000000-0005-0000-0000-0000E1090000}"/>
    <cellStyle name="20% - Accent2 2 9 6" xfId="22983" xr:uid="{00000000-0005-0000-0000-0000E2090000}"/>
    <cellStyle name="20% - Accent2 2 9 7" xfId="27130" xr:uid="{00000000-0005-0000-0000-0000E3090000}"/>
    <cellStyle name="20% - Accent2 3" xfId="121" xr:uid="{00000000-0005-0000-0000-0000E4090000}"/>
    <cellStyle name="20% - Accent2 3 2" xfId="2957" xr:uid="{00000000-0005-0000-0000-0000E5090000}"/>
    <cellStyle name="20% - Accent2 3 3" xfId="2701" xr:uid="{00000000-0005-0000-0000-0000E6090000}"/>
    <cellStyle name="20% - Accent2 4" xfId="108" xr:uid="{00000000-0005-0000-0000-0000E7090000}"/>
    <cellStyle name="20% - Accent2 4 10" xfId="4346" xr:uid="{00000000-0005-0000-0000-0000E8090000}"/>
    <cellStyle name="20% - Accent2 4 10 2" xfId="9318" xr:uid="{00000000-0005-0000-0000-0000E9090000}"/>
    <cellStyle name="20% - Accent2 4 10 3" xfId="13596" xr:uid="{00000000-0005-0000-0000-0000EA090000}"/>
    <cellStyle name="20% - Accent2 4 10 4" xfId="17852" xr:uid="{00000000-0005-0000-0000-0000EB090000}"/>
    <cellStyle name="20% - Accent2 4 10 5" xfId="22069" xr:uid="{00000000-0005-0000-0000-0000EC090000}"/>
    <cellStyle name="20% - Accent2 4 10 6" xfId="26255" xr:uid="{00000000-0005-0000-0000-0000ED090000}"/>
    <cellStyle name="20% - Accent2 4 10 7" xfId="30134" xr:uid="{00000000-0005-0000-0000-0000EE090000}"/>
    <cellStyle name="20% - Accent2 4 11" xfId="5087" xr:uid="{00000000-0005-0000-0000-0000EF090000}"/>
    <cellStyle name="20% - Accent2 4 12" xfId="5256" xr:uid="{00000000-0005-0000-0000-0000F0090000}"/>
    <cellStyle name="20% - Accent2 4 13" xfId="7744" xr:uid="{00000000-0005-0000-0000-0000F1090000}"/>
    <cellStyle name="20% - Accent2 4 14" xfId="12026" xr:uid="{00000000-0005-0000-0000-0000F2090000}"/>
    <cellStyle name="20% - Accent2 4 15" xfId="20747" xr:uid="{00000000-0005-0000-0000-0000F3090000}"/>
    <cellStyle name="20% - Accent2 4 16" xfId="14652" xr:uid="{00000000-0005-0000-0000-0000F4090000}"/>
    <cellStyle name="20% - Accent2 4 2" xfId="299" xr:uid="{00000000-0005-0000-0000-0000F5090000}"/>
    <cellStyle name="20% - Accent2 4 2 10" xfId="12108" xr:uid="{00000000-0005-0000-0000-0000F6090000}"/>
    <cellStyle name="20% - Accent2 4 2 11" xfId="16373" xr:uid="{00000000-0005-0000-0000-0000F7090000}"/>
    <cellStyle name="20% - Accent2 4 2 12" xfId="20665" xr:uid="{00000000-0005-0000-0000-0000F8090000}"/>
    <cellStyle name="20% - Accent2 4 2 13" xfId="24809" xr:uid="{00000000-0005-0000-0000-0000F9090000}"/>
    <cellStyle name="20% - Accent2 4 2 2" xfId="463" xr:uid="{00000000-0005-0000-0000-0000FA090000}"/>
    <cellStyle name="20% - Accent2 4 2 2 10" xfId="14537" xr:uid="{00000000-0005-0000-0000-0000FB090000}"/>
    <cellStyle name="20% - Accent2 4 2 2 11" xfId="16364" xr:uid="{00000000-0005-0000-0000-0000FC090000}"/>
    <cellStyle name="20% - Accent2 4 2 2 12" xfId="23040" xr:uid="{00000000-0005-0000-0000-0000FD090000}"/>
    <cellStyle name="20% - Accent2 4 2 2 2" xfId="837" xr:uid="{00000000-0005-0000-0000-0000FE090000}"/>
    <cellStyle name="20% - Accent2 4 2 2 2 10" xfId="22890" xr:uid="{00000000-0005-0000-0000-0000FF090000}"/>
    <cellStyle name="20% - Accent2 4 2 2 2 11" xfId="27042" xr:uid="{00000000-0005-0000-0000-0000000A0000}"/>
    <cellStyle name="20% - Accent2 4 2 2 2 2" xfId="2235" xr:uid="{00000000-0005-0000-0000-0000010A0000}"/>
    <cellStyle name="20% - Accent2 4 2 2 2 2 2" xfId="4204" xr:uid="{00000000-0005-0000-0000-0000020A0000}"/>
    <cellStyle name="20% - Accent2 4 2 2 2 2 2 2" xfId="9178" xr:uid="{00000000-0005-0000-0000-0000030A0000}"/>
    <cellStyle name="20% - Accent2 4 2 2 2 2 2 3" xfId="13455" xr:uid="{00000000-0005-0000-0000-0000040A0000}"/>
    <cellStyle name="20% - Accent2 4 2 2 2 2 2 4" xfId="17713" xr:uid="{00000000-0005-0000-0000-0000050A0000}"/>
    <cellStyle name="20% - Accent2 4 2 2 2 2 2 5" xfId="21932" xr:uid="{00000000-0005-0000-0000-0000060A0000}"/>
    <cellStyle name="20% - Accent2 4 2 2 2 2 2 6" xfId="26127" xr:uid="{00000000-0005-0000-0000-0000070A0000}"/>
    <cellStyle name="20% - Accent2 4 2 2 2 2 2 7" xfId="30023" xr:uid="{00000000-0005-0000-0000-0000080A0000}"/>
    <cellStyle name="20% - Accent2 4 2 2 2 2 3" xfId="7209" xr:uid="{00000000-0005-0000-0000-0000090A0000}"/>
    <cellStyle name="20% - Accent2 4 2 2 2 2 4" xfId="11494" xr:uid="{00000000-0005-0000-0000-00000A0A0000}"/>
    <cellStyle name="20% - Accent2 4 2 2 2 2 5" xfId="15766" xr:uid="{00000000-0005-0000-0000-00000B0A0000}"/>
    <cellStyle name="20% - Accent2 4 2 2 2 2 6" xfId="20000" xr:uid="{00000000-0005-0000-0000-00000C0A0000}"/>
    <cellStyle name="20% - Accent2 4 2 2 2 2 7" xfId="24238" xr:uid="{00000000-0005-0000-0000-00000D0A0000}"/>
    <cellStyle name="20% - Accent2 4 2 2 2 2 8" xfId="28316" xr:uid="{00000000-0005-0000-0000-00000E0A0000}"/>
    <cellStyle name="20% - Accent2 4 2 2 2 3" xfId="1379" xr:uid="{00000000-0005-0000-0000-00000F0A0000}"/>
    <cellStyle name="20% - Accent2 4 2 2 2 3 2" xfId="6354" xr:uid="{00000000-0005-0000-0000-0000100A0000}"/>
    <cellStyle name="20% - Accent2 4 2 2 2 3 3" xfId="10643" xr:uid="{00000000-0005-0000-0000-0000110A0000}"/>
    <cellStyle name="20% - Accent2 4 2 2 2 3 4" xfId="14919" xr:uid="{00000000-0005-0000-0000-0000120A0000}"/>
    <cellStyle name="20% - Accent2 4 2 2 2 3 5" xfId="19160" xr:uid="{00000000-0005-0000-0000-0000130A0000}"/>
    <cellStyle name="20% - Accent2 4 2 2 2 3 6" xfId="23407" xr:uid="{00000000-0005-0000-0000-0000140A0000}"/>
    <cellStyle name="20% - Accent2 4 2 2 2 3 7" xfId="27509" xr:uid="{00000000-0005-0000-0000-0000150A0000}"/>
    <cellStyle name="20% - Accent2 4 2 2 2 4" xfId="3547" xr:uid="{00000000-0005-0000-0000-0000160A0000}"/>
    <cellStyle name="20% - Accent2 4 2 2 2 4 2" xfId="8521" xr:uid="{00000000-0005-0000-0000-0000170A0000}"/>
    <cellStyle name="20% - Accent2 4 2 2 2 4 3" xfId="12798" xr:uid="{00000000-0005-0000-0000-0000180A0000}"/>
    <cellStyle name="20% - Accent2 4 2 2 2 4 4" xfId="17056" xr:uid="{00000000-0005-0000-0000-0000190A0000}"/>
    <cellStyle name="20% - Accent2 4 2 2 2 4 5" xfId="21275" xr:uid="{00000000-0005-0000-0000-00001A0A0000}"/>
    <cellStyle name="20% - Accent2 4 2 2 2 4 6" xfId="25470" xr:uid="{00000000-0005-0000-0000-00001B0A0000}"/>
    <cellStyle name="20% - Accent2 4 2 2 2 4 7" xfId="29366" xr:uid="{00000000-0005-0000-0000-00001C0A0000}"/>
    <cellStyle name="20% - Accent2 4 2 2 2 5" xfId="4895" xr:uid="{00000000-0005-0000-0000-00001D0A0000}"/>
    <cellStyle name="20% - Accent2 4 2 2 2 5 2" xfId="9867" xr:uid="{00000000-0005-0000-0000-00001E0A0000}"/>
    <cellStyle name="20% - Accent2 4 2 2 2 5 3" xfId="14145" xr:uid="{00000000-0005-0000-0000-00001F0A0000}"/>
    <cellStyle name="20% - Accent2 4 2 2 2 5 4" xfId="18401" xr:uid="{00000000-0005-0000-0000-0000200A0000}"/>
    <cellStyle name="20% - Accent2 4 2 2 2 5 5" xfId="22618" xr:uid="{00000000-0005-0000-0000-0000210A0000}"/>
    <cellStyle name="20% - Accent2 4 2 2 2 5 6" xfId="26804" xr:uid="{00000000-0005-0000-0000-0000220A0000}"/>
    <cellStyle name="20% - Accent2 4 2 2 2 5 7" xfId="30683" xr:uid="{00000000-0005-0000-0000-0000230A0000}"/>
    <cellStyle name="20% - Accent2 4 2 2 2 6" xfId="5813" xr:uid="{00000000-0005-0000-0000-0000240A0000}"/>
    <cellStyle name="20% - Accent2 4 2 2 2 7" xfId="10105" xr:uid="{00000000-0005-0000-0000-0000250A0000}"/>
    <cellStyle name="20% - Accent2 4 2 2 2 8" xfId="14383" xr:uid="{00000000-0005-0000-0000-0000260A0000}"/>
    <cellStyle name="20% - Accent2 4 2 2 2 9" xfId="18639" xr:uid="{00000000-0005-0000-0000-0000270A0000}"/>
    <cellStyle name="20% - Accent2 4 2 2 3" xfId="2096" xr:uid="{00000000-0005-0000-0000-0000280A0000}"/>
    <cellStyle name="20% - Accent2 4 2 2 3 2" xfId="3875" xr:uid="{00000000-0005-0000-0000-0000290A0000}"/>
    <cellStyle name="20% - Accent2 4 2 2 3 2 2" xfId="8849" xr:uid="{00000000-0005-0000-0000-00002A0A0000}"/>
    <cellStyle name="20% - Accent2 4 2 2 3 2 3" xfId="13126" xr:uid="{00000000-0005-0000-0000-00002B0A0000}"/>
    <cellStyle name="20% - Accent2 4 2 2 3 2 4" xfId="17384" xr:uid="{00000000-0005-0000-0000-00002C0A0000}"/>
    <cellStyle name="20% - Accent2 4 2 2 3 2 5" xfId="21603" xr:uid="{00000000-0005-0000-0000-00002D0A0000}"/>
    <cellStyle name="20% - Accent2 4 2 2 3 2 6" xfId="25798" xr:uid="{00000000-0005-0000-0000-00002E0A0000}"/>
    <cellStyle name="20% - Accent2 4 2 2 3 2 7" xfId="29694" xr:uid="{00000000-0005-0000-0000-00002F0A0000}"/>
    <cellStyle name="20% - Accent2 4 2 2 3 3" xfId="7070" xr:uid="{00000000-0005-0000-0000-0000300A0000}"/>
    <cellStyle name="20% - Accent2 4 2 2 3 4" xfId="11355" xr:uid="{00000000-0005-0000-0000-0000310A0000}"/>
    <cellStyle name="20% - Accent2 4 2 2 3 5" xfId="15627" xr:uid="{00000000-0005-0000-0000-0000320A0000}"/>
    <cellStyle name="20% - Accent2 4 2 2 3 6" xfId="19861" xr:uid="{00000000-0005-0000-0000-0000330A0000}"/>
    <cellStyle name="20% - Accent2 4 2 2 3 7" xfId="24099" xr:uid="{00000000-0005-0000-0000-0000340A0000}"/>
    <cellStyle name="20% - Accent2 4 2 2 3 8" xfId="28177" xr:uid="{00000000-0005-0000-0000-0000350A0000}"/>
    <cellStyle name="20% - Accent2 4 2 2 4" xfId="1235" xr:uid="{00000000-0005-0000-0000-0000360A0000}"/>
    <cellStyle name="20% - Accent2 4 2 2 4 2" xfId="6210" xr:uid="{00000000-0005-0000-0000-0000370A0000}"/>
    <cellStyle name="20% - Accent2 4 2 2 4 3" xfId="10499" xr:uid="{00000000-0005-0000-0000-0000380A0000}"/>
    <cellStyle name="20% - Accent2 4 2 2 4 4" xfId="14777" xr:uid="{00000000-0005-0000-0000-0000390A0000}"/>
    <cellStyle name="20% - Accent2 4 2 2 4 5" xfId="19019" xr:uid="{00000000-0005-0000-0000-00003A0A0000}"/>
    <cellStyle name="20% - Accent2 4 2 2 4 6" xfId="23265" xr:uid="{00000000-0005-0000-0000-00003B0A0000}"/>
    <cellStyle name="20% - Accent2 4 2 2 4 7" xfId="27370" xr:uid="{00000000-0005-0000-0000-00003C0A0000}"/>
    <cellStyle name="20% - Accent2 4 2 2 5" xfId="3218" xr:uid="{00000000-0005-0000-0000-00003D0A0000}"/>
    <cellStyle name="20% - Accent2 4 2 2 5 2" xfId="8191" xr:uid="{00000000-0005-0000-0000-00003E0A0000}"/>
    <cellStyle name="20% - Accent2 4 2 2 5 3" xfId="12468" xr:uid="{00000000-0005-0000-0000-00003F0A0000}"/>
    <cellStyle name="20% - Accent2 4 2 2 5 4" xfId="16727" xr:uid="{00000000-0005-0000-0000-0000400A0000}"/>
    <cellStyle name="20% - Accent2 4 2 2 5 5" xfId="20945" xr:uid="{00000000-0005-0000-0000-0000410A0000}"/>
    <cellStyle name="20% - Accent2 4 2 2 5 6" xfId="25141" xr:uid="{00000000-0005-0000-0000-0000420A0000}"/>
    <cellStyle name="20% - Accent2 4 2 2 5 7" xfId="29037" xr:uid="{00000000-0005-0000-0000-0000430A0000}"/>
    <cellStyle name="20% - Accent2 4 2 2 6" xfId="4566" xr:uid="{00000000-0005-0000-0000-0000440A0000}"/>
    <cellStyle name="20% - Accent2 4 2 2 6 2" xfId="9538" xr:uid="{00000000-0005-0000-0000-0000450A0000}"/>
    <cellStyle name="20% - Accent2 4 2 2 6 3" xfId="13816" xr:uid="{00000000-0005-0000-0000-0000460A0000}"/>
    <cellStyle name="20% - Accent2 4 2 2 6 4" xfId="18072" xr:uid="{00000000-0005-0000-0000-0000470A0000}"/>
    <cellStyle name="20% - Accent2 4 2 2 6 5" xfId="22289" xr:uid="{00000000-0005-0000-0000-0000480A0000}"/>
    <cellStyle name="20% - Accent2 4 2 2 6 6" xfId="26475" xr:uid="{00000000-0005-0000-0000-0000490A0000}"/>
    <cellStyle name="20% - Accent2 4 2 2 6 7" xfId="30354" xr:uid="{00000000-0005-0000-0000-00004A0A0000}"/>
    <cellStyle name="20% - Accent2 4 2 2 7" xfId="5440" xr:uid="{00000000-0005-0000-0000-00004B0A0000}"/>
    <cellStyle name="20% - Accent2 4 2 2 8" xfId="5969" xr:uid="{00000000-0005-0000-0000-00004C0A0000}"/>
    <cellStyle name="20% - Accent2 4 2 2 9" xfId="10259" xr:uid="{00000000-0005-0000-0000-00004D0A0000}"/>
    <cellStyle name="20% - Accent2 4 2 3" xfId="682" xr:uid="{00000000-0005-0000-0000-00004E0A0000}"/>
    <cellStyle name="20% - Accent2 4 2 3 10" xfId="22735" xr:uid="{00000000-0005-0000-0000-00004F0A0000}"/>
    <cellStyle name="20% - Accent2 4 2 3 11" xfId="20528" xr:uid="{00000000-0005-0000-0000-0000500A0000}"/>
    <cellStyle name="20% - Accent2 4 2 3 2" xfId="2236" xr:uid="{00000000-0005-0000-0000-0000510A0000}"/>
    <cellStyle name="20% - Accent2 4 2 3 2 2" xfId="4049" xr:uid="{00000000-0005-0000-0000-0000520A0000}"/>
    <cellStyle name="20% - Accent2 4 2 3 2 2 2" xfId="9023" xr:uid="{00000000-0005-0000-0000-0000530A0000}"/>
    <cellStyle name="20% - Accent2 4 2 3 2 2 3" xfId="13300" xr:uid="{00000000-0005-0000-0000-0000540A0000}"/>
    <cellStyle name="20% - Accent2 4 2 3 2 2 4" xfId="17558" xr:uid="{00000000-0005-0000-0000-0000550A0000}"/>
    <cellStyle name="20% - Accent2 4 2 3 2 2 5" xfId="21777" xr:uid="{00000000-0005-0000-0000-0000560A0000}"/>
    <cellStyle name="20% - Accent2 4 2 3 2 2 6" xfId="25972" xr:uid="{00000000-0005-0000-0000-0000570A0000}"/>
    <cellStyle name="20% - Accent2 4 2 3 2 2 7" xfId="29868" xr:uid="{00000000-0005-0000-0000-0000580A0000}"/>
    <cellStyle name="20% - Accent2 4 2 3 2 3" xfId="7210" xr:uid="{00000000-0005-0000-0000-0000590A0000}"/>
    <cellStyle name="20% - Accent2 4 2 3 2 4" xfId="11495" xr:uid="{00000000-0005-0000-0000-00005A0A0000}"/>
    <cellStyle name="20% - Accent2 4 2 3 2 5" xfId="15767" xr:uid="{00000000-0005-0000-0000-00005B0A0000}"/>
    <cellStyle name="20% - Accent2 4 2 3 2 6" xfId="20001" xr:uid="{00000000-0005-0000-0000-00005C0A0000}"/>
    <cellStyle name="20% - Accent2 4 2 3 2 7" xfId="24239" xr:uid="{00000000-0005-0000-0000-00005D0A0000}"/>
    <cellStyle name="20% - Accent2 4 2 3 2 8" xfId="28317" xr:uid="{00000000-0005-0000-0000-00005E0A0000}"/>
    <cellStyle name="20% - Accent2 4 2 3 3" xfId="1380" xr:uid="{00000000-0005-0000-0000-00005F0A0000}"/>
    <cellStyle name="20% - Accent2 4 2 3 3 2" xfId="6355" xr:uid="{00000000-0005-0000-0000-0000600A0000}"/>
    <cellStyle name="20% - Accent2 4 2 3 3 3" xfId="10644" xr:uid="{00000000-0005-0000-0000-0000610A0000}"/>
    <cellStyle name="20% - Accent2 4 2 3 3 4" xfId="14920" xr:uid="{00000000-0005-0000-0000-0000620A0000}"/>
    <cellStyle name="20% - Accent2 4 2 3 3 5" xfId="19161" xr:uid="{00000000-0005-0000-0000-0000630A0000}"/>
    <cellStyle name="20% - Accent2 4 2 3 3 6" xfId="23408" xr:uid="{00000000-0005-0000-0000-0000640A0000}"/>
    <cellStyle name="20% - Accent2 4 2 3 3 7" xfId="27510" xr:uid="{00000000-0005-0000-0000-0000650A0000}"/>
    <cellStyle name="20% - Accent2 4 2 3 4" xfId="3392" xr:uid="{00000000-0005-0000-0000-0000660A0000}"/>
    <cellStyle name="20% - Accent2 4 2 3 4 2" xfId="8366" xr:uid="{00000000-0005-0000-0000-0000670A0000}"/>
    <cellStyle name="20% - Accent2 4 2 3 4 3" xfId="12643" xr:uid="{00000000-0005-0000-0000-0000680A0000}"/>
    <cellStyle name="20% - Accent2 4 2 3 4 4" xfId="16901" xr:uid="{00000000-0005-0000-0000-0000690A0000}"/>
    <cellStyle name="20% - Accent2 4 2 3 4 5" xfId="21120" xr:uid="{00000000-0005-0000-0000-00006A0A0000}"/>
    <cellStyle name="20% - Accent2 4 2 3 4 6" xfId="25315" xr:uid="{00000000-0005-0000-0000-00006B0A0000}"/>
    <cellStyle name="20% - Accent2 4 2 3 4 7" xfId="29211" xr:uid="{00000000-0005-0000-0000-00006C0A0000}"/>
    <cellStyle name="20% - Accent2 4 2 3 5" xfId="4740" xr:uid="{00000000-0005-0000-0000-00006D0A0000}"/>
    <cellStyle name="20% - Accent2 4 2 3 5 2" xfId="9712" xr:uid="{00000000-0005-0000-0000-00006E0A0000}"/>
    <cellStyle name="20% - Accent2 4 2 3 5 3" xfId="13990" xr:uid="{00000000-0005-0000-0000-00006F0A0000}"/>
    <cellStyle name="20% - Accent2 4 2 3 5 4" xfId="18246" xr:uid="{00000000-0005-0000-0000-0000700A0000}"/>
    <cellStyle name="20% - Accent2 4 2 3 5 5" xfId="22463" xr:uid="{00000000-0005-0000-0000-0000710A0000}"/>
    <cellStyle name="20% - Accent2 4 2 3 5 6" xfId="26649" xr:uid="{00000000-0005-0000-0000-0000720A0000}"/>
    <cellStyle name="20% - Accent2 4 2 3 5 7" xfId="30528" xr:uid="{00000000-0005-0000-0000-0000730A0000}"/>
    <cellStyle name="20% - Accent2 4 2 3 6" xfId="5658" xr:uid="{00000000-0005-0000-0000-0000740A0000}"/>
    <cellStyle name="20% - Accent2 4 2 3 7" xfId="4980" xr:uid="{00000000-0005-0000-0000-0000750A0000}"/>
    <cellStyle name="20% - Accent2 4 2 3 8" xfId="5160" xr:uid="{00000000-0005-0000-0000-0000760A0000}"/>
    <cellStyle name="20% - Accent2 4 2 3 9" xfId="5309" xr:uid="{00000000-0005-0000-0000-0000770A0000}"/>
    <cellStyle name="20% - Accent2 4 2 4" xfId="1943" xr:uid="{00000000-0005-0000-0000-0000780A0000}"/>
    <cellStyle name="20% - Accent2 4 2 4 2" xfId="3720" xr:uid="{00000000-0005-0000-0000-0000790A0000}"/>
    <cellStyle name="20% - Accent2 4 2 4 2 2" xfId="8694" xr:uid="{00000000-0005-0000-0000-00007A0A0000}"/>
    <cellStyle name="20% - Accent2 4 2 4 2 3" xfId="12971" xr:uid="{00000000-0005-0000-0000-00007B0A0000}"/>
    <cellStyle name="20% - Accent2 4 2 4 2 4" xfId="17229" xr:uid="{00000000-0005-0000-0000-00007C0A0000}"/>
    <cellStyle name="20% - Accent2 4 2 4 2 5" xfId="21448" xr:uid="{00000000-0005-0000-0000-00007D0A0000}"/>
    <cellStyle name="20% - Accent2 4 2 4 2 6" xfId="25643" xr:uid="{00000000-0005-0000-0000-00007E0A0000}"/>
    <cellStyle name="20% - Accent2 4 2 4 2 7" xfId="29539" xr:uid="{00000000-0005-0000-0000-00007F0A0000}"/>
    <cellStyle name="20% - Accent2 4 2 4 3" xfId="6917" xr:uid="{00000000-0005-0000-0000-0000800A0000}"/>
    <cellStyle name="20% - Accent2 4 2 4 4" xfId="11202" xr:uid="{00000000-0005-0000-0000-0000810A0000}"/>
    <cellStyle name="20% - Accent2 4 2 4 5" xfId="15475" xr:uid="{00000000-0005-0000-0000-0000820A0000}"/>
    <cellStyle name="20% - Accent2 4 2 4 6" xfId="19710" xr:uid="{00000000-0005-0000-0000-0000830A0000}"/>
    <cellStyle name="20% - Accent2 4 2 4 7" xfId="23948" xr:uid="{00000000-0005-0000-0000-0000840A0000}"/>
    <cellStyle name="20% - Accent2 4 2 4 8" xfId="28026" xr:uid="{00000000-0005-0000-0000-0000850A0000}"/>
    <cellStyle name="20% - Accent2 4 2 5" xfId="1059" xr:uid="{00000000-0005-0000-0000-0000860A0000}"/>
    <cellStyle name="20% - Accent2 4 2 5 2" xfId="6035" xr:uid="{00000000-0005-0000-0000-0000870A0000}"/>
    <cellStyle name="20% - Accent2 4 2 5 3" xfId="10324" xr:uid="{00000000-0005-0000-0000-0000880A0000}"/>
    <cellStyle name="20% - Accent2 4 2 5 4" xfId="14602" xr:uid="{00000000-0005-0000-0000-0000890A0000}"/>
    <cellStyle name="20% - Accent2 4 2 5 5" xfId="18850" xr:uid="{00000000-0005-0000-0000-00008A0A0000}"/>
    <cellStyle name="20% - Accent2 4 2 5 6" xfId="23098" xr:uid="{00000000-0005-0000-0000-00008B0A0000}"/>
    <cellStyle name="20% - Accent2 4 2 5 7" xfId="27218" xr:uid="{00000000-0005-0000-0000-00008C0A0000}"/>
    <cellStyle name="20% - Accent2 4 2 6" xfId="3063" xr:uid="{00000000-0005-0000-0000-00008D0A0000}"/>
    <cellStyle name="20% - Accent2 4 2 6 2" xfId="8036" xr:uid="{00000000-0005-0000-0000-00008E0A0000}"/>
    <cellStyle name="20% - Accent2 4 2 6 3" xfId="12313" xr:uid="{00000000-0005-0000-0000-00008F0A0000}"/>
    <cellStyle name="20% - Accent2 4 2 6 4" xfId="16572" xr:uid="{00000000-0005-0000-0000-0000900A0000}"/>
    <cellStyle name="20% - Accent2 4 2 6 5" xfId="20790" xr:uid="{00000000-0005-0000-0000-0000910A0000}"/>
    <cellStyle name="20% - Accent2 4 2 6 6" xfId="24986" xr:uid="{00000000-0005-0000-0000-0000920A0000}"/>
    <cellStyle name="20% - Accent2 4 2 6 7" xfId="28882" xr:uid="{00000000-0005-0000-0000-0000930A0000}"/>
    <cellStyle name="20% - Accent2 4 2 7" xfId="4411" xr:uid="{00000000-0005-0000-0000-0000940A0000}"/>
    <cellStyle name="20% - Accent2 4 2 7 2" xfId="9383" xr:uid="{00000000-0005-0000-0000-0000950A0000}"/>
    <cellStyle name="20% - Accent2 4 2 7 3" xfId="13661" xr:uid="{00000000-0005-0000-0000-0000960A0000}"/>
    <cellStyle name="20% - Accent2 4 2 7 4" xfId="17917" xr:uid="{00000000-0005-0000-0000-0000970A0000}"/>
    <cellStyle name="20% - Accent2 4 2 7 5" xfId="22134" xr:uid="{00000000-0005-0000-0000-0000980A0000}"/>
    <cellStyle name="20% - Accent2 4 2 7 6" xfId="26320" xr:uid="{00000000-0005-0000-0000-0000990A0000}"/>
    <cellStyle name="20% - Accent2 4 2 7 7" xfId="30199" xr:uid="{00000000-0005-0000-0000-00009A0A0000}"/>
    <cellStyle name="20% - Accent2 4 2 8" xfId="5276" xr:uid="{00000000-0005-0000-0000-00009B0A0000}"/>
    <cellStyle name="20% - Accent2 4 2 9" xfId="7828" xr:uid="{00000000-0005-0000-0000-00009C0A0000}"/>
    <cellStyle name="20% - Accent2 4 3" xfId="401" xr:uid="{00000000-0005-0000-0000-00009D0A0000}"/>
    <cellStyle name="20% - Accent2 4 3 10" xfId="16277" xr:uid="{00000000-0005-0000-0000-00009E0A0000}"/>
    <cellStyle name="20% - Accent2 4 3 11" xfId="20616" xr:uid="{00000000-0005-0000-0000-00009F0A0000}"/>
    <cellStyle name="20% - Accent2 4 3 12" xfId="24728" xr:uid="{00000000-0005-0000-0000-0000A00A0000}"/>
    <cellStyle name="20% - Accent2 4 3 2" xfId="775" xr:uid="{00000000-0005-0000-0000-0000A10A0000}"/>
    <cellStyle name="20% - Accent2 4 3 2 10" xfId="22828" xr:uid="{00000000-0005-0000-0000-0000A20A0000}"/>
    <cellStyle name="20% - Accent2 4 3 2 11" xfId="26980" xr:uid="{00000000-0005-0000-0000-0000A30A0000}"/>
    <cellStyle name="20% - Accent2 4 3 2 2" xfId="2237" xr:uid="{00000000-0005-0000-0000-0000A40A0000}"/>
    <cellStyle name="20% - Accent2 4 3 2 2 2" xfId="4142" xr:uid="{00000000-0005-0000-0000-0000A50A0000}"/>
    <cellStyle name="20% - Accent2 4 3 2 2 2 2" xfId="9116" xr:uid="{00000000-0005-0000-0000-0000A60A0000}"/>
    <cellStyle name="20% - Accent2 4 3 2 2 2 3" xfId="13393" xr:uid="{00000000-0005-0000-0000-0000A70A0000}"/>
    <cellStyle name="20% - Accent2 4 3 2 2 2 4" xfId="17651" xr:uid="{00000000-0005-0000-0000-0000A80A0000}"/>
    <cellStyle name="20% - Accent2 4 3 2 2 2 5" xfId="21870" xr:uid="{00000000-0005-0000-0000-0000A90A0000}"/>
    <cellStyle name="20% - Accent2 4 3 2 2 2 6" xfId="26065" xr:uid="{00000000-0005-0000-0000-0000AA0A0000}"/>
    <cellStyle name="20% - Accent2 4 3 2 2 2 7" xfId="29961" xr:uid="{00000000-0005-0000-0000-0000AB0A0000}"/>
    <cellStyle name="20% - Accent2 4 3 2 2 3" xfId="7211" xr:uid="{00000000-0005-0000-0000-0000AC0A0000}"/>
    <cellStyle name="20% - Accent2 4 3 2 2 4" xfId="11496" xr:uid="{00000000-0005-0000-0000-0000AD0A0000}"/>
    <cellStyle name="20% - Accent2 4 3 2 2 5" xfId="15768" xr:uid="{00000000-0005-0000-0000-0000AE0A0000}"/>
    <cellStyle name="20% - Accent2 4 3 2 2 6" xfId="20002" xr:uid="{00000000-0005-0000-0000-0000AF0A0000}"/>
    <cellStyle name="20% - Accent2 4 3 2 2 7" xfId="24240" xr:uid="{00000000-0005-0000-0000-0000B00A0000}"/>
    <cellStyle name="20% - Accent2 4 3 2 2 8" xfId="28318" xr:uid="{00000000-0005-0000-0000-0000B10A0000}"/>
    <cellStyle name="20% - Accent2 4 3 2 3" xfId="1381" xr:uid="{00000000-0005-0000-0000-0000B20A0000}"/>
    <cellStyle name="20% - Accent2 4 3 2 3 2" xfId="6356" xr:uid="{00000000-0005-0000-0000-0000B30A0000}"/>
    <cellStyle name="20% - Accent2 4 3 2 3 3" xfId="10645" xr:uid="{00000000-0005-0000-0000-0000B40A0000}"/>
    <cellStyle name="20% - Accent2 4 3 2 3 4" xfId="14921" xr:uid="{00000000-0005-0000-0000-0000B50A0000}"/>
    <cellStyle name="20% - Accent2 4 3 2 3 5" xfId="19162" xr:uid="{00000000-0005-0000-0000-0000B60A0000}"/>
    <cellStyle name="20% - Accent2 4 3 2 3 6" xfId="23409" xr:uid="{00000000-0005-0000-0000-0000B70A0000}"/>
    <cellStyle name="20% - Accent2 4 3 2 3 7" xfId="27511" xr:uid="{00000000-0005-0000-0000-0000B80A0000}"/>
    <cellStyle name="20% - Accent2 4 3 2 4" xfId="3485" xr:uid="{00000000-0005-0000-0000-0000B90A0000}"/>
    <cellStyle name="20% - Accent2 4 3 2 4 2" xfId="8459" xr:uid="{00000000-0005-0000-0000-0000BA0A0000}"/>
    <cellStyle name="20% - Accent2 4 3 2 4 3" xfId="12736" xr:uid="{00000000-0005-0000-0000-0000BB0A0000}"/>
    <cellStyle name="20% - Accent2 4 3 2 4 4" xfId="16994" xr:uid="{00000000-0005-0000-0000-0000BC0A0000}"/>
    <cellStyle name="20% - Accent2 4 3 2 4 5" xfId="21213" xr:uid="{00000000-0005-0000-0000-0000BD0A0000}"/>
    <cellStyle name="20% - Accent2 4 3 2 4 6" xfId="25408" xr:uid="{00000000-0005-0000-0000-0000BE0A0000}"/>
    <cellStyle name="20% - Accent2 4 3 2 4 7" xfId="29304" xr:uid="{00000000-0005-0000-0000-0000BF0A0000}"/>
    <cellStyle name="20% - Accent2 4 3 2 5" xfId="4833" xr:uid="{00000000-0005-0000-0000-0000C00A0000}"/>
    <cellStyle name="20% - Accent2 4 3 2 5 2" xfId="9805" xr:uid="{00000000-0005-0000-0000-0000C10A0000}"/>
    <cellStyle name="20% - Accent2 4 3 2 5 3" xfId="14083" xr:uid="{00000000-0005-0000-0000-0000C20A0000}"/>
    <cellStyle name="20% - Accent2 4 3 2 5 4" xfId="18339" xr:uid="{00000000-0005-0000-0000-0000C30A0000}"/>
    <cellStyle name="20% - Accent2 4 3 2 5 5" xfId="22556" xr:uid="{00000000-0005-0000-0000-0000C40A0000}"/>
    <cellStyle name="20% - Accent2 4 3 2 5 6" xfId="26742" xr:uid="{00000000-0005-0000-0000-0000C50A0000}"/>
    <cellStyle name="20% - Accent2 4 3 2 5 7" xfId="30621" xr:uid="{00000000-0005-0000-0000-0000C60A0000}"/>
    <cellStyle name="20% - Accent2 4 3 2 6" xfId="5751" xr:uid="{00000000-0005-0000-0000-0000C70A0000}"/>
    <cellStyle name="20% - Accent2 4 3 2 7" xfId="10043" xr:uid="{00000000-0005-0000-0000-0000C80A0000}"/>
    <cellStyle name="20% - Accent2 4 3 2 8" xfId="14321" xr:uid="{00000000-0005-0000-0000-0000C90A0000}"/>
    <cellStyle name="20% - Accent2 4 3 2 9" xfId="18577" xr:uid="{00000000-0005-0000-0000-0000CA0A0000}"/>
    <cellStyle name="20% - Accent2 4 3 3" xfId="2034" xr:uid="{00000000-0005-0000-0000-0000CB0A0000}"/>
    <cellStyle name="20% - Accent2 4 3 3 2" xfId="3813" xr:uid="{00000000-0005-0000-0000-0000CC0A0000}"/>
    <cellStyle name="20% - Accent2 4 3 3 2 2" xfId="8787" xr:uid="{00000000-0005-0000-0000-0000CD0A0000}"/>
    <cellStyle name="20% - Accent2 4 3 3 2 3" xfId="13064" xr:uid="{00000000-0005-0000-0000-0000CE0A0000}"/>
    <cellStyle name="20% - Accent2 4 3 3 2 4" xfId="17322" xr:uid="{00000000-0005-0000-0000-0000CF0A0000}"/>
    <cellStyle name="20% - Accent2 4 3 3 2 5" xfId="21541" xr:uid="{00000000-0005-0000-0000-0000D00A0000}"/>
    <cellStyle name="20% - Accent2 4 3 3 2 6" xfId="25736" xr:uid="{00000000-0005-0000-0000-0000D10A0000}"/>
    <cellStyle name="20% - Accent2 4 3 3 2 7" xfId="29632" xr:uid="{00000000-0005-0000-0000-0000D20A0000}"/>
    <cellStyle name="20% - Accent2 4 3 3 3" xfId="7008" xr:uid="{00000000-0005-0000-0000-0000D30A0000}"/>
    <cellStyle name="20% - Accent2 4 3 3 4" xfId="11293" xr:uid="{00000000-0005-0000-0000-0000D40A0000}"/>
    <cellStyle name="20% - Accent2 4 3 3 5" xfId="15565" xr:uid="{00000000-0005-0000-0000-0000D50A0000}"/>
    <cellStyle name="20% - Accent2 4 3 3 6" xfId="19799" xr:uid="{00000000-0005-0000-0000-0000D60A0000}"/>
    <cellStyle name="20% - Accent2 4 3 3 7" xfId="24037" xr:uid="{00000000-0005-0000-0000-0000D70A0000}"/>
    <cellStyle name="20% - Accent2 4 3 3 8" xfId="28115" xr:uid="{00000000-0005-0000-0000-0000D80A0000}"/>
    <cellStyle name="20% - Accent2 4 3 4" xfId="1173" xr:uid="{00000000-0005-0000-0000-0000D90A0000}"/>
    <cellStyle name="20% - Accent2 4 3 4 2" xfId="6148" xr:uid="{00000000-0005-0000-0000-0000DA0A0000}"/>
    <cellStyle name="20% - Accent2 4 3 4 3" xfId="10437" xr:uid="{00000000-0005-0000-0000-0000DB0A0000}"/>
    <cellStyle name="20% - Accent2 4 3 4 4" xfId="14715" xr:uid="{00000000-0005-0000-0000-0000DC0A0000}"/>
    <cellStyle name="20% - Accent2 4 3 4 5" xfId="18957" xr:uid="{00000000-0005-0000-0000-0000DD0A0000}"/>
    <cellStyle name="20% - Accent2 4 3 4 6" xfId="23203" xr:uid="{00000000-0005-0000-0000-0000DE0A0000}"/>
    <cellStyle name="20% - Accent2 4 3 4 7" xfId="27308" xr:uid="{00000000-0005-0000-0000-0000DF0A0000}"/>
    <cellStyle name="20% - Accent2 4 3 5" xfId="3156" xr:uid="{00000000-0005-0000-0000-0000E00A0000}"/>
    <cellStyle name="20% - Accent2 4 3 5 2" xfId="8129" xr:uid="{00000000-0005-0000-0000-0000E10A0000}"/>
    <cellStyle name="20% - Accent2 4 3 5 3" xfId="12406" xr:uid="{00000000-0005-0000-0000-0000E20A0000}"/>
    <cellStyle name="20% - Accent2 4 3 5 4" xfId="16665" xr:uid="{00000000-0005-0000-0000-0000E30A0000}"/>
    <cellStyle name="20% - Accent2 4 3 5 5" xfId="20883" xr:uid="{00000000-0005-0000-0000-0000E40A0000}"/>
    <cellStyle name="20% - Accent2 4 3 5 6" xfId="25079" xr:uid="{00000000-0005-0000-0000-0000E50A0000}"/>
    <cellStyle name="20% - Accent2 4 3 5 7" xfId="28975" xr:uid="{00000000-0005-0000-0000-0000E60A0000}"/>
    <cellStyle name="20% - Accent2 4 3 6" xfId="4504" xr:uid="{00000000-0005-0000-0000-0000E70A0000}"/>
    <cellStyle name="20% - Accent2 4 3 6 2" xfId="9476" xr:uid="{00000000-0005-0000-0000-0000E80A0000}"/>
    <cellStyle name="20% - Accent2 4 3 6 3" xfId="13754" xr:uid="{00000000-0005-0000-0000-0000E90A0000}"/>
    <cellStyle name="20% - Accent2 4 3 6 4" xfId="18010" xr:uid="{00000000-0005-0000-0000-0000EA0A0000}"/>
    <cellStyle name="20% - Accent2 4 3 6 5" xfId="22227" xr:uid="{00000000-0005-0000-0000-0000EB0A0000}"/>
    <cellStyle name="20% - Accent2 4 3 6 6" xfId="26413" xr:uid="{00000000-0005-0000-0000-0000EC0A0000}"/>
    <cellStyle name="20% - Accent2 4 3 6 7" xfId="30292" xr:uid="{00000000-0005-0000-0000-0000ED0A0000}"/>
    <cellStyle name="20% - Accent2 4 3 7" xfId="5378" xr:uid="{00000000-0005-0000-0000-0000EE0A0000}"/>
    <cellStyle name="20% - Accent2 4 3 8" xfId="7722" xr:uid="{00000000-0005-0000-0000-0000EF0A0000}"/>
    <cellStyle name="20% - Accent2 4 3 9" xfId="12005" xr:uid="{00000000-0005-0000-0000-0000F00A0000}"/>
    <cellStyle name="20% - Accent2 4 4" xfId="515" xr:uid="{00000000-0005-0000-0000-0000F10A0000}"/>
    <cellStyle name="20% - Accent2 4 4 10" xfId="10922" xr:uid="{00000000-0005-0000-0000-0000F20A0000}"/>
    <cellStyle name="20% - Accent2 4 4 11" xfId="12182" xr:uid="{00000000-0005-0000-0000-0000F30A0000}"/>
    <cellStyle name="20% - Accent2 4 4 12" xfId="10528" xr:uid="{00000000-0005-0000-0000-0000F40A0000}"/>
    <cellStyle name="20% - Accent2 4 4 2" xfId="889" xr:uid="{00000000-0005-0000-0000-0000F50A0000}"/>
    <cellStyle name="20% - Accent2 4 4 2 10" xfId="22942" xr:uid="{00000000-0005-0000-0000-0000F60A0000}"/>
    <cellStyle name="20% - Accent2 4 4 2 11" xfId="27094" xr:uid="{00000000-0005-0000-0000-0000F70A0000}"/>
    <cellStyle name="20% - Accent2 4 4 2 2" xfId="2238" xr:uid="{00000000-0005-0000-0000-0000F80A0000}"/>
    <cellStyle name="20% - Accent2 4 4 2 2 2" xfId="4256" xr:uid="{00000000-0005-0000-0000-0000F90A0000}"/>
    <cellStyle name="20% - Accent2 4 4 2 2 2 2" xfId="9230" xr:uid="{00000000-0005-0000-0000-0000FA0A0000}"/>
    <cellStyle name="20% - Accent2 4 4 2 2 2 3" xfId="13507" xr:uid="{00000000-0005-0000-0000-0000FB0A0000}"/>
    <cellStyle name="20% - Accent2 4 4 2 2 2 4" xfId="17765" xr:uid="{00000000-0005-0000-0000-0000FC0A0000}"/>
    <cellStyle name="20% - Accent2 4 4 2 2 2 5" xfId="21984" xr:uid="{00000000-0005-0000-0000-0000FD0A0000}"/>
    <cellStyle name="20% - Accent2 4 4 2 2 2 6" xfId="26179" xr:uid="{00000000-0005-0000-0000-0000FE0A0000}"/>
    <cellStyle name="20% - Accent2 4 4 2 2 2 7" xfId="30075" xr:uid="{00000000-0005-0000-0000-0000FF0A0000}"/>
    <cellStyle name="20% - Accent2 4 4 2 2 3" xfId="7212" xr:uid="{00000000-0005-0000-0000-0000000B0000}"/>
    <cellStyle name="20% - Accent2 4 4 2 2 4" xfId="11497" xr:uid="{00000000-0005-0000-0000-0000010B0000}"/>
    <cellStyle name="20% - Accent2 4 4 2 2 5" xfId="15769" xr:uid="{00000000-0005-0000-0000-0000020B0000}"/>
    <cellStyle name="20% - Accent2 4 4 2 2 6" xfId="20003" xr:uid="{00000000-0005-0000-0000-0000030B0000}"/>
    <cellStyle name="20% - Accent2 4 4 2 2 7" xfId="24241" xr:uid="{00000000-0005-0000-0000-0000040B0000}"/>
    <cellStyle name="20% - Accent2 4 4 2 2 8" xfId="28319" xr:uid="{00000000-0005-0000-0000-0000050B0000}"/>
    <cellStyle name="20% - Accent2 4 4 2 3" xfId="1382" xr:uid="{00000000-0005-0000-0000-0000060B0000}"/>
    <cellStyle name="20% - Accent2 4 4 2 3 2" xfId="6357" xr:uid="{00000000-0005-0000-0000-0000070B0000}"/>
    <cellStyle name="20% - Accent2 4 4 2 3 3" xfId="10646" xr:uid="{00000000-0005-0000-0000-0000080B0000}"/>
    <cellStyle name="20% - Accent2 4 4 2 3 4" xfId="14922" xr:uid="{00000000-0005-0000-0000-0000090B0000}"/>
    <cellStyle name="20% - Accent2 4 4 2 3 5" xfId="19163" xr:uid="{00000000-0005-0000-0000-00000A0B0000}"/>
    <cellStyle name="20% - Accent2 4 4 2 3 6" xfId="23410" xr:uid="{00000000-0005-0000-0000-00000B0B0000}"/>
    <cellStyle name="20% - Accent2 4 4 2 3 7" xfId="27512" xr:uid="{00000000-0005-0000-0000-00000C0B0000}"/>
    <cellStyle name="20% - Accent2 4 4 2 4" xfId="3599" xr:uid="{00000000-0005-0000-0000-00000D0B0000}"/>
    <cellStyle name="20% - Accent2 4 4 2 4 2" xfId="8573" xr:uid="{00000000-0005-0000-0000-00000E0B0000}"/>
    <cellStyle name="20% - Accent2 4 4 2 4 3" xfId="12850" xr:uid="{00000000-0005-0000-0000-00000F0B0000}"/>
    <cellStyle name="20% - Accent2 4 4 2 4 4" xfId="17108" xr:uid="{00000000-0005-0000-0000-0000100B0000}"/>
    <cellStyle name="20% - Accent2 4 4 2 4 5" xfId="21327" xr:uid="{00000000-0005-0000-0000-0000110B0000}"/>
    <cellStyle name="20% - Accent2 4 4 2 4 6" xfId="25522" xr:uid="{00000000-0005-0000-0000-0000120B0000}"/>
    <cellStyle name="20% - Accent2 4 4 2 4 7" xfId="29418" xr:uid="{00000000-0005-0000-0000-0000130B0000}"/>
    <cellStyle name="20% - Accent2 4 4 2 5" xfId="4947" xr:uid="{00000000-0005-0000-0000-0000140B0000}"/>
    <cellStyle name="20% - Accent2 4 4 2 5 2" xfId="9919" xr:uid="{00000000-0005-0000-0000-0000150B0000}"/>
    <cellStyle name="20% - Accent2 4 4 2 5 3" xfId="14197" xr:uid="{00000000-0005-0000-0000-0000160B0000}"/>
    <cellStyle name="20% - Accent2 4 4 2 5 4" xfId="18453" xr:uid="{00000000-0005-0000-0000-0000170B0000}"/>
    <cellStyle name="20% - Accent2 4 4 2 5 5" xfId="22670" xr:uid="{00000000-0005-0000-0000-0000180B0000}"/>
    <cellStyle name="20% - Accent2 4 4 2 5 6" xfId="26856" xr:uid="{00000000-0005-0000-0000-0000190B0000}"/>
    <cellStyle name="20% - Accent2 4 4 2 5 7" xfId="30735" xr:uid="{00000000-0005-0000-0000-00001A0B0000}"/>
    <cellStyle name="20% - Accent2 4 4 2 6" xfId="5865" xr:uid="{00000000-0005-0000-0000-00001B0B0000}"/>
    <cellStyle name="20% - Accent2 4 4 2 7" xfId="10157" xr:uid="{00000000-0005-0000-0000-00001C0B0000}"/>
    <cellStyle name="20% - Accent2 4 4 2 8" xfId="14435" xr:uid="{00000000-0005-0000-0000-00001D0B0000}"/>
    <cellStyle name="20% - Accent2 4 4 2 9" xfId="18691" xr:uid="{00000000-0005-0000-0000-00001E0B0000}"/>
    <cellStyle name="20% - Accent2 4 4 3" xfId="2163" xr:uid="{00000000-0005-0000-0000-00001F0B0000}"/>
    <cellStyle name="20% - Accent2 4 4 3 2" xfId="3927" xr:uid="{00000000-0005-0000-0000-0000200B0000}"/>
    <cellStyle name="20% - Accent2 4 4 3 2 2" xfId="8901" xr:uid="{00000000-0005-0000-0000-0000210B0000}"/>
    <cellStyle name="20% - Accent2 4 4 3 2 3" xfId="13178" xr:uid="{00000000-0005-0000-0000-0000220B0000}"/>
    <cellStyle name="20% - Accent2 4 4 3 2 4" xfId="17436" xr:uid="{00000000-0005-0000-0000-0000230B0000}"/>
    <cellStyle name="20% - Accent2 4 4 3 2 5" xfId="21655" xr:uid="{00000000-0005-0000-0000-0000240B0000}"/>
    <cellStyle name="20% - Accent2 4 4 3 2 6" xfId="25850" xr:uid="{00000000-0005-0000-0000-0000250B0000}"/>
    <cellStyle name="20% - Accent2 4 4 3 2 7" xfId="29746" xr:uid="{00000000-0005-0000-0000-0000260B0000}"/>
    <cellStyle name="20% - Accent2 4 4 3 3" xfId="7137" xr:uid="{00000000-0005-0000-0000-0000270B0000}"/>
    <cellStyle name="20% - Accent2 4 4 3 4" xfId="11422" xr:uid="{00000000-0005-0000-0000-0000280B0000}"/>
    <cellStyle name="20% - Accent2 4 4 3 5" xfId="15694" xr:uid="{00000000-0005-0000-0000-0000290B0000}"/>
    <cellStyle name="20% - Accent2 4 4 3 6" xfId="19928" xr:uid="{00000000-0005-0000-0000-00002A0B0000}"/>
    <cellStyle name="20% - Accent2 4 4 3 7" xfId="24166" xr:uid="{00000000-0005-0000-0000-00002B0B0000}"/>
    <cellStyle name="20% - Accent2 4 4 3 8" xfId="28244" xr:uid="{00000000-0005-0000-0000-00002C0B0000}"/>
    <cellStyle name="20% - Accent2 4 4 4" xfId="1306" xr:uid="{00000000-0005-0000-0000-00002D0B0000}"/>
    <cellStyle name="20% - Accent2 4 4 4 2" xfId="6281" xr:uid="{00000000-0005-0000-0000-00002E0B0000}"/>
    <cellStyle name="20% - Accent2 4 4 4 3" xfId="10570" xr:uid="{00000000-0005-0000-0000-00002F0B0000}"/>
    <cellStyle name="20% - Accent2 4 4 4 4" xfId="14846" xr:uid="{00000000-0005-0000-0000-0000300B0000}"/>
    <cellStyle name="20% - Accent2 4 4 4 5" xfId="19087" xr:uid="{00000000-0005-0000-0000-0000310B0000}"/>
    <cellStyle name="20% - Accent2 4 4 4 6" xfId="23334" xr:uid="{00000000-0005-0000-0000-0000320B0000}"/>
    <cellStyle name="20% - Accent2 4 4 4 7" xfId="27437" xr:uid="{00000000-0005-0000-0000-0000330B0000}"/>
    <cellStyle name="20% - Accent2 4 4 5" xfId="3270" xr:uid="{00000000-0005-0000-0000-0000340B0000}"/>
    <cellStyle name="20% - Accent2 4 4 5 2" xfId="8243" xr:uid="{00000000-0005-0000-0000-0000350B0000}"/>
    <cellStyle name="20% - Accent2 4 4 5 3" xfId="12520" xr:uid="{00000000-0005-0000-0000-0000360B0000}"/>
    <cellStyle name="20% - Accent2 4 4 5 4" xfId="16779" xr:uid="{00000000-0005-0000-0000-0000370B0000}"/>
    <cellStyle name="20% - Accent2 4 4 5 5" xfId="20997" xr:uid="{00000000-0005-0000-0000-0000380B0000}"/>
    <cellStyle name="20% - Accent2 4 4 5 6" xfId="25193" xr:uid="{00000000-0005-0000-0000-0000390B0000}"/>
    <cellStyle name="20% - Accent2 4 4 5 7" xfId="29089" xr:uid="{00000000-0005-0000-0000-00003A0B0000}"/>
    <cellStyle name="20% - Accent2 4 4 6" xfId="4618" xr:uid="{00000000-0005-0000-0000-00003B0B0000}"/>
    <cellStyle name="20% - Accent2 4 4 6 2" xfId="9590" xr:uid="{00000000-0005-0000-0000-00003C0B0000}"/>
    <cellStyle name="20% - Accent2 4 4 6 3" xfId="13868" xr:uid="{00000000-0005-0000-0000-00003D0B0000}"/>
    <cellStyle name="20% - Accent2 4 4 6 4" xfId="18124" xr:uid="{00000000-0005-0000-0000-00003E0B0000}"/>
    <cellStyle name="20% - Accent2 4 4 6 5" xfId="22341" xr:uid="{00000000-0005-0000-0000-00003F0B0000}"/>
    <cellStyle name="20% - Accent2 4 4 6 6" xfId="26527" xr:uid="{00000000-0005-0000-0000-0000400B0000}"/>
    <cellStyle name="20% - Accent2 4 4 6 7" xfId="30406" xr:uid="{00000000-0005-0000-0000-0000410B0000}"/>
    <cellStyle name="20% - Accent2 4 4 7" xfId="5492" xr:uid="{00000000-0005-0000-0000-0000420B0000}"/>
    <cellStyle name="20% - Accent2 4 4 8" xfId="5545" xr:uid="{00000000-0005-0000-0000-0000430B0000}"/>
    <cellStyle name="20% - Accent2 4 4 9" xfId="6633" xr:uid="{00000000-0005-0000-0000-0000440B0000}"/>
    <cellStyle name="20% - Accent2 4 5" xfId="616" xr:uid="{00000000-0005-0000-0000-0000450B0000}"/>
    <cellStyle name="20% - Accent2 4 5 10" xfId="14648" xr:uid="{00000000-0005-0000-0000-0000460B0000}"/>
    <cellStyle name="20% - Accent2 4 5 11" xfId="16209" xr:uid="{00000000-0005-0000-0000-0000470B0000}"/>
    <cellStyle name="20% - Accent2 4 5 12" xfId="23142" xr:uid="{00000000-0005-0000-0000-0000480B0000}"/>
    <cellStyle name="20% - Accent2 4 5 2" xfId="1384" xr:uid="{00000000-0005-0000-0000-0000490B0000}"/>
    <cellStyle name="20% - Accent2 4 5 2 2" xfId="2240" xr:uid="{00000000-0005-0000-0000-00004A0B0000}"/>
    <cellStyle name="20% - Accent2 4 5 2 2 2" xfId="7214" xr:uid="{00000000-0005-0000-0000-00004B0B0000}"/>
    <cellStyle name="20% - Accent2 4 5 2 2 3" xfId="11499" xr:uid="{00000000-0005-0000-0000-00004C0B0000}"/>
    <cellStyle name="20% - Accent2 4 5 2 2 4" xfId="15771" xr:uid="{00000000-0005-0000-0000-00004D0B0000}"/>
    <cellStyle name="20% - Accent2 4 5 2 2 5" xfId="20005" xr:uid="{00000000-0005-0000-0000-00004E0B0000}"/>
    <cellStyle name="20% - Accent2 4 5 2 2 6" xfId="24243" xr:uid="{00000000-0005-0000-0000-00004F0B0000}"/>
    <cellStyle name="20% - Accent2 4 5 2 2 7" xfId="28321" xr:uid="{00000000-0005-0000-0000-0000500B0000}"/>
    <cellStyle name="20% - Accent2 4 5 2 3" xfId="3983" xr:uid="{00000000-0005-0000-0000-0000510B0000}"/>
    <cellStyle name="20% - Accent2 4 5 2 3 2" xfId="8957" xr:uid="{00000000-0005-0000-0000-0000520B0000}"/>
    <cellStyle name="20% - Accent2 4 5 2 3 3" xfId="13234" xr:uid="{00000000-0005-0000-0000-0000530B0000}"/>
    <cellStyle name="20% - Accent2 4 5 2 3 4" xfId="17492" xr:uid="{00000000-0005-0000-0000-0000540B0000}"/>
    <cellStyle name="20% - Accent2 4 5 2 3 5" xfId="21711" xr:uid="{00000000-0005-0000-0000-0000550B0000}"/>
    <cellStyle name="20% - Accent2 4 5 2 3 6" xfId="25906" xr:uid="{00000000-0005-0000-0000-0000560B0000}"/>
    <cellStyle name="20% - Accent2 4 5 2 3 7" xfId="29802" xr:uid="{00000000-0005-0000-0000-0000570B0000}"/>
    <cellStyle name="20% - Accent2 4 5 2 4" xfId="6359" xr:uid="{00000000-0005-0000-0000-0000580B0000}"/>
    <cellStyle name="20% - Accent2 4 5 2 5" xfId="10648" xr:uid="{00000000-0005-0000-0000-0000590B0000}"/>
    <cellStyle name="20% - Accent2 4 5 2 6" xfId="14924" xr:uid="{00000000-0005-0000-0000-00005A0B0000}"/>
    <cellStyle name="20% - Accent2 4 5 2 7" xfId="19165" xr:uid="{00000000-0005-0000-0000-00005B0B0000}"/>
    <cellStyle name="20% - Accent2 4 5 2 8" xfId="23412" xr:uid="{00000000-0005-0000-0000-00005C0B0000}"/>
    <cellStyle name="20% - Accent2 4 5 2 9" xfId="27514" xr:uid="{00000000-0005-0000-0000-00005D0B0000}"/>
    <cellStyle name="20% - Accent2 4 5 3" xfId="2239" xr:uid="{00000000-0005-0000-0000-00005E0B0000}"/>
    <cellStyle name="20% - Accent2 4 5 3 2" xfId="7213" xr:uid="{00000000-0005-0000-0000-00005F0B0000}"/>
    <cellStyle name="20% - Accent2 4 5 3 3" xfId="11498" xr:uid="{00000000-0005-0000-0000-0000600B0000}"/>
    <cellStyle name="20% - Accent2 4 5 3 4" xfId="15770" xr:uid="{00000000-0005-0000-0000-0000610B0000}"/>
    <cellStyle name="20% - Accent2 4 5 3 5" xfId="20004" xr:uid="{00000000-0005-0000-0000-0000620B0000}"/>
    <cellStyle name="20% - Accent2 4 5 3 6" xfId="24242" xr:uid="{00000000-0005-0000-0000-0000630B0000}"/>
    <cellStyle name="20% - Accent2 4 5 3 7" xfId="28320" xr:uid="{00000000-0005-0000-0000-0000640B0000}"/>
    <cellStyle name="20% - Accent2 4 5 4" xfId="1383" xr:uid="{00000000-0005-0000-0000-0000650B0000}"/>
    <cellStyle name="20% - Accent2 4 5 4 2" xfId="6358" xr:uid="{00000000-0005-0000-0000-0000660B0000}"/>
    <cellStyle name="20% - Accent2 4 5 4 3" xfId="10647" xr:uid="{00000000-0005-0000-0000-0000670B0000}"/>
    <cellStyle name="20% - Accent2 4 5 4 4" xfId="14923" xr:uid="{00000000-0005-0000-0000-0000680B0000}"/>
    <cellStyle name="20% - Accent2 4 5 4 5" xfId="19164" xr:uid="{00000000-0005-0000-0000-0000690B0000}"/>
    <cellStyle name="20% - Accent2 4 5 4 6" xfId="23411" xr:uid="{00000000-0005-0000-0000-00006A0B0000}"/>
    <cellStyle name="20% - Accent2 4 5 4 7" xfId="27513" xr:uid="{00000000-0005-0000-0000-00006B0B0000}"/>
    <cellStyle name="20% - Accent2 4 5 5" xfId="3326" xr:uid="{00000000-0005-0000-0000-00006C0B0000}"/>
    <cellStyle name="20% - Accent2 4 5 5 2" xfId="8300" xr:uid="{00000000-0005-0000-0000-00006D0B0000}"/>
    <cellStyle name="20% - Accent2 4 5 5 3" xfId="12577" xr:uid="{00000000-0005-0000-0000-00006E0B0000}"/>
    <cellStyle name="20% - Accent2 4 5 5 4" xfId="16835" xr:uid="{00000000-0005-0000-0000-00006F0B0000}"/>
    <cellStyle name="20% - Accent2 4 5 5 5" xfId="21054" xr:uid="{00000000-0005-0000-0000-0000700B0000}"/>
    <cellStyle name="20% - Accent2 4 5 5 6" xfId="25249" xr:uid="{00000000-0005-0000-0000-0000710B0000}"/>
    <cellStyle name="20% - Accent2 4 5 5 7" xfId="29145" xr:uid="{00000000-0005-0000-0000-0000720B0000}"/>
    <cellStyle name="20% - Accent2 4 5 6" xfId="4674" xr:uid="{00000000-0005-0000-0000-0000730B0000}"/>
    <cellStyle name="20% - Accent2 4 5 6 2" xfId="9646" xr:uid="{00000000-0005-0000-0000-0000740B0000}"/>
    <cellStyle name="20% - Accent2 4 5 6 3" xfId="13924" xr:uid="{00000000-0005-0000-0000-0000750B0000}"/>
    <cellStyle name="20% - Accent2 4 5 6 4" xfId="18180" xr:uid="{00000000-0005-0000-0000-0000760B0000}"/>
    <cellStyle name="20% - Accent2 4 5 6 5" xfId="22397" xr:uid="{00000000-0005-0000-0000-0000770B0000}"/>
    <cellStyle name="20% - Accent2 4 5 6 6" xfId="26583" xr:uid="{00000000-0005-0000-0000-0000780B0000}"/>
    <cellStyle name="20% - Accent2 4 5 6 7" xfId="30462" xr:uid="{00000000-0005-0000-0000-0000790B0000}"/>
    <cellStyle name="20% - Accent2 4 5 7" xfId="5592" xr:uid="{00000000-0005-0000-0000-00007A0B0000}"/>
    <cellStyle name="20% - Accent2 4 5 8" xfId="6081" xr:uid="{00000000-0005-0000-0000-00007B0B0000}"/>
    <cellStyle name="20% - Accent2 4 5 9" xfId="10370" xr:uid="{00000000-0005-0000-0000-00007C0B0000}"/>
    <cellStyle name="20% - Accent2 4 6" xfId="1385" xr:uid="{00000000-0005-0000-0000-00007D0B0000}"/>
    <cellStyle name="20% - Accent2 4 6 2" xfId="2241" xr:uid="{00000000-0005-0000-0000-00007E0B0000}"/>
    <cellStyle name="20% - Accent2 4 6 2 2" xfId="7215" xr:uid="{00000000-0005-0000-0000-00007F0B0000}"/>
    <cellStyle name="20% - Accent2 4 6 2 3" xfId="11500" xr:uid="{00000000-0005-0000-0000-0000800B0000}"/>
    <cellStyle name="20% - Accent2 4 6 2 4" xfId="15772" xr:uid="{00000000-0005-0000-0000-0000810B0000}"/>
    <cellStyle name="20% - Accent2 4 6 2 5" xfId="20006" xr:uid="{00000000-0005-0000-0000-0000820B0000}"/>
    <cellStyle name="20% - Accent2 4 6 2 6" xfId="24244" xr:uid="{00000000-0005-0000-0000-0000830B0000}"/>
    <cellStyle name="20% - Accent2 4 6 2 7" xfId="28322" xr:uid="{00000000-0005-0000-0000-0000840B0000}"/>
    <cellStyle name="20% - Accent2 4 6 3" xfId="3654" xr:uid="{00000000-0005-0000-0000-0000850B0000}"/>
    <cellStyle name="20% - Accent2 4 6 3 2" xfId="8628" xr:uid="{00000000-0005-0000-0000-0000860B0000}"/>
    <cellStyle name="20% - Accent2 4 6 3 3" xfId="12905" xr:uid="{00000000-0005-0000-0000-0000870B0000}"/>
    <cellStyle name="20% - Accent2 4 6 3 4" xfId="17163" xr:uid="{00000000-0005-0000-0000-0000880B0000}"/>
    <cellStyle name="20% - Accent2 4 6 3 5" xfId="21382" xr:uid="{00000000-0005-0000-0000-0000890B0000}"/>
    <cellStyle name="20% - Accent2 4 6 3 6" xfId="25577" xr:uid="{00000000-0005-0000-0000-00008A0B0000}"/>
    <cellStyle name="20% - Accent2 4 6 3 7" xfId="29473" xr:uid="{00000000-0005-0000-0000-00008B0B0000}"/>
    <cellStyle name="20% - Accent2 4 6 4" xfId="6360" xr:uid="{00000000-0005-0000-0000-00008C0B0000}"/>
    <cellStyle name="20% - Accent2 4 6 5" xfId="10649" xr:uid="{00000000-0005-0000-0000-00008D0B0000}"/>
    <cellStyle name="20% - Accent2 4 6 6" xfId="14925" xr:uid="{00000000-0005-0000-0000-00008E0B0000}"/>
    <cellStyle name="20% - Accent2 4 6 7" xfId="19166" xr:uid="{00000000-0005-0000-0000-00008F0B0000}"/>
    <cellStyle name="20% - Accent2 4 6 8" xfId="23413" xr:uid="{00000000-0005-0000-0000-0000900B0000}"/>
    <cellStyle name="20% - Accent2 4 6 9" xfId="27515" xr:uid="{00000000-0005-0000-0000-0000910B0000}"/>
    <cellStyle name="20% - Accent2 4 7" xfId="1868" xr:uid="{00000000-0005-0000-0000-0000920B0000}"/>
    <cellStyle name="20% - Accent2 4 7 2" xfId="6842" xr:uid="{00000000-0005-0000-0000-0000930B0000}"/>
    <cellStyle name="20% - Accent2 4 7 3" xfId="11128" xr:uid="{00000000-0005-0000-0000-0000940B0000}"/>
    <cellStyle name="20% - Accent2 4 7 4" xfId="15402" xr:uid="{00000000-0005-0000-0000-0000950B0000}"/>
    <cellStyle name="20% - Accent2 4 7 5" xfId="19637" xr:uid="{00000000-0005-0000-0000-0000960B0000}"/>
    <cellStyle name="20% - Accent2 4 7 6" xfId="23877" xr:uid="{00000000-0005-0000-0000-0000970B0000}"/>
    <cellStyle name="20% - Accent2 4 7 7" xfId="27958" xr:uid="{00000000-0005-0000-0000-0000980B0000}"/>
    <cellStyle name="20% - Accent2 4 8" xfId="955" xr:uid="{00000000-0005-0000-0000-0000990B0000}"/>
    <cellStyle name="20% - Accent2 4 8 2" xfId="5931" xr:uid="{00000000-0005-0000-0000-00009A0B0000}"/>
    <cellStyle name="20% - Accent2 4 8 3" xfId="10221" xr:uid="{00000000-0005-0000-0000-00009B0B0000}"/>
    <cellStyle name="20% - Accent2 4 8 4" xfId="14500" xr:uid="{00000000-0005-0000-0000-00009C0B0000}"/>
    <cellStyle name="20% - Accent2 4 8 5" xfId="18754" xr:uid="{00000000-0005-0000-0000-00009D0B0000}"/>
    <cellStyle name="20% - Accent2 4 8 6" xfId="23004" xr:uid="{00000000-0005-0000-0000-00009E0B0000}"/>
    <cellStyle name="20% - Accent2 4 8 7" xfId="27149" xr:uid="{00000000-0005-0000-0000-00009F0B0000}"/>
    <cellStyle name="20% - Accent2 4 9" xfId="2992" xr:uid="{00000000-0005-0000-0000-0000A00B0000}"/>
    <cellStyle name="20% - Accent2 4 9 2" xfId="7965" xr:uid="{00000000-0005-0000-0000-0000A10B0000}"/>
    <cellStyle name="20% - Accent2 4 9 3" xfId="12242" xr:uid="{00000000-0005-0000-0000-0000A20B0000}"/>
    <cellStyle name="20% - Accent2 4 9 4" xfId="16501" xr:uid="{00000000-0005-0000-0000-0000A30B0000}"/>
    <cellStyle name="20% - Accent2 4 9 5" xfId="20720" xr:uid="{00000000-0005-0000-0000-0000A40B0000}"/>
    <cellStyle name="20% - Accent2 4 9 6" xfId="24918" xr:uid="{00000000-0005-0000-0000-0000A50B0000}"/>
    <cellStyle name="20% - Accent2 4 9 7" xfId="28815" xr:uid="{00000000-0005-0000-0000-0000A60B0000}"/>
    <cellStyle name="20% - Accent2 5" xfId="291" xr:uid="{00000000-0005-0000-0000-0000A70B0000}"/>
    <cellStyle name="20% - Accent2 5 2" xfId="432" xr:uid="{00000000-0005-0000-0000-0000A80B0000}"/>
    <cellStyle name="20% - Accent2 5 2 10" xfId="12002" xr:uid="{00000000-0005-0000-0000-0000A90B0000}"/>
    <cellStyle name="20% - Accent2 5 2 11" xfId="24791" xr:uid="{00000000-0005-0000-0000-0000AA0B0000}"/>
    <cellStyle name="20% - Accent2 5 2 2" xfId="806" xr:uid="{00000000-0005-0000-0000-0000AB0B0000}"/>
    <cellStyle name="20% - Accent2 5 2 2 10" xfId="18608" xr:uid="{00000000-0005-0000-0000-0000AC0B0000}"/>
    <cellStyle name="20% - Accent2 5 2 2 11" xfId="22859" xr:uid="{00000000-0005-0000-0000-0000AD0B0000}"/>
    <cellStyle name="20% - Accent2 5 2 2 12" xfId="27011" xr:uid="{00000000-0005-0000-0000-0000AE0B0000}"/>
    <cellStyle name="20% - Accent2 5 2 2 2" xfId="1386" xr:uid="{00000000-0005-0000-0000-0000AF0B0000}"/>
    <cellStyle name="20% - Accent2 5 2 2 2 2" xfId="2242" xr:uid="{00000000-0005-0000-0000-0000B00B0000}"/>
    <cellStyle name="20% - Accent2 5 2 2 2 2 2" xfId="7216" xr:uid="{00000000-0005-0000-0000-0000B10B0000}"/>
    <cellStyle name="20% - Accent2 5 2 2 2 2 3" xfId="11501" xr:uid="{00000000-0005-0000-0000-0000B20B0000}"/>
    <cellStyle name="20% - Accent2 5 2 2 2 2 4" xfId="15773" xr:uid="{00000000-0005-0000-0000-0000B30B0000}"/>
    <cellStyle name="20% - Accent2 5 2 2 2 2 5" xfId="20007" xr:uid="{00000000-0005-0000-0000-0000B40B0000}"/>
    <cellStyle name="20% - Accent2 5 2 2 2 2 6" xfId="24245" xr:uid="{00000000-0005-0000-0000-0000B50B0000}"/>
    <cellStyle name="20% - Accent2 5 2 2 2 2 7" xfId="28323" xr:uid="{00000000-0005-0000-0000-0000B60B0000}"/>
    <cellStyle name="20% - Accent2 5 2 2 2 3" xfId="4173" xr:uid="{00000000-0005-0000-0000-0000B70B0000}"/>
    <cellStyle name="20% - Accent2 5 2 2 2 3 2" xfId="9147" xr:uid="{00000000-0005-0000-0000-0000B80B0000}"/>
    <cellStyle name="20% - Accent2 5 2 2 2 3 3" xfId="13424" xr:uid="{00000000-0005-0000-0000-0000B90B0000}"/>
    <cellStyle name="20% - Accent2 5 2 2 2 3 4" xfId="17682" xr:uid="{00000000-0005-0000-0000-0000BA0B0000}"/>
    <cellStyle name="20% - Accent2 5 2 2 2 3 5" xfId="21901" xr:uid="{00000000-0005-0000-0000-0000BB0B0000}"/>
    <cellStyle name="20% - Accent2 5 2 2 2 3 6" xfId="26096" xr:uid="{00000000-0005-0000-0000-0000BC0B0000}"/>
    <cellStyle name="20% - Accent2 5 2 2 2 3 7" xfId="29992" xr:uid="{00000000-0005-0000-0000-0000BD0B0000}"/>
    <cellStyle name="20% - Accent2 5 2 2 2 4" xfId="6361" xr:uid="{00000000-0005-0000-0000-0000BE0B0000}"/>
    <cellStyle name="20% - Accent2 5 2 2 2 5" xfId="10650" xr:uid="{00000000-0005-0000-0000-0000BF0B0000}"/>
    <cellStyle name="20% - Accent2 5 2 2 2 6" xfId="14926" xr:uid="{00000000-0005-0000-0000-0000C00B0000}"/>
    <cellStyle name="20% - Accent2 5 2 2 2 7" xfId="19167" xr:uid="{00000000-0005-0000-0000-0000C10B0000}"/>
    <cellStyle name="20% - Accent2 5 2 2 2 8" xfId="23414" xr:uid="{00000000-0005-0000-0000-0000C20B0000}"/>
    <cellStyle name="20% - Accent2 5 2 2 2 9" xfId="27516" xr:uid="{00000000-0005-0000-0000-0000C30B0000}"/>
    <cellStyle name="20% - Accent2 5 2 2 3" xfId="2065" xr:uid="{00000000-0005-0000-0000-0000C40B0000}"/>
    <cellStyle name="20% - Accent2 5 2 2 3 2" xfId="7039" xr:uid="{00000000-0005-0000-0000-0000C50B0000}"/>
    <cellStyle name="20% - Accent2 5 2 2 3 3" xfId="11324" xr:uid="{00000000-0005-0000-0000-0000C60B0000}"/>
    <cellStyle name="20% - Accent2 5 2 2 3 4" xfId="15596" xr:uid="{00000000-0005-0000-0000-0000C70B0000}"/>
    <cellStyle name="20% - Accent2 5 2 2 3 5" xfId="19830" xr:uid="{00000000-0005-0000-0000-0000C80B0000}"/>
    <cellStyle name="20% - Accent2 5 2 2 3 6" xfId="24068" xr:uid="{00000000-0005-0000-0000-0000C90B0000}"/>
    <cellStyle name="20% - Accent2 5 2 2 3 7" xfId="28146" xr:uid="{00000000-0005-0000-0000-0000CA0B0000}"/>
    <cellStyle name="20% - Accent2 5 2 2 4" xfId="1204" xr:uid="{00000000-0005-0000-0000-0000CB0B0000}"/>
    <cellStyle name="20% - Accent2 5 2 2 4 2" xfId="6179" xr:uid="{00000000-0005-0000-0000-0000CC0B0000}"/>
    <cellStyle name="20% - Accent2 5 2 2 4 3" xfId="10468" xr:uid="{00000000-0005-0000-0000-0000CD0B0000}"/>
    <cellStyle name="20% - Accent2 5 2 2 4 4" xfId="14746" xr:uid="{00000000-0005-0000-0000-0000CE0B0000}"/>
    <cellStyle name="20% - Accent2 5 2 2 4 5" xfId="18988" xr:uid="{00000000-0005-0000-0000-0000CF0B0000}"/>
    <cellStyle name="20% - Accent2 5 2 2 4 6" xfId="23234" xr:uid="{00000000-0005-0000-0000-0000D00B0000}"/>
    <cellStyle name="20% - Accent2 5 2 2 4 7" xfId="27339" xr:uid="{00000000-0005-0000-0000-0000D10B0000}"/>
    <cellStyle name="20% - Accent2 5 2 2 5" xfId="3516" xr:uid="{00000000-0005-0000-0000-0000D20B0000}"/>
    <cellStyle name="20% - Accent2 5 2 2 5 2" xfId="8490" xr:uid="{00000000-0005-0000-0000-0000D30B0000}"/>
    <cellStyle name="20% - Accent2 5 2 2 5 3" xfId="12767" xr:uid="{00000000-0005-0000-0000-0000D40B0000}"/>
    <cellStyle name="20% - Accent2 5 2 2 5 4" xfId="17025" xr:uid="{00000000-0005-0000-0000-0000D50B0000}"/>
    <cellStyle name="20% - Accent2 5 2 2 5 5" xfId="21244" xr:uid="{00000000-0005-0000-0000-0000D60B0000}"/>
    <cellStyle name="20% - Accent2 5 2 2 5 6" xfId="25439" xr:uid="{00000000-0005-0000-0000-0000D70B0000}"/>
    <cellStyle name="20% - Accent2 5 2 2 5 7" xfId="29335" xr:uid="{00000000-0005-0000-0000-0000D80B0000}"/>
    <cellStyle name="20% - Accent2 5 2 2 6" xfId="4864" xr:uid="{00000000-0005-0000-0000-0000D90B0000}"/>
    <cellStyle name="20% - Accent2 5 2 2 6 2" xfId="9836" xr:uid="{00000000-0005-0000-0000-0000DA0B0000}"/>
    <cellStyle name="20% - Accent2 5 2 2 6 3" xfId="14114" xr:uid="{00000000-0005-0000-0000-0000DB0B0000}"/>
    <cellStyle name="20% - Accent2 5 2 2 6 4" xfId="18370" xr:uid="{00000000-0005-0000-0000-0000DC0B0000}"/>
    <cellStyle name="20% - Accent2 5 2 2 6 5" xfId="22587" xr:uid="{00000000-0005-0000-0000-0000DD0B0000}"/>
    <cellStyle name="20% - Accent2 5 2 2 6 6" xfId="26773" xr:uid="{00000000-0005-0000-0000-0000DE0B0000}"/>
    <cellStyle name="20% - Accent2 5 2 2 6 7" xfId="30652" xr:uid="{00000000-0005-0000-0000-0000DF0B0000}"/>
    <cellStyle name="20% - Accent2 5 2 2 7" xfId="5782" xr:uid="{00000000-0005-0000-0000-0000E00B0000}"/>
    <cellStyle name="20% - Accent2 5 2 2 8" xfId="10074" xr:uid="{00000000-0005-0000-0000-0000E10B0000}"/>
    <cellStyle name="20% - Accent2 5 2 2 9" xfId="14352" xr:uid="{00000000-0005-0000-0000-0000E20B0000}"/>
    <cellStyle name="20% - Accent2 5 2 3" xfId="1111" xr:uid="{00000000-0005-0000-0000-0000E30B0000}"/>
    <cellStyle name="20% - Accent2 5 2 3 2" xfId="3844" xr:uid="{00000000-0005-0000-0000-0000E40B0000}"/>
    <cellStyle name="20% - Accent2 5 2 3 2 2" xfId="8818" xr:uid="{00000000-0005-0000-0000-0000E50B0000}"/>
    <cellStyle name="20% - Accent2 5 2 3 2 3" xfId="13095" xr:uid="{00000000-0005-0000-0000-0000E60B0000}"/>
    <cellStyle name="20% - Accent2 5 2 3 2 4" xfId="17353" xr:uid="{00000000-0005-0000-0000-0000E70B0000}"/>
    <cellStyle name="20% - Accent2 5 2 3 2 5" xfId="21572" xr:uid="{00000000-0005-0000-0000-0000E80B0000}"/>
    <cellStyle name="20% - Accent2 5 2 3 2 6" xfId="25767" xr:uid="{00000000-0005-0000-0000-0000E90B0000}"/>
    <cellStyle name="20% - Accent2 5 2 3 2 7" xfId="29663" xr:uid="{00000000-0005-0000-0000-0000EA0B0000}"/>
    <cellStyle name="20% - Accent2 5 2 4" xfId="3187" xr:uid="{00000000-0005-0000-0000-0000EB0B0000}"/>
    <cellStyle name="20% - Accent2 5 2 4 2" xfId="8160" xr:uid="{00000000-0005-0000-0000-0000EC0B0000}"/>
    <cellStyle name="20% - Accent2 5 2 4 3" xfId="12437" xr:uid="{00000000-0005-0000-0000-0000ED0B0000}"/>
    <cellStyle name="20% - Accent2 5 2 4 4" xfId="16696" xr:uid="{00000000-0005-0000-0000-0000EE0B0000}"/>
    <cellStyle name="20% - Accent2 5 2 4 5" xfId="20914" xr:uid="{00000000-0005-0000-0000-0000EF0B0000}"/>
    <cellStyle name="20% - Accent2 5 2 4 6" xfId="25110" xr:uid="{00000000-0005-0000-0000-0000F00B0000}"/>
    <cellStyle name="20% - Accent2 5 2 4 7" xfId="29006" xr:uid="{00000000-0005-0000-0000-0000F10B0000}"/>
    <cellStyle name="20% - Accent2 5 2 5" xfId="4535" xr:uid="{00000000-0005-0000-0000-0000F20B0000}"/>
    <cellStyle name="20% - Accent2 5 2 5 2" xfId="9507" xr:uid="{00000000-0005-0000-0000-0000F30B0000}"/>
    <cellStyle name="20% - Accent2 5 2 5 3" xfId="13785" xr:uid="{00000000-0005-0000-0000-0000F40B0000}"/>
    <cellStyle name="20% - Accent2 5 2 5 4" xfId="18041" xr:uid="{00000000-0005-0000-0000-0000F50B0000}"/>
    <cellStyle name="20% - Accent2 5 2 5 5" xfId="22258" xr:uid="{00000000-0005-0000-0000-0000F60B0000}"/>
    <cellStyle name="20% - Accent2 5 2 5 6" xfId="26444" xr:uid="{00000000-0005-0000-0000-0000F70B0000}"/>
    <cellStyle name="20% - Accent2 5 2 5 7" xfId="30323" xr:uid="{00000000-0005-0000-0000-0000F80B0000}"/>
    <cellStyle name="20% - Accent2 5 2 6" xfId="5409" xr:uid="{00000000-0005-0000-0000-0000F90B0000}"/>
    <cellStyle name="20% - Accent2 5 2 7" xfId="7802" xr:uid="{00000000-0005-0000-0000-0000FA0B0000}"/>
    <cellStyle name="20% - Accent2 5 2 8" xfId="12082" xr:uid="{00000000-0005-0000-0000-0000FB0B0000}"/>
    <cellStyle name="20% - Accent2 5 2 9" xfId="16350" xr:uid="{00000000-0005-0000-0000-0000FC0B0000}"/>
    <cellStyle name="20% - Accent2 5 3" xfId="338" xr:uid="{00000000-0005-0000-0000-0000FD0B0000}"/>
    <cellStyle name="20% - Accent2 5 3 10" xfId="20445" xr:uid="{00000000-0005-0000-0000-0000FE0B0000}"/>
    <cellStyle name="20% - Accent2 5 3 11" xfId="24817" xr:uid="{00000000-0005-0000-0000-0000FF0B0000}"/>
    <cellStyle name="20% - Accent2 5 3 2" xfId="718" xr:uid="{00000000-0005-0000-0000-0000000C0000}"/>
    <cellStyle name="20% - Accent2 5 3 2 10" xfId="26923" xr:uid="{00000000-0005-0000-0000-0000010C0000}"/>
    <cellStyle name="20% - Accent2 5 3 2 2" xfId="2243" xr:uid="{00000000-0005-0000-0000-0000020C0000}"/>
    <cellStyle name="20% - Accent2 5 3 2 2 2" xfId="4085" xr:uid="{00000000-0005-0000-0000-0000030C0000}"/>
    <cellStyle name="20% - Accent2 5 3 2 2 2 2" xfId="9059" xr:uid="{00000000-0005-0000-0000-0000040C0000}"/>
    <cellStyle name="20% - Accent2 5 3 2 2 2 3" xfId="13336" xr:uid="{00000000-0005-0000-0000-0000050C0000}"/>
    <cellStyle name="20% - Accent2 5 3 2 2 2 4" xfId="17594" xr:uid="{00000000-0005-0000-0000-0000060C0000}"/>
    <cellStyle name="20% - Accent2 5 3 2 2 2 5" xfId="21813" xr:uid="{00000000-0005-0000-0000-0000070C0000}"/>
    <cellStyle name="20% - Accent2 5 3 2 2 2 6" xfId="26008" xr:uid="{00000000-0005-0000-0000-0000080C0000}"/>
    <cellStyle name="20% - Accent2 5 3 2 2 2 7" xfId="29904" xr:uid="{00000000-0005-0000-0000-0000090C0000}"/>
    <cellStyle name="20% - Accent2 5 3 2 2 3" xfId="7217" xr:uid="{00000000-0005-0000-0000-00000A0C0000}"/>
    <cellStyle name="20% - Accent2 5 3 2 2 4" xfId="11502" xr:uid="{00000000-0005-0000-0000-00000B0C0000}"/>
    <cellStyle name="20% - Accent2 5 3 2 2 5" xfId="15774" xr:uid="{00000000-0005-0000-0000-00000C0C0000}"/>
    <cellStyle name="20% - Accent2 5 3 2 2 6" xfId="20008" xr:uid="{00000000-0005-0000-0000-00000D0C0000}"/>
    <cellStyle name="20% - Accent2 5 3 2 2 7" xfId="24246" xr:uid="{00000000-0005-0000-0000-00000E0C0000}"/>
    <cellStyle name="20% - Accent2 5 3 2 2 8" xfId="28324" xr:uid="{00000000-0005-0000-0000-00000F0C0000}"/>
    <cellStyle name="20% - Accent2 5 3 2 3" xfId="3428" xr:uid="{00000000-0005-0000-0000-0000100C0000}"/>
    <cellStyle name="20% - Accent2 5 3 2 3 2" xfId="8402" xr:uid="{00000000-0005-0000-0000-0000110C0000}"/>
    <cellStyle name="20% - Accent2 5 3 2 3 3" xfId="12679" xr:uid="{00000000-0005-0000-0000-0000120C0000}"/>
    <cellStyle name="20% - Accent2 5 3 2 3 4" xfId="16937" xr:uid="{00000000-0005-0000-0000-0000130C0000}"/>
    <cellStyle name="20% - Accent2 5 3 2 3 5" xfId="21156" xr:uid="{00000000-0005-0000-0000-0000140C0000}"/>
    <cellStyle name="20% - Accent2 5 3 2 3 6" xfId="25351" xr:uid="{00000000-0005-0000-0000-0000150C0000}"/>
    <cellStyle name="20% - Accent2 5 3 2 3 7" xfId="29247" xr:uid="{00000000-0005-0000-0000-0000160C0000}"/>
    <cellStyle name="20% - Accent2 5 3 2 4" xfId="4776" xr:uid="{00000000-0005-0000-0000-0000170C0000}"/>
    <cellStyle name="20% - Accent2 5 3 2 4 2" xfId="9748" xr:uid="{00000000-0005-0000-0000-0000180C0000}"/>
    <cellStyle name="20% - Accent2 5 3 2 4 3" xfId="14026" xr:uid="{00000000-0005-0000-0000-0000190C0000}"/>
    <cellStyle name="20% - Accent2 5 3 2 4 4" xfId="18282" xr:uid="{00000000-0005-0000-0000-00001A0C0000}"/>
    <cellStyle name="20% - Accent2 5 3 2 4 5" xfId="22499" xr:uid="{00000000-0005-0000-0000-00001B0C0000}"/>
    <cellStyle name="20% - Accent2 5 3 2 4 6" xfId="26685" xr:uid="{00000000-0005-0000-0000-00001C0C0000}"/>
    <cellStyle name="20% - Accent2 5 3 2 4 7" xfId="30564" xr:uid="{00000000-0005-0000-0000-00001D0C0000}"/>
    <cellStyle name="20% - Accent2 5 3 2 5" xfId="5694" xr:uid="{00000000-0005-0000-0000-00001E0C0000}"/>
    <cellStyle name="20% - Accent2 5 3 2 6" xfId="9986" xr:uid="{00000000-0005-0000-0000-00001F0C0000}"/>
    <cellStyle name="20% - Accent2 5 3 2 7" xfId="14264" xr:uid="{00000000-0005-0000-0000-0000200C0000}"/>
    <cellStyle name="20% - Accent2 5 3 2 8" xfId="18520" xr:uid="{00000000-0005-0000-0000-0000210C0000}"/>
    <cellStyle name="20% - Accent2 5 3 2 9" xfId="22771" xr:uid="{00000000-0005-0000-0000-0000220C0000}"/>
    <cellStyle name="20% - Accent2 5 3 3" xfId="1387" xr:uid="{00000000-0005-0000-0000-0000230C0000}"/>
    <cellStyle name="20% - Accent2 5 3 3 2" xfId="3756" xr:uid="{00000000-0005-0000-0000-0000240C0000}"/>
    <cellStyle name="20% - Accent2 5 3 3 2 2" xfId="8730" xr:uid="{00000000-0005-0000-0000-0000250C0000}"/>
    <cellStyle name="20% - Accent2 5 3 3 2 3" xfId="13007" xr:uid="{00000000-0005-0000-0000-0000260C0000}"/>
    <cellStyle name="20% - Accent2 5 3 3 2 4" xfId="17265" xr:uid="{00000000-0005-0000-0000-0000270C0000}"/>
    <cellStyle name="20% - Accent2 5 3 3 2 5" xfId="21484" xr:uid="{00000000-0005-0000-0000-0000280C0000}"/>
    <cellStyle name="20% - Accent2 5 3 3 2 6" xfId="25679" xr:uid="{00000000-0005-0000-0000-0000290C0000}"/>
    <cellStyle name="20% - Accent2 5 3 3 2 7" xfId="29575" xr:uid="{00000000-0005-0000-0000-00002A0C0000}"/>
    <cellStyle name="20% - Accent2 5 3 3 3" xfId="6362" xr:uid="{00000000-0005-0000-0000-00002B0C0000}"/>
    <cellStyle name="20% - Accent2 5 3 3 4" xfId="10651" xr:uid="{00000000-0005-0000-0000-00002C0C0000}"/>
    <cellStyle name="20% - Accent2 5 3 3 5" xfId="14927" xr:uid="{00000000-0005-0000-0000-00002D0C0000}"/>
    <cellStyle name="20% - Accent2 5 3 3 6" xfId="19168" xr:uid="{00000000-0005-0000-0000-00002E0C0000}"/>
    <cellStyle name="20% - Accent2 5 3 3 7" xfId="23415" xr:uid="{00000000-0005-0000-0000-00002F0C0000}"/>
    <cellStyle name="20% - Accent2 5 3 3 8" xfId="27517" xr:uid="{00000000-0005-0000-0000-0000300C0000}"/>
    <cellStyle name="20% - Accent2 5 3 4" xfId="3099" xr:uid="{00000000-0005-0000-0000-0000310C0000}"/>
    <cellStyle name="20% - Accent2 5 3 4 2" xfId="8072" xr:uid="{00000000-0005-0000-0000-0000320C0000}"/>
    <cellStyle name="20% - Accent2 5 3 4 3" xfId="12349" xr:uid="{00000000-0005-0000-0000-0000330C0000}"/>
    <cellStyle name="20% - Accent2 5 3 4 4" xfId="16608" xr:uid="{00000000-0005-0000-0000-0000340C0000}"/>
    <cellStyle name="20% - Accent2 5 3 4 5" xfId="20826" xr:uid="{00000000-0005-0000-0000-0000350C0000}"/>
    <cellStyle name="20% - Accent2 5 3 4 6" xfId="25022" xr:uid="{00000000-0005-0000-0000-0000360C0000}"/>
    <cellStyle name="20% - Accent2 5 3 4 7" xfId="28918" xr:uid="{00000000-0005-0000-0000-0000370C0000}"/>
    <cellStyle name="20% - Accent2 5 3 5" xfId="4447" xr:uid="{00000000-0005-0000-0000-0000380C0000}"/>
    <cellStyle name="20% - Accent2 5 3 5 2" xfId="9419" xr:uid="{00000000-0005-0000-0000-0000390C0000}"/>
    <cellStyle name="20% - Accent2 5 3 5 3" xfId="13697" xr:uid="{00000000-0005-0000-0000-00003A0C0000}"/>
    <cellStyle name="20% - Accent2 5 3 5 4" xfId="17953" xr:uid="{00000000-0005-0000-0000-00003B0C0000}"/>
    <cellStyle name="20% - Accent2 5 3 5 5" xfId="22170" xr:uid="{00000000-0005-0000-0000-00003C0C0000}"/>
    <cellStyle name="20% - Accent2 5 3 5 6" xfId="26356" xr:uid="{00000000-0005-0000-0000-00003D0C0000}"/>
    <cellStyle name="20% - Accent2 5 3 5 7" xfId="30235" xr:uid="{00000000-0005-0000-0000-00003E0C0000}"/>
    <cellStyle name="20% - Accent2 5 3 6" xfId="5315" xr:uid="{00000000-0005-0000-0000-00003F0C0000}"/>
    <cellStyle name="20% - Accent2 5 3 7" xfId="7841" xr:uid="{00000000-0005-0000-0000-0000400C0000}"/>
    <cellStyle name="20% - Accent2 5 3 8" xfId="12121" xr:uid="{00000000-0005-0000-0000-0000410C0000}"/>
    <cellStyle name="20% - Accent2 5 3 9" xfId="16385" xr:uid="{00000000-0005-0000-0000-0000420C0000}"/>
    <cellStyle name="20% - Accent2 5 4" xfId="1904" xr:uid="{00000000-0005-0000-0000-0000430C0000}"/>
    <cellStyle name="20% - Accent2 5 4 2" xfId="6878" xr:uid="{00000000-0005-0000-0000-0000440C0000}"/>
    <cellStyle name="20% - Accent2 5 4 3" xfId="11164" xr:uid="{00000000-0005-0000-0000-0000450C0000}"/>
    <cellStyle name="20% - Accent2 5 4 4" xfId="15436" xr:uid="{00000000-0005-0000-0000-0000460C0000}"/>
    <cellStyle name="20% - Accent2 5 4 5" xfId="19673" xr:uid="{00000000-0005-0000-0000-0000470C0000}"/>
    <cellStyle name="20% - Accent2 5 4 6" xfId="23911" xr:uid="{00000000-0005-0000-0000-0000480C0000}"/>
    <cellStyle name="20% - Accent2 5 4 7" xfId="27992" xr:uid="{00000000-0005-0000-0000-0000490C0000}"/>
    <cellStyle name="20% - Accent2 5 5" xfId="1009" xr:uid="{00000000-0005-0000-0000-00004A0C0000}"/>
    <cellStyle name="20% - Accent2 5 5 2" xfId="5985" xr:uid="{00000000-0005-0000-0000-00004B0C0000}"/>
    <cellStyle name="20% - Accent2 5 5 3" xfId="10275" xr:uid="{00000000-0005-0000-0000-00004C0C0000}"/>
    <cellStyle name="20% - Accent2 5 5 4" xfId="14553" xr:uid="{00000000-0005-0000-0000-00004D0C0000}"/>
    <cellStyle name="20% - Accent2 5 5 5" xfId="18804" xr:uid="{00000000-0005-0000-0000-00004E0C0000}"/>
    <cellStyle name="20% - Accent2 5 5 6" xfId="23053" xr:uid="{00000000-0005-0000-0000-00004F0C0000}"/>
    <cellStyle name="20% - Accent2 5 5 7" xfId="27184" xr:uid="{00000000-0005-0000-0000-0000500C0000}"/>
    <cellStyle name="20% - Accent2 6" xfId="364" xr:uid="{00000000-0005-0000-0000-0000510C0000}"/>
    <cellStyle name="20% - Accent2 6 10" xfId="20577" xr:uid="{00000000-0005-0000-0000-0000520C0000}"/>
    <cellStyle name="20% - Accent2 6 11" xfId="24875" xr:uid="{00000000-0005-0000-0000-0000530C0000}"/>
    <cellStyle name="20% - Accent2 6 2" xfId="738" xr:uid="{00000000-0005-0000-0000-0000540C0000}"/>
    <cellStyle name="20% - Accent2 6 2 10" xfId="18540" xr:uid="{00000000-0005-0000-0000-0000550C0000}"/>
    <cellStyle name="20% - Accent2 6 2 11" xfId="22791" xr:uid="{00000000-0005-0000-0000-0000560C0000}"/>
    <cellStyle name="20% - Accent2 6 2 12" xfId="26943" xr:uid="{00000000-0005-0000-0000-0000570C0000}"/>
    <cellStyle name="20% - Accent2 6 2 2" xfId="1388" xr:uid="{00000000-0005-0000-0000-0000580C0000}"/>
    <cellStyle name="20% - Accent2 6 2 2 2" xfId="2244" xr:uid="{00000000-0005-0000-0000-0000590C0000}"/>
    <cellStyle name="20% - Accent2 6 2 2 2 2" xfId="7218" xr:uid="{00000000-0005-0000-0000-00005A0C0000}"/>
    <cellStyle name="20% - Accent2 6 2 2 2 3" xfId="11503" xr:uid="{00000000-0005-0000-0000-00005B0C0000}"/>
    <cellStyle name="20% - Accent2 6 2 2 2 4" xfId="15775" xr:uid="{00000000-0005-0000-0000-00005C0C0000}"/>
    <cellStyle name="20% - Accent2 6 2 2 2 5" xfId="20009" xr:uid="{00000000-0005-0000-0000-00005D0C0000}"/>
    <cellStyle name="20% - Accent2 6 2 2 2 6" xfId="24247" xr:uid="{00000000-0005-0000-0000-00005E0C0000}"/>
    <cellStyle name="20% - Accent2 6 2 2 2 7" xfId="28325" xr:uid="{00000000-0005-0000-0000-00005F0C0000}"/>
    <cellStyle name="20% - Accent2 6 2 2 3" xfId="4105" xr:uid="{00000000-0005-0000-0000-0000600C0000}"/>
    <cellStyle name="20% - Accent2 6 2 2 3 2" xfId="9079" xr:uid="{00000000-0005-0000-0000-0000610C0000}"/>
    <cellStyle name="20% - Accent2 6 2 2 3 3" xfId="13356" xr:uid="{00000000-0005-0000-0000-0000620C0000}"/>
    <cellStyle name="20% - Accent2 6 2 2 3 4" xfId="17614" xr:uid="{00000000-0005-0000-0000-0000630C0000}"/>
    <cellStyle name="20% - Accent2 6 2 2 3 5" xfId="21833" xr:uid="{00000000-0005-0000-0000-0000640C0000}"/>
    <cellStyle name="20% - Accent2 6 2 2 3 6" xfId="26028" xr:uid="{00000000-0005-0000-0000-0000650C0000}"/>
    <cellStyle name="20% - Accent2 6 2 2 3 7" xfId="29924" xr:uid="{00000000-0005-0000-0000-0000660C0000}"/>
    <cellStyle name="20% - Accent2 6 2 2 4" xfId="6363" xr:uid="{00000000-0005-0000-0000-0000670C0000}"/>
    <cellStyle name="20% - Accent2 6 2 2 5" xfId="10652" xr:uid="{00000000-0005-0000-0000-0000680C0000}"/>
    <cellStyle name="20% - Accent2 6 2 2 6" xfId="14928" xr:uid="{00000000-0005-0000-0000-0000690C0000}"/>
    <cellStyle name="20% - Accent2 6 2 2 7" xfId="19169" xr:uid="{00000000-0005-0000-0000-00006A0C0000}"/>
    <cellStyle name="20% - Accent2 6 2 2 8" xfId="23416" xr:uid="{00000000-0005-0000-0000-00006B0C0000}"/>
    <cellStyle name="20% - Accent2 6 2 2 9" xfId="27518" xr:uid="{00000000-0005-0000-0000-00006C0C0000}"/>
    <cellStyle name="20% - Accent2 6 2 3" xfId="1997" xr:uid="{00000000-0005-0000-0000-00006D0C0000}"/>
    <cellStyle name="20% - Accent2 6 2 3 2" xfId="6971" xr:uid="{00000000-0005-0000-0000-00006E0C0000}"/>
    <cellStyle name="20% - Accent2 6 2 3 3" xfId="11256" xr:uid="{00000000-0005-0000-0000-00006F0C0000}"/>
    <cellStyle name="20% - Accent2 6 2 3 4" xfId="15528" xr:uid="{00000000-0005-0000-0000-0000700C0000}"/>
    <cellStyle name="20% - Accent2 6 2 3 5" xfId="19762" xr:uid="{00000000-0005-0000-0000-0000710C0000}"/>
    <cellStyle name="20% - Accent2 6 2 3 6" xfId="24000" xr:uid="{00000000-0005-0000-0000-0000720C0000}"/>
    <cellStyle name="20% - Accent2 6 2 3 7" xfId="28078" xr:uid="{00000000-0005-0000-0000-0000730C0000}"/>
    <cellStyle name="20% - Accent2 6 2 4" xfId="1136" xr:uid="{00000000-0005-0000-0000-0000740C0000}"/>
    <cellStyle name="20% - Accent2 6 2 4 2" xfId="6111" xr:uid="{00000000-0005-0000-0000-0000750C0000}"/>
    <cellStyle name="20% - Accent2 6 2 4 3" xfId="10400" xr:uid="{00000000-0005-0000-0000-0000760C0000}"/>
    <cellStyle name="20% - Accent2 6 2 4 4" xfId="14678" xr:uid="{00000000-0005-0000-0000-0000770C0000}"/>
    <cellStyle name="20% - Accent2 6 2 4 5" xfId="18920" xr:uid="{00000000-0005-0000-0000-0000780C0000}"/>
    <cellStyle name="20% - Accent2 6 2 4 6" xfId="23166" xr:uid="{00000000-0005-0000-0000-0000790C0000}"/>
    <cellStyle name="20% - Accent2 6 2 4 7" xfId="27271" xr:uid="{00000000-0005-0000-0000-00007A0C0000}"/>
    <cellStyle name="20% - Accent2 6 2 5" xfId="3448" xr:uid="{00000000-0005-0000-0000-00007B0C0000}"/>
    <cellStyle name="20% - Accent2 6 2 5 2" xfId="8422" xr:uid="{00000000-0005-0000-0000-00007C0C0000}"/>
    <cellStyle name="20% - Accent2 6 2 5 3" xfId="12699" xr:uid="{00000000-0005-0000-0000-00007D0C0000}"/>
    <cellStyle name="20% - Accent2 6 2 5 4" xfId="16957" xr:uid="{00000000-0005-0000-0000-00007E0C0000}"/>
    <cellStyle name="20% - Accent2 6 2 5 5" xfId="21176" xr:uid="{00000000-0005-0000-0000-00007F0C0000}"/>
    <cellStyle name="20% - Accent2 6 2 5 6" xfId="25371" xr:uid="{00000000-0005-0000-0000-0000800C0000}"/>
    <cellStyle name="20% - Accent2 6 2 5 7" xfId="29267" xr:uid="{00000000-0005-0000-0000-0000810C0000}"/>
    <cellStyle name="20% - Accent2 6 2 6" xfId="4796" xr:uid="{00000000-0005-0000-0000-0000820C0000}"/>
    <cellStyle name="20% - Accent2 6 2 6 2" xfId="9768" xr:uid="{00000000-0005-0000-0000-0000830C0000}"/>
    <cellStyle name="20% - Accent2 6 2 6 3" xfId="14046" xr:uid="{00000000-0005-0000-0000-0000840C0000}"/>
    <cellStyle name="20% - Accent2 6 2 6 4" xfId="18302" xr:uid="{00000000-0005-0000-0000-0000850C0000}"/>
    <cellStyle name="20% - Accent2 6 2 6 5" xfId="22519" xr:uid="{00000000-0005-0000-0000-0000860C0000}"/>
    <cellStyle name="20% - Accent2 6 2 6 6" xfId="26705" xr:uid="{00000000-0005-0000-0000-0000870C0000}"/>
    <cellStyle name="20% - Accent2 6 2 6 7" xfId="30584" xr:uid="{00000000-0005-0000-0000-0000880C0000}"/>
    <cellStyle name="20% - Accent2 6 2 7" xfId="5714" xr:uid="{00000000-0005-0000-0000-0000890C0000}"/>
    <cellStyle name="20% - Accent2 6 2 8" xfId="10006" xr:uid="{00000000-0005-0000-0000-00008A0C0000}"/>
    <cellStyle name="20% - Accent2 6 2 9" xfId="14284" xr:uid="{00000000-0005-0000-0000-00008B0C0000}"/>
    <cellStyle name="20% - Accent2 6 3" xfId="1094" xr:uid="{00000000-0005-0000-0000-00008C0C0000}"/>
    <cellStyle name="20% - Accent2 6 3 2" xfId="3776" xr:uid="{00000000-0005-0000-0000-00008D0C0000}"/>
    <cellStyle name="20% - Accent2 6 3 2 2" xfId="8750" xr:uid="{00000000-0005-0000-0000-00008E0C0000}"/>
    <cellStyle name="20% - Accent2 6 3 2 3" xfId="13027" xr:uid="{00000000-0005-0000-0000-00008F0C0000}"/>
    <cellStyle name="20% - Accent2 6 3 2 4" xfId="17285" xr:uid="{00000000-0005-0000-0000-0000900C0000}"/>
    <cellStyle name="20% - Accent2 6 3 2 5" xfId="21504" xr:uid="{00000000-0005-0000-0000-0000910C0000}"/>
    <cellStyle name="20% - Accent2 6 3 2 6" xfId="25699" xr:uid="{00000000-0005-0000-0000-0000920C0000}"/>
    <cellStyle name="20% - Accent2 6 3 2 7" xfId="29595" xr:uid="{00000000-0005-0000-0000-0000930C0000}"/>
    <cellStyle name="20% - Accent2 6 4" xfId="3119" xr:uid="{00000000-0005-0000-0000-0000940C0000}"/>
    <cellStyle name="20% - Accent2 6 4 2" xfId="8092" xr:uid="{00000000-0005-0000-0000-0000950C0000}"/>
    <cellStyle name="20% - Accent2 6 4 3" xfId="12369" xr:uid="{00000000-0005-0000-0000-0000960C0000}"/>
    <cellStyle name="20% - Accent2 6 4 4" xfId="16628" xr:uid="{00000000-0005-0000-0000-0000970C0000}"/>
    <cellStyle name="20% - Accent2 6 4 5" xfId="20846" xr:uid="{00000000-0005-0000-0000-0000980C0000}"/>
    <cellStyle name="20% - Accent2 6 4 6" xfId="25042" xr:uid="{00000000-0005-0000-0000-0000990C0000}"/>
    <cellStyle name="20% - Accent2 6 4 7" xfId="28938" xr:uid="{00000000-0005-0000-0000-00009A0C0000}"/>
    <cellStyle name="20% - Accent2 6 5" xfId="4467" xr:uid="{00000000-0005-0000-0000-00009B0C0000}"/>
    <cellStyle name="20% - Accent2 6 5 2" xfId="9439" xr:uid="{00000000-0005-0000-0000-00009C0C0000}"/>
    <cellStyle name="20% - Accent2 6 5 3" xfId="13717" xr:uid="{00000000-0005-0000-0000-00009D0C0000}"/>
    <cellStyle name="20% - Accent2 6 5 4" xfId="17973" xr:uid="{00000000-0005-0000-0000-00009E0C0000}"/>
    <cellStyle name="20% - Accent2 6 5 5" xfId="22190" xr:uid="{00000000-0005-0000-0000-00009F0C0000}"/>
    <cellStyle name="20% - Accent2 6 5 6" xfId="26376" xr:uid="{00000000-0005-0000-0000-0000A00C0000}"/>
    <cellStyle name="20% - Accent2 6 5 7" xfId="30255" xr:uid="{00000000-0005-0000-0000-0000A10C0000}"/>
    <cellStyle name="20% - Accent2 6 6" xfId="5341" xr:uid="{00000000-0005-0000-0000-0000A20C0000}"/>
    <cellStyle name="20% - Accent2 6 7" xfId="7922" xr:uid="{00000000-0005-0000-0000-0000A30C0000}"/>
    <cellStyle name="20% - Accent2 6 8" xfId="12199" xr:uid="{00000000-0005-0000-0000-0000A40C0000}"/>
    <cellStyle name="20% - Accent2 6 9" xfId="16458" xr:uid="{00000000-0005-0000-0000-0000A50C0000}"/>
    <cellStyle name="20% - Accent2 7" xfId="550" xr:uid="{00000000-0005-0000-0000-0000A60C0000}"/>
    <cellStyle name="20% - Accent2 7 2" xfId="1389" xr:uid="{00000000-0005-0000-0000-0000A70C0000}"/>
    <cellStyle name="20% - Accent2 7 2 2" xfId="2245" xr:uid="{00000000-0005-0000-0000-0000A80C0000}"/>
    <cellStyle name="20% - Accent2 7 2 2 2" xfId="7219" xr:uid="{00000000-0005-0000-0000-0000A90C0000}"/>
    <cellStyle name="20% - Accent2 7 2 2 3" xfId="11504" xr:uid="{00000000-0005-0000-0000-0000AA0C0000}"/>
    <cellStyle name="20% - Accent2 7 2 2 4" xfId="15776" xr:uid="{00000000-0005-0000-0000-0000AB0C0000}"/>
    <cellStyle name="20% - Accent2 7 2 2 5" xfId="20010" xr:uid="{00000000-0005-0000-0000-0000AC0C0000}"/>
    <cellStyle name="20% - Accent2 7 2 2 6" xfId="24248" xr:uid="{00000000-0005-0000-0000-0000AD0C0000}"/>
    <cellStyle name="20% - Accent2 7 2 2 7" xfId="28326" xr:uid="{00000000-0005-0000-0000-0000AE0C0000}"/>
    <cellStyle name="20% - Accent2 7 2 3" xfId="6364" xr:uid="{00000000-0005-0000-0000-0000AF0C0000}"/>
    <cellStyle name="20% - Accent2 7 2 4" xfId="10653" xr:uid="{00000000-0005-0000-0000-0000B00C0000}"/>
    <cellStyle name="20% - Accent2 7 2 5" xfId="14929" xr:uid="{00000000-0005-0000-0000-0000B10C0000}"/>
    <cellStyle name="20% - Accent2 7 2 6" xfId="19170" xr:uid="{00000000-0005-0000-0000-0000B20C0000}"/>
    <cellStyle name="20% - Accent2 7 2 7" xfId="23417" xr:uid="{00000000-0005-0000-0000-0000B30C0000}"/>
    <cellStyle name="20% - Accent2 7 2 8" xfId="27519" xr:uid="{00000000-0005-0000-0000-0000B40C0000}"/>
    <cellStyle name="20% - Accent2 7 3" xfId="2130" xr:uid="{00000000-0005-0000-0000-0000B50C0000}"/>
    <cellStyle name="20% - Accent2 7 3 2" xfId="7104" xr:uid="{00000000-0005-0000-0000-0000B60C0000}"/>
    <cellStyle name="20% - Accent2 7 3 3" xfId="11389" xr:uid="{00000000-0005-0000-0000-0000B70C0000}"/>
    <cellStyle name="20% - Accent2 7 3 4" xfId="15661" xr:uid="{00000000-0005-0000-0000-0000B80C0000}"/>
    <cellStyle name="20% - Accent2 7 3 5" xfId="19895" xr:uid="{00000000-0005-0000-0000-0000B90C0000}"/>
    <cellStyle name="20% - Accent2 7 3 6" xfId="24133" xr:uid="{00000000-0005-0000-0000-0000BA0C0000}"/>
    <cellStyle name="20% - Accent2 7 3 7" xfId="28211" xr:uid="{00000000-0005-0000-0000-0000BB0C0000}"/>
    <cellStyle name="20% - Accent2 7 4" xfId="1271" xr:uid="{00000000-0005-0000-0000-0000BC0C0000}"/>
    <cellStyle name="20% - Accent2 7 4 2" xfId="6246" xr:uid="{00000000-0005-0000-0000-0000BD0C0000}"/>
    <cellStyle name="20% - Accent2 7 4 3" xfId="10535" xr:uid="{00000000-0005-0000-0000-0000BE0C0000}"/>
    <cellStyle name="20% - Accent2 7 4 4" xfId="14811" xr:uid="{00000000-0005-0000-0000-0000BF0C0000}"/>
    <cellStyle name="20% - Accent2 7 4 5" xfId="19053" xr:uid="{00000000-0005-0000-0000-0000C00C0000}"/>
    <cellStyle name="20% - Accent2 7 4 6" xfId="23299" xr:uid="{00000000-0005-0000-0000-0000C10C0000}"/>
    <cellStyle name="20% - Accent2 7 4 7" xfId="27404" xr:uid="{00000000-0005-0000-0000-0000C20C0000}"/>
    <cellStyle name="20% - Accent2 8" xfId="1390" xr:uid="{00000000-0005-0000-0000-0000C30C0000}"/>
    <cellStyle name="20% - Accent3" xfId="3" builtinId="38" customBuiltin="1"/>
    <cellStyle name="20% - Accent3 2" xfId="82" xr:uid="{00000000-0005-0000-0000-0000C50C0000}"/>
    <cellStyle name="20% - Accent3 2 10" xfId="2975" xr:uid="{00000000-0005-0000-0000-0000C60C0000}"/>
    <cellStyle name="20% - Accent3 2 10 2" xfId="7948" xr:uid="{00000000-0005-0000-0000-0000C70C0000}"/>
    <cellStyle name="20% - Accent3 2 10 3" xfId="12225" xr:uid="{00000000-0005-0000-0000-0000C80C0000}"/>
    <cellStyle name="20% - Accent3 2 10 4" xfId="16484" xr:uid="{00000000-0005-0000-0000-0000C90C0000}"/>
    <cellStyle name="20% - Accent3 2 10 5" xfId="20703" xr:uid="{00000000-0005-0000-0000-0000CA0C0000}"/>
    <cellStyle name="20% - Accent3 2 10 6" xfId="24901" xr:uid="{00000000-0005-0000-0000-0000CB0C0000}"/>
    <cellStyle name="20% - Accent3 2 10 7" xfId="28798" xr:uid="{00000000-0005-0000-0000-0000CC0C0000}"/>
    <cellStyle name="20% - Accent3 2 11" xfId="4330" xr:uid="{00000000-0005-0000-0000-0000CD0C0000}"/>
    <cellStyle name="20% - Accent3 2 11 2" xfId="9302" xr:uid="{00000000-0005-0000-0000-0000CE0C0000}"/>
    <cellStyle name="20% - Accent3 2 11 3" xfId="13580" xr:uid="{00000000-0005-0000-0000-0000CF0C0000}"/>
    <cellStyle name="20% - Accent3 2 11 4" xfId="17836" xr:uid="{00000000-0005-0000-0000-0000D00C0000}"/>
    <cellStyle name="20% - Accent3 2 11 5" xfId="22053" xr:uid="{00000000-0005-0000-0000-0000D10C0000}"/>
    <cellStyle name="20% - Accent3 2 11 6" xfId="26239" xr:uid="{00000000-0005-0000-0000-0000D20C0000}"/>
    <cellStyle name="20% - Accent3 2 11 7" xfId="30118" xr:uid="{00000000-0005-0000-0000-0000D30C0000}"/>
    <cellStyle name="20% - Accent3 2 12" xfId="5061" xr:uid="{00000000-0005-0000-0000-0000D40C0000}"/>
    <cellStyle name="20% - Accent3 2 13" xfId="6097" xr:uid="{00000000-0005-0000-0000-0000D50C0000}"/>
    <cellStyle name="20% - Accent3 2 14" xfId="10385" xr:uid="{00000000-0005-0000-0000-0000D60C0000}"/>
    <cellStyle name="20% - Accent3 2 15" xfId="14664" xr:uid="{00000000-0005-0000-0000-0000D70C0000}"/>
    <cellStyle name="20% - Accent3 2 16" xfId="16239" xr:uid="{00000000-0005-0000-0000-0000D80C0000}"/>
    <cellStyle name="20% - Accent3 2 17" xfId="23152" xr:uid="{00000000-0005-0000-0000-0000D90C0000}"/>
    <cellStyle name="20% - Accent3 2 2" xfId="170" xr:uid="{00000000-0005-0000-0000-0000DA0C0000}"/>
    <cellStyle name="20% - Accent3 2 2 10" xfId="4362" xr:uid="{00000000-0005-0000-0000-0000DB0C0000}"/>
    <cellStyle name="20% - Accent3 2 2 10 2" xfId="9334" xr:uid="{00000000-0005-0000-0000-0000DC0C0000}"/>
    <cellStyle name="20% - Accent3 2 2 10 3" xfId="13612" xr:uid="{00000000-0005-0000-0000-0000DD0C0000}"/>
    <cellStyle name="20% - Accent3 2 2 10 4" xfId="17868" xr:uid="{00000000-0005-0000-0000-0000DE0C0000}"/>
    <cellStyle name="20% - Accent3 2 2 10 5" xfId="22085" xr:uid="{00000000-0005-0000-0000-0000DF0C0000}"/>
    <cellStyle name="20% - Accent3 2 2 10 6" xfId="26271" xr:uid="{00000000-0005-0000-0000-0000E00C0000}"/>
    <cellStyle name="20% - Accent3 2 2 10 7" xfId="30150" xr:uid="{00000000-0005-0000-0000-0000E10C0000}"/>
    <cellStyle name="20% - Accent3 2 2 11" xfId="5148" xr:uid="{00000000-0005-0000-0000-0000E20C0000}"/>
    <cellStyle name="20% - Accent3 2 2 12" xfId="6815" xr:uid="{00000000-0005-0000-0000-0000E30C0000}"/>
    <cellStyle name="20% - Accent3 2 2 13" xfId="11102" xr:uid="{00000000-0005-0000-0000-0000E40C0000}"/>
    <cellStyle name="20% - Accent3 2 2 14" xfId="15377" xr:uid="{00000000-0005-0000-0000-0000E50C0000}"/>
    <cellStyle name="20% - Accent3 2 2 15" xfId="22018" xr:uid="{00000000-0005-0000-0000-0000E60C0000}"/>
    <cellStyle name="20% - Accent3 2 2 16" xfId="23853" xr:uid="{00000000-0005-0000-0000-0000E70C0000}"/>
    <cellStyle name="20% - Accent3 2 2 2" xfId="314" xr:uid="{00000000-0005-0000-0000-0000E80C0000}"/>
    <cellStyle name="20% - Accent3 2 2 2 10" xfId="12203" xr:uid="{00000000-0005-0000-0000-0000E90C0000}"/>
    <cellStyle name="20% - Accent3 2 2 2 11" xfId="16462" xr:uid="{00000000-0005-0000-0000-0000EA0C0000}"/>
    <cellStyle name="20% - Accent3 2 2 2 12" xfId="20499" xr:uid="{00000000-0005-0000-0000-0000EB0C0000}"/>
    <cellStyle name="20% - Accent3 2 2 2 13" xfId="24879" xr:uid="{00000000-0005-0000-0000-0000EC0C0000}"/>
    <cellStyle name="20% - Accent3 2 2 2 2" xfId="478" xr:uid="{00000000-0005-0000-0000-0000ED0C0000}"/>
    <cellStyle name="20% - Accent3 2 2 2 2 10" xfId="16027" xr:uid="{00000000-0005-0000-0000-0000EE0C0000}"/>
    <cellStyle name="20% - Accent3 2 2 2 2 11" xfId="22029" xr:uid="{00000000-0005-0000-0000-0000EF0C0000}"/>
    <cellStyle name="20% - Accent3 2 2 2 2 12" xfId="24499" xr:uid="{00000000-0005-0000-0000-0000F00C0000}"/>
    <cellStyle name="20% - Accent3 2 2 2 2 2" xfId="852" xr:uid="{00000000-0005-0000-0000-0000F10C0000}"/>
    <cellStyle name="20% - Accent3 2 2 2 2 2 10" xfId="22905" xr:uid="{00000000-0005-0000-0000-0000F20C0000}"/>
    <cellStyle name="20% - Accent3 2 2 2 2 2 11" xfId="27057" xr:uid="{00000000-0005-0000-0000-0000F30C0000}"/>
    <cellStyle name="20% - Accent3 2 2 2 2 2 2" xfId="2246" xr:uid="{00000000-0005-0000-0000-0000F40C0000}"/>
    <cellStyle name="20% - Accent3 2 2 2 2 2 2 2" xfId="4219" xr:uid="{00000000-0005-0000-0000-0000F50C0000}"/>
    <cellStyle name="20% - Accent3 2 2 2 2 2 2 2 2" xfId="9193" xr:uid="{00000000-0005-0000-0000-0000F60C0000}"/>
    <cellStyle name="20% - Accent3 2 2 2 2 2 2 2 3" xfId="13470" xr:uid="{00000000-0005-0000-0000-0000F70C0000}"/>
    <cellStyle name="20% - Accent3 2 2 2 2 2 2 2 4" xfId="17728" xr:uid="{00000000-0005-0000-0000-0000F80C0000}"/>
    <cellStyle name="20% - Accent3 2 2 2 2 2 2 2 5" xfId="21947" xr:uid="{00000000-0005-0000-0000-0000F90C0000}"/>
    <cellStyle name="20% - Accent3 2 2 2 2 2 2 2 6" xfId="26142" xr:uid="{00000000-0005-0000-0000-0000FA0C0000}"/>
    <cellStyle name="20% - Accent3 2 2 2 2 2 2 2 7" xfId="30038" xr:uid="{00000000-0005-0000-0000-0000FB0C0000}"/>
    <cellStyle name="20% - Accent3 2 2 2 2 2 2 3" xfId="7220" xr:uid="{00000000-0005-0000-0000-0000FC0C0000}"/>
    <cellStyle name="20% - Accent3 2 2 2 2 2 2 4" xfId="11505" xr:uid="{00000000-0005-0000-0000-0000FD0C0000}"/>
    <cellStyle name="20% - Accent3 2 2 2 2 2 2 5" xfId="15777" xr:uid="{00000000-0005-0000-0000-0000FE0C0000}"/>
    <cellStyle name="20% - Accent3 2 2 2 2 2 2 6" xfId="20011" xr:uid="{00000000-0005-0000-0000-0000FF0C0000}"/>
    <cellStyle name="20% - Accent3 2 2 2 2 2 2 7" xfId="24249" xr:uid="{00000000-0005-0000-0000-0000000D0000}"/>
    <cellStyle name="20% - Accent3 2 2 2 2 2 2 8" xfId="28327" xr:uid="{00000000-0005-0000-0000-0000010D0000}"/>
    <cellStyle name="20% - Accent3 2 2 2 2 2 3" xfId="1391" xr:uid="{00000000-0005-0000-0000-0000020D0000}"/>
    <cellStyle name="20% - Accent3 2 2 2 2 2 3 2" xfId="6366" xr:uid="{00000000-0005-0000-0000-0000030D0000}"/>
    <cellStyle name="20% - Accent3 2 2 2 2 2 3 3" xfId="10655" xr:uid="{00000000-0005-0000-0000-0000040D0000}"/>
    <cellStyle name="20% - Accent3 2 2 2 2 2 3 4" xfId="14931" xr:uid="{00000000-0005-0000-0000-0000050D0000}"/>
    <cellStyle name="20% - Accent3 2 2 2 2 2 3 5" xfId="19172" xr:uid="{00000000-0005-0000-0000-0000060D0000}"/>
    <cellStyle name="20% - Accent3 2 2 2 2 2 3 6" xfId="23419" xr:uid="{00000000-0005-0000-0000-0000070D0000}"/>
    <cellStyle name="20% - Accent3 2 2 2 2 2 3 7" xfId="27520" xr:uid="{00000000-0005-0000-0000-0000080D0000}"/>
    <cellStyle name="20% - Accent3 2 2 2 2 2 4" xfId="3562" xr:uid="{00000000-0005-0000-0000-0000090D0000}"/>
    <cellStyle name="20% - Accent3 2 2 2 2 2 4 2" xfId="8536" xr:uid="{00000000-0005-0000-0000-00000A0D0000}"/>
    <cellStyle name="20% - Accent3 2 2 2 2 2 4 3" xfId="12813" xr:uid="{00000000-0005-0000-0000-00000B0D0000}"/>
    <cellStyle name="20% - Accent3 2 2 2 2 2 4 4" xfId="17071" xr:uid="{00000000-0005-0000-0000-00000C0D0000}"/>
    <cellStyle name="20% - Accent3 2 2 2 2 2 4 5" xfId="21290" xr:uid="{00000000-0005-0000-0000-00000D0D0000}"/>
    <cellStyle name="20% - Accent3 2 2 2 2 2 4 6" xfId="25485" xr:uid="{00000000-0005-0000-0000-00000E0D0000}"/>
    <cellStyle name="20% - Accent3 2 2 2 2 2 4 7" xfId="29381" xr:uid="{00000000-0005-0000-0000-00000F0D0000}"/>
    <cellStyle name="20% - Accent3 2 2 2 2 2 5" xfId="4910" xr:uid="{00000000-0005-0000-0000-0000100D0000}"/>
    <cellStyle name="20% - Accent3 2 2 2 2 2 5 2" xfId="9882" xr:uid="{00000000-0005-0000-0000-0000110D0000}"/>
    <cellStyle name="20% - Accent3 2 2 2 2 2 5 3" xfId="14160" xr:uid="{00000000-0005-0000-0000-0000120D0000}"/>
    <cellStyle name="20% - Accent3 2 2 2 2 2 5 4" xfId="18416" xr:uid="{00000000-0005-0000-0000-0000130D0000}"/>
    <cellStyle name="20% - Accent3 2 2 2 2 2 5 5" xfId="22633" xr:uid="{00000000-0005-0000-0000-0000140D0000}"/>
    <cellStyle name="20% - Accent3 2 2 2 2 2 5 6" xfId="26819" xr:uid="{00000000-0005-0000-0000-0000150D0000}"/>
    <cellStyle name="20% - Accent3 2 2 2 2 2 5 7" xfId="30698" xr:uid="{00000000-0005-0000-0000-0000160D0000}"/>
    <cellStyle name="20% - Accent3 2 2 2 2 2 6" xfId="5828" xr:uid="{00000000-0005-0000-0000-0000170D0000}"/>
    <cellStyle name="20% - Accent3 2 2 2 2 2 7" xfId="10120" xr:uid="{00000000-0005-0000-0000-0000180D0000}"/>
    <cellStyle name="20% - Accent3 2 2 2 2 2 8" xfId="14398" xr:uid="{00000000-0005-0000-0000-0000190D0000}"/>
    <cellStyle name="20% - Accent3 2 2 2 2 2 9" xfId="18654" xr:uid="{00000000-0005-0000-0000-00001A0D0000}"/>
    <cellStyle name="20% - Accent3 2 2 2 2 3" xfId="2111" xr:uid="{00000000-0005-0000-0000-00001B0D0000}"/>
    <cellStyle name="20% - Accent3 2 2 2 2 3 2" xfId="3890" xr:uid="{00000000-0005-0000-0000-00001C0D0000}"/>
    <cellStyle name="20% - Accent3 2 2 2 2 3 2 2" xfId="8864" xr:uid="{00000000-0005-0000-0000-00001D0D0000}"/>
    <cellStyle name="20% - Accent3 2 2 2 2 3 2 3" xfId="13141" xr:uid="{00000000-0005-0000-0000-00001E0D0000}"/>
    <cellStyle name="20% - Accent3 2 2 2 2 3 2 4" xfId="17399" xr:uid="{00000000-0005-0000-0000-00001F0D0000}"/>
    <cellStyle name="20% - Accent3 2 2 2 2 3 2 5" xfId="21618" xr:uid="{00000000-0005-0000-0000-0000200D0000}"/>
    <cellStyle name="20% - Accent3 2 2 2 2 3 2 6" xfId="25813" xr:uid="{00000000-0005-0000-0000-0000210D0000}"/>
    <cellStyle name="20% - Accent3 2 2 2 2 3 2 7" xfId="29709" xr:uid="{00000000-0005-0000-0000-0000220D0000}"/>
    <cellStyle name="20% - Accent3 2 2 2 2 3 3" xfId="7085" xr:uid="{00000000-0005-0000-0000-0000230D0000}"/>
    <cellStyle name="20% - Accent3 2 2 2 2 3 4" xfId="11370" xr:uid="{00000000-0005-0000-0000-0000240D0000}"/>
    <cellStyle name="20% - Accent3 2 2 2 2 3 5" xfId="15642" xr:uid="{00000000-0005-0000-0000-0000250D0000}"/>
    <cellStyle name="20% - Accent3 2 2 2 2 3 6" xfId="19876" xr:uid="{00000000-0005-0000-0000-0000260D0000}"/>
    <cellStyle name="20% - Accent3 2 2 2 2 3 7" xfId="24114" xr:uid="{00000000-0005-0000-0000-0000270D0000}"/>
    <cellStyle name="20% - Accent3 2 2 2 2 3 8" xfId="28192" xr:uid="{00000000-0005-0000-0000-0000280D0000}"/>
    <cellStyle name="20% - Accent3 2 2 2 2 4" xfId="1250" xr:uid="{00000000-0005-0000-0000-0000290D0000}"/>
    <cellStyle name="20% - Accent3 2 2 2 2 4 2" xfId="6225" xr:uid="{00000000-0005-0000-0000-00002A0D0000}"/>
    <cellStyle name="20% - Accent3 2 2 2 2 4 3" xfId="10514" xr:uid="{00000000-0005-0000-0000-00002B0D0000}"/>
    <cellStyle name="20% - Accent3 2 2 2 2 4 4" xfId="14792" xr:uid="{00000000-0005-0000-0000-00002C0D0000}"/>
    <cellStyle name="20% - Accent3 2 2 2 2 4 5" xfId="19034" xr:uid="{00000000-0005-0000-0000-00002D0D0000}"/>
    <cellStyle name="20% - Accent3 2 2 2 2 4 6" xfId="23280" xr:uid="{00000000-0005-0000-0000-00002E0D0000}"/>
    <cellStyle name="20% - Accent3 2 2 2 2 4 7" xfId="27385" xr:uid="{00000000-0005-0000-0000-00002F0D0000}"/>
    <cellStyle name="20% - Accent3 2 2 2 2 5" xfId="3233" xr:uid="{00000000-0005-0000-0000-0000300D0000}"/>
    <cellStyle name="20% - Accent3 2 2 2 2 5 2" xfId="8206" xr:uid="{00000000-0005-0000-0000-0000310D0000}"/>
    <cellStyle name="20% - Accent3 2 2 2 2 5 3" xfId="12483" xr:uid="{00000000-0005-0000-0000-0000320D0000}"/>
    <cellStyle name="20% - Accent3 2 2 2 2 5 4" xfId="16742" xr:uid="{00000000-0005-0000-0000-0000330D0000}"/>
    <cellStyle name="20% - Accent3 2 2 2 2 5 5" xfId="20960" xr:uid="{00000000-0005-0000-0000-0000340D0000}"/>
    <cellStyle name="20% - Accent3 2 2 2 2 5 6" xfId="25156" xr:uid="{00000000-0005-0000-0000-0000350D0000}"/>
    <cellStyle name="20% - Accent3 2 2 2 2 5 7" xfId="29052" xr:uid="{00000000-0005-0000-0000-0000360D0000}"/>
    <cellStyle name="20% - Accent3 2 2 2 2 6" xfId="4581" xr:uid="{00000000-0005-0000-0000-0000370D0000}"/>
    <cellStyle name="20% - Accent3 2 2 2 2 6 2" xfId="9553" xr:uid="{00000000-0005-0000-0000-0000380D0000}"/>
    <cellStyle name="20% - Accent3 2 2 2 2 6 3" xfId="13831" xr:uid="{00000000-0005-0000-0000-0000390D0000}"/>
    <cellStyle name="20% - Accent3 2 2 2 2 6 4" xfId="18087" xr:uid="{00000000-0005-0000-0000-00003A0D0000}"/>
    <cellStyle name="20% - Accent3 2 2 2 2 6 5" xfId="22304" xr:uid="{00000000-0005-0000-0000-00003B0D0000}"/>
    <cellStyle name="20% - Accent3 2 2 2 2 6 6" xfId="26490" xr:uid="{00000000-0005-0000-0000-00003C0D0000}"/>
    <cellStyle name="20% - Accent3 2 2 2 2 6 7" xfId="30369" xr:uid="{00000000-0005-0000-0000-00003D0D0000}"/>
    <cellStyle name="20% - Accent3 2 2 2 2 7" xfId="5455" xr:uid="{00000000-0005-0000-0000-00003E0D0000}"/>
    <cellStyle name="20% - Accent3 2 2 2 2 8" xfId="7470" xr:uid="{00000000-0005-0000-0000-00003F0D0000}"/>
    <cellStyle name="20% - Accent3 2 2 2 2 9" xfId="11755" xr:uid="{00000000-0005-0000-0000-0000400D0000}"/>
    <cellStyle name="20% - Accent3 2 2 2 3" xfId="697" xr:uid="{00000000-0005-0000-0000-0000410D0000}"/>
    <cellStyle name="20% - Accent3 2 2 2 3 10" xfId="22750" xr:uid="{00000000-0005-0000-0000-0000420D0000}"/>
    <cellStyle name="20% - Accent3 2 2 2 3 11" xfId="26902" xr:uid="{00000000-0005-0000-0000-0000430D0000}"/>
    <cellStyle name="20% - Accent3 2 2 2 3 2" xfId="2247" xr:uid="{00000000-0005-0000-0000-0000440D0000}"/>
    <cellStyle name="20% - Accent3 2 2 2 3 2 2" xfId="4064" xr:uid="{00000000-0005-0000-0000-0000450D0000}"/>
    <cellStyle name="20% - Accent3 2 2 2 3 2 2 2" xfId="9038" xr:uid="{00000000-0005-0000-0000-0000460D0000}"/>
    <cellStyle name="20% - Accent3 2 2 2 3 2 2 3" xfId="13315" xr:uid="{00000000-0005-0000-0000-0000470D0000}"/>
    <cellStyle name="20% - Accent3 2 2 2 3 2 2 4" xfId="17573" xr:uid="{00000000-0005-0000-0000-0000480D0000}"/>
    <cellStyle name="20% - Accent3 2 2 2 3 2 2 5" xfId="21792" xr:uid="{00000000-0005-0000-0000-0000490D0000}"/>
    <cellStyle name="20% - Accent3 2 2 2 3 2 2 6" xfId="25987" xr:uid="{00000000-0005-0000-0000-00004A0D0000}"/>
    <cellStyle name="20% - Accent3 2 2 2 3 2 2 7" xfId="29883" xr:uid="{00000000-0005-0000-0000-00004B0D0000}"/>
    <cellStyle name="20% - Accent3 2 2 2 3 2 3" xfId="7221" xr:uid="{00000000-0005-0000-0000-00004C0D0000}"/>
    <cellStyle name="20% - Accent3 2 2 2 3 2 4" xfId="11506" xr:uid="{00000000-0005-0000-0000-00004D0D0000}"/>
    <cellStyle name="20% - Accent3 2 2 2 3 2 5" xfId="15778" xr:uid="{00000000-0005-0000-0000-00004E0D0000}"/>
    <cellStyle name="20% - Accent3 2 2 2 3 2 6" xfId="20012" xr:uid="{00000000-0005-0000-0000-00004F0D0000}"/>
    <cellStyle name="20% - Accent3 2 2 2 3 2 7" xfId="24250" xr:uid="{00000000-0005-0000-0000-0000500D0000}"/>
    <cellStyle name="20% - Accent3 2 2 2 3 2 8" xfId="28328" xr:uid="{00000000-0005-0000-0000-0000510D0000}"/>
    <cellStyle name="20% - Accent3 2 2 2 3 3" xfId="1392" xr:uid="{00000000-0005-0000-0000-0000520D0000}"/>
    <cellStyle name="20% - Accent3 2 2 2 3 3 2" xfId="6367" xr:uid="{00000000-0005-0000-0000-0000530D0000}"/>
    <cellStyle name="20% - Accent3 2 2 2 3 3 3" xfId="10656" xr:uid="{00000000-0005-0000-0000-0000540D0000}"/>
    <cellStyle name="20% - Accent3 2 2 2 3 3 4" xfId="14932" xr:uid="{00000000-0005-0000-0000-0000550D0000}"/>
    <cellStyle name="20% - Accent3 2 2 2 3 3 5" xfId="19173" xr:uid="{00000000-0005-0000-0000-0000560D0000}"/>
    <cellStyle name="20% - Accent3 2 2 2 3 3 6" xfId="23420" xr:uid="{00000000-0005-0000-0000-0000570D0000}"/>
    <cellStyle name="20% - Accent3 2 2 2 3 3 7" xfId="27521" xr:uid="{00000000-0005-0000-0000-0000580D0000}"/>
    <cellStyle name="20% - Accent3 2 2 2 3 4" xfId="3407" xr:uid="{00000000-0005-0000-0000-0000590D0000}"/>
    <cellStyle name="20% - Accent3 2 2 2 3 4 2" xfId="8381" xr:uid="{00000000-0005-0000-0000-00005A0D0000}"/>
    <cellStyle name="20% - Accent3 2 2 2 3 4 3" xfId="12658" xr:uid="{00000000-0005-0000-0000-00005B0D0000}"/>
    <cellStyle name="20% - Accent3 2 2 2 3 4 4" xfId="16916" xr:uid="{00000000-0005-0000-0000-00005C0D0000}"/>
    <cellStyle name="20% - Accent3 2 2 2 3 4 5" xfId="21135" xr:uid="{00000000-0005-0000-0000-00005D0D0000}"/>
    <cellStyle name="20% - Accent3 2 2 2 3 4 6" xfId="25330" xr:uid="{00000000-0005-0000-0000-00005E0D0000}"/>
    <cellStyle name="20% - Accent3 2 2 2 3 4 7" xfId="29226" xr:uid="{00000000-0005-0000-0000-00005F0D0000}"/>
    <cellStyle name="20% - Accent3 2 2 2 3 5" xfId="4755" xr:uid="{00000000-0005-0000-0000-0000600D0000}"/>
    <cellStyle name="20% - Accent3 2 2 2 3 5 2" xfId="9727" xr:uid="{00000000-0005-0000-0000-0000610D0000}"/>
    <cellStyle name="20% - Accent3 2 2 2 3 5 3" xfId="14005" xr:uid="{00000000-0005-0000-0000-0000620D0000}"/>
    <cellStyle name="20% - Accent3 2 2 2 3 5 4" xfId="18261" xr:uid="{00000000-0005-0000-0000-0000630D0000}"/>
    <cellStyle name="20% - Accent3 2 2 2 3 5 5" xfId="22478" xr:uid="{00000000-0005-0000-0000-0000640D0000}"/>
    <cellStyle name="20% - Accent3 2 2 2 3 5 6" xfId="26664" xr:uid="{00000000-0005-0000-0000-0000650D0000}"/>
    <cellStyle name="20% - Accent3 2 2 2 3 5 7" xfId="30543" xr:uid="{00000000-0005-0000-0000-0000660D0000}"/>
    <cellStyle name="20% - Accent3 2 2 2 3 6" xfId="5673" xr:uid="{00000000-0005-0000-0000-0000670D0000}"/>
    <cellStyle name="20% - Accent3 2 2 2 3 7" xfId="9965" xr:uid="{00000000-0005-0000-0000-0000680D0000}"/>
    <cellStyle name="20% - Accent3 2 2 2 3 8" xfId="14243" xr:uid="{00000000-0005-0000-0000-0000690D0000}"/>
    <cellStyle name="20% - Accent3 2 2 2 3 9" xfId="18499" xr:uid="{00000000-0005-0000-0000-00006A0D0000}"/>
    <cellStyle name="20% - Accent3 2 2 2 4" xfId="1959" xr:uid="{00000000-0005-0000-0000-00006B0D0000}"/>
    <cellStyle name="20% - Accent3 2 2 2 4 2" xfId="3735" xr:uid="{00000000-0005-0000-0000-00006C0D0000}"/>
    <cellStyle name="20% - Accent3 2 2 2 4 2 2" xfId="8709" xr:uid="{00000000-0005-0000-0000-00006D0D0000}"/>
    <cellStyle name="20% - Accent3 2 2 2 4 2 3" xfId="12986" xr:uid="{00000000-0005-0000-0000-00006E0D0000}"/>
    <cellStyle name="20% - Accent3 2 2 2 4 2 4" xfId="17244" xr:uid="{00000000-0005-0000-0000-00006F0D0000}"/>
    <cellStyle name="20% - Accent3 2 2 2 4 2 5" xfId="21463" xr:uid="{00000000-0005-0000-0000-0000700D0000}"/>
    <cellStyle name="20% - Accent3 2 2 2 4 2 6" xfId="25658" xr:uid="{00000000-0005-0000-0000-0000710D0000}"/>
    <cellStyle name="20% - Accent3 2 2 2 4 2 7" xfId="29554" xr:uid="{00000000-0005-0000-0000-0000720D0000}"/>
    <cellStyle name="20% - Accent3 2 2 2 4 3" xfId="6933" xr:uid="{00000000-0005-0000-0000-0000730D0000}"/>
    <cellStyle name="20% - Accent3 2 2 2 4 4" xfId="11218" xr:uid="{00000000-0005-0000-0000-0000740D0000}"/>
    <cellStyle name="20% - Accent3 2 2 2 4 5" xfId="15491" xr:uid="{00000000-0005-0000-0000-0000750D0000}"/>
    <cellStyle name="20% - Accent3 2 2 2 4 6" xfId="19726" xr:uid="{00000000-0005-0000-0000-0000760D0000}"/>
    <cellStyle name="20% - Accent3 2 2 2 4 7" xfId="23964" xr:uid="{00000000-0005-0000-0000-0000770D0000}"/>
    <cellStyle name="20% - Accent3 2 2 2 4 8" xfId="28042" xr:uid="{00000000-0005-0000-0000-0000780D0000}"/>
    <cellStyle name="20% - Accent3 2 2 2 5" xfId="1075" xr:uid="{00000000-0005-0000-0000-0000790D0000}"/>
    <cellStyle name="20% - Accent3 2 2 2 5 2" xfId="6051" xr:uid="{00000000-0005-0000-0000-00007A0D0000}"/>
    <cellStyle name="20% - Accent3 2 2 2 5 3" xfId="10340" xr:uid="{00000000-0005-0000-0000-00007B0D0000}"/>
    <cellStyle name="20% - Accent3 2 2 2 5 4" xfId="14618" xr:uid="{00000000-0005-0000-0000-00007C0D0000}"/>
    <cellStyle name="20% - Accent3 2 2 2 5 5" xfId="18866" xr:uid="{00000000-0005-0000-0000-00007D0D0000}"/>
    <cellStyle name="20% - Accent3 2 2 2 5 6" xfId="23114" xr:uid="{00000000-0005-0000-0000-00007E0D0000}"/>
    <cellStyle name="20% - Accent3 2 2 2 5 7" xfId="27234" xr:uid="{00000000-0005-0000-0000-00007F0D0000}"/>
    <cellStyle name="20% - Accent3 2 2 2 6" xfId="3078" xr:uid="{00000000-0005-0000-0000-0000800D0000}"/>
    <cellStyle name="20% - Accent3 2 2 2 6 2" xfId="8051" xr:uid="{00000000-0005-0000-0000-0000810D0000}"/>
    <cellStyle name="20% - Accent3 2 2 2 6 3" xfId="12328" xr:uid="{00000000-0005-0000-0000-0000820D0000}"/>
    <cellStyle name="20% - Accent3 2 2 2 6 4" xfId="16587" xr:uid="{00000000-0005-0000-0000-0000830D0000}"/>
    <cellStyle name="20% - Accent3 2 2 2 6 5" xfId="20805" xr:uid="{00000000-0005-0000-0000-0000840D0000}"/>
    <cellStyle name="20% - Accent3 2 2 2 6 6" xfId="25001" xr:uid="{00000000-0005-0000-0000-0000850D0000}"/>
    <cellStyle name="20% - Accent3 2 2 2 6 7" xfId="28897" xr:uid="{00000000-0005-0000-0000-0000860D0000}"/>
    <cellStyle name="20% - Accent3 2 2 2 7" xfId="4426" xr:uid="{00000000-0005-0000-0000-0000870D0000}"/>
    <cellStyle name="20% - Accent3 2 2 2 7 2" xfId="9398" xr:uid="{00000000-0005-0000-0000-0000880D0000}"/>
    <cellStyle name="20% - Accent3 2 2 2 7 3" xfId="13676" xr:uid="{00000000-0005-0000-0000-0000890D0000}"/>
    <cellStyle name="20% - Accent3 2 2 2 7 4" xfId="17932" xr:uid="{00000000-0005-0000-0000-00008A0D0000}"/>
    <cellStyle name="20% - Accent3 2 2 2 7 5" xfId="22149" xr:uid="{00000000-0005-0000-0000-00008B0D0000}"/>
    <cellStyle name="20% - Accent3 2 2 2 7 6" xfId="26335" xr:uid="{00000000-0005-0000-0000-00008C0D0000}"/>
    <cellStyle name="20% - Accent3 2 2 2 7 7" xfId="30214" xr:uid="{00000000-0005-0000-0000-00008D0D0000}"/>
    <cellStyle name="20% - Accent3 2 2 2 8" xfId="5291" xr:uid="{00000000-0005-0000-0000-00008E0D0000}"/>
    <cellStyle name="20% - Accent3 2 2 2 9" xfId="7926" xr:uid="{00000000-0005-0000-0000-00008F0D0000}"/>
    <cellStyle name="20% - Accent3 2 2 3" xfId="417" xr:uid="{00000000-0005-0000-0000-0000900D0000}"/>
    <cellStyle name="20% - Accent3 2 2 3 10" xfId="16368" xr:uid="{00000000-0005-0000-0000-0000910D0000}"/>
    <cellStyle name="20% - Accent3 2 2 3 11" xfId="20525" xr:uid="{00000000-0005-0000-0000-0000920D0000}"/>
    <cellStyle name="20% - Accent3 2 2 3 12" xfId="24806" xr:uid="{00000000-0005-0000-0000-0000930D0000}"/>
    <cellStyle name="20% - Accent3 2 2 3 2" xfId="791" xr:uid="{00000000-0005-0000-0000-0000940D0000}"/>
    <cellStyle name="20% - Accent3 2 2 3 2 10" xfId="22844" xr:uid="{00000000-0005-0000-0000-0000950D0000}"/>
    <cellStyle name="20% - Accent3 2 2 3 2 11" xfId="26996" xr:uid="{00000000-0005-0000-0000-0000960D0000}"/>
    <cellStyle name="20% - Accent3 2 2 3 2 2" xfId="2248" xr:uid="{00000000-0005-0000-0000-0000970D0000}"/>
    <cellStyle name="20% - Accent3 2 2 3 2 2 2" xfId="4158" xr:uid="{00000000-0005-0000-0000-0000980D0000}"/>
    <cellStyle name="20% - Accent3 2 2 3 2 2 2 2" xfId="9132" xr:uid="{00000000-0005-0000-0000-0000990D0000}"/>
    <cellStyle name="20% - Accent3 2 2 3 2 2 2 3" xfId="13409" xr:uid="{00000000-0005-0000-0000-00009A0D0000}"/>
    <cellStyle name="20% - Accent3 2 2 3 2 2 2 4" xfId="17667" xr:uid="{00000000-0005-0000-0000-00009B0D0000}"/>
    <cellStyle name="20% - Accent3 2 2 3 2 2 2 5" xfId="21886" xr:uid="{00000000-0005-0000-0000-00009C0D0000}"/>
    <cellStyle name="20% - Accent3 2 2 3 2 2 2 6" xfId="26081" xr:uid="{00000000-0005-0000-0000-00009D0D0000}"/>
    <cellStyle name="20% - Accent3 2 2 3 2 2 2 7" xfId="29977" xr:uid="{00000000-0005-0000-0000-00009E0D0000}"/>
    <cellStyle name="20% - Accent3 2 2 3 2 2 3" xfId="7222" xr:uid="{00000000-0005-0000-0000-00009F0D0000}"/>
    <cellStyle name="20% - Accent3 2 2 3 2 2 4" xfId="11507" xr:uid="{00000000-0005-0000-0000-0000A00D0000}"/>
    <cellStyle name="20% - Accent3 2 2 3 2 2 5" xfId="15779" xr:uid="{00000000-0005-0000-0000-0000A10D0000}"/>
    <cellStyle name="20% - Accent3 2 2 3 2 2 6" xfId="20013" xr:uid="{00000000-0005-0000-0000-0000A20D0000}"/>
    <cellStyle name="20% - Accent3 2 2 3 2 2 7" xfId="24251" xr:uid="{00000000-0005-0000-0000-0000A30D0000}"/>
    <cellStyle name="20% - Accent3 2 2 3 2 2 8" xfId="28329" xr:uid="{00000000-0005-0000-0000-0000A40D0000}"/>
    <cellStyle name="20% - Accent3 2 2 3 2 3" xfId="1393" xr:uid="{00000000-0005-0000-0000-0000A50D0000}"/>
    <cellStyle name="20% - Accent3 2 2 3 2 3 2" xfId="6368" xr:uid="{00000000-0005-0000-0000-0000A60D0000}"/>
    <cellStyle name="20% - Accent3 2 2 3 2 3 3" xfId="10657" xr:uid="{00000000-0005-0000-0000-0000A70D0000}"/>
    <cellStyle name="20% - Accent3 2 2 3 2 3 4" xfId="14933" xr:uid="{00000000-0005-0000-0000-0000A80D0000}"/>
    <cellStyle name="20% - Accent3 2 2 3 2 3 5" xfId="19174" xr:uid="{00000000-0005-0000-0000-0000A90D0000}"/>
    <cellStyle name="20% - Accent3 2 2 3 2 3 6" xfId="23421" xr:uid="{00000000-0005-0000-0000-0000AA0D0000}"/>
    <cellStyle name="20% - Accent3 2 2 3 2 3 7" xfId="27522" xr:uid="{00000000-0005-0000-0000-0000AB0D0000}"/>
    <cellStyle name="20% - Accent3 2 2 3 2 4" xfId="3501" xr:uid="{00000000-0005-0000-0000-0000AC0D0000}"/>
    <cellStyle name="20% - Accent3 2 2 3 2 4 2" xfId="8475" xr:uid="{00000000-0005-0000-0000-0000AD0D0000}"/>
    <cellStyle name="20% - Accent3 2 2 3 2 4 3" xfId="12752" xr:uid="{00000000-0005-0000-0000-0000AE0D0000}"/>
    <cellStyle name="20% - Accent3 2 2 3 2 4 4" xfId="17010" xr:uid="{00000000-0005-0000-0000-0000AF0D0000}"/>
    <cellStyle name="20% - Accent3 2 2 3 2 4 5" xfId="21229" xr:uid="{00000000-0005-0000-0000-0000B00D0000}"/>
    <cellStyle name="20% - Accent3 2 2 3 2 4 6" xfId="25424" xr:uid="{00000000-0005-0000-0000-0000B10D0000}"/>
    <cellStyle name="20% - Accent3 2 2 3 2 4 7" xfId="29320" xr:uid="{00000000-0005-0000-0000-0000B20D0000}"/>
    <cellStyle name="20% - Accent3 2 2 3 2 5" xfId="4849" xr:uid="{00000000-0005-0000-0000-0000B30D0000}"/>
    <cellStyle name="20% - Accent3 2 2 3 2 5 2" xfId="9821" xr:uid="{00000000-0005-0000-0000-0000B40D0000}"/>
    <cellStyle name="20% - Accent3 2 2 3 2 5 3" xfId="14099" xr:uid="{00000000-0005-0000-0000-0000B50D0000}"/>
    <cellStyle name="20% - Accent3 2 2 3 2 5 4" xfId="18355" xr:uid="{00000000-0005-0000-0000-0000B60D0000}"/>
    <cellStyle name="20% - Accent3 2 2 3 2 5 5" xfId="22572" xr:uid="{00000000-0005-0000-0000-0000B70D0000}"/>
    <cellStyle name="20% - Accent3 2 2 3 2 5 6" xfId="26758" xr:uid="{00000000-0005-0000-0000-0000B80D0000}"/>
    <cellStyle name="20% - Accent3 2 2 3 2 5 7" xfId="30637" xr:uid="{00000000-0005-0000-0000-0000B90D0000}"/>
    <cellStyle name="20% - Accent3 2 2 3 2 6" xfId="5767" xr:uid="{00000000-0005-0000-0000-0000BA0D0000}"/>
    <cellStyle name="20% - Accent3 2 2 3 2 7" xfId="10059" xr:uid="{00000000-0005-0000-0000-0000BB0D0000}"/>
    <cellStyle name="20% - Accent3 2 2 3 2 8" xfId="14337" xr:uid="{00000000-0005-0000-0000-0000BC0D0000}"/>
    <cellStyle name="20% - Accent3 2 2 3 2 9" xfId="18593" xr:uid="{00000000-0005-0000-0000-0000BD0D0000}"/>
    <cellStyle name="20% - Accent3 2 2 3 3" xfId="2050" xr:uid="{00000000-0005-0000-0000-0000BE0D0000}"/>
    <cellStyle name="20% - Accent3 2 2 3 3 2" xfId="3829" xr:uid="{00000000-0005-0000-0000-0000BF0D0000}"/>
    <cellStyle name="20% - Accent3 2 2 3 3 2 2" xfId="8803" xr:uid="{00000000-0005-0000-0000-0000C00D0000}"/>
    <cellStyle name="20% - Accent3 2 2 3 3 2 3" xfId="13080" xr:uid="{00000000-0005-0000-0000-0000C10D0000}"/>
    <cellStyle name="20% - Accent3 2 2 3 3 2 4" xfId="17338" xr:uid="{00000000-0005-0000-0000-0000C20D0000}"/>
    <cellStyle name="20% - Accent3 2 2 3 3 2 5" xfId="21557" xr:uid="{00000000-0005-0000-0000-0000C30D0000}"/>
    <cellStyle name="20% - Accent3 2 2 3 3 2 6" xfId="25752" xr:uid="{00000000-0005-0000-0000-0000C40D0000}"/>
    <cellStyle name="20% - Accent3 2 2 3 3 2 7" xfId="29648" xr:uid="{00000000-0005-0000-0000-0000C50D0000}"/>
    <cellStyle name="20% - Accent3 2 2 3 3 3" xfId="7024" xr:uid="{00000000-0005-0000-0000-0000C60D0000}"/>
    <cellStyle name="20% - Accent3 2 2 3 3 4" xfId="11309" xr:uid="{00000000-0005-0000-0000-0000C70D0000}"/>
    <cellStyle name="20% - Accent3 2 2 3 3 5" xfId="15581" xr:uid="{00000000-0005-0000-0000-0000C80D0000}"/>
    <cellStyle name="20% - Accent3 2 2 3 3 6" xfId="19815" xr:uid="{00000000-0005-0000-0000-0000C90D0000}"/>
    <cellStyle name="20% - Accent3 2 2 3 3 7" xfId="24053" xr:uid="{00000000-0005-0000-0000-0000CA0D0000}"/>
    <cellStyle name="20% - Accent3 2 2 3 3 8" xfId="28131" xr:uid="{00000000-0005-0000-0000-0000CB0D0000}"/>
    <cellStyle name="20% - Accent3 2 2 3 4" xfId="1189" xr:uid="{00000000-0005-0000-0000-0000CC0D0000}"/>
    <cellStyle name="20% - Accent3 2 2 3 4 2" xfId="6164" xr:uid="{00000000-0005-0000-0000-0000CD0D0000}"/>
    <cellStyle name="20% - Accent3 2 2 3 4 3" xfId="10453" xr:uid="{00000000-0005-0000-0000-0000CE0D0000}"/>
    <cellStyle name="20% - Accent3 2 2 3 4 4" xfId="14731" xr:uid="{00000000-0005-0000-0000-0000CF0D0000}"/>
    <cellStyle name="20% - Accent3 2 2 3 4 5" xfId="18973" xr:uid="{00000000-0005-0000-0000-0000D00D0000}"/>
    <cellStyle name="20% - Accent3 2 2 3 4 6" xfId="23219" xr:uid="{00000000-0005-0000-0000-0000D10D0000}"/>
    <cellStyle name="20% - Accent3 2 2 3 4 7" xfId="27324" xr:uid="{00000000-0005-0000-0000-0000D20D0000}"/>
    <cellStyle name="20% - Accent3 2 2 3 5" xfId="3172" xr:uid="{00000000-0005-0000-0000-0000D30D0000}"/>
    <cellStyle name="20% - Accent3 2 2 3 5 2" xfId="8145" xr:uid="{00000000-0005-0000-0000-0000D40D0000}"/>
    <cellStyle name="20% - Accent3 2 2 3 5 3" xfId="12422" xr:uid="{00000000-0005-0000-0000-0000D50D0000}"/>
    <cellStyle name="20% - Accent3 2 2 3 5 4" xfId="16681" xr:uid="{00000000-0005-0000-0000-0000D60D0000}"/>
    <cellStyle name="20% - Accent3 2 2 3 5 5" xfId="20899" xr:uid="{00000000-0005-0000-0000-0000D70D0000}"/>
    <cellStyle name="20% - Accent3 2 2 3 5 6" xfId="25095" xr:uid="{00000000-0005-0000-0000-0000D80D0000}"/>
    <cellStyle name="20% - Accent3 2 2 3 5 7" xfId="28991" xr:uid="{00000000-0005-0000-0000-0000D90D0000}"/>
    <cellStyle name="20% - Accent3 2 2 3 6" xfId="4520" xr:uid="{00000000-0005-0000-0000-0000DA0D0000}"/>
    <cellStyle name="20% - Accent3 2 2 3 6 2" xfId="9492" xr:uid="{00000000-0005-0000-0000-0000DB0D0000}"/>
    <cellStyle name="20% - Accent3 2 2 3 6 3" xfId="13770" xr:uid="{00000000-0005-0000-0000-0000DC0D0000}"/>
    <cellStyle name="20% - Accent3 2 2 3 6 4" xfId="18026" xr:uid="{00000000-0005-0000-0000-0000DD0D0000}"/>
    <cellStyle name="20% - Accent3 2 2 3 6 5" xfId="22243" xr:uid="{00000000-0005-0000-0000-0000DE0D0000}"/>
    <cellStyle name="20% - Accent3 2 2 3 6 6" xfId="26429" xr:uid="{00000000-0005-0000-0000-0000DF0D0000}"/>
    <cellStyle name="20% - Accent3 2 2 3 6 7" xfId="30308" xr:uid="{00000000-0005-0000-0000-0000E00D0000}"/>
    <cellStyle name="20% - Accent3 2 2 3 7" xfId="5394" xr:uid="{00000000-0005-0000-0000-0000E10D0000}"/>
    <cellStyle name="20% - Accent3 2 2 3 8" xfId="7823" xr:uid="{00000000-0005-0000-0000-0000E20D0000}"/>
    <cellStyle name="20% - Accent3 2 2 3 9" xfId="12103" xr:uid="{00000000-0005-0000-0000-0000E30D0000}"/>
    <cellStyle name="20% - Accent3 2 2 4" xfId="531" xr:uid="{00000000-0005-0000-0000-0000E40D0000}"/>
    <cellStyle name="20% - Accent3 2 2 4 10" xfId="12066" xr:uid="{00000000-0005-0000-0000-0000E50D0000}"/>
    <cellStyle name="20% - Accent3 2 2 4 11" xfId="18815" xr:uid="{00000000-0005-0000-0000-0000E60D0000}"/>
    <cellStyle name="20% - Accent3 2 2 4 12" xfId="16256" xr:uid="{00000000-0005-0000-0000-0000E70D0000}"/>
    <cellStyle name="20% - Accent3 2 2 4 2" xfId="905" xr:uid="{00000000-0005-0000-0000-0000E80D0000}"/>
    <cellStyle name="20% - Accent3 2 2 4 2 10" xfId="22958" xr:uid="{00000000-0005-0000-0000-0000E90D0000}"/>
    <cellStyle name="20% - Accent3 2 2 4 2 11" xfId="27110" xr:uid="{00000000-0005-0000-0000-0000EA0D0000}"/>
    <cellStyle name="20% - Accent3 2 2 4 2 2" xfId="2249" xr:uid="{00000000-0005-0000-0000-0000EB0D0000}"/>
    <cellStyle name="20% - Accent3 2 2 4 2 2 2" xfId="4272" xr:uid="{00000000-0005-0000-0000-0000EC0D0000}"/>
    <cellStyle name="20% - Accent3 2 2 4 2 2 2 2" xfId="9246" xr:uid="{00000000-0005-0000-0000-0000ED0D0000}"/>
    <cellStyle name="20% - Accent3 2 2 4 2 2 2 3" xfId="13523" xr:uid="{00000000-0005-0000-0000-0000EE0D0000}"/>
    <cellStyle name="20% - Accent3 2 2 4 2 2 2 4" xfId="17781" xr:uid="{00000000-0005-0000-0000-0000EF0D0000}"/>
    <cellStyle name="20% - Accent3 2 2 4 2 2 2 5" xfId="22000" xr:uid="{00000000-0005-0000-0000-0000F00D0000}"/>
    <cellStyle name="20% - Accent3 2 2 4 2 2 2 6" xfId="26195" xr:uid="{00000000-0005-0000-0000-0000F10D0000}"/>
    <cellStyle name="20% - Accent3 2 2 4 2 2 2 7" xfId="30091" xr:uid="{00000000-0005-0000-0000-0000F20D0000}"/>
    <cellStyle name="20% - Accent3 2 2 4 2 2 3" xfId="7223" xr:uid="{00000000-0005-0000-0000-0000F30D0000}"/>
    <cellStyle name="20% - Accent3 2 2 4 2 2 4" xfId="11508" xr:uid="{00000000-0005-0000-0000-0000F40D0000}"/>
    <cellStyle name="20% - Accent3 2 2 4 2 2 5" xfId="15780" xr:uid="{00000000-0005-0000-0000-0000F50D0000}"/>
    <cellStyle name="20% - Accent3 2 2 4 2 2 6" xfId="20014" xr:uid="{00000000-0005-0000-0000-0000F60D0000}"/>
    <cellStyle name="20% - Accent3 2 2 4 2 2 7" xfId="24252" xr:uid="{00000000-0005-0000-0000-0000F70D0000}"/>
    <cellStyle name="20% - Accent3 2 2 4 2 2 8" xfId="28330" xr:uid="{00000000-0005-0000-0000-0000F80D0000}"/>
    <cellStyle name="20% - Accent3 2 2 4 2 3" xfId="1394" xr:uid="{00000000-0005-0000-0000-0000F90D0000}"/>
    <cellStyle name="20% - Accent3 2 2 4 2 3 2" xfId="6369" xr:uid="{00000000-0005-0000-0000-0000FA0D0000}"/>
    <cellStyle name="20% - Accent3 2 2 4 2 3 3" xfId="10658" xr:uid="{00000000-0005-0000-0000-0000FB0D0000}"/>
    <cellStyle name="20% - Accent3 2 2 4 2 3 4" xfId="14934" xr:uid="{00000000-0005-0000-0000-0000FC0D0000}"/>
    <cellStyle name="20% - Accent3 2 2 4 2 3 5" xfId="19175" xr:uid="{00000000-0005-0000-0000-0000FD0D0000}"/>
    <cellStyle name="20% - Accent3 2 2 4 2 3 6" xfId="23422" xr:uid="{00000000-0005-0000-0000-0000FE0D0000}"/>
    <cellStyle name="20% - Accent3 2 2 4 2 3 7" xfId="27523" xr:uid="{00000000-0005-0000-0000-0000FF0D0000}"/>
    <cellStyle name="20% - Accent3 2 2 4 2 4" xfId="3615" xr:uid="{00000000-0005-0000-0000-0000000E0000}"/>
    <cellStyle name="20% - Accent3 2 2 4 2 4 2" xfId="8589" xr:uid="{00000000-0005-0000-0000-0000010E0000}"/>
    <cellStyle name="20% - Accent3 2 2 4 2 4 3" xfId="12866" xr:uid="{00000000-0005-0000-0000-0000020E0000}"/>
    <cellStyle name="20% - Accent3 2 2 4 2 4 4" xfId="17124" xr:uid="{00000000-0005-0000-0000-0000030E0000}"/>
    <cellStyle name="20% - Accent3 2 2 4 2 4 5" xfId="21343" xr:uid="{00000000-0005-0000-0000-0000040E0000}"/>
    <cellStyle name="20% - Accent3 2 2 4 2 4 6" xfId="25538" xr:uid="{00000000-0005-0000-0000-0000050E0000}"/>
    <cellStyle name="20% - Accent3 2 2 4 2 4 7" xfId="29434" xr:uid="{00000000-0005-0000-0000-0000060E0000}"/>
    <cellStyle name="20% - Accent3 2 2 4 2 5" xfId="4963" xr:uid="{00000000-0005-0000-0000-0000070E0000}"/>
    <cellStyle name="20% - Accent3 2 2 4 2 5 2" xfId="9935" xr:uid="{00000000-0005-0000-0000-0000080E0000}"/>
    <cellStyle name="20% - Accent3 2 2 4 2 5 3" xfId="14213" xr:uid="{00000000-0005-0000-0000-0000090E0000}"/>
    <cellStyle name="20% - Accent3 2 2 4 2 5 4" xfId="18469" xr:uid="{00000000-0005-0000-0000-00000A0E0000}"/>
    <cellStyle name="20% - Accent3 2 2 4 2 5 5" xfId="22686" xr:uid="{00000000-0005-0000-0000-00000B0E0000}"/>
    <cellStyle name="20% - Accent3 2 2 4 2 5 6" xfId="26872" xr:uid="{00000000-0005-0000-0000-00000C0E0000}"/>
    <cellStyle name="20% - Accent3 2 2 4 2 5 7" xfId="30751" xr:uid="{00000000-0005-0000-0000-00000D0E0000}"/>
    <cellStyle name="20% - Accent3 2 2 4 2 6" xfId="5881" xr:uid="{00000000-0005-0000-0000-00000E0E0000}"/>
    <cellStyle name="20% - Accent3 2 2 4 2 7" xfId="10173" xr:uid="{00000000-0005-0000-0000-00000F0E0000}"/>
    <cellStyle name="20% - Accent3 2 2 4 2 8" xfId="14451" xr:uid="{00000000-0005-0000-0000-0000100E0000}"/>
    <cellStyle name="20% - Accent3 2 2 4 2 9" xfId="18707" xr:uid="{00000000-0005-0000-0000-0000110E0000}"/>
    <cellStyle name="20% - Accent3 2 2 4 3" xfId="2178" xr:uid="{00000000-0005-0000-0000-0000120E0000}"/>
    <cellStyle name="20% - Accent3 2 2 4 3 2" xfId="3943" xr:uid="{00000000-0005-0000-0000-0000130E0000}"/>
    <cellStyle name="20% - Accent3 2 2 4 3 2 2" xfId="8917" xr:uid="{00000000-0005-0000-0000-0000140E0000}"/>
    <cellStyle name="20% - Accent3 2 2 4 3 2 3" xfId="13194" xr:uid="{00000000-0005-0000-0000-0000150E0000}"/>
    <cellStyle name="20% - Accent3 2 2 4 3 2 4" xfId="17452" xr:uid="{00000000-0005-0000-0000-0000160E0000}"/>
    <cellStyle name="20% - Accent3 2 2 4 3 2 5" xfId="21671" xr:uid="{00000000-0005-0000-0000-0000170E0000}"/>
    <cellStyle name="20% - Accent3 2 2 4 3 2 6" xfId="25866" xr:uid="{00000000-0005-0000-0000-0000180E0000}"/>
    <cellStyle name="20% - Accent3 2 2 4 3 2 7" xfId="29762" xr:uid="{00000000-0005-0000-0000-0000190E0000}"/>
    <cellStyle name="20% - Accent3 2 2 4 3 3" xfId="7152" xr:uid="{00000000-0005-0000-0000-00001A0E0000}"/>
    <cellStyle name="20% - Accent3 2 2 4 3 4" xfId="11437" xr:uid="{00000000-0005-0000-0000-00001B0E0000}"/>
    <cellStyle name="20% - Accent3 2 2 4 3 5" xfId="15709" xr:uid="{00000000-0005-0000-0000-00001C0E0000}"/>
    <cellStyle name="20% - Accent3 2 2 4 3 6" xfId="19943" xr:uid="{00000000-0005-0000-0000-00001D0E0000}"/>
    <cellStyle name="20% - Accent3 2 2 4 3 7" xfId="24181" xr:uid="{00000000-0005-0000-0000-00001E0E0000}"/>
    <cellStyle name="20% - Accent3 2 2 4 3 8" xfId="28259" xr:uid="{00000000-0005-0000-0000-00001F0E0000}"/>
    <cellStyle name="20% - Accent3 2 2 4 4" xfId="1321" xr:uid="{00000000-0005-0000-0000-0000200E0000}"/>
    <cellStyle name="20% - Accent3 2 2 4 4 2" xfId="6296" xr:uid="{00000000-0005-0000-0000-0000210E0000}"/>
    <cellStyle name="20% - Accent3 2 2 4 4 3" xfId="10585" xr:uid="{00000000-0005-0000-0000-0000220E0000}"/>
    <cellStyle name="20% - Accent3 2 2 4 4 4" xfId="14861" xr:uid="{00000000-0005-0000-0000-0000230E0000}"/>
    <cellStyle name="20% - Accent3 2 2 4 4 5" xfId="19102" xr:uid="{00000000-0005-0000-0000-0000240E0000}"/>
    <cellStyle name="20% - Accent3 2 2 4 4 6" xfId="23349" xr:uid="{00000000-0005-0000-0000-0000250E0000}"/>
    <cellStyle name="20% - Accent3 2 2 4 4 7" xfId="27452" xr:uid="{00000000-0005-0000-0000-0000260E0000}"/>
    <cellStyle name="20% - Accent3 2 2 4 5" xfId="3286" xr:uid="{00000000-0005-0000-0000-0000270E0000}"/>
    <cellStyle name="20% - Accent3 2 2 4 5 2" xfId="8259" xr:uid="{00000000-0005-0000-0000-0000280E0000}"/>
    <cellStyle name="20% - Accent3 2 2 4 5 3" xfId="12536" xr:uid="{00000000-0005-0000-0000-0000290E0000}"/>
    <cellStyle name="20% - Accent3 2 2 4 5 4" xfId="16795" xr:uid="{00000000-0005-0000-0000-00002A0E0000}"/>
    <cellStyle name="20% - Accent3 2 2 4 5 5" xfId="21013" xr:uid="{00000000-0005-0000-0000-00002B0E0000}"/>
    <cellStyle name="20% - Accent3 2 2 4 5 6" xfId="25209" xr:uid="{00000000-0005-0000-0000-00002C0E0000}"/>
    <cellStyle name="20% - Accent3 2 2 4 5 7" xfId="29105" xr:uid="{00000000-0005-0000-0000-00002D0E0000}"/>
    <cellStyle name="20% - Accent3 2 2 4 6" xfId="4634" xr:uid="{00000000-0005-0000-0000-00002E0E0000}"/>
    <cellStyle name="20% - Accent3 2 2 4 6 2" xfId="9606" xr:uid="{00000000-0005-0000-0000-00002F0E0000}"/>
    <cellStyle name="20% - Accent3 2 2 4 6 3" xfId="13884" xr:uid="{00000000-0005-0000-0000-0000300E0000}"/>
    <cellStyle name="20% - Accent3 2 2 4 6 4" xfId="18140" xr:uid="{00000000-0005-0000-0000-0000310E0000}"/>
    <cellStyle name="20% - Accent3 2 2 4 6 5" xfId="22357" xr:uid="{00000000-0005-0000-0000-0000320E0000}"/>
    <cellStyle name="20% - Accent3 2 2 4 6 6" xfId="26543" xr:uid="{00000000-0005-0000-0000-0000330E0000}"/>
    <cellStyle name="20% - Accent3 2 2 4 6 7" xfId="30422" xr:uid="{00000000-0005-0000-0000-0000340E0000}"/>
    <cellStyle name="20% - Accent3 2 2 4 7" xfId="5508" xr:uid="{00000000-0005-0000-0000-0000350E0000}"/>
    <cellStyle name="20% - Accent3 2 2 4 8" xfId="5075" xr:uid="{00000000-0005-0000-0000-0000360E0000}"/>
    <cellStyle name="20% - Accent3 2 2 4 9" xfId="7785" xr:uid="{00000000-0005-0000-0000-0000370E0000}"/>
    <cellStyle name="20% - Accent3 2 2 5" xfId="632" xr:uid="{00000000-0005-0000-0000-0000380E0000}"/>
    <cellStyle name="20% - Accent3 2 2 5 10" xfId="7792" xr:uid="{00000000-0005-0000-0000-0000390E0000}"/>
    <cellStyle name="20% - Accent3 2 2 5 11" xfId="18900" xr:uid="{00000000-0005-0000-0000-00003A0E0000}"/>
    <cellStyle name="20% - Accent3 2 2 5 12" xfId="18889" xr:uid="{00000000-0005-0000-0000-00003B0E0000}"/>
    <cellStyle name="20% - Accent3 2 2 5 2" xfId="1396" xr:uid="{00000000-0005-0000-0000-00003C0E0000}"/>
    <cellStyle name="20% - Accent3 2 2 5 2 2" xfId="2251" xr:uid="{00000000-0005-0000-0000-00003D0E0000}"/>
    <cellStyle name="20% - Accent3 2 2 5 2 2 2" xfId="7225" xr:uid="{00000000-0005-0000-0000-00003E0E0000}"/>
    <cellStyle name="20% - Accent3 2 2 5 2 2 3" xfId="11510" xr:uid="{00000000-0005-0000-0000-00003F0E0000}"/>
    <cellStyle name="20% - Accent3 2 2 5 2 2 4" xfId="15782" xr:uid="{00000000-0005-0000-0000-0000400E0000}"/>
    <cellStyle name="20% - Accent3 2 2 5 2 2 5" xfId="20016" xr:uid="{00000000-0005-0000-0000-0000410E0000}"/>
    <cellStyle name="20% - Accent3 2 2 5 2 2 6" xfId="24254" xr:uid="{00000000-0005-0000-0000-0000420E0000}"/>
    <cellStyle name="20% - Accent3 2 2 5 2 2 7" xfId="28332" xr:uid="{00000000-0005-0000-0000-0000430E0000}"/>
    <cellStyle name="20% - Accent3 2 2 5 2 3" xfId="3999" xr:uid="{00000000-0005-0000-0000-0000440E0000}"/>
    <cellStyle name="20% - Accent3 2 2 5 2 3 2" xfId="8973" xr:uid="{00000000-0005-0000-0000-0000450E0000}"/>
    <cellStyle name="20% - Accent3 2 2 5 2 3 3" xfId="13250" xr:uid="{00000000-0005-0000-0000-0000460E0000}"/>
    <cellStyle name="20% - Accent3 2 2 5 2 3 4" xfId="17508" xr:uid="{00000000-0005-0000-0000-0000470E0000}"/>
    <cellStyle name="20% - Accent3 2 2 5 2 3 5" xfId="21727" xr:uid="{00000000-0005-0000-0000-0000480E0000}"/>
    <cellStyle name="20% - Accent3 2 2 5 2 3 6" xfId="25922" xr:uid="{00000000-0005-0000-0000-0000490E0000}"/>
    <cellStyle name="20% - Accent3 2 2 5 2 3 7" xfId="29818" xr:uid="{00000000-0005-0000-0000-00004A0E0000}"/>
    <cellStyle name="20% - Accent3 2 2 5 2 4" xfId="6371" xr:uid="{00000000-0005-0000-0000-00004B0E0000}"/>
    <cellStyle name="20% - Accent3 2 2 5 2 5" xfId="10660" xr:uid="{00000000-0005-0000-0000-00004C0E0000}"/>
    <cellStyle name="20% - Accent3 2 2 5 2 6" xfId="14936" xr:uid="{00000000-0005-0000-0000-00004D0E0000}"/>
    <cellStyle name="20% - Accent3 2 2 5 2 7" xfId="19177" xr:uid="{00000000-0005-0000-0000-00004E0E0000}"/>
    <cellStyle name="20% - Accent3 2 2 5 2 8" xfId="23424" xr:uid="{00000000-0005-0000-0000-00004F0E0000}"/>
    <cellStyle name="20% - Accent3 2 2 5 2 9" xfId="27525" xr:uid="{00000000-0005-0000-0000-0000500E0000}"/>
    <cellStyle name="20% - Accent3 2 2 5 3" xfId="2250" xr:uid="{00000000-0005-0000-0000-0000510E0000}"/>
    <cellStyle name="20% - Accent3 2 2 5 3 2" xfId="7224" xr:uid="{00000000-0005-0000-0000-0000520E0000}"/>
    <cellStyle name="20% - Accent3 2 2 5 3 3" xfId="11509" xr:uid="{00000000-0005-0000-0000-0000530E0000}"/>
    <cellStyle name="20% - Accent3 2 2 5 3 4" xfId="15781" xr:uid="{00000000-0005-0000-0000-0000540E0000}"/>
    <cellStyle name="20% - Accent3 2 2 5 3 5" xfId="20015" xr:uid="{00000000-0005-0000-0000-0000550E0000}"/>
    <cellStyle name="20% - Accent3 2 2 5 3 6" xfId="24253" xr:uid="{00000000-0005-0000-0000-0000560E0000}"/>
    <cellStyle name="20% - Accent3 2 2 5 3 7" xfId="28331" xr:uid="{00000000-0005-0000-0000-0000570E0000}"/>
    <cellStyle name="20% - Accent3 2 2 5 4" xfId="1395" xr:uid="{00000000-0005-0000-0000-0000580E0000}"/>
    <cellStyle name="20% - Accent3 2 2 5 4 2" xfId="6370" xr:uid="{00000000-0005-0000-0000-0000590E0000}"/>
    <cellStyle name="20% - Accent3 2 2 5 4 3" xfId="10659" xr:uid="{00000000-0005-0000-0000-00005A0E0000}"/>
    <cellStyle name="20% - Accent3 2 2 5 4 4" xfId="14935" xr:uid="{00000000-0005-0000-0000-00005B0E0000}"/>
    <cellStyle name="20% - Accent3 2 2 5 4 5" xfId="19176" xr:uid="{00000000-0005-0000-0000-00005C0E0000}"/>
    <cellStyle name="20% - Accent3 2 2 5 4 6" xfId="23423" xr:uid="{00000000-0005-0000-0000-00005D0E0000}"/>
    <cellStyle name="20% - Accent3 2 2 5 4 7" xfId="27524" xr:uid="{00000000-0005-0000-0000-00005E0E0000}"/>
    <cellStyle name="20% - Accent3 2 2 5 5" xfId="3342" xr:uid="{00000000-0005-0000-0000-00005F0E0000}"/>
    <cellStyle name="20% - Accent3 2 2 5 5 2" xfId="8316" xr:uid="{00000000-0005-0000-0000-0000600E0000}"/>
    <cellStyle name="20% - Accent3 2 2 5 5 3" xfId="12593" xr:uid="{00000000-0005-0000-0000-0000610E0000}"/>
    <cellStyle name="20% - Accent3 2 2 5 5 4" xfId="16851" xr:uid="{00000000-0005-0000-0000-0000620E0000}"/>
    <cellStyle name="20% - Accent3 2 2 5 5 5" xfId="21070" xr:uid="{00000000-0005-0000-0000-0000630E0000}"/>
    <cellStyle name="20% - Accent3 2 2 5 5 6" xfId="25265" xr:uid="{00000000-0005-0000-0000-0000640E0000}"/>
    <cellStyle name="20% - Accent3 2 2 5 5 7" xfId="29161" xr:uid="{00000000-0005-0000-0000-0000650E0000}"/>
    <cellStyle name="20% - Accent3 2 2 5 6" xfId="4690" xr:uid="{00000000-0005-0000-0000-0000660E0000}"/>
    <cellStyle name="20% - Accent3 2 2 5 6 2" xfId="9662" xr:uid="{00000000-0005-0000-0000-0000670E0000}"/>
    <cellStyle name="20% - Accent3 2 2 5 6 3" xfId="13940" xr:uid="{00000000-0005-0000-0000-0000680E0000}"/>
    <cellStyle name="20% - Accent3 2 2 5 6 4" xfId="18196" xr:uid="{00000000-0005-0000-0000-0000690E0000}"/>
    <cellStyle name="20% - Accent3 2 2 5 6 5" xfId="22413" xr:uid="{00000000-0005-0000-0000-00006A0E0000}"/>
    <cellStyle name="20% - Accent3 2 2 5 6 6" xfId="26599" xr:uid="{00000000-0005-0000-0000-00006B0E0000}"/>
    <cellStyle name="20% - Accent3 2 2 5 6 7" xfId="30478" xr:uid="{00000000-0005-0000-0000-00006C0E0000}"/>
    <cellStyle name="20% - Accent3 2 2 5 7" xfId="5608" xr:uid="{00000000-0005-0000-0000-00006D0E0000}"/>
    <cellStyle name="20% - Accent3 2 2 5 8" xfId="4985" xr:uid="{00000000-0005-0000-0000-00006E0E0000}"/>
    <cellStyle name="20% - Accent3 2 2 5 9" xfId="5230" xr:uid="{00000000-0005-0000-0000-00006F0E0000}"/>
    <cellStyle name="20% - Accent3 2 2 6" xfId="1397" xr:uid="{00000000-0005-0000-0000-0000700E0000}"/>
    <cellStyle name="20% - Accent3 2 2 6 2" xfId="2252" xr:uid="{00000000-0005-0000-0000-0000710E0000}"/>
    <cellStyle name="20% - Accent3 2 2 6 2 2" xfId="7226" xr:uid="{00000000-0005-0000-0000-0000720E0000}"/>
    <cellStyle name="20% - Accent3 2 2 6 2 3" xfId="11511" xr:uid="{00000000-0005-0000-0000-0000730E0000}"/>
    <cellStyle name="20% - Accent3 2 2 6 2 4" xfId="15783" xr:uid="{00000000-0005-0000-0000-0000740E0000}"/>
    <cellStyle name="20% - Accent3 2 2 6 2 5" xfId="20017" xr:uid="{00000000-0005-0000-0000-0000750E0000}"/>
    <cellStyle name="20% - Accent3 2 2 6 2 6" xfId="24255" xr:uid="{00000000-0005-0000-0000-0000760E0000}"/>
    <cellStyle name="20% - Accent3 2 2 6 2 7" xfId="28333" xr:uid="{00000000-0005-0000-0000-0000770E0000}"/>
    <cellStyle name="20% - Accent3 2 2 6 3" xfId="3670" xr:uid="{00000000-0005-0000-0000-0000780E0000}"/>
    <cellStyle name="20% - Accent3 2 2 6 3 2" xfId="8644" xr:uid="{00000000-0005-0000-0000-0000790E0000}"/>
    <cellStyle name="20% - Accent3 2 2 6 3 3" xfId="12921" xr:uid="{00000000-0005-0000-0000-00007A0E0000}"/>
    <cellStyle name="20% - Accent3 2 2 6 3 4" xfId="17179" xr:uid="{00000000-0005-0000-0000-00007B0E0000}"/>
    <cellStyle name="20% - Accent3 2 2 6 3 5" xfId="21398" xr:uid="{00000000-0005-0000-0000-00007C0E0000}"/>
    <cellStyle name="20% - Accent3 2 2 6 3 6" xfId="25593" xr:uid="{00000000-0005-0000-0000-00007D0E0000}"/>
    <cellStyle name="20% - Accent3 2 2 6 3 7" xfId="29489" xr:uid="{00000000-0005-0000-0000-00007E0E0000}"/>
    <cellStyle name="20% - Accent3 2 2 6 4" xfId="6372" xr:uid="{00000000-0005-0000-0000-00007F0E0000}"/>
    <cellStyle name="20% - Accent3 2 2 6 5" xfId="10661" xr:uid="{00000000-0005-0000-0000-0000800E0000}"/>
    <cellStyle name="20% - Accent3 2 2 6 6" xfId="14937" xr:uid="{00000000-0005-0000-0000-0000810E0000}"/>
    <cellStyle name="20% - Accent3 2 2 6 7" xfId="19178" xr:uid="{00000000-0005-0000-0000-0000820E0000}"/>
    <cellStyle name="20% - Accent3 2 2 6 8" xfId="23425" xr:uid="{00000000-0005-0000-0000-0000830E0000}"/>
    <cellStyle name="20% - Accent3 2 2 6 9" xfId="27526" xr:uid="{00000000-0005-0000-0000-0000840E0000}"/>
    <cellStyle name="20% - Accent3 2 2 7" xfId="1884" xr:uid="{00000000-0005-0000-0000-0000850E0000}"/>
    <cellStyle name="20% - Accent3 2 2 7 2" xfId="6858" xr:uid="{00000000-0005-0000-0000-0000860E0000}"/>
    <cellStyle name="20% - Accent3 2 2 7 3" xfId="11144" xr:uid="{00000000-0005-0000-0000-0000870E0000}"/>
    <cellStyle name="20% - Accent3 2 2 7 4" xfId="15418" xr:uid="{00000000-0005-0000-0000-0000880E0000}"/>
    <cellStyle name="20% - Accent3 2 2 7 5" xfId="19653" xr:uid="{00000000-0005-0000-0000-0000890E0000}"/>
    <cellStyle name="20% - Accent3 2 2 7 6" xfId="23893" xr:uid="{00000000-0005-0000-0000-00008A0E0000}"/>
    <cellStyle name="20% - Accent3 2 2 7 7" xfId="27974" xr:uid="{00000000-0005-0000-0000-00008B0E0000}"/>
    <cellStyle name="20% - Accent3 2 2 8" xfId="981" xr:uid="{00000000-0005-0000-0000-00008C0E0000}"/>
    <cellStyle name="20% - Accent3 2 2 8 2" xfId="5957" xr:uid="{00000000-0005-0000-0000-00008D0E0000}"/>
    <cellStyle name="20% - Accent3 2 2 8 3" xfId="10247" xr:uid="{00000000-0005-0000-0000-00008E0E0000}"/>
    <cellStyle name="20% - Accent3 2 2 8 4" xfId="14525" xr:uid="{00000000-0005-0000-0000-00008F0E0000}"/>
    <cellStyle name="20% - Accent3 2 2 8 5" xfId="18777" xr:uid="{00000000-0005-0000-0000-0000900E0000}"/>
    <cellStyle name="20% - Accent3 2 2 8 6" xfId="23028" xr:uid="{00000000-0005-0000-0000-0000910E0000}"/>
    <cellStyle name="20% - Accent3 2 2 8 7" xfId="27165" xr:uid="{00000000-0005-0000-0000-0000920E0000}"/>
    <cellStyle name="20% - Accent3 2 2 9" xfId="3008" xr:uid="{00000000-0005-0000-0000-0000930E0000}"/>
    <cellStyle name="20% - Accent3 2 2 9 2" xfId="7981" xr:uid="{00000000-0005-0000-0000-0000940E0000}"/>
    <cellStyle name="20% - Accent3 2 2 9 3" xfId="12258" xr:uid="{00000000-0005-0000-0000-0000950E0000}"/>
    <cellStyle name="20% - Accent3 2 2 9 4" xfId="16517" xr:uid="{00000000-0005-0000-0000-0000960E0000}"/>
    <cellStyle name="20% - Accent3 2 2 9 5" xfId="20736" xr:uid="{00000000-0005-0000-0000-0000970E0000}"/>
    <cellStyle name="20% - Accent3 2 2 9 6" xfId="24934" xr:uid="{00000000-0005-0000-0000-0000980E0000}"/>
    <cellStyle name="20% - Accent3 2 2 9 7" xfId="28831" xr:uid="{00000000-0005-0000-0000-0000990E0000}"/>
    <cellStyle name="20% - Accent3 2 3" xfId="236" xr:uid="{00000000-0005-0000-0000-00009A0E0000}"/>
    <cellStyle name="20% - Accent3 2 3 10" xfId="12115" xr:uid="{00000000-0005-0000-0000-00009B0E0000}"/>
    <cellStyle name="20% - Accent3 2 3 11" xfId="16380" xr:uid="{00000000-0005-0000-0000-00009C0E0000}"/>
    <cellStyle name="20% - Accent3 2 3 12" xfId="20461" xr:uid="{00000000-0005-0000-0000-00009D0E0000}"/>
    <cellStyle name="20% - Accent3 2 3 13" xfId="24813" xr:uid="{00000000-0005-0000-0000-00009E0E0000}"/>
    <cellStyle name="20% - Accent3 2 3 2" xfId="449" xr:uid="{00000000-0005-0000-0000-00009F0E0000}"/>
    <cellStyle name="20% - Accent3 2 3 2 10" xfId="16453" xr:uid="{00000000-0005-0000-0000-0000A00E0000}"/>
    <cellStyle name="20% - Accent3 2 3 2 11" xfId="17828" xr:uid="{00000000-0005-0000-0000-0000A10E0000}"/>
    <cellStyle name="20% - Accent3 2 3 2 12" xfId="24872" xr:uid="{00000000-0005-0000-0000-0000A20E0000}"/>
    <cellStyle name="20% - Accent3 2 3 2 2" xfId="823" xr:uid="{00000000-0005-0000-0000-0000A30E0000}"/>
    <cellStyle name="20% - Accent3 2 3 2 2 10" xfId="22876" xr:uid="{00000000-0005-0000-0000-0000A40E0000}"/>
    <cellStyle name="20% - Accent3 2 3 2 2 11" xfId="27028" xr:uid="{00000000-0005-0000-0000-0000A50E0000}"/>
    <cellStyle name="20% - Accent3 2 3 2 2 2" xfId="2253" xr:uid="{00000000-0005-0000-0000-0000A60E0000}"/>
    <cellStyle name="20% - Accent3 2 3 2 2 2 2" xfId="4190" xr:uid="{00000000-0005-0000-0000-0000A70E0000}"/>
    <cellStyle name="20% - Accent3 2 3 2 2 2 2 2" xfId="9164" xr:uid="{00000000-0005-0000-0000-0000A80E0000}"/>
    <cellStyle name="20% - Accent3 2 3 2 2 2 2 3" xfId="13441" xr:uid="{00000000-0005-0000-0000-0000A90E0000}"/>
    <cellStyle name="20% - Accent3 2 3 2 2 2 2 4" xfId="17699" xr:uid="{00000000-0005-0000-0000-0000AA0E0000}"/>
    <cellStyle name="20% - Accent3 2 3 2 2 2 2 5" xfId="21918" xr:uid="{00000000-0005-0000-0000-0000AB0E0000}"/>
    <cellStyle name="20% - Accent3 2 3 2 2 2 2 6" xfId="26113" xr:uid="{00000000-0005-0000-0000-0000AC0E0000}"/>
    <cellStyle name="20% - Accent3 2 3 2 2 2 2 7" xfId="30009" xr:uid="{00000000-0005-0000-0000-0000AD0E0000}"/>
    <cellStyle name="20% - Accent3 2 3 2 2 2 3" xfId="7227" xr:uid="{00000000-0005-0000-0000-0000AE0E0000}"/>
    <cellStyle name="20% - Accent3 2 3 2 2 2 4" xfId="11512" xr:uid="{00000000-0005-0000-0000-0000AF0E0000}"/>
    <cellStyle name="20% - Accent3 2 3 2 2 2 5" xfId="15784" xr:uid="{00000000-0005-0000-0000-0000B00E0000}"/>
    <cellStyle name="20% - Accent3 2 3 2 2 2 6" xfId="20018" xr:uid="{00000000-0005-0000-0000-0000B10E0000}"/>
    <cellStyle name="20% - Accent3 2 3 2 2 2 7" xfId="24256" xr:uid="{00000000-0005-0000-0000-0000B20E0000}"/>
    <cellStyle name="20% - Accent3 2 3 2 2 2 8" xfId="28334" xr:uid="{00000000-0005-0000-0000-0000B30E0000}"/>
    <cellStyle name="20% - Accent3 2 3 2 2 3" xfId="1398" xr:uid="{00000000-0005-0000-0000-0000B40E0000}"/>
    <cellStyle name="20% - Accent3 2 3 2 2 3 2" xfId="6373" xr:uid="{00000000-0005-0000-0000-0000B50E0000}"/>
    <cellStyle name="20% - Accent3 2 3 2 2 3 3" xfId="10662" xr:uid="{00000000-0005-0000-0000-0000B60E0000}"/>
    <cellStyle name="20% - Accent3 2 3 2 2 3 4" xfId="14938" xr:uid="{00000000-0005-0000-0000-0000B70E0000}"/>
    <cellStyle name="20% - Accent3 2 3 2 2 3 5" xfId="19179" xr:uid="{00000000-0005-0000-0000-0000B80E0000}"/>
    <cellStyle name="20% - Accent3 2 3 2 2 3 6" xfId="23426" xr:uid="{00000000-0005-0000-0000-0000B90E0000}"/>
    <cellStyle name="20% - Accent3 2 3 2 2 3 7" xfId="27527" xr:uid="{00000000-0005-0000-0000-0000BA0E0000}"/>
    <cellStyle name="20% - Accent3 2 3 2 2 4" xfId="3533" xr:uid="{00000000-0005-0000-0000-0000BB0E0000}"/>
    <cellStyle name="20% - Accent3 2 3 2 2 4 2" xfId="8507" xr:uid="{00000000-0005-0000-0000-0000BC0E0000}"/>
    <cellStyle name="20% - Accent3 2 3 2 2 4 3" xfId="12784" xr:uid="{00000000-0005-0000-0000-0000BD0E0000}"/>
    <cellStyle name="20% - Accent3 2 3 2 2 4 4" xfId="17042" xr:uid="{00000000-0005-0000-0000-0000BE0E0000}"/>
    <cellStyle name="20% - Accent3 2 3 2 2 4 5" xfId="21261" xr:uid="{00000000-0005-0000-0000-0000BF0E0000}"/>
    <cellStyle name="20% - Accent3 2 3 2 2 4 6" xfId="25456" xr:uid="{00000000-0005-0000-0000-0000C00E0000}"/>
    <cellStyle name="20% - Accent3 2 3 2 2 4 7" xfId="29352" xr:uid="{00000000-0005-0000-0000-0000C10E0000}"/>
    <cellStyle name="20% - Accent3 2 3 2 2 5" xfId="4881" xr:uid="{00000000-0005-0000-0000-0000C20E0000}"/>
    <cellStyle name="20% - Accent3 2 3 2 2 5 2" xfId="9853" xr:uid="{00000000-0005-0000-0000-0000C30E0000}"/>
    <cellStyle name="20% - Accent3 2 3 2 2 5 3" xfId="14131" xr:uid="{00000000-0005-0000-0000-0000C40E0000}"/>
    <cellStyle name="20% - Accent3 2 3 2 2 5 4" xfId="18387" xr:uid="{00000000-0005-0000-0000-0000C50E0000}"/>
    <cellStyle name="20% - Accent3 2 3 2 2 5 5" xfId="22604" xr:uid="{00000000-0005-0000-0000-0000C60E0000}"/>
    <cellStyle name="20% - Accent3 2 3 2 2 5 6" xfId="26790" xr:uid="{00000000-0005-0000-0000-0000C70E0000}"/>
    <cellStyle name="20% - Accent3 2 3 2 2 5 7" xfId="30669" xr:uid="{00000000-0005-0000-0000-0000C80E0000}"/>
    <cellStyle name="20% - Accent3 2 3 2 2 6" xfId="5799" xr:uid="{00000000-0005-0000-0000-0000C90E0000}"/>
    <cellStyle name="20% - Accent3 2 3 2 2 7" xfId="10091" xr:uid="{00000000-0005-0000-0000-0000CA0E0000}"/>
    <cellStyle name="20% - Accent3 2 3 2 2 8" xfId="14369" xr:uid="{00000000-0005-0000-0000-0000CB0E0000}"/>
    <cellStyle name="20% - Accent3 2 3 2 2 9" xfId="18625" xr:uid="{00000000-0005-0000-0000-0000CC0E0000}"/>
    <cellStyle name="20% - Accent3 2 3 2 3" xfId="2082" xr:uid="{00000000-0005-0000-0000-0000CD0E0000}"/>
    <cellStyle name="20% - Accent3 2 3 2 3 2" xfId="3861" xr:uid="{00000000-0005-0000-0000-0000CE0E0000}"/>
    <cellStyle name="20% - Accent3 2 3 2 3 2 2" xfId="8835" xr:uid="{00000000-0005-0000-0000-0000CF0E0000}"/>
    <cellStyle name="20% - Accent3 2 3 2 3 2 3" xfId="13112" xr:uid="{00000000-0005-0000-0000-0000D00E0000}"/>
    <cellStyle name="20% - Accent3 2 3 2 3 2 4" xfId="17370" xr:uid="{00000000-0005-0000-0000-0000D10E0000}"/>
    <cellStyle name="20% - Accent3 2 3 2 3 2 5" xfId="21589" xr:uid="{00000000-0005-0000-0000-0000D20E0000}"/>
    <cellStyle name="20% - Accent3 2 3 2 3 2 6" xfId="25784" xr:uid="{00000000-0005-0000-0000-0000D30E0000}"/>
    <cellStyle name="20% - Accent3 2 3 2 3 2 7" xfId="29680" xr:uid="{00000000-0005-0000-0000-0000D40E0000}"/>
    <cellStyle name="20% - Accent3 2 3 2 3 3" xfId="7056" xr:uid="{00000000-0005-0000-0000-0000D50E0000}"/>
    <cellStyle name="20% - Accent3 2 3 2 3 4" xfId="11341" xr:uid="{00000000-0005-0000-0000-0000D60E0000}"/>
    <cellStyle name="20% - Accent3 2 3 2 3 5" xfId="15613" xr:uid="{00000000-0005-0000-0000-0000D70E0000}"/>
    <cellStyle name="20% - Accent3 2 3 2 3 6" xfId="19847" xr:uid="{00000000-0005-0000-0000-0000D80E0000}"/>
    <cellStyle name="20% - Accent3 2 3 2 3 7" xfId="24085" xr:uid="{00000000-0005-0000-0000-0000D90E0000}"/>
    <cellStyle name="20% - Accent3 2 3 2 3 8" xfId="28163" xr:uid="{00000000-0005-0000-0000-0000DA0E0000}"/>
    <cellStyle name="20% - Accent3 2 3 2 4" xfId="1221" xr:uid="{00000000-0005-0000-0000-0000DB0E0000}"/>
    <cellStyle name="20% - Accent3 2 3 2 4 2" xfId="6196" xr:uid="{00000000-0005-0000-0000-0000DC0E0000}"/>
    <cellStyle name="20% - Accent3 2 3 2 4 3" xfId="10485" xr:uid="{00000000-0005-0000-0000-0000DD0E0000}"/>
    <cellStyle name="20% - Accent3 2 3 2 4 4" xfId="14763" xr:uid="{00000000-0005-0000-0000-0000DE0E0000}"/>
    <cellStyle name="20% - Accent3 2 3 2 4 5" xfId="19005" xr:uid="{00000000-0005-0000-0000-0000DF0E0000}"/>
    <cellStyle name="20% - Accent3 2 3 2 4 6" xfId="23251" xr:uid="{00000000-0005-0000-0000-0000E00E0000}"/>
    <cellStyle name="20% - Accent3 2 3 2 4 7" xfId="27356" xr:uid="{00000000-0005-0000-0000-0000E10E0000}"/>
    <cellStyle name="20% - Accent3 2 3 2 5" xfId="3204" xr:uid="{00000000-0005-0000-0000-0000E20E0000}"/>
    <cellStyle name="20% - Accent3 2 3 2 5 2" xfId="8177" xr:uid="{00000000-0005-0000-0000-0000E30E0000}"/>
    <cellStyle name="20% - Accent3 2 3 2 5 3" xfId="12454" xr:uid="{00000000-0005-0000-0000-0000E40E0000}"/>
    <cellStyle name="20% - Accent3 2 3 2 5 4" xfId="16713" xr:uid="{00000000-0005-0000-0000-0000E50E0000}"/>
    <cellStyle name="20% - Accent3 2 3 2 5 5" xfId="20931" xr:uid="{00000000-0005-0000-0000-0000E60E0000}"/>
    <cellStyle name="20% - Accent3 2 3 2 5 6" xfId="25127" xr:uid="{00000000-0005-0000-0000-0000E70E0000}"/>
    <cellStyle name="20% - Accent3 2 3 2 5 7" xfId="29023" xr:uid="{00000000-0005-0000-0000-0000E80E0000}"/>
    <cellStyle name="20% - Accent3 2 3 2 6" xfId="4552" xr:uid="{00000000-0005-0000-0000-0000E90E0000}"/>
    <cellStyle name="20% - Accent3 2 3 2 6 2" xfId="9524" xr:uid="{00000000-0005-0000-0000-0000EA0E0000}"/>
    <cellStyle name="20% - Accent3 2 3 2 6 3" xfId="13802" xr:uid="{00000000-0005-0000-0000-0000EB0E0000}"/>
    <cellStyle name="20% - Accent3 2 3 2 6 4" xfId="18058" xr:uid="{00000000-0005-0000-0000-0000EC0E0000}"/>
    <cellStyle name="20% - Accent3 2 3 2 6 5" xfId="22275" xr:uid="{00000000-0005-0000-0000-0000ED0E0000}"/>
    <cellStyle name="20% - Accent3 2 3 2 6 6" xfId="26461" xr:uid="{00000000-0005-0000-0000-0000EE0E0000}"/>
    <cellStyle name="20% - Accent3 2 3 2 6 7" xfId="30340" xr:uid="{00000000-0005-0000-0000-0000EF0E0000}"/>
    <cellStyle name="20% - Accent3 2 3 2 7" xfId="5426" xr:uid="{00000000-0005-0000-0000-0000F00E0000}"/>
    <cellStyle name="20% - Accent3 2 3 2 8" xfId="7917" xr:uid="{00000000-0005-0000-0000-0000F10E0000}"/>
    <cellStyle name="20% - Accent3 2 3 2 9" xfId="12194" xr:uid="{00000000-0005-0000-0000-0000F20E0000}"/>
    <cellStyle name="20% - Accent3 2 3 3" xfId="656" xr:uid="{00000000-0005-0000-0000-0000F30E0000}"/>
    <cellStyle name="20% - Accent3 2 3 3 10" xfId="22709" xr:uid="{00000000-0005-0000-0000-0000F40E0000}"/>
    <cellStyle name="20% - Accent3 2 3 3 11" xfId="23149" xr:uid="{00000000-0005-0000-0000-0000F50E0000}"/>
    <cellStyle name="20% - Accent3 2 3 3 2" xfId="2254" xr:uid="{00000000-0005-0000-0000-0000F60E0000}"/>
    <cellStyle name="20% - Accent3 2 3 3 2 2" xfId="4023" xr:uid="{00000000-0005-0000-0000-0000F70E0000}"/>
    <cellStyle name="20% - Accent3 2 3 3 2 2 2" xfId="8997" xr:uid="{00000000-0005-0000-0000-0000F80E0000}"/>
    <cellStyle name="20% - Accent3 2 3 3 2 2 3" xfId="13274" xr:uid="{00000000-0005-0000-0000-0000F90E0000}"/>
    <cellStyle name="20% - Accent3 2 3 3 2 2 4" xfId="17532" xr:uid="{00000000-0005-0000-0000-0000FA0E0000}"/>
    <cellStyle name="20% - Accent3 2 3 3 2 2 5" xfId="21751" xr:uid="{00000000-0005-0000-0000-0000FB0E0000}"/>
    <cellStyle name="20% - Accent3 2 3 3 2 2 6" xfId="25946" xr:uid="{00000000-0005-0000-0000-0000FC0E0000}"/>
    <cellStyle name="20% - Accent3 2 3 3 2 2 7" xfId="29842" xr:uid="{00000000-0005-0000-0000-0000FD0E0000}"/>
    <cellStyle name="20% - Accent3 2 3 3 2 3" xfId="7228" xr:uid="{00000000-0005-0000-0000-0000FE0E0000}"/>
    <cellStyle name="20% - Accent3 2 3 3 2 4" xfId="11513" xr:uid="{00000000-0005-0000-0000-0000FF0E0000}"/>
    <cellStyle name="20% - Accent3 2 3 3 2 5" xfId="15785" xr:uid="{00000000-0005-0000-0000-0000000F0000}"/>
    <cellStyle name="20% - Accent3 2 3 3 2 6" xfId="20019" xr:uid="{00000000-0005-0000-0000-0000010F0000}"/>
    <cellStyle name="20% - Accent3 2 3 3 2 7" xfId="24257" xr:uid="{00000000-0005-0000-0000-0000020F0000}"/>
    <cellStyle name="20% - Accent3 2 3 3 2 8" xfId="28335" xr:uid="{00000000-0005-0000-0000-0000030F0000}"/>
    <cellStyle name="20% - Accent3 2 3 3 3" xfId="1399" xr:uid="{00000000-0005-0000-0000-0000040F0000}"/>
    <cellStyle name="20% - Accent3 2 3 3 3 2" xfId="6374" xr:uid="{00000000-0005-0000-0000-0000050F0000}"/>
    <cellStyle name="20% - Accent3 2 3 3 3 3" xfId="10663" xr:uid="{00000000-0005-0000-0000-0000060F0000}"/>
    <cellStyle name="20% - Accent3 2 3 3 3 4" xfId="14939" xr:uid="{00000000-0005-0000-0000-0000070F0000}"/>
    <cellStyle name="20% - Accent3 2 3 3 3 5" xfId="19180" xr:uid="{00000000-0005-0000-0000-0000080F0000}"/>
    <cellStyle name="20% - Accent3 2 3 3 3 6" xfId="23427" xr:uid="{00000000-0005-0000-0000-0000090F0000}"/>
    <cellStyle name="20% - Accent3 2 3 3 3 7" xfId="27528" xr:uid="{00000000-0005-0000-0000-00000A0F0000}"/>
    <cellStyle name="20% - Accent3 2 3 3 4" xfId="3366" xr:uid="{00000000-0005-0000-0000-00000B0F0000}"/>
    <cellStyle name="20% - Accent3 2 3 3 4 2" xfId="8340" xr:uid="{00000000-0005-0000-0000-00000C0F0000}"/>
    <cellStyle name="20% - Accent3 2 3 3 4 3" xfId="12617" xr:uid="{00000000-0005-0000-0000-00000D0F0000}"/>
    <cellStyle name="20% - Accent3 2 3 3 4 4" xfId="16875" xr:uid="{00000000-0005-0000-0000-00000E0F0000}"/>
    <cellStyle name="20% - Accent3 2 3 3 4 5" xfId="21094" xr:uid="{00000000-0005-0000-0000-00000F0F0000}"/>
    <cellStyle name="20% - Accent3 2 3 3 4 6" xfId="25289" xr:uid="{00000000-0005-0000-0000-0000100F0000}"/>
    <cellStyle name="20% - Accent3 2 3 3 4 7" xfId="29185" xr:uid="{00000000-0005-0000-0000-0000110F0000}"/>
    <cellStyle name="20% - Accent3 2 3 3 5" xfId="4714" xr:uid="{00000000-0005-0000-0000-0000120F0000}"/>
    <cellStyle name="20% - Accent3 2 3 3 5 2" xfId="9686" xr:uid="{00000000-0005-0000-0000-0000130F0000}"/>
    <cellStyle name="20% - Accent3 2 3 3 5 3" xfId="13964" xr:uid="{00000000-0005-0000-0000-0000140F0000}"/>
    <cellStyle name="20% - Accent3 2 3 3 5 4" xfId="18220" xr:uid="{00000000-0005-0000-0000-0000150F0000}"/>
    <cellStyle name="20% - Accent3 2 3 3 5 5" xfId="22437" xr:uid="{00000000-0005-0000-0000-0000160F0000}"/>
    <cellStyle name="20% - Accent3 2 3 3 5 6" xfId="26623" xr:uid="{00000000-0005-0000-0000-0000170F0000}"/>
    <cellStyle name="20% - Accent3 2 3 3 5 7" xfId="30502" xr:uid="{00000000-0005-0000-0000-0000180F0000}"/>
    <cellStyle name="20% - Accent3 2 3 3 6" xfId="5632" xr:uid="{00000000-0005-0000-0000-0000190F0000}"/>
    <cellStyle name="20% - Accent3 2 3 3 7" xfId="6093" xr:uid="{00000000-0005-0000-0000-00001A0F0000}"/>
    <cellStyle name="20% - Accent3 2 3 3 8" xfId="10381" xr:uid="{00000000-0005-0000-0000-00001B0F0000}"/>
    <cellStyle name="20% - Accent3 2 3 3 9" xfId="14660" xr:uid="{00000000-0005-0000-0000-00001C0F0000}"/>
    <cellStyle name="20% - Accent3 2 3 4" xfId="1926" xr:uid="{00000000-0005-0000-0000-00001D0F0000}"/>
    <cellStyle name="20% - Accent3 2 3 4 2" xfId="3694" xr:uid="{00000000-0005-0000-0000-00001E0F0000}"/>
    <cellStyle name="20% - Accent3 2 3 4 2 2" xfId="8668" xr:uid="{00000000-0005-0000-0000-00001F0F0000}"/>
    <cellStyle name="20% - Accent3 2 3 4 2 3" xfId="12945" xr:uid="{00000000-0005-0000-0000-0000200F0000}"/>
    <cellStyle name="20% - Accent3 2 3 4 2 4" xfId="17203" xr:uid="{00000000-0005-0000-0000-0000210F0000}"/>
    <cellStyle name="20% - Accent3 2 3 4 2 5" xfId="21422" xr:uid="{00000000-0005-0000-0000-0000220F0000}"/>
    <cellStyle name="20% - Accent3 2 3 4 2 6" xfId="25617" xr:uid="{00000000-0005-0000-0000-0000230F0000}"/>
    <cellStyle name="20% - Accent3 2 3 4 2 7" xfId="29513" xr:uid="{00000000-0005-0000-0000-0000240F0000}"/>
    <cellStyle name="20% - Accent3 2 3 4 3" xfId="6900" xr:uid="{00000000-0005-0000-0000-0000250F0000}"/>
    <cellStyle name="20% - Accent3 2 3 4 4" xfId="11185" xr:uid="{00000000-0005-0000-0000-0000260F0000}"/>
    <cellStyle name="20% - Accent3 2 3 4 5" xfId="15458" xr:uid="{00000000-0005-0000-0000-0000270F0000}"/>
    <cellStyle name="20% - Accent3 2 3 4 6" xfId="19695" xr:uid="{00000000-0005-0000-0000-0000280F0000}"/>
    <cellStyle name="20% - Accent3 2 3 4 7" xfId="23932" xr:uid="{00000000-0005-0000-0000-0000290F0000}"/>
    <cellStyle name="20% - Accent3 2 3 4 8" xfId="28011" xr:uid="{00000000-0005-0000-0000-00002A0F0000}"/>
    <cellStyle name="20% - Accent3 2 3 5" xfId="1041" xr:uid="{00000000-0005-0000-0000-00002B0F0000}"/>
    <cellStyle name="20% - Accent3 2 3 5 2" xfId="6017" xr:uid="{00000000-0005-0000-0000-00002C0F0000}"/>
    <cellStyle name="20% - Accent3 2 3 5 3" xfId="10306" xr:uid="{00000000-0005-0000-0000-00002D0F0000}"/>
    <cellStyle name="20% - Accent3 2 3 5 4" xfId="14585" xr:uid="{00000000-0005-0000-0000-00002E0F0000}"/>
    <cellStyle name="20% - Accent3 2 3 5 5" xfId="18834" xr:uid="{00000000-0005-0000-0000-00002F0F0000}"/>
    <cellStyle name="20% - Accent3 2 3 5 6" xfId="23081" xr:uid="{00000000-0005-0000-0000-0000300F0000}"/>
    <cellStyle name="20% - Accent3 2 3 5 7" xfId="27203" xr:uid="{00000000-0005-0000-0000-0000310F0000}"/>
    <cellStyle name="20% - Accent3 2 3 6" xfId="3036" xr:uid="{00000000-0005-0000-0000-0000320F0000}"/>
    <cellStyle name="20% - Accent3 2 3 6 2" xfId="8009" xr:uid="{00000000-0005-0000-0000-0000330F0000}"/>
    <cellStyle name="20% - Accent3 2 3 6 3" xfId="12286" xr:uid="{00000000-0005-0000-0000-0000340F0000}"/>
    <cellStyle name="20% - Accent3 2 3 6 4" xfId="16545" xr:uid="{00000000-0005-0000-0000-0000350F0000}"/>
    <cellStyle name="20% - Accent3 2 3 6 5" xfId="20764" xr:uid="{00000000-0005-0000-0000-0000360F0000}"/>
    <cellStyle name="20% - Accent3 2 3 6 6" xfId="24960" xr:uid="{00000000-0005-0000-0000-0000370F0000}"/>
    <cellStyle name="20% - Accent3 2 3 6 7" xfId="28856" xr:uid="{00000000-0005-0000-0000-0000380F0000}"/>
    <cellStyle name="20% - Accent3 2 3 7" xfId="4385" xr:uid="{00000000-0005-0000-0000-0000390F0000}"/>
    <cellStyle name="20% - Accent3 2 3 7 2" xfId="9357" xr:uid="{00000000-0005-0000-0000-00003A0F0000}"/>
    <cellStyle name="20% - Accent3 2 3 7 3" xfId="13635" xr:uid="{00000000-0005-0000-0000-00003B0F0000}"/>
    <cellStyle name="20% - Accent3 2 3 7 4" xfId="17891" xr:uid="{00000000-0005-0000-0000-00003C0F0000}"/>
    <cellStyle name="20% - Accent3 2 3 7 5" xfId="22108" xr:uid="{00000000-0005-0000-0000-00003D0F0000}"/>
    <cellStyle name="20% - Accent3 2 3 7 6" xfId="26294" xr:uid="{00000000-0005-0000-0000-00003E0F0000}"/>
    <cellStyle name="20% - Accent3 2 3 7 7" xfId="30173" xr:uid="{00000000-0005-0000-0000-00003F0F0000}"/>
    <cellStyle name="20% - Accent3 2 3 8" xfId="5213" xr:uid="{00000000-0005-0000-0000-0000400F0000}"/>
    <cellStyle name="20% - Accent3 2 3 9" xfId="7834" xr:uid="{00000000-0005-0000-0000-0000410F0000}"/>
    <cellStyle name="20% - Accent3 2 4" xfId="383" xr:uid="{00000000-0005-0000-0000-0000420F0000}"/>
    <cellStyle name="20% - Accent3 2 4 10" xfId="12132" xr:uid="{00000000-0005-0000-0000-0000430F0000}"/>
    <cellStyle name="20% - Accent3 2 4 11" xfId="16395" xr:uid="{00000000-0005-0000-0000-0000440F0000}"/>
    <cellStyle name="20% - Accent3 2 4 12" xfId="20594" xr:uid="{00000000-0005-0000-0000-0000450F0000}"/>
    <cellStyle name="20% - Accent3 2 4 13" xfId="24825" xr:uid="{00000000-0005-0000-0000-0000460F0000}"/>
    <cellStyle name="20% - Accent3 2 4 2" xfId="757" xr:uid="{00000000-0005-0000-0000-0000470F0000}"/>
    <cellStyle name="20% - Accent3 2 4 2 10" xfId="22810" xr:uid="{00000000-0005-0000-0000-0000480F0000}"/>
    <cellStyle name="20% - Accent3 2 4 2 11" xfId="26962" xr:uid="{00000000-0005-0000-0000-0000490F0000}"/>
    <cellStyle name="20% - Accent3 2 4 2 2" xfId="2255" xr:uid="{00000000-0005-0000-0000-00004A0F0000}"/>
    <cellStyle name="20% - Accent3 2 4 2 2 2" xfId="4124" xr:uid="{00000000-0005-0000-0000-00004B0F0000}"/>
    <cellStyle name="20% - Accent3 2 4 2 2 2 2" xfId="9098" xr:uid="{00000000-0005-0000-0000-00004C0F0000}"/>
    <cellStyle name="20% - Accent3 2 4 2 2 2 3" xfId="13375" xr:uid="{00000000-0005-0000-0000-00004D0F0000}"/>
    <cellStyle name="20% - Accent3 2 4 2 2 2 4" xfId="17633" xr:uid="{00000000-0005-0000-0000-00004E0F0000}"/>
    <cellStyle name="20% - Accent3 2 4 2 2 2 5" xfId="21852" xr:uid="{00000000-0005-0000-0000-00004F0F0000}"/>
    <cellStyle name="20% - Accent3 2 4 2 2 2 6" xfId="26047" xr:uid="{00000000-0005-0000-0000-0000500F0000}"/>
    <cellStyle name="20% - Accent3 2 4 2 2 2 7" xfId="29943" xr:uid="{00000000-0005-0000-0000-0000510F0000}"/>
    <cellStyle name="20% - Accent3 2 4 2 2 3" xfId="7229" xr:uid="{00000000-0005-0000-0000-0000520F0000}"/>
    <cellStyle name="20% - Accent3 2 4 2 2 4" xfId="11514" xr:uid="{00000000-0005-0000-0000-0000530F0000}"/>
    <cellStyle name="20% - Accent3 2 4 2 2 5" xfId="15786" xr:uid="{00000000-0005-0000-0000-0000540F0000}"/>
    <cellStyle name="20% - Accent3 2 4 2 2 6" xfId="20020" xr:uid="{00000000-0005-0000-0000-0000550F0000}"/>
    <cellStyle name="20% - Accent3 2 4 2 2 7" xfId="24258" xr:uid="{00000000-0005-0000-0000-0000560F0000}"/>
    <cellStyle name="20% - Accent3 2 4 2 2 8" xfId="28336" xr:uid="{00000000-0005-0000-0000-0000570F0000}"/>
    <cellStyle name="20% - Accent3 2 4 2 3" xfId="1400" xr:uid="{00000000-0005-0000-0000-0000580F0000}"/>
    <cellStyle name="20% - Accent3 2 4 2 3 2" xfId="6375" xr:uid="{00000000-0005-0000-0000-0000590F0000}"/>
    <cellStyle name="20% - Accent3 2 4 2 3 3" xfId="10664" xr:uid="{00000000-0005-0000-0000-00005A0F0000}"/>
    <cellStyle name="20% - Accent3 2 4 2 3 4" xfId="14940" xr:uid="{00000000-0005-0000-0000-00005B0F0000}"/>
    <cellStyle name="20% - Accent3 2 4 2 3 5" xfId="19181" xr:uid="{00000000-0005-0000-0000-00005C0F0000}"/>
    <cellStyle name="20% - Accent3 2 4 2 3 6" xfId="23428" xr:uid="{00000000-0005-0000-0000-00005D0F0000}"/>
    <cellStyle name="20% - Accent3 2 4 2 3 7" xfId="27529" xr:uid="{00000000-0005-0000-0000-00005E0F0000}"/>
    <cellStyle name="20% - Accent3 2 4 2 4" xfId="3467" xr:uid="{00000000-0005-0000-0000-00005F0F0000}"/>
    <cellStyle name="20% - Accent3 2 4 2 4 2" xfId="8441" xr:uid="{00000000-0005-0000-0000-0000600F0000}"/>
    <cellStyle name="20% - Accent3 2 4 2 4 3" xfId="12718" xr:uid="{00000000-0005-0000-0000-0000610F0000}"/>
    <cellStyle name="20% - Accent3 2 4 2 4 4" xfId="16976" xr:uid="{00000000-0005-0000-0000-0000620F0000}"/>
    <cellStyle name="20% - Accent3 2 4 2 4 5" xfId="21195" xr:uid="{00000000-0005-0000-0000-0000630F0000}"/>
    <cellStyle name="20% - Accent3 2 4 2 4 6" xfId="25390" xr:uid="{00000000-0005-0000-0000-0000640F0000}"/>
    <cellStyle name="20% - Accent3 2 4 2 4 7" xfId="29286" xr:uid="{00000000-0005-0000-0000-0000650F0000}"/>
    <cellStyle name="20% - Accent3 2 4 2 5" xfId="4815" xr:uid="{00000000-0005-0000-0000-0000660F0000}"/>
    <cellStyle name="20% - Accent3 2 4 2 5 2" xfId="9787" xr:uid="{00000000-0005-0000-0000-0000670F0000}"/>
    <cellStyle name="20% - Accent3 2 4 2 5 3" xfId="14065" xr:uid="{00000000-0005-0000-0000-0000680F0000}"/>
    <cellStyle name="20% - Accent3 2 4 2 5 4" xfId="18321" xr:uid="{00000000-0005-0000-0000-0000690F0000}"/>
    <cellStyle name="20% - Accent3 2 4 2 5 5" xfId="22538" xr:uid="{00000000-0005-0000-0000-00006A0F0000}"/>
    <cellStyle name="20% - Accent3 2 4 2 5 6" xfId="26724" xr:uid="{00000000-0005-0000-0000-00006B0F0000}"/>
    <cellStyle name="20% - Accent3 2 4 2 5 7" xfId="30603" xr:uid="{00000000-0005-0000-0000-00006C0F0000}"/>
    <cellStyle name="20% - Accent3 2 4 2 6" xfId="5733" xr:uid="{00000000-0005-0000-0000-00006D0F0000}"/>
    <cellStyle name="20% - Accent3 2 4 2 7" xfId="10025" xr:uid="{00000000-0005-0000-0000-00006E0F0000}"/>
    <cellStyle name="20% - Accent3 2 4 2 8" xfId="14303" xr:uid="{00000000-0005-0000-0000-00006F0F0000}"/>
    <cellStyle name="20% - Accent3 2 4 2 9" xfId="18559" xr:uid="{00000000-0005-0000-0000-0000700F0000}"/>
    <cellStyle name="20% - Accent3 2 4 3" xfId="2016" xr:uid="{00000000-0005-0000-0000-0000710F0000}"/>
    <cellStyle name="20% - Accent3 2 4 3 2" xfId="3795" xr:uid="{00000000-0005-0000-0000-0000720F0000}"/>
    <cellStyle name="20% - Accent3 2 4 3 2 2" xfId="8769" xr:uid="{00000000-0005-0000-0000-0000730F0000}"/>
    <cellStyle name="20% - Accent3 2 4 3 2 3" xfId="13046" xr:uid="{00000000-0005-0000-0000-0000740F0000}"/>
    <cellStyle name="20% - Accent3 2 4 3 2 4" xfId="17304" xr:uid="{00000000-0005-0000-0000-0000750F0000}"/>
    <cellStyle name="20% - Accent3 2 4 3 2 5" xfId="21523" xr:uid="{00000000-0005-0000-0000-0000760F0000}"/>
    <cellStyle name="20% - Accent3 2 4 3 2 6" xfId="25718" xr:uid="{00000000-0005-0000-0000-0000770F0000}"/>
    <cellStyle name="20% - Accent3 2 4 3 2 7" xfId="29614" xr:uid="{00000000-0005-0000-0000-0000780F0000}"/>
    <cellStyle name="20% - Accent3 2 4 3 3" xfId="6990" xr:uid="{00000000-0005-0000-0000-0000790F0000}"/>
    <cellStyle name="20% - Accent3 2 4 3 4" xfId="11275" xr:uid="{00000000-0005-0000-0000-00007A0F0000}"/>
    <cellStyle name="20% - Accent3 2 4 3 5" xfId="15547" xr:uid="{00000000-0005-0000-0000-00007B0F0000}"/>
    <cellStyle name="20% - Accent3 2 4 3 6" xfId="19781" xr:uid="{00000000-0005-0000-0000-00007C0F0000}"/>
    <cellStyle name="20% - Accent3 2 4 3 7" xfId="24019" xr:uid="{00000000-0005-0000-0000-00007D0F0000}"/>
    <cellStyle name="20% - Accent3 2 4 3 8" xfId="28097" xr:uid="{00000000-0005-0000-0000-00007E0F0000}"/>
    <cellStyle name="20% - Accent3 2 4 4" xfId="1155" xr:uid="{00000000-0005-0000-0000-00007F0F0000}"/>
    <cellStyle name="20% - Accent3 2 4 4 2" xfId="6130" xr:uid="{00000000-0005-0000-0000-0000800F0000}"/>
    <cellStyle name="20% - Accent3 2 4 4 3" xfId="10419" xr:uid="{00000000-0005-0000-0000-0000810F0000}"/>
    <cellStyle name="20% - Accent3 2 4 4 4" xfId="14697" xr:uid="{00000000-0005-0000-0000-0000820F0000}"/>
    <cellStyle name="20% - Accent3 2 4 4 5" xfId="18939" xr:uid="{00000000-0005-0000-0000-0000830F0000}"/>
    <cellStyle name="20% - Accent3 2 4 4 6" xfId="23185" xr:uid="{00000000-0005-0000-0000-0000840F0000}"/>
    <cellStyle name="20% - Accent3 2 4 4 7" xfId="27290" xr:uid="{00000000-0005-0000-0000-0000850F0000}"/>
    <cellStyle name="20% - Accent3 2 4 5" xfId="2952" xr:uid="{00000000-0005-0000-0000-0000860F0000}"/>
    <cellStyle name="20% - Accent3 2 4 6" xfId="3138" xr:uid="{00000000-0005-0000-0000-0000870F0000}"/>
    <cellStyle name="20% - Accent3 2 4 6 2" xfId="8111" xr:uid="{00000000-0005-0000-0000-0000880F0000}"/>
    <cellStyle name="20% - Accent3 2 4 6 3" xfId="12388" xr:uid="{00000000-0005-0000-0000-0000890F0000}"/>
    <cellStyle name="20% - Accent3 2 4 6 4" xfId="16647" xr:uid="{00000000-0005-0000-0000-00008A0F0000}"/>
    <cellStyle name="20% - Accent3 2 4 6 5" xfId="20865" xr:uid="{00000000-0005-0000-0000-00008B0F0000}"/>
    <cellStyle name="20% - Accent3 2 4 6 6" xfId="25061" xr:uid="{00000000-0005-0000-0000-00008C0F0000}"/>
    <cellStyle name="20% - Accent3 2 4 6 7" xfId="28957" xr:uid="{00000000-0005-0000-0000-00008D0F0000}"/>
    <cellStyle name="20% - Accent3 2 4 7" xfId="4486" xr:uid="{00000000-0005-0000-0000-00008E0F0000}"/>
    <cellStyle name="20% - Accent3 2 4 7 2" xfId="9458" xr:uid="{00000000-0005-0000-0000-00008F0F0000}"/>
    <cellStyle name="20% - Accent3 2 4 7 3" xfId="13736" xr:uid="{00000000-0005-0000-0000-0000900F0000}"/>
    <cellStyle name="20% - Accent3 2 4 7 4" xfId="17992" xr:uid="{00000000-0005-0000-0000-0000910F0000}"/>
    <cellStyle name="20% - Accent3 2 4 7 5" xfId="22209" xr:uid="{00000000-0005-0000-0000-0000920F0000}"/>
    <cellStyle name="20% - Accent3 2 4 7 6" xfId="26395" xr:uid="{00000000-0005-0000-0000-0000930F0000}"/>
    <cellStyle name="20% - Accent3 2 4 7 7" xfId="30274" xr:uid="{00000000-0005-0000-0000-0000940F0000}"/>
    <cellStyle name="20% - Accent3 2 4 8" xfId="5360" xr:uid="{00000000-0005-0000-0000-0000950F0000}"/>
    <cellStyle name="20% - Accent3 2 4 9" xfId="7852" xr:uid="{00000000-0005-0000-0000-0000960F0000}"/>
    <cellStyle name="20% - Accent3 2 5" xfId="498" xr:uid="{00000000-0005-0000-0000-0000970F0000}"/>
    <cellStyle name="20% - Accent3 2 5 10" xfId="6088" xr:uid="{00000000-0005-0000-0000-0000980F0000}"/>
    <cellStyle name="20% - Accent3 2 5 11" xfId="16198" xr:uid="{00000000-0005-0000-0000-0000990F0000}"/>
    <cellStyle name="20% - Accent3 2 5 12" xfId="16382" xr:uid="{00000000-0005-0000-0000-00009A0F0000}"/>
    <cellStyle name="20% - Accent3 2 5 2" xfId="872" xr:uid="{00000000-0005-0000-0000-00009B0F0000}"/>
    <cellStyle name="20% - Accent3 2 5 2 10" xfId="22925" xr:uid="{00000000-0005-0000-0000-00009C0F0000}"/>
    <cellStyle name="20% - Accent3 2 5 2 11" xfId="27077" xr:uid="{00000000-0005-0000-0000-00009D0F0000}"/>
    <cellStyle name="20% - Accent3 2 5 2 2" xfId="2256" xr:uid="{00000000-0005-0000-0000-00009E0F0000}"/>
    <cellStyle name="20% - Accent3 2 5 2 2 2" xfId="4239" xr:uid="{00000000-0005-0000-0000-00009F0F0000}"/>
    <cellStyle name="20% - Accent3 2 5 2 2 2 2" xfId="9213" xr:uid="{00000000-0005-0000-0000-0000A00F0000}"/>
    <cellStyle name="20% - Accent3 2 5 2 2 2 3" xfId="13490" xr:uid="{00000000-0005-0000-0000-0000A10F0000}"/>
    <cellStyle name="20% - Accent3 2 5 2 2 2 4" xfId="17748" xr:uid="{00000000-0005-0000-0000-0000A20F0000}"/>
    <cellStyle name="20% - Accent3 2 5 2 2 2 5" xfId="21967" xr:uid="{00000000-0005-0000-0000-0000A30F0000}"/>
    <cellStyle name="20% - Accent3 2 5 2 2 2 6" xfId="26162" xr:uid="{00000000-0005-0000-0000-0000A40F0000}"/>
    <cellStyle name="20% - Accent3 2 5 2 2 2 7" xfId="30058" xr:uid="{00000000-0005-0000-0000-0000A50F0000}"/>
    <cellStyle name="20% - Accent3 2 5 2 2 3" xfId="7230" xr:uid="{00000000-0005-0000-0000-0000A60F0000}"/>
    <cellStyle name="20% - Accent3 2 5 2 2 4" xfId="11515" xr:uid="{00000000-0005-0000-0000-0000A70F0000}"/>
    <cellStyle name="20% - Accent3 2 5 2 2 5" xfId="15787" xr:uid="{00000000-0005-0000-0000-0000A80F0000}"/>
    <cellStyle name="20% - Accent3 2 5 2 2 6" xfId="20021" xr:uid="{00000000-0005-0000-0000-0000A90F0000}"/>
    <cellStyle name="20% - Accent3 2 5 2 2 7" xfId="24259" xr:uid="{00000000-0005-0000-0000-0000AA0F0000}"/>
    <cellStyle name="20% - Accent3 2 5 2 2 8" xfId="28337" xr:uid="{00000000-0005-0000-0000-0000AB0F0000}"/>
    <cellStyle name="20% - Accent3 2 5 2 3" xfId="1401" xr:uid="{00000000-0005-0000-0000-0000AC0F0000}"/>
    <cellStyle name="20% - Accent3 2 5 2 3 2" xfId="6376" xr:uid="{00000000-0005-0000-0000-0000AD0F0000}"/>
    <cellStyle name="20% - Accent3 2 5 2 3 3" xfId="10665" xr:uid="{00000000-0005-0000-0000-0000AE0F0000}"/>
    <cellStyle name="20% - Accent3 2 5 2 3 4" xfId="14941" xr:uid="{00000000-0005-0000-0000-0000AF0F0000}"/>
    <cellStyle name="20% - Accent3 2 5 2 3 5" xfId="19182" xr:uid="{00000000-0005-0000-0000-0000B00F0000}"/>
    <cellStyle name="20% - Accent3 2 5 2 3 6" xfId="23429" xr:uid="{00000000-0005-0000-0000-0000B10F0000}"/>
    <cellStyle name="20% - Accent3 2 5 2 3 7" xfId="27530" xr:uid="{00000000-0005-0000-0000-0000B20F0000}"/>
    <cellStyle name="20% - Accent3 2 5 2 4" xfId="3582" xr:uid="{00000000-0005-0000-0000-0000B30F0000}"/>
    <cellStyle name="20% - Accent3 2 5 2 4 2" xfId="8556" xr:uid="{00000000-0005-0000-0000-0000B40F0000}"/>
    <cellStyle name="20% - Accent3 2 5 2 4 3" xfId="12833" xr:uid="{00000000-0005-0000-0000-0000B50F0000}"/>
    <cellStyle name="20% - Accent3 2 5 2 4 4" xfId="17091" xr:uid="{00000000-0005-0000-0000-0000B60F0000}"/>
    <cellStyle name="20% - Accent3 2 5 2 4 5" xfId="21310" xr:uid="{00000000-0005-0000-0000-0000B70F0000}"/>
    <cellStyle name="20% - Accent3 2 5 2 4 6" xfId="25505" xr:uid="{00000000-0005-0000-0000-0000B80F0000}"/>
    <cellStyle name="20% - Accent3 2 5 2 4 7" xfId="29401" xr:uid="{00000000-0005-0000-0000-0000B90F0000}"/>
    <cellStyle name="20% - Accent3 2 5 2 5" xfId="4930" xr:uid="{00000000-0005-0000-0000-0000BA0F0000}"/>
    <cellStyle name="20% - Accent3 2 5 2 5 2" xfId="9902" xr:uid="{00000000-0005-0000-0000-0000BB0F0000}"/>
    <cellStyle name="20% - Accent3 2 5 2 5 3" xfId="14180" xr:uid="{00000000-0005-0000-0000-0000BC0F0000}"/>
    <cellStyle name="20% - Accent3 2 5 2 5 4" xfId="18436" xr:uid="{00000000-0005-0000-0000-0000BD0F0000}"/>
    <cellStyle name="20% - Accent3 2 5 2 5 5" xfId="22653" xr:uid="{00000000-0005-0000-0000-0000BE0F0000}"/>
    <cellStyle name="20% - Accent3 2 5 2 5 6" xfId="26839" xr:uid="{00000000-0005-0000-0000-0000BF0F0000}"/>
    <cellStyle name="20% - Accent3 2 5 2 5 7" xfId="30718" xr:uid="{00000000-0005-0000-0000-0000C00F0000}"/>
    <cellStyle name="20% - Accent3 2 5 2 6" xfId="5848" xr:uid="{00000000-0005-0000-0000-0000C10F0000}"/>
    <cellStyle name="20% - Accent3 2 5 2 7" xfId="10140" xr:uid="{00000000-0005-0000-0000-0000C20F0000}"/>
    <cellStyle name="20% - Accent3 2 5 2 8" xfId="14418" xr:uid="{00000000-0005-0000-0000-0000C30F0000}"/>
    <cellStyle name="20% - Accent3 2 5 2 9" xfId="18674" xr:uid="{00000000-0005-0000-0000-0000C40F0000}"/>
    <cellStyle name="20% - Accent3 2 5 3" xfId="2146" xr:uid="{00000000-0005-0000-0000-0000C50F0000}"/>
    <cellStyle name="20% - Accent3 2 5 3 2" xfId="3910" xr:uid="{00000000-0005-0000-0000-0000C60F0000}"/>
    <cellStyle name="20% - Accent3 2 5 3 2 2" xfId="8884" xr:uid="{00000000-0005-0000-0000-0000C70F0000}"/>
    <cellStyle name="20% - Accent3 2 5 3 2 3" xfId="13161" xr:uid="{00000000-0005-0000-0000-0000C80F0000}"/>
    <cellStyle name="20% - Accent3 2 5 3 2 4" xfId="17419" xr:uid="{00000000-0005-0000-0000-0000C90F0000}"/>
    <cellStyle name="20% - Accent3 2 5 3 2 5" xfId="21638" xr:uid="{00000000-0005-0000-0000-0000CA0F0000}"/>
    <cellStyle name="20% - Accent3 2 5 3 2 6" xfId="25833" xr:uid="{00000000-0005-0000-0000-0000CB0F0000}"/>
    <cellStyle name="20% - Accent3 2 5 3 2 7" xfId="29729" xr:uid="{00000000-0005-0000-0000-0000CC0F0000}"/>
    <cellStyle name="20% - Accent3 2 5 3 3" xfId="7120" xr:uid="{00000000-0005-0000-0000-0000CD0F0000}"/>
    <cellStyle name="20% - Accent3 2 5 3 4" xfId="11405" xr:uid="{00000000-0005-0000-0000-0000CE0F0000}"/>
    <cellStyle name="20% - Accent3 2 5 3 5" xfId="15677" xr:uid="{00000000-0005-0000-0000-0000CF0F0000}"/>
    <cellStyle name="20% - Accent3 2 5 3 6" xfId="19911" xr:uid="{00000000-0005-0000-0000-0000D00F0000}"/>
    <cellStyle name="20% - Accent3 2 5 3 7" xfId="24149" xr:uid="{00000000-0005-0000-0000-0000D10F0000}"/>
    <cellStyle name="20% - Accent3 2 5 3 8" xfId="28227" xr:uid="{00000000-0005-0000-0000-0000D20F0000}"/>
    <cellStyle name="20% - Accent3 2 5 4" xfId="1288" xr:uid="{00000000-0005-0000-0000-0000D30F0000}"/>
    <cellStyle name="20% - Accent3 2 5 4 2" xfId="6263" xr:uid="{00000000-0005-0000-0000-0000D40F0000}"/>
    <cellStyle name="20% - Accent3 2 5 4 3" xfId="10552" xr:uid="{00000000-0005-0000-0000-0000D50F0000}"/>
    <cellStyle name="20% - Accent3 2 5 4 4" xfId="14828" xr:uid="{00000000-0005-0000-0000-0000D60F0000}"/>
    <cellStyle name="20% - Accent3 2 5 4 5" xfId="19070" xr:uid="{00000000-0005-0000-0000-0000D70F0000}"/>
    <cellStyle name="20% - Accent3 2 5 4 6" xfId="23316" xr:uid="{00000000-0005-0000-0000-0000D80F0000}"/>
    <cellStyle name="20% - Accent3 2 5 4 7" xfId="27420" xr:uid="{00000000-0005-0000-0000-0000D90F0000}"/>
    <cellStyle name="20% - Accent3 2 5 5" xfId="3253" xr:uid="{00000000-0005-0000-0000-0000DA0F0000}"/>
    <cellStyle name="20% - Accent3 2 5 5 2" xfId="8226" xr:uid="{00000000-0005-0000-0000-0000DB0F0000}"/>
    <cellStyle name="20% - Accent3 2 5 5 3" xfId="12503" xr:uid="{00000000-0005-0000-0000-0000DC0F0000}"/>
    <cellStyle name="20% - Accent3 2 5 5 4" xfId="16762" xr:uid="{00000000-0005-0000-0000-0000DD0F0000}"/>
    <cellStyle name="20% - Accent3 2 5 5 5" xfId="20980" xr:uid="{00000000-0005-0000-0000-0000DE0F0000}"/>
    <cellStyle name="20% - Accent3 2 5 5 6" xfId="25176" xr:uid="{00000000-0005-0000-0000-0000DF0F0000}"/>
    <cellStyle name="20% - Accent3 2 5 5 7" xfId="29072" xr:uid="{00000000-0005-0000-0000-0000E00F0000}"/>
    <cellStyle name="20% - Accent3 2 5 6" xfId="4601" xr:uid="{00000000-0005-0000-0000-0000E10F0000}"/>
    <cellStyle name="20% - Accent3 2 5 6 2" xfId="9573" xr:uid="{00000000-0005-0000-0000-0000E20F0000}"/>
    <cellStyle name="20% - Accent3 2 5 6 3" xfId="13851" xr:uid="{00000000-0005-0000-0000-0000E30F0000}"/>
    <cellStyle name="20% - Accent3 2 5 6 4" xfId="18107" xr:uid="{00000000-0005-0000-0000-0000E40F0000}"/>
    <cellStyle name="20% - Accent3 2 5 6 5" xfId="22324" xr:uid="{00000000-0005-0000-0000-0000E50F0000}"/>
    <cellStyle name="20% - Accent3 2 5 6 6" xfId="26510" xr:uid="{00000000-0005-0000-0000-0000E60F0000}"/>
    <cellStyle name="20% - Accent3 2 5 6 7" xfId="30389" xr:uid="{00000000-0005-0000-0000-0000E70F0000}"/>
    <cellStyle name="20% - Accent3 2 5 7" xfId="5475" xr:uid="{00000000-0005-0000-0000-0000E80F0000}"/>
    <cellStyle name="20% - Accent3 2 5 8" xfId="5186" xr:uid="{00000000-0005-0000-0000-0000E90F0000}"/>
    <cellStyle name="20% - Accent3 2 5 9" xfId="5131" xr:uid="{00000000-0005-0000-0000-0000EA0F0000}"/>
    <cellStyle name="20% - Accent3 2 6" xfId="599" xr:uid="{00000000-0005-0000-0000-0000EB0F0000}"/>
    <cellStyle name="20% - Accent3 2 6 10" xfId="16473" xr:uid="{00000000-0005-0000-0000-0000EC0F0000}"/>
    <cellStyle name="20% - Accent3 2 6 11" xfId="19249" xr:uid="{00000000-0005-0000-0000-0000ED0F0000}"/>
    <cellStyle name="20% - Accent3 2 6 12" xfId="24890" xr:uid="{00000000-0005-0000-0000-0000EE0F0000}"/>
    <cellStyle name="20% - Accent3 2 6 2" xfId="1403" xr:uid="{00000000-0005-0000-0000-0000EF0F0000}"/>
    <cellStyle name="20% - Accent3 2 6 2 2" xfId="2258" xr:uid="{00000000-0005-0000-0000-0000F00F0000}"/>
    <cellStyle name="20% - Accent3 2 6 2 2 2" xfId="7232" xr:uid="{00000000-0005-0000-0000-0000F10F0000}"/>
    <cellStyle name="20% - Accent3 2 6 2 2 3" xfId="11517" xr:uid="{00000000-0005-0000-0000-0000F20F0000}"/>
    <cellStyle name="20% - Accent3 2 6 2 2 4" xfId="15789" xr:uid="{00000000-0005-0000-0000-0000F30F0000}"/>
    <cellStyle name="20% - Accent3 2 6 2 2 5" xfId="20023" xr:uid="{00000000-0005-0000-0000-0000F40F0000}"/>
    <cellStyle name="20% - Accent3 2 6 2 2 6" xfId="24261" xr:uid="{00000000-0005-0000-0000-0000F50F0000}"/>
    <cellStyle name="20% - Accent3 2 6 2 2 7" xfId="28339" xr:uid="{00000000-0005-0000-0000-0000F60F0000}"/>
    <cellStyle name="20% - Accent3 2 6 2 3" xfId="3966" xr:uid="{00000000-0005-0000-0000-0000F70F0000}"/>
    <cellStyle name="20% - Accent3 2 6 2 3 2" xfId="8940" xr:uid="{00000000-0005-0000-0000-0000F80F0000}"/>
    <cellStyle name="20% - Accent3 2 6 2 3 3" xfId="13217" xr:uid="{00000000-0005-0000-0000-0000F90F0000}"/>
    <cellStyle name="20% - Accent3 2 6 2 3 4" xfId="17475" xr:uid="{00000000-0005-0000-0000-0000FA0F0000}"/>
    <cellStyle name="20% - Accent3 2 6 2 3 5" xfId="21694" xr:uid="{00000000-0005-0000-0000-0000FB0F0000}"/>
    <cellStyle name="20% - Accent3 2 6 2 3 6" xfId="25889" xr:uid="{00000000-0005-0000-0000-0000FC0F0000}"/>
    <cellStyle name="20% - Accent3 2 6 2 3 7" xfId="29785" xr:uid="{00000000-0005-0000-0000-0000FD0F0000}"/>
    <cellStyle name="20% - Accent3 2 6 2 4" xfId="6378" xr:uid="{00000000-0005-0000-0000-0000FE0F0000}"/>
    <cellStyle name="20% - Accent3 2 6 2 5" xfId="10667" xr:uid="{00000000-0005-0000-0000-0000FF0F0000}"/>
    <cellStyle name="20% - Accent3 2 6 2 6" xfId="14943" xr:uid="{00000000-0005-0000-0000-000000100000}"/>
    <cellStyle name="20% - Accent3 2 6 2 7" xfId="19184" xr:uid="{00000000-0005-0000-0000-000001100000}"/>
    <cellStyle name="20% - Accent3 2 6 2 8" xfId="23431" xr:uid="{00000000-0005-0000-0000-000002100000}"/>
    <cellStyle name="20% - Accent3 2 6 2 9" xfId="27532" xr:uid="{00000000-0005-0000-0000-000003100000}"/>
    <cellStyle name="20% - Accent3 2 6 3" xfId="2257" xr:uid="{00000000-0005-0000-0000-000004100000}"/>
    <cellStyle name="20% - Accent3 2 6 3 2" xfId="7231" xr:uid="{00000000-0005-0000-0000-000005100000}"/>
    <cellStyle name="20% - Accent3 2 6 3 3" xfId="11516" xr:uid="{00000000-0005-0000-0000-000006100000}"/>
    <cellStyle name="20% - Accent3 2 6 3 4" xfId="15788" xr:uid="{00000000-0005-0000-0000-000007100000}"/>
    <cellStyle name="20% - Accent3 2 6 3 5" xfId="20022" xr:uid="{00000000-0005-0000-0000-000008100000}"/>
    <cellStyle name="20% - Accent3 2 6 3 6" xfId="24260" xr:uid="{00000000-0005-0000-0000-000009100000}"/>
    <cellStyle name="20% - Accent3 2 6 3 7" xfId="28338" xr:uid="{00000000-0005-0000-0000-00000A100000}"/>
    <cellStyle name="20% - Accent3 2 6 4" xfId="1402" xr:uid="{00000000-0005-0000-0000-00000B100000}"/>
    <cellStyle name="20% - Accent3 2 6 4 2" xfId="6377" xr:uid="{00000000-0005-0000-0000-00000C100000}"/>
    <cellStyle name="20% - Accent3 2 6 4 3" xfId="10666" xr:uid="{00000000-0005-0000-0000-00000D100000}"/>
    <cellStyle name="20% - Accent3 2 6 4 4" xfId="14942" xr:uid="{00000000-0005-0000-0000-00000E100000}"/>
    <cellStyle name="20% - Accent3 2 6 4 5" xfId="19183" xr:uid="{00000000-0005-0000-0000-00000F100000}"/>
    <cellStyle name="20% - Accent3 2 6 4 6" xfId="23430" xr:uid="{00000000-0005-0000-0000-000010100000}"/>
    <cellStyle name="20% - Accent3 2 6 4 7" xfId="27531" xr:uid="{00000000-0005-0000-0000-000011100000}"/>
    <cellStyle name="20% - Accent3 2 6 5" xfId="3309" xr:uid="{00000000-0005-0000-0000-000012100000}"/>
    <cellStyle name="20% - Accent3 2 6 5 2" xfId="8283" xr:uid="{00000000-0005-0000-0000-000013100000}"/>
    <cellStyle name="20% - Accent3 2 6 5 3" xfId="12560" xr:uid="{00000000-0005-0000-0000-000014100000}"/>
    <cellStyle name="20% - Accent3 2 6 5 4" xfId="16818" xr:uid="{00000000-0005-0000-0000-000015100000}"/>
    <cellStyle name="20% - Accent3 2 6 5 5" xfId="21037" xr:uid="{00000000-0005-0000-0000-000016100000}"/>
    <cellStyle name="20% - Accent3 2 6 5 6" xfId="25232" xr:uid="{00000000-0005-0000-0000-000017100000}"/>
    <cellStyle name="20% - Accent3 2 6 5 7" xfId="29128" xr:uid="{00000000-0005-0000-0000-000018100000}"/>
    <cellStyle name="20% - Accent3 2 6 6" xfId="4657" xr:uid="{00000000-0005-0000-0000-000019100000}"/>
    <cellStyle name="20% - Accent3 2 6 6 2" xfId="9629" xr:uid="{00000000-0005-0000-0000-00001A100000}"/>
    <cellStyle name="20% - Accent3 2 6 6 3" xfId="13907" xr:uid="{00000000-0005-0000-0000-00001B100000}"/>
    <cellStyle name="20% - Accent3 2 6 6 4" xfId="18163" xr:uid="{00000000-0005-0000-0000-00001C100000}"/>
    <cellStyle name="20% - Accent3 2 6 6 5" xfId="22380" xr:uid="{00000000-0005-0000-0000-00001D100000}"/>
    <cellStyle name="20% - Accent3 2 6 6 6" xfId="26566" xr:uid="{00000000-0005-0000-0000-00001E100000}"/>
    <cellStyle name="20% - Accent3 2 6 6 7" xfId="30445" xr:uid="{00000000-0005-0000-0000-00001F100000}"/>
    <cellStyle name="20% - Accent3 2 6 7" xfId="5575" xr:uid="{00000000-0005-0000-0000-000020100000}"/>
    <cellStyle name="20% - Accent3 2 6 8" xfId="7937" xr:uid="{00000000-0005-0000-0000-000021100000}"/>
    <cellStyle name="20% - Accent3 2 6 9" xfId="12214" xr:uid="{00000000-0005-0000-0000-000022100000}"/>
    <cellStyle name="20% - Accent3 2 7" xfId="1404" xr:uid="{00000000-0005-0000-0000-000023100000}"/>
    <cellStyle name="20% - Accent3 2 7 2" xfId="2259" xr:uid="{00000000-0005-0000-0000-000024100000}"/>
    <cellStyle name="20% - Accent3 2 7 2 2" xfId="7233" xr:uid="{00000000-0005-0000-0000-000025100000}"/>
    <cellStyle name="20% - Accent3 2 7 2 3" xfId="11518" xr:uid="{00000000-0005-0000-0000-000026100000}"/>
    <cellStyle name="20% - Accent3 2 7 2 4" xfId="15790" xr:uid="{00000000-0005-0000-0000-000027100000}"/>
    <cellStyle name="20% - Accent3 2 7 2 5" xfId="20024" xr:uid="{00000000-0005-0000-0000-000028100000}"/>
    <cellStyle name="20% - Accent3 2 7 2 6" xfId="24262" xr:uid="{00000000-0005-0000-0000-000029100000}"/>
    <cellStyle name="20% - Accent3 2 7 2 7" xfId="28340" xr:uid="{00000000-0005-0000-0000-00002A100000}"/>
    <cellStyle name="20% - Accent3 2 7 3" xfId="3637" xr:uid="{00000000-0005-0000-0000-00002B100000}"/>
    <cellStyle name="20% - Accent3 2 7 3 2" xfId="8611" xr:uid="{00000000-0005-0000-0000-00002C100000}"/>
    <cellStyle name="20% - Accent3 2 7 3 3" xfId="12888" xr:uid="{00000000-0005-0000-0000-00002D100000}"/>
    <cellStyle name="20% - Accent3 2 7 3 4" xfId="17146" xr:uid="{00000000-0005-0000-0000-00002E100000}"/>
    <cellStyle name="20% - Accent3 2 7 3 5" xfId="21365" xr:uid="{00000000-0005-0000-0000-00002F100000}"/>
    <cellStyle name="20% - Accent3 2 7 3 6" xfId="25560" xr:uid="{00000000-0005-0000-0000-000030100000}"/>
    <cellStyle name="20% - Accent3 2 7 3 7" xfId="29456" xr:uid="{00000000-0005-0000-0000-000031100000}"/>
    <cellStyle name="20% - Accent3 2 7 4" xfId="6379" xr:uid="{00000000-0005-0000-0000-000032100000}"/>
    <cellStyle name="20% - Accent3 2 7 5" xfId="10668" xr:uid="{00000000-0005-0000-0000-000033100000}"/>
    <cellStyle name="20% - Accent3 2 7 6" xfId="14944" xr:uid="{00000000-0005-0000-0000-000034100000}"/>
    <cellStyle name="20% - Accent3 2 7 7" xfId="19185" xr:uid="{00000000-0005-0000-0000-000035100000}"/>
    <cellStyle name="20% - Accent3 2 7 8" xfId="23432" xr:uid="{00000000-0005-0000-0000-000036100000}"/>
    <cellStyle name="20% - Accent3 2 7 9" xfId="27533" xr:uid="{00000000-0005-0000-0000-000037100000}"/>
    <cellStyle name="20% - Accent3 2 8" xfId="1851" xr:uid="{00000000-0005-0000-0000-000038100000}"/>
    <cellStyle name="20% - Accent3 2 8 2" xfId="6825" xr:uid="{00000000-0005-0000-0000-000039100000}"/>
    <cellStyle name="20% - Accent3 2 8 3" xfId="11111" xr:uid="{00000000-0005-0000-0000-00003A100000}"/>
    <cellStyle name="20% - Accent3 2 8 4" xfId="15385" xr:uid="{00000000-0005-0000-0000-00003B100000}"/>
    <cellStyle name="20% - Accent3 2 8 5" xfId="19620" xr:uid="{00000000-0005-0000-0000-00003C100000}"/>
    <cellStyle name="20% - Accent3 2 8 6" xfId="23860" xr:uid="{00000000-0005-0000-0000-00003D100000}"/>
    <cellStyle name="20% - Accent3 2 8 7" xfId="27941" xr:uid="{00000000-0005-0000-0000-00003E100000}"/>
    <cellStyle name="20% - Accent3 2 9" xfId="937" xr:uid="{00000000-0005-0000-0000-00003F100000}"/>
    <cellStyle name="20% - Accent3 2 9 2" xfId="5913" xr:uid="{00000000-0005-0000-0000-000040100000}"/>
    <cellStyle name="20% - Accent3 2 9 3" xfId="10203" xr:uid="{00000000-0005-0000-0000-000041100000}"/>
    <cellStyle name="20% - Accent3 2 9 4" xfId="14482" xr:uid="{00000000-0005-0000-0000-000042100000}"/>
    <cellStyle name="20% - Accent3 2 9 5" xfId="18736" xr:uid="{00000000-0005-0000-0000-000043100000}"/>
    <cellStyle name="20% - Accent3 2 9 6" xfId="22986" xr:uid="{00000000-0005-0000-0000-000044100000}"/>
    <cellStyle name="20% - Accent3 2 9 7" xfId="27132" xr:uid="{00000000-0005-0000-0000-000045100000}"/>
    <cellStyle name="20% - Accent3 3" xfId="122" xr:uid="{00000000-0005-0000-0000-000046100000}"/>
    <cellStyle name="20% - Accent3 3 2" xfId="969" xr:uid="{00000000-0005-0000-0000-000047100000}"/>
    <cellStyle name="20% - Accent3 3 3" xfId="2954" xr:uid="{00000000-0005-0000-0000-000048100000}"/>
    <cellStyle name="20% - Accent3 4" xfId="110" xr:uid="{00000000-0005-0000-0000-000049100000}"/>
    <cellStyle name="20% - Accent3 4 10" xfId="4348" xr:uid="{00000000-0005-0000-0000-00004A100000}"/>
    <cellStyle name="20% - Accent3 4 10 2" xfId="9320" xr:uid="{00000000-0005-0000-0000-00004B100000}"/>
    <cellStyle name="20% - Accent3 4 10 3" xfId="13598" xr:uid="{00000000-0005-0000-0000-00004C100000}"/>
    <cellStyle name="20% - Accent3 4 10 4" xfId="17854" xr:uid="{00000000-0005-0000-0000-00004D100000}"/>
    <cellStyle name="20% - Accent3 4 10 5" xfId="22071" xr:uid="{00000000-0005-0000-0000-00004E100000}"/>
    <cellStyle name="20% - Accent3 4 10 6" xfId="26257" xr:uid="{00000000-0005-0000-0000-00004F100000}"/>
    <cellStyle name="20% - Accent3 4 10 7" xfId="30136" xr:uid="{00000000-0005-0000-0000-000050100000}"/>
    <cellStyle name="20% - Accent3 4 11" xfId="5089" xr:uid="{00000000-0005-0000-0000-000051100000}"/>
    <cellStyle name="20% - Accent3 4 12" xfId="5080" xr:uid="{00000000-0005-0000-0000-000052100000}"/>
    <cellStyle name="20% - Accent3 4 13" xfId="7864" xr:uid="{00000000-0005-0000-0000-000053100000}"/>
    <cellStyle name="20% - Accent3 4 14" xfId="12144" xr:uid="{00000000-0005-0000-0000-000054100000}"/>
    <cellStyle name="20% - Accent3 4 15" xfId="20679" xr:uid="{00000000-0005-0000-0000-000055100000}"/>
    <cellStyle name="20% - Accent3 4 16" xfId="16303" xr:uid="{00000000-0005-0000-0000-000056100000}"/>
    <cellStyle name="20% - Accent3 4 2" xfId="301" xr:uid="{00000000-0005-0000-0000-000057100000}"/>
    <cellStyle name="20% - Accent3 4 2 10" xfId="12211" xr:uid="{00000000-0005-0000-0000-000058100000}"/>
    <cellStyle name="20% - Accent3 4 2 11" xfId="16470" xr:uid="{00000000-0005-0000-0000-000059100000}"/>
    <cellStyle name="20% - Accent3 4 2 12" xfId="10931" xr:uid="{00000000-0005-0000-0000-00005A100000}"/>
    <cellStyle name="20% - Accent3 4 2 13" xfId="24887" xr:uid="{00000000-0005-0000-0000-00005B100000}"/>
    <cellStyle name="20% - Accent3 4 2 2" xfId="465" xr:uid="{00000000-0005-0000-0000-00005C100000}"/>
    <cellStyle name="20% - Accent3 4 2 2 10" xfId="5108" xr:uid="{00000000-0005-0000-0000-00005D100000}"/>
    <cellStyle name="20% - Accent3 4 2 2 11" xfId="16528" xr:uid="{00000000-0005-0000-0000-00005E100000}"/>
    <cellStyle name="20% - Accent3 4 2 2 12" xfId="6000" xr:uid="{00000000-0005-0000-0000-00005F100000}"/>
    <cellStyle name="20% - Accent3 4 2 2 2" xfId="839" xr:uid="{00000000-0005-0000-0000-000060100000}"/>
    <cellStyle name="20% - Accent3 4 2 2 2 10" xfId="22892" xr:uid="{00000000-0005-0000-0000-000061100000}"/>
    <cellStyle name="20% - Accent3 4 2 2 2 11" xfId="27044" xr:uid="{00000000-0005-0000-0000-000062100000}"/>
    <cellStyle name="20% - Accent3 4 2 2 2 2" xfId="2260" xr:uid="{00000000-0005-0000-0000-000063100000}"/>
    <cellStyle name="20% - Accent3 4 2 2 2 2 2" xfId="4206" xr:uid="{00000000-0005-0000-0000-000064100000}"/>
    <cellStyle name="20% - Accent3 4 2 2 2 2 2 2" xfId="9180" xr:uid="{00000000-0005-0000-0000-000065100000}"/>
    <cellStyle name="20% - Accent3 4 2 2 2 2 2 3" xfId="13457" xr:uid="{00000000-0005-0000-0000-000066100000}"/>
    <cellStyle name="20% - Accent3 4 2 2 2 2 2 4" xfId="17715" xr:uid="{00000000-0005-0000-0000-000067100000}"/>
    <cellStyle name="20% - Accent3 4 2 2 2 2 2 5" xfId="21934" xr:uid="{00000000-0005-0000-0000-000068100000}"/>
    <cellStyle name="20% - Accent3 4 2 2 2 2 2 6" xfId="26129" xr:uid="{00000000-0005-0000-0000-000069100000}"/>
    <cellStyle name="20% - Accent3 4 2 2 2 2 2 7" xfId="30025" xr:uid="{00000000-0005-0000-0000-00006A100000}"/>
    <cellStyle name="20% - Accent3 4 2 2 2 2 3" xfId="7234" xr:uid="{00000000-0005-0000-0000-00006B100000}"/>
    <cellStyle name="20% - Accent3 4 2 2 2 2 4" xfId="11519" xr:uid="{00000000-0005-0000-0000-00006C100000}"/>
    <cellStyle name="20% - Accent3 4 2 2 2 2 5" xfId="15791" xr:uid="{00000000-0005-0000-0000-00006D100000}"/>
    <cellStyle name="20% - Accent3 4 2 2 2 2 6" xfId="20025" xr:uid="{00000000-0005-0000-0000-00006E100000}"/>
    <cellStyle name="20% - Accent3 4 2 2 2 2 7" xfId="24263" xr:uid="{00000000-0005-0000-0000-00006F100000}"/>
    <cellStyle name="20% - Accent3 4 2 2 2 2 8" xfId="28341" xr:uid="{00000000-0005-0000-0000-000070100000}"/>
    <cellStyle name="20% - Accent3 4 2 2 2 3" xfId="1405" xr:uid="{00000000-0005-0000-0000-000071100000}"/>
    <cellStyle name="20% - Accent3 4 2 2 2 3 2" xfId="6380" xr:uid="{00000000-0005-0000-0000-000072100000}"/>
    <cellStyle name="20% - Accent3 4 2 2 2 3 3" xfId="10669" xr:uid="{00000000-0005-0000-0000-000073100000}"/>
    <cellStyle name="20% - Accent3 4 2 2 2 3 4" xfId="14945" xr:uid="{00000000-0005-0000-0000-000074100000}"/>
    <cellStyle name="20% - Accent3 4 2 2 2 3 5" xfId="19186" xr:uid="{00000000-0005-0000-0000-000075100000}"/>
    <cellStyle name="20% - Accent3 4 2 2 2 3 6" xfId="23433" xr:uid="{00000000-0005-0000-0000-000076100000}"/>
    <cellStyle name="20% - Accent3 4 2 2 2 3 7" xfId="27534" xr:uid="{00000000-0005-0000-0000-000077100000}"/>
    <cellStyle name="20% - Accent3 4 2 2 2 4" xfId="3549" xr:uid="{00000000-0005-0000-0000-000078100000}"/>
    <cellStyle name="20% - Accent3 4 2 2 2 4 2" xfId="8523" xr:uid="{00000000-0005-0000-0000-000079100000}"/>
    <cellStyle name="20% - Accent3 4 2 2 2 4 3" xfId="12800" xr:uid="{00000000-0005-0000-0000-00007A100000}"/>
    <cellStyle name="20% - Accent3 4 2 2 2 4 4" xfId="17058" xr:uid="{00000000-0005-0000-0000-00007B100000}"/>
    <cellStyle name="20% - Accent3 4 2 2 2 4 5" xfId="21277" xr:uid="{00000000-0005-0000-0000-00007C100000}"/>
    <cellStyle name="20% - Accent3 4 2 2 2 4 6" xfId="25472" xr:uid="{00000000-0005-0000-0000-00007D100000}"/>
    <cellStyle name="20% - Accent3 4 2 2 2 4 7" xfId="29368" xr:uid="{00000000-0005-0000-0000-00007E100000}"/>
    <cellStyle name="20% - Accent3 4 2 2 2 5" xfId="4897" xr:uid="{00000000-0005-0000-0000-00007F100000}"/>
    <cellStyle name="20% - Accent3 4 2 2 2 5 2" xfId="9869" xr:uid="{00000000-0005-0000-0000-000080100000}"/>
    <cellStyle name="20% - Accent3 4 2 2 2 5 3" xfId="14147" xr:uid="{00000000-0005-0000-0000-000081100000}"/>
    <cellStyle name="20% - Accent3 4 2 2 2 5 4" xfId="18403" xr:uid="{00000000-0005-0000-0000-000082100000}"/>
    <cellStyle name="20% - Accent3 4 2 2 2 5 5" xfId="22620" xr:uid="{00000000-0005-0000-0000-000083100000}"/>
    <cellStyle name="20% - Accent3 4 2 2 2 5 6" xfId="26806" xr:uid="{00000000-0005-0000-0000-000084100000}"/>
    <cellStyle name="20% - Accent3 4 2 2 2 5 7" xfId="30685" xr:uid="{00000000-0005-0000-0000-000085100000}"/>
    <cellStyle name="20% - Accent3 4 2 2 2 6" xfId="5815" xr:uid="{00000000-0005-0000-0000-000086100000}"/>
    <cellStyle name="20% - Accent3 4 2 2 2 7" xfId="10107" xr:uid="{00000000-0005-0000-0000-000087100000}"/>
    <cellStyle name="20% - Accent3 4 2 2 2 8" xfId="14385" xr:uid="{00000000-0005-0000-0000-000088100000}"/>
    <cellStyle name="20% - Accent3 4 2 2 2 9" xfId="18641" xr:uid="{00000000-0005-0000-0000-000089100000}"/>
    <cellStyle name="20% - Accent3 4 2 2 3" xfId="2098" xr:uid="{00000000-0005-0000-0000-00008A100000}"/>
    <cellStyle name="20% - Accent3 4 2 2 3 2" xfId="3877" xr:uid="{00000000-0005-0000-0000-00008B100000}"/>
    <cellStyle name="20% - Accent3 4 2 2 3 2 2" xfId="8851" xr:uid="{00000000-0005-0000-0000-00008C100000}"/>
    <cellStyle name="20% - Accent3 4 2 2 3 2 3" xfId="13128" xr:uid="{00000000-0005-0000-0000-00008D100000}"/>
    <cellStyle name="20% - Accent3 4 2 2 3 2 4" xfId="17386" xr:uid="{00000000-0005-0000-0000-00008E100000}"/>
    <cellStyle name="20% - Accent3 4 2 2 3 2 5" xfId="21605" xr:uid="{00000000-0005-0000-0000-00008F100000}"/>
    <cellStyle name="20% - Accent3 4 2 2 3 2 6" xfId="25800" xr:uid="{00000000-0005-0000-0000-000090100000}"/>
    <cellStyle name="20% - Accent3 4 2 2 3 2 7" xfId="29696" xr:uid="{00000000-0005-0000-0000-000091100000}"/>
    <cellStyle name="20% - Accent3 4 2 2 3 3" xfId="7072" xr:uid="{00000000-0005-0000-0000-000092100000}"/>
    <cellStyle name="20% - Accent3 4 2 2 3 4" xfId="11357" xr:uid="{00000000-0005-0000-0000-000093100000}"/>
    <cellStyle name="20% - Accent3 4 2 2 3 5" xfId="15629" xr:uid="{00000000-0005-0000-0000-000094100000}"/>
    <cellStyle name="20% - Accent3 4 2 2 3 6" xfId="19863" xr:uid="{00000000-0005-0000-0000-000095100000}"/>
    <cellStyle name="20% - Accent3 4 2 2 3 7" xfId="24101" xr:uid="{00000000-0005-0000-0000-000096100000}"/>
    <cellStyle name="20% - Accent3 4 2 2 3 8" xfId="28179" xr:uid="{00000000-0005-0000-0000-000097100000}"/>
    <cellStyle name="20% - Accent3 4 2 2 4" xfId="1237" xr:uid="{00000000-0005-0000-0000-000098100000}"/>
    <cellStyle name="20% - Accent3 4 2 2 4 2" xfId="6212" xr:uid="{00000000-0005-0000-0000-000099100000}"/>
    <cellStyle name="20% - Accent3 4 2 2 4 3" xfId="10501" xr:uid="{00000000-0005-0000-0000-00009A100000}"/>
    <cellStyle name="20% - Accent3 4 2 2 4 4" xfId="14779" xr:uid="{00000000-0005-0000-0000-00009B100000}"/>
    <cellStyle name="20% - Accent3 4 2 2 4 5" xfId="19021" xr:uid="{00000000-0005-0000-0000-00009C100000}"/>
    <cellStyle name="20% - Accent3 4 2 2 4 6" xfId="23267" xr:uid="{00000000-0005-0000-0000-00009D100000}"/>
    <cellStyle name="20% - Accent3 4 2 2 4 7" xfId="27372" xr:uid="{00000000-0005-0000-0000-00009E100000}"/>
    <cellStyle name="20% - Accent3 4 2 2 5" xfId="3220" xr:uid="{00000000-0005-0000-0000-00009F100000}"/>
    <cellStyle name="20% - Accent3 4 2 2 5 2" xfId="8193" xr:uid="{00000000-0005-0000-0000-0000A0100000}"/>
    <cellStyle name="20% - Accent3 4 2 2 5 3" xfId="12470" xr:uid="{00000000-0005-0000-0000-0000A1100000}"/>
    <cellStyle name="20% - Accent3 4 2 2 5 4" xfId="16729" xr:uid="{00000000-0005-0000-0000-0000A2100000}"/>
    <cellStyle name="20% - Accent3 4 2 2 5 5" xfId="20947" xr:uid="{00000000-0005-0000-0000-0000A3100000}"/>
    <cellStyle name="20% - Accent3 4 2 2 5 6" xfId="25143" xr:uid="{00000000-0005-0000-0000-0000A4100000}"/>
    <cellStyle name="20% - Accent3 4 2 2 5 7" xfId="29039" xr:uid="{00000000-0005-0000-0000-0000A5100000}"/>
    <cellStyle name="20% - Accent3 4 2 2 6" xfId="4568" xr:uid="{00000000-0005-0000-0000-0000A6100000}"/>
    <cellStyle name="20% - Accent3 4 2 2 6 2" xfId="9540" xr:uid="{00000000-0005-0000-0000-0000A7100000}"/>
    <cellStyle name="20% - Accent3 4 2 2 6 3" xfId="13818" xr:uid="{00000000-0005-0000-0000-0000A8100000}"/>
    <cellStyle name="20% - Accent3 4 2 2 6 4" xfId="18074" xr:uid="{00000000-0005-0000-0000-0000A9100000}"/>
    <cellStyle name="20% - Accent3 4 2 2 6 5" xfId="22291" xr:uid="{00000000-0005-0000-0000-0000AA100000}"/>
    <cellStyle name="20% - Accent3 4 2 2 6 6" xfId="26477" xr:uid="{00000000-0005-0000-0000-0000AB100000}"/>
    <cellStyle name="20% - Accent3 4 2 2 6 7" xfId="30356" xr:uid="{00000000-0005-0000-0000-0000AC100000}"/>
    <cellStyle name="20% - Accent3 4 2 2 7" xfId="5442" xr:uid="{00000000-0005-0000-0000-0000AD100000}"/>
    <cellStyle name="20% - Accent3 4 2 2 8" xfId="5008" xr:uid="{00000000-0005-0000-0000-0000AE100000}"/>
    <cellStyle name="20% - Accent3 4 2 2 9" xfId="5567" xr:uid="{00000000-0005-0000-0000-0000AF100000}"/>
    <cellStyle name="20% - Accent3 4 2 3" xfId="684" xr:uid="{00000000-0005-0000-0000-0000B0100000}"/>
    <cellStyle name="20% - Accent3 4 2 3 10" xfId="22737" xr:uid="{00000000-0005-0000-0000-0000B1100000}"/>
    <cellStyle name="20% - Accent3 4 2 3 11" xfId="26889" xr:uid="{00000000-0005-0000-0000-0000B2100000}"/>
    <cellStyle name="20% - Accent3 4 2 3 2" xfId="2261" xr:uid="{00000000-0005-0000-0000-0000B3100000}"/>
    <cellStyle name="20% - Accent3 4 2 3 2 2" xfId="4051" xr:uid="{00000000-0005-0000-0000-0000B4100000}"/>
    <cellStyle name="20% - Accent3 4 2 3 2 2 2" xfId="9025" xr:uid="{00000000-0005-0000-0000-0000B5100000}"/>
    <cellStyle name="20% - Accent3 4 2 3 2 2 3" xfId="13302" xr:uid="{00000000-0005-0000-0000-0000B6100000}"/>
    <cellStyle name="20% - Accent3 4 2 3 2 2 4" xfId="17560" xr:uid="{00000000-0005-0000-0000-0000B7100000}"/>
    <cellStyle name="20% - Accent3 4 2 3 2 2 5" xfId="21779" xr:uid="{00000000-0005-0000-0000-0000B8100000}"/>
    <cellStyle name="20% - Accent3 4 2 3 2 2 6" xfId="25974" xr:uid="{00000000-0005-0000-0000-0000B9100000}"/>
    <cellStyle name="20% - Accent3 4 2 3 2 2 7" xfId="29870" xr:uid="{00000000-0005-0000-0000-0000BA100000}"/>
    <cellStyle name="20% - Accent3 4 2 3 2 3" xfId="7235" xr:uid="{00000000-0005-0000-0000-0000BB100000}"/>
    <cellStyle name="20% - Accent3 4 2 3 2 4" xfId="11520" xr:uid="{00000000-0005-0000-0000-0000BC100000}"/>
    <cellStyle name="20% - Accent3 4 2 3 2 5" xfId="15792" xr:uid="{00000000-0005-0000-0000-0000BD100000}"/>
    <cellStyle name="20% - Accent3 4 2 3 2 6" xfId="20026" xr:uid="{00000000-0005-0000-0000-0000BE100000}"/>
    <cellStyle name="20% - Accent3 4 2 3 2 7" xfId="24264" xr:uid="{00000000-0005-0000-0000-0000BF100000}"/>
    <cellStyle name="20% - Accent3 4 2 3 2 8" xfId="28342" xr:uid="{00000000-0005-0000-0000-0000C0100000}"/>
    <cellStyle name="20% - Accent3 4 2 3 3" xfId="1406" xr:uid="{00000000-0005-0000-0000-0000C1100000}"/>
    <cellStyle name="20% - Accent3 4 2 3 3 2" xfId="6381" xr:uid="{00000000-0005-0000-0000-0000C2100000}"/>
    <cellStyle name="20% - Accent3 4 2 3 3 3" xfId="10670" xr:uid="{00000000-0005-0000-0000-0000C3100000}"/>
    <cellStyle name="20% - Accent3 4 2 3 3 4" xfId="14946" xr:uid="{00000000-0005-0000-0000-0000C4100000}"/>
    <cellStyle name="20% - Accent3 4 2 3 3 5" xfId="19187" xr:uid="{00000000-0005-0000-0000-0000C5100000}"/>
    <cellStyle name="20% - Accent3 4 2 3 3 6" xfId="23434" xr:uid="{00000000-0005-0000-0000-0000C6100000}"/>
    <cellStyle name="20% - Accent3 4 2 3 3 7" xfId="27535" xr:uid="{00000000-0005-0000-0000-0000C7100000}"/>
    <cellStyle name="20% - Accent3 4 2 3 4" xfId="3394" xr:uid="{00000000-0005-0000-0000-0000C8100000}"/>
    <cellStyle name="20% - Accent3 4 2 3 4 2" xfId="8368" xr:uid="{00000000-0005-0000-0000-0000C9100000}"/>
    <cellStyle name="20% - Accent3 4 2 3 4 3" xfId="12645" xr:uid="{00000000-0005-0000-0000-0000CA100000}"/>
    <cellStyle name="20% - Accent3 4 2 3 4 4" xfId="16903" xr:uid="{00000000-0005-0000-0000-0000CB100000}"/>
    <cellStyle name="20% - Accent3 4 2 3 4 5" xfId="21122" xr:uid="{00000000-0005-0000-0000-0000CC100000}"/>
    <cellStyle name="20% - Accent3 4 2 3 4 6" xfId="25317" xr:uid="{00000000-0005-0000-0000-0000CD100000}"/>
    <cellStyle name="20% - Accent3 4 2 3 4 7" xfId="29213" xr:uid="{00000000-0005-0000-0000-0000CE100000}"/>
    <cellStyle name="20% - Accent3 4 2 3 5" xfId="4742" xr:uid="{00000000-0005-0000-0000-0000CF100000}"/>
    <cellStyle name="20% - Accent3 4 2 3 5 2" xfId="9714" xr:uid="{00000000-0005-0000-0000-0000D0100000}"/>
    <cellStyle name="20% - Accent3 4 2 3 5 3" xfId="13992" xr:uid="{00000000-0005-0000-0000-0000D1100000}"/>
    <cellStyle name="20% - Accent3 4 2 3 5 4" xfId="18248" xr:uid="{00000000-0005-0000-0000-0000D2100000}"/>
    <cellStyle name="20% - Accent3 4 2 3 5 5" xfId="22465" xr:uid="{00000000-0005-0000-0000-0000D3100000}"/>
    <cellStyle name="20% - Accent3 4 2 3 5 6" xfId="26651" xr:uid="{00000000-0005-0000-0000-0000D4100000}"/>
    <cellStyle name="20% - Accent3 4 2 3 5 7" xfId="30530" xr:uid="{00000000-0005-0000-0000-0000D5100000}"/>
    <cellStyle name="20% - Accent3 4 2 3 6" xfId="5660" xr:uid="{00000000-0005-0000-0000-0000D6100000}"/>
    <cellStyle name="20% - Accent3 4 2 3 7" xfId="9952" xr:uid="{00000000-0005-0000-0000-0000D7100000}"/>
    <cellStyle name="20% - Accent3 4 2 3 8" xfId="14230" xr:uid="{00000000-0005-0000-0000-0000D8100000}"/>
    <cellStyle name="20% - Accent3 4 2 3 9" xfId="18486" xr:uid="{00000000-0005-0000-0000-0000D9100000}"/>
    <cellStyle name="20% - Accent3 4 2 4" xfId="1945" xr:uid="{00000000-0005-0000-0000-0000DA100000}"/>
    <cellStyle name="20% - Accent3 4 2 4 2" xfId="3722" xr:uid="{00000000-0005-0000-0000-0000DB100000}"/>
    <cellStyle name="20% - Accent3 4 2 4 2 2" xfId="8696" xr:uid="{00000000-0005-0000-0000-0000DC100000}"/>
    <cellStyle name="20% - Accent3 4 2 4 2 3" xfId="12973" xr:uid="{00000000-0005-0000-0000-0000DD100000}"/>
    <cellStyle name="20% - Accent3 4 2 4 2 4" xfId="17231" xr:uid="{00000000-0005-0000-0000-0000DE100000}"/>
    <cellStyle name="20% - Accent3 4 2 4 2 5" xfId="21450" xr:uid="{00000000-0005-0000-0000-0000DF100000}"/>
    <cellStyle name="20% - Accent3 4 2 4 2 6" xfId="25645" xr:uid="{00000000-0005-0000-0000-0000E0100000}"/>
    <cellStyle name="20% - Accent3 4 2 4 2 7" xfId="29541" xr:uid="{00000000-0005-0000-0000-0000E1100000}"/>
    <cellStyle name="20% - Accent3 4 2 4 3" xfId="6919" xr:uid="{00000000-0005-0000-0000-0000E2100000}"/>
    <cellStyle name="20% - Accent3 4 2 4 4" xfId="11204" xr:uid="{00000000-0005-0000-0000-0000E3100000}"/>
    <cellStyle name="20% - Accent3 4 2 4 5" xfId="15477" xr:uid="{00000000-0005-0000-0000-0000E4100000}"/>
    <cellStyle name="20% - Accent3 4 2 4 6" xfId="19712" xr:uid="{00000000-0005-0000-0000-0000E5100000}"/>
    <cellStyle name="20% - Accent3 4 2 4 7" xfId="23950" xr:uid="{00000000-0005-0000-0000-0000E6100000}"/>
    <cellStyle name="20% - Accent3 4 2 4 8" xfId="28028" xr:uid="{00000000-0005-0000-0000-0000E7100000}"/>
    <cellStyle name="20% - Accent3 4 2 5" xfId="1061" xr:uid="{00000000-0005-0000-0000-0000E8100000}"/>
    <cellStyle name="20% - Accent3 4 2 5 2" xfId="6037" xr:uid="{00000000-0005-0000-0000-0000E9100000}"/>
    <cellStyle name="20% - Accent3 4 2 5 3" xfId="10326" xr:uid="{00000000-0005-0000-0000-0000EA100000}"/>
    <cellStyle name="20% - Accent3 4 2 5 4" xfId="14604" xr:uid="{00000000-0005-0000-0000-0000EB100000}"/>
    <cellStyle name="20% - Accent3 4 2 5 5" xfId="18852" xr:uid="{00000000-0005-0000-0000-0000EC100000}"/>
    <cellStyle name="20% - Accent3 4 2 5 6" xfId="23100" xr:uid="{00000000-0005-0000-0000-0000ED100000}"/>
    <cellStyle name="20% - Accent3 4 2 5 7" xfId="27220" xr:uid="{00000000-0005-0000-0000-0000EE100000}"/>
    <cellStyle name="20% - Accent3 4 2 6" xfId="3065" xr:uid="{00000000-0005-0000-0000-0000EF100000}"/>
    <cellStyle name="20% - Accent3 4 2 6 2" xfId="8038" xr:uid="{00000000-0005-0000-0000-0000F0100000}"/>
    <cellStyle name="20% - Accent3 4 2 6 3" xfId="12315" xr:uid="{00000000-0005-0000-0000-0000F1100000}"/>
    <cellStyle name="20% - Accent3 4 2 6 4" xfId="16574" xr:uid="{00000000-0005-0000-0000-0000F2100000}"/>
    <cellStyle name="20% - Accent3 4 2 6 5" xfId="20792" xr:uid="{00000000-0005-0000-0000-0000F3100000}"/>
    <cellStyle name="20% - Accent3 4 2 6 6" xfId="24988" xr:uid="{00000000-0005-0000-0000-0000F4100000}"/>
    <cellStyle name="20% - Accent3 4 2 6 7" xfId="28884" xr:uid="{00000000-0005-0000-0000-0000F5100000}"/>
    <cellStyle name="20% - Accent3 4 2 7" xfId="4413" xr:uid="{00000000-0005-0000-0000-0000F6100000}"/>
    <cellStyle name="20% - Accent3 4 2 7 2" xfId="9385" xr:uid="{00000000-0005-0000-0000-0000F7100000}"/>
    <cellStyle name="20% - Accent3 4 2 7 3" xfId="13663" xr:uid="{00000000-0005-0000-0000-0000F8100000}"/>
    <cellStyle name="20% - Accent3 4 2 7 4" xfId="17919" xr:uid="{00000000-0005-0000-0000-0000F9100000}"/>
    <cellStyle name="20% - Accent3 4 2 7 5" xfId="22136" xr:uid="{00000000-0005-0000-0000-0000FA100000}"/>
    <cellStyle name="20% - Accent3 4 2 7 6" xfId="26322" xr:uid="{00000000-0005-0000-0000-0000FB100000}"/>
    <cellStyle name="20% - Accent3 4 2 7 7" xfId="30201" xr:uid="{00000000-0005-0000-0000-0000FC100000}"/>
    <cellStyle name="20% - Accent3 4 2 8" xfId="5278" xr:uid="{00000000-0005-0000-0000-0000FD100000}"/>
    <cellStyle name="20% - Accent3 4 2 9" xfId="7934" xr:uid="{00000000-0005-0000-0000-0000FE100000}"/>
    <cellStyle name="20% - Accent3 4 3" xfId="403" xr:uid="{00000000-0005-0000-0000-0000FF100000}"/>
    <cellStyle name="20% - Accent3 4 3 10" xfId="16421" xr:uid="{00000000-0005-0000-0000-000000110000}"/>
    <cellStyle name="20% - Accent3 4 3 11" xfId="20460" xr:uid="{00000000-0005-0000-0000-000001110000}"/>
    <cellStyle name="20% - Accent3 4 3 12" xfId="24845" xr:uid="{00000000-0005-0000-0000-000002110000}"/>
    <cellStyle name="20% - Accent3 4 3 2" xfId="777" xr:uid="{00000000-0005-0000-0000-000003110000}"/>
    <cellStyle name="20% - Accent3 4 3 2 10" xfId="22830" xr:uid="{00000000-0005-0000-0000-000004110000}"/>
    <cellStyle name="20% - Accent3 4 3 2 11" xfId="26982" xr:uid="{00000000-0005-0000-0000-000005110000}"/>
    <cellStyle name="20% - Accent3 4 3 2 2" xfId="2262" xr:uid="{00000000-0005-0000-0000-000006110000}"/>
    <cellStyle name="20% - Accent3 4 3 2 2 2" xfId="4144" xr:uid="{00000000-0005-0000-0000-000007110000}"/>
    <cellStyle name="20% - Accent3 4 3 2 2 2 2" xfId="9118" xr:uid="{00000000-0005-0000-0000-000008110000}"/>
    <cellStyle name="20% - Accent3 4 3 2 2 2 3" xfId="13395" xr:uid="{00000000-0005-0000-0000-000009110000}"/>
    <cellStyle name="20% - Accent3 4 3 2 2 2 4" xfId="17653" xr:uid="{00000000-0005-0000-0000-00000A110000}"/>
    <cellStyle name="20% - Accent3 4 3 2 2 2 5" xfId="21872" xr:uid="{00000000-0005-0000-0000-00000B110000}"/>
    <cellStyle name="20% - Accent3 4 3 2 2 2 6" xfId="26067" xr:uid="{00000000-0005-0000-0000-00000C110000}"/>
    <cellStyle name="20% - Accent3 4 3 2 2 2 7" xfId="29963" xr:uid="{00000000-0005-0000-0000-00000D110000}"/>
    <cellStyle name="20% - Accent3 4 3 2 2 3" xfId="7236" xr:uid="{00000000-0005-0000-0000-00000E110000}"/>
    <cellStyle name="20% - Accent3 4 3 2 2 4" xfId="11521" xr:uid="{00000000-0005-0000-0000-00000F110000}"/>
    <cellStyle name="20% - Accent3 4 3 2 2 5" xfId="15793" xr:uid="{00000000-0005-0000-0000-000010110000}"/>
    <cellStyle name="20% - Accent3 4 3 2 2 6" xfId="20027" xr:uid="{00000000-0005-0000-0000-000011110000}"/>
    <cellStyle name="20% - Accent3 4 3 2 2 7" xfId="24265" xr:uid="{00000000-0005-0000-0000-000012110000}"/>
    <cellStyle name="20% - Accent3 4 3 2 2 8" xfId="28343" xr:uid="{00000000-0005-0000-0000-000013110000}"/>
    <cellStyle name="20% - Accent3 4 3 2 3" xfId="1407" xr:uid="{00000000-0005-0000-0000-000014110000}"/>
    <cellStyle name="20% - Accent3 4 3 2 3 2" xfId="6382" xr:uid="{00000000-0005-0000-0000-000015110000}"/>
    <cellStyle name="20% - Accent3 4 3 2 3 3" xfId="10671" xr:uid="{00000000-0005-0000-0000-000016110000}"/>
    <cellStyle name="20% - Accent3 4 3 2 3 4" xfId="14947" xr:uid="{00000000-0005-0000-0000-000017110000}"/>
    <cellStyle name="20% - Accent3 4 3 2 3 5" xfId="19188" xr:uid="{00000000-0005-0000-0000-000018110000}"/>
    <cellStyle name="20% - Accent3 4 3 2 3 6" xfId="23435" xr:uid="{00000000-0005-0000-0000-000019110000}"/>
    <cellStyle name="20% - Accent3 4 3 2 3 7" xfId="27536" xr:uid="{00000000-0005-0000-0000-00001A110000}"/>
    <cellStyle name="20% - Accent3 4 3 2 4" xfId="3487" xr:uid="{00000000-0005-0000-0000-00001B110000}"/>
    <cellStyle name="20% - Accent3 4 3 2 4 2" xfId="8461" xr:uid="{00000000-0005-0000-0000-00001C110000}"/>
    <cellStyle name="20% - Accent3 4 3 2 4 3" xfId="12738" xr:uid="{00000000-0005-0000-0000-00001D110000}"/>
    <cellStyle name="20% - Accent3 4 3 2 4 4" xfId="16996" xr:uid="{00000000-0005-0000-0000-00001E110000}"/>
    <cellStyle name="20% - Accent3 4 3 2 4 5" xfId="21215" xr:uid="{00000000-0005-0000-0000-00001F110000}"/>
    <cellStyle name="20% - Accent3 4 3 2 4 6" xfId="25410" xr:uid="{00000000-0005-0000-0000-000020110000}"/>
    <cellStyle name="20% - Accent3 4 3 2 4 7" xfId="29306" xr:uid="{00000000-0005-0000-0000-000021110000}"/>
    <cellStyle name="20% - Accent3 4 3 2 5" xfId="4835" xr:uid="{00000000-0005-0000-0000-000022110000}"/>
    <cellStyle name="20% - Accent3 4 3 2 5 2" xfId="9807" xr:uid="{00000000-0005-0000-0000-000023110000}"/>
    <cellStyle name="20% - Accent3 4 3 2 5 3" xfId="14085" xr:uid="{00000000-0005-0000-0000-000024110000}"/>
    <cellStyle name="20% - Accent3 4 3 2 5 4" xfId="18341" xr:uid="{00000000-0005-0000-0000-000025110000}"/>
    <cellStyle name="20% - Accent3 4 3 2 5 5" xfId="22558" xr:uid="{00000000-0005-0000-0000-000026110000}"/>
    <cellStyle name="20% - Accent3 4 3 2 5 6" xfId="26744" xr:uid="{00000000-0005-0000-0000-000027110000}"/>
    <cellStyle name="20% - Accent3 4 3 2 5 7" xfId="30623" xr:uid="{00000000-0005-0000-0000-000028110000}"/>
    <cellStyle name="20% - Accent3 4 3 2 6" xfId="5753" xr:uid="{00000000-0005-0000-0000-000029110000}"/>
    <cellStyle name="20% - Accent3 4 3 2 7" xfId="10045" xr:uid="{00000000-0005-0000-0000-00002A110000}"/>
    <cellStyle name="20% - Accent3 4 3 2 8" xfId="14323" xr:uid="{00000000-0005-0000-0000-00002B110000}"/>
    <cellStyle name="20% - Accent3 4 3 2 9" xfId="18579" xr:uid="{00000000-0005-0000-0000-00002C110000}"/>
    <cellStyle name="20% - Accent3 4 3 3" xfId="2036" xr:uid="{00000000-0005-0000-0000-00002D110000}"/>
    <cellStyle name="20% - Accent3 4 3 3 2" xfId="3815" xr:uid="{00000000-0005-0000-0000-00002E110000}"/>
    <cellStyle name="20% - Accent3 4 3 3 2 2" xfId="8789" xr:uid="{00000000-0005-0000-0000-00002F110000}"/>
    <cellStyle name="20% - Accent3 4 3 3 2 3" xfId="13066" xr:uid="{00000000-0005-0000-0000-000030110000}"/>
    <cellStyle name="20% - Accent3 4 3 3 2 4" xfId="17324" xr:uid="{00000000-0005-0000-0000-000031110000}"/>
    <cellStyle name="20% - Accent3 4 3 3 2 5" xfId="21543" xr:uid="{00000000-0005-0000-0000-000032110000}"/>
    <cellStyle name="20% - Accent3 4 3 3 2 6" xfId="25738" xr:uid="{00000000-0005-0000-0000-000033110000}"/>
    <cellStyle name="20% - Accent3 4 3 3 2 7" xfId="29634" xr:uid="{00000000-0005-0000-0000-000034110000}"/>
    <cellStyle name="20% - Accent3 4 3 3 3" xfId="7010" xr:uid="{00000000-0005-0000-0000-000035110000}"/>
    <cellStyle name="20% - Accent3 4 3 3 4" xfId="11295" xr:uid="{00000000-0005-0000-0000-000036110000}"/>
    <cellStyle name="20% - Accent3 4 3 3 5" xfId="15567" xr:uid="{00000000-0005-0000-0000-000037110000}"/>
    <cellStyle name="20% - Accent3 4 3 3 6" xfId="19801" xr:uid="{00000000-0005-0000-0000-000038110000}"/>
    <cellStyle name="20% - Accent3 4 3 3 7" xfId="24039" xr:uid="{00000000-0005-0000-0000-000039110000}"/>
    <cellStyle name="20% - Accent3 4 3 3 8" xfId="28117" xr:uid="{00000000-0005-0000-0000-00003A110000}"/>
    <cellStyle name="20% - Accent3 4 3 4" xfId="1175" xr:uid="{00000000-0005-0000-0000-00003B110000}"/>
    <cellStyle name="20% - Accent3 4 3 4 2" xfId="6150" xr:uid="{00000000-0005-0000-0000-00003C110000}"/>
    <cellStyle name="20% - Accent3 4 3 4 3" xfId="10439" xr:uid="{00000000-0005-0000-0000-00003D110000}"/>
    <cellStyle name="20% - Accent3 4 3 4 4" xfId="14717" xr:uid="{00000000-0005-0000-0000-00003E110000}"/>
    <cellStyle name="20% - Accent3 4 3 4 5" xfId="18959" xr:uid="{00000000-0005-0000-0000-00003F110000}"/>
    <cellStyle name="20% - Accent3 4 3 4 6" xfId="23205" xr:uid="{00000000-0005-0000-0000-000040110000}"/>
    <cellStyle name="20% - Accent3 4 3 4 7" xfId="27310" xr:uid="{00000000-0005-0000-0000-000041110000}"/>
    <cellStyle name="20% - Accent3 4 3 5" xfId="3158" xr:uid="{00000000-0005-0000-0000-000042110000}"/>
    <cellStyle name="20% - Accent3 4 3 5 2" xfId="8131" xr:uid="{00000000-0005-0000-0000-000043110000}"/>
    <cellStyle name="20% - Accent3 4 3 5 3" xfId="12408" xr:uid="{00000000-0005-0000-0000-000044110000}"/>
    <cellStyle name="20% - Accent3 4 3 5 4" xfId="16667" xr:uid="{00000000-0005-0000-0000-000045110000}"/>
    <cellStyle name="20% - Accent3 4 3 5 5" xfId="20885" xr:uid="{00000000-0005-0000-0000-000046110000}"/>
    <cellStyle name="20% - Accent3 4 3 5 6" xfId="25081" xr:uid="{00000000-0005-0000-0000-000047110000}"/>
    <cellStyle name="20% - Accent3 4 3 5 7" xfId="28977" xr:uid="{00000000-0005-0000-0000-000048110000}"/>
    <cellStyle name="20% - Accent3 4 3 6" xfId="4506" xr:uid="{00000000-0005-0000-0000-000049110000}"/>
    <cellStyle name="20% - Accent3 4 3 6 2" xfId="9478" xr:uid="{00000000-0005-0000-0000-00004A110000}"/>
    <cellStyle name="20% - Accent3 4 3 6 3" xfId="13756" xr:uid="{00000000-0005-0000-0000-00004B110000}"/>
    <cellStyle name="20% - Accent3 4 3 6 4" xfId="18012" xr:uid="{00000000-0005-0000-0000-00004C110000}"/>
    <cellStyle name="20% - Accent3 4 3 6 5" xfId="22229" xr:uid="{00000000-0005-0000-0000-00004D110000}"/>
    <cellStyle name="20% - Accent3 4 3 6 6" xfId="26415" xr:uid="{00000000-0005-0000-0000-00004E110000}"/>
    <cellStyle name="20% - Accent3 4 3 6 7" xfId="30294" xr:uid="{00000000-0005-0000-0000-00004F110000}"/>
    <cellStyle name="20% - Accent3 4 3 7" xfId="5380" xr:uid="{00000000-0005-0000-0000-000050110000}"/>
    <cellStyle name="20% - Accent3 4 3 8" xfId="7881" xr:uid="{00000000-0005-0000-0000-000051110000}"/>
    <cellStyle name="20% - Accent3 4 3 9" xfId="12159" xr:uid="{00000000-0005-0000-0000-000052110000}"/>
    <cellStyle name="20% - Accent3 4 4" xfId="517" xr:uid="{00000000-0005-0000-0000-000053110000}"/>
    <cellStyle name="20% - Accent3 4 4 10" xfId="12128" xr:uid="{00000000-0005-0000-0000-000054110000}"/>
    <cellStyle name="20% - Accent3 4 4 11" xfId="9288" xr:uid="{00000000-0005-0000-0000-000055110000}"/>
    <cellStyle name="20% - Accent3 4 4 12" xfId="9264" xr:uid="{00000000-0005-0000-0000-000056110000}"/>
    <cellStyle name="20% - Accent3 4 4 2" xfId="891" xr:uid="{00000000-0005-0000-0000-000057110000}"/>
    <cellStyle name="20% - Accent3 4 4 2 10" xfId="22944" xr:uid="{00000000-0005-0000-0000-000058110000}"/>
    <cellStyle name="20% - Accent3 4 4 2 11" xfId="27096" xr:uid="{00000000-0005-0000-0000-000059110000}"/>
    <cellStyle name="20% - Accent3 4 4 2 2" xfId="2263" xr:uid="{00000000-0005-0000-0000-00005A110000}"/>
    <cellStyle name="20% - Accent3 4 4 2 2 2" xfId="4258" xr:uid="{00000000-0005-0000-0000-00005B110000}"/>
    <cellStyle name="20% - Accent3 4 4 2 2 2 2" xfId="9232" xr:uid="{00000000-0005-0000-0000-00005C110000}"/>
    <cellStyle name="20% - Accent3 4 4 2 2 2 3" xfId="13509" xr:uid="{00000000-0005-0000-0000-00005D110000}"/>
    <cellStyle name="20% - Accent3 4 4 2 2 2 4" xfId="17767" xr:uid="{00000000-0005-0000-0000-00005E110000}"/>
    <cellStyle name="20% - Accent3 4 4 2 2 2 5" xfId="21986" xr:uid="{00000000-0005-0000-0000-00005F110000}"/>
    <cellStyle name="20% - Accent3 4 4 2 2 2 6" xfId="26181" xr:uid="{00000000-0005-0000-0000-000060110000}"/>
    <cellStyle name="20% - Accent3 4 4 2 2 2 7" xfId="30077" xr:uid="{00000000-0005-0000-0000-000061110000}"/>
    <cellStyle name="20% - Accent3 4 4 2 2 3" xfId="7237" xr:uid="{00000000-0005-0000-0000-000062110000}"/>
    <cellStyle name="20% - Accent3 4 4 2 2 4" xfId="11522" xr:uid="{00000000-0005-0000-0000-000063110000}"/>
    <cellStyle name="20% - Accent3 4 4 2 2 5" xfId="15794" xr:uid="{00000000-0005-0000-0000-000064110000}"/>
    <cellStyle name="20% - Accent3 4 4 2 2 6" xfId="20028" xr:uid="{00000000-0005-0000-0000-000065110000}"/>
    <cellStyle name="20% - Accent3 4 4 2 2 7" xfId="24266" xr:uid="{00000000-0005-0000-0000-000066110000}"/>
    <cellStyle name="20% - Accent3 4 4 2 2 8" xfId="28344" xr:uid="{00000000-0005-0000-0000-000067110000}"/>
    <cellStyle name="20% - Accent3 4 4 2 3" xfId="1408" xr:uid="{00000000-0005-0000-0000-000068110000}"/>
    <cellStyle name="20% - Accent3 4 4 2 3 2" xfId="6383" xr:uid="{00000000-0005-0000-0000-000069110000}"/>
    <cellStyle name="20% - Accent3 4 4 2 3 3" xfId="10672" xr:uid="{00000000-0005-0000-0000-00006A110000}"/>
    <cellStyle name="20% - Accent3 4 4 2 3 4" xfId="14948" xr:uid="{00000000-0005-0000-0000-00006B110000}"/>
    <cellStyle name="20% - Accent3 4 4 2 3 5" xfId="19189" xr:uid="{00000000-0005-0000-0000-00006C110000}"/>
    <cellStyle name="20% - Accent3 4 4 2 3 6" xfId="23436" xr:uid="{00000000-0005-0000-0000-00006D110000}"/>
    <cellStyle name="20% - Accent3 4 4 2 3 7" xfId="27537" xr:uid="{00000000-0005-0000-0000-00006E110000}"/>
    <cellStyle name="20% - Accent3 4 4 2 4" xfId="3601" xr:uid="{00000000-0005-0000-0000-00006F110000}"/>
    <cellStyle name="20% - Accent3 4 4 2 4 2" xfId="8575" xr:uid="{00000000-0005-0000-0000-000070110000}"/>
    <cellStyle name="20% - Accent3 4 4 2 4 3" xfId="12852" xr:uid="{00000000-0005-0000-0000-000071110000}"/>
    <cellStyle name="20% - Accent3 4 4 2 4 4" xfId="17110" xr:uid="{00000000-0005-0000-0000-000072110000}"/>
    <cellStyle name="20% - Accent3 4 4 2 4 5" xfId="21329" xr:uid="{00000000-0005-0000-0000-000073110000}"/>
    <cellStyle name="20% - Accent3 4 4 2 4 6" xfId="25524" xr:uid="{00000000-0005-0000-0000-000074110000}"/>
    <cellStyle name="20% - Accent3 4 4 2 4 7" xfId="29420" xr:uid="{00000000-0005-0000-0000-000075110000}"/>
    <cellStyle name="20% - Accent3 4 4 2 5" xfId="4949" xr:uid="{00000000-0005-0000-0000-000076110000}"/>
    <cellStyle name="20% - Accent3 4 4 2 5 2" xfId="9921" xr:uid="{00000000-0005-0000-0000-000077110000}"/>
    <cellStyle name="20% - Accent3 4 4 2 5 3" xfId="14199" xr:uid="{00000000-0005-0000-0000-000078110000}"/>
    <cellStyle name="20% - Accent3 4 4 2 5 4" xfId="18455" xr:uid="{00000000-0005-0000-0000-000079110000}"/>
    <cellStyle name="20% - Accent3 4 4 2 5 5" xfId="22672" xr:uid="{00000000-0005-0000-0000-00007A110000}"/>
    <cellStyle name="20% - Accent3 4 4 2 5 6" xfId="26858" xr:uid="{00000000-0005-0000-0000-00007B110000}"/>
    <cellStyle name="20% - Accent3 4 4 2 5 7" xfId="30737" xr:uid="{00000000-0005-0000-0000-00007C110000}"/>
    <cellStyle name="20% - Accent3 4 4 2 6" xfId="5867" xr:uid="{00000000-0005-0000-0000-00007D110000}"/>
    <cellStyle name="20% - Accent3 4 4 2 7" xfId="10159" xr:uid="{00000000-0005-0000-0000-00007E110000}"/>
    <cellStyle name="20% - Accent3 4 4 2 8" xfId="14437" xr:uid="{00000000-0005-0000-0000-00007F110000}"/>
    <cellStyle name="20% - Accent3 4 4 2 9" xfId="18693" xr:uid="{00000000-0005-0000-0000-000080110000}"/>
    <cellStyle name="20% - Accent3 4 4 3" xfId="2165" xr:uid="{00000000-0005-0000-0000-000081110000}"/>
    <cellStyle name="20% - Accent3 4 4 3 2" xfId="3929" xr:uid="{00000000-0005-0000-0000-000082110000}"/>
    <cellStyle name="20% - Accent3 4 4 3 2 2" xfId="8903" xr:uid="{00000000-0005-0000-0000-000083110000}"/>
    <cellStyle name="20% - Accent3 4 4 3 2 3" xfId="13180" xr:uid="{00000000-0005-0000-0000-000084110000}"/>
    <cellStyle name="20% - Accent3 4 4 3 2 4" xfId="17438" xr:uid="{00000000-0005-0000-0000-000085110000}"/>
    <cellStyle name="20% - Accent3 4 4 3 2 5" xfId="21657" xr:uid="{00000000-0005-0000-0000-000086110000}"/>
    <cellStyle name="20% - Accent3 4 4 3 2 6" xfId="25852" xr:uid="{00000000-0005-0000-0000-000087110000}"/>
    <cellStyle name="20% - Accent3 4 4 3 2 7" xfId="29748" xr:uid="{00000000-0005-0000-0000-000088110000}"/>
    <cellStyle name="20% - Accent3 4 4 3 3" xfId="7139" xr:uid="{00000000-0005-0000-0000-000089110000}"/>
    <cellStyle name="20% - Accent3 4 4 3 4" xfId="11424" xr:uid="{00000000-0005-0000-0000-00008A110000}"/>
    <cellStyle name="20% - Accent3 4 4 3 5" xfId="15696" xr:uid="{00000000-0005-0000-0000-00008B110000}"/>
    <cellStyle name="20% - Accent3 4 4 3 6" xfId="19930" xr:uid="{00000000-0005-0000-0000-00008C110000}"/>
    <cellStyle name="20% - Accent3 4 4 3 7" xfId="24168" xr:uid="{00000000-0005-0000-0000-00008D110000}"/>
    <cellStyle name="20% - Accent3 4 4 3 8" xfId="28246" xr:uid="{00000000-0005-0000-0000-00008E110000}"/>
    <cellStyle name="20% - Accent3 4 4 4" xfId="1308" xr:uid="{00000000-0005-0000-0000-00008F110000}"/>
    <cellStyle name="20% - Accent3 4 4 4 2" xfId="6283" xr:uid="{00000000-0005-0000-0000-000090110000}"/>
    <cellStyle name="20% - Accent3 4 4 4 3" xfId="10572" xr:uid="{00000000-0005-0000-0000-000091110000}"/>
    <cellStyle name="20% - Accent3 4 4 4 4" xfId="14848" xr:uid="{00000000-0005-0000-0000-000092110000}"/>
    <cellStyle name="20% - Accent3 4 4 4 5" xfId="19089" xr:uid="{00000000-0005-0000-0000-000093110000}"/>
    <cellStyle name="20% - Accent3 4 4 4 6" xfId="23336" xr:uid="{00000000-0005-0000-0000-000094110000}"/>
    <cellStyle name="20% - Accent3 4 4 4 7" xfId="27439" xr:uid="{00000000-0005-0000-0000-000095110000}"/>
    <cellStyle name="20% - Accent3 4 4 5" xfId="3272" xr:uid="{00000000-0005-0000-0000-000096110000}"/>
    <cellStyle name="20% - Accent3 4 4 5 2" xfId="8245" xr:uid="{00000000-0005-0000-0000-000097110000}"/>
    <cellStyle name="20% - Accent3 4 4 5 3" xfId="12522" xr:uid="{00000000-0005-0000-0000-000098110000}"/>
    <cellStyle name="20% - Accent3 4 4 5 4" xfId="16781" xr:uid="{00000000-0005-0000-0000-000099110000}"/>
    <cellStyle name="20% - Accent3 4 4 5 5" xfId="20999" xr:uid="{00000000-0005-0000-0000-00009A110000}"/>
    <cellStyle name="20% - Accent3 4 4 5 6" xfId="25195" xr:uid="{00000000-0005-0000-0000-00009B110000}"/>
    <cellStyle name="20% - Accent3 4 4 5 7" xfId="29091" xr:uid="{00000000-0005-0000-0000-00009C110000}"/>
    <cellStyle name="20% - Accent3 4 4 6" xfId="4620" xr:uid="{00000000-0005-0000-0000-00009D110000}"/>
    <cellStyle name="20% - Accent3 4 4 6 2" xfId="9592" xr:uid="{00000000-0005-0000-0000-00009E110000}"/>
    <cellStyle name="20% - Accent3 4 4 6 3" xfId="13870" xr:uid="{00000000-0005-0000-0000-00009F110000}"/>
    <cellStyle name="20% - Accent3 4 4 6 4" xfId="18126" xr:uid="{00000000-0005-0000-0000-0000A0110000}"/>
    <cellStyle name="20% - Accent3 4 4 6 5" xfId="22343" xr:uid="{00000000-0005-0000-0000-0000A1110000}"/>
    <cellStyle name="20% - Accent3 4 4 6 6" xfId="26529" xr:uid="{00000000-0005-0000-0000-0000A2110000}"/>
    <cellStyle name="20% - Accent3 4 4 6 7" xfId="30408" xr:uid="{00000000-0005-0000-0000-0000A3110000}"/>
    <cellStyle name="20% - Accent3 4 4 7" xfId="5494" xr:uid="{00000000-0005-0000-0000-0000A4110000}"/>
    <cellStyle name="20% - Accent3 4 4 8" xfId="5118" xr:uid="{00000000-0005-0000-0000-0000A5110000}"/>
    <cellStyle name="20% - Accent3 4 4 9" xfId="7848" xr:uid="{00000000-0005-0000-0000-0000A6110000}"/>
    <cellStyle name="20% - Accent3 4 5" xfId="618" xr:uid="{00000000-0005-0000-0000-0000A7110000}"/>
    <cellStyle name="20% - Accent3 4 5 10" xfId="14821" xr:uid="{00000000-0005-0000-0000-0000A8110000}"/>
    <cellStyle name="20% - Accent3 4 5 11" xfId="6894" xr:uid="{00000000-0005-0000-0000-0000A9110000}"/>
    <cellStyle name="20% - Accent3 4 5 12" xfId="23309" xr:uid="{00000000-0005-0000-0000-0000AA110000}"/>
    <cellStyle name="20% - Accent3 4 5 2" xfId="1410" xr:uid="{00000000-0005-0000-0000-0000AB110000}"/>
    <cellStyle name="20% - Accent3 4 5 2 2" xfId="2265" xr:uid="{00000000-0005-0000-0000-0000AC110000}"/>
    <cellStyle name="20% - Accent3 4 5 2 2 2" xfId="7239" xr:uid="{00000000-0005-0000-0000-0000AD110000}"/>
    <cellStyle name="20% - Accent3 4 5 2 2 3" xfId="11524" xr:uid="{00000000-0005-0000-0000-0000AE110000}"/>
    <cellStyle name="20% - Accent3 4 5 2 2 4" xfId="15796" xr:uid="{00000000-0005-0000-0000-0000AF110000}"/>
    <cellStyle name="20% - Accent3 4 5 2 2 5" xfId="20030" xr:uid="{00000000-0005-0000-0000-0000B0110000}"/>
    <cellStyle name="20% - Accent3 4 5 2 2 6" xfId="24268" xr:uid="{00000000-0005-0000-0000-0000B1110000}"/>
    <cellStyle name="20% - Accent3 4 5 2 2 7" xfId="28346" xr:uid="{00000000-0005-0000-0000-0000B2110000}"/>
    <cellStyle name="20% - Accent3 4 5 2 3" xfId="3985" xr:uid="{00000000-0005-0000-0000-0000B3110000}"/>
    <cellStyle name="20% - Accent3 4 5 2 3 2" xfId="8959" xr:uid="{00000000-0005-0000-0000-0000B4110000}"/>
    <cellStyle name="20% - Accent3 4 5 2 3 3" xfId="13236" xr:uid="{00000000-0005-0000-0000-0000B5110000}"/>
    <cellStyle name="20% - Accent3 4 5 2 3 4" xfId="17494" xr:uid="{00000000-0005-0000-0000-0000B6110000}"/>
    <cellStyle name="20% - Accent3 4 5 2 3 5" xfId="21713" xr:uid="{00000000-0005-0000-0000-0000B7110000}"/>
    <cellStyle name="20% - Accent3 4 5 2 3 6" xfId="25908" xr:uid="{00000000-0005-0000-0000-0000B8110000}"/>
    <cellStyle name="20% - Accent3 4 5 2 3 7" xfId="29804" xr:uid="{00000000-0005-0000-0000-0000B9110000}"/>
    <cellStyle name="20% - Accent3 4 5 2 4" xfId="6385" xr:uid="{00000000-0005-0000-0000-0000BA110000}"/>
    <cellStyle name="20% - Accent3 4 5 2 5" xfId="10674" xr:uid="{00000000-0005-0000-0000-0000BB110000}"/>
    <cellStyle name="20% - Accent3 4 5 2 6" xfId="14950" xr:uid="{00000000-0005-0000-0000-0000BC110000}"/>
    <cellStyle name="20% - Accent3 4 5 2 7" xfId="19191" xr:uid="{00000000-0005-0000-0000-0000BD110000}"/>
    <cellStyle name="20% - Accent3 4 5 2 8" xfId="23438" xr:uid="{00000000-0005-0000-0000-0000BE110000}"/>
    <cellStyle name="20% - Accent3 4 5 2 9" xfId="27539" xr:uid="{00000000-0005-0000-0000-0000BF110000}"/>
    <cellStyle name="20% - Accent3 4 5 3" xfId="2264" xr:uid="{00000000-0005-0000-0000-0000C0110000}"/>
    <cellStyle name="20% - Accent3 4 5 3 2" xfId="7238" xr:uid="{00000000-0005-0000-0000-0000C1110000}"/>
    <cellStyle name="20% - Accent3 4 5 3 3" xfId="11523" xr:uid="{00000000-0005-0000-0000-0000C2110000}"/>
    <cellStyle name="20% - Accent3 4 5 3 4" xfId="15795" xr:uid="{00000000-0005-0000-0000-0000C3110000}"/>
    <cellStyle name="20% - Accent3 4 5 3 5" xfId="20029" xr:uid="{00000000-0005-0000-0000-0000C4110000}"/>
    <cellStyle name="20% - Accent3 4 5 3 6" xfId="24267" xr:uid="{00000000-0005-0000-0000-0000C5110000}"/>
    <cellStyle name="20% - Accent3 4 5 3 7" xfId="28345" xr:uid="{00000000-0005-0000-0000-0000C6110000}"/>
    <cellStyle name="20% - Accent3 4 5 4" xfId="1409" xr:uid="{00000000-0005-0000-0000-0000C7110000}"/>
    <cellStyle name="20% - Accent3 4 5 4 2" xfId="6384" xr:uid="{00000000-0005-0000-0000-0000C8110000}"/>
    <cellStyle name="20% - Accent3 4 5 4 3" xfId="10673" xr:uid="{00000000-0005-0000-0000-0000C9110000}"/>
    <cellStyle name="20% - Accent3 4 5 4 4" xfId="14949" xr:uid="{00000000-0005-0000-0000-0000CA110000}"/>
    <cellStyle name="20% - Accent3 4 5 4 5" xfId="19190" xr:uid="{00000000-0005-0000-0000-0000CB110000}"/>
    <cellStyle name="20% - Accent3 4 5 4 6" xfId="23437" xr:uid="{00000000-0005-0000-0000-0000CC110000}"/>
    <cellStyle name="20% - Accent3 4 5 4 7" xfId="27538" xr:uid="{00000000-0005-0000-0000-0000CD110000}"/>
    <cellStyle name="20% - Accent3 4 5 5" xfId="3328" xr:uid="{00000000-0005-0000-0000-0000CE110000}"/>
    <cellStyle name="20% - Accent3 4 5 5 2" xfId="8302" xr:uid="{00000000-0005-0000-0000-0000CF110000}"/>
    <cellStyle name="20% - Accent3 4 5 5 3" xfId="12579" xr:uid="{00000000-0005-0000-0000-0000D0110000}"/>
    <cellStyle name="20% - Accent3 4 5 5 4" xfId="16837" xr:uid="{00000000-0005-0000-0000-0000D1110000}"/>
    <cellStyle name="20% - Accent3 4 5 5 5" xfId="21056" xr:uid="{00000000-0005-0000-0000-0000D2110000}"/>
    <cellStyle name="20% - Accent3 4 5 5 6" xfId="25251" xr:uid="{00000000-0005-0000-0000-0000D3110000}"/>
    <cellStyle name="20% - Accent3 4 5 5 7" xfId="29147" xr:uid="{00000000-0005-0000-0000-0000D4110000}"/>
    <cellStyle name="20% - Accent3 4 5 6" xfId="4676" xr:uid="{00000000-0005-0000-0000-0000D5110000}"/>
    <cellStyle name="20% - Accent3 4 5 6 2" xfId="9648" xr:uid="{00000000-0005-0000-0000-0000D6110000}"/>
    <cellStyle name="20% - Accent3 4 5 6 3" xfId="13926" xr:uid="{00000000-0005-0000-0000-0000D7110000}"/>
    <cellStyle name="20% - Accent3 4 5 6 4" xfId="18182" xr:uid="{00000000-0005-0000-0000-0000D8110000}"/>
    <cellStyle name="20% - Accent3 4 5 6 5" xfId="22399" xr:uid="{00000000-0005-0000-0000-0000D9110000}"/>
    <cellStyle name="20% - Accent3 4 5 6 6" xfId="26585" xr:uid="{00000000-0005-0000-0000-0000DA110000}"/>
    <cellStyle name="20% - Accent3 4 5 6 7" xfId="30464" xr:uid="{00000000-0005-0000-0000-0000DB110000}"/>
    <cellStyle name="20% - Accent3 4 5 7" xfId="5594" xr:uid="{00000000-0005-0000-0000-0000DC110000}"/>
    <cellStyle name="20% - Accent3 4 5 8" xfId="6256" xr:uid="{00000000-0005-0000-0000-0000DD110000}"/>
    <cellStyle name="20% - Accent3 4 5 9" xfId="10545" xr:uid="{00000000-0005-0000-0000-0000DE110000}"/>
    <cellStyle name="20% - Accent3 4 6" xfId="1411" xr:uid="{00000000-0005-0000-0000-0000DF110000}"/>
    <cellStyle name="20% - Accent3 4 6 2" xfId="2266" xr:uid="{00000000-0005-0000-0000-0000E0110000}"/>
    <cellStyle name="20% - Accent3 4 6 2 2" xfId="7240" xr:uid="{00000000-0005-0000-0000-0000E1110000}"/>
    <cellStyle name="20% - Accent3 4 6 2 3" xfId="11525" xr:uid="{00000000-0005-0000-0000-0000E2110000}"/>
    <cellStyle name="20% - Accent3 4 6 2 4" xfId="15797" xr:uid="{00000000-0005-0000-0000-0000E3110000}"/>
    <cellStyle name="20% - Accent3 4 6 2 5" xfId="20031" xr:uid="{00000000-0005-0000-0000-0000E4110000}"/>
    <cellStyle name="20% - Accent3 4 6 2 6" xfId="24269" xr:uid="{00000000-0005-0000-0000-0000E5110000}"/>
    <cellStyle name="20% - Accent3 4 6 2 7" xfId="28347" xr:uid="{00000000-0005-0000-0000-0000E6110000}"/>
    <cellStyle name="20% - Accent3 4 6 3" xfId="3656" xr:uid="{00000000-0005-0000-0000-0000E7110000}"/>
    <cellStyle name="20% - Accent3 4 6 3 2" xfId="8630" xr:uid="{00000000-0005-0000-0000-0000E8110000}"/>
    <cellStyle name="20% - Accent3 4 6 3 3" xfId="12907" xr:uid="{00000000-0005-0000-0000-0000E9110000}"/>
    <cellStyle name="20% - Accent3 4 6 3 4" xfId="17165" xr:uid="{00000000-0005-0000-0000-0000EA110000}"/>
    <cellStyle name="20% - Accent3 4 6 3 5" xfId="21384" xr:uid="{00000000-0005-0000-0000-0000EB110000}"/>
    <cellStyle name="20% - Accent3 4 6 3 6" xfId="25579" xr:uid="{00000000-0005-0000-0000-0000EC110000}"/>
    <cellStyle name="20% - Accent3 4 6 3 7" xfId="29475" xr:uid="{00000000-0005-0000-0000-0000ED110000}"/>
    <cellStyle name="20% - Accent3 4 6 4" xfId="6386" xr:uid="{00000000-0005-0000-0000-0000EE110000}"/>
    <cellStyle name="20% - Accent3 4 6 5" xfId="10675" xr:uid="{00000000-0005-0000-0000-0000EF110000}"/>
    <cellStyle name="20% - Accent3 4 6 6" xfId="14951" xr:uid="{00000000-0005-0000-0000-0000F0110000}"/>
    <cellStyle name="20% - Accent3 4 6 7" xfId="19192" xr:uid="{00000000-0005-0000-0000-0000F1110000}"/>
    <cellStyle name="20% - Accent3 4 6 8" xfId="23439" xr:uid="{00000000-0005-0000-0000-0000F2110000}"/>
    <cellStyle name="20% - Accent3 4 6 9" xfId="27540" xr:uid="{00000000-0005-0000-0000-0000F3110000}"/>
    <cellStyle name="20% - Accent3 4 7" xfId="1870" xr:uid="{00000000-0005-0000-0000-0000F4110000}"/>
    <cellStyle name="20% - Accent3 4 7 2" xfId="6844" xr:uid="{00000000-0005-0000-0000-0000F5110000}"/>
    <cellStyle name="20% - Accent3 4 7 3" xfId="11130" xr:uid="{00000000-0005-0000-0000-0000F6110000}"/>
    <cellStyle name="20% - Accent3 4 7 4" xfId="15404" xr:uid="{00000000-0005-0000-0000-0000F7110000}"/>
    <cellStyle name="20% - Accent3 4 7 5" xfId="19639" xr:uid="{00000000-0005-0000-0000-0000F8110000}"/>
    <cellStyle name="20% - Accent3 4 7 6" xfId="23879" xr:uid="{00000000-0005-0000-0000-0000F9110000}"/>
    <cellStyle name="20% - Accent3 4 7 7" xfId="27960" xr:uid="{00000000-0005-0000-0000-0000FA110000}"/>
    <cellStyle name="20% - Accent3 4 8" xfId="957" xr:uid="{00000000-0005-0000-0000-0000FB110000}"/>
    <cellStyle name="20% - Accent3 4 8 2" xfId="5933" xr:uid="{00000000-0005-0000-0000-0000FC110000}"/>
    <cellStyle name="20% - Accent3 4 8 3" xfId="10223" xr:uid="{00000000-0005-0000-0000-0000FD110000}"/>
    <cellStyle name="20% - Accent3 4 8 4" xfId="14502" xr:uid="{00000000-0005-0000-0000-0000FE110000}"/>
    <cellStyle name="20% - Accent3 4 8 5" xfId="18756" xr:uid="{00000000-0005-0000-0000-0000FF110000}"/>
    <cellStyle name="20% - Accent3 4 8 6" xfId="23006" xr:uid="{00000000-0005-0000-0000-000000120000}"/>
    <cellStyle name="20% - Accent3 4 8 7" xfId="27151" xr:uid="{00000000-0005-0000-0000-000001120000}"/>
    <cellStyle name="20% - Accent3 4 9" xfId="2994" xr:uid="{00000000-0005-0000-0000-000002120000}"/>
    <cellStyle name="20% - Accent3 4 9 2" xfId="7967" xr:uid="{00000000-0005-0000-0000-000003120000}"/>
    <cellStyle name="20% - Accent3 4 9 3" xfId="12244" xr:uid="{00000000-0005-0000-0000-000004120000}"/>
    <cellStyle name="20% - Accent3 4 9 4" xfId="16503" xr:uid="{00000000-0005-0000-0000-000005120000}"/>
    <cellStyle name="20% - Accent3 4 9 5" xfId="20722" xr:uid="{00000000-0005-0000-0000-000006120000}"/>
    <cellStyle name="20% - Accent3 4 9 6" xfId="24920" xr:uid="{00000000-0005-0000-0000-000007120000}"/>
    <cellStyle name="20% - Accent3 4 9 7" xfId="28817" xr:uid="{00000000-0005-0000-0000-000008120000}"/>
    <cellStyle name="20% - Accent3 5" xfId="288" xr:uid="{00000000-0005-0000-0000-000009120000}"/>
    <cellStyle name="20% - Accent3 5 2" xfId="434" xr:uid="{00000000-0005-0000-0000-00000A120000}"/>
    <cellStyle name="20% - Accent3 5 2 10" xfId="16296" xr:uid="{00000000-0005-0000-0000-00000B120000}"/>
    <cellStyle name="20% - Accent3 5 2 11" xfId="24849" xr:uid="{00000000-0005-0000-0000-00000C120000}"/>
    <cellStyle name="20% - Accent3 5 2 2" xfId="808" xr:uid="{00000000-0005-0000-0000-00000D120000}"/>
    <cellStyle name="20% - Accent3 5 2 2 10" xfId="18610" xr:uid="{00000000-0005-0000-0000-00000E120000}"/>
    <cellStyle name="20% - Accent3 5 2 2 11" xfId="22861" xr:uid="{00000000-0005-0000-0000-00000F120000}"/>
    <cellStyle name="20% - Accent3 5 2 2 12" xfId="27013" xr:uid="{00000000-0005-0000-0000-000010120000}"/>
    <cellStyle name="20% - Accent3 5 2 2 2" xfId="1412" xr:uid="{00000000-0005-0000-0000-000011120000}"/>
    <cellStyle name="20% - Accent3 5 2 2 2 2" xfId="2267" xr:uid="{00000000-0005-0000-0000-000012120000}"/>
    <cellStyle name="20% - Accent3 5 2 2 2 2 2" xfId="7241" xr:uid="{00000000-0005-0000-0000-000013120000}"/>
    <cellStyle name="20% - Accent3 5 2 2 2 2 3" xfId="11526" xr:uid="{00000000-0005-0000-0000-000014120000}"/>
    <cellStyle name="20% - Accent3 5 2 2 2 2 4" xfId="15798" xr:uid="{00000000-0005-0000-0000-000015120000}"/>
    <cellStyle name="20% - Accent3 5 2 2 2 2 5" xfId="20032" xr:uid="{00000000-0005-0000-0000-000016120000}"/>
    <cellStyle name="20% - Accent3 5 2 2 2 2 6" xfId="24270" xr:uid="{00000000-0005-0000-0000-000017120000}"/>
    <cellStyle name="20% - Accent3 5 2 2 2 2 7" xfId="28348" xr:uid="{00000000-0005-0000-0000-000018120000}"/>
    <cellStyle name="20% - Accent3 5 2 2 2 3" xfId="4175" xr:uid="{00000000-0005-0000-0000-000019120000}"/>
    <cellStyle name="20% - Accent3 5 2 2 2 3 2" xfId="9149" xr:uid="{00000000-0005-0000-0000-00001A120000}"/>
    <cellStyle name="20% - Accent3 5 2 2 2 3 3" xfId="13426" xr:uid="{00000000-0005-0000-0000-00001B120000}"/>
    <cellStyle name="20% - Accent3 5 2 2 2 3 4" xfId="17684" xr:uid="{00000000-0005-0000-0000-00001C120000}"/>
    <cellStyle name="20% - Accent3 5 2 2 2 3 5" xfId="21903" xr:uid="{00000000-0005-0000-0000-00001D120000}"/>
    <cellStyle name="20% - Accent3 5 2 2 2 3 6" xfId="26098" xr:uid="{00000000-0005-0000-0000-00001E120000}"/>
    <cellStyle name="20% - Accent3 5 2 2 2 3 7" xfId="29994" xr:uid="{00000000-0005-0000-0000-00001F120000}"/>
    <cellStyle name="20% - Accent3 5 2 2 2 4" xfId="6387" xr:uid="{00000000-0005-0000-0000-000020120000}"/>
    <cellStyle name="20% - Accent3 5 2 2 2 5" xfId="10676" xr:uid="{00000000-0005-0000-0000-000021120000}"/>
    <cellStyle name="20% - Accent3 5 2 2 2 6" xfId="14952" xr:uid="{00000000-0005-0000-0000-000022120000}"/>
    <cellStyle name="20% - Accent3 5 2 2 2 7" xfId="19193" xr:uid="{00000000-0005-0000-0000-000023120000}"/>
    <cellStyle name="20% - Accent3 5 2 2 2 8" xfId="23440" xr:uid="{00000000-0005-0000-0000-000024120000}"/>
    <cellStyle name="20% - Accent3 5 2 2 2 9" xfId="27541" xr:uid="{00000000-0005-0000-0000-000025120000}"/>
    <cellStyle name="20% - Accent3 5 2 2 3" xfId="2067" xr:uid="{00000000-0005-0000-0000-000026120000}"/>
    <cellStyle name="20% - Accent3 5 2 2 3 2" xfId="7041" xr:uid="{00000000-0005-0000-0000-000027120000}"/>
    <cellStyle name="20% - Accent3 5 2 2 3 3" xfId="11326" xr:uid="{00000000-0005-0000-0000-000028120000}"/>
    <cellStyle name="20% - Accent3 5 2 2 3 4" xfId="15598" xr:uid="{00000000-0005-0000-0000-000029120000}"/>
    <cellStyle name="20% - Accent3 5 2 2 3 5" xfId="19832" xr:uid="{00000000-0005-0000-0000-00002A120000}"/>
    <cellStyle name="20% - Accent3 5 2 2 3 6" xfId="24070" xr:uid="{00000000-0005-0000-0000-00002B120000}"/>
    <cellStyle name="20% - Accent3 5 2 2 3 7" xfId="28148" xr:uid="{00000000-0005-0000-0000-00002C120000}"/>
    <cellStyle name="20% - Accent3 5 2 2 4" xfId="1206" xr:uid="{00000000-0005-0000-0000-00002D120000}"/>
    <cellStyle name="20% - Accent3 5 2 2 4 2" xfId="6181" xr:uid="{00000000-0005-0000-0000-00002E120000}"/>
    <cellStyle name="20% - Accent3 5 2 2 4 3" xfId="10470" xr:uid="{00000000-0005-0000-0000-00002F120000}"/>
    <cellStyle name="20% - Accent3 5 2 2 4 4" xfId="14748" xr:uid="{00000000-0005-0000-0000-000030120000}"/>
    <cellStyle name="20% - Accent3 5 2 2 4 5" xfId="18990" xr:uid="{00000000-0005-0000-0000-000031120000}"/>
    <cellStyle name="20% - Accent3 5 2 2 4 6" xfId="23236" xr:uid="{00000000-0005-0000-0000-000032120000}"/>
    <cellStyle name="20% - Accent3 5 2 2 4 7" xfId="27341" xr:uid="{00000000-0005-0000-0000-000033120000}"/>
    <cellStyle name="20% - Accent3 5 2 2 5" xfId="3518" xr:uid="{00000000-0005-0000-0000-000034120000}"/>
    <cellStyle name="20% - Accent3 5 2 2 5 2" xfId="8492" xr:uid="{00000000-0005-0000-0000-000035120000}"/>
    <cellStyle name="20% - Accent3 5 2 2 5 3" xfId="12769" xr:uid="{00000000-0005-0000-0000-000036120000}"/>
    <cellStyle name="20% - Accent3 5 2 2 5 4" xfId="17027" xr:uid="{00000000-0005-0000-0000-000037120000}"/>
    <cellStyle name="20% - Accent3 5 2 2 5 5" xfId="21246" xr:uid="{00000000-0005-0000-0000-000038120000}"/>
    <cellStyle name="20% - Accent3 5 2 2 5 6" xfId="25441" xr:uid="{00000000-0005-0000-0000-000039120000}"/>
    <cellStyle name="20% - Accent3 5 2 2 5 7" xfId="29337" xr:uid="{00000000-0005-0000-0000-00003A120000}"/>
    <cellStyle name="20% - Accent3 5 2 2 6" xfId="4866" xr:uid="{00000000-0005-0000-0000-00003B120000}"/>
    <cellStyle name="20% - Accent3 5 2 2 6 2" xfId="9838" xr:uid="{00000000-0005-0000-0000-00003C120000}"/>
    <cellStyle name="20% - Accent3 5 2 2 6 3" xfId="14116" xr:uid="{00000000-0005-0000-0000-00003D120000}"/>
    <cellStyle name="20% - Accent3 5 2 2 6 4" xfId="18372" xr:uid="{00000000-0005-0000-0000-00003E120000}"/>
    <cellStyle name="20% - Accent3 5 2 2 6 5" xfId="22589" xr:uid="{00000000-0005-0000-0000-00003F120000}"/>
    <cellStyle name="20% - Accent3 5 2 2 6 6" xfId="26775" xr:uid="{00000000-0005-0000-0000-000040120000}"/>
    <cellStyle name="20% - Accent3 5 2 2 6 7" xfId="30654" xr:uid="{00000000-0005-0000-0000-000041120000}"/>
    <cellStyle name="20% - Accent3 5 2 2 7" xfId="5784" xr:uid="{00000000-0005-0000-0000-000042120000}"/>
    <cellStyle name="20% - Accent3 5 2 2 8" xfId="10076" xr:uid="{00000000-0005-0000-0000-000043120000}"/>
    <cellStyle name="20% - Accent3 5 2 2 9" xfId="14354" xr:uid="{00000000-0005-0000-0000-000044120000}"/>
    <cellStyle name="20% - Accent3 5 2 3" xfId="1117" xr:uid="{00000000-0005-0000-0000-000045120000}"/>
    <cellStyle name="20% - Accent3 5 2 3 2" xfId="3846" xr:uid="{00000000-0005-0000-0000-000046120000}"/>
    <cellStyle name="20% - Accent3 5 2 3 2 2" xfId="8820" xr:uid="{00000000-0005-0000-0000-000047120000}"/>
    <cellStyle name="20% - Accent3 5 2 3 2 3" xfId="13097" xr:uid="{00000000-0005-0000-0000-000048120000}"/>
    <cellStyle name="20% - Accent3 5 2 3 2 4" xfId="17355" xr:uid="{00000000-0005-0000-0000-000049120000}"/>
    <cellStyle name="20% - Accent3 5 2 3 2 5" xfId="21574" xr:uid="{00000000-0005-0000-0000-00004A120000}"/>
    <cellStyle name="20% - Accent3 5 2 3 2 6" xfId="25769" xr:uid="{00000000-0005-0000-0000-00004B120000}"/>
    <cellStyle name="20% - Accent3 5 2 3 2 7" xfId="29665" xr:uid="{00000000-0005-0000-0000-00004C120000}"/>
    <cellStyle name="20% - Accent3 5 2 4" xfId="3189" xr:uid="{00000000-0005-0000-0000-00004D120000}"/>
    <cellStyle name="20% - Accent3 5 2 4 2" xfId="8162" xr:uid="{00000000-0005-0000-0000-00004E120000}"/>
    <cellStyle name="20% - Accent3 5 2 4 3" xfId="12439" xr:uid="{00000000-0005-0000-0000-00004F120000}"/>
    <cellStyle name="20% - Accent3 5 2 4 4" xfId="16698" xr:uid="{00000000-0005-0000-0000-000050120000}"/>
    <cellStyle name="20% - Accent3 5 2 4 5" xfId="20916" xr:uid="{00000000-0005-0000-0000-000051120000}"/>
    <cellStyle name="20% - Accent3 5 2 4 6" xfId="25112" xr:uid="{00000000-0005-0000-0000-000052120000}"/>
    <cellStyle name="20% - Accent3 5 2 4 7" xfId="29008" xr:uid="{00000000-0005-0000-0000-000053120000}"/>
    <cellStyle name="20% - Accent3 5 2 5" xfId="4537" xr:uid="{00000000-0005-0000-0000-000054120000}"/>
    <cellStyle name="20% - Accent3 5 2 5 2" xfId="9509" xr:uid="{00000000-0005-0000-0000-000055120000}"/>
    <cellStyle name="20% - Accent3 5 2 5 3" xfId="13787" xr:uid="{00000000-0005-0000-0000-000056120000}"/>
    <cellStyle name="20% - Accent3 5 2 5 4" xfId="18043" xr:uid="{00000000-0005-0000-0000-000057120000}"/>
    <cellStyle name="20% - Accent3 5 2 5 5" xfId="22260" xr:uid="{00000000-0005-0000-0000-000058120000}"/>
    <cellStyle name="20% - Accent3 5 2 5 6" xfId="26446" xr:uid="{00000000-0005-0000-0000-000059120000}"/>
    <cellStyle name="20% - Accent3 5 2 5 7" xfId="30325" xr:uid="{00000000-0005-0000-0000-00005A120000}"/>
    <cellStyle name="20% - Accent3 5 2 6" xfId="5411" xr:uid="{00000000-0005-0000-0000-00005B120000}"/>
    <cellStyle name="20% - Accent3 5 2 7" xfId="7887" xr:uid="{00000000-0005-0000-0000-00005C120000}"/>
    <cellStyle name="20% - Accent3 5 2 8" xfId="12165" xr:uid="{00000000-0005-0000-0000-00005D120000}"/>
    <cellStyle name="20% - Accent3 5 2 9" xfId="16427" xr:uid="{00000000-0005-0000-0000-00005E120000}"/>
    <cellStyle name="20% - Accent3 5 3" xfId="284" xr:uid="{00000000-0005-0000-0000-00005F120000}"/>
    <cellStyle name="20% - Accent3 5 3 10" xfId="20588" xr:uid="{00000000-0005-0000-0000-000060120000}"/>
    <cellStyle name="20% - Accent3 5 3 11" xfId="24840" xr:uid="{00000000-0005-0000-0000-000061120000}"/>
    <cellStyle name="20% - Accent3 5 3 2" xfId="674" xr:uid="{00000000-0005-0000-0000-000062120000}"/>
    <cellStyle name="20% - Accent3 5 3 2 10" xfId="19376" xr:uid="{00000000-0005-0000-0000-000063120000}"/>
    <cellStyle name="20% - Accent3 5 3 2 2" xfId="2268" xr:uid="{00000000-0005-0000-0000-000064120000}"/>
    <cellStyle name="20% - Accent3 5 3 2 2 2" xfId="4041" xr:uid="{00000000-0005-0000-0000-000065120000}"/>
    <cellStyle name="20% - Accent3 5 3 2 2 2 2" xfId="9015" xr:uid="{00000000-0005-0000-0000-000066120000}"/>
    <cellStyle name="20% - Accent3 5 3 2 2 2 3" xfId="13292" xr:uid="{00000000-0005-0000-0000-000067120000}"/>
    <cellStyle name="20% - Accent3 5 3 2 2 2 4" xfId="17550" xr:uid="{00000000-0005-0000-0000-000068120000}"/>
    <cellStyle name="20% - Accent3 5 3 2 2 2 5" xfId="21769" xr:uid="{00000000-0005-0000-0000-000069120000}"/>
    <cellStyle name="20% - Accent3 5 3 2 2 2 6" xfId="25964" xr:uid="{00000000-0005-0000-0000-00006A120000}"/>
    <cellStyle name="20% - Accent3 5 3 2 2 2 7" xfId="29860" xr:uid="{00000000-0005-0000-0000-00006B120000}"/>
    <cellStyle name="20% - Accent3 5 3 2 2 3" xfId="7242" xr:uid="{00000000-0005-0000-0000-00006C120000}"/>
    <cellStyle name="20% - Accent3 5 3 2 2 4" xfId="11527" xr:uid="{00000000-0005-0000-0000-00006D120000}"/>
    <cellStyle name="20% - Accent3 5 3 2 2 5" xfId="15799" xr:uid="{00000000-0005-0000-0000-00006E120000}"/>
    <cellStyle name="20% - Accent3 5 3 2 2 6" xfId="20033" xr:uid="{00000000-0005-0000-0000-00006F120000}"/>
    <cellStyle name="20% - Accent3 5 3 2 2 7" xfId="24271" xr:uid="{00000000-0005-0000-0000-000070120000}"/>
    <cellStyle name="20% - Accent3 5 3 2 2 8" xfId="28349" xr:uid="{00000000-0005-0000-0000-000071120000}"/>
    <cellStyle name="20% - Accent3 5 3 2 3" xfId="3384" xr:uid="{00000000-0005-0000-0000-000072120000}"/>
    <cellStyle name="20% - Accent3 5 3 2 3 2" xfId="8358" xr:uid="{00000000-0005-0000-0000-000073120000}"/>
    <cellStyle name="20% - Accent3 5 3 2 3 3" xfId="12635" xr:uid="{00000000-0005-0000-0000-000074120000}"/>
    <cellStyle name="20% - Accent3 5 3 2 3 4" xfId="16893" xr:uid="{00000000-0005-0000-0000-000075120000}"/>
    <cellStyle name="20% - Accent3 5 3 2 3 5" xfId="21112" xr:uid="{00000000-0005-0000-0000-000076120000}"/>
    <cellStyle name="20% - Accent3 5 3 2 3 6" xfId="25307" xr:uid="{00000000-0005-0000-0000-000077120000}"/>
    <cellStyle name="20% - Accent3 5 3 2 3 7" xfId="29203" xr:uid="{00000000-0005-0000-0000-000078120000}"/>
    <cellStyle name="20% - Accent3 5 3 2 4" xfId="4732" xr:uid="{00000000-0005-0000-0000-000079120000}"/>
    <cellStyle name="20% - Accent3 5 3 2 4 2" xfId="9704" xr:uid="{00000000-0005-0000-0000-00007A120000}"/>
    <cellStyle name="20% - Accent3 5 3 2 4 3" xfId="13982" xr:uid="{00000000-0005-0000-0000-00007B120000}"/>
    <cellStyle name="20% - Accent3 5 3 2 4 4" xfId="18238" xr:uid="{00000000-0005-0000-0000-00007C120000}"/>
    <cellStyle name="20% - Accent3 5 3 2 4 5" xfId="22455" xr:uid="{00000000-0005-0000-0000-00007D120000}"/>
    <cellStyle name="20% - Accent3 5 3 2 4 6" xfId="26641" xr:uid="{00000000-0005-0000-0000-00007E120000}"/>
    <cellStyle name="20% - Accent3 5 3 2 4 7" xfId="30520" xr:uid="{00000000-0005-0000-0000-00007F120000}"/>
    <cellStyle name="20% - Accent3 5 3 2 5" xfId="5650" xr:uid="{00000000-0005-0000-0000-000080120000}"/>
    <cellStyle name="20% - Accent3 5 3 2 6" xfId="5526" xr:uid="{00000000-0005-0000-0000-000081120000}"/>
    <cellStyle name="20% - Accent3 5 3 2 7" xfId="5063" xr:uid="{00000000-0005-0000-0000-000082120000}"/>
    <cellStyle name="20% - Accent3 5 3 2 8" xfId="5310" xr:uid="{00000000-0005-0000-0000-000083120000}"/>
    <cellStyle name="20% - Accent3 5 3 2 9" xfId="22727" xr:uid="{00000000-0005-0000-0000-000084120000}"/>
    <cellStyle name="20% - Accent3 5 3 3" xfId="1413" xr:uid="{00000000-0005-0000-0000-000085120000}"/>
    <cellStyle name="20% - Accent3 5 3 3 2" xfId="3712" xr:uid="{00000000-0005-0000-0000-000086120000}"/>
    <cellStyle name="20% - Accent3 5 3 3 2 2" xfId="8686" xr:uid="{00000000-0005-0000-0000-000087120000}"/>
    <cellStyle name="20% - Accent3 5 3 3 2 3" xfId="12963" xr:uid="{00000000-0005-0000-0000-000088120000}"/>
    <cellStyle name="20% - Accent3 5 3 3 2 4" xfId="17221" xr:uid="{00000000-0005-0000-0000-000089120000}"/>
    <cellStyle name="20% - Accent3 5 3 3 2 5" xfId="21440" xr:uid="{00000000-0005-0000-0000-00008A120000}"/>
    <cellStyle name="20% - Accent3 5 3 3 2 6" xfId="25635" xr:uid="{00000000-0005-0000-0000-00008B120000}"/>
    <cellStyle name="20% - Accent3 5 3 3 2 7" xfId="29531" xr:uid="{00000000-0005-0000-0000-00008C120000}"/>
    <cellStyle name="20% - Accent3 5 3 3 3" xfId="6388" xr:uid="{00000000-0005-0000-0000-00008D120000}"/>
    <cellStyle name="20% - Accent3 5 3 3 4" xfId="10677" xr:uid="{00000000-0005-0000-0000-00008E120000}"/>
    <cellStyle name="20% - Accent3 5 3 3 5" xfId="14953" xr:uid="{00000000-0005-0000-0000-00008F120000}"/>
    <cellStyle name="20% - Accent3 5 3 3 6" xfId="19194" xr:uid="{00000000-0005-0000-0000-000090120000}"/>
    <cellStyle name="20% - Accent3 5 3 3 7" xfId="23441" xr:uid="{00000000-0005-0000-0000-000091120000}"/>
    <cellStyle name="20% - Accent3 5 3 3 8" xfId="27542" xr:uid="{00000000-0005-0000-0000-000092120000}"/>
    <cellStyle name="20% - Accent3 5 3 4" xfId="3055" xr:uid="{00000000-0005-0000-0000-000093120000}"/>
    <cellStyle name="20% - Accent3 5 3 4 2" xfId="8028" xr:uid="{00000000-0005-0000-0000-000094120000}"/>
    <cellStyle name="20% - Accent3 5 3 4 3" xfId="12305" xr:uid="{00000000-0005-0000-0000-000095120000}"/>
    <cellStyle name="20% - Accent3 5 3 4 4" xfId="16564" xr:uid="{00000000-0005-0000-0000-000096120000}"/>
    <cellStyle name="20% - Accent3 5 3 4 5" xfId="20782" xr:uid="{00000000-0005-0000-0000-000097120000}"/>
    <cellStyle name="20% - Accent3 5 3 4 6" xfId="24978" xr:uid="{00000000-0005-0000-0000-000098120000}"/>
    <cellStyle name="20% - Accent3 5 3 4 7" xfId="28874" xr:uid="{00000000-0005-0000-0000-000099120000}"/>
    <cellStyle name="20% - Accent3 5 3 5" xfId="4403" xr:uid="{00000000-0005-0000-0000-00009A120000}"/>
    <cellStyle name="20% - Accent3 5 3 5 2" xfId="9375" xr:uid="{00000000-0005-0000-0000-00009B120000}"/>
    <cellStyle name="20% - Accent3 5 3 5 3" xfId="13653" xr:uid="{00000000-0005-0000-0000-00009C120000}"/>
    <cellStyle name="20% - Accent3 5 3 5 4" xfId="17909" xr:uid="{00000000-0005-0000-0000-00009D120000}"/>
    <cellStyle name="20% - Accent3 5 3 5 5" xfId="22126" xr:uid="{00000000-0005-0000-0000-00009E120000}"/>
    <cellStyle name="20% - Accent3 5 3 5 6" xfId="26312" xr:uid="{00000000-0005-0000-0000-00009F120000}"/>
    <cellStyle name="20% - Accent3 5 3 5 7" xfId="30191" xr:uid="{00000000-0005-0000-0000-0000A0120000}"/>
    <cellStyle name="20% - Accent3 5 3 6" xfId="5261" xr:uid="{00000000-0005-0000-0000-0000A1120000}"/>
    <cellStyle name="20% - Accent3 5 3 7" xfId="7873" xr:uid="{00000000-0005-0000-0000-0000A2120000}"/>
    <cellStyle name="20% - Accent3 5 3 8" xfId="12153" xr:uid="{00000000-0005-0000-0000-0000A3120000}"/>
    <cellStyle name="20% - Accent3 5 3 9" xfId="16414" xr:uid="{00000000-0005-0000-0000-0000A4120000}"/>
    <cellStyle name="20% - Accent3 5 4" xfId="1906" xr:uid="{00000000-0005-0000-0000-0000A5120000}"/>
    <cellStyle name="20% - Accent3 5 4 2" xfId="6880" xr:uid="{00000000-0005-0000-0000-0000A6120000}"/>
    <cellStyle name="20% - Accent3 5 4 3" xfId="11166" xr:uid="{00000000-0005-0000-0000-0000A7120000}"/>
    <cellStyle name="20% - Accent3 5 4 4" xfId="15438" xr:uid="{00000000-0005-0000-0000-0000A8120000}"/>
    <cellStyle name="20% - Accent3 5 4 5" xfId="19675" xr:uid="{00000000-0005-0000-0000-0000A9120000}"/>
    <cellStyle name="20% - Accent3 5 4 6" xfId="23913" xr:uid="{00000000-0005-0000-0000-0000AA120000}"/>
    <cellStyle name="20% - Accent3 5 4 7" xfId="27994" xr:uid="{00000000-0005-0000-0000-0000AB120000}"/>
    <cellStyle name="20% - Accent3 5 5" xfId="1011" xr:uid="{00000000-0005-0000-0000-0000AC120000}"/>
    <cellStyle name="20% - Accent3 5 5 2" xfId="5987" xr:uid="{00000000-0005-0000-0000-0000AD120000}"/>
    <cellStyle name="20% - Accent3 5 5 3" xfId="10277" xr:uid="{00000000-0005-0000-0000-0000AE120000}"/>
    <cellStyle name="20% - Accent3 5 5 4" xfId="14555" xr:uid="{00000000-0005-0000-0000-0000AF120000}"/>
    <cellStyle name="20% - Accent3 5 5 5" xfId="18806" xr:uid="{00000000-0005-0000-0000-0000B0120000}"/>
    <cellStyle name="20% - Accent3 5 5 6" xfId="23055" xr:uid="{00000000-0005-0000-0000-0000B1120000}"/>
    <cellStyle name="20% - Accent3 5 5 7" xfId="27186" xr:uid="{00000000-0005-0000-0000-0000B2120000}"/>
    <cellStyle name="20% - Accent3 6" xfId="366" xr:uid="{00000000-0005-0000-0000-0000B3120000}"/>
    <cellStyle name="20% - Accent3 6 10" xfId="20658" xr:uid="{00000000-0005-0000-0000-0000B4120000}"/>
    <cellStyle name="20% - Accent3 6 11" xfId="23019" xr:uid="{00000000-0005-0000-0000-0000B5120000}"/>
    <cellStyle name="20% - Accent3 6 2" xfId="740" xr:uid="{00000000-0005-0000-0000-0000B6120000}"/>
    <cellStyle name="20% - Accent3 6 2 10" xfId="18542" xr:uid="{00000000-0005-0000-0000-0000B7120000}"/>
    <cellStyle name="20% - Accent3 6 2 11" xfId="22793" xr:uid="{00000000-0005-0000-0000-0000B8120000}"/>
    <cellStyle name="20% - Accent3 6 2 12" xfId="26945" xr:uid="{00000000-0005-0000-0000-0000B9120000}"/>
    <cellStyle name="20% - Accent3 6 2 2" xfId="1414" xr:uid="{00000000-0005-0000-0000-0000BA120000}"/>
    <cellStyle name="20% - Accent3 6 2 2 2" xfId="2269" xr:uid="{00000000-0005-0000-0000-0000BB120000}"/>
    <cellStyle name="20% - Accent3 6 2 2 2 2" xfId="7243" xr:uid="{00000000-0005-0000-0000-0000BC120000}"/>
    <cellStyle name="20% - Accent3 6 2 2 2 3" xfId="11528" xr:uid="{00000000-0005-0000-0000-0000BD120000}"/>
    <cellStyle name="20% - Accent3 6 2 2 2 4" xfId="15800" xr:uid="{00000000-0005-0000-0000-0000BE120000}"/>
    <cellStyle name="20% - Accent3 6 2 2 2 5" xfId="20034" xr:uid="{00000000-0005-0000-0000-0000BF120000}"/>
    <cellStyle name="20% - Accent3 6 2 2 2 6" xfId="24272" xr:uid="{00000000-0005-0000-0000-0000C0120000}"/>
    <cellStyle name="20% - Accent3 6 2 2 2 7" xfId="28350" xr:uid="{00000000-0005-0000-0000-0000C1120000}"/>
    <cellStyle name="20% - Accent3 6 2 2 3" xfId="4107" xr:uid="{00000000-0005-0000-0000-0000C2120000}"/>
    <cellStyle name="20% - Accent3 6 2 2 3 2" xfId="9081" xr:uid="{00000000-0005-0000-0000-0000C3120000}"/>
    <cellStyle name="20% - Accent3 6 2 2 3 3" xfId="13358" xr:uid="{00000000-0005-0000-0000-0000C4120000}"/>
    <cellStyle name="20% - Accent3 6 2 2 3 4" xfId="17616" xr:uid="{00000000-0005-0000-0000-0000C5120000}"/>
    <cellStyle name="20% - Accent3 6 2 2 3 5" xfId="21835" xr:uid="{00000000-0005-0000-0000-0000C6120000}"/>
    <cellStyle name="20% - Accent3 6 2 2 3 6" xfId="26030" xr:uid="{00000000-0005-0000-0000-0000C7120000}"/>
    <cellStyle name="20% - Accent3 6 2 2 3 7" xfId="29926" xr:uid="{00000000-0005-0000-0000-0000C8120000}"/>
    <cellStyle name="20% - Accent3 6 2 2 4" xfId="6389" xr:uid="{00000000-0005-0000-0000-0000C9120000}"/>
    <cellStyle name="20% - Accent3 6 2 2 5" xfId="10678" xr:uid="{00000000-0005-0000-0000-0000CA120000}"/>
    <cellStyle name="20% - Accent3 6 2 2 6" xfId="14954" xr:uid="{00000000-0005-0000-0000-0000CB120000}"/>
    <cellStyle name="20% - Accent3 6 2 2 7" xfId="19195" xr:uid="{00000000-0005-0000-0000-0000CC120000}"/>
    <cellStyle name="20% - Accent3 6 2 2 8" xfId="23442" xr:uid="{00000000-0005-0000-0000-0000CD120000}"/>
    <cellStyle name="20% - Accent3 6 2 2 9" xfId="27543" xr:uid="{00000000-0005-0000-0000-0000CE120000}"/>
    <cellStyle name="20% - Accent3 6 2 3" xfId="1999" xr:uid="{00000000-0005-0000-0000-0000CF120000}"/>
    <cellStyle name="20% - Accent3 6 2 3 2" xfId="6973" xr:uid="{00000000-0005-0000-0000-0000D0120000}"/>
    <cellStyle name="20% - Accent3 6 2 3 3" xfId="11258" xr:uid="{00000000-0005-0000-0000-0000D1120000}"/>
    <cellStyle name="20% - Accent3 6 2 3 4" xfId="15530" xr:uid="{00000000-0005-0000-0000-0000D2120000}"/>
    <cellStyle name="20% - Accent3 6 2 3 5" xfId="19764" xr:uid="{00000000-0005-0000-0000-0000D3120000}"/>
    <cellStyle name="20% - Accent3 6 2 3 6" xfId="24002" xr:uid="{00000000-0005-0000-0000-0000D4120000}"/>
    <cellStyle name="20% - Accent3 6 2 3 7" xfId="28080" xr:uid="{00000000-0005-0000-0000-0000D5120000}"/>
    <cellStyle name="20% - Accent3 6 2 4" xfId="1138" xr:uid="{00000000-0005-0000-0000-0000D6120000}"/>
    <cellStyle name="20% - Accent3 6 2 4 2" xfId="6113" xr:uid="{00000000-0005-0000-0000-0000D7120000}"/>
    <cellStyle name="20% - Accent3 6 2 4 3" xfId="10402" xr:uid="{00000000-0005-0000-0000-0000D8120000}"/>
    <cellStyle name="20% - Accent3 6 2 4 4" xfId="14680" xr:uid="{00000000-0005-0000-0000-0000D9120000}"/>
    <cellStyle name="20% - Accent3 6 2 4 5" xfId="18922" xr:uid="{00000000-0005-0000-0000-0000DA120000}"/>
    <cellStyle name="20% - Accent3 6 2 4 6" xfId="23168" xr:uid="{00000000-0005-0000-0000-0000DB120000}"/>
    <cellStyle name="20% - Accent3 6 2 4 7" xfId="27273" xr:uid="{00000000-0005-0000-0000-0000DC120000}"/>
    <cellStyle name="20% - Accent3 6 2 5" xfId="3450" xr:uid="{00000000-0005-0000-0000-0000DD120000}"/>
    <cellStyle name="20% - Accent3 6 2 5 2" xfId="8424" xr:uid="{00000000-0005-0000-0000-0000DE120000}"/>
    <cellStyle name="20% - Accent3 6 2 5 3" xfId="12701" xr:uid="{00000000-0005-0000-0000-0000DF120000}"/>
    <cellStyle name="20% - Accent3 6 2 5 4" xfId="16959" xr:uid="{00000000-0005-0000-0000-0000E0120000}"/>
    <cellStyle name="20% - Accent3 6 2 5 5" xfId="21178" xr:uid="{00000000-0005-0000-0000-0000E1120000}"/>
    <cellStyle name="20% - Accent3 6 2 5 6" xfId="25373" xr:uid="{00000000-0005-0000-0000-0000E2120000}"/>
    <cellStyle name="20% - Accent3 6 2 5 7" xfId="29269" xr:uid="{00000000-0005-0000-0000-0000E3120000}"/>
    <cellStyle name="20% - Accent3 6 2 6" xfId="4798" xr:uid="{00000000-0005-0000-0000-0000E4120000}"/>
    <cellStyle name="20% - Accent3 6 2 6 2" xfId="9770" xr:uid="{00000000-0005-0000-0000-0000E5120000}"/>
    <cellStyle name="20% - Accent3 6 2 6 3" xfId="14048" xr:uid="{00000000-0005-0000-0000-0000E6120000}"/>
    <cellStyle name="20% - Accent3 6 2 6 4" xfId="18304" xr:uid="{00000000-0005-0000-0000-0000E7120000}"/>
    <cellStyle name="20% - Accent3 6 2 6 5" xfId="22521" xr:uid="{00000000-0005-0000-0000-0000E8120000}"/>
    <cellStyle name="20% - Accent3 6 2 6 6" xfId="26707" xr:uid="{00000000-0005-0000-0000-0000E9120000}"/>
    <cellStyle name="20% - Accent3 6 2 6 7" xfId="30586" xr:uid="{00000000-0005-0000-0000-0000EA120000}"/>
    <cellStyle name="20% - Accent3 6 2 7" xfId="5716" xr:uid="{00000000-0005-0000-0000-0000EB120000}"/>
    <cellStyle name="20% - Accent3 6 2 8" xfId="10008" xr:uid="{00000000-0005-0000-0000-0000EC120000}"/>
    <cellStyle name="20% - Accent3 6 2 9" xfId="14286" xr:uid="{00000000-0005-0000-0000-0000ED120000}"/>
    <cellStyle name="20% - Accent3 6 3" xfId="1017" xr:uid="{00000000-0005-0000-0000-0000EE120000}"/>
    <cellStyle name="20% - Accent3 6 3 2" xfId="3778" xr:uid="{00000000-0005-0000-0000-0000EF120000}"/>
    <cellStyle name="20% - Accent3 6 3 2 2" xfId="8752" xr:uid="{00000000-0005-0000-0000-0000F0120000}"/>
    <cellStyle name="20% - Accent3 6 3 2 3" xfId="13029" xr:uid="{00000000-0005-0000-0000-0000F1120000}"/>
    <cellStyle name="20% - Accent3 6 3 2 4" xfId="17287" xr:uid="{00000000-0005-0000-0000-0000F2120000}"/>
    <cellStyle name="20% - Accent3 6 3 2 5" xfId="21506" xr:uid="{00000000-0005-0000-0000-0000F3120000}"/>
    <cellStyle name="20% - Accent3 6 3 2 6" xfId="25701" xr:uid="{00000000-0005-0000-0000-0000F4120000}"/>
    <cellStyle name="20% - Accent3 6 3 2 7" xfId="29597" xr:uid="{00000000-0005-0000-0000-0000F5120000}"/>
    <cellStyle name="20% - Accent3 6 4" xfId="3121" xr:uid="{00000000-0005-0000-0000-0000F6120000}"/>
    <cellStyle name="20% - Accent3 6 4 2" xfId="8094" xr:uid="{00000000-0005-0000-0000-0000F7120000}"/>
    <cellStyle name="20% - Accent3 6 4 3" xfId="12371" xr:uid="{00000000-0005-0000-0000-0000F8120000}"/>
    <cellStyle name="20% - Accent3 6 4 4" xfId="16630" xr:uid="{00000000-0005-0000-0000-0000F9120000}"/>
    <cellStyle name="20% - Accent3 6 4 5" xfId="20848" xr:uid="{00000000-0005-0000-0000-0000FA120000}"/>
    <cellStyle name="20% - Accent3 6 4 6" xfId="25044" xr:uid="{00000000-0005-0000-0000-0000FB120000}"/>
    <cellStyle name="20% - Accent3 6 4 7" xfId="28940" xr:uid="{00000000-0005-0000-0000-0000FC120000}"/>
    <cellStyle name="20% - Accent3 6 5" xfId="4469" xr:uid="{00000000-0005-0000-0000-0000FD120000}"/>
    <cellStyle name="20% - Accent3 6 5 2" xfId="9441" xr:uid="{00000000-0005-0000-0000-0000FE120000}"/>
    <cellStyle name="20% - Accent3 6 5 3" xfId="13719" xr:uid="{00000000-0005-0000-0000-0000FF120000}"/>
    <cellStyle name="20% - Accent3 6 5 4" xfId="17975" xr:uid="{00000000-0005-0000-0000-000000130000}"/>
    <cellStyle name="20% - Accent3 6 5 5" xfId="22192" xr:uid="{00000000-0005-0000-0000-000001130000}"/>
    <cellStyle name="20% - Accent3 6 5 6" xfId="26378" xr:uid="{00000000-0005-0000-0000-000002130000}"/>
    <cellStyle name="20% - Accent3 6 5 7" xfId="30257" xr:uid="{00000000-0005-0000-0000-000003130000}"/>
    <cellStyle name="20% - Accent3 6 6" xfId="5343" xr:uid="{00000000-0005-0000-0000-000004130000}"/>
    <cellStyle name="20% - Accent3 6 7" xfId="5948" xr:uid="{00000000-0005-0000-0000-000005130000}"/>
    <cellStyle name="20% - Accent3 6 8" xfId="10238" xr:uid="{00000000-0005-0000-0000-000006130000}"/>
    <cellStyle name="20% - Accent3 6 9" xfId="14516" xr:uid="{00000000-0005-0000-0000-000007130000}"/>
    <cellStyle name="20% - Accent3 7" xfId="551" xr:uid="{00000000-0005-0000-0000-000008130000}"/>
    <cellStyle name="20% - Accent3 7 2" xfId="1415" xr:uid="{00000000-0005-0000-0000-000009130000}"/>
    <cellStyle name="20% - Accent3 7 2 2" xfId="2270" xr:uid="{00000000-0005-0000-0000-00000A130000}"/>
    <cellStyle name="20% - Accent3 7 2 2 2" xfId="7244" xr:uid="{00000000-0005-0000-0000-00000B130000}"/>
    <cellStyle name="20% - Accent3 7 2 2 3" xfId="11529" xr:uid="{00000000-0005-0000-0000-00000C130000}"/>
    <cellStyle name="20% - Accent3 7 2 2 4" xfId="15801" xr:uid="{00000000-0005-0000-0000-00000D130000}"/>
    <cellStyle name="20% - Accent3 7 2 2 5" xfId="20035" xr:uid="{00000000-0005-0000-0000-00000E130000}"/>
    <cellStyle name="20% - Accent3 7 2 2 6" xfId="24273" xr:uid="{00000000-0005-0000-0000-00000F130000}"/>
    <cellStyle name="20% - Accent3 7 2 2 7" xfId="28351" xr:uid="{00000000-0005-0000-0000-000010130000}"/>
    <cellStyle name="20% - Accent3 7 2 3" xfId="6390" xr:uid="{00000000-0005-0000-0000-000011130000}"/>
    <cellStyle name="20% - Accent3 7 2 4" xfId="10679" xr:uid="{00000000-0005-0000-0000-000012130000}"/>
    <cellStyle name="20% - Accent3 7 2 5" xfId="14955" xr:uid="{00000000-0005-0000-0000-000013130000}"/>
    <cellStyle name="20% - Accent3 7 2 6" xfId="19196" xr:uid="{00000000-0005-0000-0000-000014130000}"/>
    <cellStyle name="20% - Accent3 7 2 7" xfId="23443" xr:uid="{00000000-0005-0000-0000-000015130000}"/>
    <cellStyle name="20% - Accent3 7 2 8" xfId="27544" xr:uid="{00000000-0005-0000-0000-000016130000}"/>
    <cellStyle name="20% - Accent3 7 3" xfId="2132" xr:uid="{00000000-0005-0000-0000-000017130000}"/>
    <cellStyle name="20% - Accent3 7 3 2" xfId="7106" xr:uid="{00000000-0005-0000-0000-000018130000}"/>
    <cellStyle name="20% - Accent3 7 3 3" xfId="11391" xr:uid="{00000000-0005-0000-0000-000019130000}"/>
    <cellStyle name="20% - Accent3 7 3 4" xfId="15663" xr:uid="{00000000-0005-0000-0000-00001A130000}"/>
    <cellStyle name="20% - Accent3 7 3 5" xfId="19897" xr:uid="{00000000-0005-0000-0000-00001B130000}"/>
    <cellStyle name="20% - Accent3 7 3 6" xfId="24135" xr:uid="{00000000-0005-0000-0000-00001C130000}"/>
    <cellStyle name="20% - Accent3 7 3 7" xfId="28213" xr:uid="{00000000-0005-0000-0000-00001D130000}"/>
    <cellStyle name="20% - Accent3 7 4" xfId="1273" xr:uid="{00000000-0005-0000-0000-00001E130000}"/>
    <cellStyle name="20% - Accent3 7 4 2" xfId="6248" xr:uid="{00000000-0005-0000-0000-00001F130000}"/>
    <cellStyle name="20% - Accent3 7 4 3" xfId="10537" xr:uid="{00000000-0005-0000-0000-000020130000}"/>
    <cellStyle name="20% - Accent3 7 4 4" xfId="14813" xr:uid="{00000000-0005-0000-0000-000021130000}"/>
    <cellStyle name="20% - Accent3 7 4 5" xfId="19055" xr:uid="{00000000-0005-0000-0000-000022130000}"/>
    <cellStyle name="20% - Accent3 7 4 6" xfId="23301" xr:uid="{00000000-0005-0000-0000-000023130000}"/>
    <cellStyle name="20% - Accent3 7 4 7" xfId="27406" xr:uid="{00000000-0005-0000-0000-000024130000}"/>
    <cellStyle name="20% - Accent3 8" xfId="1416" xr:uid="{00000000-0005-0000-0000-000025130000}"/>
    <cellStyle name="20% - Accent4" xfId="4" builtinId="42" customBuiltin="1"/>
    <cellStyle name="20% - Accent4 2" xfId="86" xr:uid="{00000000-0005-0000-0000-000027130000}"/>
    <cellStyle name="20% - Accent4 2 10" xfId="2977" xr:uid="{00000000-0005-0000-0000-000028130000}"/>
    <cellStyle name="20% - Accent4 2 10 2" xfId="7950" xr:uid="{00000000-0005-0000-0000-000029130000}"/>
    <cellStyle name="20% - Accent4 2 10 3" xfId="12227" xr:uid="{00000000-0005-0000-0000-00002A130000}"/>
    <cellStyle name="20% - Accent4 2 10 4" xfId="16486" xr:uid="{00000000-0005-0000-0000-00002B130000}"/>
    <cellStyle name="20% - Accent4 2 10 5" xfId="20705" xr:uid="{00000000-0005-0000-0000-00002C130000}"/>
    <cellStyle name="20% - Accent4 2 10 6" xfId="24903" xr:uid="{00000000-0005-0000-0000-00002D130000}"/>
    <cellStyle name="20% - Accent4 2 10 7" xfId="28800" xr:uid="{00000000-0005-0000-0000-00002E130000}"/>
    <cellStyle name="20% - Accent4 2 11" xfId="4332" xr:uid="{00000000-0005-0000-0000-00002F130000}"/>
    <cellStyle name="20% - Accent4 2 11 2" xfId="9304" xr:uid="{00000000-0005-0000-0000-000030130000}"/>
    <cellStyle name="20% - Accent4 2 11 3" xfId="13582" xr:uid="{00000000-0005-0000-0000-000031130000}"/>
    <cellStyle name="20% - Accent4 2 11 4" xfId="17838" xr:uid="{00000000-0005-0000-0000-000032130000}"/>
    <cellStyle name="20% - Accent4 2 11 5" xfId="22055" xr:uid="{00000000-0005-0000-0000-000033130000}"/>
    <cellStyle name="20% - Accent4 2 11 6" xfId="26241" xr:uid="{00000000-0005-0000-0000-000034130000}"/>
    <cellStyle name="20% - Accent4 2 11 7" xfId="30120" xr:uid="{00000000-0005-0000-0000-000035130000}"/>
    <cellStyle name="20% - Accent4 2 12" xfId="5065" xr:uid="{00000000-0005-0000-0000-000036130000}"/>
    <cellStyle name="20% - Accent4 2 13" xfId="6274" xr:uid="{00000000-0005-0000-0000-000037130000}"/>
    <cellStyle name="20% - Accent4 2 14" xfId="10563" xr:uid="{00000000-0005-0000-0000-000038130000}"/>
    <cellStyle name="20% - Accent4 2 15" xfId="14839" xr:uid="{00000000-0005-0000-0000-000039130000}"/>
    <cellStyle name="20% - Accent4 2 16" xfId="16231" xr:uid="{00000000-0005-0000-0000-00003A130000}"/>
    <cellStyle name="20% - Accent4 2 17" xfId="23327" xr:uid="{00000000-0005-0000-0000-00003B130000}"/>
    <cellStyle name="20% - Accent4 2 2" xfId="172" xr:uid="{00000000-0005-0000-0000-00003C130000}"/>
    <cellStyle name="20% - Accent4 2 2 10" xfId="4364" xr:uid="{00000000-0005-0000-0000-00003D130000}"/>
    <cellStyle name="20% - Accent4 2 2 10 2" xfId="9336" xr:uid="{00000000-0005-0000-0000-00003E130000}"/>
    <cellStyle name="20% - Accent4 2 2 10 3" xfId="13614" xr:uid="{00000000-0005-0000-0000-00003F130000}"/>
    <cellStyle name="20% - Accent4 2 2 10 4" xfId="17870" xr:uid="{00000000-0005-0000-0000-000040130000}"/>
    <cellStyle name="20% - Accent4 2 2 10 5" xfId="22087" xr:uid="{00000000-0005-0000-0000-000041130000}"/>
    <cellStyle name="20% - Accent4 2 2 10 6" xfId="26273" xr:uid="{00000000-0005-0000-0000-000042130000}"/>
    <cellStyle name="20% - Accent4 2 2 10 7" xfId="30152" xr:uid="{00000000-0005-0000-0000-000043130000}"/>
    <cellStyle name="20% - Accent4 2 2 11" xfId="5150" xr:uid="{00000000-0005-0000-0000-000044130000}"/>
    <cellStyle name="20% - Accent4 2 2 12" xfId="6645" xr:uid="{00000000-0005-0000-0000-000045130000}"/>
    <cellStyle name="20% - Accent4 2 2 13" xfId="10933" xr:uid="{00000000-0005-0000-0000-000046130000}"/>
    <cellStyle name="20% - Accent4 2 2 14" xfId="15208" xr:uid="{00000000-0005-0000-0000-000047130000}"/>
    <cellStyle name="20% - Accent4 2 2 15" xfId="15372" xr:uid="{00000000-0005-0000-0000-000048130000}"/>
    <cellStyle name="20% - Accent4 2 2 16" xfId="23692" xr:uid="{00000000-0005-0000-0000-000049130000}"/>
    <cellStyle name="20% - Accent4 2 2 2" xfId="316" xr:uid="{00000000-0005-0000-0000-00004A130000}"/>
    <cellStyle name="20% - Accent4 2 2 2 10" xfId="11996" xr:uid="{00000000-0005-0000-0000-00004B130000}"/>
    <cellStyle name="20% - Accent4 2 2 2 11" xfId="16269" xr:uid="{00000000-0005-0000-0000-00004C130000}"/>
    <cellStyle name="20% - Accent4 2 2 2 12" xfId="20661" xr:uid="{00000000-0005-0000-0000-00004D130000}"/>
    <cellStyle name="20% - Accent4 2 2 2 13" xfId="24721" xr:uid="{00000000-0005-0000-0000-00004E130000}"/>
    <cellStyle name="20% - Accent4 2 2 2 2" xfId="480" xr:uid="{00000000-0005-0000-0000-00004F130000}"/>
    <cellStyle name="20% - Accent4 2 2 2 2 10" xfId="10943" xr:uid="{00000000-0005-0000-0000-000050130000}"/>
    <cellStyle name="20% - Accent4 2 2 2 2 11" xfId="12169" xr:uid="{00000000-0005-0000-0000-000051130000}"/>
    <cellStyle name="20% - Accent4 2 2 2 2 12" xfId="20540" xr:uid="{00000000-0005-0000-0000-000052130000}"/>
    <cellStyle name="20% - Accent4 2 2 2 2 2" xfId="854" xr:uid="{00000000-0005-0000-0000-000053130000}"/>
    <cellStyle name="20% - Accent4 2 2 2 2 2 10" xfId="22907" xr:uid="{00000000-0005-0000-0000-000054130000}"/>
    <cellStyle name="20% - Accent4 2 2 2 2 2 11" xfId="27059" xr:uid="{00000000-0005-0000-0000-000055130000}"/>
    <cellStyle name="20% - Accent4 2 2 2 2 2 2" xfId="2271" xr:uid="{00000000-0005-0000-0000-000056130000}"/>
    <cellStyle name="20% - Accent4 2 2 2 2 2 2 2" xfId="4221" xr:uid="{00000000-0005-0000-0000-000057130000}"/>
    <cellStyle name="20% - Accent4 2 2 2 2 2 2 2 2" xfId="9195" xr:uid="{00000000-0005-0000-0000-000058130000}"/>
    <cellStyle name="20% - Accent4 2 2 2 2 2 2 2 3" xfId="13472" xr:uid="{00000000-0005-0000-0000-000059130000}"/>
    <cellStyle name="20% - Accent4 2 2 2 2 2 2 2 4" xfId="17730" xr:uid="{00000000-0005-0000-0000-00005A130000}"/>
    <cellStyle name="20% - Accent4 2 2 2 2 2 2 2 5" xfId="21949" xr:uid="{00000000-0005-0000-0000-00005B130000}"/>
    <cellStyle name="20% - Accent4 2 2 2 2 2 2 2 6" xfId="26144" xr:uid="{00000000-0005-0000-0000-00005C130000}"/>
    <cellStyle name="20% - Accent4 2 2 2 2 2 2 2 7" xfId="30040" xr:uid="{00000000-0005-0000-0000-00005D130000}"/>
    <cellStyle name="20% - Accent4 2 2 2 2 2 2 3" xfId="7245" xr:uid="{00000000-0005-0000-0000-00005E130000}"/>
    <cellStyle name="20% - Accent4 2 2 2 2 2 2 4" xfId="11530" xr:uid="{00000000-0005-0000-0000-00005F130000}"/>
    <cellStyle name="20% - Accent4 2 2 2 2 2 2 5" xfId="15802" xr:uid="{00000000-0005-0000-0000-000060130000}"/>
    <cellStyle name="20% - Accent4 2 2 2 2 2 2 6" xfId="20036" xr:uid="{00000000-0005-0000-0000-000061130000}"/>
    <cellStyle name="20% - Accent4 2 2 2 2 2 2 7" xfId="24274" xr:uid="{00000000-0005-0000-0000-000062130000}"/>
    <cellStyle name="20% - Accent4 2 2 2 2 2 2 8" xfId="28352" xr:uid="{00000000-0005-0000-0000-000063130000}"/>
    <cellStyle name="20% - Accent4 2 2 2 2 2 3" xfId="1417" xr:uid="{00000000-0005-0000-0000-000064130000}"/>
    <cellStyle name="20% - Accent4 2 2 2 2 2 3 2" xfId="6392" xr:uid="{00000000-0005-0000-0000-000065130000}"/>
    <cellStyle name="20% - Accent4 2 2 2 2 2 3 3" xfId="10681" xr:uid="{00000000-0005-0000-0000-000066130000}"/>
    <cellStyle name="20% - Accent4 2 2 2 2 2 3 4" xfId="14957" xr:uid="{00000000-0005-0000-0000-000067130000}"/>
    <cellStyle name="20% - Accent4 2 2 2 2 2 3 5" xfId="19198" xr:uid="{00000000-0005-0000-0000-000068130000}"/>
    <cellStyle name="20% - Accent4 2 2 2 2 2 3 6" xfId="23445" xr:uid="{00000000-0005-0000-0000-000069130000}"/>
    <cellStyle name="20% - Accent4 2 2 2 2 2 3 7" xfId="27545" xr:uid="{00000000-0005-0000-0000-00006A130000}"/>
    <cellStyle name="20% - Accent4 2 2 2 2 2 4" xfId="3564" xr:uid="{00000000-0005-0000-0000-00006B130000}"/>
    <cellStyle name="20% - Accent4 2 2 2 2 2 4 2" xfId="8538" xr:uid="{00000000-0005-0000-0000-00006C130000}"/>
    <cellStyle name="20% - Accent4 2 2 2 2 2 4 3" xfId="12815" xr:uid="{00000000-0005-0000-0000-00006D130000}"/>
    <cellStyle name="20% - Accent4 2 2 2 2 2 4 4" xfId="17073" xr:uid="{00000000-0005-0000-0000-00006E130000}"/>
    <cellStyle name="20% - Accent4 2 2 2 2 2 4 5" xfId="21292" xr:uid="{00000000-0005-0000-0000-00006F130000}"/>
    <cellStyle name="20% - Accent4 2 2 2 2 2 4 6" xfId="25487" xr:uid="{00000000-0005-0000-0000-000070130000}"/>
    <cellStyle name="20% - Accent4 2 2 2 2 2 4 7" xfId="29383" xr:uid="{00000000-0005-0000-0000-000071130000}"/>
    <cellStyle name="20% - Accent4 2 2 2 2 2 5" xfId="4912" xr:uid="{00000000-0005-0000-0000-000072130000}"/>
    <cellStyle name="20% - Accent4 2 2 2 2 2 5 2" xfId="9884" xr:uid="{00000000-0005-0000-0000-000073130000}"/>
    <cellStyle name="20% - Accent4 2 2 2 2 2 5 3" xfId="14162" xr:uid="{00000000-0005-0000-0000-000074130000}"/>
    <cellStyle name="20% - Accent4 2 2 2 2 2 5 4" xfId="18418" xr:uid="{00000000-0005-0000-0000-000075130000}"/>
    <cellStyle name="20% - Accent4 2 2 2 2 2 5 5" xfId="22635" xr:uid="{00000000-0005-0000-0000-000076130000}"/>
    <cellStyle name="20% - Accent4 2 2 2 2 2 5 6" xfId="26821" xr:uid="{00000000-0005-0000-0000-000077130000}"/>
    <cellStyle name="20% - Accent4 2 2 2 2 2 5 7" xfId="30700" xr:uid="{00000000-0005-0000-0000-000078130000}"/>
    <cellStyle name="20% - Accent4 2 2 2 2 2 6" xfId="5830" xr:uid="{00000000-0005-0000-0000-000079130000}"/>
    <cellStyle name="20% - Accent4 2 2 2 2 2 7" xfId="10122" xr:uid="{00000000-0005-0000-0000-00007A130000}"/>
    <cellStyle name="20% - Accent4 2 2 2 2 2 8" xfId="14400" xr:uid="{00000000-0005-0000-0000-00007B130000}"/>
    <cellStyle name="20% - Accent4 2 2 2 2 2 9" xfId="18656" xr:uid="{00000000-0005-0000-0000-00007C130000}"/>
    <cellStyle name="20% - Accent4 2 2 2 2 3" xfId="2113" xr:uid="{00000000-0005-0000-0000-00007D130000}"/>
    <cellStyle name="20% - Accent4 2 2 2 2 3 2" xfId="3892" xr:uid="{00000000-0005-0000-0000-00007E130000}"/>
    <cellStyle name="20% - Accent4 2 2 2 2 3 2 2" xfId="8866" xr:uid="{00000000-0005-0000-0000-00007F130000}"/>
    <cellStyle name="20% - Accent4 2 2 2 2 3 2 3" xfId="13143" xr:uid="{00000000-0005-0000-0000-000080130000}"/>
    <cellStyle name="20% - Accent4 2 2 2 2 3 2 4" xfId="17401" xr:uid="{00000000-0005-0000-0000-000081130000}"/>
    <cellStyle name="20% - Accent4 2 2 2 2 3 2 5" xfId="21620" xr:uid="{00000000-0005-0000-0000-000082130000}"/>
    <cellStyle name="20% - Accent4 2 2 2 2 3 2 6" xfId="25815" xr:uid="{00000000-0005-0000-0000-000083130000}"/>
    <cellStyle name="20% - Accent4 2 2 2 2 3 2 7" xfId="29711" xr:uid="{00000000-0005-0000-0000-000084130000}"/>
    <cellStyle name="20% - Accent4 2 2 2 2 3 3" xfId="7087" xr:uid="{00000000-0005-0000-0000-000085130000}"/>
    <cellStyle name="20% - Accent4 2 2 2 2 3 4" xfId="11372" xr:uid="{00000000-0005-0000-0000-000086130000}"/>
    <cellStyle name="20% - Accent4 2 2 2 2 3 5" xfId="15644" xr:uid="{00000000-0005-0000-0000-000087130000}"/>
    <cellStyle name="20% - Accent4 2 2 2 2 3 6" xfId="19878" xr:uid="{00000000-0005-0000-0000-000088130000}"/>
    <cellStyle name="20% - Accent4 2 2 2 2 3 7" xfId="24116" xr:uid="{00000000-0005-0000-0000-000089130000}"/>
    <cellStyle name="20% - Accent4 2 2 2 2 3 8" xfId="28194" xr:uid="{00000000-0005-0000-0000-00008A130000}"/>
    <cellStyle name="20% - Accent4 2 2 2 2 4" xfId="1252" xr:uid="{00000000-0005-0000-0000-00008B130000}"/>
    <cellStyle name="20% - Accent4 2 2 2 2 4 2" xfId="6227" xr:uid="{00000000-0005-0000-0000-00008C130000}"/>
    <cellStyle name="20% - Accent4 2 2 2 2 4 3" xfId="10516" xr:uid="{00000000-0005-0000-0000-00008D130000}"/>
    <cellStyle name="20% - Accent4 2 2 2 2 4 4" xfId="14794" xr:uid="{00000000-0005-0000-0000-00008E130000}"/>
    <cellStyle name="20% - Accent4 2 2 2 2 4 5" xfId="19036" xr:uid="{00000000-0005-0000-0000-00008F130000}"/>
    <cellStyle name="20% - Accent4 2 2 2 2 4 6" xfId="23282" xr:uid="{00000000-0005-0000-0000-000090130000}"/>
    <cellStyle name="20% - Accent4 2 2 2 2 4 7" xfId="27387" xr:uid="{00000000-0005-0000-0000-000091130000}"/>
    <cellStyle name="20% - Accent4 2 2 2 2 5" xfId="3235" xr:uid="{00000000-0005-0000-0000-000092130000}"/>
    <cellStyle name="20% - Accent4 2 2 2 2 5 2" xfId="8208" xr:uid="{00000000-0005-0000-0000-000093130000}"/>
    <cellStyle name="20% - Accent4 2 2 2 2 5 3" xfId="12485" xr:uid="{00000000-0005-0000-0000-000094130000}"/>
    <cellStyle name="20% - Accent4 2 2 2 2 5 4" xfId="16744" xr:uid="{00000000-0005-0000-0000-000095130000}"/>
    <cellStyle name="20% - Accent4 2 2 2 2 5 5" xfId="20962" xr:uid="{00000000-0005-0000-0000-000096130000}"/>
    <cellStyle name="20% - Accent4 2 2 2 2 5 6" xfId="25158" xr:uid="{00000000-0005-0000-0000-000097130000}"/>
    <cellStyle name="20% - Accent4 2 2 2 2 5 7" xfId="29054" xr:uid="{00000000-0005-0000-0000-000098130000}"/>
    <cellStyle name="20% - Accent4 2 2 2 2 6" xfId="4583" xr:uid="{00000000-0005-0000-0000-000099130000}"/>
    <cellStyle name="20% - Accent4 2 2 2 2 6 2" xfId="9555" xr:uid="{00000000-0005-0000-0000-00009A130000}"/>
    <cellStyle name="20% - Accent4 2 2 2 2 6 3" xfId="13833" xr:uid="{00000000-0005-0000-0000-00009B130000}"/>
    <cellStyle name="20% - Accent4 2 2 2 2 6 4" xfId="18089" xr:uid="{00000000-0005-0000-0000-00009C130000}"/>
    <cellStyle name="20% - Accent4 2 2 2 2 6 5" xfId="22306" xr:uid="{00000000-0005-0000-0000-00009D130000}"/>
    <cellStyle name="20% - Accent4 2 2 2 2 6 6" xfId="26492" xr:uid="{00000000-0005-0000-0000-00009E130000}"/>
    <cellStyle name="20% - Accent4 2 2 2 2 6 7" xfId="30371" xr:uid="{00000000-0005-0000-0000-00009F130000}"/>
    <cellStyle name="20% - Accent4 2 2 2 2 7" xfId="5457" xr:uid="{00000000-0005-0000-0000-0000A0130000}"/>
    <cellStyle name="20% - Accent4 2 2 2 2 8" xfId="5124" xr:uid="{00000000-0005-0000-0000-0000A1130000}"/>
    <cellStyle name="20% - Accent4 2 2 2 2 9" xfId="6655" xr:uid="{00000000-0005-0000-0000-0000A2130000}"/>
    <cellStyle name="20% - Accent4 2 2 2 3" xfId="699" xr:uid="{00000000-0005-0000-0000-0000A3130000}"/>
    <cellStyle name="20% - Accent4 2 2 2 3 10" xfId="22752" xr:uid="{00000000-0005-0000-0000-0000A4130000}"/>
    <cellStyle name="20% - Accent4 2 2 2 3 11" xfId="26904" xr:uid="{00000000-0005-0000-0000-0000A5130000}"/>
    <cellStyle name="20% - Accent4 2 2 2 3 2" xfId="2272" xr:uid="{00000000-0005-0000-0000-0000A6130000}"/>
    <cellStyle name="20% - Accent4 2 2 2 3 2 2" xfId="4066" xr:uid="{00000000-0005-0000-0000-0000A7130000}"/>
    <cellStyle name="20% - Accent4 2 2 2 3 2 2 2" xfId="9040" xr:uid="{00000000-0005-0000-0000-0000A8130000}"/>
    <cellStyle name="20% - Accent4 2 2 2 3 2 2 3" xfId="13317" xr:uid="{00000000-0005-0000-0000-0000A9130000}"/>
    <cellStyle name="20% - Accent4 2 2 2 3 2 2 4" xfId="17575" xr:uid="{00000000-0005-0000-0000-0000AA130000}"/>
    <cellStyle name="20% - Accent4 2 2 2 3 2 2 5" xfId="21794" xr:uid="{00000000-0005-0000-0000-0000AB130000}"/>
    <cellStyle name="20% - Accent4 2 2 2 3 2 2 6" xfId="25989" xr:uid="{00000000-0005-0000-0000-0000AC130000}"/>
    <cellStyle name="20% - Accent4 2 2 2 3 2 2 7" xfId="29885" xr:uid="{00000000-0005-0000-0000-0000AD130000}"/>
    <cellStyle name="20% - Accent4 2 2 2 3 2 3" xfId="7246" xr:uid="{00000000-0005-0000-0000-0000AE130000}"/>
    <cellStyle name="20% - Accent4 2 2 2 3 2 4" xfId="11531" xr:uid="{00000000-0005-0000-0000-0000AF130000}"/>
    <cellStyle name="20% - Accent4 2 2 2 3 2 5" xfId="15803" xr:uid="{00000000-0005-0000-0000-0000B0130000}"/>
    <cellStyle name="20% - Accent4 2 2 2 3 2 6" xfId="20037" xr:uid="{00000000-0005-0000-0000-0000B1130000}"/>
    <cellStyle name="20% - Accent4 2 2 2 3 2 7" xfId="24275" xr:uid="{00000000-0005-0000-0000-0000B2130000}"/>
    <cellStyle name="20% - Accent4 2 2 2 3 2 8" xfId="28353" xr:uid="{00000000-0005-0000-0000-0000B3130000}"/>
    <cellStyle name="20% - Accent4 2 2 2 3 3" xfId="1418" xr:uid="{00000000-0005-0000-0000-0000B4130000}"/>
    <cellStyle name="20% - Accent4 2 2 2 3 3 2" xfId="6393" xr:uid="{00000000-0005-0000-0000-0000B5130000}"/>
    <cellStyle name="20% - Accent4 2 2 2 3 3 3" xfId="10682" xr:uid="{00000000-0005-0000-0000-0000B6130000}"/>
    <cellStyle name="20% - Accent4 2 2 2 3 3 4" xfId="14958" xr:uid="{00000000-0005-0000-0000-0000B7130000}"/>
    <cellStyle name="20% - Accent4 2 2 2 3 3 5" xfId="19199" xr:uid="{00000000-0005-0000-0000-0000B8130000}"/>
    <cellStyle name="20% - Accent4 2 2 2 3 3 6" xfId="23446" xr:uid="{00000000-0005-0000-0000-0000B9130000}"/>
    <cellStyle name="20% - Accent4 2 2 2 3 3 7" xfId="27546" xr:uid="{00000000-0005-0000-0000-0000BA130000}"/>
    <cellStyle name="20% - Accent4 2 2 2 3 4" xfId="3409" xr:uid="{00000000-0005-0000-0000-0000BB130000}"/>
    <cellStyle name="20% - Accent4 2 2 2 3 4 2" xfId="8383" xr:uid="{00000000-0005-0000-0000-0000BC130000}"/>
    <cellStyle name="20% - Accent4 2 2 2 3 4 3" xfId="12660" xr:uid="{00000000-0005-0000-0000-0000BD130000}"/>
    <cellStyle name="20% - Accent4 2 2 2 3 4 4" xfId="16918" xr:uid="{00000000-0005-0000-0000-0000BE130000}"/>
    <cellStyle name="20% - Accent4 2 2 2 3 4 5" xfId="21137" xr:uid="{00000000-0005-0000-0000-0000BF130000}"/>
    <cellStyle name="20% - Accent4 2 2 2 3 4 6" xfId="25332" xr:uid="{00000000-0005-0000-0000-0000C0130000}"/>
    <cellStyle name="20% - Accent4 2 2 2 3 4 7" xfId="29228" xr:uid="{00000000-0005-0000-0000-0000C1130000}"/>
    <cellStyle name="20% - Accent4 2 2 2 3 5" xfId="4757" xr:uid="{00000000-0005-0000-0000-0000C2130000}"/>
    <cellStyle name="20% - Accent4 2 2 2 3 5 2" xfId="9729" xr:uid="{00000000-0005-0000-0000-0000C3130000}"/>
    <cellStyle name="20% - Accent4 2 2 2 3 5 3" xfId="14007" xr:uid="{00000000-0005-0000-0000-0000C4130000}"/>
    <cellStyle name="20% - Accent4 2 2 2 3 5 4" xfId="18263" xr:uid="{00000000-0005-0000-0000-0000C5130000}"/>
    <cellStyle name="20% - Accent4 2 2 2 3 5 5" xfId="22480" xr:uid="{00000000-0005-0000-0000-0000C6130000}"/>
    <cellStyle name="20% - Accent4 2 2 2 3 5 6" xfId="26666" xr:uid="{00000000-0005-0000-0000-0000C7130000}"/>
    <cellStyle name="20% - Accent4 2 2 2 3 5 7" xfId="30545" xr:uid="{00000000-0005-0000-0000-0000C8130000}"/>
    <cellStyle name="20% - Accent4 2 2 2 3 6" xfId="5675" xr:uid="{00000000-0005-0000-0000-0000C9130000}"/>
    <cellStyle name="20% - Accent4 2 2 2 3 7" xfId="9967" xr:uid="{00000000-0005-0000-0000-0000CA130000}"/>
    <cellStyle name="20% - Accent4 2 2 2 3 8" xfId="14245" xr:uid="{00000000-0005-0000-0000-0000CB130000}"/>
    <cellStyle name="20% - Accent4 2 2 2 3 9" xfId="18501" xr:uid="{00000000-0005-0000-0000-0000CC130000}"/>
    <cellStyle name="20% - Accent4 2 2 2 4" xfId="1961" xr:uid="{00000000-0005-0000-0000-0000CD130000}"/>
    <cellStyle name="20% - Accent4 2 2 2 4 2" xfId="3737" xr:uid="{00000000-0005-0000-0000-0000CE130000}"/>
    <cellStyle name="20% - Accent4 2 2 2 4 2 2" xfId="8711" xr:uid="{00000000-0005-0000-0000-0000CF130000}"/>
    <cellStyle name="20% - Accent4 2 2 2 4 2 3" xfId="12988" xr:uid="{00000000-0005-0000-0000-0000D0130000}"/>
    <cellStyle name="20% - Accent4 2 2 2 4 2 4" xfId="17246" xr:uid="{00000000-0005-0000-0000-0000D1130000}"/>
    <cellStyle name="20% - Accent4 2 2 2 4 2 5" xfId="21465" xr:uid="{00000000-0005-0000-0000-0000D2130000}"/>
    <cellStyle name="20% - Accent4 2 2 2 4 2 6" xfId="25660" xr:uid="{00000000-0005-0000-0000-0000D3130000}"/>
    <cellStyle name="20% - Accent4 2 2 2 4 2 7" xfId="29556" xr:uid="{00000000-0005-0000-0000-0000D4130000}"/>
    <cellStyle name="20% - Accent4 2 2 2 4 3" xfId="6935" xr:uid="{00000000-0005-0000-0000-0000D5130000}"/>
    <cellStyle name="20% - Accent4 2 2 2 4 4" xfId="11220" xr:uid="{00000000-0005-0000-0000-0000D6130000}"/>
    <cellStyle name="20% - Accent4 2 2 2 4 5" xfId="15493" xr:uid="{00000000-0005-0000-0000-0000D7130000}"/>
    <cellStyle name="20% - Accent4 2 2 2 4 6" xfId="19728" xr:uid="{00000000-0005-0000-0000-0000D8130000}"/>
    <cellStyle name="20% - Accent4 2 2 2 4 7" xfId="23966" xr:uid="{00000000-0005-0000-0000-0000D9130000}"/>
    <cellStyle name="20% - Accent4 2 2 2 4 8" xfId="28044" xr:uid="{00000000-0005-0000-0000-0000DA130000}"/>
    <cellStyle name="20% - Accent4 2 2 2 5" xfId="1077" xr:uid="{00000000-0005-0000-0000-0000DB130000}"/>
    <cellStyle name="20% - Accent4 2 2 2 5 2" xfId="6053" xr:uid="{00000000-0005-0000-0000-0000DC130000}"/>
    <cellStyle name="20% - Accent4 2 2 2 5 3" xfId="10342" xr:uid="{00000000-0005-0000-0000-0000DD130000}"/>
    <cellStyle name="20% - Accent4 2 2 2 5 4" xfId="14620" xr:uid="{00000000-0005-0000-0000-0000DE130000}"/>
    <cellStyle name="20% - Accent4 2 2 2 5 5" xfId="18868" xr:uid="{00000000-0005-0000-0000-0000DF130000}"/>
    <cellStyle name="20% - Accent4 2 2 2 5 6" xfId="23116" xr:uid="{00000000-0005-0000-0000-0000E0130000}"/>
    <cellStyle name="20% - Accent4 2 2 2 5 7" xfId="27236" xr:uid="{00000000-0005-0000-0000-0000E1130000}"/>
    <cellStyle name="20% - Accent4 2 2 2 6" xfId="3080" xr:uid="{00000000-0005-0000-0000-0000E2130000}"/>
    <cellStyle name="20% - Accent4 2 2 2 6 2" xfId="8053" xr:uid="{00000000-0005-0000-0000-0000E3130000}"/>
    <cellStyle name="20% - Accent4 2 2 2 6 3" xfId="12330" xr:uid="{00000000-0005-0000-0000-0000E4130000}"/>
    <cellStyle name="20% - Accent4 2 2 2 6 4" xfId="16589" xr:uid="{00000000-0005-0000-0000-0000E5130000}"/>
    <cellStyle name="20% - Accent4 2 2 2 6 5" xfId="20807" xr:uid="{00000000-0005-0000-0000-0000E6130000}"/>
    <cellStyle name="20% - Accent4 2 2 2 6 6" xfId="25003" xr:uid="{00000000-0005-0000-0000-0000E7130000}"/>
    <cellStyle name="20% - Accent4 2 2 2 6 7" xfId="28899" xr:uid="{00000000-0005-0000-0000-0000E8130000}"/>
    <cellStyle name="20% - Accent4 2 2 2 7" xfId="4428" xr:uid="{00000000-0005-0000-0000-0000E9130000}"/>
    <cellStyle name="20% - Accent4 2 2 2 7 2" xfId="9400" xr:uid="{00000000-0005-0000-0000-0000EA130000}"/>
    <cellStyle name="20% - Accent4 2 2 2 7 3" xfId="13678" xr:uid="{00000000-0005-0000-0000-0000EB130000}"/>
    <cellStyle name="20% - Accent4 2 2 2 7 4" xfId="17934" xr:uid="{00000000-0005-0000-0000-0000EC130000}"/>
    <cellStyle name="20% - Accent4 2 2 2 7 5" xfId="22151" xr:uid="{00000000-0005-0000-0000-0000ED130000}"/>
    <cellStyle name="20% - Accent4 2 2 2 7 6" xfId="26337" xr:uid="{00000000-0005-0000-0000-0000EE130000}"/>
    <cellStyle name="20% - Accent4 2 2 2 7 7" xfId="30216" xr:uid="{00000000-0005-0000-0000-0000EF130000}"/>
    <cellStyle name="20% - Accent4 2 2 2 8" xfId="5293" xr:uid="{00000000-0005-0000-0000-0000F0130000}"/>
    <cellStyle name="20% - Accent4 2 2 2 9" xfId="7713" xr:uid="{00000000-0005-0000-0000-0000F1130000}"/>
    <cellStyle name="20% - Accent4 2 2 3" xfId="419" xr:uid="{00000000-0005-0000-0000-0000F2130000}"/>
    <cellStyle name="20% - Accent4 2 2 3 10" xfId="16317" xr:uid="{00000000-0005-0000-0000-0000F3130000}"/>
    <cellStyle name="20% - Accent4 2 2 3 11" xfId="20693" xr:uid="{00000000-0005-0000-0000-0000F4130000}"/>
    <cellStyle name="20% - Accent4 2 2 3 12" xfId="24762" xr:uid="{00000000-0005-0000-0000-0000F5130000}"/>
    <cellStyle name="20% - Accent4 2 2 3 2" xfId="793" xr:uid="{00000000-0005-0000-0000-0000F6130000}"/>
    <cellStyle name="20% - Accent4 2 2 3 2 10" xfId="22846" xr:uid="{00000000-0005-0000-0000-0000F7130000}"/>
    <cellStyle name="20% - Accent4 2 2 3 2 11" xfId="26998" xr:uid="{00000000-0005-0000-0000-0000F8130000}"/>
    <cellStyle name="20% - Accent4 2 2 3 2 2" xfId="2273" xr:uid="{00000000-0005-0000-0000-0000F9130000}"/>
    <cellStyle name="20% - Accent4 2 2 3 2 2 2" xfId="4160" xr:uid="{00000000-0005-0000-0000-0000FA130000}"/>
    <cellStyle name="20% - Accent4 2 2 3 2 2 2 2" xfId="9134" xr:uid="{00000000-0005-0000-0000-0000FB130000}"/>
    <cellStyle name="20% - Accent4 2 2 3 2 2 2 3" xfId="13411" xr:uid="{00000000-0005-0000-0000-0000FC130000}"/>
    <cellStyle name="20% - Accent4 2 2 3 2 2 2 4" xfId="17669" xr:uid="{00000000-0005-0000-0000-0000FD130000}"/>
    <cellStyle name="20% - Accent4 2 2 3 2 2 2 5" xfId="21888" xr:uid="{00000000-0005-0000-0000-0000FE130000}"/>
    <cellStyle name="20% - Accent4 2 2 3 2 2 2 6" xfId="26083" xr:uid="{00000000-0005-0000-0000-0000FF130000}"/>
    <cellStyle name="20% - Accent4 2 2 3 2 2 2 7" xfId="29979" xr:uid="{00000000-0005-0000-0000-000000140000}"/>
    <cellStyle name="20% - Accent4 2 2 3 2 2 3" xfId="7247" xr:uid="{00000000-0005-0000-0000-000001140000}"/>
    <cellStyle name="20% - Accent4 2 2 3 2 2 4" xfId="11532" xr:uid="{00000000-0005-0000-0000-000002140000}"/>
    <cellStyle name="20% - Accent4 2 2 3 2 2 5" xfId="15804" xr:uid="{00000000-0005-0000-0000-000003140000}"/>
    <cellStyle name="20% - Accent4 2 2 3 2 2 6" xfId="20038" xr:uid="{00000000-0005-0000-0000-000004140000}"/>
    <cellStyle name="20% - Accent4 2 2 3 2 2 7" xfId="24276" xr:uid="{00000000-0005-0000-0000-000005140000}"/>
    <cellStyle name="20% - Accent4 2 2 3 2 2 8" xfId="28354" xr:uid="{00000000-0005-0000-0000-000006140000}"/>
    <cellStyle name="20% - Accent4 2 2 3 2 3" xfId="1419" xr:uid="{00000000-0005-0000-0000-000007140000}"/>
    <cellStyle name="20% - Accent4 2 2 3 2 3 2" xfId="6394" xr:uid="{00000000-0005-0000-0000-000008140000}"/>
    <cellStyle name="20% - Accent4 2 2 3 2 3 3" xfId="10683" xr:uid="{00000000-0005-0000-0000-000009140000}"/>
    <cellStyle name="20% - Accent4 2 2 3 2 3 4" xfId="14959" xr:uid="{00000000-0005-0000-0000-00000A140000}"/>
    <cellStyle name="20% - Accent4 2 2 3 2 3 5" xfId="19200" xr:uid="{00000000-0005-0000-0000-00000B140000}"/>
    <cellStyle name="20% - Accent4 2 2 3 2 3 6" xfId="23447" xr:uid="{00000000-0005-0000-0000-00000C140000}"/>
    <cellStyle name="20% - Accent4 2 2 3 2 3 7" xfId="27547" xr:uid="{00000000-0005-0000-0000-00000D140000}"/>
    <cellStyle name="20% - Accent4 2 2 3 2 4" xfId="3503" xr:uid="{00000000-0005-0000-0000-00000E140000}"/>
    <cellStyle name="20% - Accent4 2 2 3 2 4 2" xfId="8477" xr:uid="{00000000-0005-0000-0000-00000F140000}"/>
    <cellStyle name="20% - Accent4 2 2 3 2 4 3" xfId="12754" xr:uid="{00000000-0005-0000-0000-000010140000}"/>
    <cellStyle name="20% - Accent4 2 2 3 2 4 4" xfId="17012" xr:uid="{00000000-0005-0000-0000-000011140000}"/>
    <cellStyle name="20% - Accent4 2 2 3 2 4 5" xfId="21231" xr:uid="{00000000-0005-0000-0000-000012140000}"/>
    <cellStyle name="20% - Accent4 2 2 3 2 4 6" xfId="25426" xr:uid="{00000000-0005-0000-0000-000013140000}"/>
    <cellStyle name="20% - Accent4 2 2 3 2 4 7" xfId="29322" xr:uid="{00000000-0005-0000-0000-000014140000}"/>
    <cellStyle name="20% - Accent4 2 2 3 2 5" xfId="4851" xr:uid="{00000000-0005-0000-0000-000015140000}"/>
    <cellStyle name="20% - Accent4 2 2 3 2 5 2" xfId="9823" xr:uid="{00000000-0005-0000-0000-000016140000}"/>
    <cellStyle name="20% - Accent4 2 2 3 2 5 3" xfId="14101" xr:uid="{00000000-0005-0000-0000-000017140000}"/>
    <cellStyle name="20% - Accent4 2 2 3 2 5 4" xfId="18357" xr:uid="{00000000-0005-0000-0000-000018140000}"/>
    <cellStyle name="20% - Accent4 2 2 3 2 5 5" xfId="22574" xr:uid="{00000000-0005-0000-0000-000019140000}"/>
    <cellStyle name="20% - Accent4 2 2 3 2 5 6" xfId="26760" xr:uid="{00000000-0005-0000-0000-00001A140000}"/>
    <cellStyle name="20% - Accent4 2 2 3 2 5 7" xfId="30639" xr:uid="{00000000-0005-0000-0000-00001B140000}"/>
    <cellStyle name="20% - Accent4 2 2 3 2 6" xfId="5769" xr:uid="{00000000-0005-0000-0000-00001C140000}"/>
    <cellStyle name="20% - Accent4 2 2 3 2 7" xfId="10061" xr:uid="{00000000-0005-0000-0000-00001D140000}"/>
    <cellStyle name="20% - Accent4 2 2 3 2 8" xfId="14339" xr:uid="{00000000-0005-0000-0000-00001E140000}"/>
    <cellStyle name="20% - Accent4 2 2 3 2 9" xfId="18595" xr:uid="{00000000-0005-0000-0000-00001F140000}"/>
    <cellStyle name="20% - Accent4 2 2 3 3" xfId="2052" xr:uid="{00000000-0005-0000-0000-000020140000}"/>
    <cellStyle name="20% - Accent4 2 2 3 3 2" xfId="3831" xr:uid="{00000000-0005-0000-0000-000021140000}"/>
    <cellStyle name="20% - Accent4 2 2 3 3 2 2" xfId="8805" xr:uid="{00000000-0005-0000-0000-000022140000}"/>
    <cellStyle name="20% - Accent4 2 2 3 3 2 3" xfId="13082" xr:uid="{00000000-0005-0000-0000-000023140000}"/>
    <cellStyle name="20% - Accent4 2 2 3 3 2 4" xfId="17340" xr:uid="{00000000-0005-0000-0000-000024140000}"/>
    <cellStyle name="20% - Accent4 2 2 3 3 2 5" xfId="21559" xr:uid="{00000000-0005-0000-0000-000025140000}"/>
    <cellStyle name="20% - Accent4 2 2 3 3 2 6" xfId="25754" xr:uid="{00000000-0005-0000-0000-000026140000}"/>
    <cellStyle name="20% - Accent4 2 2 3 3 2 7" xfId="29650" xr:uid="{00000000-0005-0000-0000-000027140000}"/>
    <cellStyle name="20% - Accent4 2 2 3 3 3" xfId="7026" xr:uid="{00000000-0005-0000-0000-000028140000}"/>
    <cellStyle name="20% - Accent4 2 2 3 3 4" xfId="11311" xr:uid="{00000000-0005-0000-0000-000029140000}"/>
    <cellStyle name="20% - Accent4 2 2 3 3 5" xfId="15583" xr:uid="{00000000-0005-0000-0000-00002A140000}"/>
    <cellStyle name="20% - Accent4 2 2 3 3 6" xfId="19817" xr:uid="{00000000-0005-0000-0000-00002B140000}"/>
    <cellStyle name="20% - Accent4 2 2 3 3 7" xfId="24055" xr:uid="{00000000-0005-0000-0000-00002C140000}"/>
    <cellStyle name="20% - Accent4 2 2 3 3 8" xfId="28133" xr:uid="{00000000-0005-0000-0000-00002D140000}"/>
    <cellStyle name="20% - Accent4 2 2 3 4" xfId="1191" xr:uid="{00000000-0005-0000-0000-00002E140000}"/>
    <cellStyle name="20% - Accent4 2 2 3 4 2" xfId="6166" xr:uid="{00000000-0005-0000-0000-00002F140000}"/>
    <cellStyle name="20% - Accent4 2 2 3 4 3" xfId="10455" xr:uid="{00000000-0005-0000-0000-000030140000}"/>
    <cellStyle name="20% - Accent4 2 2 3 4 4" xfId="14733" xr:uid="{00000000-0005-0000-0000-000031140000}"/>
    <cellStyle name="20% - Accent4 2 2 3 4 5" xfId="18975" xr:uid="{00000000-0005-0000-0000-000032140000}"/>
    <cellStyle name="20% - Accent4 2 2 3 4 6" xfId="23221" xr:uid="{00000000-0005-0000-0000-000033140000}"/>
    <cellStyle name="20% - Accent4 2 2 3 4 7" xfId="27326" xr:uid="{00000000-0005-0000-0000-000034140000}"/>
    <cellStyle name="20% - Accent4 2 2 3 5" xfId="3174" xr:uid="{00000000-0005-0000-0000-000035140000}"/>
    <cellStyle name="20% - Accent4 2 2 3 5 2" xfId="8147" xr:uid="{00000000-0005-0000-0000-000036140000}"/>
    <cellStyle name="20% - Accent4 2 2 3 5 3" xfId="12424" xr:uid="{00000000-0005-0000-0000-000037140000}"/>
    <cellStyle name="20% - Accent4 2 2 3 5 4" xfId="16683" xr:uid="{00000000-0005-0000-0000-000038140000}"/>
    <cellStyle name="20% - Accent4 2 2 3 5 5" xfId="20901" xr:uid="{00000000-0005-0000-0000-000039140000}"/>
    <cellStyle name="20% - Accent4 2 2 3 5 6" xfId="25097" xr:uid="{00000000-0005-0000-0000-00003A140000}"/>
    <cellStyle name="20% - Accent4 2 2 3 5 7" xfId="28993" xr:uid="{00000000-0005-0000-0000-00003B140000}"/>
    <cellStyle name="20% - Accent4 2 2 3 6" xfId="4522" xr:uid="{00000000-0005-0000-0000-00003C140000}"/>
    <cellStyle name="20% - Accent4 2 2 3 6 2" xfId="9494" xr:uid="{00000000-0005-0000-0000-00003D140000}"/>
    <cellStyle name="20% - Accent4 2 2 3 6 3" xfId="13772" xr:uid="{00000000-0005-0000-0000-00003E140000}"/>
    <cellStyle name="20% - Accent4 2 2 3 6 4" xfId="18028" xr:uid="{00000000-0005-0000-0000-00003F140000}"/>
    <cellStyle name="20% - Accent4 2 2 3 6 5" xfId="22245" xr:uid="{00000000-0005-0000-0000-000040140000}"/>
    <cellStyle name="20% - Accent4 2 2 3 6 6" xfId="26431" xr:uid="{00000000-0005-0000-0000-000041140000}"/>
    <cellStyle name="20% - Accent4 2 2 3 6 7" xfId="30310" xr:uid="{00000000-0005-0000-0000-000042140000}"/>
    <cellStyle name="20% - Accent4 2 2 3 7" xfId="5396" xr:uid="{00000000-0005-0000-0000-000043140000}"/>
    <cellStyle name="20% - Accent4 2 2 3 8" xfId="7766" xr:uid="{00000000-0005-0000-0000-000044140000}"/>
    <cellStyle name="20% - Accent4 2 2 3 9" xfId="12048" xr:uid="{00000000-0005-0000-0000-000045140000}"/>
    <cellStyle name="20% - Accent4 2 2 4" xfId="533" xr:uid="{00000000-0005-0000-0000-000046140000}"/>
    <cellStyle name="20% - Accent4 2 2 4 10" xfId="10286" xr:uid="{00000000-0005-0000-0000-000047140000}"/>
    <cellStyle name="20% - Accent4 2 2 4 11" xfId="16408" xr:uid="{00000000-0005-0000-0000-000048140000}"/>
    <cellStyle name="20% - Accent4 2 2 4 12" xfId="20692" xr:uid="{00000000-0005-0000-0000-000049140000}"/>
    <cellStyle name="20% - Accent4 2 2 4 2" xfId="907" xr:uid="{00000000-0005-0000-0000-00004A140000}"/>
    <cellStyle name="20% - Accent4 2 2 4 2 10" xfId="22960" xr:uid="{00000000-0005-0000-0000-00004B140000}"/>
    <cellStyle name="20% - Accent4 2 2 4 2 11" xfId="27112" xr:uid="{00000000-0005-0000-0000-00004C140000}"/>
    <cellStyle name="20% - Accent4 2 2 4 2 2" xfId="2274" xr:uid="{00000000-0005-0000-0000-00004D140000}"/>
    <cellStyle name="20% - Accent4 2 2 4 2 2 2" xfId="4274" xr:uid="{00000000-0005-0000-0000-00004E140000}"/>
    <cellStyle name="20% - Accent4 2 2 4 2 2 2 2" xfId="9248" xr:uid="{00000000-0005-0000-0000-00004F140000}"/>
    <cellStyle name="20% - Accent4 2 2 4 2 2 2 3" xfId="13525" xr:uid="{00000000-0005-0000-0000-000050140000}"/>
    <cellStyle name="20% - Accent4 2 2 4 2 2 2 4" xfId="17783" xr:uid="{00000000-0005-0000-0000-000051140000}"/>
    <cellStyle name="20% - Accent4 2 2 4 2 2 2 5" xfId="22002" xr:uid="{00000000-0005-0000-0000-000052140000}"/>
    <cellStyle name="20% - Accent4 2 2 4 2 2 2 6" xfId="26197" xr:uid="{00000000-0005-0000-0000-000053140000}"/>
    <cellStyle name="20% - Accent4 2 2 4 2 2 2 7" xfId="30093" xr:uid="{00000000-0005-0000-0000-000054140000}"/>
    <cellStyle name="20% - Accent4 2 2 4 2 2 3" xfId="7248" xr:uid="{00000000-0005-0000-0000-000055140000}"/>
    <cellStyle name="20% - Accent4 2 2 4 2 2 4" xfId="11533" xr:uid="{00000000-0005-0000-0000-000056140000}"/>
    <cellStyle name="20% - Accent4 2 2 4 2 2 5" xfId="15805" xr:uid="{00000000-0005-0000-0000-000057140000}"/>
    <cellStyle name="20% - Accent4 2 2 4 2 2 6" xfId="20039" xr:uid="{00000000-0005-0000-0000-000058140000}"/>
    <cellStyle name="20% - Accent4 2 2 4 2 2 7" xfId="24277" xr:uid="{00000000-0005-0000-0000-000059140000}"/>
    <cellStyle name="20% - Accent4 2 2 4 2 2 8" xfId="28355" xr:uid="{00000000-0005-0000-0000-00005A140000}"/>
    <cellStyle name="20% - Accent4 2 2 4 2 3" xfId="1420" xr:uid="{00000000-0005-0000-0000-00005B140000}"/>
    <cellStyle name="20% - Accent4 2 2 4 2 3 2" xfId="6395" xr:uid="{00000000-0005-0000-0000-00005C140000}"/>
    <cellStyle name="20% - Accent4 2 2 4 2 3 3" xfId="10684" xr:uid="{00000000-0005-0000-0000-00005D140000}"/>
    <cellStyle name="20% - Accent4 2 2 4 2 3 4" xfId="14960" xr:uid="{00000000-0005-0000-0000-00005E140000}"/>
    <cellStyle name="20% - Accent4 2 2 4 2 3 5" xfId="19201" xr:uid="{00000000-0005-0000-0000-00005F140000}"/>
    <cellStyle name="20% - Accent4 2 2 4 2 3 6" xfId="23448" xr:uid="{00000000-0005-0000-0000-000060140000}"/>
    <cellStyle name="20% - Accent4 2 2 4 2 3 7" xfId="27548" xr:uid="{00000000-0005-0000-0000-000061140000}"/>
    <cellStyle name="20% - Accent4 2 2 4 2 4" xfId="3617" xr:uid="{00000000-0005-0000-0000-000062140000}"/>
    <cellStyle name="20% - Accent4 2 2 4 2 4 2" xfId="8591" xr:uid="{00000000-0005-0000-0000-000063140000}"/>
    <cellStyle name="20% - Accent4 2 2 4 2 4 3" xfId="12868" xr:uid="{00000000-0005-0000-0000-000064140000}"/>
    <cellStyle name="20% - Accent4 2 2 4 2 4 4" xfId="17126" xr:uid="{00000000-0005-0000-0000-000065140000}"/>
    <cellStyle name="20% - Accent4 2 2 4 2 4 5" xfId="21345" xr:uid="{00000000-0005-0000-0000-000066140000}"/>
    <cellStyle name="20% - Accent4 2 2 4 2 4 6" xfId="25540" xr:uid="{00000000-0005-0000-0000-000067140000}"/>
    <cellStyle name="20% - Accent4 2 2 4 2 4 7" xfId="29436" xr:uid="{00000000-0005-0000-0000-000068140000}"/>
    <cellStyle name="20% - Accent4 2 2 4 2 5" xfId="4965" xr:uid="{00000000-0005-0000-0000-000069140000}"/>
    <cellStyle name="20% - Accent4 2 2 4 2 5 2" xfId="9937" xr:uid="{00000000-0005-0000-0000-00006A140000}"/>
    <cellStyle name="20% - Accent4 2 2 4 2 5 3" xfId="14215" xr:uid="{00000000-0005-0000-0000-00006B140000}"/>
    <cellStyle name="20% - Accent4 2 2 4 2 5 4" xfId="18471" xr:uid="{00000000-0005-0000-0000-00006C140000}"/>
    <cellStyle name="20% - Accent4 2 2 4 2 5 5" xfId="22688" xr:uid="{00000000-0005-0000-0000-00006D140000}"/>
    <cellStyle name="20% - Accent4 2 2 4 2 5 6" xfId="26874" xr:uid="{00000000-0005-0000-0000-00006E140000}"/>
    <cellStyle name="20% - Accent4 2 2 4 2 5 7" xfId="30753" xr:uid="{00000000-0005-0000-0000-00006F140000}"/>
    <cellStyle name="20% - Accent4 2 2 4 2 6" xfId="5883" xr:uid="{00000000-0005-0000-0000-000070140000}"/>
    <cellStyle name="20% - Accent4 2 2 4 2 7" xfId="10175" xr:uid="{00000000-0005-0000-0000-000071140000}"/>
    <cellStyle name="20% - Accent4 2 2 4 2 8" xfId="14453" xr:uid="{00000000-0005-0000-0000-000072140000}"/>
    <cellStyle name="20% - Accent4 2 2 4 2 9" xfId="18709" xr:uid="{00000000-0005-0000-0000-000073140000}"/>
    <cellStyle name="20% - Accent4 2 2 4 3" xfId="2180" xr:uid="{00000000-0005-0000-0000-000074140000}"/>
    <cellStyle name="20% - Accent4 2 2 4 3 2" xfId="3945" xr:uid="{00000000-0005-0000-0000-000075140000}"/>
    <cellStyle name="20% - Accent4 2 2 4 3 2 2" xfId="8919" xr:uid="{00000000-0005-0000-0000-000076140000}"/>
    <cellStyle name="20% - Accent4 2 2 4 3 2 3" xfId="13196" xr:uid="{00000000-0005-0000-0000-000077140000}"/>
    <cellStyle name="20% - Accent4 2 2 4 3 2 4" xfId="17454" xr:uid="{00000000-0005-0000-0000-000078140000}"/>
    <cellStyle name="20% - Accent4 2 2 4 3 2 5" xfId="21673" xr:uid="{00000000-0005-0000-0000-000079140000}"/>
    <cellStyle name="20% - Accent4 2 2 4 3 2 6" xfId="25868" xr:uid="{00000000-0005-0000-0000-00007A140000}"/>
    <cellStyle name="20% - Accent4 2 2 4 3 2 7" xfId="29764" xr:uid="{00000000-0005-0000-0000-00007B140000}"/>
    <cellStyle name="20% - Accent4 2 2 4 3 3" xfId="7154" xr:uid="{00000000-0005-0000-0000-00007C140000}"/>
    <cellStyle name="20% - Accent4 2 2 4 3 4" xfId="11439" xr:uid="{00000000-0005-0000-0000-00007D140000}"/>
    <cellStyle name="20% - Accent4 2 2 4 3 5" xfId="15711" xr:uid="{00000000-0005-0000-0000-00007E140000}"/>
    <cellStyle name="20% - Accent4 2 2 4 3 6" xfId="19945" xr:uid="{00000000-0005-0000-0000-00007F140000}"/>
    <cellStyle name="20% - Accent4 2 2 4 3 7" xfId="24183" xr:uid="{00000000-0005-0000-0000-000080140000}"/>
    <cellStyle name="20% - Accent4 2 2 4 3 8" xfId="28261" xr:uid="{00000000-0005-0000-0000-000081140000}"/>
    <cellStyle name="20% - Accent4 2 2 4 4" xfId="1323" xr:uid="{00000000-0005-0000-0000-000082140000}"/>
    <cellStyle name="20% - Accent4 2 2 4 4 2" xfId="6298" xr:uid="{00000000-0005-0000-0000-000083140000}"/>
    <cellStyle name="20% - Accent4 2 2 4 4 3" xfId="10587" xr:uid="{00000000-0005-0000-0000-000084140000}"/>
    <cellStyle name="20% - Accent4 2 2 4 4 4" xfId="14863" xr:uid="{00000000-0005-0000-0000-000085140000}"/>
    <cellStyle name="20% - Accent4 2 2 4 4 5" xfId="19104" xr:uid="{00000000-0005-0000-0000-000086140000}"/>
    <cellStyle name="20% - Accent4 2 2 4 4 6" xfId="23351" xr:uid="{00000000-0005-0000-0000-000087140000}"/>
    <cellStyle name="20% - Accent4 2 2 4 4 7" xfId="27454" xr:uid="{00000000-0005-0000-0000-000088140000}"/>
    <cellStyle name="20% - Accent4 2 2 4 5" xfId="3288" xr:uid="{00000000-0005-0000-0000-000089140000}"/>
    <cellStyle name="20% - Accent4 2 2 4 5 2" xfId="8261" xr:uid="{00000000-0005-0000-0000-00008A140000}"/>
    <cellStyle name="20% - Accent4 2 2 4 5 3" xfId="12538" xr:uid="{00000000-0005-0000-0000-00008B140000}"/>
    <cellStyle name="20% - Accent4 2 2 4 5 4" xfId="16797" xr:uid="{00000000-0005-0000-0000-00008C140000}"/>
    <cellStyle name="20% - Accent4 2 2 4 5 5" xfId="21015" xr:uid="{00000000-0005-0000-0000-00008D140000}"/>
    <cellStyle name="20% - Accent4 2 2 4 5 6" xfId="25211" xr:uid="{00000000-0005-0000-0000-00008E140000}"/>
    <cellStyle name="20% - Accent4 2 2 4 5 7" xfId="29107" xr:uid="{00000000-0005-0000-0000-00008F140000}"/>
    <cellStyle name="20% - Accent4 2 2 4 6" xfId="4636" xr:uid="{00000000-0005-0000-0000-000090140000}"/>
    <cellStyle name="20% - Accent4 2 2 4 6 2" xfId="9608" xr:uid="{00000000-0005-0000-0000-000091140000}"/>
    <cellStyle name="20% - Accent4 2 2 4 6 3" xfId="13886" xr:uid="{00000000-0005-0000-0000-000092140000}"/>
    <cellStyle name="20% - Accent4 2 2 4 6 4" xfId="18142" xr:uid="{00000000-0005-0000-0000-000093140000}"/>
    <cellStyle name="20% - Accent4 2 2 4 6 5" xfId="22359" xr:uid="{00000000-0005-0000-0000-000094140000}"/>
    <cellStyle name="20% - Accent4 2 2 4 6 6" xfId="26545" xr:uid="{00000000-0005-0000-0000-000095140000}"/>
    <cellStyle name="20% - Accent4 2 2 4 6 7" xfId="30424" xr:uid="{00000000-0005-0000-0000-000096140000}"/>
    <cellStyle name="20% - Accent4 2 2 4 7" xfId="5510" xr:uid="{00000000-0005-0000-0000-000097140000}"/>
    <cellStyle name="20% - Accent4 2 2 4 8" xfId="5542" xr:uid="{00000000-0005-0000-0000-000098140000}"/>
    <cellStyle name="20% - Accent4 2 2 4 9" xfId="5996" xr:uid="{00000000-0005-0000-0000-000099140000}"/>
    <cellStyle name="20% - Accent4 2 2 5" xfId="634" xr:uid="{00000000-0005-0000-0000-00009A140000}"/>
    <cellStyle name="20% - Accent4 2 2 5 10" xfId="5171" xr:uid="{00000000-0005-0000-0000-00009B140000}"/>
    <cellStyle name="20% - Accent4 2 2 5 11" xfId="20458" xr:uid="{00000000-0005-0000-0000-00009C140000}"/>
    <cellStyle name="20% - Accent4 2 2 5 12" xfId="16416" xr:uid="{00000000-0005-0000-0000-00009D140000}"/>
    <cellStyle name="20% - Accent4 2 2 5 2" xfId="1422" xr:uid="{00000000-0005-0000-0000-00009E140000}"/>
    <cellStyle name="20% - Accent4 2 2 5 2 2" xfId="2276" xr:uid="{00000000-0005-0000-0000-00009F140000}"/>
    <cellStyle name="20% - Accent4 2 2 5 2 2 2" xfId="7250" xr:uid="{00000000-0005-0000-0000-0000A0140000}"/>
    <cellStyle name="20% - Accent4 2 2 5 2 2 3" xfId="11535" xr:uid="{00000000-0005-0000-0000-0000A1140000}"/>
    <cellStyle name="20% - Accent4 2 2 5 2 2 4" xfId="15807" xr:uid="{00000000-0005-0000-0000-0000A2140000}"/>
    <cellStyle name="20% - Accent4 2 2 5 2 2 5" xfId="20041" xr:uid="{00000000-0005-0000-0000-0000A3140000}"/>
    <cellStyle name="20% - Accent4 2 2 5 2 2 6" xfId="24279" xr:uid="{00000000-0005-0000-0000-0000A4140000}"/>
    <cellStyle name="20% - Accent4 2 2 5 2 2 7" xfId="28357" xr:uid="{00000000-0005-0000-0000-0000A5140000}"/>
    <cellStyle name="20% - Accent4 2 2 5 2 3" xfId="4001" xr:uid="{00000000-0005-0000-0000-0000A6140000}"/>
    <cellStyle name="20% - Accent4 2 2 5 2 3 2" xfId="8975" xr:uid="{00000000-0005-0000-0000-0000A7140000}"/>
    <cellStyle name="20% - Accent4 2 2 5 2 3 3" xfId="13252" xr:uid="{00000000-0005-0000-0000-0000A8140000}"/>
    <cellStyle name="20% - Accent4 2 2 5 2 3 4" xfId="17510" xr:uid="{00000000-0005-0000-0000-0000A9140000}"/>
    <cellStyle name="20% - Accent4 2 2 5 2 3 5" xfId="21729" xr:uid="{00000000-0005-0000-0000-0000AA140000}"/>
    <cellStyle name="20% - Accent4 2 2 5 2 3 6" xfId="25924" xr:uid="{00000000-0005-0000-0000-0000AB140000}"/>
    <cellStyle name="20% - Accent4 2 2 5 2 3 7" xfId="29820" xr:uid="{00000000-0005-0000-0000-0000AC140000}"/>
    <cellStyle name="20% - Accent4 2 2 5 2 4" xfId="6397" xr:uid="{00000000-0005-0000-0000-0000AD140000}"/>
    <cellStyle name="20% - Accent4 2 2 5 2 5" xfId="10686" xr:uid="{00000000-0005-0000-0000-0000AE140000}"/>
    <cellStyle name="20% - Accent4 2 2 5 2 6" xfId="14962" xr:uid="{00000000-0005-0000-0000-0000AF140000}"/>
    <cellStyle name="20% - Accent4 2 2 5 2 7" xfId="19203" xr:uid="{00000000-0005-0000-0000-0000B0140000}"/>
    <cellStyle name="20% - Accent4 2 2 5 2 8" xfId="23450" xr:uid="{00000000-0005-0000-0000-0000B1140000}"/>
    <cellStyle name="20% - Accent4 2 2 5 2 9" xfId="27550" xr:uid="{00000000-0005-0000-0000-0000B2140000}"/>
    <cellStyle name="20% - Accent4 2 2 5 3" xfId="2275" xr:uid="{00000000-0005-0000-0000-0000B3140000}"/>
    <cellStyle name="20% - Accent4 2 2 5 3 2" xfId="7249" xr:uid="{00000000-0005-0000-0000-0000B4140000}"/>
    <cellStyle name="20% - Accent4 2 2 5 3 3" xfId="11534" xr:uid="{00000000-0005-0000-0000-0000B5140000}"/>
    <cellStyle name="20% - Accent4 2 2 5 3 4" xfId="15806" xr:uid="{00000000-0005-0000-0000-0000B6140000}"/>
    <cellStyle name="20% - Accent4 2 2 5 3 5" xfId="20040" xr:uid="{00000000-0005-0000-0000-0000B7140000}"/>
    <cellStyle name="20% - Accent4 2 2 5 3 6" xfId="24278" xr:uid="{00000000-0005-0000-0000-0000B8140000}"/>
    <cellStyle name="20% - Accent4 2 2 5 3 7" xfId="28356" xr:uid="{00000000-0005-0000-0000-0000B9140000}"/>
    <cellStyle name="20% - Accent4 2 2 5 4" xfId="1421" xr:uid="{00000000-0005-0000-0000-0000BA140000}"/>
    <cellStyle name="20% - Accent4 2 2 5 4 2" xfId="6396" xr:uid="{00000000-0005-0000-0000-0000BB140000}"/>
    <cellStyle name="20% - Accent4 2 2 5 4 3" xfId="10685" xr:uid="{00000000-0005-0000-0000-0000BC140000}"/>
    <cellStyle name="20% - Accent4 2 2 5 4 4" xfId="14961" xr:uid="{00000000-0005-0000-0000-0000BD140000}"/>
    <cellStyle name="20% - Accent4 2 2 5 4 5" xfId="19202" xr:uid="{00000000-0005-0000-0000-0000BE140000}"/>
    <cellStyle name="20% - Accent4 2 2 5 4 6" xfId="23449" xr:uid="{00000000-0005-0000-0000-0000BF140000}"/>
    <cellStyle name="20% - Accent4 2 2 5 4 7" xfId="27549" xr:uid="{00000000-0005-0000-0000-0000C0140000}"/>
    <cellStyle name="20% - Accent4 2 2 5 5" xfId="3344" xr:uid="{00000000-0005-0000-0000-0000C1140000}"/>
    <cellStyle name="20% - Accent4 2 2 5 5 2" xfId="8318" xr:uid="{00000000-0005-0000-0000-0000C2140000}"/>
    <cellStyle name="20% - Accent4 2 2 5 5 3" xfId="12595" xr:uid="{00000000-0005-0000-0000-0000C3140000}"/>
    <cellStyle name="20% - Accent4 2 2 5 5 4" xfId="16853" xr:uid="{00000000-0005-0000-0000-0000C4140000}"/>
    <cellStyle name="20% - Accent4 2 2 5 5 5" xfId="21072" xr:uid="{00000000-0005-0000-0000-0000C5140000}"/>
    <cellStyle name="20% - Accent4 2 2 5 5 6" xfId="25267" xr:uid="{00000000-0005-0000-0000-0000C6140000}"/>
    <cellStyle name="20% - Accent4 2 2 5 5 7" xfId="29163" xr:uid="{00000000-0005-0000-0000-0000C7140000}"/>
    <cellStyle name="20% - Accent4 2 2 5 6" xfId="4692" xr:uid="{00000000-0005-0000-0000-0000C8140000}"/>
    <cellStyle name="20% - Accent4 2 2 5 6 2" xfId="9664" xr:uid="{00000000-0005-0000-0000-0000C9140000}"/>
    <cellStyle name="20% - Accent4 2 2 5 6 3" xfId="13942" xr:uid="{00000000-0005-0000-0000-0000CA140000}"/>
    <cellStyle name="20% - Accent4 2 2 5 6 4" xfId="18198" xr:uid="{00000000-0005-0000-0000-0000CB140000}"/>
    <cellStyle name="20% - Accent4 2 2 5 6 5" xfId="22415" xr:uid="{00000000-0005-0000-0000-0000CC140000}"/>
    <cellStyle name="20% - Accent4 2 2 5 6 6" xfId="26601" xr:uid="{00000000-0005-0000-0000-0000CD140000}"/>
    <cellStyle name="20% - Accent4 2 2 5 6 7" xfId="30480" xr:uid="{00000000-0005-0000-0000-0000CE140000}"/>
    <cellStyle name="20% - Accent4 2 2 5 7" xfId="5610" xr:uid="{00000000-0005-0000-0000-0000CF140000}"/>
    <cellStyle name="20% - Accent4 2 2 5 8" xfId="5530" xr:uid="{00000000-0005-0000-0000-0000D0140000}"/>
    <cellStyle name="20% - Accent4 2 2 5 9" xfId="5112" xr:uid="{00000000-0005-0000-0000-0000D1140000}"/>
    <cellStyle name="20% - Accent4 2 2 6" xfId="1423" xr:uid="{00000000-0005-0000-0000-0000D2140000}"/>
    <cellStyle name="20% - Accent4 2 2 6 2" xfId="2277" xr:uid="{00000000-0005-0000-0000-0000D3140000}"/>
    <cellStyle name="20% - Accent4 2 2 6 2 2" xfId="7251" xr:uid="{00000000-0005-0000-0000-0000D4140000}"/>
    <cellStyle name="20% - Accent4 2 2 6 2 3" xfId="11536" xr:uid="{00000000-0005-0000-0000-0000D5140000}"/>
    <cellStyle name="20% - Accent4 2 2 6 2 4" xfId="15808" xr:uid="{00000000-0005-0000-0000-0000D6140000}"/>
    <cellStyle name="20% - Accent4 2 2 6 2 5" xfId="20042" xr:uid="{00000000-0005-0000-0000-0000D7140000}"/>
    <cellStyle name="20% - Accent4 2 2 6 2 6" xfId="24280" xr:uid="{00000000-0005-0000-0000-0000D8140000}"/>
    <cellStyle name="20% - Accent4 2 2 6 2 7" xfId="28358" xr:uid="{00000000-0005-0000-0000-0000D9140000}"/>
    <cellStyle name="20% - Accent4 2 2 6 3" xfId="3672" xr:uid="{00000000-0005-0000-0000-0000DA140000}"/>
    <cellStyle name="20% - Accent4 2 2 6 3 2" xfId="8646" xr:uid="{00000000-0005-0000-0000-0000DB140000}"/>
    <cellStyle name="20% - Accent4 2 2 6 3 3" xfId="12923" xr:uid="{00000000-0005-0000-0000-0000DC140000}"/>
    <cellStyle name="20% - Accent4 2 2 6 3 4" xfId="17181" xr:uid="{00000000-0005-0000-0000-0000DD140000}"/>
    <cellStyle name="20% - Accent4 2 2 6 3 5" xfId="21400" xr:uid="{00000000-0005-0000-0000-0000DE140000}"/>
    <cellStyle name="20% - Accent4 2 2 6 3 6" xfId="25595" xr:uid="{00000000-0005-0000-0000-0000DF140000}"/>
    <cellStyle name="20% - Accent4 2 2 6 3 7" xfId="29491" xr:uid="{00000000-0005-0000-0000-0000E0140000}"/>
    <cellStyle name="20% - Accent4 2 2 6 4" xfId="6398" xr:uid="{00000000-0005-0000-0000-0000E1140000}"/>
    <cellStyle name="20% - Accent4 2 2 6 5" xfId="10687" xr:uid="{00000000-0005-0000-0000-0000E2140000}"/>
    <cellStyle name="20% - Accent4 2 2 6 6" xfId="14963" xr:uid="{00000000-0005-0000-0000-0000E3140000}"/>
    <cellStyle name="20% - Accent4 2 2 6 7" xfId="19204" xr:uid="{00000000-0005-0000-0000-0000E4140000}"/>
    <cellStyle name="20% - Accent4 2 2 6 8" xfId="23451" xr:uid="{00000000-0005-0000-0000-0000E5140000}"/>
    <cellStyle name="20% - Accent4 2 2 6 9" xfId="27551" xr:uid="{00000000-0005-0000-0000-0000E6140000}"/>
    <cellStyle name="20% - Accent4 2 2 7" xfId="1886" xr:uid="{00000000-0005-0000-0000-0000E7140000}"/>
    <cellStyle name="20% - Accent4 2 2 7 2" xfId="6860" xr:uid="{00000000-0005-0000-0000-0000E8140000}"/>
    <cellStyle name="20% - Accent4 2 2 7 3" xfId="11146" xr:uid="{00000000-0005-0000-0000-0000E9140000}"/>
    <cellStyle name="20% - Accent4 2 2 7 4" xfId="15420" xr:uid="{00000000-0005-0000-0000-0000EA140000}"/>
    <cellStyle name="20% - Accent4 2 2 7 5" xfId="19655" xr:uid="{00000000-0005-0000-0000-0000EB140000}"/>
    <cellStyle name="20% - Accent4 2 2 7 6" xfId="23895" xr:uid="{00000000-0005-0000-0000-0000EC140000}"/>
    <cellStyle name="20% - Accent4 2 2 7 7" xfId="27976" xr:uid="{00000000-0005-0000-0000-0000ED140000}"/>
    <cellStyle name="20% - Accent4 2 2 8" xfId="983" xr:uid="{00000000-0005-0000-0000-0000EE140000}"/>
    <cellStyle name="20% - Accent4 2 2 8 2" xfId="5959" xr:uid="{00000000-0005-0000-0000-0000EF140000}"/>
    <cellStyle name="20% - Accent4 2 2 8 3" xfId="10249" xr:uid="{00000000-0005-0000-0000-0000F0140000}"/>
    <cellStyle name="20% - Accent4 2 2 8 4" xfId="14527" xr:uid="{00000000-0005-0000-0000-0000F1140000}"/>
    <cellStyle name="20% - Accent4 2 2 8 5" xfId="18779" xr:uid="{00000000-0005-0000-0000-0000F2140000}"/>
    <cellStyle name="20% - Accent4 2 2 8 6" xfId="23030" xr:uid="{00000000-0005-0000-0000-0000F3140000}"/>
    <cellStyle name="20% - Accent4 2 2 8 7" xfId="27167" xr:uid="{00000000-0005-0000-0000-0000F4140000}"/>
    <cellStyle name="20% - Accent4 2 2 9" xfId="3010" xr:uid="{00000000-0005-0000-0000-0000F5140000}"/>
    <cellStyle name="20% - Accent4 2 2 9 2" xfId="7983" xr:uid="{00000000-0005-0000-0000-0000F6140000}"/>
    <cellStyle name="20% - Accent4 2 2 9 3" xfId="12260" xr:uid="{00000000-0005-0000-0000-0000F7140000}"/>
    <cellStyle name="20% - Accent4 2 2 9 4" xfId="16519" xr:uid="{00000000-0005-0000-0000-0000F8140000}"/>
    <cellStyle name="20% - Accent4 2 2 9 5" xfId="20738" xr:uid="{00000000-0005-0000-0000-0000F9140000}"/>
    <cellStyle name="20% - Accent4 2 2 9 6" xfId="24936" xr:uid="{00000000-0005-0000-0000-0000FA140000}"/>
    <cellStyle name="20% - Accent4 2 2 9 7" xfId="28833" xr:uid="{00000000-0005-0000-0000-0000FB140000}"/>
    <cellStyle name="20% - Accent4 2 3" xfId="239" xr:uid="{00000000-0005-0000-0000-0000FC140000}"/>
    <cellStyle name="20% - Accent4 2 3 10" xfId="7857" xr:uid="{00000000-0005-0000-0000-0000FD140000}"/>
    <cellStyle name="20% - Accent4 2 3 11" xfId="12137" xr:uid="{00000000-0005-0000-0000-0000FE140000}"/>
    <cellStyle name="20% - Accent4 2 3 12" xfId="20633" xr:uid="{00000000-0005-0000-0000-0000FF140000}"/>
    <cellStyle name="20% - Accent4 2 3 13" xfId="5137" xr:uid="{00000000-0005-0000-0000-000000150000}"/>
    <cellStyle name="20% - Accent4 2 3 2" xfId="451" xr:uid="{00000000-0005-0000-0000-000001150000}"/>
    <cellStyle name="20% - Accent4 2 3 2 10" xfId="16302" xr:uid="{00000000-0005-0000-0000-000002150000}"/>
    <cellStyle name="20% - Accent4 2 3 2 11" xfId="15164" xr:uid="{00000000-0005-0000-0000-000003150000}"/>
    <cellStyle name="20% - Accent4 2 3 2 12" xfId="24750" xr:uid="{00000000-0005-0000-0000-000004150000}"/>
    <cellStyle name="20% - Accent4 2 3 2 2" xfId="825" xr:uid="{00000000-0005-0000-0000-000005150000}"/>
    <cellStyle name="20% - Accent4 2 3 2 2 10" xfId="22878" xr:uid="{00000000-0005-0000-0000-000006150000}"/>
    <cellStyle name="20% - Accent4 2 3 2 2 11" xfId="27030" xr:uid="{00000000-0005-0000-0000-000007150000}"/>
    <cellStyle name="20% - Accent4 2 3 2 2 2" xfId="2278" xr:uid="{00000000-0005-0000-0000-000008150000}"/>
    <cellStyle name="20% - Accent4 2 3 2 2 2 2" xfId="4192" xr:uid="{00000000-0005-0000-0000-000009150000}"/>
    <cellStyle name="20% - Accent4 2 3 2 2 2 2 2" xfId="9166" xr:uid="{00000000-0005-0000-0000-00000A150000}"/>
    <cellStyle name="20% - Accent4 2 3 2 2 2 2 3" xfId="13443" xr:uid="{00000000-0005-0000-0000-00000B150000}"/>
    <cellStyle name="20% - Accent4 2 3 2 2 2 2 4" xfId="17701" xr:uid="{00000000-0005-0000-0000-00000C150000}"/>
    <cellStyle name="20% - Accent4 2 3 2 2 2 2 5" xfId="21920" xr:uid="{00000000-0005-0000-0000-00000D150000}"/>
    <cellStyle name="20% - Accent4 2 3 2 2 2 2 6" xfId="26115" xr:uid="{00000000-0005-0000-0000-00000E150000}"/>
    <cellStyle name="20% - Accent4 2 3 2 2 2 2 7" xfId="30011" xr:uid="{00000000-0005-0000-0000-00000F150000}"/>
    <cellStyle name="20% - Accent4 2 3 2 2 2 3" xfId="7252" xr:uid="{00000000-0005-0000-0000-000010150000}"/>
    <cellStyle name="20% - Accent4 2 3 2 2 2 4" xfId="11537" xr:uid="{00000000-0005-0000-0000-000011150000}"/>
    <cellStyle name="20% - Accent4 2 3 2 2 2 5" xfId="15809" xr:uid="{00000000-0005-0000-0000-000012150000}"/>
    <cellStyle name="20% - Accent4 2 3 2 2 2 6" xfId="20043" xr:uid="{00000000-0005-0000-0000-000013150000}"/>
    <cellStyle name="20% - Accent4 2 3 2 2 2 7" xfId="24281" xr:uid="{00000000-0005-0000-0000-000014150000}"/>
    <cellStyle name="20% - Accent4 2 3 2 2 2 8" xfId="28359" xr:uid="{00000000-0005-0000-0000-000015150000}"/>
    <cellStyle name="20% - Accent4 2 3 2 2 3" xfId="1424" xr:uid="{00000000-0005-0000-0000-000016150000}"/>
    <cellStyle name="20% - Accent4 2 3 2 2 3 2" xfId="6399" xr:uid="{00000000-0005-0000-0000-000017150000}"/>
    <cellStyle name="20% - Accent4 2 3 2 2 3 3" xfId="10688" xr:uid="{00000000-0005-0000-0000-000018150000}"/>
    <cellStyle name="20% - Accent4 2 3 2 2 3 4" xfId="14964" xr:uid="{00000000-0005-0000-0000-000019150000}"/>
    <cellStyle name="20% - Accent4 2 3 2 2 3 5" xfId="19205" xr:uid="{00000000-0005-0000-0000-00001A150000}"/>
    <cellStyle name="20% - Accent4 2 3 2 2 3 6" xfId="23452" xr:uid="{00000000-0005-0000-0000-00001B150000}"/>
    <cellStyle name="20% - Accent4 2 3 2 2 3 7" xfId="27552" xr:uid="{00000000-0005-0000-0000-00001C150000}"/>
    <cellStyle name="20% - Accent4 2 3 2 2 4" xfId="3535" xr:uid="{00000000-0005-0000-0000-00001D150000}"/>
    <cellStyle name="20% - Accent4 2 3 2 2 4 2" xfId="8509" xr:uid="{00000000-0005-0000-0000-00001E150000}"/>
    <cellStyle name="20% - Accent4 2 3 2 2 4 3" xfId="12786" xr:uid="{00000000-0005-0000-0000-00001F150000}"/>
    <cellStyle name="20% - Accent4 2 3 2 2 4 4" xfId="17044" xr:uid="{00000000-0005-0000-0000-000020150000}"/>
    <cellStyle name="20% - Accent4 2 3 2 2 4 5" xfId="21263" xr:uid="{00000000-0005-0000-0000-000021150000}"/>
    <cellStyle name="20% - Accent4 2 3 2 2 4 6" xfId="25458" xr:uid="{00000000-0005-0000-0000-000022150000}"/>
    <cellStyle name="20% - Accent4 2 3 2 2 4 7" xfId="29354" xr:uid="{00000000-0005-0000-0000-000023150000}"/>
    <cellStyle name="20% - Accent4 2 3 2 2 5" xfId="4883" xr:uid="{00000000-0005-0000-0000-000024150000}"/>
    <cellStyle name="20% - Accent4 2 3 2 2 5 2" xfId="9855" xr:uid="{00000000-0005-0000-0000-000025150000}"/>
    <cellStyle name="20% - Accent4 2 3 2 2 5 3" xfId="14133" xr:uid="{00000000-0005-0000-0000-000026150000}"/>
    <cellStyle name="20% - Accent4 2 3 2 2 5 4" xfId="18389" xr:uid="{00000000-0005-0000-0000-000027150000}"/>
    <cellStyle name="20% - Accent4 2 3 2 2 5 5" xfId="22606" xr:uid="{00000000-0005-0000-0000-000028150000}"/>
    <cellStyle name="20% - Accent4 2 3 2 2 5 6" xfId="26792" xr:uid="{00000000-0005-0000-0000-000029150000}"/>
    <cellStyle name="20% - Accent4 2 3 2 2 5 7" xfId="30671" xr:uid="{00000000-0005-0000-0000-00002A150000}"/>
    <cellStyle name="20% - Accent4 2 3 2 2 6" xfId="5801" xr:uid="{00000000-0005-0000-0000-00002B150000}"/>
    <cellStyle name="20% - Accent4 2 3 2 2 7" xfId="10093" xr:uid="{00000000-0005-0000-0000-00002C150000}"/>
    <cellStyle name="20% - Accent4 2 3 2 2 8" xfId="14371" xr:uid="{00000000-0005-0000-0000-00002D150000}"/>
    <cellStyle name="20% - Accent4 2 3 2 2 9" xfId="18627" xr:uid="{00000000-0005-0000-0000-00002E150000}"/>
    <cellStyle name="20% - Accent4 2 3 2 3" xfId="2084" xr:uid="{00000000-0005-0000-0000-00002F150000}"/>
    <cellStyle name="20% - Accent4 2 3 2 3 2" xfId="3863" xr:uid="{00000000-0005-0000-0000-000030150000}"/>
    <cellStyle name="20% - Accent4 2 3 2 3 2 2" xfId="8837" xr:uid="{00000000-0005-0000-0000-000031150000}"/>
    <cellStyle name="20% - Accent4 2 3 2 3 2 3" xfId="13114" xr:uid="{00000000-0005-0000-0000-000032150000}"/>
    <cellStyle name="20% - Accent4 2 3 2 3 2 4" xfId="17372" xr:uid="{00000000-0005-0000-0000-000033150000}"/>
    <cellStyle name="20% - Accent4 2 3 2 3 2 5" xfId="21591" xr:uid="{00000000-0005-0000-0000-000034150000}"/>
    <cellStyle name="20% - Accent4 2 3 2 3 2 6" xfId="25786" xr:uid="{00000000-0005-0000-0000-000035150000}"/>
    <cellStyle name="20% - Accent4 2 3 2 3 2 7" xfId="29682" xr:uid="{00000000-0005-0000-0000-000036150000}"/>
    <cellStyle name="20% - Accent4 2 3 2 3 3" xfId="7058" xr:uid="{00000000-0005-0000-0000-000037150000}"/>
    <cellStyle name="20% - Accent4 2 3 2 3 4" xfId="11343" xr:uid="{00000000-0005-0000-0000-000038150000}"/>
    <cellStyle name="20% - Accent4 2 3 2 3 5" xfId="15615" xr:uid="{00000000-0005-0000-0000-000039150000}"/>
    <cellStyle name="20% - Accent4 2 3 2 3 6" xfId="19849" xr:uid="{00000000-0005-0000-0000-00003A150000}"/>
    <cellStyle name="20% - Accent4 2 3 2 3 7" xfId="24087" xr:uid="{00000000-0005-0000-0000-00003B150000}"/>
    <cellStyle name="20% - Accent4 2 3 2 3 8" xfId="28165" xr:uid="{00000000-0005-0000-0000-00003C150000}"/>
    <cellStyle name="20% - Accent4 2 3 2 4" xfId="1223" xr:uid="{00000000-0005-0000-0000-00003D150000}"/>
    <cellStyle name="20% - Accent4 2 3 2 4 2" xfId="6198" xr:uid="{00000000-0005-0000-0000-00003E150000}"/>
    <cellStyle name="20% - Accent4 2 3 2 4 3" xfId="10487" xr:uid="{00000000-0005-0000-0000-00003F150000}"/>
    <cellStyle name="20% - Accent4 2 3 2 4 4" xfId="14765" xr:uid="{00000000-0005-0000-0000-000040150000}"/>
    <cellStyle name="20% - Accent4 2 3 2 4 5" xfId="19007" xr:uid="{00000000-0005-0000-0000-000041150000}"/>
    <cellStyle name="20% - Accent4 2 3 2 4 6" xfId="23253" xr:uid="{00000000-0005-0000-0000-000042150000}"/>
    <cellStyle name="20% - Accent4 2 3 2 4 7" xfId="27358" xr:uid="{00000000-0005-0000-0000-000043150000}"/>
    <cellStyle name="20% - Accent4 2 3 2 5" xfId="3206" xr:uid="{00000000-0005-0000-0000-000044150000}"/>
    <cellStyle name="20% - Accent4 2 3 2 5 2" xfId="8179" xr:uid="{00000000-0005-0000-0000-000045150000}"/>
    <cellStyle name="20% - Accent4 2 3 2 5 3" xfId="12456" xr:uid="{00000000-0005-0000-0000-000046150000}"/>
    <cellStyle name="20% - Accent4 2 3 2 5 4" xfId="16715" xr:uid="{00000000-0005-0000-0000-000047150000}"/>
    <cellStyle name="20% - Accent4 2 3 2 5 5" xfId="20933" xr:uid="{00000000-0005-0000-0000-000048150000}"/>
    <cellStyle name="20% - Accent4 2 3 2 5 6" xfId="25129" xr:uid="{00000000-0005-0000-0000-000049150000}"/>
    <cellStyle name="20% - Accent4 2 3 2 5 7" xfId="29025" xr:uid="{00000000-0005-0000-0000-00004A150000}"/>
    <cellStyle name="20% - Accent4 2 3 2 6" xfId="4554" xr:uid="{00000000-0005-0000-0000-00004B150000}"/>
    <cellStyle name="20% - Accent4 2 3 2 6 2" xfId="9526" xr:uid="{00000000-0005-0000-0000-00004C150000}"/>
    <cellStyle name="20% - Accent4 2 3 2 6 3" xfId="13804" xr:uid="{00000000-0005-0000-0000-00004D150000}"/>
    <cellStyle name="20% - Accent4 2 3 2 6 4" xfId="18060" xr:uid="{00000000-0005-0000-0000-00004E150000}"/>
    <cellStyle name="20% - Accent4 2 3 2 6 5" xfId="22277" xr:uid="{00000000-0005-0000-0000-00004F150000}"/>
    <cellStyle name="20% - Accent4 2 3 2 6 6" xfId="26463" xr:uid="{00000000-0005-0000-0000-000050150000}"/>
    <cellStyle name="20% - Accent4 2 3 2 6 7" xfId="30342" xr:uid="{00000000-0005-0000-0000-000051150000}"/>
    <cellStyle name="20% - Accent4 2 3 2 7" xfId="5428" xr:uid="{00000000-0005-0000-0000-000052150000}"/>
    <cellStyle name="20% - Accent4 2 3 2 8" xfId="7750" xr:uid="{00000000-0005-0000-0000-000053150000}"/>
    <cellStyle name="20% - Accent4 2 3 2 9" xfId="12032" xr:uid="{00000000-0005-0000-0000-000054150000}"/>
    <cellStyle name="20% - Accent4 2 3 3" xfId="658" xr:uid="{00000000-0005-0000-0000-000055150000}"/>
    <cellStyle name="20% - Accent4 2 3 3 10" xfId="22711" xr:uid="{00000000-0005-0000-0000-000056150000}"/>
    <cellStyle name="20% - Accent4 2 3 3 11" xfId="24880" xr:uid="{00000000-0005-0000-0000-000057150000}"/>
    <cellStyle name="20% - Accent4 2 3 3 2" xfId="2279" xr:uid="{00000000-0005-0000-0000-000058150000}"/>
    <cellStyle name="20% - Accent4 2 3 3 2 2" xfId="4025" xr:uid="{00000000-0005-0000-0000-000059150000}"/>
    <cellStyle name="20% - Accent4 2 3 3 2 2 2" xfId="8999" xr:uid="{00000000-0005-0000-0000-00005A150000}"/>
    <cellStyle name="20% - Accent4 2 3 3 2 2 3" xfId="13276" xr:uid="{00000000-0005-0000-0000-00005B150000}"/>
    <cellStyle name="20% - Accent4 2 3 3 2 2 4" xfId="17534" xr:uid="{00000000-0005-0000-0000-00005C150000}"/>
    <cellStyle name="20% - Accent4 2 3 3 2 2 5" xfId="21753" xr:uid="{00000000-0005-0000-0000-00005D150000}"/>
    <cellStyle name="20% - Accent4 2 3 3 2 2 6" xfId="25948" xr:uid="{00000000-0005-0000-0000-00005E150000}"/>
    <cellStyle name="20% - Accent4 2 3 3 2 2 7" xfId="29844" xr:uid="{00000000-0005-0000-0000-00005F150000}"/>
    <cellStyle name="20% - Accent4 2 3 3 2 3" xfId="7253" xr:uid="{00000000-0005-0000-0000-000060150000}"/>
    <cellStyle name="20% - Accent4 2 3 3 2 4" xfId="11538" xr:uid="{00000000-0005-0000-0000-000061150000}"/>
    <cellStyle name="20% - Accent4 2 3 3 2 5" xfId="15810" xr:uid="{00000000-0005-0000-0000-000062150000}"/>
    <cellStyle name="20% - Accent4 2 3 3 2 6" xfId="20044" xr:uid="{00000000-0005-0000-0000-000063150000}"/>
    <cellStyle name="20% - Accent4 2 3 3 2 7" xfId="24282" xr:uid="{00000000-0005-0000-0000-000064150000}"/>
    <cellStyle name="20% - Accent4 2 3 3 2 8" xfId="28360" xr:uid="{00000000-0005-0000-0000-000065150000}"/>
    <cellStyle name="20% - Accent4 2 3 3 3" xfId="1425" xr:uid="{00000000-0005-0000-0000-000066150000}"/>
    <cellStyle name="20% - Accent4 2 3 3 3 2" xfId="6400" xr:uid="{00000000-0005-0000-0000-000067150000}"/>
    <cellStyle name="20% - Accent4 2 3 3 3 3" xfId="10689" xr:uid="{00000000-0005-0000-0000-000068150000}"/>
    <cellStyle name="20% - Accent4 2 3 3 3 4" xfId="14965" xr:uid="{00000000-0005-0000-0000-000069150000}"/>
    <cellStyle name="20% - Accent4 2 3 3 3 5" xfId="19206" xr:uid="{00000000-0005-0000-0000-00006A150000}"/>
    <cellStyle name="20% - Accent4 2 3 3 3 6" xfId="23453" xr:uid="{00000000-0005-0000-0000-00006B150000}"/>
    <cellStyle name="20% - Accent4 2 3 3 3 7" xfId="27553" xr:uid="{00000000-0005-0000-0000-00006C150000}"/>
    <cellStyle name="20% - Accent4 2 3 3 4" xfId="3368" xr:uid="{00000000-0005-0000-0000-00006D150000}"/>
    <cellStyle name="20% - Accent4 2 3 3 4 2" xfId="8342" xr:uid="{00000000-0005-0000-0000-00006E150000}"/>
    <cellStyle name="20% - Accent4 2 3 3 4 3" xfId="12619" xr:uid="{00000000-0005-0000-0000-00006F150000}"/>
    <cellStyle name="20% - Accent4 2 3 3 4 4" xfId="16877" xr:uid="{00000000-0005-0000-0000-000070150000}"/>
    <cellStyle name="20% - Accent4 2 3 3 4 5" xfId="21096" xr:uid="{00000000-0005-0000-0000-000071150000}"/>
    <cellStyle name="20% - Accent4 2 3 3 4 6" xfId="25291" xr:uid="{00000000-0005-0000-0000-000072150000}"/>
    <cellStyle name="20% - Accent4 2 3 3 4 7" xfId="29187" xr:uid="{00000000-0005-0000-0000-000073150000}"/>
    <cellStyle name="20% - Accent4 2 3 3 5" xfId="4716" xr:uid="{00000000-0005-0000-0000-000074150000}"/>
    <cellStyle name="20% - Accent4 2 3 3 5 2" xfId="9688" xr:uid="{00000000-0005-0000-0000-000075150000}"/>
    <cellStyle name="20% - Accent4 2 3 3 5 3" xfId="13966" xr:uid="{00000000-0005-0000-0000-000076150000}"/>
    <cellStyle name="20% - Accent4 2 3 3 5 4" xfId="18222" xr:uid="{00000000-0005-0000-0000-000077150000}"/>
    <cellStyle name="20% - Accent4 2 3 3 5 5" xfId="22439" xr:uid="{00000000-0005-0000-0000-000078150000}"/>
    <cellStyle name="20% - Accent4 2 3 3 5 6" xfId="26625" xr:uid="{00000000-0005-0000-0000-000079150000}"/>
    <cellStyle name="20% - Accent4 2 3 3 5 7" xfId="30504" xr:uid="{00000000-0005-0000-0000-00007A150000}"/>
    <cellStyle name="20% - Accent4 2 3 3 6" xfId="5634" xr:uid="{00000000-0005-0000-0000-00007B150000}"/>
    <cellStyle name="20% - Accent4 2 3 3 7" xfId="7927" xr:uid="{00000000-0005-0000-0000-00007C150000}"/>
    <cellStyle name="20% - Accent4 2 3 3 8" xfId="12204" xr:uid="{00000000-0005-0000-0000-00007D150000}"/>
    <cellStyle name="20% - Accent4 2 3 3 9" xfId="16463" xr:uid="{00000000-0005-0000-0000-00007E150000}"/>
    <cellStyle name="20% - Accent4 2 3 4" xfId="1929" xr:uid="{00000000-0005-0000-0000-00007F150000}"/>
    <cellStyle name="20% - Accent4 2 3 4 2" xfId="3696" xr:uid="{00000000-0005-0000-0000-000080150000}"/>
    <cellStyle name="20% - Accent4 2 3 4 2 2" xfId="8670" xr:uid="{00000000-0005-0000-0000-000081150000}"/>
    <cellStyle name="20% - Accent4 2 3 4 2 3" xfId="12947" xr:uid="{00000000-0005-0000-0000-000082150000}"/>
    <cellStyle name="20% - Accent4 2 3 4 2 4" xfId="17205" xr:uid="{00000000-0005-0000-0000-000083150000}"/>
    <cellStyle name="20% - Accent4 2 3 4 2 5" xfId="21424" xr:uid="{00000000-0005-0000-0000-000084150000}"/>
    <cellStyle name="20% - Accent4 2 3 4 2 6" xfId="25619" xr:uid="{00000000-0005-0000-0000-000085150000}"/>
    <cellStyle name="20% - Accent4 2 3 4 2 7" xfId="29515" xr:uid="{00000000-0005-0000-0000-000086150000}"/>
    <cellStyle name="20% - Accent4 2 3 4 3" xfId="6903" xr:uid="{00000000-0005-0000-0000-000087150000}"/>
    <cellStyle name="20% - Accent4 2 3 4 4" xfId="11188" xr:uid="{00000000-0005-0000-0000-000088150000}"/>
    <cellStyle name="20% - Accent4 2 3 4 5" xfId="15461" xr:uid="{00000000-0005-0000-0000-000089150000}"/>
    <cellStyle name="20% - Accent4 2 3 4 6" xfId="19697" xr:uid="{00000000-0005-0000-0000-00008A150000}"/>
    <cellStyle name="20% - Accent4 2 3 4 7" xfId="23934" xr:uid="{00000000-0005-0000-0000-00008B150000}"/>
    <cellStyle name="20% - Accent4 2 3 4 8" xfId="28013" xr:uid="{00000000-0005-0000-0000-00008C150000}"/>
    <cellStyle name="20% - Accent4 2 3 5" xfId="1043" xr:uid="{00000000-0005-0000-0000-00008D150000}"/>
    <cellStyle name="20% - Accent4 2 3 5 2" xfId="6019" xr:uid="{00000000-0005-0000-0000-00008E150000}"/>
    <cellStyle name="20% - Accent4 2 3 5 3" xfId="10308" xr:uid="{00000000-0005-0000-0000-00008F150000}"/>
    <cellStyle name="20% - Accent4 2 3 5 4" xfId="14587" xr:uid="{00000000-0005-0000-0000-000090150000}"/>
    <cellStyle name="20% - Accent4 2 3 5 5" xfId="18836" xr:uid="{00000000-0005-0000-0000-000091150000}"/>
    <cellStyle name="20% - Accent4 2 3 5 6" xfId="23083" xr:uid="{00000000-0005-0000-0000-000092150000}"/>
    <cellStyle name="20% - Accent4 2 3 5 7" xfId="27205" xr:uid="{00000000-0005-0000-0000-000093150000}"/>
    <cellStyle name="20% - Accent4 2 3 6" xfId="3038" xr:uid="{00000000-0005-0000-0000-000094150000}"/>
    <cellStyle name="20% - Accent4 2 3 6 2" xfId="8011" xr:uid="{00000000-0005-0000-0000-000095150000}"/>
    <cellStyle name="20% - Accent4 2 3 6 3" xfId="12288" xr:uid="{00000000-0005-0000-0000-000096150000}"/>
    <cellStyle name="20% - Accent4 2 3 6 4" xfId="16547" xr:uid="{00000000-0005-0000-0000-000097150000}"/>
    <cellStyle name="20% - Accent4 2 3 6 5" xfId="20766" xr:uid="{00000000-0005-0000-0000-000098150000}"/>
    <cellStyle name="20% - Accent4 2 3 6 6" xfId="24962" xr:uid="{00000000-0005-0000-0000-000099150000}"/>
    <cellStyle name="20% - Accent4 2 3 6 7" xfId="28858" xr:uid="{00000000-0005-0000-0000-00009A150000}"/>
    <cellStyle name="20% - Accent4 2 3 7" xfId="4387" xr:uid="{00000000-0005-0000-0000-00009B150000}"/>
    <cellStyle name="20% - Accent4 2 3 7 2" xfId="9359" xr:uid="{00000000-0005-0000-0000-00009C150000}"/>
    <cellStyle name="20% - Accent4 2 3 7 3" xfId="13637" xr:uid="{00000000-0005-0000-0000-00009D150000}"/>
    <cellStyle name="20% - Accent4 2 3 7 4" xfId="17893" xr:uid="{00000000-0005-0000-0000-00009E150000}"/>
    <cellStyle name="20% - Accent4 2 3 7 5" xfId="22110" xr:uid="{00000000-0005-0000-0000-00009F150000}"/>
    <cellStyle name="20% - Accent4 2 3 7 6" xfId="26296" xr:uid="{00000000-0005-0000-0000-0000A0150000}"/>
    <cellStyle name="20% - Accent4 2 3 7 7" xfId="30175" xr:uid="{00000000-0005-0000-0000-0000A1150000}"/>
    <cellStyle name="20% - Accent4 2 3 8" xfId="5216" xr:uid="{00000000-0005-0000-0000-0000A2150000}"/>
    <cellStyle name="20% - Accent4 2 3 9" xfId="5555" xr:uid="{00000000-0005-0000-0000-0000A3150000}"/>
    <cellStyle name="20% - Accent4 2 4" xfId="385" xr:uid="{00000000-0005-0000-0000-0000A4150000}"/>
    <cellStyle name="20% - Accent4 2 4 10" xfId="12178" xr:uid="{00000000-0005-0000-0000-0000A5150000}"/>
    <cellStyle name="20% - Accent4 2 4 11" xfId="16438" xr:uid="{00000000-0005-0000-0000-0000A6150000}"/>
    <cellStyle name="20% - Accent4 2 4 12" xfId="20541" xr:uid="{00000000-0005-0000-0000-0000A7150000}"/>
    <cellStyle name="20% - Accent4 2 4 13" xfId="24858" xr:uid="{00000000-0005-0000-0000-0000A8150000}"/>
    <cellStyle name="20% - Accent4 2 4 2" xfId="759" xr:uid="{00000000-0005-0000-0000-0000A9150000}"/>
    <cellStyle name="20% - Accent4 2 4 2 10" xfId="22812" xr:uid="{00000000-0005-0000-0000-0000AA150000}"/>
    <cellStyle name="20% - Accent4 2 4 2 11" xfId="26964" xr:uid="{00000000-0005-0000-0000-0000AB150000}"/>
    <cellStyle name="20% - Accent4 2 4 2 2" xfId="2280" xr:uid="{00000000-0005-0000-0000-0000AC150000}"/>
    <cellStyle name="20% - Accent4 2 4 2 2 2" xfId="4126" xr:uid="{00000000-0005-0000-0000-0000AD150000}"/>
    <cellStyle name="20% - Accent4 2 4 2 2 2 2" xfId="9100" xr:uid="{00000000-0005-0000-0000-0000AE150000}"/>
    <cellStyle name="20% - Accent4 2 4 2 2 2 3" xfId="13377" xr:uid="{00000000-0005-0000-0000-0000AF150000}"/>
    <cellStyle name="20% - Accent4 2 4 2 2 2 4" xfId="17635" xr:uid="{00000000-0005-0000-0000-0000B0150000}"/>
    <cellStyle name="20% - Accent4 2 4 2 2 2 5" xfId="21854" xr:uid="{00000000-0005-0000-0000-0000B1150000}"/>
    <cellStyle name="20% - Accent4 2 4 2 2 2 6" xfId="26049" xr:uid="{00000000-0005-0000-0000-0000B2150000}"/>
    <cellStyle name="20% - Accent4 2 4 2 2 2 7" xfId="29945" xr:uid="{00000000-0005-0000-0000-0000B3150000}"/>
    <cellStyle name="20% - Accent4 2 4 2 2 3" xfId="7254" xr:uid="{00000000-0005-0000-0000-0000B4150000}"/>
    <cellStyle name="20% - Accent4 2 4 2 2 4" xfId="11539" xr:uid="{00000000-0005-0000-0000-0000B5150000}"/>
    <cellStyle name="20% - Accent4 2 4 2 2 5" xfId="15811" xr:uid="{00000000-0005-0000-0000-0000B6150000}"/>
    <cellStyle name="20% - Accent4 2 4 2 2 6" xfId="20045" xr:uid="{00000000-0005-0000-0000-0000B7150000}"/>
    <cellStyle name="20% - Accent4 2 4 2 2 7" xfId="24283" xr:uid="{00000000-0005-0000-0000-0000B8150000}"/>
    <cellStyle name="20% - Accent4 2 4 2 2 8" xfId="28361" xr:uid="{00000000-0005-0000-0000-0000B9150000}"/>
    <cellStyle name="20% - Accent4 2 4 2 3" xfId="1426" xr:uid="{00000000-0005-0000-0000-0000BA150000}"/>
    <cellStyle name="20% - Accent4 2 4 2 3 2" xfId="6401" xr:uid="{00000000-0005-0000-0000-0000BB150000}"/>
    <cellStyle name="20% - Accent4 2 4 2 3 3" xfId="10690" xr:uid="{00000000-0005-0000-0000-0000BC150000}"/>
    <cellStyle name="20% - Accent4 2 4 2 3 4" xfId="14966" xr:uid="{00000000-0005-0000-0000-0000BD150000}"/>
    <cellStyle name="20% - Accent4 2 4 2 3 5" xfId="19207" xr:uid="{00000000-0005-0000-0000-0000BE150000}"/>
    <cellStyle name="20% - Accent4 2 4 2 3 6" xfId="23454" xr:uid="{00000000-0005-0000-0000-0000BF150000}"/>
    <cellStyle name="20% - Accent4 2 4 2 3 7" xfId="27554" xr:uid="{00000000-0005-0000-0000-0000C0150000}"/>
    <cellStyle name="20% - Accent4 2 4 2 4" xfId="3469" xr:uid="{00000000-0005-0000-0000-0000C1150000}"/>
    <cellStyle name="20% - Accent4 2 4 2 4 2" xfId="8443" xr:uid="{00000000-0005-0000-0000-0000C2150000}"/>
    <cellStyle name="20% - Accent4 2 4 2 4 3" xfId="12720" xr:uid="{00000000-0005-0000-0000-0000C3150000}"/>
    <cellStyle name="20% - Accent4 2 4 2 4 4" xfId="16978" xr:uid="{00000000-0005-0000-0000-0000C4150000}"/>
    <cellStyle name="20% - Accent4 2 4 2 4 5" xfId="21197" xr:uid="{00000000-0005-0000-0000-0000C5150000}"/>
    <cellStyle name="20% - Accent4 2 4 2 4 6" xfId="25392" xr:uid="{00000000-0005-0000-0000-0000C6150000}"/>
    <cellStyle name="20% - Accent4 2 4 2 4 7" xfId="29288" xr:uid="{00000000-0005-0000-0000-0000C7150000}"/>
    <cellStyle name="20% - Accent4 2 4 2 5" xfId="4817" xr:uid="{00000000-0005-0000-0000-0000C8150000}"/>
    <cellStyle name="20% - Accent4 2 4 2 5 2" xfId="9789" xr:uid="{00000000-0005-0000-0000-0000C9150000}"/>
    <cellStyle name="20% - Accent4 2 4 2 5 3" xfId="14067" xr:uid="{00000000-0005-0000-0000-0000CA150000}"/>
    <cellStyle name="20% - Accent4 2 4 2 5 4" xfId="18323" xr:uid="{00000000-0005-0000-0000-0000CB150000}"/>
    <cellStyle name="20% - Accent4 2 4 2 5 5" xfId="22540" xr:uid="{00000000-0005-0000-0000-0000CC150000}"/>
    <cellStyle name="20% - Accent4 2 4 2 5 6" xfId="26726" xr:uid="{00000000-0005-0000-0000-0000CD150000}"/>
    <cellStyle name="20% - Accent4 2 4 2 5 7" xfId="30605" xr:uid="{00000000-0005-0000-0000-0000CE150000}"/>
    <cellStyle name="20% - Accent4 2 4 2 6" xfId="5735" xr:uid="{00000000-0005-0000-0000-0000CF150000}"/>
    <cellStyle name="20% - Accent4 2 4 2 7" xfId="10027" xr:uid="{00000000-0005-0000-0000-0000D0150000}"/>
    <cellStyle name="20% - Accent4 2 4 2 8" xfId="14305" xr:uid="{00000000-0005-0000-0000-0000D1150000}"/>
    <cellStyle name="20% - Accent4 2 4 2 9" xfId="18561" xr:uid="{00000000-0005-0000-0000-0000D2150000}"/>
    <cellStyle name="20% - Accent4 2 4 3" xfId="2018" xr:uid="{00000000-0005-0000-0000-0000D3150000}"/>
    <cellStyle name="20% - Accent4 2 4 3 2" xfId="3797" xr:uid="{00000000-0005-0000-0000-0000D4150000}"/>
    <cellStyle name="20% - Accent4 2 4 3 2 2" xfId="8771" xr:uid="{00000000-0005-0000-0000-0000D5150000}"/>
    <cellStyle name="20% - Accent4 2 4 3 2 3" xfId="13048" xr:uid="{00000000-0005-0000-0000-0000D6150000}"/>
    <cellStyle name="20% - Accent4 2 4 3 2 4" xfId="17306" xr:uid="{00000000-0005-0000-0000-0000D7150000}"/>
    <cellStyle name="20% - Accent4 2 4 3 2 5" xfId="21525" xr:uid="{00000000-0005-0000-0000-0000D8150000}"/>
    <cellStyle name="20% - Accent4 2 4 3 2 6" xfId="25720" xr:uid="{00000000-0005-0000-0000-0000D9150000}"/>
    <cellStyle name="20% - Accent4 2 4 3 2 7" xfId="29616" xr:uid="{00000000-0005-0000-0000-0000DA150000}"/>
    <cellStyle name="20% - Accent4 2 4 3 3" xfId="6992" xr:uid="{00000000-0005-0000-0000-0000DB150000}"/>
    <cellStyle name="20% - Accent4 2 4 3 4" xfId="11277" xr:uid="{00000000-0005-0000-0000-0000DC150000}"/>
    <cellStyle name="20% - Accent4 2 4 3 5" xfId="15549" xr:uid="{00000000-0005-0000-0000-0000DD150000}"/>
    <cellStyle name="20% - Accent4 2 4 3 6" xfId="19783" xr:uid="{00000000-0005-0000-0000-0000DE150000}"/>
    <cellStyle name="20% - Accent4 2 4 3 7" xfId="24021" xr:uid="{00000000-0005-0000-0000-0000DF150000}"/>
    <cellStyle name="20% - Accent4 2 4 3 8" xfId="28099" xr:uid="{00000000-0005-0000-0000-0000E0150000}"/>
    <cellStyle name="20% - Accent4 2 4 4" xfId="1157" xr:uid="{00000000-0005-0000-0000-0000E1150000}"/>
    <cellStyle name="20% - Accent4 2 4 4 2" xfId="6132" xr:uid="{00000000-0005-0000-0000-0000E2150000}"/>
    <cellStyle name="20% - Accent4 2 4 4 3" xfId="10421" xr:uid="{00000000-0005-0000-0000-0000E3150000}"/>
    <cellStyle name="20% - Accent4 2 4 4 4" xfId="14699" xr:uid="{00000000-0005-0000-0000-0000E4150000}"/>
    <cellStyle name="20% - Accent4 2 4 4 5" xfId="18941" xr:uid="{00000000-0005-0000-0000-0000E5150000}"/>
    <cellStyle name="20% - Accent4 2 4 4 6" xfId="23187" xr:uid="{00000000-0005-0000-0000-0000E6150000}"/>
    <cellStyle name="20% - Accent4 2 4 4 7" xfId="27292" xr:uid="{00000000-0005-0000-0000-0000E7150000}"/>
    <cellStyle name="20% - Accent4 2 4 5" xfId="2810" xr:uid="{00000000-0005-0000-0000-0000E8150000}"/>
    <cellStyle name="20% - Accent4 2 4 6" xfId="3140" xr:uid="{00000000-0005-0000-0000-0000E9150000}"/>
    <cellStyle name="20% - Accent4 2 4 6 2" xfId="8113" xr:uid="{00000000-0005-0000-0000-0000EA150000}"/>
    <cellStyle name="20% - Accent4 2 4 6 3" xfId="12390" xr:uid="{00000000-0005-0000-0000-0000EB150000}"/>
    <cellStyle name="20% - Accent4 2 4 6 4" xfId="16649" xr:uid="{00000000-0005-0000-0000-0000EC150000}"/>
    <cellStyle name="20% - Accent4 2 4 6 5" xfId="20867" xr:uid="{00000000-0005-0000-0000-0000ED150000}"/>
    <cellStyle name="20% - Accent4 2 4 6 6" xfId="25063" xr:uid="{00000000-0005-0000-0000-0000EE150000}"/>
    <cellStyle name="20% - Accent4 2 4 6 7" xfId="28959" xr:uid="{00000000-0005-0000-0000-0000EF150000}"/>
    <cellStyle name="20% - Accent4 2 4 7" xfId="4488" xr:uid="{00000000-0005-0000-0000-0000F0150000}"/>
    <cellStyle name="20% - Accent4 2 4 7 2" xfId="9460" xr:uid="{00000000-0005-0000-0000-0000F1150000}"/>
    <cellStyle name="20% - Accent4 2 4 7 3" xfId="13738" xr:uid="{00000000-0005-0000-0000-0000F2150000}"/>
    <cellStyle name="20% - Accent4 2 4 7 4" xfId="17994" xr:uid="{00000000-0005-0000-0000-0000F3150000}"/>
    <cellStyle name="20% - Accent4 2 4 7 5" xfId="22211" xr:uid="{00000000-0005-0000-0000-0000F4150000}"/>
    <cellStyle name="20% - Accent4 2 4 7 6" xfId="26397" xr:uid="{00000000-0005-0000-0000-0000F5150000}"/>
    <cellStyle name="20% - Accent4 2 4 7 7" xfId="30276" xr:uid="{00000000-0005-0000-0000-0000F6150000}"/>
    <cellStyle name="20% - Accent4 2 4 8" xfId="5362" xr:uid="{00000000-0005-0000-0000-0000F7150000}"/>
    <cellStyle name="20% - Accent4 2 4 9" xfId="7900" xr:uid="{00000000-0005-0000-0000-0000F8150000}"/>
    <cellStyle name="20% - Accent4 2 5" xfId="500" xr:uid="{00000000-0005-0000-0000-0000F9150000}"/>
    <cellStyle name="20% - Accent4 2 5 10" xfId="17808" xr:uid="{00000000-0005-0000-0000-0000FA150000}"/>
    <cellStyle name="20% - Accent4 2 5 11" xfId="16352" xr:uid="{00000000-0005-0000-0000-0000FB150000}"/>
    <cellStyle name="20% - Accent4 2 5 12" xfId="26219" xr:uid="{00000000-0005-0000-0000-0000FC150000}"/>
    <cellStyle name="20% - Accent4 2 5 2" xfId="874" xr:uid="{00000000-0005-0000-0000-0000FD150000}"/>
    <cellStyle name="20% - Accent4 2 5 2 10" xfId="22927" xr:uid="{00000000-0005-0000-0000-0000FE150000}"/>
    <cellStyle name="20% - Accent4 2 5 2 11" xfId="27079" xr:uid="{00000000-0005-0000-0000-0000FF150000}"/>
    <cellStyle name="20% - Accent4 2 5 2 2" xfId="2281" xr:uid="{00000000-0005-0000-0000-000000160000}"/>
    <cellStyle name="20% - Accent4 2 5 2 2 2" xfId="4241" xr:uid="{00000000-0005-0000-0000-000001160000}"/>
    <cellStyle name="20% - Accent4 2 5 2 2 2 2" xfId="9215" xr:uid="{00000000-0005-0000-0000-000002160000}"/>
    <cellStyle name="20% - Accent4 2 5 2 2 2 3" xfId="13492" xr:uid="{00000000-0005-0000-0000-000003160000}"/>
    <cellStyle name="20% - Accent4 2 5 2 2 2 4" xfId="17750" xr:uid="{00000000-0005-0000-0000-000004160000}"/>
    <cellStyle name="20% - Accent4 2 5 2 2 2 5" xfId="21969" xr:uid="{00000000-0005-0000-0000-000005160000}"/>
    <cellStyle name="20% - Accent4 2 5 2 2 2 6" xfId="26164" xr:uid="{00000000-0005-0000-0000-000006160000}"/>
    <cellStyle name="20% - Accent4 2 5 2 2 2 7" xfId="30060" xr:uid="{00000000-0005-0000-0000-000007160000}"/>
    <cellStyle name="20% - Accent4 2 5 2 2 3" xfId="7255" xr:uid="{00000000-0005-0000-0000-000008160000}"/>
    <cellStyle name="20% - Accent4 2 5 2 2 4" xfId="11540" xr:uid="{00000000-0005-0000-0000-000009160000}"/>
    <cellStyle name="20% - Accent4 2 5 2 2 5" xfId="15812" xr:uid="{00000000-0005-0000-0000-00000A160000}"/>
    <cellStyle name="20% - Accent4 2 5 2 2 6" xfId="20046" xr:uid="{00000000-0005-0000-0000-00000B160000}"/>
    <cellStyle name="20% - Accent4 2 5 2 2 7" xfId="24284" xr:uid="{00000000-0005-0000-0000-00000C160000}"/>
    <cellStyle name="20% - Accent4 2 5 2 2 8" xfId="28362" xr:uid="{00000000-0005-0000-0000-00000D160000}"/>
    <cellStyle name="20% - Accent4 2 5 2 3" xfId="1427" xr:uid="{00000000-0005-0000-0000-00000E160000}"/>
    <cellStyle name="20% - Accent4 2 5 2 3 2" xfId="6402" xr:uid="{00000000-0005-0000-0000-00000F160000}"/>
    <cellStyle name="20% - Accent4 2 5 2 3 3" xfId="10691" xr:uid="{00000000-0005-0000-0000-000010160000}"/>
    <cellStyle name="20% - Accent4 2 5 2 3 4" xfId="14967" xr:uid="{00000000-0005-0000-0000-000011160000}"/>
    <cellStyle name="20% - Accent4 2 5 2 3 5" xfId="19208" xr:uid="{00000000-0005-0000-0000-000012160000}"/>
    <cellStyle name="20% - Accent4 2 5 2 3 6" xfId="23455" xr:uid="{00000000-0005-0000-0000-000013160000}"/>
    <cellStyle name="20% - Accent4 2 5 2 3 7" xfId="27555" xr:uid="{00000000-0005-0000-0000-000014160000}"/>
    <cellStyle name="20% - Accent4 2 5 2 4" xfId="3584" xr:uid="{00000000-0005-0000-0000-000015160000}"/>
    <cellStyle name="20% - Accent4 2 5 2 4 2" xfId="8558" xr:uid="{00000000-0005-0000-0000-000016160000}"/>
    <cellStyle name="20% - Accent4 2 5 2 4 3" xfId="12835" xr:uid="{00000000-0005-0000-0000-000017160000}"/>
    <cellStyle name="20% - Accent4 2 5 2 4 4" xfId="17093" xr:uid="{00000000-0005-0000-0000-000018160000}"/>
    <cellStyle name="20% - Accent4 2 5 2 4 5" xfId="21312" xr:uid="{00000000-0005-0000-0000-000019160000}"/>
    <cellStyle name="20% - Accent4 2 5 2 4 6" xfId="25507" xr:uid="{00000000-0005-0000-0000-00001A160000}"/>
    <cellStyle name="20% - Accent4 2 5 2 4 7" xfId="29403" xr:uid="{00000000-0005-0000-0000-00001B160000}"/>
    <cellStyle name="20% - Accent4 2 5 2 5" xfId="4932" xr:uid="{00000000-0005-0000-0000-00001C160000}"/>
    <cellStyle name="20% - Accent4 2 5 2 5 2" xfId="9904" xr:uid="{00000000-0005-0000-0000-00001D160000}"/>
    <cellStyle name="20% - Accent4 2 5 2 5 3" xfId="14182" xr:uid="{00000000-0005-0000-0000-00001E160000}"/>
    <cellStyle name="20% - Accent4 2 5 2 5 4" xfId="18438" xr:uid="{00000000-0005-0000-0000-00001F160000}"/>
    <cellStyle name="20% - Accent4 2 5 2 5 5" xfId="22655" xr:uid="{00000000-0005-0000-0000-000020160000}"/>
    <cellStyle name="20% - Accent4 2 5 2 5 6" xfId="26841" xr:uid="{00000000-0005-0000-0000-000021160000}"/>
    <cellStyle name="20% - Accent4 2 5 2 5 7" xfId="30720" xr:uid="{00000000-0005-0000-0000-000022160000}"/>
    <cellStyle name="20% - Accent4 2 5 2 6" xfId="5850" xr:uid="{00000000-0005-0000-0000-000023160000}"/>
    <cellStyle name="20% - Accent4 2 5 2 7" xfId="10142" xr:uid="{00000000-0005-0000-0000-000024160000}"/>
    <cellStyle name="20% - Accent4 2 5 2 8" xfId="14420" xr:uid="{00000000-0005-0000-0000-000025160000}"/>
    <cellStyle name="20% - Accent4 2 5 2 9" xfId="18676" xr:uid="{00000000-0005-0000-0000-000026160000}"/>
    <cellStyle name="20% - Accent4 2 5 3" xfId="2148" xr:uid="{00000000-0005-0000-0000-000027160000}"/>
    <cellStyle name="20% - Accent4 2 5 3 2" xfId="3912" xr:uid="{00000000-0005-0000-0000-000028160000}"/>
    <cellStyle name="20% - Accent4 2 5 3 2 2" xfId="8886" xr:uid="{00000000-0005-0000-0000-000029160000}"/>
    <cellStyle name="20% - Accent4 2 5 3 2 3" xfId="13163" xr:uid="{00000000-0005-0000-0000-00002A160000}"/>
    <cellStyle name="20% - Accent4 2 5 3 2 4" xfId="17421" xr:uid="{00000000-0005-0000-0000-00002B160000}"/>
    <cellStyle name="20% - Accent4 2 5 3 2 5" xfId="21640" xr:uid="{00000000-0005-0000-0000-00002C160000}"/>
    <cellStyle name="20% - Accent4 2 5 3 2 6" xfId="25835" xr:uid="{00000000-0005-0000-0000-00002D160000}"/>
    <cellStyle name="20% - Accent4 2 5 3 2 7" xfId="29731" xr:uid="{00000000-0005-0000-0000-00002E160000}"/>
    <cellStyle name="20% - Accent4 2 5 3 3" xfId="7122" xr:uid="{00000000-0005-0000-0000-00002F160000}"/>
    <cellStyle name="20% - Accent4 2 5 3 4" xfId="11407" xr:uid="{00000000-0005-0000-0000-000030160000}"/>
    <cellStyle name="20% - Accent4 2 5 3 5" xfId="15679" xr:uid="{00000000-0005-0000-0000-000031160000}"/>
    <cellStyle name="20% - Accent4 2 5 3 6" xfId="19913" xr:uid="{00000000-0005-0000-0000-000032160000}"/>
    <cellStyle name="20% - Accent4 2 5 3 7" xfId="24151" xr:uid="{00000000-0005-0000-0000-000033160000}"/>
    <cellStyle name="20% - Accent4 2 5 3 8" xfId="28229" xr:uid="{00000000-0005-0000-0000-000034160000}"/>
    <cellStyle name="20% - Accent4 2 5 4" xfId="1290" xr:uid="{00000000-0005-0000-0000-000035160000}"/>
    <cellStyle name="20% - Accent4 2 5 4 2" xfId="6265" xr:uid="{00000000-0005-0000-0000-000036160000}"/>
    <cellStyle name="20% - Accent4 2 5 4 3" xfId="10554" xr:uid="{00000000-0005-0000-0000-000037160000}"/>
    <cellStyle name="20% - Accent4 2 5 4 4" xfId="14830" xr:uid="{00000000-0005-0000-0000-000038160000}"/>
    <cellStyle name="20% - Accent4 2 5 4 5" xfId="19072" xr:uid="{00000000-0005-0000-0000-000039160000}"/>
    <cellStyle name="20% - Accent4 2 5 4 6" xfId="23318" xr:uid="{00000000-0005-0000-0000-00003A160000}"/>
    <cellStyle name="20% - Accent4 2 5 4 7" xfId="27422" xr:uid="{00000000-0005-0000-0000-00003B160000}"/>
    <cellStyle name="20% - Accent4 2 5 5" xfId="3255" xr:uid="{00000000-0005-0000-0000-00003C160000}"/>
    <cellStyle name="20% - Accent4 2 5 5 2" xfId="8228" xr:uid="{00000000-0005-0000-0000-00003D160000}"/>
    <cellStyle name="20% - Accent4 2 5 5 3" xfId="12505" xr:uid="{00000000-0005-0000-0000-00003E160000}"/>
    <cellStyle name="20% - Accent4 2 5 5 4" xfId="16764" xr:uid="{00000000-0005-0000-0000-00003F160000}"/>
    <cellStyle name="20% - Accent4 2 5 5 5" xfId="20982" xr:uid="{00000000-0005-0000-0000-000040160000}"/>
    <cellStyle name="20% - Accent4 2 5 5 6" xfId="25178" xr:uid="{00000000-0005-0000-0000-000041160000}"/>
    <cellStyle name="20% - Accent4 2 5 5 7" xfId="29074" xr:uid="{00000000-0005-0000-0000-000042160000}"/>
    <cellStyle name="20% - Accent4 2 5 6" xfId="4603" xr:uid="{00000000-0005-0000-0000-000043160000}"/>
    <cellStyle name="20% - Accent4 2 5 6 2" xfId="9575" xr:uid="{00000000-0005-0000-0000-000044160000}"/>
    <cellStyle name="20% - Accent4 2 5 6 3" xfId="13853" xr:uid="{00000000-0005-0000-0000-000045160000}"/>
    <cellStyle name="20% - Accent4 2 5 6 4" xfId="18109" xr:uid="{00000000-0005-0000-0000-000046160000}"/>
    <cellStyle name="20% - Accent4 2 5 6 5" xfId="22326" xr:uid="{00000000-0005-0000-0000-000047160000}"/>
    <cellStyle name="20% - Accent4 2 5 6 6" xfId="26512" xr:uid="{00000000-0005-0000-0000-000048160000}"/>
    <cellStyle name="20% - Accent4 2 5 6 7" xfId="30391" xr:uid="{00000000-0005-0000-0000-000049160000}"/>
    <cellStyle name="20% - Accent4 2 5 7" xfId="5477" xr:uid="{00000000-0005-0000-0000-00004A160000}"/>
    <cellStyle name="20% - Accent4 2 5 8" xfId="9273" xr:uid="{00000000-0005-0000-0000-00004B160000}"/>
    <cellStyle name="20% - Accent4 2 5 9" xfId="13551" xr:uid="{00000000-0005-0000-0000-00004C160000}"/>
    <cellStyle name="20% - Accent4 2 6" xfId="601" xr:uid="{00000000-0005-0000-0000-00004D160000}"/>
    <cellStyle name="20% - Accent4 2 6 10" xfId="16292" xr:uid="{00000000-0005-0000-0000-00004E160000}"/>
    <cellStyle name="20% - Accent4 2 6 11" xfId="18799" xr:uid="{00000000-0005-0000-0000-00004F160000}"/>
    <cellStyle name="20% - Accent4 2 6 12" xfId="24742" xr:uid="{00000000-0005-0000-0000-000050160000}"/>
    <cellStyle name="20% - Accent4 2 6 2" xfId="1429" xr:uid="{00000000-0005-0000-0000-000051160000}"/>
    <cellStyle name="20% - Accent4 2 6 2 2" xfId="2283" xr:uid="{00000000-0005-0000-0000-000052160000}"/>
    <cellStyle name="20% - Accent4 2 6 2 2 2" xfId="7257" xr:uid="{00000000-0005-0000-0000-000053160000}"/>
    <cellStyle name="20% - Accent4 2 6 2 2 3" xfId="11542" xr:uid="{00000000-0005-0000-0000-000054160000}"/>
    <cellStyle name="20% - Accent4 2 6 2 2 4" xfId="15814" xr:uid="{00000000-0005-0000-0000-000055160000}"/>
    <cellStyle name="20% - Accent4 2 6 2 2 5" xfId="20048" xr:uid="{00000000-0005-0000-0000-000056160000}"/>
    <cellStyle name="20% - Accent4 2 6 2 2 6" xfId="24286" xr:uid="{00000000-0005-0000-0000-000057160000}"/>
    <cellStyle name="20% - Accent4 2 6 2 2 7" xfId="28364" xr:uid="{00000000-0005-0000-0000-000058160000}"/>
    <cellStyle name="20% - Accent4 2 6 2 3" xfId="3968" xr:uid="{00000000-0005-0000-0000-000059160000}"/>
    <cellStyle name="20% - Accent4 2 6 2 3 2" xfId="8942" xr:uid="{00000000-0005-0000-0000-00005A160000}"/>
    <cellStyle name="20% - Accent4 2 6 2 3 3" xfId="13219" xr:uid="{00000000-0005-0000-0000-00005B160000}"/>
    <cellStyle name="20% - Accent4 2 6 2 3 4" xfId="17477" xr:uid="{00000000-0005-0000-0000-00005C160000}"/>
    <cellStyle name="20% - Accent4 2 6 2 3 5" xfId="21696" xr:uid="{00000000-0005-0000-0000-00005D160000}"/>
    <cellStyle name="20% - Accent4 2 6 2 3 6" xfId="25891" xr:uid="{00000000-0005-0000-0000-00005E160000}"/>
    <cellStyle name="20% - Accent4 2 6 2 3 7" xfId="29787" xr:uid="{00000000-0005-0000-0000-00005F160000}"/>
    <cellStyle name="20% - Accent4 2 6 2 4" xfId="6404" xr:uid="{00000000-0005-0000-0000-000060160000}"/>
    <cellStyle name="20% - Accent4 2 6 2 5" xfId="10693" xr:uid="{00000000-0005-0000-0000-000061160000}"/>
    <cellStyle name="20% - Accent4 2 6 2 6" xfId="14969" xr:uid="{00000000-0005-0000-0000-000062160000}"/>
    <cellStyle name="20% - Accent4 2 6 2 7" xfId="19210" xr:uid="{00000000-0005-0000-0000-000063160000}"/>
    <cellStyle name="20% - Accent4 2 6 2 8" xfId="23457" xr:uid="{00000000-0005-0000-0000-000064160000}"/>
    <cellStyle name="20% - Accent4 2 6 2 9" xfId="27557" xr:uid="{00000000-0005-0000-0000-000065160000}"/>
    <cellStyle name="20% - Accent4 2 6 3" xfId="2282" xr:uid="{00000000-0005-0000-0000-000066160000}"/>
    <cellStyle name="20% - Accent4 2 6 3 2" xfId="7256" xr:uid="{00000000-0005-0000-0000-000067160000}"/>
    <cellStyle name="20% - Accent4 2 6 3 3" xfId="11541" xr:uid="{00000000-0005-0000-0000-000068160000}"/>
    <cellStyle name="20% - Accent4 2 6 3 4" xfId="15813" xr:uid="{00000000-0005-0000-0000-000069160000}"/>
    <cellStyle name="20% - Accent4 2 6 3 5" xfId="20047" xr:uid="{00000000-0005-0000-0000-00006A160000}"/>
    <cellStyle name="20% - Accent4 2 6 3 6" xfId="24285" xr:uid="{00000000-0005-0000-0000-00006B160000}"/>
    <cellStyle name="20% - Accent4 2 6 3 7" xfId="28363" xr:uid="{00000000-0005-0000-0000-00006C160000}"/>
    <cellStyle name="20% - Accent4 2 6 4" xfId="1428" xr:uid="{00000000-0005-0000-0000-00006D160000}"/>
    <cellStyle name="20% - Accent4 2 6 4 2" xfId="6403" xr:uid="{00000000-0005-0000-0000-00006E160000}"/>
    <cellStyle name="20% - Accent4 2 6 4 3" xfId="10692" xr:uid="{00000000-0005-0000-0000-00006F160000}"/>
    <cellStyle name="20% - Accent4 2 6 4 4" xfId="14968" xr:uid="{00000000-0005-0000-0000-000070160000}"/>
    <cellStyle name="20% - Accent4 2 6 4 5" xfId="19209" xr:uid="{00000000-0005-0000-0000-000071160000}"/>
    <cellStyle name="20% - Accent4 2 6 4 6" xfId="23456" xr:uid="{00000000-0005-0000-0000-000072160000}"/>
    <cellStyle name="20% - Accent4 2 6 4 7" xfId="27556" xr:uid="{00000000-0005-0000-0000-000073160000}"/>
    <cellStyle name="20% - Accent4 2 6 5" xfId="3311" xr:uid="{00000000-0005-0000-0000-000074160000}"/>
    <cellStyle name="20% - Accent4 2 6 5 2" xfId="8285" xr:uid="{00000000-0005-0000-0000-000075160000}"/>
    <cellStyle name="20% - Accent4 2 6 5 3" xfId="12562" xr:uid="{00000000-0005-0000-0000-000076160000}"/>
    <cellStyle name="20% - Accent4 2 6 5 4" xfId="16820" xr:uid="{00000000-0005-0000-0000-000077160000}"/>
    <cellStyle name="20% - Accent4 2 6 5 5" xfId="21039" xr:uid="{00000000-0005-0000-0000-000078160000}"/>
    <cellStyle name="20% - Accent4 2 6 5 6" xfId="25234" xr:uid="{00000000-0005-0000-0000-000079160000}"/>
    <cellStyle name="20% - Accent4 2 6 5 7" xfId="29130" xr:uid="{00000000-0005-0000-0000-00007A160000}"/>
    <cellStyle name="20% - Accent4 2 6 6" xfId="4659" xr:uid="{00000000-0005-0000-0000-00007B160000}"/>
    <cellStyle name="20% - Accent4 2 6 6 2" xfId="9631" xr:uid="{00000000-0005-0000-0000-00007C160000}"/>
    <cellStyle name="20% - Accent4 2 6 6 3" xfId="13909" xr:uid="{00000000-0005-0000-0000-00007D160000}"/>
    <cellStyle name="20% - Accent4 2 6 6 4" xfId="18165" xr:uid="{00000000-0005-0000-0000-00007E160000}"/>
    <cellStyle name="20% - Accent4 2 6 6 5" xfId="22382" xr:uid="{00000000-0005-0000-0000-00007F160000}"/>
    <cellStyle name="20% - Accent4 2 6 6 6" xfId="26568" xr:uid="{00000000-0005-0000-0000-000080160000}"/>
    <cellStyle name="20% - Accent4 2 6 6 7" xfId="30447" xr:uid="{00000000-0005-0000-0000-000081160000}"/>
    <cellStyle name="20% - Accent4 2 6 7" xfId="5577" xr:uid="{00000000-0005-0000-0000-000082160000}"/>
    <cellStyle name="20% - Accent4 2 6 8" xfId="7738" xr:uid="{00000000-0005-0000-0000-000083160000}"/>
    <cellStyle name="20% - Accent4 2 6 9" xfId="12020" xr:uid="{00000000-0005-0000-0000-000084160000}"/>
    <cellStyle name="20% - Accent4 2 7" xfId="1430" xr:uid="{00000000-0005-0000-0000-000085160000}"/>
    <cellStyle name="20% - Accent4 2 7 2" xfId="2284" xr:uid="{00000000-0005-0000-0000-000086160000}"/>
    <cellStyle name="20% - Accent4 2 7 2 2" xfId="7258" xr:uid="{00000000-0005-0000-0000-000087160000}"/>
    <cellStyle name="20% - Accent4 2 7 2 3" xfId="11543" xr:uid="{00000000-0005-0000-0000-000088160000}"/>
    <cellStyle name="20% - Accent4 2 7 2 4" xfId="15815" xr:uid="{00000000-0005-0000-0000-000089160000}"/>
    <cellStyle name="20% - Accent4 2 7 2 5" xfId="20049" xr:uid="{00000000-0005-0000-0000-00008A160000}"/>
    <cellStyle name="20% - Accent4 2 7 2 6" xfId="24287" xr:uid="{00000000-0005-0000-0000-00008B160000}"/>
    <cellStyle name="20% - Accent4 2 7 2 7" xfId="28365" xr:uid="{00000000-0005-0000-0000-00008C160000}"/>
    <cellStyle name="20% - Accent4 2 7 3" xfId="3639" xr:uid="{00000000-0005-0000-0000-00008D160000}"/>
    <cellStyle name="20% - Accent4 2 7 3 2" xfId="8613" xr:uid="{00000000-0005-0000-0000-00008E160000}"/>
    <cellStyle name="20% - Accent4 2 7 3 3" xfId="12890" xr:uid="{00000000-0005-0000-0000-00008F160000}"/>
    <cellStyle name="20% - Accent4 2 7 3 4" xfId="17148" xr:uid="{00000000-0005-0000-0000-000090160000}"/>
    <cellStyle name="20% - Accent4 2 7 3 5" xfId="21367" xr:uid="{00000000-0005-0000-0000-000091160000}"/>
    <cellStyle name="20% - Accent4 2 7 3 6" xfId="25562" xr:uid="{00000000-0005-0000-0000-000092160000}"/>
    <cellStyle name="20% - Accent4 2 7 3 7" xfId="29458" xr:uid="{00000000-0005-0000-0000-000093160000}"/>
    <cellStyle name="20% - Accent4 2 7 4" xfId="6405" xr:uid="{00000000-0005-0000-0000-000094160000}"/>
    <cellStyle name="20% - Accent4 2 7 5" xfId="10694" xr:uid="{00000000-0005-0000-0000-000095160000}"/>
    <cellStyle name="20% - Accent4 2 7 6" xfId="14970" xr:uid="{00000000-0005-0000-0000-000096160000}"/>
    <cellStyle name="20% - Accent4 2 7 7" xfId="19211" xr:uid="{00000000-0005-0000-0000-000097160000}"/>
    <cellStyle name="20% - Accent4 2 7 8" xfId="23458" xr:uid="{00000000-0005-0000-0000-000098160000}"/>
    <cellStyle name="20% - Accent4 2 7 9" xfId="27558" xr:uid="{00000000-0005-0000-0000-000099160000}"/>
    <cellStyle name="20% - Accent4 2 8" xfId="1853" xr:uid="{00000000-0005-0000-0000-00009A160000}"/>
    <cellStyle name="20% - Accent4 2 8 2" xfId="6827" xr:uid="{00000000-0005-0000-0000-00009B160000}"/>
    <cellStyle name="20% - Accent4 2 8 3" xfId="11113" xr:uid="{00000000-0005-0000-0000-00009C160000}"/>
    <cellStyle name="20% - Accent4 2 8 4" xfId="15387" xr:uid="{00000000-0005-0000-0000-00009D160000}"/>
    <cellStyle name="20% - Accent4 2 8 5" xfId="19622" xr:uid="{00000000-0005-0000-0000-00009E160000}"/>
    <cellStyle name="20% - Accent4 2 8 6" xfId="23862" xr:uid="{00000000-0005-0000-0000-00009F160000}"/>
    <cellStyle name="20% - Accent4 2 8 7" xfId="27943" xr:uid="{00000000-0005-0000-0000-0000A0160000}"/>
    <cellStyle name="20% - Accent4 2 9" xfId="939" xr:uid="{00000000-0005-0000-0000-0000A1160000}"/>
    <cellStyle name="20% - Accent4 2 9 2" xfId="5915" xr:uid="{00000000-0005-0000-0000-0000A2160000}"/>
    <cellStyle name="20% - Accent4 2 9 3" xfId="10205" xr:uid="{00000000-0005-0000-0000-0000A3160000}"/>
    <cellStyle name="20% - Accent4 2 9 4" xfId="14484" xr:uid="{00000000-0005-0000-0000-0000A4160000}"/>
    <cellStyle name="20% - Accent4 2 9 5" xfId="18738" xr:uid="{00000000-0005-0000-0000-0000A5160000}"/>
    <cellStyle name="20% - Accent4 2 9 6" xfId="22988" xr:uid="{00000000-0005-0000-0000-0000A6160000}"/>
    <cellStyle name="20% - Accent4 2 9 7" xfId="27134" xr:uid="{00000000-0005-0000-0000-0000A7160000}"/>
    <cellStyle name="20% - Accent4 3" xfId="123" xr:uid="{00000000-0005-0000-0000-0000A8160000}"/>
    <cellStyle name="20% - Accent4 3 2" xfId="2740" xr:uid="{00000000-0005-0000-0000-0000A9160000}"/>
    <cellStyle name="20% - Accent4 3 3" xfId="2878" xr:uid="{00000000-0005-0000-0000-0000AA160000}"/>
    <cellStyle name="20% - Accent4 4" xfId="112" xr:uid="{00000000-0005-0000-0000-0000AB160000}"/>
    <cellStyle name="20% - Accent4 4 10" xfId="4350" xr:uid="{00000000-0005-0000-0000-0000AC160000}"/>
    <cellStyle name="20% - Accent4 4 10 2" xfId="9322" xr:uid="{00000000-0005-0000-0000-0000AD160000}"/>
    <cellStyle name="20% - Accent4 4 10 3" xfId="13600" xr:uid="{00000000-0005-0000-0000-0000AE160000}"/>
    <cellStyle name="20% - Accent4 4 10 4" xfId="17856" xr:uid="{00000000-0005-0000-0000-0000AF160000}"/>
    <cellStyle name="20% - Accent4 4 10 5" xfId="22073" xr:uid="{00000000-0005-0000-0000-0000B0160000}"/>
    <cellStyle name="20% - Accent4 4 10 6" xfId="26259" xr:uid="{00000000-0005-0000-0000-0000B1160000}"/>
    <cellStyle name="20% - Accent4 4 10 7" xfId="30138" xr:uid="{00000000-0005-0000-0000-0000B2160000}"/>
    <cellStyle name="20% - Accent4 4 11" xfId="5091" xr:uid="{00000000-0005-0000-0000-0000B3160000}"/>
    <cellStyle name="20% - Accent4 4 12" xfId="5167" xr:uid="{00000000-0005-0000-0000-0000B4160000}"/>
    <cellStyle name="20% - Accent4 4 13" xfId="5165" xr:uid="{00000000-0005-0000-0000-0000B5160000}"/>
    <cellStyle name="20% - Accent4 4 14" xfId="5328" xr:uid="{00000000-0005-0000-0000-0000B6160000}"/>
    <cellStyle name="20% - Accent4 4 15" xfId="20508" xr:uid="{00000000-0005-0000-0000-0000B7160000}"/>
    <cellStyle name="20% - Accent4 4 16" xfId="22020" xr:uid="{00000000-0005-0000-0000-0000B8160000}"/>
    <cellStyle name="20% - Accent4 4 2" xfId="303" xr:uid="{00000000-0005-0000-0000-0000B9160000}"/>
    <cellStyle name="20% - Accent4 4 2 10" xfId="10192" xr:uid="{00000000-0005-0000-0000-0000BA160000}"/>
    <cellStyle name="20% - Accent4 4 2 11" xfId="14470" xr:uid="{00000000-0005-0000-0000-0000BB160000}"/>
    <cellStyle name="20% - Accent4 4 2 12" xfId="20481" xr:uid="{00000000-0005-0000-0000-0000BC160000}"/>
    <cellStyle name="20% - Accent4 4 2 13" xfId="22975" xr:uid="{00000000-0005-0000-0000-0000BD160000}"/>
    <cellStyle name="20% - Accent4 4 2 2" xfId="467" xr:uid="{00000000-0005-0000-0000-0000BE160000}"/>
    <cellStyle name="20% - Accent4 4 2 2 10" xfId="10295" xr:uid="{00000000-0005-0000-0000-0000BF160000}"/>
    <cellStyle name="20% - Accent4 4 2 2 11" xfId="14663" xr:uid="{00000000-0005-0000-0000-0000C0160000}"/>
    <cellStyle name="20% - Accent4 4 2 2 12" xfId="18880" xr:uid="{00000000-0005-0000-0000-0000C1160000}"/>
    <cellStyle name="20% - Accent4 4 2 2 2" xfId="841" xr:uid="{00000000-0005-0000-0000-0000C2160000}"/>
    <cellStyle name="20% - Accent4 4 2 2 2 10" xfId="22894" xr:uid="{00000000-0005-0000-0000-0000C3160000}"/>
    <cellStyle name="20% - Accent4 4 2 2 2 11" xfId="27046" xr:uid="{00000000-0005-0000-0000-0000C4160000}"/>
    <cellStyle name="20% - Accent4 4 2 2 2 2" xfId="2285" xr:uid="{00000000-0005-0000-0000-0000C5160000}"/>
    <cellStyle name="20% - Accent4 4 2 2 2 2 2" xfId="4208" xr:uid="{00000000-0005-0000-0000-0000C6160000}"/>
    <cellStyle name="20% - Accent4 4 2 2 2 2 2 2" xfId="9182" xr:uid="{00000000-0005-0000-0000-0000C7160000}"/>
    <cellStyle name="20% - Accent4 4 2 2 2 2 2 3" xfId="13459" xr:uid="{00000000-0005-0000-0000-0000C8160000}"/>
    <cellStyle name="20% - Accent4 4 2 2 2 2 2 4" xfId="17717" xr:uid="{00000000-0005-0000-0000-0000C9160000}"/>
    <cellStyle name="20% - Accent4 4 2 2 2 2 2 5" xfId="21936" xr:uid="{00000000-0005-0000-0000-0000CA160000}"/>
    <cellStyle name="20% - Accent4 4 2 2 2 2 2 6" xfId="26131" xr:uid="{00000000-0005-0000-0000-0000CB160000}"/>
    <cellStyle name="20% - Accent4 4 2 2 2 2 2 7" xfId="30027" xr:uid="{00000000-0005-0000-0000-0000CC160000}"/>
    <cellStyle name="20% - Accent4 4 2 2 2 2 3" xfId="7259" xr:uid="{00000000-0005-0000-0000-0000CD160000}"/>
    <cellStyle name="20% - Accent4 4 2 2 2 2 4" xfId="11544" xr:uid="{00000000-0005-0000-0000-0000CE160000}"/>
    <cellStyle name="20% - Accent4 4 2 2 2 2 5" xfId="15816" xr:uid="{00000000-0005-0000-0000-0000CF160000}"/>
    <cellStyle name="20% - Accent4 4 2 2 2 2 6" xfId="20050" xr:uid="{00000000-0005-0000-0000-0000D0160000}"/>
    <cellStyle name="20% - Accent4 4 2 2 2 2 7" xfId="24288" xr:uid="{00000000-0005-0000-0000-0000D1160000}"/>
    <cellStyle name="20% - Accent4 4 2 2 2 2 8" xfId="28366" xr:uid="{00000000-0005-0000-0000-0000D2160000}"/>
    <cellStyle name="20% - Accent4 4 2 2 2 3" xfId="1431" xr:uid="{00000000-0005-0000-0000-0000D3160000}"/>
    <cellStyle name="20% - Accent4 4 2 2 2 3 2" xfId="6406" xr:uid="{00000000-0005-0000-0000-0000D4160000}"/>
    <cellStyle name="20% - Accent4 4 2 2 2 3 3" xfId="10695" xr:uid="{00000000-0005-0000-0000-0000D5160000}"/>
    <cellStyle name="20% - Accent4 4 2 2 2 3 4" xfId="14971" xr:uid="{00000000-0005-0000-0000-0000D6160000}"/>
    <cellStyle name="20% - Accent4 4 2 2 2 3 5" xfId="19212" xr:uid="{00000000-0005-0000-0000-0000D7160000}"/>
    <cellStyle name="20% - Accent4 4 2 2 2 3 6" xfId="23459" xr:uid="{00000000-0005-0000-0000-0000D8160000}"/>
    <cellStyle name="20% - Accent4 4 2 2 2 3 7" xfId="27559" xr:uid="{00000000-0005-0000-0000-0000D9160000}"/>
    <cellStyle name="20% - Accent4 4 2 2 2 4" xfId="3551" xr:uid="{00000000-0005-0000-0000-0000DA160000}"/>
    <cellStyle name="20% - Accent4 4 2 2 2 4 2" xfId="8525" xr:uid="{00000000-0005-0000-0000-0000DB160000}"/>
    <cellStyle name="20% - Accent4 4 2 2 2 4 3" xfId="12802" xr:uid="{00000000-0005-0000-0000-0000DC160000}"/>
    <cellStyle name="20% - Accent4 4 2 2 2 4 4" xfId="17060" xr:uid="{00000000-0005-0000-0000-0000DD160000}"/>
    <cellStyle name="20% - Accent4 4 2 2 2 4 5" xfId="21279" xr:uid="{00000000-0005-0000-0000-0000DE160000}"/>
    <cellStyle name="20% - Accent4 4 2 2 2 4 6" xfId="25474" xr:uid="{00000000-0005-0000-0000-0000DF160000}"/>
    <cellStyle name="20% - Accent4 4 2 2 2 4 7" xfId="29370" xr:uid="{00000000-0005-0000-0000-0000E0160000}"/>
    <cellStyle name="20% - Accent4 4 2 2 2 5" xfId="4899" xr:uid="{00000000-0005-0000-0000-0000E1160000}"/>
    <cellStyle name="20% - Accent4 4 2 2 2 5 2" xfId="9871" xr:uid="{00000000-0005-0000-0000-0000E2160000}"/>
    <cellStyle name="20% - Accent4 4 2 2 2 5 3" xfId="14149" xr:uid="{00000000-0005-0000-0000-0000E3160000}"/>
    <cellStyle name="20% - Accent4 4 2 2 2 5 4" xfId="18405" xr:uid="{00000000-0005-0000-0000-0000E4160000}"/>
    <cellStyle name="20% - Accent4 4 2 2 2 5 5" xfId="22622" xr:uid="{00000000-0005-0000-0000-0000E5160000}"/>
    <cellStyle name="20% - Accent4 4 2 2 2 5 6" xfId="26808" xr:uid="{00000000-0005-0000-0000-0000E6160000}"/>
    <cellStyle name="20% - Accent4 4 2 2 2 5 7" xfId="30687" xr:uid="{00000000-0005-0000-0000-0000E7160000}"/>
    <cellStyle name="20% - Accent4 4 2 2 2 6" xfId="5817" xr:uid="{00000000-0005-0000-0000-0000E8160000}"/>
    <cellStyle name="20% - Accent4 4 2 2 2 7" xfId="10109" xr:uid="{00000000-0005-0000-0000-0000E9160000}"/>
    <cellStyle name="20% - Accent4 4 2 2 2 8" xfId="14387" xr:uid="{00000000-0005-0000-0000-0000EA160000}"/>
    <cellStyle name="20% - Accent4 4 2 2 2 9" xfId="18643" xr:uid="{00000000-0005-0000-0000-0000EB160000}"/>
    <cellStyle name="20% - Accent4 4 2 2 3" xfId="2100" xr:uid="{00000000-0005-0000-0000-0000EC160000}"/>
    <cellStyle name="20% - Accent4 4 2 2 3 2" xfId="3879" xr:uid="{00000000-0005-0000-0000-0000ED160000}"/>
    <cellStyle name="20% - Accent4 4 2 2 3 2 2" xfId="8853" xr:uid="{00000000-0005-0000-0000-0000EE160000}"/>
    <cellStyle name="20% - Accent4 4 2 2 3 2 3" xfId="13130" xr:uid="{00000000-0005-0000-0000-0000EF160000}"/>
    <cellStyle name="20% - Accent4 4 2 2 3 2 4" xfId="17388" xr:uid="{00000000-0005-0000-0000-0000F0160000}"/>
    <cellStyle name="20% - Accent4 4 2 2 3 2 5" xfId="21607" xr:uid="{00000000-0005-0000-0000-0000F1160000}"/>
    <cellStyle name="20% - Accent4 4 2 2 3 2 6" xfId="25802" xr:uid="{00000000-0005-0000-0000-0000F2160000}"/>
    <cellStyle name="20% - Accent4 4 2 2 3 2 7" xfId="29698" xr:uid="{00000000-0005-0000-0000-0000F3160000}"/>
    <cellStyle name="20% - Accent4 4 2 2 3 3" xfId="7074" xr:uid="{00000000-0005-0000-0000-0000F4160000}"/>
    <cellStyle name="20% - Accent4 4 2 2 3 4" xfId="11359" xr:uid="{00000000-0005-0000-0000-0000F5160000}"/>
    <cellStyle name="20% - Accent4 4 2 2 3 5" xfId="15631" xr:uid="{00000000-0005-0000-0000-0000F6160000}"/>
    <cellStyle name="20% - Accent4 4 2 2 3 6" xfId="19865" xr:uid="{00000000-0005-0000-0000-0000F7160000}"/>
    <cellStyle name="20% - Accent4 4 2 2 3 7" xfId="24103" xr:uid="{00000000-0005-0000-0000-0000F8160000}"/>
    <cellStyle name="20% - Accent4 4 2 2 3 8" xfId="28181" xr:uid="{00000000-0005-0000-0000-0000F9160000}"/>
    <cellStyle name="20% - Accent4 4 2 2 4" xfId="1239" xr:uid="{00000000-0005-0000-0000-0000FA160000}"/>
    <cellStyle name="20% - Accent4 4 2 2 4 2" xfId="6214" xr:uid="{00000000-0005-0000-0000-0000FB160000}"/>
    <cellStyle name="20% - Accent4 4 2 2 4 3" xfId="10503" xr:uid="{00000000-0005-0000-0000-0000FC160000}"/>
    <cellStyle name="20% - Accent4 4 2 2 4 4" xfId="14781" xr:uid="{00000000-0005-0000-0000-0000FD160000}"/>
    <cellStyle name="20% - Accent4 4 2 2 4 5" xfId="19023" xr:uid="{00000000-0005-0000-0000-0000FE160000}"/>
    <cellStyle name="20% - Accent4 4 2 2 4 6" xfId="23269" xr:uid="{00000000-0005-0000-0000-0000FF160000}"/>
    <cellStyle name="20% - Accent4 4 2 2 4 7" xfId="27374" xr:uid="{00000000-0005-0000-0000-000000170000}"/>
    <cellStyle name="20% - Accent4 4 2 2 5" xfId="3222" xr:uid="{00000000-0005-0000-0000-000001170000}"/>
    <cellStyle name="20% - Accent4 4 2 2 5 2" xfId="8195" xr:uid="{00000000-0005-0000-0000-000002170000}"/>
    <cellStyle name="20% - Accent4 4 2 2 5 3" xfId="12472" xr:uid="{00000000-0005-0000-0000-000003170000}"/>
    <cellStyle name="20% - Accent4 4 2 2 5 4" xfId="16731" xr:uid="{00000000-0005-0000-0000-000004170000}"/>
    <cellStyle name="20% - Accent4 4 2 2 5 5" xfId="20949" xr:uid="{00000000-0005-0000-0000-000005170000}"/>
    <cellStyle name="20% - Accent4 4 2 2 5 6" xfId="25145" xr:uid="{00000000-0005-0000-0000-000006170000}"/>
    <cellStyle name="20% - Accent4 4 2 2 5 7" xfId="29041" xr:uid="{00000000-0005-0000-0000-000007170000}"/>
    <cellStyle name="20% - Accent4 4 2 2 6" xfId="4570" xr:uid="{00000000-0005-0000-0000-000008170000}"/>
    <cellStyle name="20% - Accent4 4 2 2 6 2" xfId="9542" xr:uid="{00000000-0005-0000-0000-000009170000}"/>
    <cellStyle name="20% - Accent4 4 2 2 6 3" xfId="13820" xr:uid="{00000000-0005-0000-0000-00000A170000}"/>
    <cellStyle name="20% - Accent4 4 2 2 6 4" xfId="18076" xr:uid="{00000000-0005-0000-0000-00000B170000}"/>
    <cellStyle name="20% - Accent4 4 2 2 6 5" xfId="22293" xr:uid="{00000000-0005-0000-0000-00000C170000}"/>
    <cellStyle name="20% - Accent4 4 2 2 6 6" xfId="26479" xr:uid="{00000000-0005-0000-0000-00000D170000}"/>
    <cellStyle name="20% - Accent4 4 2 2 6 7" xfId="30358" xr:uid="{00000000-0005-0000-0000-00000E170000}"/>
    <cellStyle name="20% - Accent4 4 2 2 7" xfId="5444" xr:uid="{00000000-0005-0000-0000-00000F170000}"/>
    <cellStyle name="20% - Accent4 4 2 2 8" xfId="5552" xr:uid="{00000000-0005-0000-0000-000010170000}"/>
    <cellStyle name="20% - Accent4 4 2 2 9" xfId="6006" xr:uid="{00000000-0005-0000-0000-000011170000}"/>
    <cellStyle name="20% - Accent4 4 2 3" xfId="686" xr:uid="{00000000-0005-0000-0000-000012170000}"/>
    <cellStyle name="20% - Accent4 4 2 3 10" xfId="22739" xr:uid="{00000000-0005-0000-0000-000013170000}"/>
    <cellStyle name="20% - Accent4 4 2 3 11" xfId="26891" xr:uid="{00000000-0005-0000-0000-000014170000}"/>
    <cellStyle name="20% - Accent4 4 2 3 2" xfId="2286" xr:uid="{00000000-0005-0000-0000-000015170000}"/>
    <cellStyle name="20% - Accent4 4 2 3 2 2" xfId="4053" xr:uid="{00000000-0005-0000-0000-000016170000}"/>
    <cellStyle name="20% - Accent4 4 2 3 2 2 2" xfId="9027" xr:uid="{00000000-0005-0000-0000-000017170000}"/>
    <cellStyle name="20% - Accent4 4 2 3 2 2 3" xfId="13304" xr:uid="{00000000-0005-0000-0000-000018170000}"/>
    <cellStyle name="20% - Accent4 4 2 3 2 2 4" xfId="17562" xr:uid="{00000000-0005-0000-0000-000019170000}"/>
    <cellStyle name="20% - Accent4 4 2 3 2 2 5" xfId="21781" xr:uid="{00000000-0005-0000-0000-00001A170000}"/>
    <cellStyle name="20% - Accent4 4 2 3 2 2 6" xfId="25976" xr:uid="{00000000-0005-0000-0000-00001B170000}"/>
    <cellStyle name="20% - Accent4 4 2 3 2 2 7" xfId="29872" xr:uid="{00000000-0005-0000-0000-00001C170000}"/>
    <cellStyle name="20% - Accent4 4 2 3 2 3" xfId="7260" xr:uid="{00000000-0005-0000-0000-00001D170000}"/>
    <cellStyle name="20% - Accent4 4 2 3 2 4" xfId="11545" xr:uid="{00000000-0005-0000-0000-00001E170000}"/>
    <cellStyle name="20% - Accent4 4 2 3 2 5" xfId="15817" xr:uid="{00000000-0005-0000-0000-00001F170000}"/>
    <cellStyle name="20% - Accent4 4 2 3 2 6" xfId="20051" xr:uid="{00000000-0005-0000-0000-000020170000}"/>
    <cellStyle name="20% - Accent4 4 2 3 2 7" xfId="24289" xr:uid="{00000000-0005-0000-0000-000021170000}"/>
    <cellStyle name="20% - Accent4 4 2 3 2 8" xfId="28367" xr:uid="{00000000-0005-0000-0000-000022170000}"/>
    <cellStyle name="20% - Accent4 4 2 3 3" xfId="1432" xr:uid="{00000000-0005-0000-0000-000023170000}"/>
    <cellStyle name="20% - Accent4 4 2 3 3 2" xfId="6407" xr:uid="{00000000-0005-0000-0000-000024170000}"/>
    <cellStyle name="20% - Accent4 4 2 3 3 3" xfId="10696" xr:uid="{00000000-0005-0000-0000-000025170000}"/>
    <cellStyle name="20% - Accent4 4 2 3 3 4" xfId="14972" xr:uid="{00000000-0005-0000-0000-000026170000}"/>
    <cellStyle name="20% - Accent4 4 2 3 3 5" xfId="19213" xr:uid="{00000000-0005-0000-0000-000027170000}"/>
    <cellStyle name="20% - Accent4 4 2 3 3 6" xfId="23460" xr:uid="{00000000-0005-0000-0000-000028170000}"/>
    <cellStyle name="20% - Accent4 4 2 3 3 7" xfId="27560" xr:uid="{00000000-0005-0000-0000-000029170000}"/>
    <cellStyle name="20% - Accent4 4 2 3 4" xfId="3396" xr:uid="{00000000-0005-0000-0000-00002A170000}"/>
    <cellStyle name="20% - Accent4 4 2 3 4 2" xfId="8370" xr:uid="{00000000-0005-0000-0000-00002B170000}"/>
    <cellStyle name="20% - Accent4 4 2 3 4 3" xfId="12647" xr:uid="{00000000-0005-0000-0000-00002C170000}"/>
    <cellStyle name="20% - Accent4 4 2 3 4 4" xfId="16905" xr:uid="{00000000-0005-0000-0000-00002D170000}"/>
    <cellStyle name="20% - Accent4 4 2 3 4 5" xfId="21124" xr:uid="{00000000-0005-0000-0000-00002E170000}"/>
    <cellStyle name="20% - Accent4 4 2 3 4 6" xfId="25319" xr:uid="{00000000-0005-0000-0000-00002F170000}"/>
    <cellStyle name="20% - Accent4 4 2 3 4 7" xfId="29215" xr:uid="{00000000-0005-0000-0000-000030170000}"/>
    <cellStyle name="20% - Accent4 4 2 3 5" xfId="4744" xr:uid="{00000000-0005-0000-0000-000031170000}"/>
    <cellStyle name="20% - Accent4 4 2 3 5 2" xfId="9716" xr:uid="{00000000-0005-0000-0000-000032170000}"/>
    <cellStyle name="20% - Accent4 4 2 3 5 3" xfId="13994" xr:uid="{00000000-0005-0000-0000-000033170000}"/>
    <cellStyle name="20% - Accent4 4 2 3 5 4" xfId="18250" xr:uid="{00000000-0005-0000-0000-000034170000}"/>
    <cellStyle name="20% - Accent4 4 2 3 5 5" xfId="22467" xr:uid="{00000000-0005-0000-0000-000035170000}"/>
    <cellStyle name="20% - Accent4 4 2 3 5 6" xfId="26653" xr:uid="{00000000-0005-0000-0000-000036170000}"/>
    <cellStyle name="20% - Accent4 4 2 3 5 7" xfId="30532" xr:uid="{00000000-0005-0000-0000-000037170000}"/>
    <cellStyle name="20% - Accent4 4 2 3 6" xfId="5662" xr:uid="{00000000-0005-0000-0000-000038170000}"/>
    <cellStyle name="20% - Accent4 4 2 3 7" xfId="9954" xr:uid="{00000000-0005-0000-0000-000039170000}"/>
    <cellStyle name="20% - Accent4 4 2 3 8" xfId="14232" xr:uid="{00000000-0005-0000-0000-00003A170000}"/>
    <cellStyle name="20% - Accent4 4 2 3 9" xfId="18488" xr:uid="{00000000-0005-0000-0000-00003B170000}"/>
    <cellStyle name="20% - Accent4 4 2 4" xfId="1947" xr:uid="{00000000-0005-0000-0000-00003C170000}"/>
    <cellStyle name="20% - Accent4 4 2 4 2" xfId="3724" xr:uid="{00000000-0005-0000-0000-00003D170000}"/>
    <cellStyle name="20% - Accent4 4 2 4 2 2" xfId="8698" xr:uid="{00000000-0005-0000-0000-00003E170000}"/>
    <cellStyle name="20% - Accent4 4 2 4 2 3" xfId="12975" xr:uid="{00000000-0005-0000-0000-00003F170000}"/>
    <cellStyle name="20% - Accent4 4 2 4 2 4" xfId="17233" xr:uid="{00000000-0005-0000-0000-000040170000}"/>
    <cellStyle name="20% - Accent4 4 2 4 2 5" xfId="21452" xr:uid="{00000000-0005-0000-0000-000041170000}"/>
    <cellStyle name="20% - Accent4 4 2 4 2 6" xfId="25647" xr:uid="{00000000-0005-0000-0000-000042170000}"/>
    <cellStyle name="20% - Accent4 4 2 4 2 7" xfId="29543" xr:uid="{00000000-0005-0000-0000-000043170000}"/>
    <cellStyle name="20% - Accent4 4 2 4 3" xfId="6921" xr:uid="{00000000-0005-0000-0000-000044170000}"/>
    <cellStyle name="20% - Accent4 4 2 4 4" xfId="11206" xr:uid="{00000000-0005-0000-0000-000045170000}"/>
    <cellStyle name="20% - Accent4 4 2 4 5" xfId="15479" xr:uid="{00000000-0005-0000-0000-000046170000}"/>
    <cellStyle name="20% - Accent4 4 2 4 6" xfId="19714" xr:uid="{00000000-0005-0000-0000-000047170000}"/>
    <cellStyle name="20% - Accent4 4 2 4 7" xfId="23952" xr:uid="{00000000-0005-0000-0000-000048170000}"/>
    <cellStyle name="20% - Accent4 4 2 4 8" xfId="28030" xr:uid="{00000000-0005-0000-0000-000049170000}"/>
    <cellStyle name="20% - Accent4 4 2 5" xfId="1063" xr:uid="{00000000-0005-0000-0000-00004A170000}"/>
    <cellStyle name="20% - Accent4 4 2 5 2" xfId="6039" xr:uid="{00000000-0005-0000-0000-00004B170000}"/>
    <cellStyle name="20% - Accent4 4 2 5 3" xfId="10328" xr:uid="{00000000-0005-0000-0000-00004C170000}"/>
    <cellStyle name="20% - Accent4 4 2 5 4" xfId="14606" xr:uid="{00000000-0005-0000-0000-00004D170000}"/>
    <cellStyle name="20% - Accent4 4 2 5 5" xfId="18854" xr:uid="{00000000-0005-0000-0000-00004E170000}"/>
    <cellStyle name="20% - Accent4 4 2 5 6" xfId="23102" xr:uid="{00000000-0005-0000-0000-00004F170000}"/>
    <cellStyle name="20% - Accent4 4 2 5 7" xfId="27222" xr:uid="{00000000-0005-0000-0000-000050170000}"/>
    <cellStyle name="20% - Accent4 4 2 6" xfId="3067" xr:uid="{00000000-0005-0000-0000-000051170000}"/>
    <cellStyle name="20% - Accent4 4 2 6 2" xfId="8040" xr:uid="{00000000-0005-0000-0000-000052170000}"/>
    <cellStyle name="20% - Accent4 4 2 6 3" xfId="12317" xr:uid="{00000000-0005-0000-0000-000053170000}"/>
    <cellStyle name="20% - Accent4 4 2 6 4" xfId="16576" xr:uid="{00000000-0005-0000-0000-000054170000}"/>
    <cellStyle name="20% - Accent4 4 2 6 5" xfId="20794" xr:uid="{00000000-0005-0000-0000-000055170000}"/>
    <cellStyle name="20% - Accent4 4 2 6 6" xfId="24990" xr:uid="{00000000-0005-0000-0000-000056170000}"/>
    <cellStyle name="20% - Accent4 4 2 6 7" xfId="28886" xr:uid="{00000000-0005-0000-0000-000057170000}"/>
    <cellStyle name="20% - Accent4 4 2 7" xfId="4415" xr:uid="{00000000-0005-0000-0000-000058170000}"/>
    <cellStyle name="20% - Accent4 4 2 7 2" xfId="9387" xr:uid="{00000000-0005-0000-0000-000059170000}"/>
    <cellStyle name="20% - Accent4 4 2 7 3" xfId="13665" xr:uid="{00000000-0005-0000-0000-00005A170000}"/>
    <cellStyle name="20% - Accent4 4 2 7 4" xfId="17921" xr:uid="{00000000-0005-0000-0000-00005B170000}"/>
    <cellStyle name="20% - Accent4 4 2 7 5" xfId="22138" xr:uid="{00000000-0005-0000-0000-00005C170000}"/>
    <cellStyle name="20% - Accent4 4 2 7 6" xfId="26324" xr:uid="{00000000-0005-0000-0000-00005D170000}"/>
    <cellStyle name="20% - Accent4 4 2 7 7" xfId="30203" xr:uid="{00000000-0005-0000-0000-00005E170000}"/>
    <cellStyle name="20% - Accent4 4 2 8" xfId="5280" xr:uid="{00000000-0005-0000-0000-00005F170000}"/>
    <cellStyle name="20% - Accent4 4 2 9" xfId="5900" xr:uid="{00000000-0005-0000-0000-000060170000}"/>
    <cellStyle name="20% - Accent4 4 3" xfId="405" xr:uid="{00000000-0005-0000-0000-000061170000}"/>
    <cellStyle name="20% - Accent4 4 3 10" xfId="16205" xr:uid="{00000000-0005-0000-0000-000062170000}"/>
    <cellStyle name="20% - Accent4 4 3 11" xfId="20688" xr:uid="{00000000-0005-0000-0000-000063170000}"/>
    <cellStyle name="20% - Accent4 4 3 12" xfId="24671" xr:uid="{00000000-0005-0000-0000-000064170000}"/>
    <cellStyle name="20% - Accent4 4 3 2" xfId="779" xr:uid="{00000000-0005-0000-0000-000065170000}"/>
    <cellStyle name="20% - Accent4 4 3 2 10" xfId="22832" xr:uid="{00000000-0005-0000-0000-000066170000}"/>
    <cellStyle name="20% - Accent4 4 3 2 11" xfId="26984" xr:uid="{00000000-0005-0000-0000-000067170000}"/>
    <cellStyle name="20% - Accent4 4 3 2 2" xfId="2287" xr:uid="{00000000-0005-0000-0000-000068170000}"/>
    <cellStyle name="20% - Accent4 4 3 2 2 2" xfId="4146" xr:uid="{00000000-0005-0000-0000-000069170000}"/>
    <cellStyle name="20% - Accent4 4 3 2 2 2 2" xfId="9120" xr:uid="{00000000-0005-0000-0000-00006A170000}"/>
    <cellStyle name="20% - Accent4 4 3 2 2 2 3" xfId="13397" xr:uid="{00000000-0005-0000-0000-00006B170000}"/>
    <cellStyle name="20% - Accent4 4 3 2 2 2 4" xfId="17655" xr:uid="{00000000-0005-0000-0000-00006C170000}"/>
    <cellStyle name="20% - Accent4 4 3 2 2 2 5" xfId="21874" xr:uid="{00000000-0005-0000-0000-00006D170000}"/>
    <cellStyle name="20% - Accent4 4 3 2 2 2 6" xfId="26069" xr:uid="{00000000-0005-0000-0000-00006E170000}"/>
    <cellStyle name="20% - Accent4 4 3 2 2 2 7" xfId="29965" xr:uid="{00000000-0005-0000-0000-00006F170000}"/>
    <cellStyle name="20% - Accent4 4 3 2 2 3" xfId="7261" xr:uid="{00000000-0005-0000-0000-000070170000}"/>
    <cellStyle name="20% - Accent4 4 3 2 2 4" xfId="11546" xr:uid="{00000000-0005-0000-0000-000071170000}"/>
    <cellStyle name="20% - Accent4 4 3 2 2 5" xfId="15818" xr:uid="{00000000-0005-0000-0000-000072170000}"/>
    <cellStyle name="20% - Accent4 4 3 2 2 6" xfId="20052" xr:uid="{00000000-0005-0000-0000-000073170000}"/>
    <cellStyle name="20% - Accent4 4 3 2 2 7" xfId="24290" xr:uid="{00000000-0005-0000-0000-000074170000}"/>
    <cellStyle name="20% - Accent4 4 3 2 2 8" xfId="28368" xr:uid="{00000000-0005-0000-0000-000075170000}"/>
    <cellStyle name="20% - Accent4 4 3 2 3" xfId="1433" xr:uid="{00000000-0005-0000-0000-000076170000}"/>
    <cellStyle name="20% - Accent4 4 3 2 3 2" xfId="6408" xr:uid="{00000000-0005-0000-0000-000077170000}"/>
    <cellStyle name="20% - Accent4 4 3 2 3 3" xfId="10697" xr:uid="{00000000-0005-0000-0000-000078170000}"/>
    <cellStyle name="20% - Accent4 4 3 2 3 4" xfId="14973" xr:uid="{00000000-0005-0000-0000-000079170000}"/>
    <cellStyle name="20% - Accent4 4 3 2 3 5" xfId="19214" xr:uid="{00000000-0005-0000-0000-00007A170000}"/>
    <cellStyle name="20% - Accent4 4 3 2 3 6" xfId="23461" xr:uid="{00000000-0005-0000-0000-00007B170000}"/>
    <cellStyle name="20% - Accent4 4 3 2 3 7" xfId="27561" xr:uid="{00000000-0005-0000-0000-00007C170000}"/>
    <cellStyle name="20% - Accent4 4 3 2 4" xfId="3489" xr:uid="{00000000-0005-0000-0000-00007D170000}"/>
    <cellStyle name="20% - Accent4 4 3 2 4 2" xfId="8463" xr:uid="{00000000-0005-0000-0000-00007E170000}"/>
    <cellStyle name="20% - Accent4 4 3 2 4 3" xfId="12740" xr:uid="{00000000-0005-0000-0000-00007F170000}"/>
    <cellStyle name="20% - Accent4 4 3 2 4 4" xfId="16998" xr:uid="{00000000-0005-0000-0000-000080170000}"/>
    <cellStyle name="20% - Accent4 4 3 2 4 5" xfId="21217" xr:uid="{00000000-0005-0000-0000-000081170000}"/>
    <cellStyle name="20% - Accent4 4 3 2 4 6" xfId="25412" xr:uid="{00000000-0005-0000-0000-000082170000}"/>
    <cellStyle name="20% - Accent4 4 3 2 4 7" xfId="29308" xr:uid="{00000000-0005-0000-0000-000083170000}"/>
    <cellStyle name="20% - Accent4 4 3 2 5" xfId="4837" xr:uid="{00000000-0005-0000-0000-000084170000}"/>
    <cellStyle name="20% - Accent4 4 3 2 5 2" xfId="9809" xr:uid="{00000000-0005-0000-0000-000085170000}"/>
    <cellStyle name="20% - Accent4 4 3 2 5 3" xfId="14087" xr:uid="{00000000-0005-0000-0000-000086170000}"/>
    <cellStyle name="20% - Accent4 4 3 2 5 4" xfId="18343" xr:uid="{00000000-0005-0000-0000-000087170000}"/>
    <cellStyle name="20% - Accent4 4 3 2 5 5" xfId="22560" xr:uid="{00000000-0005-0000-0000-000088170000}"/>
    <cellStyle name="20% - Accent4 4 3 2 5 6" xfId="26746" xr:uid="{00000000-0005-0000-0000-000089170000}"/>
    <cellStyle name="20% - Accent4 4 3 2 5 7" xfId="30625" xr:uid="{00000000-0005-0000-0000-00008A170000}"/>
    <cellStyle name="20% - Accent4 4 3 2 6" xfId="5755" xr:uid="{00000000-0005-0000-0000-00008B170000}"/>
    <cellStyle name="20% - Accent4 4 3 2 7" xfId="10047" xr:uid="{00000000-0005-0000-0000-00008C170000}"/>
    <cellStyle name="20% - Accent4 4 3 2 8" xfId="14325" xr:uid="{00000000-0005-0000-0000-00008D170000}"/>
    <cellStyle name="20% - Accent4 4 3 2 9" xfId="18581" xr:uid="{00000000-0005-0000-0000-00008E170000}"/>
    <cellStyle name="20% - Accent4 4 3 3" xfId="2038" xr:uid="{00000000-0005-0000-0000-00008F170000}"/>
    <cellStyle name="20% - Accent4 4 3 3 2" xfId="3817" xr:uid="{00000000-0005-0000-0000-000090170000}"/>
    <cellStyle name="20% - Accent4 4 3 3 2 2" xfId="8791" xr:uid="{00000000-0005-0000-0000-000091170000}"/>
    <cellStyle name="20% - Accent4 4 3 3 2 3" xfId="13068" xr:uid="{00000000-0005-0000-0000-000092170000}"/>
    <cellStyle name="20% - Accent4 4 3 3 2 4" xfId="17326" xr:uid="{00000000-0005-0000-0000-000093170000}"/>
    <cellStyle name="20% - Accent4 4 3 3 2 5" xfId="21545" xr:uid="{00000000-0005-0000-0000-000094170000}"/>
    <cellStyle name="20% - Accent4 4 3 3 2 6" xfId="25740" xr:uid="{00000000-0005-0000-0000-000095170000}"/>
    <cellStyle name="20% - Accent4 4 3 3 2 7" xfId="29636" xr:uid="{00000000-0005-0000-0000-000096170000}"/>
    <cellStyle name="20% - Accent4 4 3 3 3" xfId="7012" xr:uid="{00000000-0005-0000-0000-000097170000}"/>
    <cellStyle name="20% - Accent4 4 3 3 4" xfId="11297" xr:uid="{00000000-0005-0000-0000-000098170000}"/>
    <cellStyle name="20% - Accent4 4 3 3 5" xfId="15569" xr:uid="{00000000-0005-0000-0000-000099170000}"/>
    <cellStyle name="20% - Accent4 4 3 3 6" xfId="19803" xr:uid="{00000000-0005-0000-0000-00009A170000}"/>
    <cellStyle name="20% - Accent4 4 3 3 7" xfId="24041" xr:uid="{00000000-0005-0000-0000-00009B170000}"/>
    <cellStyle name="20% - Accent4 4 3 3 8" xfId="28119" xr:uid="{00000000-0005-0000-0000-00009C170000}"/>
    <cellStyle name="20% - Accent4 4 3 4" xfId="1177" xr:uid="{00000000-0005-0000-0000-00009D170000}"/>
    <cellStyle name="20% - Accent4 4 3 4 2" xfId="6152" xr:uid="{00000000-0005-0000-0000-00009E170000}"/>
    <cellStyle name="20% - Accent4 4 3 4 3" xfId="10441" xr:uid="{00000000-0005-0000-0000-00009F170000}"/>
    <cellStyle name="20% - Accent4 4 3 4 4" xfId="14719" xr:uid="{00000000-0005-0000-0000-0000A0170000}"/>
    <cellStyle name="20% - Accent4 4 3 4 5" xfId="18961" xr:uid="{00000000-0005-0000-0000-0000A1170000}"/>
    <cellStyle name="20% - Accent4 4 3 4 6" xfId="23207" xr:uid="{00000000-0005-0000-0000-0000A2170000}"/>
    <cellStyle name="20% - Accent4 4 3 4 7" xfId="27312" xr:uid="{00000000-0005-0000-0000-0000A3170000}"/>
    <cellStyle name="20% - Accent4 4 3 5" xfId="3160" xr:uid="{00000000-0005-0000-0000-0000A4170000}"/>
    <cellStyle name="20% - Accent4 4 3 5 2" xfId="8133" xr:uid="{00000000-0005-0000-0000-0000A5170000}"/>
    <cellStyle name="20% - Accent4 4 3 5 3" xfId="12410" xr:uid="{00000000-0005-0000-0000-0000A6170000}"/>
    <cellStyle name="20% - Accent4 4 3 5 4" xfId="16669" xr:uid="{00000000-0005-0000-0000-0000A7170000}"/>
    <cellStyle name="20% - Accent4 4 3 5 5" xfId="20887" xr:uid="{00000000-0005-0000-0000-0000A8170000}"/>
    <cellStyle name="20% - Accent4 4 3 5 6" xfId="25083" xr:uid="{00000000-0005-0000-0000-0000A9170000}"/>
    <cellStyle name="20% - Accent4 4 3 5 7" xfId="28979" xr:uid="{00000000-0005-0000-0000-0000AA170000}"/>
    <cellStyle name="20% - Accent4 4 3 6" xfId="4508" xr:uid="{00000000-0005-0000-0000-0000AB170000}"/>
    <cellStyle name="20% - Accent4 4 3 6 2" xfId="9480" xr:uid="{00000000-0005-0000-0000-0000AC170000}"/>
    <cellStyle name="20% - Accent4 4 3 6 3" xfId="13758" xr:uid="{00000000-0005-0000-0000-0000AD170000}"/>
    <cellStyle name="20% - Accent4 4 3 6 4" xfId="18014" xr:uid="{00000000-0005-0000-0000-0000AE170000}"/>
    <cellStyle name="20% - Accent4 4 3 6 5" xfId="22231" xr:uid="{00000000-0005-0000-0000-0000AF170000}"/>
    <cellStyle name="20% - Accent4 4 3 6 6" xfId="26417" xr:uid="{00000000-0005-0000-0000-0000B0170000}"/>
    <cellStyle name="20% - Accent4 4 3 6 7" xfId="30296" xr:uid="{00000000-0005-0000-0000-0000B1170000}"/>
    <cellStyle name="20% - Accent4 4 3 7" xfId="5382" xr:uid="{00000000-0005-0000-0000-0000B2170000}"/>
    <cellStyle name="20% - Accent4 4 3 8" xfId="7649" xr:uid="{00000000-0005-0000-0000-0000B3170000}"/>
    <cellStyle name="20% - Accent4 4 3 9" xfId="11931" xr:uid="{00000000-0005-0000-0000-0000B4170000}"/>
    <cellStyle name="20% - Accent4 4 4" xfId="519" xr:uid="{00000000-0005-0000-0000-0000B5170000}"/>
    <cellStyle name="20% - Accent4 4 4 10" xfId="11988" xr:uid="{00000000-0005-0000-0000-0000B6170000}"/>
    <cellStyle name="20% - Accent4 4 4 11" xfId="12105" xr:uid="{00000000-0005-0000-0000-0000B7170000}"/>
    <cellStyle name="20% - Accent4 4 4 12" xfId="16360" xr:uid="{00000000-0005-0000-0000-0000B8170000}"/>
    <cellStyle name="20% - Accent4 4 4 2" xfId="893" xr:uid="{00000000-0005-0000-0000-0000B9170000}"/>
    <cellStyle name="20% - Accent4 4 4 2 10" xfId="22946" xr:uid="{00000000-0005-0000-0000-0000BA170000}"/>
    <cellStyle name="20% - Accent4 4 4 2 11" xfId="27098" xr:uid="{00000000-0005-0000-0000-0000BB170000}"/>
    <cellStyle name="20% - Accent4 4 4 2 2" xfId="2288" xr:uid="{00000000-0005-0000-0000-0000BC170000}"/>
    <cellStyle name="20% - Accent4 4 4 2 2 2" xfId="4260" xr:uid="{00000000-0005-0000-0000-0000BD170000}"/>
    <cellStyle name="20% - Accent4 4 4 2 2 2 2" xfId="9234" xr:uid="{00000000-0005-0000-0000-0000BE170000}"/>
    <cellStyle name="20% - Accent4 4 4 2 2 2 3" xfId="13511" xr:uid="{00000000-0005-0000-0000-0000BF170000}"/>
    <cellStyle name="20% - Accent4 4 4 2 2 2 4" xfId="17769" xr:uid="{00000000-0005-0000-0000-0000C0170000}"/>
    <cellStyle name="20% - Accent4 4 4 2 2 2 5" xfId="21988" xr:uid="{00000000-0005-0000-0000-0000C1170000}"/>
    <cellStyle name="20% - Accent4 4 4 2 2 2 6" xfId="26183" xr:uid="{00000000-0005-0000-0000-0000C2170000}"/>
    <cellStyle name="20% - Accent4 4 4 2 2 2 7" xfId="30079" xr:uid="{00000000-0005-0000-0000-0000C3170000}"/>
    <cellStyle name="20% - Accent4 4 4 2 2 3" xfId="7262" xr:uid="{00000000-0005-0000-0000-0000C4170000}"/>
    <cellStyle name="20% - Accent4 4 4 2 2 4" xfId="11547" xr:uid="{00000000-0005-0000-0000-0000C5170000}"/>
    <cellStyle name="20% - Accent4 4 4 2 2 5" xfId="15819" xr:uid="{00000000-0005-0000-0000-0000C6170000}"/>
    <cellStyle name="20% - Accent4 4 4 2 2 6" xfId="20053" xr:uid="{00000000-0005-0000-0000-0000C7170000}"/>
    <cellStyle name="20% - Accent4 4 4 2 2 7" xfId="24291" xr:uid="{00000000-0005-0000-0000-0000C8170000}"/>
    <cellStyle name="20% - Accent4 4 4 2 2 8" xfId="28369" xr:uid="{00000000-0005-0000-0000-0000C9170000}"/>
    <cellStyle name="20% - Accent4 4 4 2 3" xfId="1434" xr:uid="{00000000-0005-0000-0000-0000CA170000}"/>
    <cellStyle name="20% - Accent4 4 4 2 3 2" xfId="6409" xr:uid="{00000000-0005-0000-0000-0000CB170000}"/>
    <cellStyle name="20% - Accent4 4 4 2 3 3" xfId="10698" xr:uid="{00000000-0005-0000-0000-0000CC170000}"/>
    <cellStyle name="20% - Accent4 4 4 2 3 4" xfId="14974" xr:uid="{00000000-0005-0000-0000-0000CD170000}"/>
    <cellStyle name="20% - Accent4 4 4 2 3 5" xfId="19215" xr:uid="{00000000-0005-0000-0000-0000CE170000}"/>
    <cellStyle name="20% - Accent4 4 4 2 3 6" xfId="23462" xr:uid="{00000000-0005-0000-0000-0000CF170000}"/>
    <cellStyle name="20% - Accent4 4 4 2 3 7" xfId="27562" xr:uid="{00000000-0005-0000-0000-0000D0170000}"/>
    <cellStyle name="20% - Accent4 4 4 2 4" xfId="3603" xr:uid="{00000000-0005-0000-0000-0000D1170000}"/>
    <cellStyle name="20% - Accent4 4 4 2 4 2" xfId="8577" xr:uid="{00000000-0005-0000-0000-0000D2170000}"/>
    <cellStyle name="20% - Accent4 4 4 2 4 3" xfId="12854" xr:uid="{00000000-0005-0000-0000-0000D3170000}"/>
    <cellStyle name="20% - Accent4 4 4 2 4 4" xfId="17112" xr:uid="{00000000-0005-0000-0000-0000D4170000}"/>
    <cellStyle name="20% - Accent4 4 4 2 4 5" xfId="21331" xr:uid="{00000000-0005-0000-0000-0000D5170000}"/>
    <cellStyle name="20% - Accent4 4 4 2 4 6" xfId="25526" xr:uid="{00000000-0005-0000-0000-0000D6170000}"/>
    <cellStyle name="20% - Accent4 4 4 2 4 7" xfId="29422" xr:uid="{00000000-0005-0000-0000-0000D7170000}"/>
    <cellStyle name="20% - Accent4 4 4 2 5" xfId="4951" xr:uid="{00000000-0005-0000-0000-0000D8170000}"/>
    <cellStyle name="20% - Accent4 4 4 2 5 2" xfId="9923" xr:uid="{00000000-0005-0000-0000-0000D9170000}"/>
    <cellStyle name="20% - Accent4 4 4 2 5 3" xfId="14201" xr:uid="{00000000-0005-0000-0000-0000DA170000}"/>
    <cellStyle name="20% - Accent4 4 4 2 5 4" xfId="18457" xr:uid="{00000000-0005-0000-0000-0000DB170000}"/>
    <cellStyle name="20% - Accent4 4 4 2 5 5" xfId="22674" xr:uid="{00000000-0005-0000-0000-0000DC170000}"/>
    <cellStyle name="20% - Accent4 4 4 2 5 6" xfId="26860" xr:uid="{00000000-0005-0000-0000-0000DD170000}"/>
    <cellStyle name="20% - Accent4 4 4 2 5 7" xfId="30739" xr:uid="{00000000-0005-0000-0000-0000DE170000}"/>
    <cellStyle name="20% - Accent4 4 4 2 6" xfId="5869" xr:uid="{00000000-0005-0000-0000-0000DF170000}"/>
    <cellStyle name="20% - Accent4 4 4 2 7" xfId="10161" xr:uid="{00000000-0005-0000-0000-0000E0170000}"/>
    <cellStyle name="20% - Accent4 4 4 2 8" xfId="14439" xr:uid="{00000000-0005-0000-0000-0000E1170000}"/>
    <cellStyle name="20% - Accent4 4 4 2 9" xfId="18695" xr:uid="{00000000-0005-0000-0000-0000E2170000}"/>
    <cellStyle name="20% - Accent4 4 4 3" xfId="2167" xr:uid="{00000000-0005-0000-0000-0000E3170000}"/>
    <cellStyle name="20% - Accent4 4 4 3 2" xfId="3931" xr:uid="{00000000-0005-0000-0000-0000E4170000}"/>
    <cellStyle name="20% - Accent4 4 4 3 2 2" xfId="8905" xr:uid="{00000000-0005-0000-0000-0000E5170000}"/>
    <cellStyle name="20% - Accent4 4 4 3 2 3" xfId="13182" xr:uid="{00000000-0005-0000-0000-0000E6170000}"/>
    <cellStyle name="20% - Accent4 4 4 3 2 4" xfId="17440" xr:uid="{00000000-0005-0000-0000-0000E7170000}"/>
    <cellStyle name="20% - Accent4 4 4 3 2 5" xfId="21659" xr:uid="{00000000-0005-0000-0000-0000E8170000}"/>
    <cellStyle name="20% - Accent4 4 4 3 2 6" xfId="25854" xr:uid="{00000000-0005-0000-0000-0000E9170000}"/>
    <cellStyle name="20% - Accent4 4 4 3 2 7" xfId="29750" xr:uid="{00000000-0005-0000-0000-0000EA170000}"/>
    <cellStyle name="20% - Accent4 4 4 3 3" xfId="7141" xr:uid="{00000000-0005-0000-0000-0000EB170000}"/>
    <cellStyle name="20% - Accent4 4 4 3 4" xfId="11426" xr:uid="{00000000-0005-0000-0000-0000EC170000}"/>
    <cellStyle name="20% - Accent4 4 4 3 5" xfId="15698" xr:uid="{00000000-0005-0000-0000-0000ED170000}"/>
    <cellStyle name="20% - Accent4 4 4 3 6" xfId="19932" xr:uid="{00000000-0005-0000-0000-0000EE170000}"/>
    <cellStyle name="20% - Accent4 4 4 3 7" xfId="24170" xr:uid="{00000000-0005-0000-0000-0000EF170000}"/>
    <cellStyle name="20% - Accent4 4 4 3 8" xfId="28248" xr:uid="{00000000-0005-0000-0000-0000F0170000}"/>
    <cellStyle name="20% - Accent4 4 4 4" xfId="1310" xr:uid="{00000000-0005-0000-0000-0000F1170000}"/>
    <cellStyle name="20% - Accent4 4 4 4 2" xfId="6285" xr:uid="{00000000-0005-0000-0000-0000F2170000}"/>
    <cellStyle name="20% - Accent4 4 4 4 3" xfId="10574" xr:uid="{00000000-0005-0000-0000-0000F3170000}"/>
    <cellStyle name="20% - Accent4 4 4 4 4" xfId="14850" xr:uid="{00000000-0005-0000-0000-0000F4170000}"/>
    <cellStyle name="20% - Accent4 4 4 4 5" xfId="19091" xr:uid="{00000000-0005-0000-0000-0000F5170000}"/>
    <cellStyle name="20% - Accent4 4 4 4 6" xfId="23338" xr:uid="{00000000-0005-0000-0000-0000F6170000}"/>
    <cellStyle name="20% - Accent4 4 4 4 7" xfId="27441" xr:uid="{00000000-0005-0000-0000-0000F7170000}"/>
    <cellStyle name="20% - Accent4 4 4 5" xfId="3274" xr:uid="{00000000-0005-0000-0000-0000F8170000}"/>
    <cellStyle name="20% - Accent4 4 4 5 2" xfId="8247" xr:uid="{00000000-0005-0000-0000-0000F9170000}"/>
    <cellStyle name="20% - Accent4 4 4 5 3" xfId="12524" xr:uid="{00000000-0005-0000-0000-0000FA170000}"/>
    <cellStyle name="20% - Accent4 4 4 5 4" xfId="16783" xr:uid="{00000000-0005-0000-0000-0000FB170000}"/>
    <cellStyle name="20% - Accent4 4 4 5 5" xfId="21001" xr:uid="{00000000-0005-0000-0000-0000FC170000}"/>
    <cellStyle name="20% - Accent4 4 4 5 6" xfId="25197" xr:uid="{00000000-0005-0000-0000-0000FD170000}"/>
    <cellStyle name="20% - Accent4 4 4 5 7" xfId="29093" xr:uid="{00000000-0005-0000-0000-0000FE170000}"/>
    <cellStyle name="20% - Accent4 4 4 6" xfId="4622" xr:uid="{00000000-0005-0000-0000-0000FF170000}"/>
    <cellStyle name="20% - Accent4 4 4 6 2" xfId="9594" xr:uid="{00000000-0005-0000-0000-000000180000}"/>
    <cellStyle name="20% - Accent4 4 4 6 3" xfId="13872" xr:uid="{00000000-0005-0000-0000-000001180000}"/>
    <cellStyle name="20% - Accent4 4 4 6 4" xfId="18128" xr:uid="{00000000-0005-0000-0000-000002180000}"/>
    <cellStyle name="20% - Accent4 4 4 6 5" xfId="22345" xr:uid="{00000000-0005-0000-0000-000003180000}"/>
    <cellStyle name="20% - Accent4 4 4 6 6" xfId="26531" xr:uid="{00000000-0005-0000-0000-000004180000}"/>
    <cellStyle name="20% - Accent4 4 4 6 7" xfId="30410" xr:uid="{00000000-0005-0000-0000-000005180000}"/>
    <cellStyle name="20% - Accent4 4 4 7" xfId="5496" xr:uid="{00000000-0005-0000-0000-000006180000}"/>
    <cellStyle name="20% - Accent4 4 4 8" xfId="5056" xr:uid="{00000000-0005-0000-0000-000007180000}"/>
    <cellStyle name="20% - Accent4 4 4 9" xfId="7705" xr:uid="{00000000-0005-0000-0000-000008180000}"/>
    <cellStyle name="20% - Accent4 4 5" xfId="620" xr:uid="{00000000-0005-0000-0000-000009180000}"/>
    <cellStyle name="20% - Accent4 4 5 10" xfId="12085" xr:uid="{00000000-0005-0000-0000-00000A180000}"/>
    <cellStyle name="20% - Accent4 4 5 11" xfId="5141" xr:uid="{00000000-0005-0000-0000-00000B180000}"/>
    <cellStyle name="20% - Accent4 4 5 12" xfId="14568" xr:uid="{00000000-0005-0000-0000-00000C180000}"/>
    <cellStyle name="20% - Accent4 4 5 2" xfId="1436" xr:uid="{00000000-0005-0000-0000-00000D180000}"/>
    <cellStyle name="20% - Accent4 4 5 2 2" xfId="2290" xr:uid="{00000000-0005-0000-0000-00000E180000}"/>
    <cellStyle name="20% - Accent4 4 5 2 2 2" xfId="7264" xr:uid="{00000000-0005-0000-0000-00000F180000}"/>
    <cellStyle name="20% - Accent4 4 5 2 2 3" xfId="11549" xr:uid="{00000000-0005-0000-0000-000010180000}"/>
    <cellStyle name="20% - Accent4 4 5 2 2 4" xfId="15821" xr:uid="{00000000-0005-0000-0000-000011180000}"/>
    <cellStyle name="20% - Accent4 4 5 2 2 5" xfId="20055" xr:uid="{00000000-0005-0000-0000-000012180000}"/>
    <cellStyle name="20% - Accent4 4 5 2 2 6" xfId="24293" xr:uid="{00000000-0005-0000-0000-000013180000}"/>
    <cellStyle name="20% - Accent4 4 5 2 2 7" xfId="28371" xr:uid="{00000000-0005-0000-0000-000014180000}"/>
    <cellStyle name="20% - Accent4 4 5 2 3" xfId="3987" xr:uid="{00000000-0005-0000-0000-000015180000}"/>
    <cellStyle name="20% - Accent4 4 5 2 3 2" xfId="8961" xr:uid="{00000000-0005-0000-0000-000016180000}"/>
    <cellStyle name="20% - Accent4 4 5 2 3 3" xfId="13238" xr:uid="{00000000-0005-0000-0000-000017180000}"/>
    <cellStyle name="20% - Accent4 4 5 2 3 4" xfId="17496" xr:uid="{00000000-0005-0000-0000-000018180000}"/>
    <cellStyle name="20% - Accent4 4 5 2 3 5" xfId="21715" xr:uid="{00000000-0005-0000-0000-000019180000}"/>
    <cellStyle name="20% - Accent4 4 5 2 3 6" xfId="25910" xr:uid="{00000000-0005-0000-0000-00001A180000}"/>
    <cellStyle name="20% - Accent4 4 5 2 3 7" xfId="29806" xr:uid="{00000000-0005-0000-0000-00001B180000}"/>
    <cellStyle name="20% - Accent4 4 5 2 4" xfId="6411" xr:uid="{00000000-0005-0000-0000-00001C180000}"/>
    <cellStyle name="20% - Accent4 4 5 2 5" xfId="10700" xr:uid="{00000000-0005-0000-0000-00001D180000}"/>
    <cellStyle name="20% - Accent4 4 5 2 6" xfId="14976" xr:uid="{00000000-0005-0000-0000-00001E180000}"/>
    <cellStyle name="20% - Accent4 4 5 2 7" xfId="19217" xr:uid="{00000000-0005-0000-0000-00001F180000}"/>
    <cellStyle name="20% - Accent4 4 5 2 8" xfId="23464" xr:uid="{00000000-0005-0000-0000-000020180000}"/>
    <cellStyle name="20% - Accent4 4 5 2 9" xfId="27564" xr:uid="{00000000-0005-0000-0000-000021180000}"/>
    <cellStyle name="20% - Accent4 4 5 3" xfId="2289" xr:uid="{00000000-0005-0000-0000-000022180000}"/>
    <cellStyle name="20% - Accent4 4 5 3 2" xfId="7263" xr:uid="{00000000-0005-0000-0000-000023180000}"/>
    <cellStyle name="20% - Accent4 4 5 3 3" xfId="11548" xr:uid="{00000000-0005-0000-0000-000024180000}"/>
    <cellStyle name="20% - Accent4 4 5 3 4" xfId="15820" xr:uid="{00000000-0005-0000-0000-000025180000}"/>
    <cellStyle name="20% - Accent4 4 5 3 5" xfId="20054" xr:uid="{00000000-0005-0000-0000-000026180000}"/>
    <cellStyle name="20% - Accent4 4 5 3 6" xfId="24292" xr:uid="{00000000-0005-0000-0000-000027180000}"/>
    <cellStyle name="20% - Accent4 4 5 3 7" xfId="28370" xr:uid="{00000000-0005-0000-0000-000028180000}"/>
    <cellStyle name="20% - Accent4 4 5 4" xfId="1435" xr:uid="{00000000-0005-0000-0000-000029180000}"/>
    <cellStyle name="20% - Accent4 4 5 4 2" xfId="6410" xr:uid="{00000000-0005-0000-0000-00002A180000}"/>
    <cellStyle name="20% - Accent4 4 5 4 3" xfId="10699" xr:uid="{00000000-0005-0000-0000-00002B180000}"/>
    <cellStyle name="20% - Accent4 4 5 4 4" xfId="14975" xr:uid="{00000000-0005-0000-0000-00002C180000}"/>
    <cellStyle name="20% - Accent4 4 5 4 5" xfId="19216" xr:uid="{00000000-0005-0000-0000-00002D180000}"/>
    <cellStyle name="20% - Accent4 4 5 4 6" xfId="23463" xr:uid="{00000000-0005-0000-0000-00002E180000}"/>
    <cellStyle name="20% - Accent4 4 5 4 7" xfId="27563" xr:uid="{00000000-0005-0000-0000-00002F180000}"/>
    <cellStyle name="20% - Accent4 4 5 5" xfId="3330" xr:uid="{00000000-0005-0000-0000-000030180000}"/>
    <cellStyle name="20% - Accent4 4 5 5 2" xfId="8304" xr:uid="{00000000-0005-0000-0000-000031180000}"/>
    <cellStyle name="20% - Accent4 4 5 5 3" xfId="12581" xr:uid="{00000000-0005-0000-0000-000032180000}"/>
    <cellStyle name="20% - Accent4 4 5 5 4" xfId="16839" xr:uid="{00000000-0005-0000-0000-000033180000}"/>
    <cellStyle name="20% - Accent4 4 5 5 5" xfId="21058" xr:uid="{00000000-0005-0000-0000-000034180000}"/>
    <cellStyle name="20% - Accent4 4 5 5 6" xfId="25253" xr:uid="{00000000-0005-0000-0000-000035180000}"/>
    <cellStyle name="20% - Accent4 4 5 5 7" xfId="29149" xr:uid="{00000000-0005-0000-0000-000036180000}"/>
    <cellStyle name="20% - Accent4 4 5 6" xfId="4678" xr:uid="{00000000-0005-0000-0000-000037180000}"/>
    <cellStyle name="20% - Accent4 4 5 6 2" xfId="9650" xr:uid="{00000000-0005-0000-0000-000038180000}"/>
    <cellStyle name="20% - Accent4 4 5 6 3" xfId="13928" xr:uid="{00000000-0005-0000-0000-000039180000}"/>
    <cellStyle name="20% - Accent4 4 5 6 4" xfId="18184" xr:uid="{00000000-0005-0000-0000-00003A180000}"/>
    <cellStyle name="20% - Accent4 4 5 6 5" xfId="22401" xr:uid="{00000000-0005-0000-0000-00003B180000}"/>
    <cellStyle name="20% - Accent4 4 5 6 6" xfId="26587" xr:uid="{00000000-0005-0000-0000-00003C180000}"/>
    <cellStyle name="20% - Accent4 4 5 6 7" xfId="30466" xr:uid="{00000000-0005-0000-0000-00003D180000}"/>
    <cellStyle name="20% - Accent4 4 5 7" xfId="5596" xr:uid="{00000000-0005-0000-0000-00003E180000}"/>
    <cellStyle name="20% - Accent4 4 5 8" xfId="5105" xr:uid="{00000000-0005-0000-0000-00003F180000}"/>
    <cellStyle name="20% - Accent4 4 5 9" xfId="7805" xr:uid="{00000000-0005-0000-0000-000040180000}"/>
    <cellStyle name="20% - Accent4 4 6" xfId="1437" xr:uid="{00000000-0005-0000-0000-000041180000}"/>
    <cellStyle name="20% - Accent4 4 6 2" xfId="2291" xr:uid="{00000000-0005-0000-0000-000042180000}"/>
    <cellStyle name="20% - Accent4 4 6 2 2" xfId="7265" xr:uid="{00000000-0005-0000-0000-000043180000}"/>
    <cellStyle name="20% - Accent4 4 6 2 3" xfId="11550" xr:uid="{00000000-0005-0000-0000-000044180000}"/>
    <cellStyle name="20% - Accent4 4 6 2 4" xfId="15822" xr:uid="{00000000-0005-0000-0000-000045180000}"/>
    <cellStyle name="20% - Accent4 4 6 2 5" xfId="20056" xr:uid="{00000000-0005-0000-0000-000046180000}"/>
    <cellStyle name="20% - Accent4 4 6 2 6" xfId="24294" xr:uid="{00000000-0005-0000-0000-000047180000}"/>
    <cellStyle name="20% - Accent4 4 6 2 7" xfId="28372" xr:uid="{00000000-0005-0000-0000-000048180000}"/>
    <cellStyle name="20% - Accent4 4 6 3" xfId="3658" xr:uid="{00000000-0005-0000-0000-000049180000}"/>
    <cellStyle name="20% - Accent4 4 6 3 2" xfId="8632" xr:uid="{00000000-0005-0000-0000-00004A180000}"/>
    <cellStyle name="20% - Accent4 4 6 3 3" xfId="12909" xr:uid="{00000000-0005-0000-0000-00004B180000}"/>
    <cellStyle name="20% - Accent4 4 6 3 4" xfId="17167" xr:uid="{00000000-0005-0000-0000-00004C180000}"/>
    <cellStyle name="20% - Accent4 4 6 3 5" xfId="21386" xr:uid="{00000000-0005-0000-0000-00004D180000}"/>
    <cellStyle name="20% - Accent4 4 6 3 6" xfId="25581" xr:uid="{00000000-0005-0000-0000-00004E180000}"/>
    <cellStyle name="20% - Accent4 4 6 3 7" xfId="29477" xr:uid="{00000000-0005-0000-0000-00004F180000}"/>
    <cellStyle name="20% - Accent4 4 6 4" xfId="6412" xr:uid="{00000000-0005-0000-0000-000050180000}"/>
    <cellStyle name="20% - Accent4 4 6 5" xfId="10701" xr:uid="{00000000-0005-0000-0000-000051180000}"/>
    <cellStyle name="20% - Accent4 4 6 6" xfId="14977" xr:uid="{00000000-0005-0000-0000-000052180000}"/>
    <cellStyle name="20% - Accent4 4 6 7" xfId="19218" xr:uid="{00000000-0005-0000-0000-000053180000}"/>
    <cellStyle name="20% - Accent4 4 6 8" xfId="23465" xr:uid="{00000000-0005-0000-0000-000054180000}"/>
    <cellStyle name="20% - Accent4 4 6 9" xfId="27565" xr:uid="{00000000-0005-0000-0000-000055180000}"/>
    <cellStyle name="20% - Accent4 4 7" xfId="1872" xr:uid="{00000000-0005-0000-0000-000056180000}"/>
    <cellStyle name="20% - Accent4 4 7 2" xfId="6846" xr:uid="{00000000-0005-0000-0000-000057180000}"/>
    <cellStyle name="20% - Accent4 4 7 3" xfId="11132" xr:uid="{00000000-0005-0000-0000-000058180000}"/>
    <cellStyle name="20% - Accent4 4 7 4" xfId="15406" xr:uid="{00000000-0005-0000-0000-000059180000}"/>
    <cellStyle name="20% - Accent4 4 7 5" xfId="19641" xr:uid="{00000000-0005-0000-0000-00005A180000}"/>
    <cellStyle name="20% - Accent4 4 7 6" xfId="23881" xr:uid="{00000000-0005-0000-0000-00005B180000}"/>
    <cellStyle name="20% - Accent4 4 7 7" xfId="27962" xr:uid="{00000000-0005-0000-0000-00005C180000}"/>
    <cellStyle name="20% - Accent4 4 8" xfId="959" xr:uid="{00000000-0005-0000-0000-00005D180000}"/>
    <cellStyle name="20% - Accent4 4 8 2" xfId="5935" xr:uid="{00000000-0005-0000-0000-00005E180000}"/>
    <cellStyle name="20% - Accent4 4 8 3" xfId="10225" xr:uid="{00000000-0005-0000-0000-00005F180000}"/>
    <cellStyle name="20% - Accent4 4 8 4" xfId="14504" xr:uid="{00000000-0005-0000-0000-000060180000}"/>
    <cellStyle name="20% - Accent4 4 8 5" xfId="18758" xr:uid="{00000000-0005-0000-0000-000061180000}"/>
    <cellStyle name="20% - Accent4 4 8 6" xfId="23008" xr:uid="{00000000-0005-0000-0000-000062180000}"/>
    <cellStyle name="20% - Accent4 4 8 7" xfId="27153" xr:uid="{00000000-0005-0000-0000-000063180000}"/>
    <cellStyle name="20% - Accent4 4 9" xfId="2996" xr:uid="{00000000-0005-0000-0000-000064180000}"/>
    <cellStyle name="20% - Accent4 4 9 2" xfId="7969" xr:uid="{00000000-0005-0000-0000-000065180000}"/>
    <cellStyle name="20% - Accent4 4 9 3" xfId="12246" xr:uid="{00000000-0005-0000-0000-000066180000}"/>
    <cellStyle name="20% - Accent4 4 9 4" xfId="16505" xr:uid="{00000000-0005-0000-0000-000067180000}"/>
    <cellStyle name="20% - Accent4 4 9 5" xfId="20724" xr:uid="{00000000-0005-0000-0000-000068180000}"/>
    <cellStyle name="20% - Accent4 4 9 6" xfId="24922" xr:uid="{00000000-0005-0000-0000-000069180000}"/>
    <cellStyle name="20% - Accent4 4 9 7" xfId="28819" xr:uid="{00000000-0005-0000-0000-00006A180000}"/>
    <cellStyle name="20% - Accent4 5" xfId="292" xr:uid="{00000000-0005-0000-0000-00006B180000}"/>
    <cellStyle name="20% - Accent4 5 2" xfId="436" xr:uid="{00000000-0005-0000-0000-00006C180000}"/>
    <cellStyle name="20% - Accent4 5 2 10" xfId="22023" xr:uid="{00000000-0005-0000-0000-00006D180000}"/>
    <cellStyle name="20% - Accent4 5 2 11" xfId="24696" xr:uid="{00000000-0005-0000-0000-00006E180000}"/>
    <cellStyle name="20% - Accent4 5 2 2" xfId="810" xr:uid="{00000000-0005-0000-0000-00006F180000}"/>
    <cellStyle name="20% - Accent4 5 2 2 10" xfId="18612" xr:uid="{00000000-0005-0000-0000-000070180000}"/>
    <cellStyle name="20% - Accent4 5 2 2 11" xfId="22863" xr:uid="{00000000-0005-0000-0000-000071180000}"/>
    <cellStyle name="20% - Accent4 5 2 2 12" xfId="27015" xr:uid="{00000000-0005-0000-0000-000072180000}"/>
    <cellStyle name="20% - Accent4 5 2 2 2" xfId="1438" xr:uid="{00000000-0005-0000-0000-000073180000}"/>
    <cellStyle name="20% - Accent4 5 2 2 2 2" xfId="2292" xr:uid="{00000000-0005-0000-0000-000074180000}"/>
    <cellStyle name="20% - Accent4 5 2 2 2 2 2" xfId="7266" xr:uid="{00000000-0005-0000-0000-000075180000}"/>
    <cellStyle name="20% - Accent4 5 2 2 2 2 3" xfId="11551" xr:uid="{00000000-0005-0000-0000-000076180000}"/>
    <cellStyle name="20% - Accent4 5 2 2 2 2 4" xfId="15823" xr:uid="{00000000-0005-0000-0000-000077180000}"/>
    <cellStyle name="20% - Accent4 5 2 2 2 2 5" xfId="20057" xr:uid="{00000000-0005-0000-0000-000078180000}"/>
    <cellStyle name="20% - Accent4 5 2 2 2 2 6" xfId="24295" xr:uid="{00000000-0005-0000-0000-000079180000}"/>
    <cellStyle name="20% - Accent4 5 2 2 2 2 7" xfId="28373" xr:uid="{00000000-0005-0000-0000-00007A180000}"/>
    <cellStyle name="20% - Accent4 5 2 2 2 3" xfId="4177" xr:uid="{00000000-0005-0000-0000-00007B180000}"/>
    <cellStyle name="20% - Accent4 5 2 2 2 3 2" xfId="9151" xr:uid="{00000000-0005-0000-0000-00007C180000}"/>
    <cellStyle name="20% - Accent4 5 2 2 2 3 3" xfId="13428" xr:uid="{00000000-0005-0000-0000-00007D180000}"/>
    <cellStyle name="20% - Accent4 5 2 2 2 3 4" xfId="17686" xr:uid="{00000000-0005-0000-0000-00007E180000}"/>
    <cellStyle name="20% - Accent4 5 2 2 2 3 5" xfId="21905" xr:uid="{00000000-0005-0000-0000-00007F180000}"/>
    <cellStyle name="20% - Accent4 5 2 2 2 3 6" xfId="26100" xr:uid="{00000000-0005-0000-0000-000080180000}"/>
    <cellStyle name="20% - Accent4 5 2 2 2 3 7" xfId="29996" xr:uid="{00000000-0005-0000-0000-000081180000}"/>
    <cellStyle name="20% - Accent4 5 2 2 2 4" xfId="6413" xr:uid="{00000000-0005-0000-0000-000082180000}"/>
    <cellStyle name="20% - Accent4 5 2 2 2 5" xfId="10702" xr:uid="{00000000-0005-0000-0000-000083180000}"/>
    <cellStyle name="20% - Accent4 5 2 2 2 6" xfId="14978" xr:uid="{00000000-0005-0000-0000-000084180000}"/>
    <cellStyle name="20% - Accent4 5 2 2 2 7" xfId="19219" xr:uid="{00000000-0005-0000-0000-000085180000}"/>
    <cellStyle name="20% - Accent4 5 2 2 2 8" xfId="23466" xr:uid="{00000000-0005-0000-0000-000086180000}"/>
    <cellStyle name="20% - Accent4 5 2 2 2 9" xfId="27566" xr:uid="{00000000-0005-0000-0000-000087180000}"/>
    <cellStyle name="20% - Accent4 5 2 2 3" xfId="2069" xr:uid="{00000000-0005-0000-0000-000088180000}"/>
    <cellStyle name="20% - Accent4 5 2 2 3 2" xfId="7043" xr:uid="{00000000-0005-0000-0000-000089180000}"/>
    <cellStyle name="20% - Accent4 5 2 2 3 3" xfId="11328" xr:uid="{00000000-0005-0000-0000-00008A180000}"/>
    <cellStyle name="20% - Accent4 5 2 2 3 4" xfId="15600" xr:uid="{00000000-0005-0000-0000-00008B180000}"/>
    <cellStyle name="20% - Accent4 5 2 2 3 5" xfId="19834" xr:uid="{00000000-0005-0000-0000-00008C180000}"/>
    <cellStyle name="20% - Accent4 5 2 2 3 6" xfId="24072" xr:uid="{00000000-0005-0000-0000-00008D180000}"/>
    <cellStyle name="20% - Accent4 5 2 2 3 7" xfId="28150" xr:uid="{00000000-0005-0000-0000-00008E180000}"/>
    <cellStyle name="20% - Accent4 5 2 2 4" xfId="1208" xr:uid="{00000000-0005-0000-0000-00008F180000}"/>
    <cellStyle name="20% - Accent4 5 2 2 4 2" xfId="6183" xr:uid="{00000000-0005-0000-0000-000090180000}"/>
    <cellStyle name="20% - Accent4 5 2 2 4 3" xfId="10472" xr:uid="{00000000-0005-0000-0000-000091180000}"/>
    <cellStyle name="20% - Accent4 5 2 2 4 4" xfId="14750" xr:uid="{00000000-0005-0000-0000-000092180000}"/>
    <cellStyle name="20% - Accent4 5 2 2 4 5" xfId="18992" xr:uid="{00000000-0005-0000-0000-000093180000}"/>
    <cellStyle name="20% - Accent4 5 2 2 4 6" xfId="23238" xr:uid="{00000000-0005-0000-0000-000094180000}"/>
    <cellStyle name="20% - Accent4 5 2 2 4 7" xfId="27343" xr:uid="{00000000-0005-0000-0000-000095180000}"/>
    <cellStyle name="20% - Accent4 5 2 2 5" xfId="3520" xr:uid="{00000000-0005-0000-0000-000096180000}"/>
    <cellStyle name="20% - Accent4 5 2 2 5 2" xfId="8494" xr:uid="{00000000-0005-0000-0000-000097180000}"/>
    <cellStyle name="20% - Accent4 5 2 2 5 3" xfId="12771" xr:uid="{00000000-0005-0000-0000-000098180000}"/>
    <cellStyle name="20% - Accent4 5 2 2 5 4" xfId="17029" xr:uid="{00000000-0005-0000-0000-000099180000}"/>
    <cellStyle name="20% - Accent4 5 2 2 5 5" xfId="21248" xr:uid="{00000000-0005-0000-0000-00009A180000}"/>
    <cellStyle name="20% - Accent4 5 2 2 5 6" xfId="25443" xr:uid="{00000000-0005-0000-0000-00009B180000}"/>
    <cellStyle name="20% - Accent4 5 2 2 5 7" xfId="29339" xr:uid="{00000000-0005-0000-0000-00009C180000}"/>
    <cellStyle name="20% - Accent4 5 2 2 6" xfId="4868" xr:uid="{00000000-0005-0000-0000-00009D180000}"/>
    <cellStyle name="20% - Accent4 5 2 2 6 2" xfId="9840" xr:uid="{00000000-0005-0000-0000-00009E180000}"/>
    <cellStyle name="20% - Accent4 5 2 2 6 3" xfId="14118" xr:uid="{00000000-0005-0000-0000-00009F180000}"/>
    <cellStyle name="20% - Accent4 5 2 2 6 4" xfId="18374" xr:uid="{00000000-0005-0000-0000-0000A0180000}"/>
    <cellStyle name="20% - Accent4 5 2 2 6 5" xfId="22591" xr:uid="{00000000-0005-0000-0000-0000A1180000}"/>
    <cellStyle name="20% - Accent4 5 2 2 6 6" xfId="26777" xr:uid="{00000000-0005-0000-0000-0000A2180000}"/>
    <cellStyle name="20% - Accent4 5 2 2 6 7" xfId="30656" xr:uid="{00000000-0005-0000-0000-0000A3180000}"/>
    <cellStyle name="20% - Accent4 5 2 2 7" xfId="5786" xr:uid="{00000000-0005-0000-0000-0000A4180000}"/>
    <cellStyle name="20% - Accent4 5 2 2 8" xfId="10078" xr:uid="{00000000-0005-0000-0000-0000A5180000}"/>
    <cellStyle name="20% - Accent4 5 2 2 9" xfId="14356" xr:uid="{00000000-0005-0000-0000-0000A6180000}"/>
    <cellStyle name="20% - Accent4 5 2 3" xfId="1107" xr:uid="{00000000-0005-0000-0000-0000A7180000}"/>
    <cellStyle name="20% - Accent4 5 2 3 2" xfId="3848" xr:uid="{00000000-0005-0000-0000-0000A8180000}"/>
    <cellStyle name="20% - Accent4 5 2 3 2 2" xfId="8822" xr:uid="{00000000-0005-0000-0000-0000A9180000}"/>
    <cellStyle name="20% - Accent4 5 2 3 2 3" xfId="13099" xr:uid="{00000000-0005-0000-0000-0000AA180000}"/>
    <cellStyle name="20% - Accent4 5 2 3 2 4" xfId="17357" xr:uid="{00000000-0005-0000-0000-0000AB180000}"/>
    <cellStyle name="20% - Accent4 5 2 3 2 5" xfId="21576" xr:uid="{00000000-0005-0000-0000-0000AC180000}"/>
    <cellStyle name="20% - Accent4 5 2 3 2 6" xfId="25771" xr:uid="{00000000-0005-0000-0000-0000AD180000}"/>
    <cellStyle name="20% - Accent4 5 2 3 2 7" xfId="29667" xr:uid="{00000000-0005-0000-0000-0000AE180000}"/>
    <cellStyle name="20% - Accent4 5 2 4" xfId="3191" xr:uid="{00000000-0005-0000-0000-0000AF180000}"/>
    <cellStyle name="20% - Accent4 5 2 4 2" xfId="8164" xr:uid="{00000000-0005-0000-0000-0000B0180000}"/>
    <cellStyle name="20% - Accent4 5 2 4 3" xfId="12441" xr:uid="{00000000-0005-0000-0000-0000B1180000}"/>
    <cellStyle name="20% - Accent4 5 2 4 4" xfId="16700" xr:uid="{00000000-0005-0000-0000-0000B2180000}"/>
    <cellStyle name="20% - Accent4 5 2 4 5" xfId="20918" xr:uid="{00000000-0005-0000-0000-0000B3180000}"/>
    <cellStyle name="20% - Accent4 5 2 4 6" xfId="25114" xr:uid="{00000000-0005-0000-0000-0000B4180000}"/>
    <cellStyle name="20% - Accent4 5 2 4 7" xfId="29010" xr:uid="{00000000-0005-0000-0000-0000B5180000}"/>
    <cellStyle name="20% - Accent4 5 2 5" xfId="4539" xr:uid="{00000000-0005-0000-0000-0000B6180000}"/>
    <cellStyle name="20% - Accent4 5 2 5 2" xfId="9511" xr:uid="{00000000-0005-0000-0000-0000B7180000}"/>
    <cellStyle name="20% - Accent4 5 2 5 3" xfId="13789" xr:uid="{00000000-0005-0000-0000-0000B8180000}"/>
    <cellStyle name="20% - Accent4 5 2 5 4" xfId="18045" xr:uid="{00000000-0005-0000-0000-0000B9180000}"/>
    <cellStyle name="20% - Accent4 5 2 5 5" xfId="22262" xr:uid="{00000000-0005-0000-0000-0000BA180000}"/>
    <cellStyle name="20% - Accent4 5 2 5 6" xfId="26448" xr:uid="{00000000-0005-0000-0000-0000BB180000}"/>
    <cellStyle name="20% - Accent4 5 2 5 7" xfId="30327" xr:uid="{00000000-0005-0000-0000-0000BC180000}"/>
    <cellStyle name="20% - Accent4 5 2 6" xfId="5413" xr:uid="{00000000-0005-0000-0000-0000BD180000}"/>
    <cellStyle name="20% - Accent4 5 2 7" xfId="7680" xr:uid="{00000000-0005-0000-0000-0000BE180000}"/>
    <cellStyle name="20% - Accent4 5 2 8" xfId="11962" xr:uid="{00000000-0005-0000-0000-0000BF180000}"/>
    <cellStyle name="20% - Accent4 5 2 9" xfId="16236" xr:uid="{00000000-0005-0000-0000-0000C0180000}"/>
    <cellStyle name="20% - Accent4 5 3" xfId="283" xr:uid="{00000000-0005-0000-0000-0000C1180000}"/>
    <cellStyle name="20% - Accent4 5 3 10" xfId="20582" xr:uid="{00000000-0005-0000-0000-0000C2180000}"/>
    <cellStyle name="20% - Accent4 5 3 11" xfId="24885" xr:uid="{00000000-0005-0000-0000-0000C3180000}"/>
    <cellStyle name="20% - Accent4 5 3 2" xfId="673" xr:uid="{00000000-0005-0000-0000-0000C4180000}"/>
    <cellStyle name="20% - Accent4 5 3 2 10" xfId="23392" xr:uid="{00000000-0005-0000-0000-0000C5180000}"/>
    <cellStyle name="20% - Accent4 5 3 2 2" xfId="2293" xr:uid="{00000000-0005-0000-0000-0000C6180000}"/>
    <cellStyle name="20% - Accent4 5 3 2 2 2" xfId="4040" xr:uid="{00000000-0005-0000-0000-0000C7180000}"/>
    <cellStyle name="20% - Accent4 5 3 2 2 2 2" xfId="9014" xr:uid="{00000000-0005-0000-0000-0000C8180000}"/>
    <cellStyle name="20% - Accent4 5 3 2 2 2 3" xfId="13291" xr:uid="{00000000-0005-0000-0000-0000C9180000}"/>
    <cellStyle name="20% - Accent4 5 3 2 2 2 4" xfId="17549" xr:uid="{00000000-0005-0000-0000-0000CA180000}"/>
    <cellStyle name="20% - Accent4 5 3 2 2 2 5" xfId="21768" xr:uid="{00000000-0005-0000-0000-0000CB180000}"/>
    <cellStyle name="20% - Accent4 5 3 2 2 2 6" xfId="25963" xr:uid="{00000000-0005-0000-0000-0000CC180000}"/>
    <cellStyle name="20% - Accent4 5 3 2 2 2 7" xfId="29859" xr:uid="{00000000-0005-0000-0000-0000CD180000}"/>
    <cellStyle name="20% - Accent4 5 3 2 2 3" xfId="7267" xr:uid="{00000000-0005-0000-0000-0000CE180000}"/>
    <cellStyle name="20% - Accent4 5 3 2 2 4" xfId="11552" xr:uid="{00000000-0005-0000-0000-0000CF180000}"/>
    <cellStyle name="20% - Accent4 5 3 2 2 5" xfId="15824" xr:uid="{00000000-0005-0000-0000-0000D0180000}"/>
    <cellStyle name="20% - Accent4 5 3 2 2 6" xfId="20058" xr:uid="{00000000-0005-0000-0000-0000D1180000}"/>
    <cellStyle name="20% - Accent4 5 3 2 2 7" xfId="24296" xr:uid="{00000000-0005-0000-0000-0000D2180000}"/>
    <cellStyle name="20% - Accent4 5 3 2 2 8" xfId="28374" xr:uid="{00000000-0005-0000-0000-0000D3180000}"/>
    <cellStyle name="20% - Accent4 5 3 2 3" xfId="3383" xr:uid="{00000000-0005-0000-0000-0000D4180000}"/>
    <cellStyle name="20% - Accent4 5 3 2 3 2" xfId="8357" xr:uid="{00000000-0005-0000-0000-0000D5180000}"/>
    <cellStyle name="20% - Accent4 5 3 2 3 3" xfId="12634" xr:uid="{00000000-0005-0000-0000-0000D6180000}"/>
    <cellStyle name="20% - Accent4 5 3 2 3 4" xfId="16892" xr:uid="{00000000-0005-0000-0000-0000D7180000}"/>
    <cellStyle name="20% - Accent4 5 3 2 3 5" xfId="21111" xr:uid="{00000000-0005-0000-0000-0000D8180000}"/>
    <cellStyle name="20% - Accent4 5 3 2 3 6" xfId="25306" xr:uid="{00000000-0005-0000-0000-0000D9180000}"/>
    <cellStyle name="20% - Accent4 5 3 2 3 7" xfId="29202" xr:uid="{00000000-0005-0000-0000-0000DA180000}"/>
    <cellStyle name="20% - Accent4 5 3 2 4" xfId="4731" xr:uid="{00000000-0005-0000-0000-0000DB180000}"/>
    <cellStyle name="20% - Accent4 5 3 2 4 2" xfId="9703" xr:uid="{00000000-0005-0000-0000-0000DC180000}"/>
    <cellStyle name="20% - Accent4 5 3 2 4 3" xfId="13981" xr:uid="{00000000-0005-0000-0000-0000DD180000}"/>
    <cellStyle name="20% - Accent4 5 3 2 4 4" xfId="18237" xr:uid="{00000000-0005-0000-0000-0000DE180000}"/>
    <cellStyle name="20% - Accent4 5 3 2 4 5" xfId="22454" xr:uid="{00000000-0005-0000-0000-0000DF180000}"/>
    <cellStyle name="20% - Accent4 5 3 2 4 6" xfId="26640" xr:uid="{00000000-0005-0000-0000-0000E0180000}"/>
    <cellStyle name="20% - Accent4 5 3 2 4 7" xfId="30519" xr:uid="{00000000-0005-0000-0000-0000E1180000}"/>
    <cellStyle name="20% - Accent4 5 3 2 5" xfId="5649" xr:uid="{00000000-0005-0000-0000-0000E2180000}"/>
    <cellStyle name="20% - Accent4 5 3 2 6" xfId="6339" xr:uid="{00000000-0005-0000-0000-0000E3180000}"/>
    <cellStyle name="20% - Accent4 5 3 2 7" xfId="10628" xr:uid="{00000000-0005-0000-0000-0000E4180000}"/>
    <cellStyle name="20% - Accent4 5 3 2 8" xfId="14904" xr:uid="{00000000-0005-0000-0000-0000E5180000}"/>
    <cellStyle name="20% - Accent4 5 3 2 9" xfId="22726" xr:uid="{00000000-0005-0000-0000-0000E6180000}"/>
    <cellStyle name="20% - Accent4 5 3 3" xfId="1439" xr:uid="{00000000-0005-0000-0000-0000E7180000}"/>
    <cellStyle name="20% - Accent4 5 3 3 2" xfId="3711" xr:uid="{00000000-0005-0000-0000-0000E8180000}"/>
    <cellStyle name="20% - Accent4 5 3 3 2 2" xfId="8685" xr:uid="{00000000-0005-0000-0000-0000E9180000}"/>
    <cellStyle name="20% - Accent4 5 3 3 2 3" xfId="12962" xr:uid="{00000000-0005-0000-0000-0000EA180000}"/>
    <cellStyle name="20% - Accent4 5 3 3 2 4" xfId="17220" xr:uid="{00000000-0005-0000-0000-0000EB180000}"/>
    <cellStyle name="20% - Accent4 5 3 3 2 5" xfId="21439" xr:uid="{00000000-0005-0000-0000-0000EC180000}"/>
    <cellStyle name="20% - Accent4 5 3 3 2 6" xfId="25634" xr:uid="{00000000-0005-0000-0000-0000ED180000}"/>
    <cellStyle name="20% - Accent4 5 3 3 2 7" xfId="29530" xr:uid="{00000000-0005-0000-0000-0000EE180000}"/>
    <cellStyle name="20% - Accent4 5 3 3 3" xfId="6414" xr:uid="{00000000-0005-0000-0000-0000EF180000}"/>
    <cellStyle name="20% - Accent4 5 3 3 4" xfId="10703" xr:uid="{00000000-0005-0000-0000-0000F0180000}"/>
    <cellStyle name="20% - Accent4 5 3 3 5" xfId="14979" xr:uid="{00000000-0005-0000-0000-0000F1180000}"/>
    <cellStyle name="20% - Accent4 5 3 3 6" xfId="19220" xr:uid="{00000000-0005-0000-0000-0000F2180000}"/>
    <cellStyle name="20% - Accent4 5 3 3 7" xfId="23467" xr:uid="{00000000-0005-0000-0000-0000F3180000}"/>
    <cellStyle name="20% - Accent4 5 3 3 8" xfId="27567" xr:uid="{00000000-0005-0000-0000-0000F4180000}"/>
    <cellStyle name="20% - Accent4 5 3 4" xfId="3054" xr:uid="{00000000-0005-0000-0000-0000F5180000}"/>
    <cellStyle name="20% - Accent4 5 3 4 2" xfId="8027" xr:uid="{00000000-0005-0000-0000-0000F6180000}"/>
    <cellStyle name="20% - Accent4 5 3 4 3" xfId="12304" xr:uid="{00000000-0005-0000-0000-0000F7180000}"/>
    <cellStyle name="20% - Accent4 5 3 4 4" xfId="16563" xr:uid="{00000000-0005-0000-0000-0000F8180000}"/>
    <cellStyle name="20% - Accent4 5 3 4 5" xfId="20781" xr:uid="{00000000-0005-0000-0000-0000F9180000}"/>
    <cellStyle name="20% - Accent4 5 3 4 6" xfId="24977" xr:uid="{00000000-0005-0000-0000-0000FA180000}"/>
    <cellStyle name="20% - Accent4 5 3 4 7" xfId="28873" xr:uid="{00000000-0005-0000-0000-0000FB180000}"/>
    <cellStyle name="20% - Accent4 5 3 5" xfId="4402" xr:uid="{00000000-0005-0000-0000-0000FC180000}"/>
    <cellStyle name="20% - Accent4 5 3 5 2" xfId="9374" xr:uid="{00000000-0005-0000-0000-0000FD180000}"/>
    <cellStyle name="20% - Accent4 5 3 5 3" xfId="13652" xr:uid="{00000000-0005-0000-0000-0000FE180000}"/>
    <cellStyle name="20% - Accent4 5 3 5 4" xfId="17908" xr:uid="{00000000-0005-0000-0000-0000FF180000}"/>
    <cellStyle name="20% - Accent4 5 3 5 5" xfId="22125" xr:uid="{00000000-0005-0000-0000-000000190000}"/>
    <cellStyle name="20% - Accent4 5 3 5 6" xfId="26311" xr:uid="{00000000-0005-0000-0000-000001190000}"/>
    <cellStyle name="20% - Accent4 5 3 5 7" xfId="30190" xr:uid="{00000000-0005-0000-0000-000002190000}"/>
    <cellStyle name="20% - Accent4 5 3 6" xfId="5260" xr:uid="{00000000-0005-0000-0000-000003190000}"/>
    <cellStyle name="20% - Accent4 5 3 7" xfId="7932" xr:uid="{00000000-0005-0000-0000-000004190000}"/>
    <cellStyle name="20% - Accent4 5 3 8" xfId="12209" xr:uid="{00000000-0005-0000-0000-000005190000}"/>
    <cellStyle name="20% - Accent4 5 3 9" xfId="16468" xr:uid="{00000000-0005-0000-0000-000006190000}"/>
    <cellStyle name="20% - Accent4 5 4" xfId="1908" xr:uid="{00000000-0005-0000-0000-000007190000}"/>
    <cellStyle name="20% - Accent4 5 4 2" xfId="6882" xr:uid="{00000000-0005-0000-0000-000008190000}"/>
    <cellStyle name="20% - Accent4 5 4 3" xfId="11168" xr:uid="{00000000-0005-0000-0000-000009190000}"/>
    <cellStyle name="20% - Accent4 5 4 4" xfId="15440" xr:uid="{00000000-0005-0000-0000-00000A190000}"/>
    <cellStyle name="20% - Accent4 5 4 5" xfId="19677" xr:uid="{00000000-0005-0000-0000-00000B190000}"/>
    <cellStyle name="20% - Accent4 5 4 6" xfId="23915" xr:uid="{00000000-0005-0000-0000-00000C190000}"/>
    <cellStyle name="20% - Accent4 5 4 7" xfId="27996" xr:uid="{00000000-0005-0000-0000-00000D190000}"/>
    <cellStyle name="20% - Accent4 5 5" xfId="1013" xr:uid="{00000000-0005-0000-0000-00000E190000}"/>
    <cellStyle name="20% - Accent4 5 5 2" xfId="5989" xr:uid="{00000000-0005-0000-0000-00000F190000}"/>
    <cellStyle name="20% - Accent4 5 5 3" xfId="10279" xr:uid="{00000000-0005-0000-0000-000010190000}"/>
    <cellStyle name="20% - Accent4 5 5 4" xfId="14557" xr:uid="{00000000-0005-0000-0000-000011190000}"/>
    <cellStyle name="20% - Accent4 5 5 5" xfId="18808" xr:uid="{00000000-0005-0000-0000-000012190000}"/>
    <cellStyle name="20% - Accent4 5 5 6" xfId="23057" xr:uid="{00000000-0005-0000-0000-000013190000}"/>
    <cellStyle name="20% - Accent4 5 5 7" xfId="27188" xr:uid="{00000000-0005-0000-0000-000014190000}"/>
    <cellStyle name="20% - Accent4 6" xfId="368" xr:uid="{00000000-0005-0000-0000-000015190000}"/>
    <cellStyle name="20% - Accent4 6 10" xfId="20439" xr:uid="{00000000-0005-0000-0000-000016190000}"/>
    <cellStyle name="20% - Accent4 6 11" xfId="24710" xr:uid="{00000000-0005-0000-0000-000017190000}"/>
    <cellStyle name="20% - Accent4 6 2" xfId="742" xr:uid="{00000000-0005-0000-0000-000018190000}"/>
    <cellStyle name="20% - Accent4 6 2 10" xfId="18544" xr:uid="{00000000-0005-0000-0000-000019190000}"/>
    <cellStyle name="20% - Accent4 6 2 11" xfId="22795" xr:uid="{00000000-0005-0000-0000-00001A190000}"/>
    <cellStyle name="20% - Accent4 6 2 12" xfId="26947" xr:uid="{00000000-0005-0000-0000-00001B190000}"/>
    <cellStyle name="20% - Accent4 6 2 2" xfId="1440" xr:uid="{00000000-0005-0000-0000-00001C190000}"/>
    <cellStyle name="20% - Accent4 6 2 2 2" xfId="2294" xr:uid="{00000000-0005-0000-0000-00001D190000}"/>
    <cellStyle name="20% - Accent4 6 2 2 2 2" xfId="7268" xr:uid="{00000000-0005-0000-0000-00001E190000}"/>
    <cellStyle name="20% - Accent4 6 2 2 2 3" xfId="11553" xr:uid="{00000000-0005-0000-0000-00001F190000}"/>
    <cellStyle name="20% - Accent4 6 2 2 2 4" xfId="15825" xr:uid="{00000000-0005-0000-0000-000020190000}"/>
    <cellStyle name="20% - Accent4 6 2 2 2 5" xfId="20059" xr:uid="{00000000-0005-0000-0000-000021190000}"/>
    <cellStyle name="20% - Accent4 6 2 2 2 6" xfId="24297" xr:uid="{00000000-0005-0000-0000-000022190000}"/>
    <cellStyle name="20% - Accent4 6 2 2 2 7" xfId="28375" xr:uid="{00000000-0005-0000-0000-000023190000}"/>
    <cellStyle name="20% - Accent4 6 2 2 3" xfId="4109" xr:uid="{00000000-0005-0000-0000-000024190000}"/>
    <cellStyle name="20% - Accent4 6 2 2 3 2" xfId="9083" xr:uid="{00000000-0005-0000-0000-000025190000}"/>
    <cellStyle name="20% - Accent4 6 2 2 3 3" xfId="13360" xr:uid="{00000000-0005-0000-0000-000026190000}"/>
    <cellStyle name="20% - Accent4 6 2 2 3 4" xfId="17618" xr:uid="{00000000-0005-0000-0000-000027190000}"/>
    <cellStyle name="20% - Accent4 6 2 2 3 5" xfId="21837" xr:uid="{00000000-0005-0000-0000-000028190000}"/>
    <cellStyle name="20% - Accent4 6 2 2 3 6" xfId="26032" xr:uid="{00000000-0005-0000-0000-000029190000}"/>
    <cellStyle name="20% - Accent4 6 2 2 3 7" xfId="29928" xr:uid="{00000000-0005-0000-0000-00002A190000}"/>
    <cellStyle name="20% - Accent4 6 2 2 4" xfId="6415" xr:uid="{00000000-0005-0000-0000-00002B190000}"/>
    <cellStyle name="20% - Accent4 6 2 2 5" xfId="10704" xr:uid="{00000000-0005-0000-0000-00002C190000}"/>
    <cellStyle name="20% - Accent4 6 2 2 6" xfId="14980" xr:uid="{00000000-0005-0000-0000-00002D190000}"/>
    <cellStyle name="20% - Accent4 6 2 2 7" xfId="19221" xr:uid="{00000000-0005-0000-0000-00002E190000}"/>
    <cellStyle name="20% - Accent4 6 2 2 8" xfId="23468" xr:uid="{00000000-0005-0000-0000-00002F190000}"/>
    <cellStyle name="20% - Accent4 6 2 2 9" xfId="27568" xr:uid="{00000000-0005-0000-0000-000030190000}"/>
    <cellStyle name="20% - Accent4 6 2 3" xfId="2001" xr:uid="{00000000-0005-0000-0000-000031190000}"/>
    <cellStyle name="20% - Accent4 6 2 3 2" xfId="6975" xr:uid="{00000000-0005-0000-0000-000032190000}"/>
    <cellStyle name="20% - Accent4 6 2 3 3" xfId="11260" xr:uid="{00000000-0005-0000-0000-000033190000}"/>
    <cellStyle name="20% - Accent4 6 2 3 4" xfId="15532" xr:uid="{00000000-0005-0000-0000-000034190000}"/>
    <cellStyle name="20% - Accent4 6 2 3 5" xfId="19766" xr:uid="{00000000-0005-0000-0000-000035190000}"/>
    <cellStyle name="20% - Accent4 6 2 3 6" xfId="24004" xr:uid="{00000000-0005-0000-0000-000036190000}"/>
    <cellStyle name="20% - Accent4 6 2 3 7" xfId="28082" xr:uid="{00000000-0005-0000-0000-000037190000}"/>
    <cellStyle name="20% - Accent4 6 2 4" xfId="1140" xr:uid="{00000000-0005-0000-0000-000038190000}"/>
    <cellStyle name="20% - Accent4 6 2 4 2" xfId="6115" xr:uid="{00000000-0005-0000-0000-000039190000}"/>
    <cellStyle name="20% - Accent4 6 2 4 3" xfId="10404" xr:uid="{00000000-0005-0000-0000-00003A190000}"/>
    <cellStyle name="20% - Accent4 6 2 4 4" xfId="14682" xr:uid="{00000000-0005-0000-0000-00003B190000}"/>
    <cellStyle name="20% - Accent4 6 2 4 5" xfId="18924" xr:uid="{00000000-0005-0000-0000-00003C190000}"/>
    <cellStyle name="20% - Accent4 6 2 4 6" xfId="23170" xr:uid="{00000000-0005-0000-0000-00003D190000}"/>
    <cellStyle name="20% - Accent4 6 2 4 7" xfId="27275" xr:uid="{00000000-0005-0000-0000-00003E190000}"/>
    <cellStyle name="20% - Accent4 6 2 5" xfId="3452" xr:uid="{00000000-0005-0000-0000-00003F190000}"/>
    <cellStyle name="20% - Accent4 6 2 5 2" xfId="8426" xr:uid="{00000000-0005-0000-0000-000040190000}"/>
    <cellStyle name="20% - Accent4 6 2 5 3" xfId="12703" xr:uid="{00000000-0005-0000-0000-000041190000}"/>
    <cellStyle name="20% - Accent4 6 2 5 4" xfId="16961" xr:uid="{00000000-0005-0000-0000-000042190000}"/>
    <cellStyle name="20% - Accent4 6 2 5 5" xfId="21180" xr:uid="{00000000-0005-0000-0000-000043190000}"/>
    <cellStyle name="20% - Accent4 6 2 5 6" xfId="25375" xr:uid="{00000000-0005-0000-0000-000044190000}"/>
    <cellStyle name="20% - Accent4 6 2 5 7" xfId="29271" xr:uid="{00000000-0005-0000-0000-000045190000}"/>
    <cellStyle name="20% - Accent4 6 2 6" xfId="4800" xr:uid="{00000000-0005-0000-0000-000046190000}"/>
    <cellStyle name="20% - Accent4 6 2 6 2" xfId="9772" xr:uid="{00000000-0005-0000-0000-000047190000}"/>
    <cellStyle name="20% - Accent4 6 2 6 3" xfId="14050" xr:uid="{00000000-0005-0000-0000-000048190000}"/>
    <cellStyle name="20% - Accent4 6 2 6 4" xfId="18306" xr:uid="{00000000-0005-0000-0000-000049190000}"/>
    <cellStyle name="20% - Accent4 6 2 6 5" xfId="22523" xr:uid="{00000000-0005-0000-0000-00004A190000}"/>
    <cellStyle name="20% - Accent4 6 2 6 6" xfId="26709" xr:uid="{00000000-0005-0000-0000-00004B190000}"/>
    <cellStyle name="20% - Accent4 6 2 6 7" xfId="30588" xr:uid="{00000000-0005-0000-0000-00004C190000}"/>
    <cellStyle name="20% - Accent4 6 2 7" xfId="5718" xr:uid="{00000000-0005-0000-0000-00004D190000}"/>
    <cellStyle name="20% - Accent4 6 2 8" xfId="10010" xr:uid="{00000000-0005-0000-0000-00004E190000}"/>
    <cellStyle name="20% - Accent4 6 2 9" xfId="14288" xr:uid="{00000000-0005-0000-0000-00004F190000}"/>
    <cellStyle name="20% - Accent4 6 3" xfId="1027" xr:uid="{00000000-0005-0000-0000-000050190000}"/>
    <cellStyle name="20% - Accent4 6 3 2" xfId="3780" xr:uid="{00000000-0005-0000-0000-000051190000}"/>
    <cellStyle name="20% - Accent4 6 3 2 2" xfId="8754" xr:uid="{00000000-0005-0000-0000-000052190000}"/>
    <cellStyle name="20% - Accent4 6 3 2 3" xfId="13031" xr:uid="{00000000-0005-0000-0000-000053190000}"/>
    <cellStyle name="20% - Accent4 6 3 2 4" xfId="17289" xr:uid="{00000000-0005-0000-0000-000054190000}"/>
    <cellStyle name="20% - Accent4 6 3 2 5" xfId="21508" xr:uid="{00000000-0005-0000-0000-000055190000}"/>
    <cellStyle name="20% - Accent4 6 3 2 6" xfId="25703" xr:uid="{00000000-0005-0000-0000-000056190000}"/>
    <cellStyle name="20% - Accent4 6 3 2 7" xfId="29599" xr:uid="{00000000-0005-0000-0000-000057190000}"/>
    <cellStyle name="20% - Accent4 6 4" xfId="3123" xr:uid="{00000000-0005-0000-0000-000058190000}"/>
    <cellStyle name="20% - Accent4 6 4 2" xfId="8096" xr:uid="{00000000-0005-0000-0000-000059190000}"/>
    <cellStyle name="20% - Accent4 6 4 3" xfId="12373" xr:uid="{00000000-0005-0000-0000-00005A190000}"/>
    <cellStyle name="20% - Accent4 6 4 4" xfId="16632" xr:uid="{00000000-0005-0000-0000-00005B190000}"/>
    <cellStyle name="20% - Accent4 6 4 5" xfId="20850" xr:uid="{00000000-0005-0000-0000-00005C190000}"/>
    <cellStyle name="20% - Accent4 6 4 6" xfId="25046" xr:uid="{00000000-0005-0000-0000-00005D190000}"/>
    <cellStyle name="20% - Accent4 6 4 7" xfId="28942" xr:uid="{00000000-0005-0000-0000-00005E190000}"/>
    <cellStyle name="20% - Accent4 6 5" xfId="4471" xr:uid="{00000000-0005-0000-0000-00005F190000}"/>
    <cellStyle name="20% - Accent4 6 5 2" xfId="9443" xr:uid="{00000000-0005-0000-0000-000060190000}"/>
    <cellStyle name="20% - Accent4 6 5 3" xfId="13721" xr:uid="{00000000-0005-0000-0000-000061190000}"/>
    <cellStyle name="20% - Accent4 6 5 4" xfId="17977" xr:uid="{00000000-0005-0000-0000-000062190000}"/>
    <cellStyle name="20% - Accent4 6 5 5" xfId="22194" xr:uid="{00000000-0005-0000-0000-000063190000}"/>
    <cellStyle name="20% - Accent4 6 5 6" xfId="26380" xr:uid="{00000000-0005-0000-0000-000064190000}"/>
    <cellStyle name="20% - Accent4 6 5 7" xfId="30259" xr:uid="{00000000-0005-0000-0000-000065190000}"/>
    <cellStyle name="20% - Accent4 6 6" xfId="5345" xr:uid="{00000000-0005-0000-0000-000066190000}"/>
    <cellStyle name="20% - Accent4 6 7" xfId="7699" xr:uid="{00000000-0005-0000-0000-000067190000}"/>
    <cellStyle name="20% - Accent4 6 8" xfId="11981" xr:uid="{00000000-0005-0000-0000-000068190000}"/>
    <cellStyle name="20% - Accent4 6 9" xfId="16254" xr:uid="{00000000-0005-0000-0000-000069190000}"/>
    <cellStyle name="20% - Accent4 7" xfId="552" xr:uid="{00000000-0005-0000-0000-00006A190000}"/>
    <cellStyle name="20% - Accent4 7 2" xfId="1441" xr:uid="{00000000-0005-0000-0000-00006B190000}"/>
    <cellStyle name="20% - Accent4 7 2 2" xfId="2295" xr:uid="{00000000-0005-0000-0000-00006C190000}"/>
    <cellStyle name="20% - Accent4 7 2 2 2" xfId="7269" xr:uid="{00000000-0005-0000-0000-00006D190000}"/>
    <cellStyle name="20% - Accent4 7 2 2 3" xfId="11554" xr:uid="{00000000-0005-0000-0000-00006E190000}"/>
    <cellStyle name="20% - Accent4 7 2 2 4" xfId="15826" xr:uid="{00000000-0005-0000-0000-00006F190000}"/>
    <cellStyle name="20% - Accent4 7 2 2 5" xfId="20060" xr:uid="{00000000-0005-0000-0000-000070190000}"/>
    <cellStyle name="20% - Accent4 7 2 2 6" xfId="24298" xr:uid="{00000000-0005-0000-0000-000071190000}"/>
    <cellStyle name="20% - Accent4 7 2 2 7" xfId="28376" xr:uid="{00000000-0005-0000-0000-000072190000}"/>
    <cellStyle name="20% - Accent4 7 2 3" xfId="6416" xr:uid="{00000000-0005-0000-0000-000073190000}"/>
    <cellStyle name="20% - Accent4 7 2 4" xfId="10705" xr:uid="{00000000-0005-0000-0000-000074190000}"/>
    <cellStyle name="20% - Accent4 7 2 5" xfId="14981" xr:uid="{00000000-0005-0000-0000-000075190000}"/>
    <cellStyle name="20% - Accent4 7 2 6" xfId="19222" xr:uid="{00000000-0005-0000-0000-000076190000}"/>
    <cellStyle name="20% - Accent4 7 2 7" xfId="23469" xr:uid="{00000000-0005-0000-0000-000077190000}"/>
    <cellStyle name="20% - Accent4 7 2 8" xfId="27569" xr:uid="{00000000-0005-0000-0000-000078190000}"/>
    <cellStyle name="20% - Accent4 7 3" xfId="2134" xr:uid="{00000000-0005-0000-0000-000079190000}"/>
    <cellStyle name="20% - Accent4 7 3 2" xfId="7108" xr:uid="{00000000-0005-0000-0000-00007A190000}"/>
    <cellStyle name="20% - Accent4 7 3 3" xfId="11393" xr:uid="{00000000-0005-0000-0000-00007B190000}"/>
    <cellStyle name="20% - Accent4 7 3 4" xfId="15665" xr:uid="{00000000-0005-0000-0000-00007C190000}"/>
    <cellStyle name="20% - Accent4 7 3 5" xfId="19899" xr:uid="{00000000-0005-0000-0000-00007D190000}"/>
    <cellStyle name="20% - Accent4 7 3 6" xfId="24137" xr:uid="{00000000-0005-0000-0000-00007E190000}"/>
    <cellStyle name="20% - Accent4 7 3 7" xfId="28215" xr:uid="{00000000-0005-0000-0000-00007F190000}"/>
    <cellStyle name="20% - Accent4 7 4" xfId="1275" xr:uid="{00000000-0005-0000-0000-000080190000}"/>
    <cellStyle name="20% - Accent4 7 4 2" xfId="6250" xr:uid="{00000000-0005-0000-0000-000081190000}"/>
    <cellStyle name="20% - Accent4 7 4 3" xfId="10539" xr:uid="{00000000-0005-0000-0000-000082190000}"/>
    <cellStyle name="20% - Accent4 7 4 4" xfId="14815" xr:uid="{00000000-0005-0000-0000-000083190000}"/>
    <cellStyle name="20% - Accent4 7 4 5" xfId="19057" xr:uid="{00000000-0005-0000-0000-000084190000}"/>
    <cellStyle name="20% - Accent4 7 4 6" xfId="23303" xr:uid="{00000000-0005-0000-0000-000085190000}"/>
    <cellStyle name="20% - Accent4 7 4 7" xfId="27408" xr:uid="{00000000-0005-0000-0000-000086190000}"/>
    <cellStyle name="20% - Accent4 8" xfId="1442" xr:uid="{00000000-0005-0000-0000-000087190000}"/>
    <cellStyle name="20% - Accent5" xfId="5" builtinId="46" customBuiltin="1"/>
    <cellStyle name="20% - Accent5 2" xfId="90" xr:uid="{00000000-0005-0000-0000-000089190000}"/>
    <cellStyle name="20% - Accent5 2 10" xfId="2979" xr:uid="{00000000-0005-0000-0000-00008A190000}"/>
    <cellStyle name="20% - Accent5 2 10 2" xfId="7952" xr:uid="{00000000-0005-0000-0000-00008B190000}"/>
    <cellStyle name="20% - Accent5 2 10 3" xfId="12229" xr:uid="{00000000-0005-0000-0000-00008C190000}"/>
    <cellStyle name="20% - Accent5 2 10 4" xfId="16488" xr:uid="{00000000-0005-0000-0000-00008D190000}"/>
    <cellStyle name="20% - Accent5 2 10 5" xfId="20707" xr:uid="{00000000-0005-0000-0000-00008E190000}"/>
    <cellStyle name="20% - Accent5 2 10 6" xfId="24905" xr:uid="{00000000-0005-0000-0000-00008F190000}"/>
    <cellStyle name="20% - Accent5 2 10 7" xfId="28802" xr:uid="{00000000-0005-0000-0000-000090190000}"/>
    <cellStyle name="20% - Accent5 2 11" xfId="4334" xr:uid="{00000000-0005-0000-0000-000091190000}"/>
    <cellStyle name="20% - Accent5 2 11 2" xfId="9306" xr:uid="{00000000-0005-0000-0000-000092190000}"/>
    <cellStyle name="20% - Accent5 2 11 3" xfId="13584" xr:uid="{00000000-0005-0000-0000-000093190000}"/>
    <cellStyle name="20% - Accent5 2 11 4" xfId="17840" xr:uid="{00000000-0005-0000-0000-000094190000}"/>
    <cellStyle name="20% - Accent5 2 11 5" xfId="22057" xr:uid="{00000000-0005-0000-0000-000095190000}"/>
    <cellStyle name="20% - Accent5 2 11 6" xfId="26243" xr:uid="{00000000-0005-0000-0000-000096190000}"/>
    <cellStyle name="20% - Accent5 2 11 7" xfId="30122" xr:uid="{00000000-0005-0000-0000-000097190000}"/>
    <cellStyle name="20% - Accent5 2 12" xfId="5069" xr:uid="{00000000-0005-0000-0000-000098190000}"/>
    <cellStyle name="20% - Accent5 2 13" xfId="5215" xr:uid="{00000000-0005-0000-0000-000099190000}"/>
    <cellStyle name="20% - Accent5 2 14" xfId="7746" xr:uid="{00000000-0005-0000-0000-00009A190000}"/>
    <cellStyle name="20% - Accent5 2 15" xfId="12028" xr:uid="{00000000-0005-0000-0000-00009B190000}"/>
    <cellStyle name="20% - Accent5 2 16" xfId="19485" xr:uid="{00000000-0005-0000-0000-00009C190000}"/>
    <cellStyle name="20% - Accent5 2 17" xfId="20600" xr:uid="{00000000-0005-0000-0000-00009D190000}"/>
    <cellStyle name="20% - Accent5 2 2" xfId="174" xr:uid="{00000000-0005-0000-0000-00009E190000}"/>
    <cellStyle name="20% - Accent5 2 2 10" xfId="4366" xr:uid="{00000000-0005-0000-0000-00009F190000}"/>
    <cellStyle name="20% - Accent5 2 2 10 2" xfId="9338" xr:uid="{00000000-0005-0000-0000-0000A0190000}"/>
    <cellStyle name="20% - Accent5 2 2 10 3" xfId="13616" xr:uid="{00000000-0005-0000-0000-0000A1190000}"/>
    <cellStyle name="20% - Accent5 2 2 10 4" xfId="17872" xr:uid="{00000000-0005-0000-0000-0000A2190000}"/>
    <cellStyle name="20% - Accent5 2 2 10 5" xfId="22089" xr:uid="{00000000-0005-0000-0000-0000A3190000}"/>
    <cellStyle name="20% - Accent5 2 2 10 6" xfId="26275" xr:uid="{00000000-0005-0000-0000-0000A4190000}"/>
    <cellStyle name="20% - Accent5 2 2 10 7" xfId="30154" xr:uid="{00000000-0005-0000-0000-0000A5190000}"/>
    <cellStyle name="20% - Accent5 2 2 11" xfId="5152" xr:uid="{00000000-0005-0000-0000-0000A6190000}"/>
    <cellStyle name="20% - Accent5 2 2 12" xfId="9287" xr:uid="{00000000-0005-0000-0000-0000A7190000}"/>
    <cellStyle name="20% - Accent5 2 2 13" xfId="13564" xr:uid="{00000000-0005-0000-0000-0000A8190000}"/>
    <cellStyle name="20% - Accent5 2 2 14" xfId="17821" xr:uid="{00000000-0005-0000-0000-0000A9190000}"/>
    <cellStyle name="20% - Accent5 2 2 15" xfId="12117" xr:uid="{00000000-0005-0000-0000-0000AA190000}"/>
    <cellStyle name="20% - Accent5 2 2 16" xfId="26230" xr:uid="{00000000-0005-0000-0000-0000AB190000}"/>
    <cellStyle name="20% - Accent5 2 2 2" xfId="318" xr:uid="{00000000-0005-0000-0000-0000AC190000}"/>
    <cellStyle name="20% - Accent5 2 2 2 10" xfId="12097" xr:uid="{00000000-0005-0000-0000-0000AD190000}"/>
    <cellStyle name="20% - Accent5 2 2 2 11" xfId="16363" xr:uid="{00000000-0005-0000-0000-0000AE190000}"/>
    <cellStyle name="20% - Accent5 2 2 2 12" xfId="20457" xr:uid="{00000000-0005-0000-0000-0000AF190000}"/>
    <cellStyle name="20% - Accent5 2 2 2 13" xfId="24802" xr:uid="{00000000-0005-0000-0000-0000B0190000}"/>
    <cellStyle name="20% - Accent5 2 2 2 2" xfId="482" xr:uid="{00000000-0005-0000-0000-0000B1190000}"/>
    <cellStyle name="20% - Accent5 2 2 2 2 10" xfId="10268" xr:uid="{00000000-0005-0000-0000-0000B2190000}"/>
    <cellStyle name="20% - Accent5 2 2 2 2 11" xfId="5563" xr:uid="{00000000-0005-0000-0000-0000B3190000}"/>
    <cellStyle name="20% - Accent5 2 2 2 2 12" xfId="20507" xr:uid="{00000000-0005-0000-0000-0000B4190000}"/>
    <cellStyle name="20% - Accent5 2 2 2 2 2" xfId="856" xr:uid="{00000000-0005-0000-0000-0000B5190000}"/>
    <cellStyle name="20% - Accent5 2 2 2 2 2 10" xfId="22909" xr:uid="{00000000-0005-0000-0000-0000B6190000}"/>
    <cellStyle name="20% - Accent5 2 2 2 2 2 11" xfId="27061" xr:uid="{00000000-0005-0000-0000-0000B7190000}"/>
    <cellStyle name="20% - Accent5 2 2 2 2 2 2" xfId="2296" xr:uid="{00000000-0005-0000-0000-0000B8190000}"/>
    <cellStyle name="20% - Accent5 2 2 2 2 2 2 2" xfId="4223" xr:uid="{00000000-0005-0000-0000-0000B9190000}"/>
    <cellStyle name="20% - Accent5 2 2 2 2 2 2 2 2" xfId="9197" xr:uid="{00000000-0005-0000-0000-0000BA190000}"/>
    <cellStyle name="20% - Accent5 2 2 2 2 2 2 2 3" xfId="13474" xr:uid="{00000000-0005-0000-0000-0000BB190000}"/>
    <cellStyle name="20% - Accent5 2 2 2 2 2 2 2 4" xfId="17732" xr:uid="{00000000-0005-0000-0000-0000BC190000}"/>
    <cellStyle name="20% - Accent5 2 2 2 2 2 2 2 5" xfId="21951" xr:uid="{00000000-0005-0000-0000-0000BD190000}"/>
    <cellStyle name="20% - Accent5 2 2 2 2 2 2 2 6" xfId="26146" xr:uid="{00000000-0005-0000-0000-0000BE190000}"/>
    <cellStyle name="20% - Accent5 2 2 2 2 2 2 2 7" xfId="30042" xr:uid="{00000000-0005-0000-0000-0000BF190000}"/>
    <cellStyle name="20% - Accent5 2 2 2 2 2 2 3" xfId="7270" xr:uid="{00000000-0005-0000-0000-0000C0190000}"/>
    <cellStyle name="20% - Accent5 2 2 2 2 2 2 4" xfId="11555" xr:uid="{00000000-0005-0000-0000-0000C1190000}"/>
    <cellStyle name="20% - Accent5 2 2 2 2 2 2 5" xfId="15827" xr:uid="{00000000-0005-0000-0000-0000C2190000}"/>
    <cellStyle name="20% - Accent5 2 2 2 2 2 2 6" xfId="20061" xr:uid="{00000000-0005-0000-0000-0000C3190000}"/>
    <cellStyle name="20% - Accent5 2 2 2 2 2 2 7" xfId="24299" xr:uid="{00000000-0005-0000-0000-0000C4190000}"/>
    <cellStyle name="20% - Accent5 2 2 2 2 2 2 8" xfId="28377" xr:uid="{00000000-0005-0000-0000-0000C5190000}"/>
    <cellStyle name="20% - Accent5 2 2 2 2 2 3" xfId="1443" xr:uid="{00000000-0005-0000-0000-0000C6190000}"/>
    <cellStyle name="20% - Accent5 2 2 2 2 2 3 2" xfId="6418" xr:uid="{00000000-0005-0000-0000-0000C7190000}"/>
    <cellStyle name="20% - Accent5 2 2 2 2 2 3 3" xfId="10707" xr:uid="{00000000-0005-0000-0000-0000C8190000}"/>
    <cellStyle name="20% - Accent5 2 2 2 2 2 3 4" xfId="14983" xr:uid="{00000000-0005-0000-0000-0000C9190000}"/>
    <cellStyle name="20% - Accent5 2 2 2 2 2 3 5" xfId="19224" xr:uid="{00000000-0005-0000-0000-0000CA190000}"/>
    <cellStyle name="20% - Accent5 2 2 2 2 2 3 6" xfId="23471" xr:uid="{00000000-0005-0000-0000-0000CB190000}"/>
    <cellStyle name="20% - Accent5 2 2 2 2 2 3 7" xfId="27570" xr:uid="{00000000-0005-0000-0000-0000CC190000}"/>
    <cellStyle name="20% - Accent5 2 2 2 2 2 4" xfId="3566" xr:uid="{00000000-0005-0000-0000-0000CD190000}"/>
    <cellStyle name="20% - Accent5 2 2 2 2 2 4 2" xfId="8540" xr:uid="{00000000-0005-0000-0000-0000CE190000}"/>
    <cellStyle name="20% - Accent5 2 2 2 2 2 4 3" xfId="12817" xr:uid="{00000000-0005-0000-0000-0000CF190000}"/>
    <cellStyle name="20% - Accent5 2 2 2 2 2 4 4" xfId="17075" xr:uid="{00000000-0005-0000-0000-0000D0190000}"/>
    <cellStyle name="20% - Accent5 2 2 2 2 2 4 5" xfId="21294" xr:uid="{00000000-0005-0000-0000-0000D1190000}"/>
    <cellStyle name="20% - Accent5 2 2 2 2 2 4 6" xfId="25489" xr:uid="{00000000-0005-0000-0000-0000D2190000}"/>
    <cellStyle name="20% - Accent5 2 2 2 2 2 4 7" xfId="29385" xr:uid="{00000000-0005-0000-0000-0000D3190000}"/>
    <cellStyle name="20% - Accent5 2 2 2 2 2 5" xfId="4914" xr:uid="{00000000-0005-0000-0000-0000D4190000}"/>
    <cellStyle name="20% - Accent5 2 2 2 2 2 5 2" xfId="9886" xr:uid="{00000000-0005-0000-0000-0000D5190000}"/>
    <cellStyle name="20% - Accent5 2 2 2 2 2 5 3" xfId="14164" xr:uid="{00000000-0005-0000-0000-0000D6190000}"/>
    <cellStyle name="20% - Accent5 2 2 2 2 2 5 4" xfId="18420" xr:uid="{00000000-0005-0000-0000-0000D7190000}"/>
    <cellStyle name="20% - Accent5 2 2 2 2 2 5 5" xfId="22637" xr:uid="{00000000-0005-0000-0000-0000D8190000}"/>
    <cellStyle name="20% - Accent5 2 2 2 2 2 5 6" xfId="26823" xr:uid="{00000000-0005-0000-0000-0000D9190000}"/>
    <cellStyle name="20% - Accent5 2 2 2 2 2 5 7" xfId="30702" xr:uid="{00000000-0005-0000-0000-0000DA190000}"/>
    <cellStyle name="20% - Accent5 2 2 2 2 2 6" xfId="5832" xr:uid="{00000000-0005-0000-0000-0000DB190000}"/>
    <cellStyle name="20% - Accent5 2 2 2 2 2 7" xfId="10124" xr:uid="{00000000-0005-0000-0000-0000DC190000}"/>
    <cellStyle name="20% - Accent5 2 2 2 2 2 8" xfId="14402" xr:uid="{00000000-0005-0000-0000-0000DD190000}"/>
    <cellStyle name="20% - Accent5 2 2 2 2 2 9" xfId="18658" xr:uid="{00000000-0005-0000-0000-0000DE190000}"/>
    <cellStyle name="20% - Accent5 2 2 2 2 3" xfId="2115" xr:uid="{00000000-0005-0000-0000-0000DF190000}"/>
    <cellStyle name="20% - Accent5 2 2 2 2 3 2" xfId="3894" xr:uid="{00000000-0005-0000-0000-0000E0190000}"/>
    <cellStyle name="20% - Accent5 2 2 2 2 3 2 2" xfId="8868" xr:uid="{00000000-0005-0000-0000-0000E1190000}"/>
    <cellStyle name="20% - Accent5 2 2 2 2 3 2 3" xfId="13145" xr:uid="{00000000-0005-0000-0000-0000E2190000}"/>
    <cellStyle name="20% - Accent5 2 2 2 2 3 2 4" xfId="17403" xr:uid="{00000000-0005-0000-0000-0000E3190000}"/>
    <cellStyle name="20% - Accent5 2 2 2 2 3 2 5" xfId="21622" xr:uid="{00000000-0005-0000-0000-0000E4190000}"/>
    <cellStyle name="20% - Accent5 2 2 2 2 3 2 6" xfId="25817" xr:uid="{00000000-0005-0000-0000-0000E5190000}"/>
    <cellStyle name="20% - Accent5 2 2 2 2 3 2 7" xfId="29713" xr:uid="{00000000-0005-0000-0000-0000E6190000}"/>
    <cellStyle name="20% - Accent5 2 2 2 2 3 3" xfId="7089" xr:uid="{00000000-0005-0000-0000-0000E7190000}"/>
    <cellStyle name="20% - Accent5 2 2 2 2 3 4" xfId="11374" xr:uid="{00000000-0005-0000-0000-0000E8190000}"/>
    <cellStyle name="20% - Accent5 2 2 2 2 3 5" xfId="15646" xr:uid="{00000000-0005-0000-0000-0000E9190000}"/>
    <cellStyle name="20% - Accent5 2 2 2 2 3 6" xfId="19880" xr:uid="{00000000-0005-0000-0000-0000EA190000}"/>
    <cellStyle name="20% - Accent5 2 2 2 2 3 7" xfId="24118" xr:uid="{00000000-0005-0000-0000-0000EB190000}"/>
    <cellStyle name="20% - Accent5 2 2 2 2 3 8" xfId="28196" xr:uid="{00000000-0005-0000-0000-0000EC190000}"/>
    <cellStyle name="20% - Accent5 2 2 2 2 4" xfId="1254" xr:uid="{00000000-0005-0000-0000-0000ED190000}"/>
    <cellStyle name="20% - Accent5 2 2 2 2 4 2" xfId="6229" xr:uid="{00000000-0005-0000-0000-0000EE190000}"/>
    <cellStyle name="20% - Accent5 2 2 2 2 4 3" xfId="10518" xr:uid="{00000000-0005-0000-0000-0000EF190000}"/>
    <cellStyle name="20% - Accent5 2 2 2 2 4 4" xfId="14796" xr:uid="{00000000-0005-0000-0000-0000F0190000}"/>
    <cellStyle name="20% - Accent5 2 2 2 2 4 5" xfId="19038" xr:uid="{00000000-0005-0000-0000-0000F1190000}"/>
    <cellStyle name="20% - Accent5 2 2 2 2 4 6" xfId="23284" xr:uid="{00000000-0005-0000-0000-0000F2190000}"/>
    <cellStyle name="20% - Accent5 2 2 2 2 4 7" xfId="27389" xr:uid="{00000000-0005-0000-0000-0000F3190000}"/>
    <cellStyle name="20% - Accent5 2 2 2 2 5" xfId="3237" xr:uid="{00000000-0005-0000-0000-0000F4190000}"/>
    <cellStyle name="20% - Accent5 2 2 2 2 5 2" xfId="8210" xr:uid="{00000000-0005-0000-0000-0000F5190000}"/>
    <cellStyle name="20% - Accent5 2 2 2 2 5 3" xfId="12487" xr:uid="{00000000-0005-0000-0000-0000F6190000}"/>
    <cellStyle name="20% - Accent5 2 2 2 2 5 4" xfId="16746" xr:uid="{00000000-0005-0000-0000-0000F7190000}"/>
    <cellStyle name="20% - Accent5 2 2 2 2 5 5" xfId="20964" xr:uid="{00000000-0005-0000-0000-0000F8190000}"/>
    <cellStyle name="20% - Accent5 2 2 2 2 5 6" xfId="25160" xr:uid="{00000000-0005-0000-0000-0000F9190000}"/>
    <cellStyle name="20% - Accent5 2 2 2 2 5 7" xfId="29056" xr:uid="{00000000-0005-0000-0000-0000FA190000}"/>
    <cellStyle name="20% - Accent5 2 2 2 2 6" xfId="4585" xr:uid="{00000000-0005-0000-0000-0000FB190000}"/>
    <cellStyle name="20% - Accent5 2 2 2 2 6 2" xfId="9557" xr:uid="{00000000-0005-0000-0000-0000FC190000}"/>
    <cellStyle name="20% - Accent5 2 2 2 2 6 3" xfId="13835" xr:uid="{00000000-0005-0000-0000-0000FD190000}"/>
    <cellStyle name="20% - Accent5 2 2 2 2 6 4" xfId="18091" xr:uid="{00000000-0005-0000-0000-0000FE190000}"/>
    <cellStyle name="20% - Accent5 2 2 2 2 6 5" xfId="22308" xr:uid="{00000000-0005-0000-0000-0000FF190000}"/>
    <cellStyle name="20% - Accent5 2 2 2 2 6 6" xfId="26494" xr:uid="{00000000-0005-0000-0000-0000001A0000}"/>
    <cellStyle name="20% - Accent5 2 2 2 2 6 7" xfId="30373" xr:uid="{00000000-0005-0000-0000-0000011A0000}"/>
    <cellStyle name="20% - Accent5 2 2 2 2 7" xfId="5459" xr:uid="{00000000-0005-0000-0000-0000021A0000}"/>
    <cellStyle name="20% - Accent5 2 2 2 2 8" xfId="5045" xr:uid="{00000000-0005-0000-0000-0000031A0000}"/>
    <cellStyle name="20% - Accent5 2 2 2 2 9" xfId="5978" xr:uid="{00000000-0005-0000-0000-0000041A0000}"/>
    <cellStyle name="20% - Accent5 2 2 2 3" xfId="701" xr:uid="{00000000-0005-0000-0000-0000051A0000}"/>
    <cellStyle name="20% - Accent5 2 2 2 3 10" xfId="22754" xr:uid="{00000000-0005-0000-0000-0000061A0000}"/>
    <cellStyle name="20% - Accent5 2 2 2 3 11" xfId="26906" xr:uid="{00000000-0005-0000-0000-0000071A0000}"/>
    <cellStyle name="20% - Accent5 2 2 2 3 2" xfId="2297" xr:uid="{00000000-0005-0000-0000-0000081A0000}"/>
    <cellStyle name="20% - Accent5 2 2 2 3 2 2" xfId="4068" xr:uid="{00000000-0005-0000-0000-0000091A0000}"/>
    <cellStyle name="20% - Accent5 2 2 2 3 2 2 2" xfId="9042" xr:uid="{00000000-0005-0000-0000-00000A1A0000}"/>
    <cellStyle name="20% - Accent5 2 2 2 3 2 2 3" xfId="13319" xr:uid="{00000000-0005-0000-0000-00000B1A0000}"/>
    <cellStyle name="20% - Accent5 2 2 2 3 2 2 4" xfId="17577" xr:uid="{00000000-0005-0000-0000-00000C1A0000}"/>
    <cellStyle name="20% - Accent5 2 2 2 3 2 2 5" xfId="21796" xr:uid="{00000000-0005-0000-0000-00000D1A0000}"/>
    <cellStyle name="20% - Accent5 2 2 2 3 2 2 6" xfId="25991" xr:uid="{00000000-0005-0000-0000-00000E1A0000}"/>
    <cellStyle name="20% - Accent5 2 2 2 3 2 2 7" xfId="29887" xr:uid="{00000000-0005-0000-0000-00000F1A0000}"/>
    <cellStyle name="20% - Accent5 2 2 2 3 2 3" xfId="7271" xr:uid="{00000000-0005-0000-0000-0000101A0000}"/>
    <cellStyle name="20% - Accent5 2 2 2 3 2 4" xfId="11556" xr:uid="{00000000-0005-0000-0000-0000111A0000}"/>
    <cellStyle name="20% - Accent5 2 2 2 3 2 5" xfId="15828" xr:uid="{00000000-0005-0000-0000-0000121A0000}"/>
    <cellStyle name="20% - Accent5 2 2 2 3 2 6" xfId="20062" xr:uid="{00000000-0005-0000-0000-0000131A0000}"/>
    <cellStyle name="20% - Accent5 2 2 2 3 2 7" xfId="24300" xr:uid="{00000000-0005-0000-0000-0000141A0000}"/>
    <cellStyle name="20% - Accent5 2 2 2 3 2 8" xfId="28378" xr:uid="{00000000-0005-0000-0000-0000151A0000}"/>
    <cellStyle name="20% - Accent5 2 2 2 3 3" xfId="1444" xr:uid="{00000000-0005-0000-0000-0000161A0000}"/>
    <cellStyle name="20% - Accent5 2 2 2 3 3 2" xfId="6419" xr:uid="{00000000-0005-0000-0000-0000171A0000}"/>
    <cellStyle name="20% - Accent5 2 2 2 3 3 3" xfId="10708" xr:uid="{00000000-0005-0000-0000-0000181A0000}"/>
    <cellStyle name="20% - Accent5 2 2 2 3 3 4" xfId="14984" xr:uid="{00000000-0005-0000-0000-0000191A0000}"/>
    <cellStyle name="20% - Accent5 2 2 2 3 3 5" xfId="19225" xr:uid="{00000000-0005-0000-0000-00001A1A0000}"/>
    <cellStyle name="20% - Accent5 2 2 2 3 3 6" xfId="23472" xr:uid="{00000000-0005-0000-0000-00001B1A0000}"/>
    <cellStyle name="20% - Accent5 2 2 2 3 3 7" xfId="27571" xr:uid="{00000000-0005-0000-0000-00001C1A0000}"/>
    <cellStyle name="20% - Accent5 2 2 2 3 4" xfId="3411" xr:uid="{00000000-0005-0000-0000-00001D1A0000}"/>
    <cellStyle name="20% - Accent5 2 2 2 3 4 2" xfId="8385" xr:uid="{00000000-0005-0000-0000-00001E1A0000}"/>
    <cellStyle name="20% - Accent5 2 2 2 3 4 3" xfId="12662" xr:uid="{00000000-0005-0000-0000-00001F1A0000}"/>
    <cellStyle name="20% - Accent5 2 2 2 3 4 4" xfId="16920" xr:uid="{00000000-0005-0000-0000-0000201A0000}"/>
    <cellStyle name="20% - Accent5 2 2 2 3 4 5" xfId="21139" xr:uid="{00000000-0005-0000-0000-0000211A0000}"/>
    <cellStyle name="20% - Accent5 2 2 2 3 4 6" xfId="25334" xr:uid="{00000000-0005-0000-0000-0000221A0000}"/>
    <cellStyle name="20% - Accent5 2 2 2 3 4 7" xfId="29230" xr:uid="{00000000-0005-0000-0000-0000231A0000}"/>
    <cellStyle name="20% - Accent5 2 2 2 3 5" xfId="4759" xr:uid="{00000000-0005-0000-0000-0000241A0000}"/>
    <cellStyle name="20% - Accent5 2 2 2 3 5 2" xfId="9731" xr:uid="{00000000-0005-0000-0000-0000251A0000}"/>
    <cellStyle name="20% - Accent5 2 2 2 3 5 3" xfId="14009" xr:uid="{00000000-0005-0000-0000-0000261A0000}"/>
    <cellStyle name="20% - Accent5 2 2 2 3 5 4" xfId="18265" xr:uid="{00000000-0005-0000-0000-0000271A0000}"/>
    <cellStyle name="20% - Accent5 2 2 2 3 5 5" xfId="22482" xr:uid="{00000000-0005-0000-0000-0000281A0000}"/>
    <cellStyle name="20% - Accent5 2 2 2 3 5 6" xfId="26668" xr:uid="{00000000-0005-0000-0000-0000291A0000}"/>
    <cellStyle name="20% - Accent5 2 2 2 3 5 7" xfId="30547" xr:uid="{00000000-0005-0000-0000-00002A1A0000}"/>
    <cellStyle name="20% - Accent5 2 2 2 3 6" xfId="5677" xr:uid="{00000000-0005-0000-0000-00002B1A0000}"/>
    <cellStyle name="20% - Accent5 2 2 2 3 7" xfId="9969" xr:uid="{00000000-0005-0000-0000-00002C1A0000}"/>
    <cellStyle name="20% - Accent5 2 2 2 3 8" xfId="14247" xr:uid="{00000000-0005-0000-0000-00002D1A0000}"/>
    <cellStyle name="20% - Accent5 2 2 2 3 9" xfId="18503" xr:uid="{00000000-0005-0000-0000-00002E1A0000}"/>
    <cellStyle name="20% - Accent5 2 2 2 4" xfId="1963" xr:uid="{00000000-0005-0000-0000-00002F1A0000}"/>
    <cellStyle name="20% - Accent5 2 2 2 4 2" xfId="3739" xr:uid="{00000000-0005-0000-0000-0000301A0000}"/>
    <cellStyle name="20% - Accent5 2 2 2 4 2 2" xfId="8713" xr:uid="{00000000-0005-0000-0000-0000311A0000}"/>
    <cellStyle name="20% - Accent5 2 2 2 4 2 3" xfId="12990" xr:uid="{00000000-0005-0000-0000-0000321A0000}"/>
    <cellStyle name="20% - Accent5 2 2 2 4 2 4" xfId="17248" xr:uid="{00000000-0005-0000-0000-0000331A0000}"/>
    <cellStyle name="20% - Accent5 2 2 2 4 2 5" xfId="21467" xr:uid="{00000000-0005-0000-0000-0000341A0000}"/>
    <cellStyle name="20% - Accent5 2 2 2 4 2 6" xfId="25662" xr:uid="{00000000-0005-0000-0000-0000351A0000}"/>
    <cellStyle name="20% - Accent5 2 2 2 4 2 7" xfId="29558" xr:uid="{00000000-0005-0000-0000-0000361A0000}"/>
    <cellStyle name="20% - Accent5 2 2 2 4 3" xfId="6937" xr:uid="{00000000-0005-0000-0000-0000371A0000}"/>
    <cellStyle name="20% - Accent5 2 2 2 4 4" xfId="11222" xr:uid="{00000000-0005-0000-0000-0000381A0000}"/>
    <cellStyle name="20% - Accent5 2 2 2 4 5" xfId="15495" xr:uid="{00000000-0005-0000-0000-0000391A0000}"/>
    <cellStyle name="20% - Accent5 2 2 2 4 6" xfId="19730" xr:uid="{00000000-0005-0000-0000-00003A1A0000}"/>
    <cellStyle name="20% - Accent5 2 2 2 4 7" xfId="23968" xr:uid="{00000000-0005-0000-0000-00003B1A0000}"/>
    <cellStyle name="20% - Accent5 2 2 2 4 8" xfId="28046" xr:uid="{00000000-0005-0000-0000-00003C1A0000}"/>
    <cellStyle name="20% - Accent5 2 2 2 5" xfId="1079" xr:uid="{00000000-0005-0000-0000-00003D1A0000}"/>
    <cellStyle name="20% - Accent5 2 2 2 5 2" xfId="6055" xr:uid="{00000000-0005-0000-0000-00003E1A0000}"/>
    <cellStyle name="20% - Accent5 2 2 2 5 3" xfId="10344" xr:uid="{00000000-0005-0000-0000-00003F1A0000}"/>
    <cellStyle name="20% - Accent5 2 2 2 5 4" xfId="14622" xr:uid="{00000000-0005-0000-0000-0000401A0000}"/>
    <cellStyle name="20% - Accent5 2 2 2 5 5" xfId="18870" xr:uid="{00000000-0005-0000-0000-0000411A0000}"/>
    <cellStyle name="20% - Accent5 2 2 2 5 6" xfId="23118" xr:uid="{00000000-0005-0000-0000-0000421A0000}"/>
    <cellStyle name="20% - Accent5 2 2 2 5 7" xfId="27238" xr:uid="{00000000-0005-0000-0000-0000431A0000}"/>
    <cellStyle name="20% - Accent5 2 2 2 6" xfId="3082" xr:uid="{00000000-0005-0000-0000-0000441A0000}"/>
    <cellStyle name="20% - Accent5 2 2 2 6 2" xfId="8055" xr:uid="{00000000-0005-0000-0000-0000451A0000}"/>
    <cellStyle name="20% - Accent5 2 2 2 6 3" xfId="12332" xr:uid="{00000000-0005-0000-0000-0000461A0000}"/>
    <cellStyle name="20% - Accent5 2 2 2 6 4" xfId="16591" xr:uid="{00000000-0005-0000-0000-0000471A0000}"/>
    <cellStyle name="20% - Accent5 2 2 2 6 5" xfId="20809" xr:uid="{00000000-0005-0000-0000-0000481A0000}"/>
    <cellStyle name="20% - Accent5 2 2 2 6 6" xfId="25005" xr:uid="{00000000-0005-0000-0000-0000491A0000}"/>
    <cellStyle name="20% - Accent5 2 2 2 6 7" xfId="28901" xr:uid="{00000000-0005-0000-0000-00004A1A0000}"/>
    <cellStyle name="20% - Accent5 2 2 2 7" xfId="4430" xr:uid="{00000000-0005-0000-0000-00004B1A0000}"/>
    <cellStyle name="20% - Accent5 2 2 2 7 2" xfId="9402" xr:uid="{00000000-0005-0000-0000-00004C1A0000}"/>
    <cellStyle name="20% - Accent5 2 2 2 7 3" xfId="13680" xr:uid="{00000000-0005-0000-0000-00004D1A0000}"/>
    <cellStyle name="20% - Accent5 2 2 2 7 4" xfId="17936" xr:uid="{00000000-0005-0000-0000-00004E1A0000}"/>
    <cellStyle name="20% - Accent5 2 2 2 7 5" xfId="22153" xr:uid="{00000000-0005-0000-0000-00004F1A0000}"/>
    <cellStyle name="20% - Accent5 2 2 2 7 6" xfId="26339" xr:uid="{00000000-0005-0000-0000-0000501A0000}"/>
    <cellStyle name="20% - Accent5 2 2 2 7 7" xfId="30218" xr:uid="{00000000-0005-0000-0000-0000511A0000}"/>
    <cellStyle name="20% - Accent5 2 2 2 8" xfId="5295" xr:uid="{00000000-0005-0000-0000-0000521A0000}"/>
    <cellStyle name="20% - Accent5 2 2 2 9" xfId="7817" xr:uid="{00000000-0005-0000-0000-0000531A0000}"/>
    <cellStyle name="20% - Accent5 2 2 3" xfId="421" xr:uid="{00000000-0005-0000-0000-0000541A0000}"/>
    <cellStyle name="20% - Accent5 2 2 3 10" xfId="16391" xr:uid="{00000000-0005-0000-0000-0000551A0000}"/>
    <cellStyle name="20% - Accent5 2 2 3 11" xfId="20591" xr:uid="{00000000-0005-0000-0000-0000561A0000}"/>
    <cellStyle name="20% - Accent5 2 2 3 12" xfId="24822" xr:uid="{00000000-0005-0000-0000-0000571A0000}"/>
    <cellStyle name="20% - Accent5 2 2 3 2" xfId="795" xr:uid="{00000000-0005-0000-0000-0000581A0000}"/>
    <cellStyle name="20% - Accent5 2 2 3 2 10" xfId="22848" xr:uid="{00000000-0005-0000-0000-0000591A0000}"/>
    <cellStyle name="20% - Accent5 2 2 3 2 11" xfId="27000" xr:uid="{00000000-0005-0000-0000-00005A1A0000}"/>
    <cellStyle name="20% - Accent5 2 2 3 2 2" xfId="2298" xr:uid="{00000000-0005-0000-0000-00005B1A0000}"/>
    <cellStyle name="20% - Accent5 2 2 3 2 2 2" xfId="4162" xr:uid="{00000000-0005-0000-0000-00005C1A0000}"/>
    <cellStyle name="20% - Accent5 2 2 3 2 2 2 2" xfId="9136" xr:uid="{00000000-0005-0000-0000-00005D1A0000}"/>
    <cellStyle name="20% - Accent5 2 2 3 2 2 2 3" xfId="13413" xr:uid="{00000000-0005-0000-0000-00005E1A0000}"/>
    <cellStyle name="20% - Accent5 2 2 3 2 2 2 4" xfId="17671" xr:uid="{00000000-0005-0000-0000-00005F1A0000}"/>
    <cellStyle name="20% - Accent5 2 2 3 2 2 2 5" xfId="21890" xr:uid="{00000000-0005-0000-0000-0000601A0000}"/>
    <cellStyle name="20% - Accent5 2 2 3 2 2 2 6" xfId="26085" xr:uid="{00000000-0005-0000-0000-0000611A0000}"/>
    <cellStyle name="20% - Accent5 2 2 3 2 2 2 7" xfId="29981" xr:uid="{00000000-0005-0000-0000-0000621A0000}"/>
    <cellStyle name="20% - Accent5 2 2 3 2 2 3" xfId="7272" xr:uid="{00000000-0005-0000-0000-0000631A0000}"/>
    <cellStyle name="20% - Accent5 2 2 3 2 2 4" xfId="11557" xr:uid="{00000000-0005-0000-0000-0000641A0000}"/>
    <cellStyle name="20% - Accent5 2 2 3 2 2 5" xfId="15829" xr:uid="{00000000-0005-0000-0000-0000651A0000}"/>
    <cellStyle name="20% - Accent5 2 2 3 2 2 6" xfId="20063" xr:uid="{00000000-0005-0000-0000-0000661A0000}"/>
    <cellStyle name="20% - Accent5 2 2 3 2 2 7" xfId="24301" xr:uid="{00000000-0005-0000-0000-0000671A0000}"/>
    <cellStyle name="20% - Accent5 2 2 3 2 2 8" xfId="28379" xr:uid="{00000000-0005-0000-0000-0000681A0000}"/>
    <cellStyle name="20% - Accent5 2 2 3 2 3" xfId="1445" xr:uid="{00000000-0005-0000-0000-0000691A0000}"/>
    <cellStyle name="20% - Accent5 2 2 3 2 3 2" xfId="6420" xr:uid="{00000000-0005-0000-0000-00006A1A0000}"/>
    <cellStyle name="20% - Accent5 2 2 3 2 3 3" xfId="10709" xr:uid="{00000000-0005-0000-0000-00006B1A0000}"/>
    <cellStyle name="20% - Accent5 2 2 3 2 3 4" xfId="14985" xr:uid="{00000000-0005-0000-0000-00006C1A0000}"/>
    <cellStyle name="20% - Accent5 2 2 3 2 3 5" xfId="19226" xr:uid="{00000000-0005-0000-0000-00006D1A0000}"/>
    <cellStyle name="20% - Accent5 2 2 3 2 3 6" xfId="23473" xr:uid="{00000000-0005-0000-0000-00006E1A0000}"/>
    <cellStyle name="20% - Accent5 2 2 3 2 3 7" xfId="27572" xr:uid="{00000000-0005-0000-0000-00006F1A0000}"/>
    <cellStyle name="20% - Accent5 2 2 3 2 4" xfId="3505" xr:uid="{00000000-0005-0000-0000-0000701A0000}"/>
    <cellStyle name="20% - Accent5 2 2 3 2 4 2" xfId="8479" xr:uid="{00000000-0005-0000-0000-0000711A0000}"/>
    <cellStyle name="20% - Accent5 2 2 3 2 4 3" xfId="12756" xr:uid="{00000000-0005-0000-0000-0000721A0000}"/>
    <cellStyle name="20% - Accent5 2 2 3 2 4 4" xfId="17014" xr:uid="{00000000-0005-0000-0000-0000731A0000}"/>
    <cellStyle name="20% - Accent5 2 2 3 2 4 5" xfId="21233" xr:uid="{00000000-0005-0000-0000-0000741A0000}"/>
    <cellStyle name="20% - Accent5 2 2 3 2 4 6" xfId="25428" xr:uid="{00000000-0005-0000-0000-0000751A0000}"/>
    <cellStyle name="20% - Accent5 2 2 3 2 4 7" xfId="29324" xr:uid="{00000000-0005-0000-0000-0000761A0000}"/>
    <cellStyle name="20% - Accent5 2 2 3 2 5" xfId="4853" xr:uid="{00000000-0005-0000-0000-0000771A0000}"/>
    <cellStyle name="20% - Accent5 2 2 3 2 5 2" xfId="9825" xr:uid="{00000000-0005-0000-0000-0000781A0000}"/>
    <cellStyle name="20% - Accent5 2 2 3 2 5 3" xfId="14103" xr:uid="{00000000-0005-0000-0000-0000791A0000}"/>
    <cellStyle name="20% - Accent5 2 2 3 2 5 4" xfId="18359" xr:uid="{00000000-0005-0000-0000-00007A1A0000}"/>
    <cellStyle name="20% - Accent5 2 2 3 2 5 5" xfId="22576" xr:uid="{00000000-0005-0000-0000-00007B1A0000}"/>
    <cellStyle name="20% - Accent5 2 2 3 2 5 6" xfId="26762" xr:uid="{00000000-0005-0000-0000-00007C1A0000}"/>
    <cellStyle name="20% - Accent5 2 2 3 2 5 7" xfId="30641" xr:uid="{00000000-0005-0000-0000-00007D1A0000}"/>
    <cellStyle name="20% - Accent5 2 2 3 2 6" xfId="5771" xr:uid="{00000000-0005-0000-0000-00007E1A0000}"/>
    <cellStyle name="20% - Accent5 2 2 3 2 7" xfId="10063" xr:uid="{00000000-0005-0000-0000-00007F1A0000}"/>
    <cellStyle name="20% - Accent5 2 2 3 2 8" xfId="14341" xr:uid="{00000000-0005-0000-0000-0000801A0000}"/>
    <cellStyle name="20% - Accent5 2 2 3 2 9" xfId="18597" xr:uid="{00000000-0005-0000-0000-0000811A0000}"/>
    <cellStyle name="20% - Accent5 2 2 3 3" xfId="2054" xr:uid="{00000000-0005-0000-0000-0000821A0000}"/>
    <cellStyle name="20% - Accent5 2 2 3 3 2" xfId="3833" xr:uid="{00000000-0005-0000-0000-0000831A0000}"/>
    <cellStyle name="20% - Accent5 2 2 3 3 2 2" xfId="8807" xr:uid="{00000000-0005-0000-0000-0000841A0000}"/>
    <cellStyle name="20% - Accent5 2 2 3 3 2 3" xfId="13084" xr:uid="{00000000-0005-0000-0000-0000851A0000}"/>
    <cellStyle name="20% - Accent5 2 2 3 3 2 4" xfId="17342" xr:uid="{00000000-0005-0000-0000-0000861A0000}"/>
    <cellStyle name="20% - Accent5 2 2 3 3 2 5" xfId="21561" xr:uid="{00000000-0005-0000-0000-0000871A0000}"/>
    <cellStyle name="20% - Accent5 2 2 3 3 2 6" xfId="25756" xr:uid="{00000000-0005-0000-0000-0000881A0000}"/>
    <cellStyle name="20% - Accent5 2 2 3 3 2 7" xfId="29652" xr:uid="{00000000-0005-0000-0000-0000891A0000}"/>
    <cellStyle name="20% - Accent5 2 2 3 3 3" xfId="7028" xr:uid="{00000000-0005-0000-0000-00008A1A0000}"/>
    <cellStyle name="20% - Accent5 2 2 3 3 4" xfId="11313" xr:uid="{00000000-0005-0000-0000-00008B1A0000}"/>
    <cellStyle name="20% - Accent5 2 2 3 3 5" xfId="15585" xr:uid="{00000000-0005-0000-0000-00008C1A0000}"/>
    <cellStyle name="20% - Accent5 2 2 3 3 6" xfId="19819" xr:uid="{00000000-0005-0000-0000-00008D1A0000}"/>
    <cellStyle name="20% - Accent5 2 2 3 3 7" xfId="24057" xr:uid="{00000000-0005-0000-0000-00008E1A0000}"/>
    <cellStyle name="20% - Accent5 2 2 3 3 8" xfId="28135" xr:uid="{00000000-0005-0000-0000-00008F1A0000}"/>
    <cellStyle name="20% - Accent5 2 2 3 4" xfId="1193" xr:uid="{00000000-0005-0000-0000-0000901A0000}"/>
    <cellStyle name="20% - Accent5 2 2 3 4 2" xfId="6168" xr:uid="{00000000-0005-0000-0000-0000911A0000}"/>
    <cellStyle name="20% - Accent5 2 2 3 4 3" xfId="10457" xr:uid="{00000000-0005-0000-0000-0000921A0000}"/>
    <cellStyle name="20% - Accent5 2 2 3 4 4" xfId="14735" xr:uid="{00000000-0005-0000-0000-0000931A0000}"/>
    <cellStyle name="20% - Accent5 2 2 3 4 5" xfId="18977" xr:uid="{00000000-0005-0000-0000-0000941A0000}"/>
    <cellStyle name="20% - Accent5 2 2 3 4 6" xfId="23223" xr:uid="{00000000-0005-0000-0000-0000951A0000}"/>
    <cellStyle name="20% - Accent5 2 2 3 4 7" xfId="27328" xr:uid="{00000000-0005-0000-0000-0000961A0000}"/>
    <cellStyle name="20% - Accent5 2 2 3 5" xfId="3176" xr:uid="{00000000-0005-0000-0000-0000971A0000}"/>
    <cellStyle name="20% - Accent5 2 2 3 5 2" xfId="8149" xr:uid="{00000000-0005-0000-0000-0000981A0000}"/>
    <cellStyle name="20% - Accent5 2 2 3 5 3" xfId="12426" xr:uid="{00000000-0005-0000-0000-0000991A0000}"/>
    <cellStyle name="20% - Accent5 2 2 3 5 4" xfId="16685" xr:uid="{00000000-0005-0000-0000-00009A1A0000}"/>
    <cellStyle name="20% - Accent5 2 2 3 5 5" xfId="20903" xr:uid="{00000000-0005-0000-0000-00009B1A0000}"/>
    <cellStyle name="20% - Accent5 2 2 3 5 6" xfId="25099" xr:uid="{00000000-0005-0000-0000-00009C1A0000}"/>
    <cellStyle name="20% - Accent5 2 2 3 5 7" xfId="28995" xr:uid="{00000000-0005-0000-0000-00009D1A0000}"/>
    <cellStyle name="20% - Accent5 2 2 3 6" xfId="4524" xr:uid="{00000000-0005-0000-0000-00009E1A0000}"/>
    <cellStyle name="20% - Accent5 2 2 3 6 2" xfId="9496" xr:uid="{00000000-0005-0000-0000-00009F1A0000}"/>
    <cellStyle name="20% - Accent5 2 2 3 6 3" xfId="13774" xr:uid="{00000000-0005-0000-0000-0000A01A0000}"/>
    <cellStyle name="20% - Accent5 2 2 3 6 4" xfId="18030" xr:uid="{00000000-0005-0000-0000-0000A11A0000}"/>
    <cellStyle name="20% - Accent5 2 2 3 6 5" xfId="22247" xr:uid="{00000000-0005-0000-0000-0000A21A0000}"/>
    <cellStyle name="20% - Accent5 2 2 3 6 6" xfId="26433" xr:uid="{00000000-0005-0000-0000-0000A31A0000}"/>
    <cellStyle name="20% - Accent5 2 2 3 6 7" xfId="30312" xr:uid="{00000000-0005-0000-0000-0000A41A0000}"/>
    <cellStyle name="20% - Accent5 2 2 3 7" xfId="5398" xr:uid="{00000000-0005-0000-0000-0000A51A0000}"/>
    <cellStyle name="20% - Accent5 2 2 3 8" xfId="7847" xr:uid="{00000000-0005-0000-0000-0000A61A0000}"/>
    <cellStyle name="20% - Accent5 2 2 3 9" xfId="12127" xr:uid="{00000000-0005-0000-0000-0000A71A0000}"/>
    <cellStyle name="20% - Accent5 2 2 4" xfId="535" xr:uid="{00000000-0005-0000-0000-0000A81A0000}"/>
    <cellStyle name="20% - Accent5 2 2 4 10" xfId="6065" xr:uid="{00000000-0005-0000-0000-0000A91A0000}"/>
    <cellStyle name="20% - Accent5 2 2 4 11" xfId="20529" xr:uid="{00000000-0005-0000-0000-0000AA1A0000}"/>
    <cellStyle name="20% - Accent5 2 2 4 12" xfId="19611" xr:uid="{00000000-0005-0000-0000-0000AB1A0000}"/>
    <cellStyle name="20% - Accent5 2 2 4 2" xfId="909" xr:uid="{00000000-0005-0000-0000-0000AC1A0000}"/>
    <cellStyle name="20% - Accent5 2 2 4 2 10" xfId="22962" xr:uid="{00000000-0005-0000-0000-0000AD1A0000}"/>
    <cellStyle name="20% - Accent5 2 2 4 2 11" xfId="27114" xr:uid="{00000000-0005-0000-0000-0000AE1A0000}"/>
    <cellStyle name="20% - Accent5 2 2 4 2 2" xfId="2299" xr:uid="{00000000-0005-0000-0000-0000AF1A0000}"/>
    <cellStyle name="20% - Accent5 2 2 4 2 2 2" xfId="4276" xr:uid="{00000000-0005-0000-0000-0000B01A0000}"/>
    <cellStyle name="20% - Accent5 2 2 4 2 2 2 2" xfId="9250" xr:uid="{00000000-0005-0000-0000-0000B11A0000}"/>
    <cellStyle name="20% - Accent5 2 2 4 2 2 2 3" xfId="13527" xr:uid="{00000000-0005-0000-0000-0000B21A0000}"/>
    <cellStyle name="20% - Accent5 2 2 4 2 2 2 4" xfId="17785" xr:uid="{00000000-0005-0000-0000-0000B31A0000}"/>
    <cellStyle name="20% - Accent5 2 2 4 2 2 2 5" xfId="22004" xr:uid="{00000000-0005-0000-0000-0000B41A0000}"/>
    <cellStyle name="20% - Accent5 2 2 4 2 2 2 6" xfId="26199" xr:uid="{00000000-0005-0000-0000-0000B51A0000}"/>
    <cellStyle name="20% - Accent5 2 2 4 2 2 2 7" xfId="30095" xr:uid="{00000000-0005-0000-0000-0000B61A0000}"/>
    <cellStyle name="20% - Accent5 2 2 4 2 2 3" xfId="7273" xr:uid="{00000000-0005-0000-0000-0000B71A0000}"/>
    <cellStyle name="20% - Accent5 2 2 4 2 2 4" xfId="11558" xr:uid="{00000000-0005-0000-0000-0000B81A0000}"/>
    <cellStyle name="20% - Accent5 2 2 4 2 2 5" xfId="15830" xr:uid="{00000000-0005-0000-0000-0000B91A0000}"/>
    <cellStyle name="20% - Accent5 2 2 4 2 2 6" xfId="20064" xr:uid="{00000000-0005-0000-0000-0000BA1A0000}"/>
    <cellStyle name="20% - Accent5 2 2 4 2 2 7" xfId="24302" xr:uid="{00000000-0005-0000-0000-0000BB1A0000}"/>
    <cellStyle name="20% - Accent5 2 2 4 2 2 8" xfId="28380" xr:uid="{00000000-0005-0000-0000-0000BC1A0000}"/>
    <cellStyle name="20% - Accent5 2 2 4 2 3" xfId="1446" xr:uid="{00000000-0005-0000-0000-0000BD1A0000}"/>
    <cellStyle name="20% - Accent5 2 2 4 2 3 2" xfId="6421" xr:uid="{00000000-0005-0000-0000-0000BE1A0000}"/>
    <cellStyle name="20% - Accent5 2 2 4 2 3 3" xfId="10710" xr:uid="{00000000-0005-0000-0000-0000BF1A0000}"/>
    <cellStyle name="20% - Accent5 2 2 4 2 3 4" xfId="14986" xr:uid="{00000000-0005-0000-0000-0000C01A0000}"/>
    <cellStyle name="20% - Accent5 2 2 4 2 3 5" xfId="19227" xr:uid="{00000000-0005-0000-0000-0000C11A0000}"/>
    <cellStyle name="20% - Accent5 2 2 4 2 3 6" xfId="23474" xr:uid="{00000000-0005-0000-0000-0000C21A0000}"/>
    <cellStyle name="20% - Accent5 2 2 4 2 3 7" xfId="27573" xr:uid="{00000000-0005-0000-0000-0000C31A0000}"/>
    <cellStyle name="20% - Accent5 2 2 4 2 4" xfId="3619" xr:uid="{00000000-0005-0000-0000-0000C41A0000}"/>
    <cellStyle name="20% - Accent5 2 2 4 2 4 2" xfId="8593" xr:uid="{00000000-0005-0000-0000-0000C51A0000}"/>
    <cellStyle name="20% - Accent5 2 2 4 2 4 3" xfId="12870" xr:uid="{00000000-0005-0000-0000-0000C61A0000}"/>
    <cellStyle name="20% - Accent5 2 2 4 2 4 4" xfId="17128" xr:uid="{00000000-0005-0000-0000-0000C71A0000}"/>
    <cellStyle name="20% - Accent5 2 2 4 2 4 5" xfId="21347" xr:uid="{00000000-0005-0000-0000-0000C81A0000}"/>
    <cellStyle name="20% - Accent5 2 2 4 2 4 6" xfId="25542" xr:uid="{00000000-0005-0000-0000-0000C91A0000}"/>
    <cellStyle name="20% - Accent5 2 2 4 2 4 7" xfId="29438" xr:uid="{00000000-0005-0000-0000-0000CA1A0000}"/>
    <cellStyle name="20% - Accent5 2 2 4 2 5" xfId="4967" xr:uid="{00000000-0005-0000-0000-0000CB1A0000}"/>
    <cellStyle name="20% - Accent5 2 2 4 2 5 2" xfId="9939" xr:uid="{00000000-0005-0000-0000-0000CC1A0000}"/>
    <cellStyle name="20% - Accent5 2 2 4 2 5 3" xfId="14217" xr:uid="{00000000-0005-0000-0000-0000CD1A0000}"/>
    <cellStyle name="20% - Accent5 2 2 4 2 5 4" xfId="18473" xr:uid="{00000000-0005-0000-0000-0000CE1A0000}"/>
    <cellStyle name="20% - Accent5 2 2 4 2 5 5" xfId="22690" xr:uid="{00000000-0005-0000-0000-0000CF1A0000}"/>
    <cellStyle name="20% - Accent5 2 2 4 2 5 6" xfId="26876" xr:uid="{00000000-0005-0000-0000-0000D01A0000}"/>
    <cellStyle name="20% - Accent5 2 2 4 2 5 7" xfId="30755" xr:uid="{00000000-0005-0000-0000-0000D11A0000}"/>
    <cellStyle name="20% - Accent5 2 2 4 2 6" xfId="5885" xr:uid="{00000000-0005-0000-0000-0000D21A0000}"/>
    <cellStyle name="20% - Accent5 2 2 4 2 7" xfId="10177" xr:uid="{00000000-0005-0000-0000-0000D31A0000}"/>
    <cellStyle name="20% - Accent5 2 2 4 2 8" xfId="14455" xr:uid="{00000000-0005-0000-0000-0000D41A0000}"/>
    <cellStyle name="20% - Accent5 2 2 4 2 9" xfId="18711" xr:uid="{00000000-0005-0000-0000-0000D51A0000}"/>
    <cellStyle name="20% - Accent5 2 2 4 3" xfId="2182" xr:uid="{00000000-0005-0000-0000-0000D61A0000}"/>
    <cellStyle name="20% - Accent5 2 2 4 3 2" xfId="3947" xr:uid="{00000000-0005-0000-0000-0000D71A0000}"/>
    <cellStyle name="20% - Accent5 2 2 4 3 2 2" xfId="8921" xr:uid="{00000000-0005-0000-0000-0000D81A0000}"/>
    <cellStyle name="20% - Accent5 2 2 4 3 2 3" xfId="13198" xr:uid="{00000000-0005-0000-0000-0000D91A0000}"/>
    <cellStyle name="20% - Accent5 2 2 4 3 2 4" xfId="17456" xr:uid="{00000000-0005-0000-0000-0000DA1A0000}"/>
    <cellStyle name="20% - Accent5 2 2 4 3 2 5" xfId="21675" xr:uid="{00000000-0005-0000-0000-0000DB1A0000}"/>
    <cellStyle name="20% - Accent5 2 2 4 3 2 6" xfId="25870" xr:uid="{00000000-0005-0000-0000-0000DC1A0000}"/>
    <cellStyle name="20% - Accent5 2 2 4 3 2 7" xfId="29766" xr:uid="{00000000-0005-0000-0000-0000DD1A0000}"/>
    <cellStyle name="20% - Accent5 2 2 4 3 3" xfId="7156" xr:uid="{00000000-0005-0000-0000-0000DE1A0000}"/>
    <cellStyle name="20% - Accent5 2 2 4 3 4" xfId="11441" xr:uid="{00000000-0005-0000-0000-0000DF1A0000}"/>
    <cellStyle name="20% - Accent5 2 2 4 3 5" xfId="15713" xr:uid="{00000000-0005-0000-0000-0000E01A0000}"/>
    <cellStyle name="20% - Accent5 2 2 4 3 6" xfId="19947" xr:uid="{00000000-0005-0000-0000-0000E11A0000}"/>
    <cellStyle name="20% - Accent5 2 2 4 3 7" xfId="24185" xr:uid="{00000000-0005-0000-0000-0000E21A0000}"/>
    <cellStyle name="20% - Accent5 2 2 4 3 8" xfId="28263" xr:uid="{00000000-0005-0000-0000-0000E31A0000}"/>
    <cellStyle name="20% - Accent5 2 2 4 4" xfId="1325" xr:uid="{00000000-0005-0000-0000-0000E41A0000}"/>
    <cellStyle name="20% - Accent5 2 2 4 4 2" xfId="6300" xr:uid="{00000000-0005-0000-0000-0000E51A0000}"/>
    <cellStyle name="20% - Accent5 2 2 4 4 3" xfId="10589" xr:uid="{00000000-0005-0000-0000-0000E61A0000}"/>
    <cellStyle name="20% - Accent5 2 2 4 4 4" xfId="14865" xr:uid="{00000000-0005-0000-0000-0000E71A0000}"/>
    <cellStyle name="20% - Accent5 2 2 4 4 5" xfId="19106" xr:uid="{00000000-0005-0000-0000-0000E81A0000}"/>
    <cellStyle name="20% - Accent5 2 2 4 4 6" xfId="23353" xr:uid="{00000000-0005-0000-0000-0000E91A0000}"/>
    <cellStyle name="20% - Accent5 2 2 4 4 7" xfId="27456" xr:uid="{00000000-0005-0000-0000-0000EA1A0000}"/>
    <cellStyle name="20% - Accent5 2 2 4 5" xfId="3290" xr:uid="{00000000-0005-0000-0000-0000EB1A0000}"/>
    <cellStyle name="20% - Accent5 2 2 4 5 2" xfId="8263" xr:uid="{00000000-0005-0000-0000-0000EC1A0000}"/>
    <cellStyle name="20% - Accent5 2 2 4 5 3" xfId="12540" xr:uid="{00000000-0005-0000-0000-0000ED1A0000}"/>
    <cellStyle name="20% - Accent5 2 2 4 5 4" xfId="16799" xr:uid="{00000000-0005-0000-0000-0000EE1A0000}"/>
    <cellStyle name="20% - Accent5 2 2 4 5 5" xfId="21017" xr:uid="{00000000-0005-0000-0000-0000EF1A0000}"/>
    <cellStyle name="20% - Accent5 2 2 4 5 6" xfId="25213" xr:uid="{00000000-0005-0000-0000-0000F01A0000}"/>
    <cellStyle name="20% - Accent5 2 2 4 5 7" xfId="29109" xr:uid="{00000000-0005-0000-0000-0000F11A0000}"/>
    <cellStyle name="20% - Accent5 2 2 4 6" xfId="4638" xr:uid="{00000000-0005-0000-0000-0000F21A0000}"/>
    <cellStyle name="20% - Accent5 2 2 4 6 2" xfId="9610" xr:uid="{00000000-0005-0000-0000-0000F31A0000}"/>
    <cellStyle name="20% - Accent5 2 2 4 6 3" xfId="13888" xr:uid="{00000000-0005-0000-0000-0000F41A0000}"/>
    <cellStyle name="20% - Accent5 2 2 4 6 4" xfId="18144" xr:uid="{00000000-0005-0000-0000-0000F51A0000}"/>
    <cellStyle name="20% - Accent5 2 2 4 6 5" xfId="22361" xr:uid="{00000000-0005-0000-0000-0000F61A0000}"/>
    <cellStyle name="20% - Accent5 2 2 4 6 6" xfId="26547" xr:uid="{00000000-0005-0000-0000-0000F71A0000}"/>
    <cellStyle name="20% - Accent5 2 2 4 6 7" xfId="30426" xr:uid="{00000000-0005-0000-0000-0000F81A0000}"/>
    <cellStyle name="20% - Accent5 2 2 4 7" xfId="5512" xr:uid="{00000000-0005-0000-0000-0000F91A0000}"/>
    <cellStyle name="20% - Accent5 2 2 4 8" xfId="5115" xr:uid="{00000000-0005-0000-0000-0000FA1A0000}"/>
    <cellStyle name="20% - Accent5 2 2 4 9" xfId="5097" xr:uid="{00000000-0005-0000-0000-0000FB1A0000}"/>
    <cellStyle name="20% - Accent5 2 2 5" xfId="636" xr:uid="{00000000-0005-0000-0000-0000FC1A0000}"/>
    <cellStyle name="20% - Accent5 2 2 5 10" xfId="14653" xr:uid="{00000000-0005-0000-0000-0000FD1A0000}"/>
    <cellStyle name="20% - Accent5 2 2 5 11" xfId="7687" xr:uid="{00000000-0005-0000-0000-0000FE1A0000}"/>
    <cellStyle name="20% - Accent5 2 2 5 12" xfId="23145" xr:uid="{00000000-0005-0000-0000-0000FF1A0000}"/>
    <cellStyle name="20% - Accent5 2 2 5 2" xfId="1448" xr:uid="{00000000-0005-0000-0000-0000001B0000}"/>
    <cellStyle name="20% - Accent5 2 2 5 2 2" xfId="2301" xr:uid="{00000000-0005-0000-0000-0000011B0000}"/>
    <cellStyle name="20% - Accent5 2 2 5 2 2 2" xfId="7275" xr:uid="{00000000-0005-0000-0000-0000021B0000}"/>
    <cellStyle name="20% - Accent5 2 2 5 2 2 3" xfId="11560" xr:uid="{00000000-0005-0000-0000-0000031B0000}"/>
    <cellStyle name="20% - Accent5 2 2 5 2 2 4" xfId="15832" xr:uid="{00000000-0005-0000-0000-0000041B0000}"/>
    <cellStyle name="20% - Accent5 2 2 5 2 2 5" xfId="20066" xr:uid="{00000000-0005-0000-0000-0000051B0000}"/>
    <cellStyle name="20% - Accent5 2 2 5 2 2 6" xfId="24304" xr:uid="{00000000-0005-0000-0000-0000061B0000}"/>
    <cellStyle name="20% - Accent5 2 2 5 2 2 7" xfId="28382" xr:uid="{00000000-0005-0000-0000-0000071B0000}"/>
    <cellStyle name="20% - Accent5 2 2 5 2 3" xfId="4003" xr:uid="{00000000-0005-0000-0000-0000081B0000}"/>
    <cellStyle name="20% - Accent5 2 2 5 2 3 2" xfId="8977" xr:uid="{00000000-0005-0000-0000-0000091B0000}"/>
    <cellStyle name="20% - Accent5 2 2 5 2 3 3" xfId="13254" xr:uid="{00000000-0005-0000-0000-00000A1B0000}"/>
    <cellStyle name="20% - Accent5 2 2 5 2 3 4" xfId="17512" xr:uid="{00000000-0005-0000-0000-00000B1B0000}"/>
    <cellStyle name="20% - Accent5 2 2 5 2 3 5" xfId="21731" xr:uid="{00000000-0005-0000-0000-00000C1B0000}"/>
    <cellStyle name="20% - Accent5 2 2 5 2 3 6" xfId="25926" xr:uid="{00000000-0005-0000-0000-00000D1B0000}"/>
    <cellStyle name="20% - Accent5 2 2 5 2 3 7" xfId="29822" xr:uid="{00000000-0005-0000-0000-00000E1B0000}"/>
    <cellStyle name="20% - Accent5 2 2 5 2 4" xfId="6423" xr:uid="{00000000-0005-0000-0000-00000F1B0000}"/>
    <cellStyle name="20% - Accent5 2 2 5 2 5" xfId="10712" xr:uid="{00000000-0005-0000-0000-0000101B0000}"/>
    <cellStyle name="20% - Accent5 2 2 5 2 6" xfId="14988" xr:uid="{00000000-0005-0000-0000-0000111B0000}"/>
    <cellStyle name="20% - Accent5 2 2 5 2 7" xfId="19229" xr:uid="{00000000-0005-0000-0000-0000121B0000}"/>
    <cellStyle name="20% - Accent5 2 2 5 2 8" xfId="23476" xr:uid="{00000000-0005-0000-0000-0000131B0000}"/>
    <cellStyle name="20% - Accent5 2 2 5 2 9" xfId="27575" xr:uid="{00000000-0005-0000-0000-0000141B0000}"/>
    <cellStyle name="20% - Accent5 2 2 5 3" xfId="2300" xr:uid="{00000000-0005-0000-0000-0000151B0000}"/>
    <cellStyle name="20% - Accent5 2 2 5 3 2" xfId="7274" xr:uid="{00000000-0005-0000-0000-0000161B0000}"/>
    <cellStyle name="20% - Accent5 2 2 5 3 3" xfId="11559" xr:uid="{00000000-0005-0000-0000-0000171B0000}"/>
    <cellStyle name="20% - Accent5 2 2 5 3 4" xfId="15831" xr:uid="{00000000-0005-0000-0000-0000181B0000}"/>
    <cellStyle name="20% - Accent5 2 2 5 3 5" xfId="20065" xr:uid="{00000000-0005-0000-0000-0000191B0000}"/>
    <cellStyle name="20% - Accent5 2 2 5 3 6" xfId="24303" xr:uid="{00000000-0005-0000-0000-00001A1B0000}"/>
    <cellStyle name="20% - Accent5 2 2 5 3 7" xfId="28381" xr:uid="{00000000-0005-0000-0000-00001B1B0000}"/>
    <cellStyle name="20% - Accent5 2 2 5 4" xfId="1447" xr:uid="{00000000-0005-0000-0000-00001C1B0000}"/>
    <cellStyle name="20% - Accent5 2 2 5 4 2" xfId="6422" xr:uid="{00000000-0005-0000-0000-00001D1B0000}"/>
    <cellStyle name="20% - Accent5 2 2 5 4 3" xfId="10711" xr:uid="{00000000-0005-0000-0000-00001E1B0000}"/>
    <cellStyle name="20% - Accent5 2 2 5 4 4" xfId="14987" xr:uid="{00000000-0005-0000-0000-00001F1B0000}"/>
    <cellStyle name="20% - Accent5 2 2 5 4 5" xfId="19228" xr:uid="{00000000-0005-0000-0000-0000201B0000}"/>
    <cellStyle name="20% - Accent5 2 2 5 4 6" xfId="23475" xr:uid="{00000000-0005-0000-0000-0000211B0000}"/>
    <cellStyle name="20% - Accent5 2 2 5 4 7" xfId="27574" xr:uid="{00000000-0005-0000-0000-0000221B0000}"/>
    <cellStyle name="20% - Accent5 2 2 5 5" xfId="3346" xr:uid="{00000000-0005-0000-0000-0000231B0000}"/>
    <cellStyle name="20% - Accent5 2 2 5 5 2" xfId="8320" xr:uid="{00000000-0005-0000-0000-0000241B0000}"/>
    <cellStyle name="20% - Accent5 2 2 5 5 3" xfId="12597" xr:uid="{00000000-0005-0000-0000-0000251B0000}"/>
    <cellStyle name="20% - Accent5 2 2 5 5 4" xfId="16855" xr:uid="{00000000-0005-0000-0000-0000261B0000}"/>
    <cellStyle name="20% - Accent5 2 2 5 5 5" xfId="21074" xr:uid="{00000000-0005-0000-0000-0000271B0000}"/>
    <cellStyle name="20% - Accent5 2 2 5 5 6" xfId="25269" xr:uid="{00000000-0005-0000-0000-0000281B0000}"/>
    <cellStyle name="20% - Accent5 2 2 5 5 7" xfId="29165" xr:uid="{00000000-0005-0000-0000-0000291B0000}"/>
    <cellStyle name="20% - Accent5 2 2 5 6" xfId="4694" xr:uid="{00000000-0005-0000-0000-00002A1B0000}"/>
    <cellStyle name="20% - Accent5 2 2 5 6 2" xfId="9666" xr:uid="{00000000-0005-0000-0000-00002B1B0000}"/>
    <cellStyle name="20% - Accent5 2 2 5 6 3" xfId="13944" xr:uid="{00000000-0005-0000-0000-00002C1B0000}"/>
    <cellStyle name="20% - Accent5 2 2 5 6 4" xfId="18200" xr:uid="{00000000-0005-0000-0000-00002D1B0000}"/>
    <cellStyle name="20% - Accent5 2 2 5 6 5" xfId="22417" xr:uid="{00000000-0005-0000-0000-00002E1B0000}"/>
    <cellStyle name="20% - Accent5 2 2 5 6 6" xfId="26603" xr:uid="{00000000-0005-0000-0000-00002F1B0000}"/>
    <cellStyle name="20% - Accent5 2 2 5 6 7" xfId="30482" xr:uid="{00000000-0005-0000-0000-0000301B0000}"/>
    <cellStyle name="20% - Accent5 2 2 5 7" xfId="5612" xr:uid="{00000000-0005-0000-0000-0000311B0000}"/>
    <cellStyle name="20% - Accent5 2 2 5 8" xfId="6086" xr:uid="{00000000-0005-0000-0000-0000321B0000}"/>
    <cellStyle name="20% - Accent5 2 2 5 9" xfId="10374" xr:uid="{00000000-0005-0000-0000-0000331B0000}"/>
    <cellStyle name="20% - Accent5 2 2 6" xfId="1449" xr:uid="{00000000-0005-0000-0000-0000341B0000}"/>
    <cellStyle name="20% - Accent5 2 2 6 2" xfId="2302" xr:uid="{00000000-0005-0000-0000-0000351B0000}"/>
    <cellStyle name="20% - Accent5 2 2 6 2 2" xfId="7276" xr:uid="{00000000-0005-0000-0000-0000361B0000}"/>
    <cellStyle name="20% - Accent5 2 2 6 2 3" xfId="11561" xr:uid="{00000000-0005-0000-0000-0000371B0000}"/>
    <cellStyle name="20% - Accent5 2 2 6 2 4" xfId="15833" xr:uid="{00000000-0005-0000-0000-0000381B0000}"/>
    <cellStyle name="20% - Accent5 2 2 6 2 5" xfId="20067" xr:uid="{00000000-0005-0000-0000-0000391B0000}"/>
    <cellStyle name="20% - Accent5 2 2 6 2 6" xfId="24305" xr:uid="{00000000-0005-0000-0000-00003A1B0000}"/>
    <cellStyle name="20% - Accent5 2 2 6 2 7" xfId="28383" xr:uid="{00000000-0005-0000-0000-00003B1B0000}"/>
    <cellStyle name="20% - Accent5 2 2 6 3" xfId="3674" xr:uid="{00000000-0005-0000-0000-00003C1B0000}"/>
    <cellStyle name="20% - Accent5 2 2 6 3 2" xfId="8648" xr:uid="{00000000-0005-0000-0000-00003D1B0000}"/>
    <cellStyle name="20% - Accent5 2 2 6 3 3" xfId="12925" xr:uid="{00000000-0005-0000-0000-00003E1B0000}"/>
    <cellStyle name="20% - Accent5 2 2 6 3 4" xfId="17183" xr:uid="{00000000-0005-0000-0000-00003F1B0000}"/>
    <cellStyle name="20% - Accent5 2 2 6 3 5" xfId="21402" xr:uid="{00000000-0005-0000-0000-0000401B0000}"/>
    <cellStyle name="20% - Accent5 2 2 6 3 6" xfId="25597" xr:uid="{00000000-0005-0000-0000-0000411B0000}"/>
    <cellStyle name="20% - Accent5 2 2 6 3 7" xfId="29493" xr:uid="{00000000-0005-0000-0000-0000421B0000}"/>
    <cellStyle name="20% - Accent5 2 2 6 4" xfId="6424" xr:uid="{00000000-0005-0000-0000-0000431B0000}"/>
    <cellStyle name="20% - Accent5 2 2 6 5" xfId="10713" xr:uid="{00000000-0005-0000-0000-0000441B0000}"/>
    <cellStyle name="20% - Accent5 2 2 6 6" xfId="14989" xr:uid="{00000000-0005-0000-0000-0000451B0000}"/>
    <cellStyle name="20% - Accent5 2 2 6 7" xfId="19230" xr:uid="{00000000-0005-0000-0000-0000461B0000}"/>
    <cellStyle name="20% - Accent5 2 2 6 8" xfId="23477" xr:uid="{00000000-0005-0000-0000-0000471B0000}"/>
    <cellStyle name="20% - Accent5 2 2 6 9" xfId="27576" xr:uid="{00000000-0005-0000-0000-0000481B0000}"/>
    <cellStyle name="20% - Accent5 2 2 7" xfId="1888" xr:uid="{00000000-0005-0000-0000-0000491B0000}"/>
    <cellStyle name="20% - Accent5 2 2 7 2" xfId="6862" xr:uid="{00000000-0005-0000-0000-00004A1B0000}"/>
    <cellStyle name="20% - Accent5 2 2 7 3" xfId="11148" xr:uid="{00000000-0005-0000-0000-00004B1B0000}"/>
    <cellStyle name="20% - Accent5 2 2 7 4" xfId="15422" xr:uid="{00000000-0005-0000-0000-00004C1B0000}"/>
    <cellStyle name="20% - Accent5 2 2 7 5" xfId="19657" xr:uid="{00000000-0005-0000-0000-00004D1B0000}"/>
    <cellStyle name="20% - Accent5 2 2 7 6" xfId="23897" xr:uid="{00000000-0005-0000-0000-00004E1B0000}"/>
    <cellStyle name="20% - Accent5 2 2 7 7" xfId="27978" xr:uid="{00000000-0005-0000-0000-00004F1B0000}"/>
    <cellStyle name="20% - Accent5 2 2 8" xfId="985" xr:uid="{00000000-0005-0000-0000-0000501B0000}"/>
    <cellStyle name="20% - Accent5 2 2 8 2" xfId="5961" xr:uid="{00000000-0005-0000-0000-0000511B0000}"/>
    <cellStyle name="20% - Accent5 2 2 8 3" xfId="10251" xr:uid="{00000000-0005-0000-0000-0000521B0000}"/>
    <cellStyle name="20% - Accent5 2 2 8 4" xfId="14529" xr:uid="{00000000-0005-0000-0000-0000531B0000}"/>
    <cellStyle name="20% - Accent5 2 2 8 5" xfId="18781" xr:uid="{00000000-0005-0000-0000-0000541B0000}"/>
    <cellStyle name="20% - Accent5 2 2 8 6" xfId="23032" xr:uid="{00000000-0005-0000-0000-0000551B0000}"/>
    <cellStyle name="20% - Accent5 2 2 8 7" xfId="27169" xr:uid="{00000000-0005-0000-0000-0000561B0000}"/>
    <cellStyle name="20% - Accent5 2 2 9" xfId="3012" xr:uid="{00000000-0005-0000-0000-0000571B0000}"/>
    <cellStyle name="20% - Accent5 2 2 9 2" xfId="7985" xr:uid="{00000000-0005-0000-0000-0000581B0000}"/>
    <cellStyle name="20% - Accent5 2 2 9 3" xfId="12262" xr:uid="{00000000-0005-0000-0000-0000591B0000}"/>
    <cellStyle name="20% - Accent5 2 2 9 4" xfId="16521" xr:uid="{00000000-0005-0000-0000-00005A1B0000}"/>
    <cellStyle name="20% - Accent5 2 2 9 5" xfId="20740" xr:uid="{00000000-0005-0000-0000-00005B1B0000}"/>
    <cellStyle name="20% - Accent5 2 2 9 6" xfId="24938" xr:uid="{00000000-0005-0000-0000-00005C1B0000}"/>
    <cellStyle name="20% - Accent5 2 2 9 7" xfId="28835" xr:uid="{00000000-0005-0000-0000-00005D1B0000}"/>
    <cellStyle name="20% - Accent5 2 3" xfId="241" xr:uid="{00000000-0005-0000-0000-00005E1B0000}"/>
    <cellStyle name="20% - Accent5 2 3 10" xfId="8276" xr:uid="{00000000-0005-0000-0000-00005F1B0000}"/>
    <cellStyle name="20% - Accent5 2 3 11" xfId="12553" xr:uid="{00000000-0005-0000-0000-0000601B0000}"/>
    <cellStyle name="20% - Accent5 2 3 12" xfId="20548" xr:uid="{00000000-0005-0000-0000-0000611B0000}"/>
    <cellStyle name="20% - Accent5 2 3 13" xfId="16381" xr:uid="{00000000-0005-0000-0000-0000621B0000}"/>
    <cellStyle name="20% - Accent5 2 3 2" xfId="453" xr:uid="{00000000-0005-0000-0000-0000631B0000}"/>
    <cellStyle name="20% - Accent5 2 3 2 10" xfId="16474" xr:uid="{00000000-0005-0000-0000-0000641B0000}"/>
    <cellStyle name="20% - Accent5 2 3 2 11" xfId="16456" xr:uid="{00000000-0005-0000-0000-0000651B0000}"/>
    <cellStyle name="20% - Accent5 2 3 2 12" xfId="24891" xr:uid="{00000000-0005-0000-0000-0000661B0000}"/>
    <cellStyle name="20% - Accent5 2 3 2 2" xfId="827" xr:uid="{00000000-0005-0000-0000-0000671B0000}"/>
    <cellStyle name="20% - Accent5 2 3 2 2 10" xfId="22880" xr:uid="{00000000-0005-0000-0000-0000681B0000}"/>
    <cellStyle name="20% - Accent5 2 3 2 2 11" xfId="27032" xr:uid="{00000000-0005-0000-0000-0000691B0000}"/>
    <cellStyle name="20% - Accent5 2 3 2 2 2" xfId="2303" xr:uid="{00000000-0005-0000-0000-00006A1B0000}"/>
    <cellStyle name="20% - Accent5 2 3 2 2 2 2" xfId="4194" xr:uid="{00000000-0005-0000-0000-00006B1B0000}"/>
    <cellStyle name="20% - Accent5 2 3 2 2 2 2 2" xfId="9168" xr:uid="{00000000-0005-0000-0000-00006C1B0000}"/>
    <cellStyle name="20% - Accent5 2 3 2 2 2 2 3" xfId="13445" xr:uid="{00000000-0005-0000-0000-00006D1B0000}"/>
    <cellStyle name="20% - Accent5 2 3 2 2 2 2 4" xfId="17703" xr:uid="{00000000-0005-0000-0000-00006E1B0000}"/>
    <cellStyle name="20% - Accent5 2 3 2 2 2 2 5" xfId="21922" xr:uid="{00000000-0005-0000-0000-00006F1B0000}"/>
    <cellStyle name="20% - Accent5 2 3 2 2 2 2 6" xfId="26117" xr:uid="{00000000-0005-0000-0000-0000701B0000}"/>
    <cellStyle name="20% - Accent5 2 3 2 2 2 2 7" xfId="30013" xr:uid="{00000000-0005-0000-0000-0000711B0000}"/>
    <cellStyle name="20% - Accent5 2 3 2 2 2 3" xfId="7277" xr:uid="{00000000-0005-0000-0000-0000721B0000}"/>
    <cellStyle name="20% - Accent5 2 3 2 2 2 4" xfId="11562" xr:uid="{00000000-0005-0000-0000-0000731B0000}"/>
    <cellStyle name="20% - Accent5 2 3 2 2 2 5" xfId="15834" xr:uid="{00000000-0005-0000-0000-0000741B0000}"/>
    <cellStyle name="20% - Accent5 2 3 2 2 2 6" xfId="20068" xr:uid="{00000000-0005-0000-0000-0000751B0000}"/>
    <cellStyle name="20% - Accent5 2 3 2 2 2 7" xfId="24306" xr:uid="{00000000-0005-0000-0000-0000761B0000}"/>
    <cellStyle name="20% - Accent5 2 3 2 2 2 8" xfId="28384" xr:uid="{00000000-0005-0000-0000-0000771B0000}"/>
    <cellStyle name="20% - Accent5 2 3 2 2 3" xfId="1450" xr:uid="{00000000-0005-0000-0000-0000781B0000}"/>
    <cellStyle name="20% - Accent5 2 3 2 2 3 2" xfId="6425" xr:uid="{00000000-0005-0000-0000-0000791B0000}"/>
    <cellStyle name="20% - Accent5 2 3 2 2 3 3" xfId="10714" xr:uid="{00000000-0005-0000-0000-00007A1B0000}"/>
    <cellStyle name="20% - Accent5 2 3 2 2 3 4" xfId="14990" xr:uid="{00000000-0005-0000-0000-00007B1B0000}"/>
    <cellStyle name="20% - Accent5 2 3 2 2 3 5" xfId="19231" xr:uid="{00000000-0005-0000-0000-00007C1B0000}"/>
    <cellStyle name="20% - Accent5 2 3 2 2 3 6" xfId="23478" xr:uid="{00000000-0005-0000-0000-00007D1B0000}"/>
    <cellStyle name="20% - Accent5 2 3 2 2 3 7" xfId="27577" xr:uid="{00000000-0005-0000-0000-00007E1B0000}"/>
    <cellStyle name="20% - Accent5 2 3 2 2 4" xfId="3537" xr:uid="{00000000-0005-0000-0000-00007F1B0000}"/>
    <cellStyle name="20% - Accent5 2 3 2 2 4 2" xfId="8511" xr:uid="{00000000-0005-0000-0000-0000801B0000}"/>
    <cellStyle name="20% - Accent5 2 3 2 2 4 3" xfId="12788" xr:uid="{00000000-0005-0000-0000-0000811B0000}"/>
    <cellStyle name="20% - Accent5 2 3 2 2 4 4" xfId="17046" xr:uid="{00000000-0005-0000-0000-0000821B0000}"/>
    <cellStyle name="20% - Accent5 2 3 2 2 4 5" xfId="21265" xr:uid="{00000000-0005-0000-0000-0000831B0000}"/>
    <cellStyle name="20% - Accent5 2 3 2 2 4 6" xfId="25460" xr:uid="{00000000-0005-0000-0000-0000841B0000}"/>
    <cellStyle name="20% - Accent5 2 3 2 2 4 7" xfId="29356" xr:uid="{00000000-0005-0000-0000-0000851B0000}"/>
    <cellStyle name="20% - Accent5 2 3 2 2 5" xfId="4885" xr:uid="{00000000-0005-0000-0000-0000861B0000}"/>
    <cellStyle name="20% - Accent5 2 3 2 2 5 2" xfId="9857" xr:uid="{00000000-0005-0000-0000-0000871B0000}"/>
    <cellStyle name="20% - Accent5 2 3 2 2 5 3" xfId="14135" xr:uid="{00000000-0005-0000-0000-0000881B0000}"/>
    <cellStyle name="20% - Accent5 2 3 2 2 5 4" xfId="18391" xr:uid="{00000000-0005-0000-0000-0000891B0000}"/>
    <cellStyle name="20% - Accent5 2 3 2 2 5 5" xfId="22608" xr:uid="{00000000-0005-0000-0000-00008A1B0000}"/>
    <cellStyle name="20% - Accent5 2 3 2 2 5 6" xfId="26794" xr:uid="{00000000-0005-0000-0000-00008B1B0000}"/>
    <cellStyle name="20% - Accent5 2 3 2 2 5 7" xfId="30673" xr:uid="{00000000-0005-0000-0000-00008C1B0000}"/>
    <cellStyle name="20% - Accent5 2 3 2 2 6" xfId="5803" xr:uid="{00000000-0005-0000-0000-00008D1B0000}"/>
    <cellStyle name="20% - Accent5 2 3 2 2 7" xfId="10095" xr:uid="{00000000-0005-0000-0000-00008E1B0000}"/>
    <cellStyle name="20% - Accent5 2 3 2 2 8" xfId="14373" xr:uid="{00000000-0005-0000-0000-00008F1B0000}"/>
    <cellStyle name="20% - Accent5 2 3 2 2 9" xfId="18629" xr:uid="{00000000-0005-0000-0000-0000901B0000}"/>
    <cellStyle name="20% - Accent5 2 3 2 3" xfId="2086" xr:uid="{00000000-0005-0000-0000-0000911B0000}"/>
    <cellStyle name="20% - Accent5 2 3 2 3 2" xfId="3865" xr:uid="{00000000-0005-0000-0000-0000921B0000}"/>
    <cellStyle name="20% - Accent5 2 3 2 3 2 2" xfId="8839" xr:uid="{00000000-0005-0000-0000-0000931B0000}"/>
    <cellStyle name="20% - Accent5 2 3 2 3 2 3" xfId="13116" xr:uid="{00000000-0005-0000-0000-0000941B0000}"/>
    <cellStyle name="20% - Accent5 2 3 2 3 2 4" xfId="17374" xr:uid="{00000000-0005-0000-0000-0000951B0000}"/>
    <cellStyle name="20% - Accent5 2 3 2 3 2 5" xfId="21593" xr:uid="{00000000-0005-0000-0000-0000961B0000}"/>
    <cellStyle name="20% - Accent5 2 3 2 3 2 6" xfId="25788" xr:uid="{00000000-0005-0000-0000-0000971B0000}"/>
    <cellStyle name="20% - Accent5 2 3 2 3 2 7" xfId="29684" xr:uid="{00000000-0005-0000-0000-0000981B0000}"/>
    <cellStyle name="20% - Accent5 2 3 2 3 3" xfId="7060" xr:uid="{00000000-0005-0000-0000-0000991B0000}"/>
    <cellStyle name="20% - Accent5 2 3 2 3 4" xfId="11345" xr:uid="{00000000-0005-0000-0000-00009A1B0000}"/>
    <cellStyle name="20% - Accent5 2 3 2 3 5" xfId="15617" xr:uid="{00000000-0005-0000-0000-00009B1B0000}"/>
    <cellStyle name="20% - Accent5 2 3 2 3 6" xfId="19851" xr:uid="{00000000-0005-0000-0000-00009C1B0000}"/>
    <cellStyle name="20% - Accent5 2 3 2 3 7" xfId="24089" xr:uid="{00000000-0005-0000-0000-00009D1B0000}"/>
    <cellStyle name="20% - Accent5 2 3 2 3 8" xfId="28167" xr:uid="{00000000-0005-0000-0000-00009E1B0000}"/>
    <cellStyle name="20% - Accent5 2 3 2 4" xfId="1225" xr:uid="{00000000-0005-0000-0000-00009F1B0000}"/>
    <cellStyle name="20% - Accent5 2 3 2 4 2" xfId="6200" xr:uid="{00000000-0005-0000-0000-0000A01B0000}"/>
    <cellStyle name="20% - Accent5 2 3 2 4 3" xfId="10489" xr:uid="{00000000-0005-0000-0000-0000A11B0000}"/>
    <cellStyle name="20% - Accent5 2 3 2 4 4" xfId="14767" xr:uid="{00000000-0005-0000-0000-0000A21B0000}"/>
    <cellStyle name="20% - Accent5 2 3 2 4 5" xfId="19009" xr:uid="{00000000-0005-0000-0000-0000A31B0000}"/>
    <cellStyle name="20% - Accent5 2 3 2 4 6" xfId="23255" xr:uid="{00000000-0005-0000-0000-0000A41B0000}"/>
    <cellStyle name="20% - Accent5 2 3 2 4 7" xfId="27360" xr:uid="{00000000-0005-0000-0000-0000A51B0000}"/>
    <cellStyle name="20% - Accent5 2 3 2 5" xfId="3208" xr:uid="{00000000-0005-0000-0000-0000A61B0000}"/>
    <cellStyle name="20% - Accent5 2 3 2 5 2" xfId="8181" xr:uid="{00000000-0005-0000-0000-0000A71B0000}"/>
    <cellStyle name="20% - Accent5 2 3 2 5 3" xfId="12458" xr:uid="{00000000-0005-0000-0000-0000A81B0000}"/>
    <cellStyle name="20% - Accent5 2 3 2 5 4" xfId="16717" xr:uid="{00000000-0005-0000-0000-0000A91B0000}"/>
    <cellStyle name="20% - Accent5 2 3 2 5 5" xfId="20935" xr:uid="{00000000-0005-0000-0000-0000AA1B0000}"/>
    <cellStyle name="20% - Accent5 2 3 2 5 6" xfId="25131" xr:uid="{00000000-0005-0000-0000-0000AB1B0000}"/>
    <cellStyle name="20% - Accent5 2 3 2 5 7" xfId="29027" xr:uid="{00000000-0005-0000-0000-0000AC1B0000}"/>
    <cellStyle name="20% - Accent5 2 3 2 6" xfId="4556" xr:uid="{00000000-0005-0000-0000-0000AD1B0000}"/>
    <cellStyle name="20% - Accent5 2 3 2 6 2" xfId="9528" xr:uid="{00000000-0005-0000-0000-0000AE1B0000}"/>
    <cellStyle name="20% - Accent5 2 3 2 6 3" xfId="13806" xr:uid="{00000000-0005-0000-0000-0000AF1B0000}"/>
    <cellStyle name="20% - Accent5 2 3 2 6 4" xfId="18062" xr:uid="{00000000-0005-0000-0000-0000B01B0000}"/>
    <cellStyle name="20% - Accent5 2 3 2 6 5" xfId="22279" xr:uid="{00000000-0005-0000-0000-0000B11B0000}"/>
    <cellStyle name="20% - Accent5 2 3 2 6 6" xfId="26465" xr:uid="{00000000-0005-0000-0000-0000B21B0000}"/>
    <cellStyle name="20% - Accent5 2 3 2 6 7" xfId="30344" xr:uid="{00000000-0005-0000-0000-0000B31B0000}"/>
    <cellStyle name="20% - Accent5 2 3 2 7" xfId="5430" xr:uid="{00000000-0005-0000-0000-0000B41B0000}"/>
    <cellStyle name="20% - Accent5 2 3 2 8" xfId="7938" xr:uid="{00000000-0005-0000-0000-0000B51B0000}"/>
    <cellStyle name="20% - Accent5 2 3 2 9" xfId="12215" xr:uid="{00000000-0005-0000-0000-0000B61B0000}"/>
    <cellStyle name="20% - Accent5 2 3 3" xfId="660" xr:uid="{00000000-0005-0000-0000-0000B71B0000}"/>
    <cellStyle name="20% - Accent5 2 3 3 10" xfId="22713" xr:uid="{00000000-0005-0000-0000-0000B81B0000}"/>
    <cellStyle name="20% - Accent5 2 3 3 11" xfId="17822" xr:uid="{00000000-0005-0000-0000-0000B91B0000}"/>
    <cellStyle name="20% - Accent5 2 3 3 2" xfId="2304" xr:uid="{00000000-0005-0000-0000-0000BA1B0000}"/>
    <cellStyle name="20% - Accent5 2 3 3 2 2" xfId="4027" xr:uid="{00000000-0005-0000-0000-0000BB1B0000}"/>
    <cellStyle name="20% - Accent5 2 3 3 2 2 2" xfId="9001" xr:uid="{00000000-0005-0000-0000-0000BC1B0000}"/>
    <cellStyle name="20% - Accent5 2 3 3 2 2 3" xfId="13278" xr:uid="{00000000-0005-0000-0000-0000BD1B0000}"/>
    <cellStyle name="20% - Accent5 2 3 3 2 2 4" xfId="17536" xr:uid="{00000000-0005-0000-0000-0000BE1B0000}"/>
    <cellStyle name="20% - Accent5 2 3 3 2 2 5" xfId="21755" xr:uid="{00000000-0005-0000-0000-0000BF1B0000}"/>
    <cellStyle name="20% - Accent5 2 3 3 2 2 6" xfId="25950" xr:uid="{00000000-0005-0000-0000-0000C01B0000}"/>
    <cellStyle name="20% - Accent5 2 3 3 2 2 7" xfId="29846" xr:uid="{00000000-0005-0000-0000-0000C11B0000}"/>
    <cellStyle name="20% - Accent5 2 3 3 2 3" xfId="7278" xr:uid="{00000000-0005-0000-0000-0000C21B0000}"/>
    <cellStyle name="20% - Accent5 2 3 3 2 4" xfId="11563" xr:uid="{00000000-0005-0000-0000-0000C31B0000}"/>
    <cellStyle name="20% - Accent5 2 3 3 2 5" xfId="15835" xr:uid="{00000000-0005-0000-0000-0000C41B0000}"/>
    <cellStyle name="20% - Accent5 2 3 3 2 6" xfId="20069" xr:uid="{00000000-0005-0000-0000-0000C51B0000}"/>
    <cellStyle name="20% - Accent5 2 3 3 2 7" xfId="24307" xr:uid="{00000000-0005-0000-0000-0000C61B0000}"/>
    <cellStyle name="20% - Accent5 2 3 3 2 8" xfId="28385" xr:uid="{00000000-0005-0000-0000-0000C71B0000}"/>
    <cellStyle name="20% - Accent5 2 3 3 3" xfId="1451" xr:uid="{00000000-0005-0000-0000-0000C81B0000}"/>
    <cellStyle name="20% - Accent5 2 3 3 3 2" xfId="6426" xr:uid="{00000000-0005-0000-0000-0000C91B0000}"/>
    <cellStyle name="20% - Accent5 2 3 3 3 3" xfId="10715" xr:uid="{00000000-0005-0000-0000-0000CA1B0000}"/>
    <cellStyle name="20% - Accent5 2 3 3 3 4" xfId="14991" xr:uid="{00000000-0005-0000-0000-0000CB1B0000}"/>
    <cellStyle name="20% - Accent5 2 3 3 3 5" xfId="19232" xr:uid="{00000000-0005-0000-0000-0000CC1B0000}"/>
    <cellStyle name="20% - Accent5 2 3 3 3 6" xfId="23479" xr:uid="{00000000-0005-0000-0000-0000CD1B0000}"/>
    <cellStyle name="20% - Accent5 2 3 3 3 7" xfId="27578" xr:uid="{00000000-0005-0000-0000-0000CE1B0000}"/>
    <cellStyle name="20% - Accent5 2 3 3 4" xfId="3370" xr:uid="{00000000-0005-0000-0000-0000CF1B0000}"/>
    <cellStyle name="20% - Accent5 2 3 3 4 2" xfId="8344" xr:uid="{00000000-0005-0000-0000-0000D01B0000}"/>
    <cellStyle name="20% - Accent5 2 3 3 4 3" xfId="12621" xr:uid="{00000000-0005-0000-0000-0000D11B0000}"/>
    <cellStyle name="20% - Accent5 2 3 3 4 4" xfId="16879" xr:uid="{00000000-0005-0000-0000-0000D21B0000}"/>
    <cellStyle name="20% - Accent5 2 3 3 4 5" xfId="21098" xr:uid="{00000000-0005-0000-0000-0000D31B0000}"/>
    <cellStyle name="20% - Accent5 2 3 3 4 6" xfId="25293" xr:uid="{00000000-0005-0000-0000-0000D41B0000}"/>
    <cellStyle name="20% - Accent5 2 3 3 4 7" xfId="29189" xr:uid="{00000000-0005-0000-0000-0000D51B0000}"/>
    <cellStyle name="20% - Accent5 2 3 3 5" xfId="4718" xr:uid="{00000000-0005-0000-0000-0000D61B0000}"/>
    <cellStyle name="20% - Accent5 2 3 3 5 2" xfId="9690" xr:uid="{00000000-0005-0000-0000-0000D71B0000}"/>
    <cellStyle name="20% - Accent5 2 3 3 5 3" xfId="13968" xr:uid="{00000000-0005-0000-0000-0000D81B0000}"/>
    <cellStyle name="20% - Accent5 2 3 3 5 4" xfId="18224" xr:uid="{00000000-0005-0000-0000-0000D91B0000}"/>
    <cellStyle name="20% - Accent5 2 3 3 5 5" xfId="22441" xr:uid="{00000000-0005-0000-0000-0000DA1B0000}"/>
    <cellStyle name="20% - Accent5 2 3 3 5 6" xfId="26627" xr:uid="{00000000-0005-0000-0000-0000DB1B0000}"/>
    <cellStyle name="20% - Accent5 2 3 3 5 7" xfId="30506" xr:uid="{00000000-0005-0000-0000-0000DC1B0000}"/>
    <cellStyle name="20% - Accent5 2 3 3 6" xfId="5636" xr:uid="{00000000-0005-0000-0000-0000DD1B0000}"/>
    <cellStyle name="20% - Accent5 2 3 3 7" xfId="5101" xr:uid="{00000000-0005-0000-0000-0000DE1B0000}"/>
    <cellStyle name="20% - Accent5 2 3 3 8" xfId="9289" xr:uid="{00000000-0005-0000-0000-0000DF1B0000}"/>
    <cellStyle name="20% - Accent5 2 3 3 9" xfId="13567" xr:uid="{00000000-0005-0000-0000-0000E01B0000}"/>
    <cellStyle name="20% - Accent5 2 3 4" xfId="1931" xr:uid="{00000000-0005-0000-0000-0000E11B0000}"/>
    <cellStyle name="20% - Accent5 2 3 4 2" xfId="3698" xr:uid="{00000000-0005-0000-0000-0000E21B0000}"/>
    <cellStyle name="20% - Accent5 2 3 4 2 2" xfId="8672" xr:uid="{00000000-0005-0000-0000-0000E31B0000}"/>
    <cellStyle name="20% - Accent5 2 3 4 2 3" xfId="12949" xr:uid="{00000000-0005-0000-0000-0000E41B0000}"/>
    <cellStyle name="20% - Accent5 2 3 4 2 4" xfId="17207" xr:uid="{00000000-0005-0000-0000-0000E51B0000}"/>
    <cellStyle name="20% - Accent5 2 3 4 2 5" xfId="21426" xr:uid="{00000000-0005-0000-0000-0000E61B0000}"/>
    <cellStyle name="20% - Accent5 2 3 4 2 6" xfId="25621" xr:uid="{00000000-0005-0000-0000-0000E71B0000}"/>
    <cellStyle name="20% - Accent5 2 3 4 2 7" xfId="29517" xr:uid="{00000000-0005-0000-0000-0000E81B0000}"/>
    <cellStyle name="20% - Accent5 2 3 4 3" xfId="6905" xr:uid="{00000000-0005-0000-0000-0000E91B0000}"/>
    <cellStyle name="20% - Accent5 2 3 4 4" xfId="11190" xr:uid="{00000000-0005-0000-0000-0000EA1B0000}"/>
    <cellStyle name="20% - Accent5 2 3 4 5" xfId="15463" xr:uid="{00000000-0005-0000-0000-0000EB1B0000}"/>
    <cellStyle name="20% - Accent5 2 3 4 6" xfId="19699" xr:uid="{00000000-0005-0000-0000-0000EC1B0000}"/>
    <cellStyle name="20% - Accent5 2 3 4 7" xfId="23936" xr:uid="{00000000-0005-0000-0000-0000ED1B0000}"/>
    <cellStyle name="20% - Accent5 2 3 4 8" xfId="28015" xr:uid="{00000000-0005-0000-0000-0000EE1B0000}"/>
    <cellStyle name="20% - Accent5 2 3 5" xfId="1045" xr:uid="{00000000-0005-0000-0000-0000EF1B0000}"/>
    <cellStyle name="20% - Accent5 2 3 5 2" xfId="6021" xr:uid="{00000000-0005-0000-0000-0000F01B0000}"/>
    <cellStyle name="20% - Accent5 2 3 5 3" xfId="10310" xr:uid="{00000000-0005-0000-0000-0000F11B0000}"/>
    <cellStyle name="20% - Accent5 2 3 5 4" xfId="14589" xr:uid="{00000000-0005-0000-0000-0000F21B0000}"/>
    <cellStyle name="20% - Accent5 2 3 5 5" xfId="18838" xr:uid="{00000000-0005-0000-0000-0000F31B0000}"/>
    <cellStyle name="20% - Accent5 2 3 5 6" xfId="23085" xr:uid="{00000000-0005-0000-0000-0000F41B0000}"/>
    <cellStyle name="20% - Accent5 2 3 5 7" xfId="27207" xr:uid="{00000000-0005-0000-0000-0000F51B0000}"/>
    <cellStyle name="20% - Accent5 2 3 6" xfId="3040" xr:uid="{00000000-0005-0000-0000-0000F61B0000}"/>
    <cellStyle name="20% - Accent5 2 3 6 2" xfId="8013" xr:uid="{00000000-0005-0000-0000-0000F71B0000}"/>
    <cellStyle name="20% - Accent5 2 3 6 3" xfId="12290" xr:uid="{00000000-0005-0000-0000-0000F81B0000}"/>
    <cellStyle name="20% - Accent5 2 3 6 4" xfId="16549" xr:uid="{00000000-0005-0000-0000-0000F91B0000}"/>
    <cellStyle name="20% - Accent5 2 3 6 5" xfId="20768" xr:uid="{00000000-0005-0000-0000-0000FA1B0000}"/>
    <cellStyle name="20% - Accent5 2 3 6 6" xfId="24964" xr:uid="{00000000-0005-0000-0000-0000FB1B0000}"/>
    <cellStyle name="20% - Accent5 2 3 6 7" xfId="28860" xr:uid="{00000000-0005-0000-0000-0000FC1B0000}"/>
    <cellStyle name="20% - Accent5 2 3 7" xfId="4389" xr:uid="{00000000-0005-0000-0000-0000FD1B0000}"/>
    <cellStyle name="20% - Accent5 2 3 7 2" xfId="9361" xr:uid="{00000000-0005-0000-0000-0000FE1B0000}"/>
    <cellStyle name="20% - Accent5 2 3 7 3" xfId="13639" xr:uid="{00000000-0005-0000-0000-0000FF1B0000}"/>
    <cellStyle name="20% - Accent5 2 3 7 4" xfId="17895" xr:uid="{00000000-0005-0000-0000-0000001C0000}"/>
    <cellStyle name="20% - Accent5 2 3 7 5" xfId="22112" xr:uid="{00000000-0005-0000-0000-0000011C0000}"/>
    <cellStyle name="20% - Accent5 2 3 7 6" xfId="26298" xr:uid="{00000000-0005-0000-0000-0000021C0000}"/>
    <cellStyle name="20% - Accent5 2 3 7 7" xfId="30177" xr:uid="{00000000-0005-0000-0000-0000031C0000}"/>
    <cellStyle name="20% - Accent5 2 3 8" xfId="5218" xr:uid="{00000000-0005-0000-0000-0000041C0000}"/>
    <cellStyle name="20% - Accent5 2 3 9" xfId="5127" xr:uid="{00000000-0005-0000-0000-0000051C0000}"/>
    <cellStyle name="20% - Accent5 2 4" xfId="387" xr:uid="{00000000-0005-0000-0000-0000061C0000}"/>
    <cellStyle name="20% - Accent5 2 4 10" xfId="12106" xr:uid="{00000000-0005-0000-0000-0000071C0000}"/>
    <cellStyle name="20% - Accent5 2 4 11" xfId="16371" xr:uid="{00000000-0005-0000-0000-0000081C0000}"/>
    <cellStyle name="20% - Accent5 2 4 12" xfId="20617" xr:uid="{00000000-0005-0000-0000-0000091C0000}"/>
    <cellStyle name="20% - Accent5 2 4 13" xfId="24807" xr:uid="{00000000-0005-0000-0000-00000A1C0000}"/>
    <cellStyle name="20% - Accent5 2 4 2" xfId="761" xr:uid="{00000000-0005-0000-0000-00000B1C0000}"/>
    <cellStyle name="20% - Accent5 2 4 2 10" xfId="22814" xr:uid="{00000000-0005-0000-0000-00000C1C0000}"/>
    <cellStyle name="20% - Accent5 2 4 2 11" xfId="26966" xr:uid="{00000000-0005-0000-0000-00000D1C0000}"/>
    <cellStyle name="20% - Accent5 2 4 2 2" xfId="2305" xr:uid="{00000000-0005-0000-0000-00000E1C0000}"/>
    <cellStyle name="20% - Accent5 2 4 2 2 2" xfId="4128" xr:uid="{00000000-0005-0000-0000-00000F1C0000}"/>
    <cellStyle name="20% - Accent5 2 4 2 2 2 2" xfId="9102" xr:uid="{00000000-0005-0000-0000-0000101C0000}"/>
    <cellStyle name="20% - Accent5 2 4 2 2 2 3" xfId="13379" xr:uid="{00000000-0005-0000-0000-0000111C0000}"/>
    <cellStyle name="20% - Accent5 2 4 2 2 2 4" xfId="17637" xr:uid="{00000000-0005-0000-0000-0000121C0000}"/>
    <cellStyle name="20% - Accent5 2 4 2 2 2 5" xfId="21856" xr:uid="{00000000-0005-0000-0000-0000131C0000}"/>
    <cellStyle name="20% - Accent5 2 4 2 2 2 6" xfId="26051" xr:uid="{00000000-0005-0000-0000-0000141C0000}"/>
    <cellStyle name="20% - Accent5 2 4 2 2 2 7" xfId="29947" xr:uid="{00000000-0005-0000-0000-0000151C0000}"/>
    <cellStyle name="20% - Accent5 2 4 2 2 3" xfId="7279" xr:uid="{00000000-0005-0000-0000-0000161C0000}"/>
    <cellStyle name="20% - Accent5 2 4 2 2 4" xfId="11564" xr:uid="{00000000-0005-0000-0000-0000171C0000}"/>
    <cellStyle name="20% - Accent5 2 4 2 2 5" xfId="15836" xr:uid="{00000000-0005-0000-0000-0000181C0000}"/>
    <cellStyle name="20% - Accent5 2 4 2 2 6" xfId="20070" xr:uid="{00000000-0005-0000-0000-0000191C0000}"/>
    <cellStyle name="20% - Accent5 2 4 2 2 7" xfId="24308" xr:uid="{00000000-0005-0000-0000-00001A1C0000}"/>
    <cellStyle name="20% - Accent5 2 4 2 2 8" xfId="28386" xr:uid="{00000000-0005-0000-0000-00001B1C0000}"/>
    <cellStyle name="20% - Accent5 2 4 2 3" xfId="1452" xr:uid="{00000000-0005-0000-0000-00001C1C0000}"/>
    <cellStyle name="20% - Accent5 2 4 2 3 2" xfId="6427" xr:uid="{00000000-0005-0000-0000-00001D1C0000}"/>
    <cellStyle name="20% - Accent5 2 4 2 3 3" xfId="10716" xr:uid="{00000000-0005-0000-0000-00001E1C0000}"/>
    <cellStyle name="20% - Accent5 2 4 2 3 4" xfId="14992" xr:uid="{00000000-0005-0000-0000-00001F1C0000}"/>
    <cellStyle name="20% - Accent5 2 4 2 3 5" xfId="19233" xr:uid="{00000000-0005-0000-0000-0000201C0000}"/>
    <cellStyle name="20% - Accent5 2 4 2 3 6" xfId="23480" xr:uid="{00000000-0005-0000-0000-0000211C0000}"/>
    <cellStyle name="20% - Accent5 2 4 2 3 7" xfId="27579" xr:uid="{00000000-0005-0000-0000-0000221C0000}"/>
    <cellStyle name="20% - Accent5 2 4 2 4" xfId="3471" xr:uid="{00000000-0005-0000-0000-0000231C0000}"/>
    <cellStyle name="20% - Accent5 2 4 2 4 2" xfId="8445" xr:uid="{00000000-0005-0000-0000-0000241C0000}"/>
    <cellStyle name="20% - Accent5 2 4 2 4 3" xfId="12722" xr:uid="{00000000-0005-0000-0000-0000251C0000}"/>
    <cellStyle name="20% - Accent5 2 4 2 4 4" xfId="16980" xr:uid="{00000000-0005-0000-0000-0000261C0000}"/>
    <cellStyle name="20% - Accent5 2 4 2 4 5" xfId="21199" xr:uid="{00000000-0005-0000-0000-0000271C0000}"/>
    <cellStyle name="20% - Accent5 2 4 2 4 6" xfId="25394" xr:uid="{00000000-0005-0000-0000-0000281C0000}"/>
    <cellStyle name="20% - Accent5 2 4 2 4 7" xfId="29290" xr:uid="{00000000-0005-0000-0000-0000291C0000}"/>
    <cellStyle name="20% - Accent5 2 4 2 5" xfId="4819" xr:uid="{00000000-0005-0000-0000-00002A1C0000}"/>
    <cellStyle name="20% - Accent5 2 4 2 5 2" xfId="9791" xr:uid="{00000000-0005-0000-0000-00002B1C0000}"/>
    <cellStyle name="20% - Accent5 2 4 2 5 3" xfId="14069" xr:uid="{00000000-0005-0000-0000-00002C1C0000}"/>
    <cellStyle name="20% - Accent5 2 4 2 5 4" xfId="18325" xr:uid="{00000000-0005-0000-0000-00002D1C0000}"/>
    <cellStyle name="20% - Accent5 2 4 2 5 5" xfId="22542" xr:uid="{00000000-0005-0000-0000-00002E1C0000}"/>
    <cellStyle name="20% - Accent5 2 4 2 5 6" xfId="26728" xr:uid="{00000000-0005-0000-0000-00002F1C0000}"/>
    <cellStyle name="20% - Accent5 2 4 2 5 7" xfId="30607" xr:uid="{00000000-0005-0000-0000-0000301C0000}"/>
    <cellStyle name="20% - Accent5 2 4 2 6" xfId="5737" xr:uid="{00000000-0005-0000-0000-0000311C0000}"/>
    <cellStyle name="20% - Accent5 2 4 2 7" xfId="10029" xr:uid="{00000000-0005-0000-0000-0000321C0000}"/>
    <cellStyle name="20% - Accent5 2 4 2 8" xfId="14307" xr:uid="{00000000-0005-0000-0000-0000331C0000}"/>
    <cellStyle name="20% - Accent5 2 4 2 9" xfId="18563" xr:uid="{00000000-0005-0000-0000-0000341C0000}"/>
    <cellStyle name="20% - Accent5 2 4 3" xfId="2020" xr:uid="{00000000-0005-0000-0000-0000351C0000}"/>
    <cellStyle name="20% - Accent5 2 4 3 2" xfId="3799" xr:uid="{00000000-0005-0000-0000-0000361C0000}"/>
    <cellStyle name="20% - Accent5 2 4 3 2 2" xfId="8773" xr:uid="{00000000-0005-0000-0000-0000371C0000}"/>
    <cellStyle name="20% - Accent5 2 4 3 2 3" xfId="13050" xr:uid="{00000000-0005-0000-0000-0000381C0000}"/>
    <cellStyle name="20% - Accent5 2 4 3 2 4" xfId="17308" xr:uid="{00000000-0005-0000-0000-0000391C0000}"/>
    <cellStyle name="20% - Accent5 2 4 3 2 5" xfId="21527" xr:uid="{00000000-0005-0000-0000-00003A1C0000}"/>
    <cellStyle name="20% - Accent5 2 4 3 2 6" xfId="25722" xr:uid="{00000000-0005-0000-0000-00003B1C0000}"/>
    <cellStyle name="20% - Accent5 2 4 3 2 7" xfId="29618" xr:uid="{00000000-0005-0000-0000-00003C1C0000}"/>
    <cellStyle name="20% - Accent5 2 4 3 3" xfId="6994" xr:uid="{00000000-0005-0000-0000-00003D1C0000}"/>
    <cellStyle name="20% - Accent5 2 4 3 4" xfId="11279" xr:uid="{00000000-0005-0000-0000-00003E1C0000}"/>
    <cellStyle name="20% - Accent5 2 4 3 5" xfId="15551" xr:uid="{00000000-0005-0000-0000-00003F1C0000}"/>
    <cellStyle name="20% - Accent5 2 4 3 6" xfId="19785" xr:uid="{00000000-0005-0000-0000-0000401C0000}"/>
    <cellStyle name="20% - Accent5 2 4 3 7" xfId="24023" xr:uid="{00000000-0005-0000-0000-0000411C0000}"/>
    <cellStyle name="20% - Accent5 2 4 3 8" xfId="28101" xr:uid="{00000000-0005-0000-0000-0000421C0000}"/>
    <cellStyle name="20% - Accent5 2 4 4" xfId="1159" xr:uid="{00000000-0005-0000-0000-0000431C0000}"/>
    <cellStyle name="20% - Accent5 2 4 4 2" xfId="6134" xr:uid="{00000000-0005-0000-0000-0000441C0000}"/>
    <cellStyle name="20% - Accent5 2 4 4 3" xfId="10423" xr:uid="{00000000-0005-0000-0000-0000451C0000}"/>
    <cellStyle name="20% - Accent5 2 4 4 4" xfId="14701" xr:uid="{00000000-0005-0000-0000-0000461C0000}"/>
    <cellStyle name="20% - Accent5 2 4 4 5" xfId="18943" xr:uid="{00000000-0005-0000-0000-0000471C0000}"/>
    <cellStyle name="20% - Accent5 2 4 4 6" xfId="23189" xr:uid="{00000000-0005-0000-0000-0000481C0000}"/>
    <cellStyle name="20% - Accent5 2 4 4 7" xfId="27294" xr:uid="{00000000-0005-0000-0000-0000491C0000}"/>
    <cellStyle name="20% - Accent5 2 4 5" xfId="2948" xr:uid="{00000000-0005-0000-0000-00004A1C0000}"/>
    <cellStyle name="20% - Accent5 2 4 6" xfId="3142" xr:uid="{00000000-0005-0000-0000-00004B1C0000}"/>
    <cellStyle name="20% - Accent5 2 4 6 2" xfId="8115" xr:uid="{00000000-0005-0000-0000-00004C1C0000}"/>
    <cellStyle name="20% - Accent5 2 4 6 3" xfId="12392" xr:uid="{00000000-0005-0000-0000-00004D1C0000}"/>
    <cellStyle name="20% - Accent5 2 4 6 4" xfId="16651" xr:uid="{00000000-0005-0000-0000-00004E1C0000}"/>
    <cellStyle name="20% - Accent5 2 4 6 5" xfId="20869" xr:uid="{00000000-0005-0000-0000-00004F1C0000}"/>
    <cellStyle name="20% - Accent5 2 4 6 6" xfId="25065" xr:uid="{00000000-0005-0000-0000-0000501C0000}"/>
    <cellStyle name="20% - Accent5 2 4 6 7" xfId="28961" xr:uid="{00000000-0005-0000-0000-0000511C0000}"/>
    <cellStyle name="20% - Accent5 2 4 7" xfId="4490" xr:uid="{00000000-0005-0000-0000-0000521C0000}"/>
    <cellStyle name="20% - Accent5 2 4 7 2" xfId="9462" xr:uid="{00000000-0005-0000-0000-0000531C0000}"/>
    <cellStyle name="20% - Accent5 2 4 7 3" xfId="13740" xr:uid="{00000000-0005-0000-0000-0000541C0000}"/>
    <cellStyle name="20% - Accent5 2 4 7 4" xfId="17996" xr:uid="{00000000-0005-0000-0000-0000551C0000}"/>
    <cellStyle name="20% - Accent5 2 4 7 5" xfId="22213" xr:uid="{00000000-0005-0000-0000-0000561C0000}"/>
    <cellStyle name="20% - Accent5 2 4 7 6" xfId="26399" xr:uid="{00000000-0005-0000-0000-0000571C0000}"/>
    <cellStyle name="20% - Accent5 2 4 7 7" xfId="30278" xr:uid="{00000000-0005-0000-0000-0000581C0000}"/>
    <cellStyle name="20% - Accent5 2 4 8" xfId="5364" xr:uid="{00000000-0005-0000-0000-0000591C0000}"/>
    <cellStyle name="20% - Accent5 2 4 9" xfId="7826" xr:uid="{00000000-0005-0000-0000-00005A1C0000}"/>
    <cellStyle name="20% - Accent5 2 5" xfId="502" xr:uid="{00000000-0005-0000-0000-00005B1C0000}"/>
    <cellStyle name="20% - Accent5 2 5 10" xfId="11923" xr:uid="{00000000-0005-0000-0000-00005C1C0000}"/>
    <cellStyle name="20% - Accent5 2 5 11" xfId="22033" xr:uid="{00000000-0005-0000-0000-00005D1C0000}"/>
    <cellStyle name="20% - Accent5 2 5 12" xfId="19613" xr:uid="{00000000-0005-0000-0000-00005E1C0000}"/>
    <cellStyle name="20% - Accent5 2 5 2" xfId="876" xr:uid="{00000000-0005-0000-0000-00005F1C0000}"/>
    <cellStyle name="20% - Accent5 2 5 2 10" xfId="22929" xr:uid="{00000000-0005-0000-0000-0000601C0000}"/>
    <cellStyle name="20% - Accent5 2 5 2 11" xfId="27081" xr:uid="{00000000-0005-0000-0000-0000611C0000}"/>
    <cellStyle name="20% - Accent5 2 5 2 2" xfId="2306" xr:uid="{00000000-0005-0000-0000-0000621C0000}"/>
    <cellStyle name="20% - Accent5 2 5 2 2 2" xfId="4243" xr:uid="{00000000-0005-0000-0000-0000631C0000}"/>
    <cellStyle name="20% - Accent5 2 5 2 2 2 2" xfId="9217" xr:uid="{00000000-0005-0000-0000-0000641C0000}"/>
    <cellStyle name="20% - Accent5 2 5 2 2 2 3" xfId="13494" xr:uid="{00000000-0005-0000-0000-0000651C0000}"/>
    <cellStyle name="20% - Accent5 2 5 2 2 2 4" xfId="17752" xr:uid="{00000000-0005-0000-0000-0000661C0000}"/>
    <cellStyle name="20% - Accent5 2 5 2 2 2 5" xfId="21971" xr:uid="{00000000-0005-0000-0000-0000671C0000}"/>
    <cellStyle name="20% - Accent5 2 5 2 2 2 6" xfId="26166" xr:uid="{00000000-0005-0000-0000-0000681C0000}"/>
    <cellStyle name="20% - Accent5 2 5 2 2 2 7" xfId="30062" xr:uid="{00000000-0005-0000-0000-0000691C0000}"/>
    <cellStyle name="20% - Accent5 2 5 2 2 3" xfId="7280" xr:uid="{00000000-0005-0000-0000-00006A1C0000}"/>
    <cellStyle name="20% - Accent5 2 5 2 2 4" xfId="11565" xr:uid="{00000000-0005-0000-0000-00006B1C0000}"/>
    <cellStyle name="20% - Accent5 2 5 2 2 5" xfId="15837" xr:uid="{00000000-0005-0000-0000-00006C1C0000}"/>
    <cellStyle name="20% - Accent5 2 5 2 2 6" xfId="20071" xr:uid="{00000000-0005-0000-0000-00006D1C0000}"/>
    <cellStyle name="20% - Accent5 2 5 2 2 7" xfId="24309" xr:uid="{00000000-0005-0000-0000-00006E1C0000}"/>
    <cellStyle name="20% - Accent5 2 5 2 2 8" xfId="28387" xr:uid="{00000000-0005-0000-0000-00006F1C0000}"/>
    <cellStyle name="20% - Accent5 2 5 2 3" xfId="1453" xr:uid="{00000000-0005-0000-0000-0000701C0000}"/>
    <cellStyle name="20% - Accent5 2 5 2 3 2" xfId="6428" xr:uid="{00000000-0005-0000-0000-0000711C0000}"/>
    <cellStyle name="20% - Accent5 2 5 2 3 3" xfId="10717" xr:uid="{00000000-0005-0000-0000-0000721C0000}"/>
    <cellStyle name="20% - Accent5 2 5 2 3 4" xfId="14993" xr:uid="{00000000-0005-0000-0000-0000731C0000}"/>
    <cellStyle name="20% - Accent5 2 5 2 3 5" xfId="19234" xr:uid="{00000000-0005-0000-0000-0000741C0000}"/>
    <cellStyle name="20% - Accent5 2 5 2 3 6" xfId="23481" xr:uid="{00000000-0005-0000-0000-0000751C0000}"/>
    <cellStyle name="20% - Accent5 2 5 2 3 7" xfId="27580" xr:uid="{00000000-0005-0000-0000-0000761C0000}"/>
    <cellStyle name="20% - Accent5 2 5 2 4" xfId="3586" xr:uid="{00000000-0005-0000-0000-0000771C0000}"/>
    <cellStyle name="20% - Accent5 2 5 2 4 2" xfId="8560" xr:uid="{00000000-0005-0000-0000-0000781C0000}"/>
    <cellStyle name="20% - Accent5 2 5 2 4 3" xfId="12837" xr:uid="{00000000-0005-0000-0000-0000791C0000}"/>
    <cellStyle name="20% - Accent5 2 5 2 4 4" xfId="17095" xr:uid="{00000000-0005-0000-0000-00007A1C0000}"/>
    <cellStyle name="20% - Accent5 2 5 2 4 5" xfId="21314" xr:uid="{00000000-0005-0000-0000-00007B1C0000}"/>
    <cellStyle name="20% - Accent5 2 5 2 4 6" xfId="25509" xr:uid="{00000000-0005-0000-0000-00007C1C0000}"/>
    <cellStyle name="20% - Accent5 2 5 2 4 7" xfId="29405" xr:uid="{00000000-0005-0000-0000-00007D1C0000}"/>
    <cellStyle name="20% - Accent5 2 5 2 5" xfId="4934" xr:uid="{00000000-0005-0000-0000-00007E1C0000}"/>
    <cellStyle name="20% - Accent5 2 5 2 5 2" xfId="9906" xr:uid="{00000000-0005-0000-0000-00007F1C0000}"/>
    <cellStyle name="20% - Accent5 2 5 2 5 3" xfId="14184" xr:uid="{00000000-0005-0000-0000-0000801C0000}"/>
    <cellStyle name="20% - Accent5 2 5 2 5 4" xfId="18440" xr:uid="{00000000-0005-0000-0000-0000811C0000}"/>
    <cellStyle name="20% - Accent5 2 5 2 5 5" xfId="22657" xr:uid="{00000000-0005-0000-0000-0000821C0000}"/>
    <cellStyle name="20% - Accent5 2 5 2 5 6" xfId="26843" xr:uid="{00000000-0005-0000-0000-0000831C0000}"/>
    <cellStyle name="20% - Accent5 2 5 2 5 7" xfId="30722" xr:uid="{00000000-0005-0000-0000-0000841C0000}"/>
    <cellStyle name="20% - Accent5 2 5 2 6" xfId="5852" xr:uid="{00000000-0005-0000-0000-0000851C0000}"/>
    <cellStyle name="20% - Accent5 2 5 2 7" xfId="10144" xr:uid="{00000000-0005-0000-0000-0000861C0000}"/>
    <cellStyle name="20% - Accent5 2 5 2 8" xfId="14422" xr:uid="{00000000-0005-0000-0000-0000871C0000}"/>
    <cellStyle name="20% - Accent5 2 5 2 9" xfId="18678" xr:uid="{00000000-0005-0000-0000-0000881C0000}"/>
    <cellStyle name="20% - Accent5 2 5 3" xfId="2150" xr:uid="{00000000-0005-0000-0000-0000891C0000}"/>
    <cellStyle name="20% - Accent5 2 5 3 2" xfId="3914" xr:uid="{00000000-0005-0000-0000-00008A1C0000}"/>
    <cellStyle name="20% - Accent5 2 5 3 2 2" xfId="8888" xr:uid="{00000000-0005-0000-0000-00008B1C0000}"/>
    <cellStyle name="20% - Accent5 2 5 3 2 3" xfId="13165" xr:uid="{00000000-0005-0000-0000-00008C1C0000}"/>
    <cellStyle name="20% - Accent5 2 5 3 2 4" xfId="17423" xr:uid="{00000000-0005-0000-0000-00008D1C0000}"/>
    <cellStyle name="20% - Accent5 2 5 3 2 5" xfId="21642" xr:uid="{00000000-0005-0000-0000-00008E1C0000}"/>
    <cellStyle name="20% - Accent5 2 5 3 2 6" xfId="25837" xr:uid="{00000000-0005-0000-0000-00008F1C0000}"/>
    <cellStyle name="20% - Accent5 2 5 3 2 7" xfId="29733" xr:uid="{00000000-0005-0000-0000-0000901C0000}"/>
    <cellStyle name="20% - Accent5 2 5 3 3" xfId="7124" xr:uid="{00000000-0005-0000-0000-0000911C0000}"/>
    <cellStyle name="20% - Accent5 2 5 3 4" xfId="11409" xr:uid="{00000000-0005-0000-0000-0000921C0000}"/>
    <cellStyle name="20% - Accent5 2 5 3 5" xfId="15681" xr:uid="{00000000-0005-0000-0000-0000931C0000}"/>
    <cellStyle name="20% - Accent5 2 5 3 6" xfId="19915" xr:uid="{00000000-0005-0000-0000-0000941C0000}"/>
    <cellStyle name="20% - Accent5 2 5 3 7" xfId="24153" xr:uid="{00000000-0005-0000-0000-0000951C0000}"/>
    <cellStyle name="20% - Accent5 2 5 3 8" xfId="28231" xr:uid="{00000000-0005-0000-0000-0000961C0000}"/>
    <cellStyle name="20% - Accent5 2 5 4" xfId="1292" xr:uid="{00000000-0005-0000-0000-0000971C0000}"/>
    <cellStyle name="20% - Accent5 2 5 4 2" xfId="6267" xr:uid="{00000000-0005-0000-0000-0000981C0000}"/>
    <cellStyle name="20% - Accent5 2 5 4 3" xfId="10556" xr:uid="{00000000-0005-0000-0000-0000991C0000}"/>
    <cellStyle name="20% - Accent5 2 5 4 4" xfId="14832" xr:uid="{00000000-0005-0000-0000-00009A1C0000}"/>
    <cellStyle name="20% - Accent5 2 5 4 5" xfId="19074" xr:uid="{00000000-0005-0000-0000-00009B1C0000}"/>
    <cellStyle name="20% - Accent5 2 5 4 6" xfId="23320" xr:uid="{00000000-0005-0000-0000-00009C1C0000}"/>
    <cellStyle name="20% - Accent5 2 5 4 7" xfId="27424" xr:uid="{00000000-0005-0000-0000-00009D1C0000}"/>
    <cellStyle name="20% - Accent5 2 5 5" xfId="3257" xr:uid="{00000000-0005-0000-0000-00009E1C0000}"/>
    <cellStyle name="20% - Accent5 2 5 5 2" xfId="8230" xr:uid="{00000000-0005-0000-0000-00009F1C0000}"/>
    <cellStyle name="20% - Accent5 2 5 5 3" xfId="12507" xr:uid="{00000000-0005-0000-0000-0000A01C0000}"/>
    <cellStyle name="20% - Accent5 2 5 5 4" xfId="16766" xr:uid="{00000000-0005-0000-0000-0000A11C0000}"/>
    <cellStyle name="20% - Accent5 2 5 5 5" xfId="20984" xr:uid="{00000000-0005-0000-0000-0000A21C0000}"/>
    <cellStyle name="20% - Accent5 2 5 5 6" xfId="25180" xr:uid="{00000000-0005-0000-0000-0000A31C0000}"/>
    <cellStyle name="20% - Accent5 2 5 5 7" xfId="29076" xr:uid="{00000000-0005-0000-0000-0000A41C0000}"/>
    <cellStyle name="20% - Accent5 2 5 6" xfId="4605" xr:uid="{00000000-0005-0000-0000-0000A51C0000}"/>
    <cellStyle name="20% - Accent5 2 5 6 2" xfId="9577" xr:uid="{00000000-0005-0000-0000-0000A61C0000}"/>
    <cellStyle name="20% - Accent5 2 5 6 3" xfId="13855" xr:uid="{00000000-0005-0000-0000-0000A71C0000}"/>
    <cellStyle name="20% - Accent5 2 5 6 4" xfId="18111" xr:uid="{00000000-0005-0000-0000-0000A81C0000}"/>
    <cellStyle name="20% - Accent5 2 5 6 5" xfId="22328" xr:uid="{00000000-0005-0000-0000-0000A91C0000}"/>
    <cellStyle name="20% - Accent5 2 5 6 6" xfId="26514" xr:uid="{00000000-0005-0000-0000-0000AA1C0000}"/>
    <cellStyle name="20% - Accent5 2 5 6 7" xfId="30393" xr:uid="{00000000-0005-0000-0000-0000AB1C0000}"/>
    <cellStyle name="20% - Accent5 2 5 7" xfId="5479" xr:uid="{00000000-0005-0000-0000-0000AC1C0000}"/>
    <cellStyle name="20% - Accent5 2 5 8" xfId="5002" xr:uid="{00000000-0005-0000-0000-0000AD1C0000}"/>
    <cellStyle name="20% - Accent5 2 5 9" xfId="7641" xr:uid="{00000000-0005-0000-0000-0000AE1C0000}"/>
    <cellStyle name="20% - Accent5 2 6" xfId="603" xr:uid="{00000000-0005-0000-0000-0000AF1C0000}"/>
    <cellStyle name="20% - Accent5 2 6 10" xfId="15086" xr:uid="{00000000-0005-0000-0000-0000B01C0000}"/>
    <cellStyle name="20% - Accent5 2 6 11" xfId="15195" xr:uid="{00000000-0005-0000-0000-0000B11C0000}"/>
    <cellStyle name="20% - Accent5 2 6 12" xfId="23574" xr:uid="{00000000-0005-0000-0000-0000B21C0000}"/>
    <cellStyle name="20% - Accent5 2 6 2" xfId="1455" xr:uid="{00000000-0005-0000-0000-0000B31C0000}"/>
    <cellStyle name="20% - Accent5 2 6 2 2" xfId="2308" xr:uid="{00000000-0005-0000-0000-0000B41C0000}"/>
    <cellStyle name="20% - Accent5 2 6 2 2 2" xfId="7282" xr:uid="{00000000-0005-0000-0000-0000B51C0000}"/>
    <cellStyle name="20% - Accent5 2 6 2 2 3" xfId="11567" xr:uid="{00000000-0005-0000-0000-0000B61C0000}"/>
    <cellStyle name="20% - Accent5 2 6 2 2 4" xfId="15839" xr:uid="{00000000-0005-0000-0000-0000B71C0000}"/>
    <cellStyle name="20% - Accent5 2 6 2 2 5" xfId="20073" xr:uid="{00000000-0005-0000-0000-0000B81C0000}"/>
    <cellStyle name="20% - Accent5 2 6 2 2 6" xfId="24311" xr:uid="{00000000-0005-0000-0000-0000B91C0000}"/>
    <cellStyle name="20% - Accent5 2 6 2 2 7" xfId="28389" xr:uid="{00000000-0005-0000-0000-0000BA1C0000}"/>
    <cellStyle name="20% - Accent5 2 6 2 3" xfId="3970" xr:uid="{00000000-0005-0000-0000-0000BB1C0000}"/>
    <cellStyle name="20% - Accent5 2 6 2 3 2" xfId="8944" xr:uid="{00000000-0005-0000-0000-0000BC1C0000}"/>
    <cellStyle name="20% - Accent5 2 6 2 3 3" xfId="13221" xr:uid="{00000000-0005-0000-0000-0000BD1C0000}"/>
    <cellStyle name="20% - Accent5 2 6 2 3 4" xfId="17479" xr:uid="{00000000-0005-0000-0000-0000BE1C0000}"/>
    <cellStyle name="20% - Accent5 2 6 2 3 5" xfId="21698" xr:uid="{00000000-0005-0000-0000-0000BF1C0000}"/>
    <cellStyle name="20% - Accent5 2 6 2 3 6" xfId="25893" xr:uid="{00000000-0005-0000-0000-0000C01C0000}"/>
    <cellStyle name="20% - Accent5 2 6 2 3 7" xfId="29789" xr:uid="{00000000-0005-0000-0000-0000C11C0000}"/>
    <cellStyle name="20% - Accent5 2 6 2 4" xfId="6430" xr:uid="{00000000-0005-0000-0000-0000C21C0000}"/>
    <cellStyle name="20% - Accent5 2 6 2 5" xfId="10719" xr:uid="{00000000-0005-0000-0000-0000C31C0000}"/>
    <cellStyle name="20% - Accent5 2 6 2 6" xfId="14995" xr:uid="{00000000-0005-0000-0000-0000C41C0000}"/>
    <cellStyle name="20% - Accent5 2 6 2 7" xfId="19236" xr:uid="{00000000-0005-0000-0000-0000C51C0000}"/>
    <cellStyle name="20% - Accent5 2 6 2 8" xfId="23483" xr:uid="{00000000-0005-0000-0000-0000C61C0000}"/>
    <cellStyle name="20% - Accent5 2 6 2 9" xfId="27582" xr:uid="{00000000-0005-0000-0000-0000C71C0000}"/>
    <cellStyle name="20% - Accent5 2 6 3" xfId="2307" xr:uid="{00000000-0005-0000-0000-0000C81C0000}"/>
    <cellStyle name="20% - Accent5 2 6 3 2" xfId="7281" xr:uid="{00000000-0005-0000-0000-0000C91C0000}"/>
    <cellStyle name="20% - Accent5 2 6 3 3" xfId="11566" xr:uid="{00000000-0005-0000-0000-0000CA1C0000}"/>
    <cellStyle name="20% - Accent5 2 6 3 4" xfId="15838" xr:uid="{00000000-0005-0000-0000-0000CB1C0000}"/>
    <cellStyle name="20% - Accent5 2 6 3 5" xfId="20072" xr:uid="{00000000-0005-0000-0000-0000CC1C0000}"/>
    <cellStyle name="20% - Accent5 2 6 3 6" xfId="24310" xr:uid="{00000000-0005-0000-0000-0000CD1C0000}"/>
    <cellStyle name="20% - Accent5 2 6 3 7" xfId="28388" xr:uid="{00000000-0005-0000-0000-0000CE1C0000}"/>
    <cellStyle name="20% - Accent5 2 6 4" xfId="1454" xr:uid="{00000000-0005-0000-0000-0000CF1C0000}"/>
    <cellStyle name="20% - Accent5 2 6 4 2" xfId="6429" xr:uid="{00000000-0005-0000-0000-0000D01C0000}"/>
    <cellStyle name="20% - Accent5 2 6 4 3" xfId="10718" xr:uid="{00000000-0005-0000-0000-0000D11C0000}"/>
    <cellStyle name="20% - Accent5 2 6 4 4" xfId="14994" xr:uid="{00000000-0005-0000-0000-0000D21C0000}"/>
    <cellStyle name="20% - Accent5 2 6 4 5" xfId="19235" xr:uid="{00000000-0005-0000-0000-0000D31C0000}"/>
    <cellStyle name="20% - Accent5 2 6 4 6" xfId="23482" xr:uid="{00000000-0005-0000-0000-0000D41C0000}"/>
    <cellStyle name="20% - Accent5 2 6 4 7" xfId="27581" xr:uid="{00000000-0005-0000-0000-0000D51C0000}"/>
    <cellStyle name="20% - Accent5 2 6 5" xfId="3313" xr:uid="{00000000-0005-0000-0000-0000D61C0000}"/>
    <cellStyle name="20% - Accent5 2 6 5 2" xfId="8287" xr:uid="{00000000-0005-0000-0000-0000D71C0000}"/>
    <cellStyle name="20% - Accent5 2 6 5 3" xfId="12564" xr:uid="{00000000-0005-0000-0000-0000D81C0000}"/>
    <cellStyle name="20% - Accent5 2 6 5 4" xfId="16822" xr:uid="{00000000-0005-0000-0000-0000D91C0000}"/>
    <cellStyle name="20% - Accent5 2 6 5 5" xfId="21041" xr:uid="{00000000-0005-0000-0000-0000DA1C0000}"/>
    <cellStyle name="20% - Accent5 2 6 5 6" xfId="25236" xr:uid="{00000000-0005-0000-0000-0000DB1C0000}"/>
    <cellStyle name="20% - Accent5 2 6 5 7" xfId="29132" xr:uid="{00000000-0005-0000-0000-0000DC1C0000}"/>
    <cellStyle name="20% - Accent5 2 6 6" xfId="4661" xr:uid="{00000000-0005-0000-0000-0000DD1C0000}"/>
    <cellStyle name="20% - Accent5 2 6 6 2" xfId="9633" xr:uid="{00000000-0005-0000-0000-0000DE1C0000}"/>
    <cellStyle name="20% - Accent5 2 6 6 3" xfId="13911" xr:uid="{00000000-0005-0000-0000-0000DF1C0000}"/>
    <cellStyle name="20% - Accent5 2 6 6 4" xfId="18167" xr:uid="{00000000-0005-0000-0000-0000E01C0000}"/>
    <cellStyle name="20% - Accent5 2 6 6 5" xfId="22384" xr:uid="{00000000-0005-0000-0000-0000E11C0000}"/>
    <cellStyle name="20% - Accent5 2 6 6 6" xfId="26570" xr:uid="{00000000-0005-0000-0000-0000E21C0000}"/>
    <cellStyle name="20% - Accent5 2 6 6 7" xfId="30449" xr:uid="{00000000-0005-0000-0000-0000E31C0000}"/>
    <cellStyle name="20% - Accent5 2 6 7" xfId="5579" xr:uid="{00000000-0005-0000-0000-0000E41C0000}"/>
    <cellStyle name="20% - Accent5 2 6 8" xfId="6521" xr:uid="{00000000-0005-0000-0000-0000E51C0000}"/>
    <cellStyle name="20% - Accent5 2 6 9" xfId="10810" xr:uid="{00000000-0005-0000-0000-0000E61C0000}"/>
    <cellStyle name="20% - Accent5 2 7" xfId="1456" xr:uid="{00000000-0005-0000-0000-0000E71C0000}"/>
    <cellStyle name="20% - Accent5 2 7 2" xfId="2309" xr:uid="{00000000-0005-0000-0000-0000E81C0000}"/>
    <cellStyle name="20% - Accent5 2 7 2 2" xfId="7283" xr:uid="{00000000-0005-0000-0000-0000E91C0000}"/>
    <cellStyle name="20% - Accent5 2 7 2 3" xfId="11568" xr:uid="{00000000-0005-0000-0000-0000EA1C0000}"/>
    <cellStyle name="20% - Accent5 2 7 2 4" xfId="15840" xr:uid="{00000000-0005-0000-0000-0000EB1C0000}"/>
    <cellStyle name="20% - Accent5 2 7 2 5" xfId="20074" xr:uid="{00000000-0005-0000-0000-0000EC1C0000}"/>
    <cellStyle name="20% - Accent5 2 7 2 6" xfId="24312" xr:uid="{00000000-0005-0000-0000-0000ED1C0000}"/>
    <cellStyle name="20% - Accent5 2 7 2 7" xfId="28390" xr:uid="{00000000-0005-0000-0000-0000EE1C0000}"/>
    <cellStyle name="20% - Accent5 2 7 3" xfId="3641" xr:uid="{00000000-0005-0000-0000-0000EF1C0000}"/>
    <cellStyle name="20% - Accent5 2 7 3 2" xfId="8615" xr:uid="{00000000-0005-0000-0000-0000F01C0000}"/>
    <cellStyle name="20% - Accent5 2 7 3 3" xfId="12892" xr:uid="{00000000-0005-0000-0000-0000F11C0000}"/>
    <cellStyle name="20% - Accent5 2 7 3 4" xfId="17150" xr:uid="{00000000-0005-0000-0000-0000F21C0000}"/>
    <cellStyle name="20% - Accent5 2 7 3 5" xfId="21369" xr:uid="{00000000-0005-0000-0000-0000F31C0000}"/>
    <cellStyle name="20% - Accent5 2 7 3 6" xfId="25564" xr:uid="{00000000-0005-0000-0000-0000F41C0000}"/>
    <cellStyle name="20% - Accent5 2 7 3 7" xfId="29460" xr:uid="{00000000-0005-0000-0000-0000F51C0000}"/>
    <cellStyle name="20% - Accent5 2 7 4" xfId="6431" xr:uid="{00000000-0005-0000-0000-0000F61C0000}"/>
    <cellStyle name="20% - Accent5 2 7 5" xfId="10720" xr:uid="{00000000-0005-0000-0000-0000F71C0000}"/>
    <cellStyle name="20% - Accent5 2 7 6" xfId="14996" xr:uid="{00000000-0005-0000-0000-0000F81C0000}"/>
    <cellStyle name="20% - Accent5 2 7 7" xfId="19237" xr:uid="{00000000-0005-0000-0000-0000F91C0000}"/>
    <cellStyle name="20% - Accent5 2 7 8" xfId="23484" xr:uid="{00000000-0005-0000-0000-0000FA1C0000}"/>
    <cellStyle name="20% - Accent5 2 7 9" xfId="27583" xr:uid="{00000000-0005-0000-0000-0000FB1C0000}"/>
    <cellStyle name="20% - Accent5 2 8" xfId="1855" xr:uid="{00000000-0005-0000-0000-0000FC1C0000}"/>
    <cellStyle name="20% - Accent5 2 8 2" xfId="6829" xr:uid="{00000000-0005-0000-0000-0000FD1C0000}"/>
    <cellStyle name="20% - Accent5 2 8 3" xfId="11115" xr:uid="{00000000-0005-0000-0000-0000FE1C0000}"/>
    <cellStyle name="20% - Accent5 2 8 4" xfId="15389" xr:uid="{00000000-0005-0000-0000-0000FF1C0000}"/>
    <cellStyle name="20% - Accent5 2 8 5" xfId="19624" xr:uid="{00000000-0005-0000-0000-0000001D0000}"/>
    <cellStyle name="20% - Accent5 2 8 6" xfId="23864" xr:uid="{00000000-0005-0000-0000-0000011D0000}"/>
    <cellStyle name="20% - Accent5 2 8 7" xfId="27945" xr:uid="{00000000-0005-0000-0000-0000021D0000}"/>
    <cellStyle name="20% - Accent5 2 9" xfId="941" xr:uid="{00000000-0005-0000-0000-0000031D0000}"/>
    <cellStyle name="20% - Accent5 2 9 2" xfId="5917" xr:uid="{00000000-0005-0000-0000-0000041D0000}"/>
    <cellStyle name="20% - Accent5 2 9 3" xfId="10207" xr:uid="{00000000-0005-0000-0000-0000051D0000}"/>
    <cellStyle name="20% - Accent5 2 9 4" xfId="14486" xr:uid="{00000000-0005-0000-0000-0000061D0000}"/>
    <cellStyle name="20% - Accent5 2 9 5" xfId="18740" xr:uid="{00000000-0005-0000-0000-0000071D0000}"/>
    <cellStyle name="20% - Accent5 2 9 6" xfId="22990" xr:uid="{00000000-0005-0000-0000-0000081D0000}"/>
    <cellStyle name="20% - Accent5 2 9 7" xfId="27136" xr:uid="{00000000-0005-0000-0000-0000091D0000}"/>
    <cellStyle name="20% - Accent5 3" xfId="124" xr:uid="{00000000-0005-0000-0000-00000A1D0000}"/>
    <cellStyle name="20% - Accent5 3 2" xfId="2885" xr:uid="{00000000-0005-0000-0000-00000B1D0000}"/>
    <cellStyle name="20% - Accent5 3 3" xfId="2929" xr:uid="{00000000-0005-0000-0000-00000C1D0000}"/>
    <cellStyle name="20% - Accent5 4" xfId="114" xr:uid="{00000000-0005-0000-0000-00000D1D0000}"/>
    <cellStyle name="20% - Accent5 4 10" xfId="4352" xr:uid="{00000000-0005-0000-0000-00000E1D0000}"/>
    <cellStyle name="20% - Accent5 4 10 2" xfId="9324" xr:uid="{00000000-0005-0000-0000-00000F1D0000}"/>
    <cellStyle name="20% - Accent5 4 10 3" xfId="13602" xr:uid="{00000000-0005-0000-0000-0000101D0000}"/>
    <cellStyle name="20% - Accent5 4 10 4" xfId="17858" xr:uid="{00000000-0005-0000-0000-0000111D0000}"/>
    <cellStyle name="20% - Accent5 4 10 5" xfId="22075" xr:uid="{00000000-0005-0000-0000-0000121D0000}"/>
    <cellStyle name="20% - Accent5 4 10 6" xfId="26261" xr:uid="{00000000-0005-0000-0000-0000131D0000}"/>
    <cellStyle name="20% - Accent5 4 10 7" xfId="30140" xr:uid="{00000000-0005-0000-0000-0000141D0000}"/>
    <cellStyle name="20% - Accent5 4 11" xfId="5093" xr:uid="{00000000-0005-0000-0000-0000151D0000}"/>
    <cellStyle name="20% - Accent5 4 12" xfId="5195" xr:uid="{00000000-0005-0000-0000-0000161D0000}"/>
    <cellStyle name="20% - Accent5 4 13" xfId="5037" xr:uid="{00000000-0005-0000-0000-0000171D0000}"/>
    <cellStyle name="20% - Accent5 4 14" xfId="6790" xr:uid="{00000000-0005-0000-0000-0000181D0000}"/>
    <cellStyle name="20% - Accent5 4 15" xfId="21030" xr:uid="{00000000-0005-0000-0000-0000191D0000}"/>
    <cellStyle name="20% - Accent5 4 16" xfId="20542" xr:uid="{00000000-0005-0000-0000-00001A1D0000}"/>
    <cellStyle name="20% - Accent5 4 2" xfId="305" xr:uid="{00000000-0005-0000-0000-00001B1D0000}"/>
    <cellStyle name="20% - Accent5 4 2 10" xfId="11967" xr:uid="{00000000-0005-0000-0000-00001C1D0000}"/>
    <cellStyle name="20% - Accent5 4 2 11" xfId="16241" xr:uid="{00000000-0005-0000-0000-00001D1D0000}"/>
    <cellStyle name="20% - Accent5 4 2 12" xfId="20664" xr:uid="{00000000-0005-0000-0000-00001E1D0000}"/>
    <cellStyle name="20% - Accent5 4 2 13" xfId="24700" xr:uid="{00000000-0005-0000-0000-00001F1D0000}"/>
    <cellStyle name="20% - Accent5 4 2 2" xfId="469" xr:uid="{00000000-0005-0000-0000-0000201D0000}"/>
    <cellStyle name="20% - Accent5 4 2 2 10" xfId="12015" xr:uid="{00000000-0005-0000-0000-0000211D0000}"/>
    <cellStyle name="20% - Accent5 4 2 2 11" xfId="11979" xr:uid="{00000000-0005-0000-0000-0000221D0000}"/>
    <cellStyle name="20% - Accent5 4 2 2 12" xfId="20432" xr:uid="{00000000-0005-0000-0000-0000231D0000}"/>
    <cellStyle name="20% - Accent5 4 2 2 2" xfId="843" xr:uid="{00000000-0005-0000-0000-0000241D0000}"/>
    <cellStyle name="20% - Accent5 4 2 2 2 10" xfId="22896" xr:uid="{00000000-0005-0000-0000-0000251D0000}"/>
    <cellStyle name="20% - Accent5 4 2 2 2 11" xfId="27048" xr:uid="{00000000-0005-0000-0000-0000261D0000}"/>
    <cellStyle name="20% - Accent5 4 2 2 2 2" xfId="2310" xr:uid="{00000000-0005-0000-0000-0000271D0000}"/>
    <cellStyle name="20% - Accent5 4 2 2 2 2 2" xfId="4210" xr:uid="{00000000-0005-0000-0000-0000281D0000}"/>
    <cellStyle name="20% - Accent5 4 2 2 2 2 2 2" xfId="9184" xr:uid="{00000000-0005-0000-0000-0000291D0000}"/>
    <cellStyle name="20% - Accent5 4 2 2 2 2 2 3" xfId="13461" xr:uid="{00000000-0005-0000-0000-00002A1D0000}"/>
    <cellStyle name="20% - Accent5 4 2 2 2 2 2 4" xfId="17719" xr:uid="{00000000-0005-0000-0000-00002B1D0000}"/>
    <cellStyle name="20% - Accent5 4 2 2 2 2 2 5" xfId="21938" xr:uid="{00000000-0005-0000-0000-00002C1D0000}"/>
    <cellStyle name="20% - Accent5 4 2 2 2 2 2 6" xfId="26133" xr:uid="{00000000-0005-0000-0000-00002D1D0000}"/>
    <cellStyle name="20% - Accent5 4 2 2 2 2 2 7" xfId="30029" xr:uid="{00000000-0005-0000-0000-00002E1D0000}"/>
    <cellStyle name="20% - Accent5 4 2 2 2 2 3" xfId="7284" xr:uid="{00000000-0005-0000-0000-00002F1D0000}"/>
    <cellStyle name="20% - Accent5 4 2 2 2 2 4" xfId="11569" xr:uid="{00000000-0005-0000-0000-0000301D0000}"/>
    <cellStyle name="20% - Accent5 4 2 2 2 2 5" xfId="15841" xr:uid="{00000000-0005-0000-0000-0000311D0000}"/>
    <cellStyle name="20% - Accent5 4 2 2 2 2 6" xfId="20075" xr:uid="{00000000-0005-0000-0000-0000321D0000}"/>
    <cellStyle name="20% - Accent5 4 2 2 2 2 7" xfId="24313" xr:uid="{00000000-0005-0000-0000-0000331D0000}"/>
    <cellStyle name="20% - Accent5 4 2 2 2 2 8" xfId="28391" xr:uid="{00000000-0005-0000-0000-0000341D0000}"/>
    <cellStyle name="20% - Accent5 4 2 2 2 3" xfId="1457" xr:uid="{00000000-0005-0000-0000-0000351D0000}"/>
    <cellStyle name="20% - Accent5 4 2 2 2 3 2" xfId="6432" xr:uid="{00000000-0005-0000-0000-0000361D0000}"/>
    <cellStyle name="20% - Accent5 4 2 2 2 3 3" xfId="10721" xr:uid="{00000000-0005-0000-0000-0000371D0000}"/>
    <cellStyle name="20% - Accent5 4 2 2 2 3 4" xfId="14997" xr:uid="{00000000-0005-0000-0000-0000381D0000}"/>
    <cellStyle name="20% - Accent5 4 2 2 2 3 5" xfId="19238" xr:uid="{00000000-0005-0000-0000-0000391D0000}"/>
    <cellStyle name="20% - Accent5 4 2 2 2 3 6" xfId="23485" xr:uid="{00000000-0005-0000-0000-00003A1D0000}"/>
    <cellStyle name="20% - Accent5 4 2 2 2 3 7" xfId="27584" xr:uid="{00000000-0005-0000-0000-00003B1D0000}"/>
    <cellStyle name="20% - Accent5 4 2 2 2 4" xfId="3553" xr:uid="{00000000-0005-0000-0000-00003C1D0000}"/>
    <cellStyle name="20% - Accent5 4 2 2 2 4 2" xfId="8527" xr:uid="{00000000-0005-0000-0000-00003D1D0000}"/>
    <cellStyle name="20% - Accent5 4 2 2 2 4 3" xfId="12804" xr:uid="{00000000-0005-0000-0000-00003E1D0000}"/>
    <cellStyle name="20% - Accent5 4 2 2 2 4 4" xfId="17062" xr:uid="{00000000-0005-0000-0000-00003F1D0000}"/>
    <cellStyle name="20% - Accent5 4 2 2 2 4 5" xfId="21281" xr:uid="{00000000-0005-0000-0000-0000401D0000}"/>
    <cellStyle name="20% - Accent5 4 2 2 2 4 6" xfId="25476" xr:uid="{00000000-0005-0000-0000-0000411D0000}"/>
    <cellStyle name="20% - Accent5 4 2 2 2 4 7" xfId="29372" xr:uid="{00000000-0005-0000-0000-0000421D0000}"/>
    <cellStyle name="20% - Accent5 4 2 2 2 5" xfId="4901" xr:uid="{00000000-0005-0000-0000-0000431D0000}"/>
    <cellStyle name="20% - Accent5 4 2 2 2 5 2" xfId="9873" xr:uid="{00000000-0005-0000-0000-0000441D0000}"/>
    <cellStyle name="20% - Accent5 4 2 2 2 5 3" xfId="14151" xr:uid="{00000000-0005-0000-0000-0000451D0000}"/>
    <cellStyle name="20% - Accent5 4 2 2 2 5 4" xfId="18407" xr:uid="{00000000-0005-0000-0000-0000461D0000}"/>
    <cellStyle name="20% - Accent5 4 2 2 2 5 5" xfId="22624" xr:uid="{00000000-0005-0000-0000-0000471D0000}"/>
    <cellStyle name="20% - Accent5 4 2 2 2 5 6" xfId="26810" xr:uid="{00000000-0005-0000-0000-0000481D0000}"/>
    <cellStyle name="20% - Accent5 4 2 2 2 5 7" xfId="30689" xr:uid="{00000000-0005-0000-0000-0000491D0000}"/>
    <cellStyle name="20% - Accent5 4 2 2 2 6" xfId="5819" xr:uid="{00000000-0005-0000-0000-00004A1D0000}"/>
    <cellStyle name="20% - Accent5 4 2 2 2 7" xfId="10111" xr:uid="{00000000-0005-0000-0000-00004B1D0000}"/>
    <cellStyle name="20% - Accent5 4 2 2 2 8" xfId="14389" xr:uid="{00000000-0005-0000-0000-00004C1D0000}"/>
    <cellStyle name="20% - Accent5 4 2 2 2 9" xfId="18645" xr:uid="{00000000-0005-0000-0000-00004D1D0000}"/>
    <cellStyle name="20% - Accent5 4 2 2 3" xfId="2102" xr:uid="{00000000-0005-0000-0000-00004E1D0000}"/>
    <cellStyle name="20% - Accent5 4 2 2 3 2" xfId="3881" xr:uid="{00000000-0005-0000-0000-00004F1D0000}"/>
    <cellStyle name="20% - Accent5 4 2 2 3 2 2" xfId="8855" xr:uid="{00000000-0005-0000-0000-0000501D0000}"/>
    <cellStyle name="20% - Accent5 4 2 2 3 2 3" xfId="13132" xr:uid="{00000000-0005-0000-0000-0000511D0000}"/>
    <cellStyle name="20% - Accent5 4 2 2 3 2 4" xfId="17390" xr:uid="{00000000-0005-0000-0000-0000521D0000}"/>
    <cellStyle name="20% - Accent5 4 2 2 3 2 5" xfId="21609" xr:uid="{00000000-0005-0000-0000-0000531D0000}"/>
    <cellStyle name="20% - Accent5 4 2 2 3 2 6" xfId="25804" xr:uid="{00000000-0005-0000-0000-0000541D0000}"/>
    <cellStyle name="20% - Accent5 4 2 2 3 2 7" xfId="29700" xr:uid="{00000000-0005-0000-0000-0000551D0000}"/>
    <cellStyle name="20% - Accent5 4 2 2 3 3" xfId="7076" xr:uid="{00000000-0005-0000-0000-0000561D0000}"/>
    <cellStyle name="20% - Accent5 4 2 2 3 4" xfId="11361" xr:uid="{00000000-0005-0000-0000-0000571D0000}"/>
    <cellStyle name="20% - Accent5 4 2 2 3 5" xfId="15633" xr:uid="{00000000-0005-0000-0000-0000581D0000}"/>
    <cellStyle name="20% - Accent5 4 2 2 3 6" xfId="19867" xr:uid="{00000000-0005-0000-0000-0000591D0000}"/>
    <cellStyle name="20% - Accent5 4 2 2 3 7" xfId="24105" xr:uid="{00000000-0005-0000-0000-00005A1D0000}"/>
    <cellStyle name="20% - Accent5 4 2 2 3 8" xfId="28183" xr:uid="{00000000-0005-0000-0000-00005B1D0000}"/>
    <cellStyle name="20% - Accent5 4 2 2 4" xfId="1241" xr:uid="{00000000-0005-0000-0000-00005C1D0000}"/>
    <cellStyle name="20% - Accent5 4 2 2 4 2" xfId="6216" xr:uid="{00000000-0005-0000-0000-00005D1D0000}"/>
    <cellStyle name="20% - Accent5 4 2 2 4 3" xfId="10505" xr:uid="{00000000-0005-0000-0000-00005E1D0000}"/>
    <cellStyle name="20% - Accent5 4 2 2 4 4" xfId="14783" xr:uid="{00000000-0005-0000-0000-00005F1D0000}"/>
    <cellStyle name="20% - Accent5 4 2 2 4 5" xfId="19025" xr:uid="{00000000-0005-0000-0000-0000601D0000}"/>
    <cellStyle name="20% - Accent5 4 2 2 4 6" xfId="23271" xr:uid="{00000000-0005-0000-0000-0000611D0000}"/>
    <cellStyle name="20% - Accent5 4 2 2 4 7" xfId="27376" xr:uid="{00000000-0005-0000-0000-0000621D0000}"/>
    <cellStyle name="20% - Accent5 4 2 2 5" xfId="3224" xr:uid="{00000000-0005-0000-0000-0000631D0000}"/>
    <cellStyle name="20% - Accent5 4 2 2 5 2" xfId="8197" xr:uid="{00000000-0005-0000-0000-0000641D0000}"/>
    <cellStyle name="20% - Accent5 4 2 2 5 3" xfId="12474" xr:uid="{00000000-0005-0000-0000-0000651D0000}"/>
    <cellStyle name="20% - Accent5 4 2 2 5 4" xfId="16733" xr:uid="{00000000-0005-0000-0000-0000661D0000}"/>
    <cellStyle name="20% - Accent5 4 2 2 5 5" xfId="20951" xr:uid="{00000000-0005-0000-0000-0000671D0000}"/>
    <cellStyle name="20% - Accent5 4 2 2 5 6" xfId="25147" xr:uid="{00000000-0005-0000-0000-0000681D0000}"/>
    <cellStyle name="20% - Accent5 4 2 2 5 7" xfId="29043" xr:uid="{00000000-0005-0000-0000-0000691D0000}"/>
    <cellStyle name="20% - Accent5 4 2 2 6" xfId="4572" xr:uid="{00000000-0005-0000-0000-00006A1D0000}"/>
    <cellStyle name="20% - Accent5 4 2 2 6 2" xfId="9544" xr:uid="{00000000-0005-0000-0000-00006B1D0000}"/>
    <cellStyle name="20% - Accent5 4 2 2 6 3" xfId="13822" xr:uid="{00000000-0005-0000-0000-00006C1D0000}"/>
    <cellStyle name="20% - Accent5 4 2 2 6 4" xfId="18078" xr:uid="{00000000-0005-0000-0000-00006D1D0000}"/>
    <cellStyle name="20% - Accent5 4 2 2 6 5" xfId="22295" xr:uid="{00000000-0005-0000-0000-00006E1D0000}"/>
    <cellStyle name="20% - Accent5 4 2 2 6 6" xfId="26481" xr:uid="{00000000-0005-0000-0000-00006F1D0000}"/>
    <cellStyle name="20% - Accent5 4 2 2 6 7" xfId="30360" xr:uid="{00000000-0005-0000-0000-0000701D0000}"/>
    <cellStyle name="20% - Accent5 4 2 2 7" xfId="5446" xr:uid="{00000000-0005-0000-0000-0000711D0000}"/>
    <cellStyle name="20% - Accent5 4 2 2 8" xfId="5125" xr:uid="{00000000-0005-0000-0000-0000721D0000}"/>
    <cellStyle name="20% - Accent5 4 2 2 9" xfId="7732" xr:uid="{00000000-0005-0000-0000-0000731D0000}"/>
    <cellStyle name="20% - Accent5 4 2 3" xfId="688" xr:uid="{00000000-0005-0000-0000-0000741D0000}"/>
    <cellStyle name="20% - Accent5 4 2 3 10" xfId="22741" xr:uid="{00000000-0005-0000-0000-0000751D0000}"/>
    <cellStyle name="20% - Accent5 4 2 3 11" xfId="26893" xr:uid="{00000000-0005-0000-0000-0000761D0000}"/>
    <cellStyle name="20% - Accent5 4 2 3 2" xfId="2311" xr:uid="{00000000-0005-0000-0000-0000771D0000}"/>
    <cellStyle name="20% - Accent5 4 2 3 2 2" xfId="4055" xr:uid="{00000000-0005-0000-0000-0000781D0000}"/>
    <cellStyle name="20% - Accent5 4 2 3 2 2 2" xfId="9029" xr:uid="{00000000-0005-0000-0000-0000791D0000}"/>
    <cellStyle name="20% - Accent5 4 2 3 2 2 3" xfId="13306" xr:uid="{00000000-0005-0000-0000-00007A1D0000}"/>
    <cellStyle name="20% - Accent5 4 2 3 2 2 4" xfId="17564" xr:uid="{00000000-0005-0000-0000-00007B1D0000}"/>
    <cellStyle name="20% - Accent5 4 2 3 2 2 5" xfId="21783" xr:uid="{00000000-0005-0000-0000-00007C1D0000}"/>
    <cellStyle name="20% - Accent5 4 2 3 2 2 6" xfId="25978" xr:uid="{00000000-0005-0000-0000-00007D1D0000}"/>
    <cellStyle name="20% - Accent5 4 2 3 2 2 7" xfId="29874" xr:uid="{00000000-0005-0000-0000-00007E1D0000}"/>
    <cellStyle name="20% - Accent5 4 2 3 2 3" xfId="7285" xr:uid="{00000000-0005-0000-0000-00007F1D0000}"/>
    <cellStyle name="20% - Accent5 4 2 3 2 4" xfId="11570" xr:uid="{00000000-0005-0000-0000-0000801D0000}"/>
    <cellStyle name="20% - Accent5 4 2 3 2 5" xfId="15842" xr:uid="{00000000-0005-0000-0000-0000811D0000}"/>
    <cellStyle name="20% - Accent5 4 2 3 2 6" xfId="20076" xr:uid="{00000000-0005-0000-0000-0000821D0000}"/>
    <cellStyle name="20% - Accent5 4 2 3 2 7" xfId="24314" xr:uid="{00000000-0005-0000-0000-0000831D0000}"/>
    <cellStyle name="20% - Accent5 4 2 3 2 8" xfId="28392" xr:uid="{00000000-0005-0000-0000-0000841D0000}"/>
    <cellStyle name="20% - Accent5 4 2 3 3" xfId="1458" xr:uid="{00000000-0005-0000-0000-0000851D0000}"/>
    <cellStyle name="20% - Accent5 4 2 3 3 2" xfId="6433" xr:uid="{00000000-0005-0000-0000-0000861D0000}"/>
    <cellStyle name="20% - Accent5 4 2 3 3 3" xfId="10722" xr:uid="{00000000-0005-0000-0000-0000871D0000}"/>
    <cellStyle name="20% - Accent5 4 2 3 3 4" xfId="14998" xr:uid="{00000000-0005-0000-0000-0000881D0000}"/>
    <cellStyle name="20% - Accent5 4 2 3 3 5" xfId="19239" xr:uid="{00000000-0005-0000-0000-0000891D0000}"/>
    <cellStyle name="20% - Accent5 4 2 3 3 6" xfId="23486" xr:uid="{00000000-0005-0000-0000-00008A1D0000}"/>
    <cellStyle name="20% - Accent5 4 2 3 3 7" xfId="27585" xr:uid="{00000000-0005-0000-0000-00008B1D0000}"/>
    <cellStyle name="20% - Accent5 4 2 3 4" xfId="3398" xr:uid="{00000000-0005-0000-0000-00008C1D0000}"/>
    <cellStyle name="20% - Accent5 4 2 3 4 2" xfId="8372" xr:uid="{00000000-0005-0000-0000-00008D1D0000}"/>
    <cellStyle name="20% - Accent5 4 2 3 4 3" xfId="12649" xr:uid="{00000000-0005-0000-0000-00008E1D0000}"/>
    <cellStyle name="20% - Accent5 4 2 3 4 4" xfId="16907" xr:uid="{00000000-0005-0000-0000-00008F1D0000}"/>
    <cellStyle name="20% - Accent5 4 2 3 4 5" xfId="21126" xr:uid="{00000000-0005-0000-0000-0000901D0000}"/>
    <cellStyle name="20% - Accent5 4 2 3 4 6" xfId="25321" xr:uid="{00000000-0005-0000-0000-0000911D0000}"/>
    <cellStyle name="20% - Accent5 4 2 3 4 7" xfId="29217" xr:uid="{00000000-0005-0000-0000-0000921D0000}"/>
    <cellStyle name="20% - Accent5 4 2 3 5" xfId="4746" xr:uid="{00000000-0005-0000-0000-0000931D0000}"/>
    <cellStyle name="20% - Accent5 4 2 3 5 2" xfId="9718" xr:uid="{00000000-0005-0000-0000-0000941D0000}"/>
    <cellStyle name="20% - Accent5 4 2 3 5 3" xfId="13996" xr:uid="{00000000-0005-0000-0000-0000951D0000}"/>
    <cellStyle name="20% - Accent5 4 2 3 5 4" xfId="18252" xr:uid="{00000000-0005-0000-0000-0000961D0000}"/>
    <cellStyle name="20% - Accent5 4 2 3 5 5" xfId="22469" xr:uid="{00000000-0005-0000-0000-0000971D0000}"/>
    <cellStyle name="20% - Accent5 4 2 3 5 6" xfId="26655" xr:uid="{00000000-0005-0000-0000-0000981D0000}"/>
    <cellStyle name="20% - Accent5 4 2 3 5 7" xfId="30534" xr:uid="{00000000-0005-0000-0000-0000991D0000}"/>
    <cellStyle name="20% - Accent5 4 2 3 6" xfId="5664" xr:uid="{00000000-0005-0000-0000-00009A1D0000}"/>
    <cellStyle name="20% - Accent5 4 2 3 7" xfId="9956" xr:uid="{00000000-0005-0000-0000-00009B1D0000}"/>
    <cellStyle name="20% - Accent5 4 2 3 8" xfId="14234" xr:uid="{00000000-0005-0000-0000-00009C1D0000}"/>
    <cellStyle name="20% - Accent5 4 2 3 9" xfId="18490" xr:uid="{00000000-0005-0000-0000-00009D1D0000}"/>
    <cellStyle name="20% - Accent5 4 2 4" xfId="1949" xr:uid="{00000000-0005-0000-0000-00009E1D0000}"/>
    <cellStyle name="20% - Accent5 4 2 4 2" xfId="3726" xr:uid="{00000000-0005-0000-0000-00009F1D0000}"/>
    <cellStyle name="20% - Accent5 4 2 4 2 2" xfId="8700" xr:uid="{00000000-0005-0000-0000-0000A01D0000}"/>
    <cellStyle name="20% - Accent5 4 2 4 2 3" xfId="12977" xr:uid="{00000000-0005-0000-0000-0000A11D0000}"/>
    <cellStyle name="20% - Accent5 4 2 4 2 4" xfId="17235" xr:uid="{00000000-0005-0000-0000-0000A21D0000}"/>
    <cellStyle name="20% - Accent5 4 2 4 2 5" xfId="21454" xr:uid="{00000000-0005-0000-0000-0000A31D0000}"/>
    <cellStyle name="20% - Accent5 4 2 4 2 6" xfId="25649" xr:uid="{00000000-0005-0000-0000-0000A41D0000}"/>
    <cellStyle name="20% - Accent5 4 2 4 2 7" xfId="29545" xr:uid="{00000000-0005-0000-0000-0000A51D0000}"/>
    <cellStyle name="20% - Accent5 4 2 4 3" xfId="6923" xr:uid="{00000000-0005-0000-0000-0000A61D0000}"/>
    <cellStyle name="20% - Accent5 4 2 4 4" xfId="11208" xr:uid="{00000000-0005-0000-0000-0000A71D0000}"/>
    <cellStyle name="20% - Accent5 4 2 4 5" xfId="15481" xr:uid="{00000000-0005-0000-0000-0000A81D0000}"/>
    <cellStyle name="20% - Accent5 4 2 4 6" xfId="19716" xr:uid="{00000000-0005-0000-0000-0000A91D0000}"/>
    <cellStyle name="20% - Accent5 4 2 4 7" xfId="23954" xr:uid="{00000000-0005-0000-0000-0000AA1D0000}"/>
    <cellStyle name="20% - Accent5 4 2 4 8" xfId="28032" xr:uid="{00000000-0005-0000-0000-0000AB1D0000}"/>
    <cellStyle name="20% - Accent5 4 2 5" xfId="1065" xr:uid="{00000000-0005-0000-0000-0000AC1D0000}"/>
    <cellStyle name="20% - Accent5 4 2 5 2" xfId="6041" xr:uid="{00000000-0005-0000-0000-0000AD1D0000}"/>
    <cellStyle name="20% - Accent5 4 2 5 3" xfId="10330" xr:uid="{00000000-0005-0000-0000-0000AE1D0000}"/>
    <cellStyle name="20% - Accent5 4 2 5 4" xfId="14608" xr:uid="{00000000-0005-0000-0000-0000AF1D0000}"/>
    <cellStyle name="20% - Accent5 4 2 5 5" xfId="18856" xr:uid="{00000000-0005-0000-0000-0000B01D0000}"/>
    <cellStyle name="20% - Accent5 4 2 5 6" xfId="23104" xr:uid="{00000000-0005-0000-0000-0000B11D0000}"/>
    <cellStyle name="20% - Accent5 4 2 5 7" xfId="27224" xr:uid="{00000000-0005-0000-0000-0000B21D0000}"/>
    <cellStyle name="20% - Accent5 4 2 6" xfId="3069" xr:uid="{00000000-0005-0000-0000-0000B31D0000}"/>
    <cellStyle name="20% - Accent5 4 2 6 2" xfId="8042" xr:uid="{00000000-0005-0000-0000-0000B41D0000}"/>
    <cellStyle name="20% - Accent5 4 2 6 3" xfId="12319" xr:uid="{00000000-0005-0000-0000-0000B51D0000}"/>
    <cellStyle name="20% - Accent5 4 2 6 4" xfId="16578" xr:uid="{00000000-0005-0000-0000-0000B61D0000}"/>
    <cellStyle name="20% - Accent5 4 2 6 5" xfId="20796" xr:uid="{00000000-0005-0000-0000-0000B71D0000}"/>
    <cellStyle name="20% - Accent5 4 2 6 6" xfId="24992" xr:uid="{00000000-0005-0000-0000-0000B81D0000}"/>
    <cellStyle name="20% - Accent5 4 2 6 7" xfId="28888" xr:uid="{00000000-0005-0000-0000-0000B91D0000}"/>
    <cellStyle name="20% - Accent5 4 2 7" xfId="4417" xr:uid="{00000000-0005-0000-0000-0000BA1D0000}"/>
    <cellStyle name="20% - Accent5 4 2 7 2" xfId="9389" xr:uid="{00000000-0005-0000-0000-0000BB1D0000}"/>
    <cellStyle name="20% - Accent5 4 2 7 3" xfId="13667" xr:uid="{00000000-0005-0000-0000-0000BC1D0000}"/>
    <cellStyle name="20% - Accent5 4 2 7 4" xfId="17923" xr:uid="{00000000-0005-0000-0000-0000BD1D0000}"/>
    <cellStyle name="20% - Accent5 4 2 7 5" xfId="22140" xr:uid="{00000000-0005-0000-0000-0000BE1D0000}"/>
    <cellStyle name="20% - Accent5 4 2 7 6" xfId="26326" xr:uid="{00000000-0005-0000-0000-0000BF1D0000}"/>
    <cellStyle name="20% - Accent5 4 2 7 7" xfId="30205" xr:uid="{00000000-0005-0000-0000-0000C01D0000}"/>
    <cellStyle name="20% - Accent5 4 2 8" xfId="5282" xr:uid="{00000000-0005-0000-0000-0000C11D0000}"/>
    <cellStyle name="20% - Accent5 4 2 9" xfId="7685" xr:uid="{00000000-0005-0000-0000-0000C21D0000}"/>
    <cellStyle name="20% - Accent5 4 3" xfId="407" xr:uid="{00000000-0005-0000-0000-0000C31D0000}"/>
    <cellStyle name="20% - Accent5 4 3 10" xfId="16447" xr:uid="{00000000-0005-0000-0000-0000C41D0000}"/>
    <cellStyle name="20% - Accent5 4 3 11" xfId="20667" xr:uid="{00000000-0005-0000-0000-0000C51D0000}"/>
    <cellStyle name="20% - Accent5 4 3 12" xfId="24866" xr:uid="{00000000-0005-0000-0000-0000C61D0000}"/>
    <cellStyle name="20% - Accent5 4 3 2" xfId="781" xr:uid="{00000000-0005-0000-0000-0000C71D0000}"/>
    <cellStyle name="20% - Accent5 4 3 2 10" xfId="22834" xr:uid="{00000000-0005-0000-0000-0000C81D0000}"/>
    <cellStyle name="20% - Accent5 4 3 2 11" xfId="26986" xr:uid="{00000000-0005-0000-0000-0000C91D0000}"/>
    <cellStyle name="20% - Accent5 4 3 2 2" xfId="2312" xr:uid="{00000000-0005-0000-0000-0000CA1D0000}"/>
    <cellStyle name="20% - Accent5 4 3 2 2 2" xfId="4148" xr:uid="{00000000-0005-0000-0000-0000CB1D0000}"/>
    <cellStyle name="20% - Accent5 4 3 2 2 2 2" xfId="9122" xr:uid="{00000000-0005-0000-0000-0000CC1D0000}"/>
    <cellStyle name="20% - Accent5 4 3 2 2 2 3" xfId="13399" xr:uid="{00000000-0005-0000-0000-0000CD1D0000}"/>
    <cellStyle name="20% - Accent5 4 3 2 2 2 4" xfId="17657" xr:uid="{00000000-0005-0000-0000-0000CE1D0000}"/>
    <cellStyle name="20% - Accent5 4 3 2 2 2 5" xfId="21876" xr:uid="{00000000-0005-0000-0000-0000CF1D0000}"/>
    <cellStyle name="20% - Accent5 4 3 2 2 2 6" xfId="26071" xr:uid="{00000000-0005-0000-0000-0000D01D0000}"/>
    <cellStyle name="20% - Accent5 4 3 2 2 2 7" xfId="29967" xr:uid="{00000000-0005-0000-0000-0000D11D0000}"/>
    <cellStyle name="20% - Accent5 4 3 2 2 3" xfId="7286" xr:uid="{00000000-0005-0000-0000-0000D21D0000}"/>
    <cellStyle name="20% - Accent5 4 3 2 2 4" xfId="11571" xr:uid="{00000000-0005-0000-0000-0000D31D0000}"/>
    <cellStyle name="20% - Accent5 4 3 2 2 5" xfId="15843" xr:uid="{00000000-0005-0000-0000-0000D41D0000}"/>
    <cellStyle name="20% - Accent5 4 3 2 2 6" xfId="20077" xr:uid="{00000000-0005-0000-0000-0000D51D0000}"/>
    <cellStyle name="20% - Accent5 4 3 2 2 7" xfId="24315" xr:uid="{00000000-0005-0000-0000-0000D61D0000}"/>
    <cellStyle name="20% - Accent5 4 3 2 2 8" xfId="28393" xr:uid="{00000000-0005-0000-0000-0000D71D0000}"/>
    <cellStyle name="20% - Accent5 4 3 2 3" xfId="1459" xr:uid="{00000000-0005-0000-0000-0000D81D0000}"/>
    <cellStyle name="20% - Accent5 4 3 2 3 2" xfId="6434" xr:uid="{00000000-0005-0000-0000-0000D91D0000}"/>
    <cellStyle name="20% - Accent5 4 3 2 3 3" xfId="10723" xr:uid="{00000000-0005-0000-0000-0000DA1D0000}"/>
    <cellStyle name="20% - Accent5 4 3 2 3 4" xfId="14999" xr:uid="{00000000-0005-0000-0000-0000DB1D0000}"/>
    <cellStyle name="20% - Accent5 4 3 2 3 5" xfId="19240" xr:uid="{00000000-0005-0000-0000-0000DC1D0000}"/>
    <cellStyle name="20% - Accent5 4 3 2 3 6" xfId="23487" xr:uid="{00000000-0005-0000-0000-0000DD1D0000}"/>
    <cellStyle name="20% - Accent5 4 3 2 3 7" xfId="27586" xr:uid="{00000000-0005-0000-0000-0000DE1D0000}"/>
    <cellStyle name="20% - Accent5 4 3 2 4" xfId="3491" xr:uid="{00000000-0005-0000-0000-0000DF1D0000}"/>
    <cellStyle name="20% - Accent5 4 3 2 4 2" xfId="8465" xr:uid="{00000000-0005-0000-0000-0000E01D0000}"/>
    <cellStyle name="20% - Accent5 4 3 2 4 3" xfId="12742" xr:uid="{00000000-0005-0000-0000-0000E11D0000}"/>
    <cellStyle name="20% - Accent5 4 3 2 4 4" xfId="17000" xr:uid="{00000000-0005-0000-0000-0000E21D0000}"/>
    <cellStyle name="20% - Accent5 4 3 2 4 5" xfId="21219" xr:uid="{00000000-0005-0000-0000-0000E31D0000}"/>
    <cellStyle name="20% - Accent5 4 3 2 4 6" xfId="25414" xr:uid="{00000000-0005-0000-0000-0000E41D0000}"/>
    <cellStyle name="20% - Accent5 4 3 2 4 7" xfId="29310" xr:uid="{00000000-0005-0000-0000-0000E51D0000}"/>
    <cellStyle name="20% - Accent5 4 3 2 5" xfId="4839" xr:uid="{00000000-0005-0000-0000-0000E61D0000}"/>
    <cellStyle name="20% - Accent5 4 3 2 5 2" xfId="9811" xr:uid="{00000000-0005-0000-0000-0000E71D0000}"/>
    <cellStyle name="20% - Accent5 4 3 2 5 3" xfId="14089" xr:uid="{00000000-0005-0000-0000-0000E81D0000}"/>
    <cellStyle name="20% - Accent5 4 3 2 5 4" xfId="18345" xr:uid="{00000000-0005-0000-0000-0000E91D0000}"/>
    <cellStyle name="20% - Accent5 4 3 2 5 5" xfId="22562" xr:uid="{00000000-0005-0000-0000-0000EA1D0000}"/>
    <cellStyle name="20% - Accent5 4 3 2 5 6" xfId="26748" xr:uid="{00000000-0005-0000-0000-0000EB1D0000}"/>
    <cellStyle name="20% - Accent5 4 3 2 5 7" xfId="30627" xr:uid="{00000000-0005-0000-0000-0000EC1D0000}"/>
    <cellStyle name="20% - Accent5 4 3 2 6" xfId="5757" xr:uid="{00000000-0005-0000-0000-0000ED1D0000}"/>
    <cellStyle name="20% - Accent5 4 3 2 7" xfId="10049" xr:uid="{00000000-0005-0000-0000-0000EE1D0000}"/>
    <cellStyle name="20% - Accent5 4 3 2 8" xfId="14327" xr:uid="{00000000-0005-0000-0000-0000EF1D0000}"/>
    <cellStyle name="20% - Accent5 4 3 2 9" xfId="18583" xr:uid="{00000000-0005-0000-0000-0000F01D0000}"/>
    <cellStyle name="20% - Accent5 4 3 3" xfId="2040" xr:uid="{00000000-0005-0000-0000-0000F11D0000}"/>
    <cellStyle name="20% - Accent5 4 3 3 2" xfId="3819" xr:uid="{00000000-0005-0000-0000-0000F21D0000}"/>
    <cellStyle name="20% - Accent5 4 3 3 2 2" xfId="8793" xr:uid="{00000000-0005-0000-0000-0000F31D0000}"/>
    <cellStyle name="20% - Accent5 4 3 3 2 3" xfId="13070" xr:uid="{00000000-0005-0000-0000-0000F41D0000}"/>
    <cellStyle name="20% - Accent5 4 3 3 2 4" xfId="17328" xr:uid="{00000000-0005-0000-0000-0000F51D0000}"/>
    <cellStyle name="20% - Accent5 4 3 3 2 5" xfId="21547" xr:uid="{00000000-0005-0000-0000-0000F61D0000}"/>
    <cellStyle name="20% - Accent5 4 3 3 2 6" xfId="25742" xr:uid="{00000000-0005-0000-0000-0000F71D0000}"/>
    <cellStyle name="20% - Accent5 4 3 3 2 7" xfId="29638" xr:uid="{00000000-0005-0000-0000-0000F81D0000}"/>
    <cellStyle name="20% - Accent5 4 3 3 3" xfId="7014" xr:uid="{00000000-0005-0000-0000-0000F91D0000}"/>
    <cellStyle name="20% - Accent5 4 3 3 4" xfId="11299" xr:uid="{00000000-0005-0000-0000-0000FA1D0000}"/>
    <cellStyle name="20% - Accent5 4 3 3 5" xfId="15571" xr:uid="{00000000-0005-0000-0000-0000FB1D0000}"/>
    <cellStyle name="20% - Accent5 4 3 3 6" xfId="19805" xr:uid="{00000000-0005-0000-0000-0000FC1D0000}"/>
    <cellStyle name="20% - Accent5 4 3 3 7" xfId="24043" xr:uid="{00000000-0005-0000-0000-0000FD1D0000}"/>
    <cellStyle name="20% - Accent5 4 3 3 8" xfId="28121" xr:uid="{00000000-0005-0000-0000-0000FE1D0000}"/>
    <cellStyle name="20% - Accent5 4 3 4" xfId="1179" xr:uid="{00000000-0005-0000-0000-0000FF1D0000}"/>
    <cellStyle name="20% - Accent5 4 3 4 2" xfId="6154" xr:uid="{00000000-0005-0000-0000-0000001E0000}"/>
    <cellStyle name="20% - Accent5 4 3 4 3" xfId="10443" xr:uid="{00000000-0005-0000-0000-0000011E0000}"/>
    <cellStyle name="20% - Accent5 4 3 4 4" xfId="14721" xr:uid="{00000000-0005-0000-0000-0000021E0000}"/>
    <cellStyle name="20% - Accent5 4 3 4 5" xfId="18963" xr:uid="{00000000-0005-0000-0000-0000031E0000}"/>
    <cellStyle name="20% - Accent5 4 3 4 6" xfId="23209" xr:uid="{00000000-0005-0000-0000-0000041E0000}"/>
    <cellStyle name="20% - Accent5 4 3 4 7" xfId="27314" xr:uid="{00000000-0005-0000-0000-0000051E0000}"/>
    <cellStyle name="20% - Accent5 4 3 5" xfId="3162" xr:uid="{00000000-0005-0000-0000-0000061E0000}"/>
    <cellStyle name="20% - Accent5 4 3 5 2" xfId="8135" xr:uid="{00000000-0005-0000-0000-0000071E0000}"/>
    <cellStyle name="20% - Accent5 4 3 5 3" xfId="12412" xr:uid="{00000000-0005-0000-0000-0000081E0000}"/>
    <cellStyle name="20% - Accent5 4 3 5 4" xfId="16671" xr:uid="{00000000-0005-0000-0000-0000091E0000}"/>
    <cellStyle name="20% - Accent5 4 3 5 5" xfId="20889" xr:uid="{00000000-0005-0000-0000-00000A1E0000}"/>
    <cellStyle name="20% - Accent5 4 3 5 6" xfId="25085" xr:uid="{00000000-0005-0000-0000-00000B1E0000}"/>
    <cellStyle name="20% - Accent5 4 3 5 7" xfId="28981" xr:uid="{00000000-0005-0000-0000-00000C1E0000}"/>
    <cellStyle name="20% - Accent5 4 3 6" xfId="4510" xr:uid="{00000000-0005-0000-0000-00000D1E0000}"/>
    <cellStyle name="20% - Accent5 4 3 6 2" xfId="9482" xr:uid="{00000000-0005-0000-0000-00000E1E0000}"/>
    <cellStyle name="20% - Accent5 4 3 6 3" xfId="13760" xr:uid="{00000000-0005-0000-0000-00000F1E0000}"/>
    <cellStyle name="20% - Accent5 4 3 6 4" xfId="18016" xr:uid="{00000000-0005-0000-0000-0000101E0000}"/>
    <cellStyle name="20% - Accent5 4 3 6 5" xfId="22233" xr:uid="{00000000-0005-0000-0000-0000111E0000}"/>
    <cellStyle name="20% - Accent5 4 3 6 6" xfId="26419" xr:uid="{00000000-0005-0000-0000-0000121E0000}"/>
    <cellStyle name="20% - Accent5 4 3 6 7" xfId="30298" xr:uid="{00000000-0005-0000-0000-0000131E0000}"/>
    <cellStyle name="20% - Accent5 4 3 7" xfId="5384" xr:uid="{00000000-0005-0000-0000-0000141E0000}"/>
    <cellStyle name="20% - Accent5 4 3 8" xfId="7910" xr:uid="{00000000-0005-0000-0000-0000151E0000}"/>
    <cellStyle name="20% - Accent5 4 3 9" xfId="12188" xr:uid="{00000000-0005-0000-0000-0000161E0000}"/>
    <cellStyle name="20% - Accent5 4 4" xfId="521" xr:uid="{00000000-0005-0000-0000-0000171E0000}"/>
    <cellStyle name="20% - Accent5 4 4 10" xfId="7867" xr:uid="{00000000-0005-0000-0000-0000181E0000}"/>
    <cellStyle name="20% - Accent5 4 4 11" xfId="7850" xr:uid="{00000000-0005-0000-0000-0000191E0000}"/>
    <cellStyle name="20% - Accent5 4 4 12" xfId="20514" xr:uid="{00000000-0005-0000-0000-00001A1E0000}"/>
    <cellStyle name="20% - Accent5 4 4 2" xfId="895" xr:uid="{00000000-0005-0000-0000-00001B1E0000}"/>
    <cellStyle name="20% - Accent5 4 4 2 10" xfId="22948" xr:uid="{00000000-0005-0000-0000-00001C1E0000}"/>
    <cellStyle name="20% - Accent5 4 4 2 11" xfId="27100" xr:uid="{00000000-0005-0000-0000-00001D1E0000}"/>
    <cellStyle name="20% - Accent5 4 4 2 2" xfId="2313" xr:uid="{00000000-0005-0000-0000-00001E1E0000}"/>
    <cellStyle name="20% - Accent5 4 4 2 2 2" xfId="4262" xr:uid="{00000000-0005-0000-0000-00001F1E0000}"/>
    <cellStyle name="20% - Accent5 4 4 2 2 2 2" xfId="9236" xr:uid="{00000000-0005-0000-0000-0000201E0000}"/>
    <cellStyle name="20% - Accent5 4 4 2 2 2 3" xfId="13513" xr:uid="{00000000-0005-0000-0000-0000211E0000}"/>
    <cellStyle name="20% - Accent5 4 4 2 2 2 4" xfId="17771" xr:uid="{00000000-0005-0000-0000-0000221E0000}"/>
    <cellStyle name="20% - Accent5 4 4 2 2 2 5" xfId="21990" xr:uid="{00000000-0005-0000-0000-0000231E0000}"/>
    <cellStyle name="20% - Accent5 4 4 2 2 2 6" xfId="26185" xr:uid="{00000000-0005-0000-0000-0000241E0000}"/>
    <cellStyle name="20% - Accent5 4 4 2 2 2 7" xfId="30081" xr:uid="{00000000-0005-0000-0000-0000251E0000}"/>
    <cellStyle name="20% - Accent5 4 4 2 2 3" xfId="7287" xr:uid="{00000000-0005-0000-0000-0000261E0000}"/>
    <cellStyle name="20% - Accent5 4 4 2 2 4" xfId="11572" xr:uid="{00000000-0005-0000-0000-0000271E0000}"/>
    <cellStyle name="20% - Accent5 4 4 2 2 5" xfId="15844" xr:uid="{00000000-0005-0000-0000-0000281E0000}"/>
    <cellStyle name="20% - Accent5 4 4 2 2 6" xfId="20078" xr:uid="{00000000-0005-0000-0000-0000291E0000}"/>
    <cellStyle name="20% - Accent5 4 4 2 2 7" xfId="24316" xr:uid="{00000000-0005-0000-0000-00002A1E0000}"/>
    <cellStyle name="20% - Accent5 4 4 2 2 8" xfId="28394" xr:uid="{00000000-0005-0000-0000-00002B1E0000}"/>
    <cellStyle name="20% - Accent5 4 4 2 3" xfId="1460" xr:uid="{00000000-0005-0000-0000-00002C1E0000}"/>
    <cellStyle name="20% - Accent5 4 4 2 3 2" xfId="6435" xr:uid="{00000000-0005-0000-0000-00002D1E0000}"/>
    <cellStyle name="20% - Accent5 4 4 2 3 3" xfId="10724" xr:uid="{00000000-0005-0000-0000-00002E1E0000}"/>
    <cellStyle name="20% - Accent5 4 4 2 3 4" xfId="15000" xr:uid="{00000000-0005-0000-0000-00002F1E0000}"/>
    <cellStyle name="20% - Accent5 4 4 2 3 5" xfId="19241" xr:uid="{00000000-0005-0000-0000-0000301E0000}"/>
    <cellStyle name="20% - Accent5 4 4 2 3 6" xfId="23488" xr:uid="{00000000-0005-0000-0000-0000311E0000}"/>
    <cellStyle name="20% - Accent5 4 4 2 3 7" xfId="27587" xr:uid="{00000000-0005-0000-0000-0000321E0000}"/>
    <cellStyle name="20% - Accent5 4 4 2 4" xfId="3605" xr:uid="{00000000-0005-0000-0000-0000331E0000}"/>
    <cellStyle name="20% - Accent5 4 4 2 4 2" xfId="8579" xr:uid="{00000000-0005-0000-0000-0000341E0000}"/>
    <cellStyle name="20% - Accent5 4 4 2 4 3" xfId="12856" xr:uid="{00000000-0005-0000-0000-0000351E0000}"/>
    <cellStyle name="20% - Accent5 4 4 2 4 4" xfId="17114" xr:uid="{00000000-0005-0000-0000-0000361E0000}"/>
    <cellStyle name="20% - Accent5 4 4 2 4 5" xfId="21333" xr:uid="{00000000-0005-0000-0000-0000371E0000}"/>
    <cellStyle name="20% - Accent5 4 4 2 4 6" xfId="25528" xr:uid="{00000000-0005-0000-0000-0000381E0000}"/>
    <cellStyle name="20% - Accent5 4 4 2 4 7" xfId="29424" xr:uid="{00000000-0005-0000-0000-0000391E0000}"/>
    <cellStyle name="20% - Accent5 4 4 2 5" xfId="4953" xr:uid="{00000000-0005-0000-0000-00003A1E0000}"/>
    <cellStyle name="20% - Accent5 4 4 2 5 2" xfId="9925" xr:uid="{00000000-0005-0000-0000-00003B1E0000}"/>
    <cellStyle name="20% - Accent5 4 4 2 5 3" xfId="14203" xr:uid="{00000000-0005-0000-0000-00003C1E0000}"/>
    <cellStyle name="20% - Accent5 4 4 2 5 4" xfId="18459" xr:uid="{00000000-0005-0000-0000-00003D1E0000}"/>
    <cellStyle name="20% - Accent5 4 4 2 5 5" xfId="22676" xr:uid="{00000000-0005-0000-0000-00003E1E0000}"/>
    <cellStyle name="20% - Accent5 4 4 2 5 6" xfId="26862" xr:uid="{00000000-0005-0000-0000-00003F1E0000}"/>
    <cellStyle name="20% - Accent5 4 4 2 5 7" xfId="30741" xr:uid="{00000000-0005-0000-0000-0000401E0000}"/>
    <cellStyle name="20% - Accent5 4 4 2 6" xfId="5871" xr:uid="{00000000-0005-0000-0000-0000411E0000}"/>
    <cellStyle name="20% - Accent5 4 4 2 7" xfId="10163" xr:uid="{00000000-0005-0000-0000-0000421E0000}"/>
    <cellStyle name="20% - Accent5 4 4 2 8" xfId="14441" xr:uid="{00000000-0005-0000-0000-0000431E0000}"/>
    <cellStyle name="20% - Accent5 4 4 2 9" xfId="18697" xr:uid="{00000000-0005-0000-0000-0000441E0000}"/>
    <cellStyle name="20% - Accent5 4 4 3" xfId="2169" xr:uid="{00000000-0005-0000-0000-0000451E0000}"/>
    <cellStyle name="20% - Accent5 4 4 3 2" xfId="3933" xr:uid="{00000000-0005-0000-0000-0000461E0000}"/>
    <cellStyle name="20% - Accent5 4 4 3 2 2" xfId="8907" xr:uid="{00000000-0005-0000-0000-0000471E0000}"/>
    <cellStyle name="20% - Accent5 4 4 3 2 3" xfId="13184" xr:uid="{00000000-0005-0000-0000-0000481E0000}"/>
    <cellStyle name="20% - Accent5 4 4 3 2 4" xfId="17442" xr:uid="{00000000-0005-0000-0000-0000491E0000}"/>
    <cellStyle name="20% - Accent5 4 4 3 2 5" xfId="21661" xr:uid="{00000000-0005-0000-0000-00004A1E0000}"/>
    <cellStyle name="20% - Accent5 4 4 3 2 6" xfId="25856" xr:uid="{00000000-0005-0000-0000-00004B1E0000}"/>
    <cellStyle name="20% - Accent5 4 4 3 2 7" xfId="29752" xr:uid="{00000000-0005-0000-0000-00004C1E0000}"/>
    <cellStyle name="20% - Accent5 4 4 3 3" xfId="7143" xr:uid="{00000000-0005-0000-0000-00004D1E0000}"/>
    <cellStyle name="20% - Accent5 4 4 3 4" xfId="11428" xr:uid="{00000000-0005-0000-0000-00004E1E0000}"/>
    <cellStyle name="20% - Accent5 4 4 3 5" xfId="15700" xr:uid="{00000000-0005-0000-0000-00004F1E0000}"/>
    <cellStyle name="20% - Accent5 4 4 3 6" xfId="19934" xr:uid="{00000000-0005-0000-0000-0000501E0000}"/>
    <cellStyle name="20% - Accent5 4 4 3 7" xfId="24172" xr:uid="{00000000-0005-0000-0000-0000511E0000}"/>
    <cellStyle name="20% - Accent5 4 4 3 8" xfId="28250" xr:uid="{00000000-0005-0000-0000-0000521E0000}"/>
    <cellStyle name="20% - Accent5 4 4 4" xfId="1312" xr:uid="{00000000-0005-0000-0000-0000531E0000}"/>
    <cellStyle name="20% - Accent5 4 4 4 2" xfId="6287" xr:uid="{00000000-0005-0000-0000-0000541E0000}"/>
    <cellStyle name="20% - Accent5 4 4 4 3" xfId="10576" xr:uid="{00000000-0005-0000-0000-0000551E0000}"/>
    <cellStyle name="20% - Accent5 4 4 4 4" xfId="14852" xr:uid="{00000000-0005-0000-0000-0000561E0000}"/>
    <cellStyle name="20% - Accent5 4 4 4 5" xfId="19093" xr:uid="{00000000-0005-0000-0000-0000571E0000}"/>
    <cellStyle name="20% - Accent5 4 4 4 6" xfId="23340" xr:uid="{00000000-0005-0000-0000-0000581E0000}"/>
    <cellStyle name="20% - Accent5 4 4 4 7" xfId="27443" xr:uid="{00000000-0005-0000-0000-0000591E0000}"/>
    <cellStyle name="20% - Accent5 4 4 5" xfId="3276" xr:uid="{00000000-0005-0000-0000-00005A1E0000}"/>
    <cellStyle name="20% - Accent5 4 4 5 2" xfId="8249" xr:uid="{00000000-0005-0000-0000-00005B1E0000}"/>
    <cellStyle name="20% - Accent5 4 4 5 3" xfId="12526" xr:uid="{00000000-0005-0000-0000-00005C1E0000}"/>
    <cellStyle name="20% - Accent5 4 4 5 4" xfId="16785" xr:uid="{00000000-0005-0000-0000-00005D1E0000}"/>
    <cellStyle name="20% - Accent5 4 4 5 5" xfId="21003" xr:uid="{00000000-0005-0000-0000-00005E1E0000}"/>
    <cellStyle name="20% - Accent5 4 4 5 6" xfId="25199" xr:uid="{00000000-0005-0000-0000-00005F1E0000}"/>
    <cellStyle name="20% - Accent5 4 4 5 7" xfId="29095" xr:uid="{00000000-0005-0000-0000-0000601E0000}"/>
    <cellStyle name="20% - Accent5 4 4 6" xfId="4624" xr:uid="{00000000-0005-0000-0000-0000611E0000}"/>
    <cellStyle name="20% - Accent5 4 4 6 2" xfId="9596" xr:uid="{00000000-0005-0000-0000-0000621E0000}"/>
    <cellStyle name="20% - Accent5 4 4 6 3" xfId="13874" xr:uid="{00000000-0005-0000-0000-0000631E0000}"/>
    <cellStyle name="20% - Accent5 4 4 6 4" xfId="18130" xr:uid="{00000000-0005-0000-0000-0000641E0000}"/>
    <cellStyle name="20% - Accent5 4 4 6 5" xfId="22347" xr:uid="{00000000-0005-0000-0000-0000651E0000}"/>
    <cellStyle name="20% - Accent5 4 4 6 6" xfId="26533" xr:uid="{00000000-0005-0000-0000-0000661E0000}"/>
    <cellStyle name="20% - Accent5 4 4 6 7" xfId="30412" xr:uid="{00000000-0005-0000-0000-0000671E0000}"/>
    <cellStyle name="20% - Accent5 4 4 7" xfId="5498" xr:uid="{00000000-0005-0000-0000-0000681E0000}"/>
    <cellStyle name="20% - Accent5 4 4 8" xfId="5544" xr:uid="{00000000-0005-0000-0000-0000691E0000}"/>
    <cellStyle name="20% - Accent5 4 4 9" xfId="5250" xr:uid="{00000000-0005-0000-0000-00006A1E0000}"/>
    <cellStyle name="20% - Accent5 4 5" xfId="622" xr:uid="{00000000-0005-0000-0000-00006B1E0000}"/>
    <cellStyle name="20% - Accent5 4 5 10" xfId="7874" xr:uid="{00000000-0005-0000-0000-00006C1E0000}"/>
    <cellStyle name="20% - Accent5 4 5 11" xfId="18903" xr:uid="{00000000-0005-0000-0000-00006D1E0000}"/>
    <cellStyle name="20% - Accent5 4 5 12" xfId="20553" xr:uid="{00000000-0005-0000-0000-00006E1E0000}"/>
    <cellStyle name="20% - Accent5 4 5 2" xfId="1462" xr:uid="{00000000-0005-0000-0000-00006F1E0000}"/>
    <cellStyle name="20% - Accent5 4 5 2 2" xfId="2315" xr:uid="{00000000-0005-0000-0000-0000701E0000}"/>
    <cellStyle name="20% - Accent5 4 5 2 2 2" xfId="7289" xr:uid="{00000000-0005-0000-0000-0000711E0000}"/>
    <cellStyle name="20% - Accent5 4 5 2 2 3" xfId="11574" xr:uid="{00000000-0005-0000-0000-0000721E0000}"/>
    <cellStyle name="20% - Accent5 4 5 2 2 4" xfId="15846" xr:uid="{00000000-0005-0000-0000-0000731E0000}"/>
    <cellStyle name="20% - Accent5 4 5 2 2 5" xfId="20080" xr:uid="{00000000-0005-0000-0000-0000741E0000}"/>
    <cellStyle name="20% - Accent5 4 5 2 2 6" xfId="24318" xr:uid="{00000000-0005-0000-0000-0000751E0000}"/>
    <cellStyle name="20% - Accent5 4 5 2 2 7" xfId="28396" xr:uid="{00000000-0005-0000-0000-0000761E0000}"/>
    <cellStyle name="20% - Accent5 4 5 2 3" xfId="3989" xr:uid="{00000000-0005-0000-0000-0000771E0000}"/>
    <cellStyle name="20% - Accent5 4 5 2 3 2" xfId="8963" xr:uid="{00000000-0005-0000-0000-0000781E0000}"/>
    <cellStyle name="20% - Accent5 4 5 2 3 3" xfId="13240" xr:uid="{00000000-0005-0000-0000-0000791E0000}"/>
    <cellStyle name="20% - Accent5 4 5 2 3 4" xfId="17498" xr:uid="{00000000-0005-0000-0000-00007A1E0000}"/>
    <cellStyle name="20% - Accent5 4 5 2 3 5" xfId="21717" xr:uid="{00000000-0005-0000-0000-00007B1E0000}"/>
    <cellStyle name="20% - Accent5 4 5 2 3 6" xfId="25912" xr:uid="{00000000-0005-0000-0000-00007C1E0000}"/>
    <cellStyle name="20% - Accent5 4 5 2 3 7" xfId="29808" xr:uid="{00000000-0005-0000-0000-00007D1E0000}"/>
    <cellStyle name="20% - Accent5 4 5 2 4" xfId="6437" xr:uid="{00000000-0005-0000-0000-00007E1E0000}"/>
    <cellStyle name="20% - Accent5 4 5 2 5" xfId="10726" xr:uid="{00000000-0005-0000-0000-00007F1E0000}"/>
    <cellStyle name="20% - Accent5 4 5 2 6" xfId="15002" xr:uid="{00000000-0005-0000-0000-0000801E0000}"/>
    <cellStyle name="20% - Accent5 4 5 2 7" xfId="19243" xr:uid="{00000000-0005-0000-0000-0000811E0000}"/>
    <cellStyle name="20% - Accent5 4 5 2 8" xfId="23490" xr:uid="{00000000-0005-0000-0000-0000821E0000}"/>
    <cellStyle name="20% - Accent5 4 5 2 9" xfId="27589" xr:uid="{00000000-0005-0000-0000-0000831E0000}"/>
    <cellStyle name="20% - Accent5 4 5 3" xfId="2314" xr:uid="{00000000-0005-0000-0000-0000841E0000}"/>
    <cellStyle name="20% - Accent5 4 5 3 2" xfId="7288" xr:uid="{00000000-0005-0000-0000-0000851E0000}"/>
    <cellStyle name="20% - Accent5 4 5 3 3" xfId="11573" xr:uid="{00000000-0005-0000-0000-0000861E0000}"/>
    <cellStyle name="20% - Accent5 4 5 3 4" xfId="15845" xr:uid="{00000000-0005-0000-0000-0000871E0000}"/>
    <cellStyle name="20% - Accent5 4 5 3 5" xfId="20079" xr:uid="{00000000-0005-0000-0000-0000881E0000}"/>
    <cellStyle name="20% - Accent5 4 5 3 6" xfId="24317" xr:uid="{00000000-0005-0000-0000-0000891E0000}"/>
    <cellStyle name="20% - Accent5 4 5 3 7" xfId="28395" xr:uid="{00000000-0005-0000-0000-00008A1E0000}"/>
    <cellStyle name="20% - Accent5 4 5 4" xfId="1461" xr:uid="{00000000-0005-0000-0000-00008B1E0000}"/>
    <cellStyle name="20% - Accent5 4 5 4 2" xfId="6436" xr:uid="{00000000-0005-0000-0000-00008C1E0000}"/>
    <cellStyle name="20% - Accent5 4 5 4 3" xfId="10725" xr:uid="{00000000-0005-0000-0000-00008D1E0000}"/>
    <cellStyle name="20% - Accent5 4 5 4 4" xfId="15001" xr:uid="{00000000-0005-0000-0000-00008E1E0000}"/>
    <cellStyle name="20% - Accent5 4 5 4 5" xfId="19242" xr:uid="{00000000-0005-0000-0000-00008F1E0000}"/>
    <cellStyle name="20% - Accent5 4 5 4 6" xfId="23489" xr:uid="{00000000-0005-0000-0000-0000901E0000}"/>
    <cellStyle name="20% - Accent5 4 5 4 7" xfId="27588" xr:uid="{00000000-0005-0000-0000-0000911E0000}"/>
    <cellStyle name="20% - Accent5 4 5 5" xfId="3332" xr:uid="{00000000-0005-0000-0000-0000921E0000}"/>
    <cellStyle name="20% - Accent5 4 5 5 2" xfId="8306" xr:uid="{00000000-0005-0000-0000-0000931E0000}"/>
    <cellStyle name="20% - Accent5 4 5 5 3" xfId="12583" xr:uid="{00000000-0005-0000-0000-0000941E0000}"/>
    <cellStyle name="20% - Accent5 4 5 5 4" xfId="16841" xr:uid="{00000000-0005-0000-0000-0000951E0000}"/>
    <cellStyle name="20% - Accent5 4 5 5 5" xfId="21060" xr:uid="{00000000-0005-0000-0000-0000961E0000}"/>
    <cellStyle name="20% - Accent5 4 5 5 6" xfId="25255" xr:uid="{00000000-0005-0000-0000-0000971E0000}"/>
    <cellStyle name="20% - Accent5 4 5 5 7" xfId="29151" xr:uid="{00000000-0005-0000-0000-0000981E0000}"/>
    <cellStyle name="20% - Accent5 4 5 6" xfId="4680" xr:uid="{00000000-0005-0000-0000-0000991E0000}"/>
    <cellStyle name="20% - Accent5 4 5 6 2" xfId="9652" xr:uid="{00000000-0005-0000-0000-00009A1E0000}"/>
    <cellStyle name="20% - Accent5 4 5 6 3" xfId="13930" xr:uid="{00000000-0005-0000-0000-00009B1E0000}"/>
    <cellStyle name="20% - Accent5 4 5 6 4" xfId="18186" xr:uid="{00000000-0005-0000-0000-00009C1E0000}"/>
    <cellStyle name="20% - Accent5 4 5 6 5" xfId="22403" xr:uid="{00000000-0005-0000-0000-00009D1E0000}"/>
    <cellStyle name="20% - Accent5 4 5 6 6" xfId="26589" xr:uid="{00000000-0005-0000-0000-00009E1E0000}"/>
    <cellStyle name="20% - Accent5 4 5 6 7" xfId="30468" xr:uid="{00000000-0005-0000-0000-00009F1E0000}"/>
    <cellStyle name="20% - Accent5 4 5 7" xfId="5598" xr:uid="{00000000-0005-0000-0000-0000A01E0000}"/>
    <cellStyle name="20% - Accent5 4 5 8" xfId="4986" xr:uid="{00000000-0005-0000-0000-0000A11E0000}"/>
    <cellStyle name="20% - Accent5 4 5 9" xfId="5251" xr:uid="{00000000-0005-0000-0000-0000A21E0000}"/>
    <cellStyle name="20% - Accent5 4 6" xfId="1463" xr:uid="{00000000-0005-0000-0000-0000A31E0000}"/>
    <cellStyle name="20% - Accent5 4 6 2" xfId="2316" xr:uid="{00000000-0005-0000-0000-0000A41E0000}"/>
    <cellStyle name="20% - Accent5 4 6 2 2" xfId="7290" xr:uid="{00000000-0005-0000-0000-0000A51E0000}"/>
    <cellStyle name="20% - Accent5 4 6 2 3" xfId="11575" xr:uid="{00000000-0005-0000-0000-0000A61E0000}"/>
    <cellStyle name="20% - Accent5 4 6 2 4" xfId="15847" xr:uid="{00000000-0005-0000-0000-0000A71E0000}"/>
    <cellStyle name="20% - Accent5 4 6 2 5" xfId="20081" xr:uid="{00000000-0005-0000-0000-0000A81E0000}"/>
    <cellStyle name="20% - Accent5 4 6 2 6" xfId="24319" xr:uid="{00000000-0005-0000-0000-0000A91E0000}"/>
    <cellStyle name="20% - Accent5 4 6 2 7" xfId="28397" xr:uid="{00000000-0005-0000-0000-0000AA1E0000}"/>
    <cellStyle name="20% - Accent5 4 6 3" xfId="3660" xr:uid="{00000000-0005-0000-0000-0000AB1E0000}"/>
    <cellStyle name="20% - Accent5 4 6 3 2" xfId="8634" xr:uid="{00000000-0005-0000-0000-0000AC1E0000}"/>
    <cellStyle name="20% - Accent5 4 6 3 3" xfId="12911" xr:uid="{00000000-0005-0000-0000-0000AD1E0000}"/>
    <cellStyle name="20% - Accent5 4 6 3 4" xfId="17169" xr:uid="{00000000-0005-0000-0000-0000AE1E0000}"/>
    <cellStyle name="20% - Accent5 4 6 3 5" xfId="21388" xr:uid="{00000000-0005-0000-0000-0000AF1E0000}"/>
    <cellStyle name="20% - Accent5 4 6 3 6" xfId="25583" xr:uid="{00000000-0005-0000-0000-0000B01E0000}"/>
    <cellStyle name="20% - Accent5 4 6 3 7" xfId="29479" xr:uid="{00000000-0005-0000-0000-0000B11E0000}"/>
    <cellStyle name="20% - Accent5 4 6 4" xfId="6438" xr:uid="{00000000-0005-0000-0000-0000B21E0000}"/>
    <cellStyle name="20% - Accent5 4 6 5" xfId="10727" xr:uid="{00000000-0005-0000-0000-0000B31E0000}"/>
    <cellStyle name="20% - Accent5 4 6 6" xfId="15003" xr:uid="{00000000-0005-0000-0000-0000B41E0000}"/>
    <cellStyle name="20% - Accent5 4 6 7" xfId="19244" xr:uid="{00000000-0005-0000-0000-0000B51E0000}"/>
    <cellStyle name="20% - Accent5 4 6 8" xfId="23491" xr:uid="{00000000-0005-0000-0000-0000B61E0000}"/>
    <cellStyle name="20% - Accent5 4 6 9" xfId="27590" xr:uid="{00000000-0005-0000-0000-0000B71E0000}"/>
    <cellStyle name="20% - Accent5 4 7" xfId="1874" xr:uid="{00000000-0005-0000-0000-0000B81E0000}"/>
    <cellStyle name="20% - Accent5 4 7 2" xfId="6848" xr:uid="{00000000-0005-0000-0000-0000B91E0000}"/>
    <cellStyle name="20% - Accent5 4 7 3" xfId="11134" xr:uid="{00000000-0005-0000-0000-0000BA1E0000}"/>
    <cellStyle name="20% - Accent5 4 7 4" xfId="15408" xr:uid="{00000000-0005-0000-0000-0000BB1E0000}"/>
    <cellStyle name="20% - Accent5 4 7 5" xfId="19643" xr:uid="{00000000-0005-0000-0000-0000BC1E0000}"/>
    <cellStyle name="20% - Accent5 4 7 6" xfId="23883" xr:uid="{00000000-0005-0000-0000-0000BD1E0000}"/>
    <cellStyle name="20% - Accent5 4 7 7" xfId="27964" xr:uid="{00000000-0005-0000-0000-0000BE1E0000}"/>
    <cellStyle name="20% - Accent5 4 8" xfId="961" xr:uid="{00000000-0005-0000-0000-0000BF1E0000}"/>
    <cellStyle name="20% - Accent5 4 8 2" xfId="5937" xr:uid="{00000000-0005-0000-0000-0000C01E0000}"/>
    <cellStyle name="20% - Accent5 4 8 3" xfId="10227" xr:uid="{00000000-0005-0000-0000-0000C11E0000}"/>
    <cellStyle name="20% - Accent5 4 8 4" xfId="14506" xr:uid="{00000000-0005-0000-0000-0000C21E0000}"/>
    <cellStyle name="20% - Accent5 4 8 5" xfId="18760" xr:uid="{00000000-0005-0000-0000-0000C31E0000}"/>
    <cellStyle name="20% - Accent5 4 8 6" xfId="23010" xr:uid="{00000000-0005-0000-0000-0000C41E0000}"/>
    <cellStyle name="20% - Accent5 4 8 7" xfId="27155" xr:uid="{00000000-0005-0000-0000-0000C51E0000}"/>
    <cellStyle name="20% - Accent5 4 9" xfId="2998" xr:uid="{00000000-0005-0000-0000-0000C61E0000}"/>
    <cellStyle name="20% - Accent5 4 9 2" xfId="7971" xr:uid="{00000000-0005-0000-0000-0000C71E0000}"/>
    <cellStyle name="20% - Accent5 4 9 3" xfId="12248" xr:uid="{00000000-0005-0000-0000-0000C81E0000}"/>
    <cellStyle name="20% - Accent5 4 9 4" xfId="16507" xr:uid="{00000000-0005-0000-0000-0000C91E0000}"/>
    <cellStyle name="20% - Accent5 4 9 5" xfId="20726" xr:uid="{00000000-0005-0000-0000-0000CA1E0000}"/>
    <cellStyle name="20% - Accent5 4 9 6" xfId="24924" xr:uid="{00000000-0005-0000-0000-0000CB1E0000}"/>
    <cellStyle name="20% - Accent5 4 9 7" xfId="28821" xr:uid="{00000000-0005-0000-0000-0000CC1E0000}"/>
    <cellStyle name="20% - Accent5 5" xfId="289" xr:uid="{00000000-0005-0000-0000-0000CD1E0000}"/>
    <cellStyle name="20% - Accent5 5 2" xfId="438" xr:uid="{00000000-0005-0000-0000-0000CE1E0000}"/>
    <cellStyle name="20% - Accent5 5 2 10" xfId="11103" xr:uid="{00000000-0005-0000-0000-0000CF1E0000}"/>
    <cellStyle name="20% - Accent5 5 2 11" xfId="24869" xr:uid="{00000000-0005-0000-0000-0000D01E0000}"/>
    <cellStyle name="20% - Accent5 5 2 2" xfId="812" xr:uid="{00000000-0005-0000-0000-0000D11E0000}"/>
    <cellStyle name="20% - Accent5 5 2 2 10" xfId="18614" xr:uid="{00000000-0005-0000-0000-0000D21E0000}"/>
    <cellStyle name="20% - Accent5 5 2 2 11" xfId="22865" xr:uid="{00000000-0005-0000-0000-0000D31E0000}"/>
    <cellStyle name="20% - Accent5 5 2 2 12" xfId="27017" xr:uid="{00000000-0005-0000-0000-0000D41E0000}"/>
    <cellStyle name="20% - Accent5 5 2 2 2" xfId="1464" xr:uid="{00000000-0005-0000-0000-0000D51E0000}"/>
    <cellStyle name="20% - Accent5 5 2 2 2 2" xfId="2317" xr:uid="{00000000-0005-0000-0000-0000D61E0000}"/>
    <cellStyle name="20% - Accent5 5 2 2 2 2 2" xfId="7291" xr:uid="{00000000-0005-0000-0000-0000D71E0000}"/>
    <cellStyle name="20% - Accent5 5 2 2 2 2 3" xfId="11576" xr:uid="{00000000-0005-0000-0000-0000D81E0000}"/>
    <cellStyle name="20% - Accent5 5 2 2 2 2 4" xfId="15848" xr:uid="{00000000-0005-0000-0000-0000D91E0000}"/>
    <cellStyle name="20% - Accent5 5 2 2 2 2 5" xfId="20082" xr:uid="{00000000-0005-0000-0000-0000DA1E0000}"/>
    <cellStyle name="20% - Accent5 5 2 2 2 2 6" xfId="24320" xr:uid="{00000000-0005-0000-0000-0000DB1E0000}"/>
    <cellStyle name="20% - Accent5 5 2 2 2 2 7" xfId="28398" xr:uid="{00000000-0005-0000-0000-0000DC1E0000}"/>
    <cellStyle name="20% - Accent5 5 2 2 2 3" xfId="4179" xr:uid="{00000000-0005-0000-0000-0000DD1E0000}"/>
    <cellStyle name="20% - Accent5 5 2 2 2 3 2" xfId="9153" xr:uid="{00000000-0005-0000-0000-0000DE1E0000}"/>
    <cellStyle name="20% - Accent5 5 2 2 2 3 3" xfId="13430" xr:uid="{00000000-0005-0000-0000-0000DF1E0000}"/>
    <cellStyle name="20% - Accent5 5 2 2 2 3 4" xfId="17688" xr:uid="{00000000-0005-0000-0000-0000E01E0000}"/>
    <cellStyle name="20% - Accent5 5 2 2 2 3 5" xfId="21907" xr:uid="{00000000-0005-0000-0000-0000E11E0000}"/>
    <cellStyle name="20% - Accent5 5 2 2 2 3 6" xfId="26102" xr:uid="{00000000-0005-0000-0000-0000E21E0000}"/>
    <cellStyle name="20% - Accent5 5 2 2 2 3 7" xfId="29998" xr:uid="{00000000-0005-0000-0000-0000E31E0000}"/>
    <cellStyle name="20% - Accent5 5 2 2 2 4" xfId="6439" xr:uid="{00000000-0005-0000-0000-0000E41E0000}"/>
    <cellStyle name="20% - Accent5 5 2 2 2 5" xfId="10728" xr:uid="{00000000-0005-0000-0000-0000E51E0000}"/>
    <cellStyle name="20% - Accent5 5 2 2 2 6" xfId="15004" xr:uid="{00000000-0005-0000-0000-0000E61E0000}"/>
    <cellStyle name="20% - Accent5 5 2 2 2 7" xfId="19245" xr:uid="{00000000-0005-0000-0000-0000E71E0000}"/>
    <cellStyle name="20% - Accent5 5 2 2 2 8" xfId="23492" xr:uid="{00000000-0005-0000-0000-0000E81E0000}"/>
    <cellStyle name="20% - Accent5 5 2 2 2 9" xfId="27591" xr:uid="{00000000-0005-0000-0000-0000E91E0000}"/>
    <cellStyle name="20% - Accent5 5 2 2 3" xfId="2071" xr:uid="{00000000-0005-0000-0000-0000EA1E0000}"/>
    <cellStyle name="20% - Accent5 5 2 2 3 2" xfId="7045" xr:uid="{00000000-0005-0000-0000-0000EB1E0000}"/>
    <cellStyle name="20% - Accent5 5 2 2 3 3" xfId="11330" xr:uid="{00000000-0005-0000-0000-0000EC1E0000}"/>
    <cellStyle name="20% - Accent5 5 2 2 3 4" xfId="15602" xr:uid="{00000000-0005-0000-0000-0000ED1E0000}"/>
    <cellStyle name="20% - Accent5 5 2 2 3 5" xfId="19836" xr:uid="{00000000-0005-0000-0000-0000EE1E0000}"/>
    <cellStyle name="20% - Accent5 5 2 2 3 6" xfId="24074" xr:uid="{00000000-0005-0000-0000-0000EF1E0000}"/>
    <cellStyle name="20% - Accent5 5 2 2 3 7" xfId="28152" xr:uid="{00000000-0005-0000-0000-0000F01E0000}"/>
    <cellStyle name="20% - Accent5 5 2 2 4" xfId="1210" xr:uid="{00000000-0005-0000-0000-0000F11E0000}"/>
    <cellStyle name="20% - Accent5 5 2 2 4 2" xfId="6185" xr:uid="{00000000-0005-0000-0000-0000F21E0000}"/>
    <cellStyle name="20% - Accent5 5 2 2 4 3" xfId="10474" xr:uid="{00000000-0005-0000-0000-0000F31E0000}"/>
    <cellStyle name="20% - Accent5 5 2 2 4 4" xfId="14752" xr:uid="{00000000-0005-0000-0000-0000F41E0000}"/>
    <cellStyle name="20% - Accent5 5 2 2 4 5" xfId="18994" xr:uid="{00000000-0005-0000-0000-0000F51E0000}"/>
    <cellStyle name="20% - Accent5 5 2 2 4 6" xfId="23240" xr:uid="{00000000-0005-0000-0000-0000F61E0000}"/>
    <cellStyle name="20% - Accent5 5 2 2 4 7" xfId="27345" xr:uid="{00000000-0005-0000-0000-0000F71E0000}"/>
    <cellStyle name="20% - Accent5 5 2 2 5" xfId="3522" xr:uid="{00000000-0005-0000-0000-0000F81E0000}"/>
    <cellStyle name="20% - Accent5 5 2 2 5 2" xfId="8496" xr:uid="{00000000-0005-0000-0000-0000F91E0000}"/>
    <cellStyle name="20% - Accent5 5 2 2 5 3" xfId="12773" xr:uid="{00000000-0005-0000-0000-0000FA1E0000}"/>
    <cellStyle name="20% - Accent5 5 2 2 5 4" xfId="17031" xr:uid="{00000000-0005-0000-0000-0000FB1E0000}"/>
    <cellStyle name="20% - Accent5 5 2 2 5 5" xfId="21250" xr:uid="{00000000-0005-0000-0000-0000FC1E0000}"/>
    <cellStyle name="20% - Accent5 5 2 2 5 6" xfId="25445" xr:uid="{00000000-0005-0000-0000-0000FD1E0000}"/>
    <cellStyle name="20% - Accent5 5 2 2 5 7" xfId="29341" xr:uid="{00000000-0005-0000-0000-0000FE1E0000}"/>
    <cellStyle name="20% - Accent5 5 2 2 6" xfId="4870" xr:uid="{00000000-0005-0000-0000-0000FF1E0000}"/>
    <cellStyle name="20% - Accent5 5 2 2 6 2" xfId="9842" xr:uid="{00000000-0005-0000-0000-0000001F0000}"/>
    <cellStyle name="20% - Accent5 5 2 2 6 3" xfId="14120" xr:uid="{00000000-0005-0000-0000-0000011F0000}"/>
    <cellStyle name="20% - Accent5 5 2 2 6 4" xfId="18376" xr:uid="{00000000-0005-0000-0000-0000021F0000}"/>
    <cellStyle name="20% - Accent5 5 2 2 6 5" xfId="22593" xr:uid="{00000000-0005-0000-0000-0000031F0000}"/>
    <cellStyle name="20% - Accent5 5 2 2 6 6" xfId="26779" xr:uid="{00000000-0005-0000-0000-0000041F0000}"/>
    <cellStyle name="20% - Accent5 5 2 2 6 7" xfId="30658" xr:uid="{00000000-0005-0000-0000-0000051F0000}"/>
    <cellStyle name="20% - Accent5 5 2 2 7" xfId="5788" xr:uid="{00000000-0005-0000-0000-0000061F0000}"/>
    <cellStyle name="20% - Accent5 5 2 2 8" xfId="10080" xr:uid="{00000000-0005-0000-0000-0000071F0000}"/>
    <cellStyle name="20% - Accent5 5 2 2 9" xfId="14358" xr:uid="{00000000-0005-0000-0000-0000081F0000}"/>
    <cellStyle name="20% - Accent5 5 2 3" xfId="1110" xr:uid="{00000000-0005-0000-0000-0000091F0000}"/>
    <cellStyle name="20% - Accent5 5 2 3 2" xfId="3850" xr:uid="{00000000-0005-0000-0000-00000A1F0000}"/>
    <cellStyle name="20% - Accent5 5 2 3 2 2" xfId="8824" xr:uid="{00000000-0005-0000-0000-00000B1F0000}"/>
    <cellStyle name="20% - Accent5 5 2 3 2 3" xfId="13101" xr:uid="{00000000-0005-0000-0000-00000C1F0000}"/>
    <cellStyle name="20% - Accent5 5 2 3 2 4" xfId="17359" xr:uid="{00000000-0005-0000-0000-00000D1F0000}"/>
    <cellStyle name="20% - Accent5 5 2 3 2 5" xfId="21578" xr:uid="{00000000-0005-0000-0000-00000E1F0000}"/>
    <cellStyle name="20% - Accent5 5 2 3 2 6" xfId="25773" xr:uid="{00000000-0005-0000-0000-00000F1F0000}"/>
    <cellStyle name="20% - Accent5 5 2 3 2 7" xfId="29669" xr:uid="{00000000-0005-0000-0000-0000101F0000}"/>
    <cellStyle name="20% - Accent5 5 2 4" xfId="3193" xr:uid="{00000000-0005-0000-0000-0000111F0000}"/>
    <cellStyle name="20% - Accent5 5 2 4 2" xfId="8166" xr:uid="{00000000-0005-0000-0000-0000121F0000}"/>
    <cellStyle name="20% - Accent5 5 2 4 3" xfId="12443" xr:uid="{00000000-0005-0000-0000-0000131F0000}"/>
    <cellStyle name="20% - Accent5 5 2 4 4" xfId="16702" xr:uid="{00000000-0005-0000-0000-0000141F0000}"/>
    <cellStyle name="20% - Accent5 5 2 4 5" xfId="20920" xr:uid="{00000000-0005-0000-0000-0000151F0000}"/>
    <cellStyle name="20% - Accent5 5 2 4 6" xfId="25116" xr:uid="{00000000-0005-0000-0000-0000161F0000}"/>
    <cellStyle name="20% - Accent5 5 2 4 7" xfId="29012" xr:uid="{00000000-0005-0000-0000-0000171F0000}"/>
    <cellStyle name="20% - Accent5 5 2 5" xfId="4541" xr:uid="{00000000-0005-0000-0000-0000181F0000}"/>
    <cellStyle name="20% - Accent5 5 2 5 2" xfId="9513" xr:uid="{00000000-0005-0000-0000-0000191F0000}"/>
    <cellStyle name="20% - Accent5 5 2 5 3" xfId="13791" xr:uid="{00000000-0005-0000-0000-00001A1F0000}"/>
    <cellStyle name="20% - Accent5 5 2 5 4" xfId="18047" xr:uid="{00000000-0005-0000-0000-00001B1F0000}"/>
    <cellStyle name="20% - Accent5 5 2 5 5" xfId="22264" xr:uid="{00000000-0005-0000-0000-00001C1F0000}"/>
    <cellStyle name="20% - Accent5 5 2 5 6" xfId="26450" xr:uid="{00000000-0005-0000-0000-00001D1F0000}"/>
    <cellStyle name="20% - Accent5 5 2 5 7" xfId="30329" xr:uid="{00000000-0005-0000-0000-00001E1F0000}"/>
    <cellStyle name="20% - Accent5 5 2 6" xfId="5415" xr:uid="{00000000-0005-0000-0000-00001F1F0000}"/>
    <cellStyle name="20% - Accent5 5 2 7" xfId="7913" xr:uid="{00000000-0005-0000-0000-0000201F0000}"/>
    <cellStyle name="20% - Accent5 5 2 8" xfId="12191" xr:uid="{00000000-0005-0000-0000-0000211F0000}"/>
    <cellStyle name="20% - Accent5 5 2 9" xfId="16450" xr:uid="{00000000-0005-0000-0000-0000221F0000}"/>
    <cellStyle name="20% - Accent5 5 3" xfId="341" xr:uid="{00000000-0005-0000-0000-0000231F0000}"/>
    <cellStyle name="20% - Accent5 5 3 10" xfId="20512" xr:uid="{00000000-0005-0000-0000-0000241F0000}"/>
    <cellStyle name="20% - Accent5 5 3 11" xfId="24828" xr:uid="{00000000-0005-0000-0000-0000251F0000}"/>
    <cellStyle name="20% - Accent5 5 3 2" xfId="721" xr:uid="{00000000-0005-0000-0000-0000261F0000}"/>
    <cellStyle name="20% - Accent5 5 3 2 10" xfId="26926" xr:uid="{00000000-0005-0000-0000-0000271F0000}"/>
    <cellStyle name="20% - Accent5 5 3 2 2" xfId="2318" xr:uid="{00000000-0005-0000-0000-0000281F0000}"/>
    <cellStyle name="20% - Accent5 5 3 2 2 2" xfId="4088" xr:uid="{00000000-0005-0000-0000-0000291F0000}"/>
    <cellStyle name="20% - Accent5 5 3 2 2 2 2" xfId="9062" xr:uid="{00000000-0005-0000-0000-00002A1F0000}"/>
    <cellStyle name="20% - Accent5 5 3 2 2 2 3" xfId="13339" xr:uid="{00000000-0005-0000-0000-00002B1F0000}"/>
    <cellStyle name="20% - Accent5 5 3 2 2 2 4" xfId="17597" xr:uid="{00000000-0005-0000-0000-00002C1F0000}"/>
    <cellStyle name="20% - Accent5 5 3 2 2 2 5" xfId="21816" xr:uid="{00000000-0005-0000-0000-00002D1F0000}"/>
    <cellStyle name="20% - Accent5 5 3 2 2 2 6" xfId="26011" xr:uid="{00000000-0005-0000-0000-00002E1F0000}"/>
    <cellStyle name="20% - Accent5 5 3 2 2 2 7" xfId="29907" xr:uid="{00000000-0005-0000-0000-00002F1F0000}"/>
    <cellStyle name="20% - Accent5 5 3 2 2 3" xfId="7292" xr:uid="{00000000-0005-0000-0000-0000301F0000}"/>
    <cellStyle name="20% - Accent5 5 3 2 2 4" xfId="11577" xr:uid="{00000000-0005-0000-0000-0000311F0000}"/>
    <cellStyle name="20% - Accent5 5 3 2 2 5" xfId="15849" xr:uid="{00000000-0005-0000-0000-0000321F0000}"/>
    <cellStyle name="20% - Accent5 5 3 2 2 6" xfId="20083" xr:uid="{00000000-0005-0000-0000-0000331F0000}"/>
    <cellStyle name="20% - Accent5 5 3 2 2 7" xfId="24321" xr:uid="{00000000-0005-0000-0000-0000341F0000}"/>
    <cellStyle name="20% - Accent5 5 3 2 2 8" xfId="28399" xr:uid="{00000000-0005-0000-0000-0000351F0000}"/>
    <cellStyle name="20% - Accent5 5 3 2 3" xfId="3431" xr:uid="{00000000-0005-0000-0000-0000361F0000}"/>
    <cellStyle name="20% - Accent5 5 3 2 3 2" xfId="8405" xr:uid="{00000000-0005-0000-0000-0000371F0000}"/>
    <cellStyle name="20% - Accent5 5 3 2 3 3" xfId="12682" xr:uid="{00000000-0005-0000-0000-0000381F0000}"/>
    <cellStyle name="20% - Accent5 5 3 2 3 4" xfId="16940" xr:uid="{00000000-0005-0000-0000-0000391F0000}"/>
    <cellStyle name="20% - Accent5 5 3 2 3 5" xfId="21159" xr:uid="{00000000-0005-0000-0000-00003A1F0000}"/>
    <cellStyle name="20% - Accent5 5 3 2 3 6" xfId="25354" xr:uid="{00000000-0005-0000-0000-00003B1F0000}"/>
    <cellStyle name="20% - Accent5 5 3 2 3 7" xfId="29250" xr:uid="{00000000-0005-0000-0000-00003C1F0000}"/>
    <cellStyle name="20% - Accent5 5 3 2 4" xfId="4779" xr:uid="{00000000-0005-0000-0000-00003D1F0000}"/>
    <cellStyle name="20% - Accent5 5 3 2 4 2" xfId="9751" xr:uid="{00000000-0005-0000-0000-00003E1F0000}"/>
    <cellStyle name="20% - Accent5 5 3 2 4 3" xfId="14029" xr:uid="{00000000-0005-0000-0000-00003F1F0000}"/>
    <cellStyle name="20% - Accent5 5 3 2 4 4" xfId="18285" xr:uid="{00000000-0005-0000-0000-0000401F0000}"/>
    <cellStyle name="20% - Accent5 5 3 2 4 5" xfId="22502" xr:uid="{00000000-0005-0000-0000-0000411F0000}"/>
    <cellStyle name="20% - Accent5 5 3 2 4 6" xfId="26688" xr:uid="{00000000-0005-0000-0000-0000421F0000}"/>
    <cellStyle name="20% - Accent5 5 3 2 4 7" xfId="30567" xr:uid="{00000000-0005-0000-0000-0000431F0000}"/>
    <cellStyle name="20% - Accent5 5 3 2 5" xfId="5697" xr:uid="{00000000-0005-0000-0000-0000441F0000}"/>
    <cellStyle name="20% - Accent5 5 3 2 6" xfId="9989" xr:uid="{00000000-0005-0000-0000-0000451F0000}"/>
    <cellStyle name="20% - Accent5 5 3 2 7" xfId="14267" xr:uid="{00000000-0005-0000-0000-0000461F0000}"/>
    <cellStyle name="20% - Accent5 5 3 2 8" xfId="18523" xr:uid="{00000000-0005-0000-0000-0000471F0000}"/>
    <cellStyle name="20% - Accent5 5 3 2 9" xfId="22774" xr:uid="{00000000-0005-0000-0000-0000481F0000}"/>
    <cellStyle name="20% - Accent5 5 3 3" xfId="1465" xr:uid="{00000000-0005-0000-0000-0000491F0000}"/>
    <cellStyle name="20% - Accent5 5 3 3 2" xfId="3759" xr:uid="{00000000-0005-0000-0000-00004A1F0000}"/>
    <cellStyle name="20% - Accent5 5 3 3 2 2" xfId="8733" xr:uid="{00000000-0005-0000-0000-00004B1F0000}"/>
    <cellStyle name="20% - Accent5 5 3 3 2 3" xfId="13010" xr:uid="{00000000-0005-0000-0000-00004C1F0000}"/>
    <cellStyle name="20% - Accent5 5 3 3 2 4" xfId="17268" xr:uid="{00000000-0005-0000-0000-00004D1F0000}"/>
    <cellStyle name="20% - Accent5 5 3 3 2 5" xfId="21487" xr:uid="{00000000-0005-0000-0000-00004E1F0000}"/>
    <cellStyle name="20% - Accent5 5 3 3 2 6" xfId="25682" xr:uid="{00000000-0005-0000-0000-00004F1F0000}"/>
    <cellStyle name="20% - Accent5 5 3 3 2 7" xfId="29578" xr:uid="{00000000-0005-0000-0000-0000501F0000}"/>
    <cellStyle name="20% - Accent5 5 3 3 3" xfId="6440" xr:uid="{00000000-0005-0000-0000-0000511F0000}"/>
    <cellStyle name="20% - Accent5 5 3 3 4" xfId="10729" xr:uid="{00000000-0005-0000-0000-0000521F0000}"/>
    <cellStyle name="20% - Accent5 5 3 3 5" xfId="15005" xr:uid="{00000000-0005-0000-0000-0000531F0000}"/>
    <cellStyle name="20% - Accent5 5 3 3 6" xfId="19246" xr:uid="{00000000-0005-0000-0000-0000541F0000}"/>
    <cellStyle name="20% - Accent5 5 3 3 7" xfId="23493" xr:uid="{00000000-0005-0000-0000-0000551F0000}"/>
    <cellStyle name="20% - Accent5 5 3 3 8" xfId="27592" xr:uid="{00000000-0005-0000-0000-0000561F0000}"/>
    <cellStyle name="20% - Accent5 5 3 4" xfId="3102" xr:uid="{00000000-0005-0000-0000-0000571F0000}"/>
    <cellStyle name="20% - Accent5 5 3 4 2" xfId="8075" xr:uid="{00000000-0005-0000-0000-0000581F0000}"/>
    <cellStyle name="20% - Accent5 5 3 4 3" xfId="12352" xr:uid="{00000000-0005-0000-0000-0000591F0000}"/>
    <cellStyle name="20% - Accent5 5 3 4 4" xfId="16611" xr:uid="{00000000-0005-0000-0000-00005A1F0000}"/>
    <cellStyle name="20% - Accent5 5 3 4 5" xfId="20829" xr:uid="{00000000-0005-0000-0000-00005B1F0000}"/>
    <cellStyle name="20% - Accent5 5 3 4 6" xfId="25025" xr:uid="{00000000-0005-0000-0000-00005C1F0000}"/>
    <cellStyle name="20% - Accent5 5 3 4 7" xfId="28921" xr:uid="{00000000-0005-0000-0000-00005D1F0000}"/>
    <cellStyle name="20% - Accent5 5 3 5" xfId="4450" xr:uid="{00000000-0005-0000-0000-00005E1F0000}"/>
    <cellStyle name="20% - Accent5 5 3 5 2" xfId="9422" xr:uid="{00000000-0005-0000-0000-00005F1F0000}"/>
    <cellStyle name="20% - Accent5 5 3 5 3" xfId="13700" xr:uid="{00000000-0005-0000-0000-0000601F0000}"/>
    <cellStyle name="20% - Accent5 5 3 5 4" xfId="17956" xr:uid="{00000000-0005-0000-0000-0000611F0000}"/>
    <cellStyle name="20% - Accent5 5 3 5 5" xfId="22173" xr:uid="{00000000-0005-0000-0000-0000621F0000}"/>
    <cellStyle name="20% - Accent5 5 3 5 6" xfId="26359" xr:uid="{00000000-0005-0000-0000-0000631F0000}"/>
    <cellStyle name="20% - Accent5 5 3 5 7" xfId="30238" xr:uid="{00000000-0005-0000-0000-0000641F0000}"/>
    <cellStyle name="20% - Accent5 5 3 6" xfId="5318" xr:uid="{00000000-0005-0000-0000-0000651F0000}"/>
    <cellStyle name="20% - Accent5 5 3 7" xfId="7855" xr:uid="{00000000-0005-0000-0000-0000661F0000}"/>
    <cellStyle name="20% - Accent5 5 3 8" xfId="12135" xr:uid="{00000000-0005-0000-0000-0000671F0000}"/>
    <cellStyle name="20% - Accent5 5 3 9" xfId="16398" xr:uid="{00000000-0005-0000-0000-0000681F0000}"/>
    <cellStyle name="20% - Accent5 5 4" xfId="1910" xr:uid="{00000000-0005-0000-0000-0000691F0000}"/>
    <cellStyle name="20% - Accent5 5 4 2" xfId="6884" xr:uid="{00000000-0005-0000-0000-00006A1F0000}"/>
    <cellStyle name="20% - Accent5 5 4 3" xfId="11170" xr:uid="{00000000-0005-0000-0000-00006B1F0000}"/>
    <cellStyle name="20% - Accent5 5 4 4" xfId="15442" xr:uid="{00000000-0005-0000-0000-00006C1F0000}"/>
    <cellStyle name="20% - Accent5 5 4 5" xfId="19679" xr:uid="{00000000-0005-0000-0000-00006D1F0000}"/>
    <cellStyle name="20% - Accent5 5 4 6" xfId="23917" xr:uid="{00000000-0005-0000-0000-00006E1F0000}"/>
    <cellStyle name="20% - Accent5 5 4 7" xfId="27998" xr:uid="{00000000-0005-0000-0000-00006F1F0000}"/>
    <cellStyle name="20% - Accent5 5 5" xfId="1015" xr:uid="{00000000-0005-0000-0000-0000701F0000}"/>
    <cellStyle name="20% - Accent5 5 5 2" xfId="5991" xr:uid="{00000000-0005-0000-0000-0000711F0000}"/>
    <cellStyle name="20% - Accent5 5 5 3" xfId="10281" xr:uid="{00000000-0005-0000-0000-0000721F0000}"/>
    <cellStyle name="20% - Accent5 5 5 4" xfId="14559" xr:uid="{00000000-0005-0000-0000-0000731F0000}"/>
    <cellStyle name="20% - Accent5 5 5 5" xfId="18810" xr:uid="{00000000-0005-0000-0000-0000741F0000}"/>
    <cellStyle name="20% - Accent5 5 5 6" xfId="23059" xr:uid="{00000000-0005-0000-0000-0000751F0000}"/>
    <cellStyle name="20% - Accent5 5 5 7" xfId="27190" xr:uid="{00000000-0005-0000-0000-0000761F0000}"/>
    <cellStyle name="20% - Accent5 6" xfId="370" xr:uid="{00000000-0005-0000-0000-0000771F0000}"/>
    <cellStyle name="20% - Accent5 6 10" xfId="18882" xr:uid="{00000000-0005-0000-0000-0000781F0000}"/>
    <cellStyle name="20% - Accent5 6 11" xfId="24781" xr:uid="{00000000-0005-0000-0000-0000791F0000}"/>
    <cellStyle name="20% - Accent5 6 2" xfId="744" xr:uid="{00000000-0005-0000-0000-00007A1F0000}"/>
    <cellStyle name="20% - Accent5 6 2 10" xfId="18546" xr:uid="{00000000-0005-0000-0000-00007B1F0000}"/>
    <cellStyle name="20% - Accent5 6 2 11" xfId="22797" xr:uid="{00000000-0005-0000-0000-00007C1F0000}"/>
    <cellStyle name="20% - Accent5 6 2 12" xfId="26949" xr:uid="{00000000-0005-0000-0000-00007D1F0000}"/>
    <cellStyle name="20% - Accent5 6 2 2" xfId="1466" xr:uid="{00000000-0005-0000-0000-00007E1F0000}"/>
    <cellStyle name="20% - Accent5 6 2 2 2" xfId="2319" xr:uid="{00000000-0005-0000-0000-00007F1F0000}"/>
    <cellStyle name="20% - Accent5 6 2 2 2 2" xfId="7293" xr:uid="{00000000-0005-0000-0000-0000801F0000}"/>
    <cellStyle name="20% - Accent5 6 2 2 2 3" xfId="11578" xr:uid="{00000000-0005-0000-0000-0000811F0000}"/>
    <cellStyle name="20% - Accent5 6 2 2 2 4" xfId="15850" xr:uid="{00000000-0005-0000-0000-0000821F0000}"/>
    <cellStyle name="20% - Accent5 6 2 2 2 5" xfId="20084" xr:uid="{00000000-0005-0000-0000-0000831F0000}"/>
    <cellStyle name="20% - Accent5 6 2 2 2 6" xfId="24322" xr:uid="{00000000-0005-0000-0000-0000841F0000}"/>
    <cellStyle name="20% - Accent5 6 2 2 2 7" xfId="28400" xr:uid="{00000000-0005-0000-0000-0000851F0000}"/>
    <cellStyle name="20% - Accent5 6 2 2 3" xfId="4111" xr:uid="{00000000-0005-0000-0000-0000861F0000}"/>
    <cellStyle name="20% - Accent5 6 2 2 3 2" xfId="9085" xr:uid="{00000000-0005-0000-0000-0000871F0000}"/>
    <cellStyle name="20% - Accent5 6 2 2 3 3" xfId="13362" xr:uid="{00000000-0005-0000-0000-0000881F0000}"/>
    <cellStyle name="20% - Accent5 6 2 2 3 4" xfId="17620" xr:uid="{00000000-0005-0000-0000-0000891F0000}"/>
    <cellStyle name="20% - Accent5 6 2 2 3 5" xfId="21839" xr:uid="{00000000-0005-0000-0000-00008A1F0000}"/>
    <cellStyle name="20% - Accent5 6 2 2 3 6" xfId="26034" xr:uid="{00000000-0005-0000-0000-00008B1F0000}"/>
    <cellStyle name="20% - Accent5 6 2 2 3 7" xfId="29930" xr:uid="{00000000-0005-0000-0000-00008C1F0000}"/>
    <cellStyle name="20% - Accent5 6 2 2 4" xfId="6441" xr:uid="{00000000-0005-0000-0000-00008D1F0000}"/>
    <cellStyle name="20% - Accent5 6 2 2 5" xfId="10730" xr:uid="{00000000-0005-0000-0000-00008E1F0000}"/>
    <cellStyle name="20% - Accent5 6 2 2 6" xfId="15006" xr:uid="{00000000-0005-0000-0000-00008F1F0000}"/>
    <cellStyle name="20% - Accent5 6 2 2 7" xfId="19247" xr:uid="{00000000-0005-0000-0000-0000901F0000}"/>
    <cellStyle name="20% - Accent5 6 2 2 8" xfId="23494" xr:uid="{00000000-0005-0000-0000-0000911F0000}"/>
    <cellStyle name="20% - Accent5 6 2 2 9" xfId="27593" xr:uid="{00000000-0005-0000-0000-0000921F0000}"/>
    <cellStyle name="20% - Accent5 6 2 3" xfId="2003" xr:uid="{00000000-0005-0000-0000-0000931F0000}"/>
    <cellStyle name="20% - Accent5 6 2 3 2" xfId="6977" xr:uid="{00000000-0005-0000-0000-0000941F0000}"/>
    <cellStyle name="20% - Accent5 6 2 3 3" xfId="11262" xr:uid="{00000000-0005-0000-0000-0000951F0000}"/>
    <cellStyle name="20% - Accent5 6 2 3 4" xfId="15534" xr:uid="{00000000-0005-0000-0000-0000961F0000}"/>
    <cellStyle name="20% - Accent5 6 2 3 5" xfId="19768" xr:uid="{00000000-0005-0000-0000-0000971F0000}"/>
    <cellStyle name="20% - Accent5 6 2 3 6" xfId="24006" xr:uid="{00000000-0005-0000-0000-0000981F0000}"/>
    <cellStyle name="20% - Accent5 6 2 3 7" xfId="28084" xr:uid="{00000000-0005-0000-0000-0000991F0000}"/>
    <cellStyle name="20% - Accent5 6 2 4" xfId="1142" xr:uid="{00000000-0005-0000-0000-00009A1F0000}"/>
    <cellStyle name="20% - Accent5 6 2 4 2" xfId="6117" xr:uid="{00000000-0005-0000-0000-00009B1F0000}"/>
    <cellStyle name="20% - Accent5 6 2 4 3" xfId="10406" xr:uid="{00000000-0005-0000-0000-00009C1F0000}"/>
    <cellStyle name="20% - Accent5 6 2 4 4" xfId="14684" xr:uid="{00000000-0005-0000-0000-00009D1F0000}"/>
    <cellStyle name="20% - Accent5 6 2 4 5" xfId="18926" xr:uid="{00000000-0005-0000-0000-00009E1F0000}"/>
    <cellStyle name="20% - Accent5 6 2 4 6" xfId="23172" xr:uid="{00000000-0005-0000-0000-00009F1F0000}"/>
    <cellStyle name="20% - Accent5 6 2 4 7" xfId="27277" xr:uid="{00000000-0005-0000-0000-0000A01F0000}"/>
    <cellStyle name="20% - Accent5 6 2 5" xfId="3454" xr:uid="{00000000-0005-0000-0000-0000A11F0000}"/>
    <cellStyle name="20% - Accent5 6 2 5 2" xfId="8428" xr:uid="{00000000-0005-0000-0000-0000A21F0000}"/>
    <cellStyle name="20% - Accent5 6 2 5 3" xfId="12705" xr:uid="{00000000-0005-0000-0000-0000A31F0000}"/>
    <cellStyle name="20% - Accent5 6 2 5 4" xfId="16963" xr:uid="{00000000-0005-0000-0000-0000A41F0000}"/>
    <cellStyle name="20% - Accent5 6 2 5 5" xfId="21182" xr:uid="{00000000-0005-0000-0000-0000A51F0000}"/>
    <cellStyle name="20% - Accent5 6 2 5 6" xfId="25377" xr:uid="{00000000-0005-0000-0000-0000A61F0000}"/>
    <cellStyle name="20% - Accent5 6 2 5 7" xfId="29273" xr:uid="{00000000-0005-0000-0000-0000A71F0000}"/>
    <cellStyle name="20% - Accent5 6 2 6" xfId="4802" xr:uid="{00000000-0005-0000-0000-0000A81F0000}"/>
    <cellStyle name="20% - Accent5 6 2 6 2" xfId="9774" xr:uid="{00000000-0005-0000-0000-0000A91F0000}"/>
    <cellStyle name="20% - Accent5 6 2 6 3" xfId="14052" xr:uid="{00000000-0005-0000-0000-0000AA1F0000}"/>
    <cellStyle name="20% - Accent5 6 2 6 4" xfId="18308" xr:uid="{00000000-0005-0000-0000-0000AB1F0000}"/>
    <cellStyle name="20% - Accent5 6 2 6 5" xfId="22525" xr:uid="{00000000-0005-0000-0000-0000AC1F0000}"/>
    <cellStyle name="20% - Accent5 6 2 6 6" xfId="26711" xr:uid="{00000000-0005-0000-0000-0000AD1F0000}"/>
    <cellStyle name="20% - Accent5 6 2 6 7" xfId="30590" xr:uid="{00000000-0005-0000-0000-0000AE1F0000}"/>
    <cellStyle name="20% - Accent5 6 2 7" xfId="5720" xr:uid="{00000000-0005-0000-0000-0000AF1F0000}"/>
    <cellStyle name="20% - Accent5 6 2 8" xfId="10012" xr:uid="{00000000-0005-0000-0000-0000B01F0000}"/>
    <cellStyle name="20% - Accent5 6 2 9" xfId="14290" xr:uid="{00000000-0005-0000-0000-0000B11F0000}"/>
    <cellStyle name="20% - Accent5 6 3" xfId="1004" xr:uid="{00000000-0005-0000-0000-0000B21F0000}"/>
    <cellStyle name="20% - Accent5 6 3 2" xfId="3782" xr:uid="{00000000-0005-0000-0000-0000B31F0000}"/>
    <cellStyle name="20% - Accent5 6 3 2 2" xfId="8756" xr:uid="{00000000-0005-0000-0000-0000B41F0000}"/>
    <cellStyle name="20% - Accent5 6 3 2 3" xfId="13033" xr:uid="{00000000-0005-0000-0000-0000B51F0000}"/>
    <cellStyle name="20% - Accent5 6 3 2 4" xfId="17291" xr:uid="{00000000-0005-0000-0000-0000B61F0000}"/>
    <cellStyle name="20% - Accent5 6 3 2 5" xfId="21510" xr:uid="{00000000-0005-0000-0000-0000B71F0000}"/>
    <cellStyle name="20% - Accent5 6 3 2 6" xfId="25705" xr:uid="{00000000-0005-0000-0000-0000B81F0000}"/>
    <cellStyle name="20% - Accent5 6 3 2 7" xfId="29601" xr:uid="{00000000-0005-0000-0000-0000B91F0000}"/>
    <cellStyle name="20% - Accent5 6 4" xfId="3125" xr:uid="{00000000-0005-0000-0000-0000BA1F0000}"/>
    <cellStyle name="20% - Accent5 6 4 2" xfId="8098" xr:uid="{00000000-0005-0000-0000-0000BB1F0000}"/>
    <cellStyle name="20% - Accent5 6 4 3" xfId="12375" xr:uid="{00000000-0005-0000-0000-0000BC1F0000}"/>
    <cellStyle name="20% - Accent5 6 4 4" xfId="16634" xr:uid="{00000000-0005-0000-0000-0000BD1F0000}"/>
    <cellStyle name="20% - Accent5 6 4 5" xfId="20852" xr:uid="{00000000-0005-0000-0000-0000BE1F0000}"/>
    <cellStyle name="20% - Accent5 6 4 6" xfId="25048" xr:uid="{00000000-0005-0000-0000-0000BF1F0000}"/>
    <cellStyle name="20% - Accent5 6 4 7" xfId="28944" xr:uid="{00000000-0005-0000-0000-0000C01F0000}"/>
    <cellStyle name="20% - Accent5 6 5" xfId="4473" xr:uid="{00000000-0005-0000-0000-0000C11F0000}"/>
    <cellStyle name="20% - Accent5 6 5 2" xfId="9445" xr:uid="{00000000-0005-0000-0000-0000C21F0000}"/>
    <cellStyle name="20% - Accent5 6 5 3" xfId="13723" xr:uid="{00000000-0005-0000-0000-0000C31F0000}"/>
    <cellStyle name="20% - Accent5 6 5 4" xfId="17979" xr:uid="{00000000-0005-0000-0000-0000C41F0000}"/>
    <cellStyle name="20% - Accent5 6 5 5" xfId="22196" xr:uid="{00000000-0005-0000-0000-0000C51F0000}"/>
    <cellStyle name="20% - Accent5 6 5 6" xfId="26382" xr:uid="{00000000-0005-0000-0000-0000C61F0000}"/>
    <cellStyle name="20% - Accent5 6 5 7" xfId="30261" xr:uid="{00000000-0005-0000-0000-0000C71F0000}"/>
    <cellStyle name="20% - Accent5 6 6" xfId="5347" xr:uid="{00000000-0005-0000-0000-0000C81F0000}"/>
    <cellStyle name="20% - Accent5 6 7" xfId="7789" xr:uid="{00000000-0005-0000-0000-0000C91F0000}"/>
    <cellStyle name="20% - Accent5 6 8" xfId="12070" xr:uid="{00000000-0005-0000-0000-0000CA1F0000}"/>
    <cellStyle name="20% - Accent5 6 9" xfId="16338" xr:uid="{00000000-0005-0000-0000-0000CB1F0000}"/>
    <cellStyle name="20% - Accent5 7" xfId="553" xr:uid="{00000000-0005-0000-0000-0000CC1F0000}"/>
    <cellStyle name="20% - Accent5 7 2" xfId="1467" xr:uid="{00000000-0005-0000-0000-0000CD1F0000}"/>
    <cellStyle name="20% - Accent5 7 2 2" xfId="2320" xr:uid="{00000000-0005-0000-0000-0000CE1F0000}"/>
    <cellStyle name="20% - Accent5 7 2 2 2" xfId="7294" xr:uid="{00000000-0005-0000-0000-0000CF1F0000}"/>
    <cellStyle name="20% - Accent5 7 2 2 3" xfId="11579" xr:uid="{00000000-0005-0000-0000-0000D01F0000}"/>
    <cellStyle name="20% - Accent5 7 2 2 4" xfId="15851" xr:uid="{00000000-0005-0000-0000-0000D11F0000}"/>
    <cellStyle name="20% - Accent5 7 2 2 5" xfId="20085" xr:uid="{00000000-0005-0000-0000-0000D21F0000}"/>
    <cellStyle name="20% - Accent5 7 2 2 6" xfId="24323" xr:uid="{00000000-0005-0000-0000-0000D31F0000}"/>
    <cellStyle name="20% - Accent5 7 2 2 7" xfId="28401" xr:uid="{00000000-0005-0000-0000-0000D41F0000}"/>
    <cellStyle name="20% - Accent5 7 2 3" xfId="6442" xr:uid="{00000000-0005-0000-0000-0000D51F0000}"/>
    <cellStyle name="20% - Accent5 7 2 4" xfId="10731" xr:uid="{00000000-0005-0000-0000-0000D61F0000}"/>
    <cellStyle name="20% - Accent5 7 2 5" xfId="15007" xr:uid="{00000000-0005-0000-0000-0000D71F0000}"/>
    <cellStyle name="20% - Accent5 7 2 6" xfId="19248" xr:uid="{00000000-0005-0000-0000-0000D81F0000}"/>
    <cellStyle name="20% - Accent5 7 2 7" xfId="23495" xr:uid="{00000000-0005-0000-0000-0000D91F0000}"/>
    <cellStyle name="20% - Accent5 7 2 8" xfId="27594" xr:uid="{00000000-0005-0000-0000-0000DA1F0000}"/>
    <cellStyle name="20% - Accent5 7 3" xfId="2136" xr:uid="{00000000-0005-0000-0000-0000DB1F0000}"/>
    <cellStyle name="20% - Accent5 7 3 2" xfId="7110" xr:uid="{00000000-0005-0000-0000-0000DC1F0000}"/>
    <cellStyle name="20% - Accent5 7 3 3" xfId="11395" xr:uid="{00000000-0005-0000-0000-0000DD1F0000}"/>
    <cellStyle name="20% - Accent5 7 3 4" xfId="15667" xr:uid="{00000000-0005-0000-0000-0000DE1F0000}"/>
    <cellStyle name="20% - Accent5 7 3 5" xfId="19901" xr:uid="{00000000-0005-0000-0000-0000DF1F0000}"/>
    <cellStyle name="20% - Accent5 7 3 6" xfId="24139" xr:uid="{00000000-0005-0000-0000-0000E01F0000}"/>
    <cellStyle name="20% - Accent5 7 3 7" xfId="28217" xr:uid="{00000000-0005-0000-0000-0000E11F0000}"/>
    <cellStyle name="20% - Accent5 7 4" xfId="1277" xr:uid="{00000000-0005-0000-0000-0000E21F0000}"/>
    <cellStyle name="20% - Accent5 7 4 2" xfId="6252" xr:uid="{00000000-0005-0000-0000-0000E31F0000}"/>
    <cellStyle name="20% - Accent5 7 4 3" xfId="10541" xr:uid="{00000000-0005-0000-0000-0000E41F0000}"/>
    <cellStyle name="20% - Accent5 7 4 4" xfId="14817" xr:uid="{00000000-0005-0000-0000-0000E51F0000}"/>
    <cellStyle name="20% - Accent5 7 4 5" xfId="19059" xr:uid="{00000000-0005-0000-0000-0000E61F0000}"/>
    <cellStyle name="20% - Accent5 7 4 6" xfId="23305" xr:uid="{00000000-0005-0000-0000-0000E71F0000}"/>
    <cellStyle name="20% - Accent5 7 4 7" xfId="27410" xr:uid="{00000000-0005-0000-0000-0000E81F0000}"/>
    <cellStyle name="20% - Accent5 8" xfId="1468" xr:uid="{00000000-0005-0000-0000-0000E91F0000}"/>
    <cellStyle name="20% - Accent6" xfId="6" builtinId="50" customBuiltin="1"/>
    <cellStyle name="20% - Accent6 2" xfId="94" xr:uid="{00000000-0005-0000-0000-0000EB1F0000}"/>
    <cellStyle name="20% - Accent6 2 10" xfId="2981" xr:uid="{00000000-0005-0000-0000-0000EC1F0000}"/>
    <cellStyle name="20% - Accent6 2 10 2" xfId="7954" xr:uid="{00000000-0005-0000-0000-0000ED1F0000}"/>
    <cellStyle name="20% - Accent6 2 10 3" xfId="12231" xr:uid="{00000000-0005-0000-0000-0000EE1F0000}"/>
    <cellStyle name="20% - Accent6 2 10 4" xfId="16490" xr:uid="{00000000-0005-0000-0000-0000EF1F0000}"/>
    <cellStyle name="20% - Accent6 2 10 5" xfId="20709" xr:uid="{00000000-0005-0000-0000-0000F01F0000}"/>
    <cellStyle name="20% - Accent6 2 10 6" xfId="24907" xr:uid="{00000000-0005-0000-0000-0000F11F0000}"/>
    <cellStyle name="20% - Accent6 2 10 7" xfId="28804" xr:uid="{00000000-0005-0000-0000-0000F21F0000}"/>
    <cellStyle name="20% - Accent6 2 11" xfId="4336" xr:uid="{00000000-0005-0000-0000-0000F31F0000}"/>
    <cellStyle name="20% - Accent6 2 11 2" xfId="9308" xr:uid="{00000000-0005-0000-0000-0000F41F0000}"/>
    <cellStyle name="20% - Accent6 2 11 3" xfId="13586" xr:uid="{00000000-0005-0000-0000-0000F51F0000}"/>
    <cellStyle name="20% - Accent6 2 11 4" xfId="17842" xr:uid="{00000000-0005-0000-0000-0000F61F0000}"/>
    <cellStyle name="20% - Accent6 2 11 5" xfId="22059" xr:uid="{00000000-0005-0000-0000-0000F71F0000}"/>
    <cellStyle name="20% - Accent6 2 11 6" xfId="26245" xr:uid="{00000000-0005-0000-0000-0000F81F0000}"/>
    <cellStyle name="20% - Accent6 2 11 7" xfId="30124" xr:uid="{00000000-0005-0000-0000-0000F91F0000}"/>
    <cellStyle name="20% - Accent6 2 12" xfId="5073" xr:uid="{00000000-0005-0000-0000-0000FA1F0000}"/>
    <cellStyle name="20% - Accent6 2 13" xfId="9290" xr:uid="{00000000-0005-0000-0000-0000FB1F0000}"/>
    <cellStyle name="20% - Accent6 2 14" xfId="13568" xr:uid="{00000000-0005-0000-0000-0000FC1F0000}"/>
    <cellStyle name="20% - Accent6 2 15" xfId="17824" xr:uid="{00000000-0005-0000-0000-0000FD1F0000}"/>
    <cellStyle name="20% - Accent6 2 16" xfId="20654" xr:uid="{00000000-0005-0000-0000-0000FE1F0000}"/>
    <cellStyle name="20% - Accent6 2 17" xfId="26231" xr:uid="{00000000-0005-0000-0000-0000FF1F0000}"/>
    <cellStyle name="20% - Accent6 2 2" xfId="176" xr:uid="{00000000-0005-0000-0000-000000200000}"/>
    <cellStyle name="20% - Accent6 2 2 10" xfId="4368" xr:uid="{00000000-0005-0000-0000-000001200000}"/>
    <cellStyle name="20% - Accent6 2 2 10 2" xfId="9340" xr:uid="{00000000-0005-0000-0000-000002200000}"/>
    <cellStyle name="20% - Accent6 2 2 10 3" xfId="13618" xr:uid="{00000000-0005-0000-0000-000003200000}"/>
    <cellStyle name="20% - Accent6 2 2 10 4" xfId="17874" xr:uid="{00000000-0005-0000-0000-000004200000}"/>
    <cellStyle name="20% - Accent6 2 2 10 5" xfId="22091" xr:uid="{00000000-0005-0000-0000-000005200000}"/>
    <cellStyle name="20% - Accent6 2 2 10 6" xfId="26277" xr:uid="{00000000-0005-0000-0000-000006200000}"/>
    <cellStyle name="20% - Accent6 2 2 10 7" xfId="30156" xr:uid="{00000000-0005-0000-0000-000007200000}"/>
    <cellStyle name="20% - Accent6 2 2 11" xfId="5154" xr:uid="{00000000-0005-0000-0000-000008200000}"/>
    <cellStyle name="20% - Accent6 2 2 12" xfId="5019" xr:uid="{00000000-0005-0000-0000-000009200000}"/>
    <cellStyle name="20% - Accent6 2 2 13" xfId="6075" xr:uid="{00000000-0005-0000-0000-00000A200000}"/>
    <cellStyle name="20% - Accent6 2 2 14" xfId="10364" xr:uid="{00000000-0005-0000-0000-00000B200000}"/>
    <cellStyle name="20% - Accent6 2 2 15" xfId="22019" xr:uid="{00000000-0005-0000-0000-00000C200000}"/>
    <cellStyle name="20% - Accent6 2 2 16" xfId="20595" xr:uid="{00000000-0005-0000-0000-00000D200000}"/>
    <cellStyle name="20% - Accent6 2 2 2" xfId="320" xr:uid="{00000000-0005-0000-0000-00000E200000}"/>
    <cellStyle name="20% - Accent6 2 2 2 10" xfId="12013" xr:uid="{00000000-0005-0000-0000-00000F200000}"/>
    <cellStyle name="20% - Accent6 2 2 2 11" xfId="16285" xr:uid="{00000000-0005-0000-0000-000010200000}"/>
    <cellStyle name="20% - Accent6 2 2 2 12" xfId="20488" xr:uid="{00000000-0005-0000-0000-000011200000}"/>
    <cellStyle name="20% - Accent6 2 2 2 13" xfId="24736" xr:uid="{00000000-0005-0000-0000-000012200000}"/>
    <cellStyle name="20% - Accent6 2 2 2 2" xfId="484" xr:uid="{00000000-0005-0000-0000-000013200000}"/>
    <cellStyle name="20% - Accent6 2 2 2 2 10" xfId="16312" xr:uid="{00000000-0005-0000-0000-000014200000}"/>
    <cellStyle name="20% - Accent6 2 2 2 2 11" xfId="22030" xr:uid="{00000000-0005-0000-0000-000015200000}"/>
    <cellStyle name="20% - Accent6 2 2 2 2 12" xfId="24758" xr:uid="{00000000-0005-0000-0000-000016200000}"/>
    <cellStyle name="20% - Accent6 2 2 2 2 2" xfId="858" xr:uid="{00000000-0005-0000-0000-000017200000}"/>
    <cellStyle name="20% - Accent6 2 2 2 2 2 10" xfId="22911" xr:uid="{00000000-0005-0000-0000-000018200000}"/>
    <cellStyle name="20% - Accent6 2 2 2 2 2 11" xfId="27063" xr:uid="{00000000-0005-0000-0000-000019200000}"/>
    <cellStyle name="20% - Accent6 2 2 2 2 2 2" xfId="2321" xr:uid="{00000000-0005-0000-0000-00001A200000}"/>
    <cellStyle name="20% - Accent6 2 2 2 2 2 2 2" xfId="4225" xr:uid="{00000000-0005-0000-0000-00001B200000}"/>
    <cellStyle name="20% - Accent6 2 2 2 2 2 2 2 2" xfId="9199" xr:uid="{00000000-0005-0000-0000-00001C200000}"/>
    <cellStyle name="20% - Accent6 2 2 2 2 2 2 2 3" xfId="13476" xr:uid="{00000000-0005-0000-0000-00001D200000}"/>
    <cellStyle name="20% - Accent6 2 2 2 2 2 2 2 4" xfId="17734" xr:uid="{00000000-0005-0000-0000-00001E200000}"/>
    <cellStyle name="20% - Accent6 2 2 2 2 2 2 2 5" xfId="21953" xr:uid="{00000000-0005-0000-0000-00001F200000}"/>
    <cellStyle name="20% - Accent6 2 2 2 2 2 2 2 6" xfId="26148" xr:uid="{00000000-0005-0000-0000-000020200000}"/>
    <cellStyle name="20% - Accent6 2 2 2 2 2 2 2 7" xfId="30044" xr:uid="{00000000-0005-0000-0000-000021200000}"/>
    <cellStyle name="20% - Accent6 2 2 2 2 2 2 3" xfId="7295" xr:uid="{00000000-0005-0000-0000-000022200000}"/>
    <cellStyle name="20% - Accent6 2 2 2 2 2 2 4" xfId="11580" xr:uid="{00000000-0005-0000-0000-000023200000}"/>
    <cellStyle name="20% - Accent6 2 2 2 2 2 2 5" xfId="15852" xr:uid="{00000000-0005-0000-0000-000024200000}"/>
    <cellStyle name="20% - Accent6 2 2 2 2 2 2 6" xfId="20086" xr:uid="{00000000-0005-0000-0000-000025200000}"/>
    <cellStyle name="20% - Accent6 2 2 2 2 2 2 7" xfId="24324" xr:uid="{00000000-0005-0000-0000-000026200000}"/>
    <cellStyle name="20% - Accent6 2 2 2 2 2 2 8" xfId="28402" xr:uid="{00000000-0005-0000-0000-000027200000}"/>
    <cellStyle name="20% - Accent6 2 2 2 2 2 3" xfId="1469" xr:uid="{00000000-0005-0000-0000-000028200000}"/>
    <cellStyle name="20% - Accent6 2 2 2 2 2 3 2" xfId="6444" xr:uid="{00000000-0005-0000-0000-000029200000}"/>
    <cellStyle name="20% - Accent6 2 2 2 2 2 3 3" xfId="10733" xr:uid="{00000000-0005-0000-0000-00002A200000}"/>
    <cellStyle name="20% - Accent6 2 2 2 2 2 3 4" xfId="15009" xr:uid="{00000000-0005-0000-0000-00002B200000}"/>
    <cellStyle name="20% - Accent6 2 2 2 2 2 3 5" xfId="19250" xr:uid="{00000000-0005-0000-0000-00002C200000}"/>
    <cellStyle name="20% - Accent6 2 2 2 2 2 3 6" xfId="23497" xr:uid="{00000000-0005-0000-0000-00002D200000}"/>
    <cellStyle name="20% - Accent6 2 2 2 2 2 3 7" xfId="27595" xr:uid="{00000000-0005-0000-0000-00002E200000}"/>
    <cellStyle name="20% - Accent6 2 2 2 2 2 4" xfId="3568" xr:uid="{00000000-0005-0000-0000-00002F200000}"/>
    <cellStyle name="20% - Accent6 2 2 2 2 2 4 2" xfId="8542" xr:uid="{00000000-0005-0000-0000-000030200000}"/>
    <cellStyle name="20% - Accent6 2 2 2 2 2 4 3" xfId="12819" xr:uid="{00000000-0005-0000-0000-000031200000}"/>
    <cellStyle name="20% - Accent6 2 2 2 2 2 4 4" xfId="17077" xr:uid="{00000000-0005-0000-0000-000032200000}"/>
    <cellStyle name="20% - Accent6 2 2 2 2 2 4 5" xfId="21296" xr:uid="{00000000-0005-0000-0000-000033200000}"/>
    <cellStyle name="20% - Accent6 2 2 2 2 2 4 6" xfId="25491" xr:uid="{00000000-0005-0000-0000-000034200000}"/>
    <cellStyle name="20% - Accent6 2 2 2 2 2 4 7" xfId="29387" xr:uid="{00000000-0005-0000-0000-000035200000}"/>
    <cellStyle name="20% - Accent6 2 2 2 2 2 5" xfId="4916" xr:uid="{00000000-0005-0000-0000-000036200000}"/>
    <cellStyle name="20% - Accent6 2 2 2 2 2 5 2" xfId="9888" xr:uid="{00000000-0005-0000-0000-000037200000}"/>
    <cellStyle name="20% - Accent6 2 2 2 2 2 5 3" xfId="14166" xr:uid="{00000000-0005-0000-0000-000038200000}"/>
    <cellStyle name="20% - Accent6 2 2 2 2 2 5 4" xfId="18422" xr:uid="{00000000-0005-0000-0000-000039200000}"/>
    <cellStyle name="20% - Accent6 2 2 2 2 2 5 5" xfId="22639" xr:uid="{00000000-0005-0000-0000-00003A200000}"/>
    <cellStyle name="20% - Accent6 2 2 2 2 2 5 6" xfId="26825" xr:uid="{00000000-0005-0000-0000-00003B200000}"/>
    <cellStyle name="20% - Accent6 2 2 2 2 2 5 7" xfId="30704" xr:uid="{00000000-0005-0000-0000-00003C200000}"/>
    <cellStyle name="20% - Accent6 2 2 2 2 2 6" xfId="5834" xr:uid="{00000000-0005-0000-0000-00003D200000}"/>
    <cellStyle name="20% - Accent6 2 2 2 2 2 7" xfId="10126" xr:uid="{00000000-0005-0000-0000-00003E200000}"/>
    <cellStyle name="20% - Accent6 2 2 2 2 2 8" xfId="14404" xr:uid="{00000000-0005-0000-0000-00003F200000}"/>
    <cellStyle name="20% - Accent6 2 2 2 2 2 9" xfId="18660" xr:uid="{00000000-0005-0000-0000-000040200000}"/>
    <cellStyle name="20% - Accent6 2 2 2 2 3" xfId="2117" xr:uid="{00000000-0005-0000-0000-000041200000}"/>
    <cellStyle name="20% - Accent6 2 2 2 2 3 2" xfId="3896" xr:uid="{00000000-0005-0000-0000-000042200000}"/>
    <cellStyle name="20% - Accent6 2 2 2 2 3 2 2" xfId="8870" xr:uid="{00000000-0005-0000-0000-000043200000}"/>
    <cellStyle name="20% - Accent6 2 2 2 2 3 2 3" xfId="13147" xr:uid="{00000000-0005-0000-0000-000044200000}"/>
    <cellStyle name="20% - Accent6 2 2 2 2 3 2 4" xfId="17405" xr:uid="{00000000-0005-0000-0000-000045200000}"/>
    <cellStyle name="20% - Accent6 2 2 2 2 3 2 5" xfId="21624" xr:uid="{00000000-0005-0000-0000-000046200000}"/>
    <cellStyle name="20% - Accent6 2 2 2 2 3 2 6" xfId="25819" xr:uid="{00000000-0005-0000-0000-000047200000}"/>
    <cellStyle name="20% - Accent6 2 2 2 2 3 2 7" xfId="29715" xr:uid="{00000000-0005-0000-0000-000048200000}"/>
    <cellStyle name="20% - Accent6 2 2 2 2 3 3" xfId="7091" xr:uid="{00000000-0005-0000-0000-000049200000}"/>
    <cellStyle name="20% - Accent6 2 2 2 2 3 4" xfId="11376" xr:uid="{00000000-0005-0000-0000-00004A200000}"/>
    <cellStyle name="20% - Accent6 2 2 2 2 3 5" xfId="15648" xr:uid="{00000000-0005-0000-0000-00004B200000}"/>
    <cellStyle name="20% - Accent6 2 2 2 2 3 6" xfId="19882" xr:uid="{00000000-0005-0000-0000-00004C200000}"/>
    <cellStyle name="20% - Accent6 2 2 2 2 3 7" xfId="24120" xr:uid="{00000000-0005-0000-0000-00004D200000}"/>
    <cellStyle name="20% - Accent6 2 2 2 2 3 8" xfId="28198" xr:uid="{00000000-0005-0000-0000-00004E200000}"/>
    <cellStyle name="20% - Accent6 2 2 2 2 4" xfId="1256" xr:uid="{00000000-0005-0000-0000-00004F200000}"/>
    <cellStyle name="20% - Accent6 2 2 2 2 4 2" xfId="6231" xr:uid="{00000000-0005-0000-0000-000050200000}"/>
    <cellStyle name="20% - Accent6 2 2 2 2 4 3" xfId="10520" xr:uid="{00000000-0005-0000-0000-000051200000}"/>
    <cellStyle name="20% - Accent6 2 2 2 2 4 4" xfId="14798" xr:uid="{00000000-0005-0000-0000-000052200000}"/>
    <cellStyle name="20% - Accent6 2 2 2 2 4 5" xfId="19040" xr:uid="{00000000-0005-0000-0000-000053200000}"/>
    <cellStyle name="20% - Accent6 2 2 2 2 4 6" xfId="23286" xr:uid="{00000000-0005-0000-0000-000054200000}"/>
    <cellStyle name="20% - Accent6 2 2 2 2 4 7" xfId="27391" xr:uid="{00000000-0005-0000-0000-000055200000}"/>
    <cellStyle name="20% - Accent6 2 2 2 2 5" xfId="3239" xr:uid="{00000000-0005-0000-0000-000056200000}"/>
    <cellStyle name="20% - Accent6 2 2 2 2 5 2" xfId="8212" xr:uid="{00000000-0005-0000-0000-000057200000}"/>
    <cellStyle name="20% - Accent6 2 2 2 2 5 3" xfId="12489" xr:uid="{00000000-0005-0000-0000-000058200000}"/>
    <cellStyle name="20% - Accent6 2 2 2 2 5 4" xfId="16748" xr:uid="{00000000-0005-0000-0000-000059200000}"/>
    <cellStyle name="20% - Accent6 2 2 2 2 5 5" xfId="20966" xr:uid="{00000000-0005-0000-0000-00005A200000}"/>
    <cellStyle name="20% - Accent6 2 2 2 2 5 6" xfId="25162" xr:uid="{00000000-0005-0000-0000-00005B200000}"/>
    <cellStyle name="20% - Accent6 2 2 2 2 5 7" xfId="29058" xr:uid="{00000000-0005-0000-0000-00005C200000}"/>
    <cellStyle name="20% - Accent6 2 2 2 2 6" xfId="4587" xr:uid="{00000000-0005-0000-0000-00005D200000}"/>
    <cellStyle name="20% - Accent6 2 2 2 2 6 2" xfId="9559" xr:uid="{00000000-0005-0000-0000-00005E200000}"/>
    <cellStyle name="20% - Accent6 2 2 2 2 6 3" xfId="13837" xr:uid="{00000000-0005-0000-0000-00005F200000}"/>
    <cellStyle name="20% - Accent6 2 2 2 2 6 4" xfId="18093" xr:uid="{00000000-0005-0000-0000-000060200000}"/>
    <cellStyle name="20% - Accent6 2 2 2 2 6 5" xfId="22310" xr:uid="{00000000-0005-0000-0000-000061200000}"/>
    <cellStyle name="20% - Accent6 2 2 2 2 6 6" xfId="26496" xr:uid="{00000000-0005-0000-0000-000062200000}"/>
    <cellStyle name="20% - Accent6 2 2 2 2 6 7" xfId="30375" xr:uid="{00000000-0005-0000-0000-000063200000}"/>
    <cellStyle name="20% - Accent6 2 2 2 2 7" xfId="5461" xr:uid="{00000000-0005-0000-0000-000064200000}"/>
    <cellStyle name="20% - Accent6 2 2 2 2 8" xfId="7761" xr:uid="{00000000-0005-0000-0000-000065200000}"/>
    <cellStyle name="20% - Accent6 2 2 2 2 9" xfId="12043" xr:uid="{00000000-0005-0000-0000-000066200000}"/>
    <cellStyle name="20% - Accent6 2 2 2 3" xfId="703" xr:uid="{00000000-0005-0000-0000-000067200000}"/>
    <cellStyle name="20% - Accent6 2 2 2 3 10" xfId="22756" xr:uid="{00000000-0005-0000-0000-000068200000}"/>
    <cellStyle name="20% - Accent6 2 2 2 3 11" xfId="26908" xr:uid="{00000000-0005-0000-0000-000069200000}"/>
    <cellStyle name="20% - Accent6 2 2 2 3 2" xfId="2322" xr:uid="{00000000-0005-0000-0000-00006A200000}"/>
    <cellStyle name="20% - Accent6 2 2 2 3 2 2" xfId="4070" xr:uid="{00000000-0005-0000-0000-00006B200000}"/>
    <cellStyle name="20% - Accent6 2 2 2 3 2 2 2" xfId="9044" xr:uid="{00000000-0005-0000-0000-00006C200000}"/>
    <cellStyle name="20% - Accent6 2 2 2 3 2 2 3" xfId="13321" xr:uid="{00000000-0005-0000-0000-00006D200000}"/>
    <cellStyle name="20% - Accent6 2 2 2 3 2 2 4" xfId="17579" xr:uid="{00000000-0005-0000-0000-00006E200000}"/>
    <cellStyle name="20% - Accent6 2 2 2 3 2 2 5" xfId="21798" xr:uid="{00000000-0005-0000-0000-00006F200000}"/>
    <cellStyle name="20% - Accent6 2 2 2 3 2 2 6" xfId="25993" xr:uid="{00000000-0005-0000-0000-000070200000}"/>
    <cellStyle name="20% - Accent6 2 2 2 3 2 2 7" xfId="29889" xr:uid="{00000000-0005-0000-0000-000071200000}"/>
    <cellStyle name="20% - Accent6 2 2 2 3 2 3" xfId="7296" xr:uid="{00000000-0005-0000-0000-000072200000}"/>
    <cellStyle name="20% - Accent6 2 2 2 3 2 4" xfId="11581" xr:uid="{00000000-0005-0000-0000-000073200000}"/>
    <cellStyle name="20% - Accent6 2 2 2 3 2 5" xfId="15853" xr:uid="{00000000-0005-0000-0000-000074200000}"/>
    <cellStyle name="20% - Accent6 2 2 2 3 2 6" xfId="20087" xr:uid="{00000000-0005-0000-0000-000075200000}"/>
    <cellStyle name="20% - Accent6 2 2 2 3 2 7" xfId="24325" xr:uid="{00000000-0005-0000-0000-000076200000}"/>
    <cellStyle name="20% - Accent6 2 2 2 3 2 8" xfId="28403" xr:uid="{00000000-0005-0000-0000-000077200000}"/>
    <cellStyle name="20% - Accent6 2 2 2 3 3" xfId="1470" xr:uid="{00000000-0005-0000-0000-000078200000}"/>
    <cellStyle name="20% - Accent6 2 2 2 3 3 2" xfId="6445" xr:uid="{00000000-0005-0000-0000-000079200000}"/>
    <cellStyle name="20% - Accent6 2 2 2 3 3 3" xfId="10734" xr:uid="{00000000-0005-0000-0000-00007A200000}"/>
    <cellStyle name="20% - Accent6 2 2 2 3 3 4" xfId="15010" xr:uid="{00000000-0005-0000-0000-00007B200000}"/>
    <cellStyle name="20% - Accent6 2 2 2 3 3 5" xfId="19251" xr:uid="{00000000-0005-0000-0000-00007C200000}"/>
    <cellStyle name="20% - Accent6 2 2 2 3 3 6" xfId="23498" xr:uid="{00000000-0005-0000-0000-00007D200000}"/>
    <cellStyle name="20% - Accent6 2 2 2 3 3 7" xfId="27596" xr:uid="{00000000-0005-0000-0000-00007E200000}"/>
    <cellStyle name="20% - Accent6 2 2 2 3 4" xfId="3413" xr:uid="{00000000-0005-0000-0000-00007F200000}"/>
    <cellStyle name="20% - Accent6 2 2 2 3 4 2" xfId="8387" xr:uid="{00000000-0005-0000-0000-000080200000}"/>
    <cellStyle name="20% - Accent6 2 2 2 3 4 3" xfId="12664" xr:uid="{00000000-0005-0000-0000-000081200000}"/>
    <cellStyle name="20% - Accent6 2 2 2 3 4 4" xfId="16922" xr:uid="{00000000-0005-0000-0000-000082200000}"/>
    <cellStyle name="20% - Accent6 2 2 2 3 4 5" xfId="21141" xr:uid="{00000000-0005-0000-0000-000083200000}"/>
    <cellStyle name="20% - Accent6 2 2 2 3 4 6" xfId="25336" xr:uid="{00000000-0005-0000-0000-000084200000}"/>
    <cellStyle name="20% - Accent6 2 2 2 3 4 7" xfId="29232" xr:uid="{00000000-0005-0000-0000-000085200000}"/>
    <cellStyle name="20% - Accent6 2 2 2 3 5" xfId="4761" xr:uid="{00000000-0005-0000-0000-000086200000}"/>
    <cellStyle name="20% - Accent6 2 2 2 3 5 2" xfId="9733" xr:uid="{00000000-0005-0000-0000-000087200000}"/>
    <cellStyle name="20% - Accent6 2 2 2 3 5 3" xfId="14011" xr:uid="{00000000-0005-0000-0000-000088200000}"/>
    <cellStyle name="20% - Accent6 2 2 2 3 5 4" xfId="18267" xr:uid="{00000000-0005-0000-0000-000089200000}"/>
    <cellStyle name="20% - Accent6 2 2 2 3 5 5" xfId="22484" xr:uid="{00000000-0005-0000-0000-00008A200000}"/>
    <cellStyle name="20% - Accent6 2 2 2 3 5 6" xfId="26670" xr:uid="{00000000-0005-0000-0000-00008B200000}"/>
    <cellStyle name="20% - Accent6 2 2 2 3 5 7" xfId="30549" xr:uid="{00000000-0005-0000-0000-00008C200000}"/>
    <cellStyle name="20% - Accent6 2 2 2 3 6" xfId="5679" xr:uid="{00000000-0005-0000-0000-00008D200000}"/>
    <cellStyle name="20% - Accent6 2 2 2 3 7" xfId="9971" xr:uid="{00000000-0005-0000-0000-00008E200000}"/>
    <cellStyle name="20% - Accent6 2 2 2 3 8" xfId="14249" xr:uid="{00000000-0005-0000-0000-00008F200000}"/>
    <cellStyle name="20% - Accent6 2 2 2 3 9" xfId="18505" xr:uid="{00000000-0005-0000-0000-000090200000}"/>
    <cellStyle name="20% - Accent6 2 2 2 4" xfId="1965" xr:uid="{00000000-0005-0000-0000-000091200000}"/>
    <cellStyle name="20% - Accent6 2 2 2 4 2" xfId="3741" xr:uid="{00000000-0005-0000-0000-000092200000}"/>
    <cellStyle name="20% - Accent6 2 2 2 4 2 2" xfId="8715" xr:uid="{00000000-0005-0000-0000-000093200000}"/>
    <cellStyle name="20% - Accent6 2 2 2 4 2 3" xfId="12992" xr:uid="{00000000-0005-0000-0000-000094200000}"/>
    <cellStyle name="20% - Accent6 2 2 2 4 2 4" xfId="17250" xr:uid="{00000000-0005-0000-0000-000095200000}"/>
    <cellStyle name="20% - Accent6 2 2 2 4 2 5" xfId="21469" xr:uid="{00000000-0005-0000-0000-000096200000}"/>
    <cellStyle name="20% - Accent6 2 2 2 4 2 6" xfId="25664" xr:uid="{00000000-0005-0000-0000-000097200000}"/>
    <cellStyle name="20% - Accent6 2 2 2 4 2 7" xfId="29560" xr:uid="{00000000-0005-0000-0000-000098200000}"/>
    <cellStyle name="20% - Accent6 2 2 2 4 3" xfId="6939" xr:uid="{00000000-0005-0000-0000-000099200000}"/>
    <cellStyle name="20% - Accent6 2 2 2 4 4" xfId="11224" xr:uid="{00000000-0005-0000-0000-00009A200000}"/>
    <cellStyle name="20% - Accent6 2 2 2 4 5" xfId="15497" xr:uid="{00000000-0005-0000-0000-00009B200000}"/>
    <cellStyle name="20% - Accent6 2 2 2 4 6" xfId="19732" xr:uid="{00000000-0005-0000-0000-00009C200000}"/>
    <cellStyle name="20% - Accent6 2 2 2 4 7" xfId="23970" xr:uid="{00000000-0005-0000-0000-00009D200000}"/>
    <cellStyle name="20% - Accent6 2 2 2 4 8" xfId="28048" xr:uid="{00000000-0005-0000-0000-00009E200000}"/>
    <cellStyle name="20% - Accent6 2 2 2 5" xfId="1081" xr:uid="{00000000-0005-0000-0000-00009F200000}"/>
    <cellStyle name="20% - Accent6 2 2 2 5 2" xfId="6057" xr:uid="{00000000-0005-0000-0000-0000A0200000}"/>
    <cellStyle name="20% - Accent6 2 2 2 5 3" xfId="10346" xr:uid="{00000000-0005-0000-0000-0000A1200000}"/>
    <cellStyle name="20% - Accent6 2 2 2 5 4" xfId="14624" xr:uid="{00000000-0005-0000-0000-0000A2200000}"/>
    <cellStyle name="20% - Accent6 2 2 2 5 5" xfId="18872" xr:uid="{00000000-0005-0000-0000-0000A3200000}"/>
    <cellStyle name="20% - Accent6 2 2 2 5 6" xfId="23120" xr:uid="{00000000-0005-0000-0000-0000A4200000}"/>
    <cellStyle name="20% - Accent6 2 2 2 5 7" xfId="27240" xr:uid="{00000000-0005-0000-0000-0000A5200000}"/>
    <cellStyle name="20% - Accent6 2 2 2 6" xfId="3084" xr:uid="{00000000-0005-0000-0000-0000A6200000}"/>
    <cellStyle name="20% - Accent6 2 2 2 6 2" xfId="8057" xr:uid="{00000000-0005-0000-0000-0000A7200000}"/>
    <cellStyle name="20% - Accent6 2 2 2 6 3" xfId="12334" xr:uid="{00000000-0005-0000-0000-0000A8200000}"/>
    <cellStyle name="20% - Accent6 2 2 2 6 4" xfId="16593" xr:uid="{00000000-0005-0000-0000-0000A9200000}"/>
    <cellStyle name="20% - Accent6 2 2 2 6 5" xfId="20811" xr:uid="{00000000-0005-0000-0000-0000AA200000}"/>
    <cellStyle name="20% - Accent6 2 2 2 6 6" xfId="25007" xr:uid="{00000000-0005-0000-0000-0000AB200000}"/>
    <cellStyle name="20% - Accent6 2 2 2 6 7" xfId="28903" xr:uid="{00000000-0005-0000-0000-0000AC200000}"/>
    <cellStyle name="20% - Accent6 2 2 2 7" xfId="4432" xr:uid="{00000000-0005-0000-0000-0000AD200000}"/>
    <cellStyle name="20% - Accent6 2 2 2 7 2" xfId="9404" xr:uid="{00000000-0005-0000-0000-0000AE200000}"/>
    <cellStyle name="20% - Accent6 2 2 2 7 3" xfId="13682" xr:uid="{00000000-0005-0000-0000-0000AF200000}"/>
    <cellStyle name="20% - Accent6 2 2 2 7 4" xfId="17938" xr:uid="{00000000-0005-0000-0000-0000B0200000}"/>
    <cellStyle name="20% - Accent6 2 2 2 7 5" xfId="22155" xr:uid="{00000000-0005-0000-0000-0000B1200000}"/>
    <cellStyle name="20% - Accent6 2 2 2 7 6" xfId="26341" xr:uid="{00000000-0005-0000-0000-0000B2200000}"/>
    <cellStyle name="20% - Accent6 2 2 2 7 7" xfId="30220" xr:uid="{00000000-0005-0000-0000-0000B3200000}"/>
    <cellStyle name="20% - Accent6 2 2 2 8" xfId="5297" xr:uid="{00000000-0005-0000-0000-0000B4200000}"/>
    <cellStyle name="20% - Accent6 2 2 2 9" xfId="7730" xr:uid="{00000000-0005-0000-0000-0000B5200000}"/>
    <cellStyle name="20% - Accent6 2 2 3" xfId="423" xr:uid="{00000000-0005-0000-0000-0000B6200000}"/>
    <cellStyle name="20% - Accent6 2 2 3 10" xfId="16289" xr:uid="{00000000-0005-0000-0000-0000B7200000}"/>
    <cellStyle name="20% - Accent6 2 2 3 11" xfId="20637" xr:uid="{00000000-0005-0000-0000-0000B8200000}"/>
    <cellStyle name="20% - Accent6 2 2 3 12" xfId="24739" xr:uid="{00000000-0005-0000-0000-0000B9200000}"/>
    <cellStyle name="20% - Accent6 2 2 3 2" xfId="797" xr:uid="{00000000-0005-0000-0000-0000BA200000}"/>
    <cellStyle name="20% - Accent6 2 2 3 2 10" xfId="22850" xr:uid="{00000000-0005-0000-0000-0000BB200000}"/>
    <cellStyle name="20% - Accent6 2 2 3 2 11" xfId="27002" xr:uid="{00000000-0005-0000-0000-0000BC200000}"/>
    <cellStyle name="20% - Accent6 2 2 3 2 2" xfId="2323" xr:uid="{00000000-0005-0000-0000-0000BD200000}"/>
    <cellStyle name="20% - Accent6 2 2 3 2 2 2" xfId="4164" xr:uid="{00000000-0005-0000-0000-0000BE200000}"/>
    <cellStyle name="20% - Accent6 2 2 3 2 2 2 2" xfId="9138" xr:uid="{00000000-0005-0000-0000-0000BF200000}"/>
    <cellStyle name="20% - Accent6 2 2 3 2 2 2 3" xfId="13415" xr:uid="{00000000-0005-0000-0000-0000C0200000}"/>
    <cellStyle name="20% - Accent6 2 2 3 2 2 2 4" xfId="17673" xr:uid="{00000000-0005-0000-0000-0000C1200000}"/>
    <cellStyle name="20% - Accent6 2 2 3 2 2 2 5" xfId="21892" xr:uid="{00000000-0005-0000-0000-0000C2200000}"/>
    <cellStyle name="20% - Accent6 2 2 3 2 2 2 6" xfId="26087" xr:uid="{00000000-0005-0000-0000-0000C3200000}"/>
    <cellStyle name="20% - Accent6 2 2 3 2 2 2 7" xfId="29983" xr:uid="{00000000-0005-0000-0000-0000C4200000}"/>
    <cellStyle name="20% - Accent6 2 2 3 2 2 3" xfId="7297" xr:uid="{00000000-0005-0000-0000-0000C5200000}"/>
    <cellStyle name="20% - Accent6 2 2 3 2 2 4" xfId="11582" xr:uid="{00000000-0005-0000-0000-0000C6200000}"/>
    <cellStyle name="20% - Accent6 2 2 3 2 2 5" xfId="15854" xr:uid="{00000000-0005-0000-0000-0000C7200000}"/>
    <cellStyle name="20% - Accent6 2 2 3 2 2 6" xfId="20088" xr:uid="{00000000-0005-0000-0000-0000C8200000}"/>
    <cellStyle name="20% - Accent6 2 2 3 2 2 7" xfId="24326" xr:uid="{00000000-0005-0000-0000-0000C9200000}"/>
    <cellStyle name="20% - Accent6 2 2 3 2 2 8" xfId="28404" xr:uid="{00000000-0005-0000-0000-0000CA200000}"/>
    <cellStyle name="20% - Accent6 2 2 3 2 3" xfId="1471" xr:uid="{00000000-0005-0000-0000-0000CB200000}"/>
    <cellStyle name="20% - Accent6 2 2 3 2 3 2" xfId="6446" xr:uid="{00000000-0005-0000-0000-0000CC200000}"/>
    <cellStyle name="20% - Accent6 2 2 3 2 3 3" xfId="10735" xr:uid="{00000000-0005-0000-0000-0000CD200000}"/>
    <cellStyle name="20% - Accent6 2 2 3 2 3 4" xfId="15011" xr:uid="{00000000-0005-0000-0000-0000CE200000}"/>
    <cellStyle name="20% - Accent6 2 2 3 2 3 5" xfId="19252" xr:uid="{00000000-0005-0000-0000-0000CF200000}"/>
    <cellStyle name="20% - Accent6 2 2 3 2 3 6" xfId="23499" xr:uid="{00000000-0005-0000-0000-0000D0200000}"/>
    <cellStyle name="20% - Accent6 2 2 3 2 3 7" xfId="27597" xr:uid="{00000000-0005-0000-0000-0000D1200000}"/>
    <cellStyle name="20% - Accent6 2 2 3 2 4" xfId="3507" xr:uid="{00000000-0005-0000-0000-0000D2200000}"/>
    <cellStyle name="20% - Accent6 2 2 3 2 4 2" xfId="8481" xr:uid="{00000000-0005-0000-0000-0000D3200000}"/>
    <cellStyle name="20% - Accent6 2 2 3 2 4 3" xfId="12758" xr:uid="{00000000-0005-0000-0000-0000D4200000}"/>
    <cellStyle name="20% - Accent6 2 2 3 2 4 4" xfId="17016" xr:uid="{00000000-0005-0000-0000-0000D5200000}"/>
    <cellStyle name="20% - Accent6 2 2 3 2 4 5" xfId="21235" xr:uid="{00000000-0005-0000-0000-0000D6200000}"/>
    <cellStyle name="20% - Accent6 2 2 3 2 4 6" xfId="25430" xr:uid="{00000000-0005-0000-0000-0000D7200000}"/>
    <cellStyle name="20% - Accent6 2 2 3 2 4 7" xfId="29326" xr:uid="{00000000-0005-0000-0000-0000D8200000}"/>
    <cellStyle name="20% - Accent6 2 2 3 2 5" xfId="4855" xr:uid="{00000000-0005-0000-0000-0000D9200000}"/>
    <cellStyle name="20% - Accent6 2 2 3 2 5 2" xfId="9827" xr:uid="{00000000-0005-0000-0000-0000DA200000}"/>
    <cellStyle name="20% - Accent6 2 2 3 2 5 3" xfId="14105" xr:uid="{00000000-0005-0000-0000-0000DB200000}"/>
    <cellStyle name="20% - Accent6 2 2 3 2 5 4" xfId="18361" xr:uid="{00000000-0005-0000-0000-0000DC200000}"/>
    <cellStyle name="20% - Accent6 2 2 3 2 5 5" xfId="22578" xr:uid="{00000000-0005-0000-0000-0000DD200000}"/>
    <cellStyle name="20% - Accent6 2 2 3 2 5 6" xfId="26764" xr:uid="{00000000-0005-0000-0000-0000DE200000}"/>
    <cellStyle name="20% - Accent6 2 2 3 2 5 7" xfId="30643" xr:uid="{00000000-0005-0000-0000-0000DF200000}"/>
    <cellStyle name="20% - Accent6 2 2 3 2 6" xfId="5773" xr:uid="{00000000-0005-0000-0000-0000E0200000}"/>
    <cellStyle name="20% - Accent6 2 2 3 2 7" xfId="10065" xr:uid="{00000000-0005-0000-0000-0000E1200000}"/>
    <cellStyle name="20% - Accent6 2 2 3 2 8" xfId="14343" xr:uid="{00000000-0005-0000-0000-0000E2200000}"/>
    <cellStyle name="20% - Accent6 2 2 3 2 9" xfId="18599" xr:uid="{00000000-0005-0000-0000-0000E3200000}"/>
    <cellStyle name="20% - Accent6 2 2 3 3" xfId="2056" xr:uid="{00000000-0005-0000-0000-0000E4200000}"/>
    <cellStyle name="20% - Accent6 2 2 3 3 2" xfId="3835" xr:uid="{00000000-0005-0000-0000-0000E5200000}"/>
    <cellStyle name="20% - Accent6 2 2 3 3 2 2" xfId="8809" xr:uid="{00000000-0005-0000-0000-0000E6200000}"/>
    <cellStyle name="20% - Accent6 2 2 3 3 2 3" xfId="13086" xr:uid="{00000000-0005-0000-0000-0000E7200000}"/>
    <cellStyle name="20% - Accent6 2 2 3 3 2 4" xfId="17344" xr:uid="{00000000-0005-0000-0000-0000E8200000}"/>
    <cellStyle name="20% - Accent6 2 2 3 3 2 5" xfId="21563" xr:uid="{00000000-0005-0000-0000-0000E9200000}"/>
    <cellStyle name="20% - Accent6 2 2 3 3 2 6" xfId="25758" xr:uid="{00000000-0005-0000-0000-0000EA200000}"/>
    <cellStyle name="20% - Accent6 2 2 3 3 2 7" xfId="29654" xr:uid="{00000000-0005-0000-0000-0000EB200000}"/>
    <cellStyle name="20% - Accent6 2 2 3 3 3" xfId="7030" xr:uid="{00000000-0005-0000-0000-0000EC200000}"/>
    <cellStyle name="20% - Accent6 2 2 3 3 4" xfId="11315" xr:uid="{00000000-0005-0000-0000-0000ED200000}"/>
    <cellStyle name="20% - Accent6 2 2 3 3 5" xfId="15587" xr:uid="{00000000-0005-0000-0000-0000EE200000}"/>
    <cellStyle name="20% - Accent6 2 2 3 3 6" xfId="19821" xr:uid="{00000000-0005-0000-0000-0000EF200000}"/>
    <cellStyle name="20% - Accent6 2 2 3 3 7" xfId="24059" xr:uid="{00000000-0005-0000-0000-0000F0200000}"/>
    <cellStyle name="20% - Accent6 2 2 3 3 8" xfId="28137" xr:uid="{00000000-0005-0000-0000-0000F1200000}"/>
    <cellStyle name="20% - Accent6 2 2 3 4" xfId="1195" xr:uid="{00000000-0005-0000-0000-0000F2200000}"/>
    <cellStyle name="20% - Accent6 2 2 3 4 2" xfId="6170" xr:uid="{00000000-0005-0000-0000-0000F3200000}"/>
    <cellStyle name="20% - Accent6 2 2 3 4 3" xfId="10459" xr:uid="{00000000-0005-0000-0000-0000F4200000}"/>
    <cellStyle name="20% - Accent6 2 2 3 4 4" xfId="14737" xr:uid="{00000000-0005-0000-0000-0000F5200000}"/>
    <cellStyle name="20% - Accent6 2 2 3 4 5" xfId="18979" xr:uid="{00000000-0005-0000-0000-0000F6200000}"/>
    <cellStyle name="20% - Accent6 2 2 3 4 6" xfId="23225" xr:uid="{00000000-0005-0000-0000-0000F7200000}"/>
    <cellStyle name="20% - Accent6 2 2 3 4 7" xfId="27330" xr:uid="{00000000-0005-0000-0000-0000F8200000}"/>
    <cellStyle name="20% - Accent6 2 2 3 5" xfId="3178" xr:uid="{00000000-0005-0000-0000-0000F9200000}"/>
    <cellStyle name="20% - Accent6 2 2 3 5 2" xfId="8151" xr:uid="{00000000-0005-0000-0000-0000FA200000}"/>
    <cellStyle name="20% - Accent6 2 2 3 5 3" xfId="12428" xr:uid="{00000000-0005-0000-0000-0000FB200000}"/>
    <cellStyle name="20% - Accent6 2 2 3 5 4" xfId="16687" xr:uid="{00000000-0005-0000-0000-0000FC200000}"/>
    <cellStyle name="20% - Accent6 2 2 3 5 5" xfId="20905" xr:uid="{00000000-0005-0000-0000-0000FD200000}"/>
    <cellStyle name="20% - Accent6 2 2 3 5 6" xfId="25101" xr:uid="{00000000-0005-0000-0000-0000FE200000}"/>
    <cellStyle name="20% - Accent6 2 2 3 5 7" xfId="28997" xr:uid="{00000000-0005-0000-0000-0000FF200000}"/>
    <cellStyle name="20% - Accent6 2 2 3 6" xfId="4526" xr:uid="{00000000-0005-0000-0000-000000210000}"/>
    <cellStyle name="20% - Accent6 2 2 3 6 2" xfId="9498" xr:uid="{00000000-0005-0000-0000-000001210000}"/>
    <cellStyle name="20% - Accent6 2 2 3 6 3" xfId="13776" xr:uid="{00000000-0005-0000-0000-000002210000}"/>
    <cellStyle name="20% - Accent6 2 2 3 6 4" xfId="18032" xr:uid="{00000000-0005-0000-0000-000003210000}"/>
    <cellStyle name="20% - Accent6 2 2 3 6 5" xfId="22249" xr:uid="{00000000-0005-0000-0000-000004210000}"/>
    <cellStyle name="20% - Accent6 2 2 3 6 6" xfId="26435" xr:uid="{00000000-0005-0000-0000-000005210000}"/>
    <cellStyle name="20% - Accent6 2 2 3 6 7" xfId="30314" xr:uid="{00000000-0005-0000-0000-000006210000}"/>
    <cellStyle name="20% - Accent6 2 2 3 7" xfId="5400" xr:uid="{00000000-0005-0000-0000-000007210000}"/>
    <cellStyle name="20% - Accent6 2 2 3 8" xfId="7734" xr:uid="{00000000-0005-0000-0000-000008210000}"/>
    <cellStyle name="20% - Accent6 2 2 3 9" xfId="12017" xr:uid="{00000000-0005-0000-0000-000009210000}"/>
    <cellStyle name="20% - Accent6 2 2 4" xfId="537" xr:uid="{00000000-0005-0000-0000-00000A210000}"/>
    <cellStyle name="20% - Accent6 2 2 4 10" xfId="7856" xr:uid="{00000000-0005-0000-0000-00000B210000}"/>
    <cellStyle name="20% - Accent6 2 2 4 11" xfId="20589" xr:uid="{00000000-0005-0000-0000-00000C210000}"/>
    <cellStyle name="20% - Accent6 2 2 4 12" xfId="20576" xr:uid="{00000000-0005-0000-0000-00000D210000}"/>
    <cellStyle name="20% - Accent6 2 2 4 2" xfId="911" xr:uid="{00000000-0005-0000-0000-00000E210000}"/>
    <cellStyle name="20% - Accent6 2 2 4 2 10" xfId="22964" xr:uid="{00000000-0005-0000-0000-00000F210000}"/>
    <cellStyle name="20% - Accent6 2 2 4 2 11" xfId="27116" xr:uid="{00000000-0005-0000-0000-000010210000}"/>
    <cellStyle name="20% - Accent6 2 2 4 2 2" xfId="2324" xr:uid="{00000000-0005-0000-0000-000011210000}"/>
    <cellStyle name="20% - Accent6 2 2 4 2 2 2" xfId="4278" xr:uid="{00000000-0005-0000-0000-000012210000}"/>
    <cellStyle name="20% - Accent6 2 2 4 2 2 2 2" xfId="9252" xr:uid="{00000000-0005-0000-0000-000013210000}"/>
    <cellStyle name="20% - Accent6 2 2 4 2 2 2 3" xfId="13529" xr:uid="{00000000-0005-0000-0000-000014210000}"/>
    <cellStyle name="20% - Accent6 2 2 4 2 2 2 4" xfId="17787" xr:uid="{00000000-0005-0000-0000-000015210000}"/>
    <cellStyle name="20% - Accent6 2 2 4 2 2 2 5" xfId="22006" xr:uid="{00000000-0005-0000-0000-000016210000}"/>
    <cellStyle name="20% - Accent6 2 2 4 2 2 2 6" xfId="26201" xr:uid="{00000000-0005-0000-0000-000017210000}"/>
    <cellStyle name="20% - Accent6 2 2 4 2 2 2 7" xfId="30097" xr:uid="{00000000-0005-0000-0000-000018210000}"/>
    <cellStyle name="20% - Accent6 2 2 4 2 2 3" xfId="7298" xr:uid="{00000000-0005-0000-0000-000019210000}"/>
    <cellStyle name="20% - Accent6 2 2 4 2 2 4" xfId="11583" xr:uid="{00000000-0005-0000-0000-00001A210000}"/>
    <cellStyle name="20% - Accent6 2 2 4 2 2 5" xfId="15855" xr:uid="{00000000-0005-0000-0000-00001B210000}"/>
    <cellStyle name="20% - Accent6 2 2 4 2 2 6" xfId="20089" xr:uid="{00000000-0005-0000-0000-00001C210000}"/>
    <cellStyle name="20% - Accent6 2 2 4 2 2 7" xfId="24327" xr:uid="{00000000-0005-0000-0000-00001D210000}"/>
    <cellStyle name="20% - Accent6 2 2 4 2 2 8" xfId="28405" xr:uid="{00000000-0005-0000-0000-00001E210000}"/>
    <cellStyle name="20% - Accent6 2 2 4 2 3" xfId="1472" xr:uid="{00000000-0005-0000-0000-00001F210000}"/>
    <cellStyle name="20% - Accent6 2 2 4 2 3 2" xfId="6447" xr:uid="{00000000-0005-0000-0000-000020210000}"/>
    <cellStyle name="20% - Accent6 2 2 4 2 3 3" xfId="10736" xr:uid="{00000000-0005-0000-0000-000021210000}"/>
    <cellStyle name="20% - Accent6 2 2 4 2 3 4" xfId="15012" xr:uid="{00000000-0005-0000-0000-000022210000}"/>
    <cellStyle name="20% - Accent6 2 2 4 2 3 5" xfId="19253" xr:uid="{00000000-0005-0000-0000-000023210000}"/>
    <cellStyle name="20% - Accent6 2 2 4 2 3 6" xfId="23500" xr:uid="{00000000-0005-0000-0000-000024210000}"/>
    <cellStyle name="20% - Accent6 2 2 4 2 3 7" xfId="27598" xr:uid="{00000000-0005-0000-0000-000025210000}"/>
    <cellStyle name="20% - Accent6 2 2 4 2 4" xfId="3621" xr:uid="{00000000-0005-0000-0000-000026210000}"/>
    <cellStyle name="20% - Accent6 2 2 4 2 4 2" xfId="8595" xr:uid="{00000000-0005-0000-0000-000027210000}"/>
    <cellStyle name="20% - Accent6 2 2 4 2 4 3" xfId="12872" xr:uid="{00000000-0005-0000-0000-000028210000}"/>
    <cellStyle name="20% - Accent6 2 2 4 2 4 4" xfId="17130" xr:uid="{00000000-0005-0000-0000-000029210000}"/>
    <cellStyle name="20% - Accent6 2 2 4 2 4 5" xfId="21349" xr:uid="{00000000-0005-0000-0000-00002A210000}"/>
    <cellStyle name="20% - Accent6 2 2 4 2 4 6" xfId="25544" xr:uid="{00000000-0005-0000-0000-00002B210000}"/>
    <cellStyle name="20% - Accent6 2 2 4 2 4 7" xfId="29440" xr:uid="{00000000-0005-0000-0000-00002C210000}"/>
    <cellStyle name="20% - Accent6 2 2 4 2 5" xfId="4969" xr:uid="{00000000-0005-0000-0000-00002D210000}"/>
    <cellStyle name="20% - Accent6 2 2 4 2 5 2" xfId="9941" xr:uid="{00000000-0005-0000-0000-00002E210000}"/>
    <cellStyle name="20% - Accent6 2 2 4 2 5 3" xfId="14219" xr:uid="{00000000-0005-0000-0000-00002F210000}"/>
    <cellStyle name="20% - Accent6 2 2 4 2 5 4" xfId="18475" xr:uid="{00000000-0005-0000-0000-000030210000}"/>
    <cellStyle name="20% - Accent6 2 2 4 2 5 5" xfId="22692" xr:uid="{00000000-0005-0000-0000-000031210000}"/>
    <cellStyle name="20% - Accent6 2 2 4 2 5 6" xfId="26878" xr:uid="{00000000-0005-0000-0000-000032210000}"/>
    <cellStyle name="20% - Accent6 2 2 4 2 5 7" xfId="30757" xr:uid="{00000000-0005-0000-0000-000033210000}"/>
    <cellStyle name="20% - Accent6 2 2 4 2 6" xfId="5887" xr:uid="{00000000-0005-0000-0000-000034210000}"/>
    <cellStyle name="20% - Accent6 2 2 4 2 7" xfId="10179" xr:uid="{00000000-0005-0000-0000-000035210000}"/>
    <cellStyle name="20% - Accent6 2 2 4 2 8" xfId="14457" xr:uid="{00000000-0005-0000-0000-000036210000}"/>
    <cellStyle name="20% - Accent6 2 2 4 2 9" xfId="18713" xr:uid="{00000000-0005-0000-0000-000037210000}"/>
    <cellStyle name="20% - Accent6 2 2 4 3" xfId="2184" xr:uid="{00000000-0005-0000-0000-000038210000}"/>
    <cellStyle name="20% - Accent6 2 2 4 3 2" xfId="3949" xr:uid="{00000000-0005-0000-0000-000039210000}"/>
    <cellStyle name="20% - Accent6 2 2 4 3 2 2" xfId="8923" xr:uid="{00000000-0005-0000-0000-00003A210000}"/>
    <cellStyle name="20% - Accent6 2 2 4 3 2 3" xfId="13200" xr:uid="{00000000-0005-0000-0000-00003B210000}"/>
    <cellStyle name="20% - Accent6 2 2 4 3 2 4" xfId="17458" xr:uid="{00000000-0005-0000-0000-00003C210000}"/>
    <cellStyle name="20% - Accent6 2 2 4 3 2 5" xfId="21677" xr:uid="{00000000-0005-0000-0000-00003D210000}"/>
    <cellStyle name="20% - Accent6 2 2 4 3 2 6" xfId="25872" xr:uid="{00000000-0005-0000-0000-00003E210000}"/>
    <cellStyle name="20% - Accent6 2 2 4 3 2 7" xfId="29768" xr:uid="{00000000-0005-0000-0000-00003F210000}"/>
    <cellStyle name="20% - Accent6 2 2 4 3 3" xfId="7158" xr:uid="{00000000-0005-0000-0000-000040210000}"/>
    <cellStyle name="20% - Accent6 2 2 4 3 4" xfId="11443" xr:uid="{00000000-0005-0000-0000-000041210000}"/>
    <cellStyle name="20% - Accent6 2 2 4 3 5" xfId="15715" xr:uid="{00000000-0005-0000-0000-000042210000}"/>
    <cellStyle name="20% - Accent6 2 2 4 3 6" xfId="19949" xr:uid="{00000000-0005-0000-0000-000043210000}"/>
    <cellStyle name="20% - Accent6 2 2 4 3 7" xfId="24187" xr:uid="{00000000-0005-0000-0000-000044210000}"/>
    <cellStyle name="20% - Accent6 2 2 4 3 8" xfId="28265" xr:uid="{00000000-0005-0000-0000-000045210000}"/>
    <cellStyle name="20% - Accent6 2 2 4 4" xfId="1327" xr:uid="{00000000-0005-0000-0000-000046210000}"/>
    <cellStyle name="20% - Accent6 2 2 4 4 2" xfId="6302" xr:uid="{00000000-0005-0000-0000-000047210000}"/>
    <cellStyle name="20% - Accent6 2 2 4 4 3" xfId="10591" xr:uid="{00000000-0005-0000-0000-000048210000}"/>
    <cellStyle name="20% - Accent6 2 2 4 4 4" xfId="14867" xr:uid="{00000000-0005-0000-0000-000049210000}"/>
    <cellStyle name="20% - Accent6 2 2 4 4 5" xfId="19108" xr:uid="{00000000-0005-0000-0000-00004A210000}"/>
    <cellStyle name="20% - Accent6 2 2 4 4 6" xfId="23355" xr:uid="{00000000-0005-0000-0000-00004B210000}"/>
    <cellStyle name="20% - Accent6 2 2 4 4 7" xfId="27458" xr:uid="{00000000-0005-0000-0000-00004C210000}"/>
    <cellStyle name="20% - Accent6 2 2 4 5" xfId="3292" xr:uid="{00000000-0005-0000-0000-00004D210000}"/>
    <cellStyle name="20% - Accent6 2 2 4 5 2" xfId="8265" xr:uid="{00000000-0005-0000-0000-00004E210000}"/>
    <cellStyle name="20% - Accent6 2 2 4 5 3" xfId="12542" xr:uid="{00000000-0005-0000-0000-00004F210000}"/>
    <cellStyle name="20% - Accent6 2 2 4 5 4" xfId="16801" xr:uid="{00000000-0005-0000-0000-000050210000}"/>
    <cellStyle name="20% - Accent6 2 2 4 5 5" xfId="21019" xr:uid="{00000000-0005-0000-0000-000051210000}"/>
    <cellStyle name="20% - Accent6 2 2 4 5 6" xfId="25215" xr:uid="{00000000-0005-0000-0000-000052210000}"/>
    <cellStyle name="20% - Accent6 2 2 4 5 7" xfId="29111" xr:uid="{00000000-0005-0000-0000-000053210000}"/>
    <cellStyle name="20% - Accent6 2 2 4 6" xfId="4640" xr:uid="{00000000-0005-0000-0000-000054210000}"/>
    <cellStyle name="20% - Accent6 2 2 4 6 2" xfId="9612" xr:uid="{00000000-0005-0000-0000-000055210000}"/>
    <cellStyle name="20% - Accent6 2 2 4 6 3" xfId="13890" xr:uid="{00000000-0005-0000-0000-000056210000}"/>
    <cellStyle name="20% - Accent6 2 2 4 6 4" xfId="18146" xr:uid="{00000000-0005-0000-0000-000057210000}"/>
    <cellStyle name="20% - Accent6 2 2 4 6 5" xfId="22363" xr:uid="{00000000-0005-0000-0000-000058210000}"/>
    <cellStyle name="20% - Accent6 2 2 4 6 6" xfId="26549" xr:uid="{00000000-0005-0000-0000-000059210000}"/>
    <cellStyle name="20% - Accent6 2 2 4 6 7" xfId="30428" xr:uid="{00000000-0005-0000-0000-00005A210000}"/>
    <cellStyle name="20% - Accent6 2 2 4 7" xfId="5514" xr:uid="{00000000-0005-0000-0000-00005B210000}"/>
    <cellStyle name="20% - Accent6 2 2 4 8" xfId="5071" xr:uid="{00000000-0005-0000-0000-00005C210000}"/>
    <cellStyle name="20% - Accent6 2 2 4 9" xfId="5264" xr:uid="{00000000-0005-0000-0000-00005D210000}"/>
    <cellStyle name="20% - Accent6 2 2 5" xfId="638" xr:uid="{00000000-0005-0000-0000-00005E210000}"/>
    <cellStyle name="20% - Accent6 2 2 5 10" xfId="16440" xr:uid="{00000000-0005-0000-0000-00005F210000}"/>
    <cellStyle name="20% - Accent6 2 2 5 11" xfId="5903" xr:uid="{00000000-0005-0000-0000-000060210000}"/>
    <cellStyle name="20% - Accent6 2 2 5 12" xfId="24859" xr:uid="{00000000-0005-0000-0000-000061210000}"/>
    <cellStyle name="20% - Accent6 2 2 5 2" xfId="1474" xr:uid="{00000000-0005-0000-0000-000062210000}"/>
    <cellStyle name="20% - Accent6 2 2 5 2 2" xfId="2326" xr:uid="{00000000-0005-0000-0000-000063210000}"/>
    <cellStyle name="20% - Accent6 2 2 5 2 2 2" xfId="7300" xr:uid="{00000000-0005-0000-0000-000064210000}"/>
    <cellStyle name="20% - Accent6 2 2 5 2 2 3" xfId="11585" xr:uid="{00000000-0005-0000-0000-000065210000}"/>
    <cellStyle name="20% - Accent6 2 2 5 2 2 4" xfId="15857" xr:uid="{00000000-0005-0000-0000-000066210000}"/>
    <cellStyle name="20% - Accent6 2 2 5 2 2 5" xfId="20091" xr:uid="{00000000-0005-0000-0000-000067210000}"/>
    <cellStyle name="20% - Accent6 2 2 5 2 2 6" xfId="24329" xr:uid="{00000000-0005-0000-0000-000068210000}"/>
    <cellStyle name="20% - Accent6 2 2 5 2 2 7" xfId="28407" xr:uid="{00000000-0005-0000-0000-000069210000}"/>
    <cellStyle name="20% - Accent6 2 2 5 2 3" xfId="4005" xr:uid="{00000000-0005-0000-0000-00006A210000}"/>
    <cellStyle name="20% - Accent6 2 2 5 2 3 2" xfId="8979" xr:uid="{00000000-0005-0000-0000-00006B210000}"/>
    <cellStyle name="20% - Accent6 2 2 5 2 3 3" xfId="13256" xr:uid="{00000000-0005-0000-0000-00006C210000}"/>
    <cellStyle name="20% - Accent6 2 2 5 2 3 4" xfId="17514" xr:uid="{00000000-0005-0000-0000-00006D210000}"/>
    <cellStyle name="20% - Accent6 2 2 5 2 3 5" xfId="21733" xr:uid="{00000000-0005-0000-0000-00006E210000}"/>
    <cellStyle name="20% - Accent6 2 2 5 2 3 6" xfId="25928" xr:uid="{00000000-0005-0000-0000-00006F210000}"/>
    <cellStyle name="20% - Accent6 2 2 5 2 3 7" xfId="29824" xr:uid="{00000000-0005-0000-0000-000070210000}"/>
    <cellStyle name="20% - Accent6 2 2 5 2 4" xfId="6449" xr:uid="{00000000-0005-0000-0000-000071210000}"/>
    <cellStyle name="20% - Accent6 2 2 5 2 5" xfId="10738" xr:uid="{00000000-0005-0000-0000-000072210000}"/>
    <cellStyle name="20% - Accent6 2 2 5 2 6" xfId="15014" xr:uid="{00000000-0005-0000-0000-000073210000}"/>
    <cellStyle name="20% - Accent6 2 2 5 2 7" xfId="19255" xr:uid="{00000000-0005-0000-0000-000074210000}"/>
    <cellStyle name="20% - Accent6 2 2 5 2 8" xfId="23502" xr:uid="{00000000-0005-0000-0000-000075210000}"/>
    <cellStyle name="20% - Accent6 2 2 5 2 9" xfId="27600" xr:uid="{00000000-0005-0000-0000-000076210000}"/>
    <cellStyle name="20% - Accent6 2 2 5 3" xfId="2325" xr:uid="{00000000-0005-0000-0000-000077210000}"/>
    <cellStyle name="20% - Accent6 2 2 5 3 2" xfId="7299" xr:uid="{00000000-0005-0000-0000-000078210000}"/>
    <cellStyle name="20% - Accent6 2 2 5 3 3" xfId="11584" xr:uid="{00000000-0005-0000-0000-000079210000}"/>
    <cellStyle name="20% - Accent6 2 2 5 3 4" xfId="15856" xr:uid="{00000000-0005-0000-0000-00007A210000}"/>
    <cellStyle name="20% - Accent6 2 2 5 3 5" xfId="20090" xr:uid="{00000000-0005-0000-0000-00007B210000}"/>
    <cellStyle name="20% - Accent6 2 2 5 3 6" xfId="24328" xr:uid="{00000000-0005-0000-0000-00007C210000}"/>
    <cellStyle name="20% - Accent6 2 2 5 3 7" xfId="28406" xr:uid="{00000000-0005-0000-0000-00007D210000}"/>
    <cellStyle name="20% - Accent6 2 2 5 4" xfId="1473" xr:uid="{00000000-0005-0000-0000-00007E210000}"/>
    <cellStyle name="20% - Accent6 2 2 5 4 2" xfId="6448" xr:uid="{00000000-0005-0000-0000-00007F210000}"/>
    <cellStyle name="20% - Accent6 2 2 5 4 3" xfId="10737" xr:uid="{00000000-0005-0000-0000-000080210000}"/>
    <cellStyle name="20% - Accent6 2 2 5 4 4" xfId="15013" xr:uid="{00000000-0005-0000-0000-000081210000}"/>
    <cellStyle name="20% - Accent6 2 2 5 4 5" xfId="19254" xr:uid="{00000000-0005-0000-0000-000082210000}"/>
    <cellStyle name="20% - Accent6 2 2 5 4 6" xfId="23501" xr:uid="{00000000-0005-0000-0000-000083210000}"/>
    <cellStyle name="20% - Accent6 2 2 5 4 7" xfId="27599" xr:uid="{00000000-0005-0000-0000-000084210000}"/>
    <cellStyle name="20% - Accent6 2 2 5 5" xfId="3348" xr:uid="{00000000-0005-0000-0000-000085210000}"/>
    <cellStyle name="20% - Accent6 2 2 5 5 2" xfId="8322" xr:uid="{00000000-0005-0000-0000-000086210000}"/>
    <cellStyle name="20% - Accent6 2 2 5 5 3" xfId="12599" xr:uid="{00000000-0005-0000-0000-000087210000}"/>
    <cellStyle name="20% - Accent6 2 2 5 5 4" xfId="16857" xr:uid="{00000000-0005-0000-0000-000088210000}"/>
    <cellStyle name="20% - Accent6 2 2 5 5 5" xfId="21076" xr:uid="{00000000-0005-0000-0000-000089210000}"/>
    <cellStyle name="20% - Accent6 2 2 5 5 6" xfId="25271" xr:uid="{00000000-0005-0000-0000-00008A210000}"/>
    <cellStyle name="20% - Accent6 2 2 5 5 7" xfId="29167" xr:uid="{00000000-0005-0000-0000-00008B210000}"/>
    <cellStyle name="20% - Accent6 2 2 5 6" xfId="4696" xr:uid="{00000000-0005-0000-0000-00008C210000}"/>
    <cellStyle name="20% - Accent6 2 2 5 6 2" xfId="9668" xr:uid="{00000000-0005-0000-0000-00008D210000}"/>
    <cellStyle name="20% - Accent6 2 2 5 6 3" xfId="13946" xr:uid="{00000000-0005-0000-0000-00008E210000}"/>
    <cellStyle name="20% - Accent6 2 2 5 6 4" xfId="18202" xr:uid="{00000000-0005-0000-0000-00008F210000}"/>
    <cellStyle name="20% - Accent6 2 2 5 6 5" xfId="22419" xr:uid="{00000000-0005-0000-0000-000090210000}"/>
    <cellStyle name="20% - Accent6 2 2 5 6 6" xfId="26605" xr:uid="{00000000-0005-0000-0000-000091210000}"/>
    <cellStyle name="20% - Accent6 2 2 5 6 7" xfId="30484" xr:uid="{00000000-0005-0000-0000-000092210000}"/>
    <cellStyle name="20% - Accent6 2 2 5 7" xfId="5614" xr:uid="{00000000-0005-0000-0000-000093210000}"/>
    <cellStyle name="20% - Accent6 2 2 5 8" xfId="7902" xr:uid="{00000000-0005-0000-0000-000094210000}"/>
    <cellStyle name="20% - Accent6 2 2 5 9" xfId="12180" xr:uid="{00000000-0005-0000-0000-000095210000}"/>
    <cellStyle name="20% - Accent6 2 2 6" xfId="1475" xr:uid="{00000000-0005-0000-0000-000096210000}"/>
    <cellStyle name="20% - Accent6 2 2 6 2" xfId="2327" xr:uid="{00000000-0005-0000-0000-000097210000}"/>
    <cellStyle name="20% - Accent6 2 2 6 2 2" xfId="7301" xr:uid="{00000000-0005-0000-0000-000098210000}"/>
    <cellStyle name="20% - Accent6 2 2 6 2 3" xfId="11586" xr:uid="{00000000-0005-0000-0000-000099210000}"/>
    <cellStyle name="20% - Accent6 2 2 6 2 4" xfId="15858" xr:uid="{00000000-0005-0000-0000-00009A210000}"/>
    <cellStyle name="20% - Accent6 2 2 6 2 5" xfId="20092" xr:uid="{00000000-0005-0000-0000-00009B210000}"/>
    <cellStyle name="20% - Accent6 2 2 6 2 6" xfId="24330" xr:uid="{00000000-0005-0000-0000-00009C210000}"/>
    <cellStyle name="20% - Accent6 2 2 6 2 7" xfId="28408" xr:uid="{00000000-0005-0000-0000-00009D210000}"/>
    <cellStyle name="20% - Accent6 2 2 6 3" xfId="3676" xr:uid="{00000000-0005-0000-0000-00009E210000}"/>
    <cellStyle name="20% - Accent6 2 2 6 3 2" xfId="8650" xr:uid="{00000000-0005-0000-0000-00009F210000}"/>
    <cellStyle name="20% - Accent6 2 2 6 3 3" xfId="12927" xr:uid="{00000000-0005-0000-0000-0000A0210000}"/>
    <cellStyle name="20% - Accent6 2 2 6 3 4" xfId="17185" xr:uid="{00000000-0005-0000-0000-0000A1210000}"/>
    <cellStyle name="20% - Accent6 2 2 6 3 5" xfId="21404" xr:uid="{00000000-0005-0000-0000-0000A2210000}"/>
    <cellStyle name="20% - Accent6 2 2 6 3 6" xfId="25599" xr:uid="{00000000-0005-0000-0000-0000A3210000}"/>
    <cellStyle name="20% - Accent6 2 2 6 3 7" xfId="29495" xr:uid="{00000000-0005-0000-0000-0000A4210000}"/>
    <cellStyle name="20% - Accent6 2 2 6 4" xfId="6450" xr:uid="{00000000-0005-0000-0000-0000A5210000}"/>
    <cellStyle name="20% - Accent6 2 2 6 5" xfId="10739" xr:uid="{00000000-0005-0000-0000-0000A6210000}"/>
    <cellStyle name="20% - Accent6 2 2 6 6" xfId="15015" xr:uid="{00000000-0005-0000-0000-0000A7210000}"/>
    <cellStyle name="20% - Accent6 2 2 6 7" xfId="19256" xr:uid="{00000000-0005-0000-0000-0000A8210000}"/>
    <cellStyle name="20% - Accent6 2 2 6 8" xfId="23503" xr:uid="{00000000-0005-0000-0000-0000A9210000}"/>
    <cellStyle name="20% - Accent6 2 2 6 9" xfId="27601" xr:uid="{00000000-0005-0000-0000-0000AA210000}"/>
    <cellStyle name="20% - Accent6 2 2 7" xfId="1890" xr:uid="{00000000-0005-0000-0000-0000AB210000}"/>
    <cellStyle name="20% - Accent6 2 2 7 2" xfId="6864" xr:uid="{00000000-0005-0000-0000-0000AC210000}"/>
    <cellStyle name="20% - Accent6 2 2 7 3" xfId="11150" xr:uid="{00000000-0005-0000-0000-0000AD210000}"/>
    <cellStyle name="20% - Accent6 2 2 7 4" xfId="15424" xr:uid="{00000000-0005-0000-0000-0000AE210000}"/>
    <cellStyle name="20% - Accent6 2 2 7 5" xfId="19659" xr:uid="{00000000-0005-0000-0000-0000AF210000}"/>
    <cellStyle name="20% - Accent6 2 2 7 6" xfId="23899" xr:uid="{00000000-0005-0000-0000-0000B0210000}"/>
    <cellStyle name="20% - Accent6 2 2 7 7" xfId="27980" xr:uid="{00000000-0005-0000-0000-0000B1210000}"/>
    <cellStyle name="20% - Accent6 2 2 8" xfId="987" xr:uid="{00000000-0005-0000-0000-0000B2210000}"/>
    <cellStyle name="20% - Accent6 2 2 8 2" xfId="5963" xr:uid="{00000000-0005-0000-0000-0000B3210000}"/>
    <cellStyle name="20% - Accent6 2 2 8 3" xfId="10253" xr:uid="{00000000-0005-0000-0000-0000B4210000}"/>
    <cellStyle name="20% - Accent6 2 2 8 4" xfId="14531" xr:uid="{00000000-0005-0000-0000-0000B5210000}"/>
    <cellStyle name="20% - Accent6 2 2 8 5" xfId="18783" xr:uid="{00000000-0005-0000-0000-0000B6210000}"/>
    <cellStyle name="20% - Accent6 2 2 8 6" xfId="23034" xr:uid="{00000000-0005-0000-0000-0000B7210000}"/>
    <cellStyle name="20% - Accent6 2 2 8 7" xfId="27171" xr:uid="{00000000-0005-0000-0000-0000B8210000}"/>
    <cellStyle name="20% - Accent6 2 2 9" xfId="3014" xr:uid="{00000000-0005-0000-0000-0000B9210000}"/>
    <cellStyle name="20% - Accent6 2 2 9 2" xfId="7987" xr:uid="{00000000-0005-0000-0000-0000BA210000}"/>
    <cellStyle name="20% - Accent6 2 2 9 3" xfId="12264" xr:uid="{00000000-0005-0000-0000-0000BB210000}"/>
    <cellStyle name="20% - Accent6 2 2 9 4" xfId="16523" xr:uid="{00000000-0005-0000-0000-0000BC210000}"/>
    <cellStyle name="20% - Accent6 2 2 9 5" xfId="20742" xr:uid="{00000000-0005-0000-0000-0000BD210000}"/>
    <cellStyle name="20% - Accent6 2 2 9 6" xfId="24940" xr:uid="{00000000-0005-0000-0000-0000BE210000}"/>
    <cellStyle name="20% - Accent6 2 2 9 7" xfId="28837" xr:uid="{00000000-0005-0000-0000-0000BF210000}"/>
    <cellStyle name="20% - Accent6 2 3" xfId="244" xr:uid="{00000000-0005-0000-0000-0000C0210000}"/>
    <cellStyle name="20% - Accent6 2 3 10" xfId="5035" xr:uid="{00000000-0005-0000-0000-0000C1210000}"/>
    <cellStyle name="20% - Accent6 2 3 11" xfId="6817" xr:uid="{00000000-0005-0000-0000-0000C2210000}"/>
    <cellStyle name="20% - Accent6 2 3 12" xfId="20468" xr:uid="{00000000-0005-0000-0000-0000C3210000}"/>
    <cellStyle name="20% - Accent6 2 3 13" xfId="18798" xr:uid="{00000000-0005-0000-0000-0000C4210000}"/>
    <cellStyle name="20% - Accent6 2 3 2" xfId="455" xr:uid="{00000000-0005-0000-0000-0000C5210000}"/>
    <cellStyle name="20% - Accent6 2 3 2 10" xfId="16366" xr:uid="{00000000-0005-0000-0000-0000C6210000}"/>
    <cellStyle name="20% - Accent6 2 3 2 11" xfId="5562" xr:uid="{00000000-0005-0000-0000-0000C7210000}"/>
    <cellStyle name="20% - Accent6 2 3 2 12" xfId="24804" xr:uid="{00000000-0005-0000-0000-0000C8210000}"/>
    <cellStyle name="20% - Accent6 2 3 2 2" xfId="829" xr:uid="{00000000-0005-0000-0000-0000C9210000}"/>
    <cellStyle name="20% - Accent6 2 3 2 2 10" xfId="22882" xr:uid="{00000000-0005-0000-0000-0000CA210000}"/>
    <cellStyle name="20% - Accent6 2 3 2 2 11" xfId="27034" xr:uid="{00000000-0005-0000-0000-0000CB210000}"/>
    <cellStyle name="20% - Accent6 2 3 2 2 2" xfId="2328" xr:uid="{00000000-0005-0000-0000-0000CC210000}"/>
    <cellStyle name="20% - Accent6 2 3 2 2 2 2" xfId="4196" xr:uid="{00000000-0005-0000-0000-0000CD210000}"/>
    <cellStyle name="20% - Accent6 2 3 2 2 2 2 2" xfId="9170" xr:uid="{00000000-0005-0000-0000-0000CE210000}"/>
    <cellStyle name="20% - Accent6 2 3 2 2 2 2 3" xfId="13447" xr:uid="{00000000-0005-0000-0000-0000CF210000}"/>
    <cellStyle name="20% - Accent6 2 3 2 2 2 2 4" xfId="17705" xr:uid="{00000000-0005-0000-0000-0000D0210000}"/>
    <cellStyle name="20% - Accent6 2 3 2 2 2 2 5" xfId="21924" xr:uid="{00000000-0005-0000-0000-0000D1210000}"/>
    <cellStyle name="20% - Accent6 2 3 2 2 2 2 6" xfId="26119" xr:uid="{00000000-0005-0000-0000-0000D2210000}"/>
    <cellStyle name="20% - Accent6 2 3 2 2 2 2 7" xfId="30015" xr:uid="{00000000-0005-0000-0000-0000D3210000}"/>
    <cellStyle name="20% - Accent6 2 3 2 2 2 3" xfId="7302" xr:uid="{00000000-0005-0000-0000-0000D4210000}"/>
    <cellStyle name="20% - Accent6 2 3 2 2 2 4" xfId="11587" xr:uid="{00000000-0005-0000-0000-0000D5210000}"/>
    <cellStyle name="20% - Accent6 2 3 2 2 2 5" xfId="15859" xr:uid="{00000000-0005-0000-0000-0000D6210000}"/>
    <cellStyle name="20% - Accent6 2 3 2 2 2 6" xfId="20093" xr:uid="{00000000-0005-0000-0000-0000D7210000}"/>
    <cellStyle name="20% - Accent6 2 3 2 2 2 7" xfId="24331" xr:uid="{00000000-0005-0000-0000-0000D8210000}"/>
    <cellStyle name="20% - Accent6 2 3 2 2 2 8" xfId="28409" xr:uid="{00000000-0005-0000-0000-0000D9210000}"/>
    <cellStyle name="20% - Accent6 2 3 2 2 3" xfId="1476" xr:uid="{00000000-0005-0000-0000-0000DA210000}"/>
    <cellStyle name="20% - Accent6 2 3 2 2 3 2" xfId="6451" xr:uid="{00000000-0005-0000-0000-0000DB210000}"/>
    <cellStyle name="20% - Accent6 2 3 2 2 3 3" xfId="10740" xr:uid="{00000000-0005-0000-0000-0000DC210000}"/>
    <cellStyle name="20% - Accent6 2 3 2 2 3 4" xfId="15016" xr:uid="{00000000-0005-0000-0000-0000DD210000}"/>
    <cellStyle name="20% - Accent6 2 3 2 2 3 5" xfId="19257" xr:uid="{00000000-0005-0000-0000-0000DE210000}"/>
    <cellStyle name="20% - Accent6 2 3 2 2 3 6" xfId="23504" xr:uid="{00000000-0005-0000-0000-0000DF210000}"/>
    <cellStyle name="20% - Accent6 2 3 2 2 3 7" xfId="27602" xr:uid="{00000000-0005-0000-0000-0000E0210000}"/>
    <cellStyle name="20% - Accent6 2 3 2 2 4" xfId="3539" xr:uid="{00000000-0005-0000-0000-0000E1210000}"/>
    <cellStyle name="20% - Accent6 2 3 2 2 4 2" xfId="8513" xr:uid="{00000000-0005-0000-0000-0000E2210000}"/>
    <cellStyle name="20% - Accent6 2 3 2 2 4 3" xfId="12790" xr:uid="{00000000-0005-0000-0000-0000E3210000}"/>
    <cellStyle name="20% - Accent6 2 3 2 2 4 4" xfId="17048" xr:uid="{00000000-0005-0000-0000-0000E4210000}"/>
    <cellStyle name="20% - Accent6 2 3 2 2 4 5" xfId="21267" xr:uid="{00000000-0005-0000-0000-0000E5210000}"/>
    <cellStyle name="20% - Accent6 2 3 2 2 4 6" xfId="25462" xr:uid="{00000000-0005-0000-0000-0000E6210000}"/>
    <cellStyle name="20% - Accent6 2 3 2 2 4 7" xfId="29358" xr:uid="{00000000-0005-0000-0000-0000E7210000}"/>
    <cellStyle name="20% - Accent6 2 3 2 2 5" xfId="4887" xr:uid="{00000000-0005-0000-0000-0000E8210000}"/>
    <cellStyle name="20% - Accent6 2 3 2 2 5 2" xfId="9859" xr:uid="{00000000-0005-0000-0000-0000E9210000}"/>
    <cellStyle name="20% - Accent6 2 3 2 2 5 3" xfId="14137" xr:uid="{00000000-0005-0000-0000-0000EA210000}"/>
    <cellStyle name="20% - Accent6 2 3 2 2 5 4" xfId="18393" xr:uid="{00000000-0005-0000-0000-0000EB210000}"/>
    <cellStyle name="20% - Accent6 2 3 2 2 5 5" xfId="22610" xr:uid="{00000000-0005-0000-0000-0000EC210000}"/>
    <cellStyle name="20% - Accent6 2 3 2 2 5 6" xfId="26796" xr:uid="{00000000-0005-0000-0000-0000ED210000}"/>
    <cellStyle name="20% - Accent6 2 3 2 2 5 7" xfId="30675" xr:uid="{00000000-0005-0000-0000-0000EE210000}"/>
    <cellStyle name="20% - Accent6 2 3 2 2 6" xfId="5805" xr:uid="{00000000-0005-0000-0000-0000EF210000}"/>
    <cellStyle name="20% - Accent6 2 3 2 2 7" xfId="10097" xr:uid="{00000000-0005-0000-0000-0000F0210000}"/>
    <cellStyle name="20% - Accent6 2 3 2 2 8" xfId="14375" xr:uid="{00000000-0005-0000-0000-0000F1210000}"/>
    <cellStyle name="20% - Accent6 2 3 2 2 9" xfId="18631" xr:uid="{00000000-0005-0000-0000-0000F2210000}"/>
    <cellStyle name="20% - Accent6 2 3 2 3" xfId="2088" xr:uid="{00000000-0005-0000-0000-0000F3210000}"/>
    <cellStyle name="20% - Accent6 2 3 2 3 2" xfId="3867" xr:uid="{00000000-0005-0000-0000-0000F4210000}"/>
    <cellStyle name="20% - Accent6 2 3 2 3 2 2" xfId="8841" xr:uid="{00000000-0005-0000-0000-0000F5210000}"/>
    <cellStyle name="20% - Accent6 2 3 2 3 2 3" xfId="13118" xr:uid="{00000000-0005-0000-0000-0000F6210000}"/>
    <cellStyle name="20% - Accent6 2 3 2 3 2 4" xfId="17376" xr:uid="{00000000-0005-0000-0000-0000F7210000}"/>
    <cellStyle name="20% - Accent6 2 3 2 3 2 5" xfId="21595" xr:uid="{00000000-0005-0000-0000-0000F8210000}"/>
    <cellStyle name="20% - Accent6 2 3 2 3 2 6" xfId="25790" xr:uid="{00000000-0005-0000-0000-0000F9210000}"/>
    <cellStyle name="20% - Accent6 2 3 2 3 2 7" xfId="29686" xr:uid="{00000000-0005-0000-0000-0000FA210000}"/>
    <cellStyle name="20% - Accent6 2 3 2 3 3" xfId="7062" xr:uid="{00000000-0005-0000-0000-0000FB210000}"/>
    <cellStyle name="20% - Accent6 2 3 2 3 4" xfId="11347" xr:uid="{00000000-0005-0000-0000-0000FC210000}"/>
    <cellStyle name="20% - Accent6 2 3 2 3 5" xfId="15619" xr:uid="{00000000-0005-0000-0000-0000FD210000}"/>
    <cellStyle name="20% - Accent6 2 3 2 3 6" xfId="19853" xr:uid="{00000000-0005-0000-0000-0000FE210000}"/>
    <cellStyle name="20% - Accent6 2 3 2 3 7" xfId="24091" xr:uid="{00000000-0005-0000-0000-0000FF210000}"/>
    <cellStyle name="20% - Accent6 2 3 2 3 8" xfId="28169" xr:uid="{00000000-0005-0000-0000-000000220000}"/>
    <cellStyle name="20% - Accent6 2 3 2 4" xfId="1227" xr:uid="{00000000-0005-0000-0000-000001220000}"/>
    <cellStyle name="20% - Accent6 2 3 2 4 2" xfId="6202" xr:uid="{00000000-0005-0000-0000-000002220000}"/>
    <cellStyle name="20% - Accent6 2 3 2 4 3" xfId="10491" xr:uid="{00000000-0005-0000-0000-000003220000}"/>
    <cellStyle name="20% - Accent6 2 3 2 4 4" xfId="14769" xr:uid="{00000000-0005-0000-0000-000004220000}"/>
    <cellStyle name="20% - Accent6 2 3 2 4 5" xfId="19011" xr:uid="{00000000-0005-0000-0000-000005220000}"/>
    <cellStyle name="20% - Accent6 2 3 2 4 6" xfId="23257" xr:uid="{00000000-0005-0000-0000-000006220000}"/>
    <cellStyle name="20% - Accent6 2 3 2 4 7" xfId="27362" xr:uid="{00000000-0005-0000-0000-000007220000}"/>
    <cellStyle name="20% - Accent6 2 3 2 5" xfId="3210" xr:uid="{00000000-0005-0000-0000-000008220000}"/>
    <cellStyle name="20% - Accent6 2 3 2 5 2" xfId="8183" xr:uid="{00000000-0005-0000-0000-000009220000}"/>
    <cellStyle name="20% - Accent6 2 3 2 5 3" xfId="12460" xr:uid="{00000000-0005-0000-0000-00000A220000}"/>
    <cellStyle name="20% - Accent6 2 3 2 5 4" xfId="16719" xr:uid="{00000000-0005-0000-0000-00000B220000}"/>
    <cellStyle name="20% - Accent6 2 3 2 5 5" xfId="20937" xr:uid="{00000000-0005-0000-0000-00000C220000}"/>
    <cellStyle name="20% - Accent6 2 3 2 5 6" xfId="25133" xr:uid="{00000000-0005-0000-0000-00000D220000}"/>
    <cellStyle name="20% - Accent6 2 3 2 5 7" xfId="29029" xr:uid="{00000000-0005-0000-0000-00000E220000}"/>
    <cellStyle name="20% - Accent6 2 3 2 6" xfId="4558" xr:uid="{00000000-0005-0000-0000-00000F220000}"/>
    <cellStyle name="20% - Accent6 2 3 2 6 2" xfId="9530" xr:uid="{00000000-0005-0000-0000-000010220000}"/>
    <cellStyle name="20% - Accent6 2 3 2 6 3" xfId="13808" xr:uid="{00000000-0005-0000-0000-000011220000}"/>
    <cellStyle name="20% - Accent6 2 3 2 6 4" xfId="18064" xr:uid="{00000000-0005-0000-0000-000012220000}"/>
    <cellStyle name="20% - Accent6 2 3 2 6 5" xfId="22281" xr:uid="{00000000-0005-0000-0000-000013220000}"/>
    <cellStyle name="20% - Accent6 2 3 2 6 6" xfId="26467" xr:uid="{00000000-0005-0000-0000-000014220000}"/>
    <cellStyle name="20% - Accent6 2 3 2 6 7" xfId="30346" xr:uid="{00000000-0005-0000-0000-000015220000}"/>
    <cellStyle name="20% - Accent6 2 3 2 7" xfId="5432" xr:uid="{00000000-0005-0000-0000-000016220000}"/>
    <cellStyle name="20% - Accent6 2 3 2 8" xfId="7820" xr:uid="{00000000-0005-0000-0000-000017220000}"/>
    <cellStyle name="20% - Accent6 2 3 2 9" xfId="12100" xr:uid="{00000000-0005-0000-0000-000018220000}"/>
    <cellStyle name="20% - Accent6 2 3 3" xfId="662" xr:uid="{00000000-0005-0000-0000-000019220000}"/>
    <cellStyle name="20% - Accent6 2 3 3 10" xfId="22715" xr:uid="{00000000-0005-0000-0000-00001A220000}"/>
    <cellStyle name="20% - Accent6 2 3 3 11" xfId="20430" xr:uid="{00000000-0005-0000-0000-00001B220000}"/>
    <cellStyle name="20% - Accent6 2 3 3 2" xfId="2329" xr:uid="{00000000-0005-0000-0000-00001C220000}"/>
    <cellStyle name="20% - Accent6 2 3 3 2 2" xfId="4029" xr:uid="{00000000-0005-0000-0000-00001D220000}"/>
    <cellStyle name="20% - Accent6 2 3 3 2 2 2" xfId="9003" xr:uid="{00000000-0005-0000-0000-00001E220000}"/>
    <cellStyle name="20% - Accent6 2 3 3 2 2 3" xfId="13280" xr:uid="{00000000-0005-0000-0000-00001F220000}"/>
    <cellStyle name="20% - Accent6 2 3 3 2 2 4" xfId="17538" xr:uid="{00000000-0005-0000-0000-000020220000}"/>
    <cellStyle name="20% - Accent6 2 3 3 2 2 5" xfId="21757" xr:uid="{00000000-0005-0000-0000-000021220000}"/>
    <cellStyle name="20% - Accent6 2 3 3 2 2 6" xfId="25952" xr:uid="{00000000-0005-0000-0000-000022220000}"/>
    <cellStyle name="20% - Accent6 2 3 3 2 2 7" xfId="29848" xr:uid="{00000000-0005-0000-0000-000023220000}"/>
    <cellStyle name="20% - Accent6 2 3 3 2 3" xfId="7303" xr:uid="{00000000-0005-0000-0000-000024220000}"/>
    <cellStyle name="20% - Accent6 2 3 3 2 4" xfId="11588" xr:uid="{00000000-0005-0000-0000-000025220000}"/>
    <cellStyle name="20% - Accent6 2 3 3 2 5" xfId="15860" xr:uid="{00000000-0005-0000-0000-000026220000}"/>
    <cellStyle name="20% - Accent6 2 3 3 2 6" xfId="20094" xr:uid="{00000000-0005-0000-0000-000027220000}"/>
    <cellStyle name="20% - Accent6 2 3 3 2 7" xfId="24332" xr:uid="{00000000-0005-0000-0000-000028220000}"/>
    <cellStyle name="20% - Accent6 2 3 3 2 8" xfId="28410" xr:uid="{00000000-0005-0000-0000-000029220000}"/>
    <cellStyle name="20% - Accent6 2 3 3 3" xfId="1477" xr:uid="{00000000-0005-0000-0000-00002A220000}"/>
    <cellStyle name="20% - Accent6 2 3 3 3 2" xfId="6452" xr:uid="{00000000-0005-0000-0000-00002B220000}"/>
    <cellStyle name="20% - Accent6 2 3 3 3 3" xfId="10741" xr:uid="{00000000-0005-0000-0000-00002C220000}"/>
    <cellStyle name="20% - Accent6 2 3 3 3 4" xfId="15017" xr:uid="{00000000-0005-0000-0000-00002D220000}"/>
    <cellStyle name="20% - Accent6 2 3 3 3 5" xfId="19258" xr:uid="{00000000-0005-0000-0000-00002E220000}"/>
    <cellStyle name="20% - Accent6 2 3 3 3 6" xfId="23505" xr:uid="{00000000-0005-0000-0000-00002F220000}"/>
    <cellStyle name="20% - Accent6 2 3 3 3 7" xfId="27603" xr:uid="{00000000-0005-0000-0000-000030220000}"/>
    <cellStyle name="20% - Accent6 2 3 3 4" xfId="3372" xr:uid="{00000000-0005-0000-0000-000031220000}"/>
    <cellStyle name="20% - Accent6 2 3 3 4 2" xfId="8346" xr:uid="{00000000-0005-0000-0000-000032220000}"/>
    <cellStyle name="20% - Accent6 2 3 3 4 3" xfId="12623" xr:uid="{00000000-0005-0000-0000-000033220000}"/>
    <cellStyle name="20% - Accent6 2 3 3 4 4" xfId="16881" xr:uid="{00000000-0005-0000-0000-000034220000}"/>
    <cellStyle name="20% - Accent6 2 3 3 4 5" xfId="21100" xr:uid="{00000000-0005-0000-0000-000035220000}"/>
    <cellStyle name="20% - Accent6 2 3 3 4 6" xfId="25295" xr:uid="{00000000-0005-0000-0000-000036220000}"/>
    <cellStyle name="20% - Accent6 2 3 3 4 7" xfId="29191" xr:uid="{00000000-0005-0000-0000-000037220000}"/>
    <cellStyle name="20% - Accent6 2 3 3 5" xfId="4720" xr:uid="{00000000-0005-0000-0000-000038220000}"/>
    <cellStyle name="20% - Accent6 2 3 3 5 2" xfId="9692" xr:uid="{00000000-0005-0000-0000-000039220000}"/>
    <cellStyle name="20% - Accent6 2 3 3 5 3" xfId="13970" xr:uid="{00000000-0005-0000-0000-00003A220000}"/>
    <cellStyle name="20% - Accent6 2 3 3 5 4" xfId="18226" xr:uid="{00000000-0005-0000-0000-00003B220000}"/>
    <cellStyle name="20% - Accent6 2 3 3 5 5" xfId="22443" xr:uid="{00000000-0005-0000-0000-00003C220000}"/>
    <cellStyle name="20% - Accent6 2 3 3 5 6" xfId="26629" xr:uid="{00000000-0005-0000-0000-00003D220000}"/>
    <cellStyle name="20% - Accent6 2 3 3 5 7" xfId="30508" xr:uid="{00000000-0005-0000-0000-00003E220000}"/>
    <cellStyle name="20% - Accent6 2 3 3 6" xfId="5638" xr:uid="{00000000-0005-0000-0000-00003F220000}"/>
    <cellStyle name="20% - Accent6 2 3 3 7" xfId="4982" xr:uid="{00000000-0005-0000-0000-000040220000}"/>
    <cellStyle name="20% - Accent6 2 3 3 8" xfId="5163" xr:uid="{00000000-0005-0000-0000-000041220000}"/>
    <cellStyle name="20% - Accent6 2 3 3 9" xfId="6030" xr:uid="{00000000-0005-0000-0000-000042220000}"/>
    <cellStyle name="20% - Accent6 2 3 4" xfId="1933" xr:uid="{00000000-0005-0000-0000-000043220000}"/>
    <cellStyle name="20% - Accent6 2 3 4 2" xfId="3700" xr:uid="{00000000-0005-0000-0000-000044220000}"/>
    <cellStyle name="20% - Accent6 2 3 4 2 2" xfId="8674" xr:uid="{00000000-0005-0000-0000-000045220000}"/>
    <cellStyle name="20% - Accent6 2 3 4 2 3" xfId="12951" xr:uid="{00000000-0005-0000-0000-000046220000}"/>
    <cellStyle name="20% - Accent6 2 3 4 2 4" xfId="17209" xr:uid="{00000000-0005-0000-0000-000047220000}"/>
    <cellStyle name="20% - Accent6 2 3 4 2 5" xfId="21428" xr:uid="{00000000-0005-0000-0000-000048220000}"/>
    <cellStyle name="20% - Accent6 2 3 4 2 6" xfId="25623" xr:uid="{00000000-0005-0000-0000-000049220000}"/>
    <cellStyle name="20% - Accent6 2 3 4 2 7" xfId="29519" xr:uid="{00000000-0005-0000-0000-00004A220000}"/>
    <cellStyle name="20% - Accent6 2 3 4 3" xfId="6907" xr:uid="{00000000-0005-0000-0000-00004B220000}"/>
    <cellStyle name="20% - Accent6 2 3 4 4" xfId="11192" xr:uid="{00000000-0005-0000-0000-00004C220000}"/>
    <cellStyle name="20% - Accent6 2 3 4 5" xfId="15465" xr:uid="{00000000-0005-0000-0000-00004D220000}"/>
    <cellStyle name="20% - Accent6 2 3 4 6" xfId="19701" xr:uid="{00000000-0005-0000-0000-00004E220000}"/>
    <cellStyle name="20% - Accent6 2 3 4 7" xfId="23938" xr:uid="{00000000-0005-0000-0000-00004F220000}"/>
    <cellStyle name="20% - Accent6 2 3 4 8" xfId="28017" xr:uid="{00000000-0005-0000-0000-000050220000}"/>
    <cellStyle name="20% - Accent6 2 3 5" xfId="1048" xr:uid="{00000000-0005-0000-0000-000051220000}"/>
    <cellStyle name="20% - Accent6 2 3 5 2" xfId="6024" xr:uid="{00000000-0005-0000-0000-000052220000}"/>
    <cellStyle name="20% - Accent6 2 3 5 3" xfId="10313" xr:uid="{00000000-0005-0000-0000-000053220000}"/>
    <cellStyle name="20% - Accent6 2 3 5 4" xfId="14592" xr:uid="{00000000-0005-0000-0000-000054220000}"/>
    <cellStyle name="20% - Accent6 2 3 5 5" xfId="18840" xr:uid="{00000000-0005-0000-0000-000055220000}"/>
    <cellStyle name="20% - Accent6 2 3 5 6" xfId="23088" xr:uid="{00000000-0005-0000-0000-000056220000}"/>
    <cellStyle name="20% - Accent6 2 3 5 7" xfId="27209" xr:uid="{00000000-0005-0000-0000-000057220000}"/>
    <cellStyle name="20% - Accent6 2 3 6" xfId="3042" xr:uid="{00000000-0005-0000-0000-000058220000}"/>
    <cellStyle name="20% - Accent6 2 3 6 2" xfId="8015" xr:uid="{00000000-0005-0000-0000-000059220000}"/>
    <cellStyle name="20% - Accent6 2 3 6 3" xfId="12292" xr:uid="{00000000-0005-0000-0000-00005A220000}"/>
    <cellStyle name="20% - Accent6 2 3 6 4" xfId="16551" xr:uid="{00000000-0005-0000-0000-00005B220000}"/>
    <cellStyle name="20% - Accent6 2 3 6 5" xfId="20770" xr:uid="{00000000-0005-0000-0000-00005C220000}"/>
    <cellStyle name="20% - Accent6 2 3 6 6" xfId="24966" xr:uid="{00000000-0005-0000-0000-00005D220000}"/>
    <cellStyle name="20% - Accent6 2 3 6 7" xfId="28862" xr:uid="{00000000-0005-0000-0000-00005E220000}"/>
    <cellStyle name="20% - Accent6 2 3 7" xfId="4391" xr:uid="{00000000-0005-0000-0000-00005F220000}"/>
    <cellStyle name="20% - Accent6 2 3 7 2" xfId="9363" xr:uid="{00000000-0005-0000-0000-000060220000}"/>
    <cellStyle name="20% - Accent6 2 3 7 3" xfId="13641" xr:uid="{00000000-0005-0000-0000-000061220000}"/>
    <cellStyle name="20% - Accent6 2 3 7 4" xfId="17897" xr:uid="{00000000-0005-0000-0000-000062220000}"/>
    <cellStyle name="20% - Accent6 2 3 7 5" xfId="22114" xr:uid="{00000000-0005-0000-0000-000063220000}"/>
    <cellStyle name="20% - Accent6 2 3 7 6" xfId="26300" xr:uid="{00000000-0005-0000-0000-000064220000}"/>
    <cellStyle name="20% - Accent6 2 3 7 7" xfId="30179" xr:uid="{00000000-0005-0000-0000-000065220000}"/>
    <cellStyle name="20% - Accent6 2 3 8" xfId="5221" xr:uid="{00000000-0005-0000-0000-000066220000}"/>
    <cellStyle name="20% - Accent6 2 3 9" xfId="5012" xr:uid="{00000000-0005-0000-0000-000067220000}"/>
    <cellStyle name="20% - Accent6 2 4" xfId="389" xr:uid="{00000000-0005-0000-0000-000068220000}"/>
    <cellStyle name="20% - Accent6 2 4 10" xfId="12124" xr:uid="{00000000-0005-0000-0000-000069220000}"/>
    <cellStyle name="20% - Accent6 2 4 11" xfId="16388" xr:uid="{00000000-0005-0000-0000-00006A220000}"/>
    <cellStyle name="20% - Accent6 2 4 12" xfId="20510" xr:uid="{00000000-0005-0000-0000-00006B220000}"/>
    <cellStyle name="20% - Accent6 2 4 13" xfId="24820" xr:uid="{00000000-0005-0000-0000-00006C220000}"/>
    <cellStyle name="20% - Accent6 2 4 2" xfId="763" xr:uid="{00000000-0005-0000-0000-00006D220000}"/>
    <cellStyle name="20% - Accent6 2 4 2 10" xfId="22816" xr:uid="{00000000-0005-0000-0000-00006E220000}"/>
    <cellStyle name="20% - Accent6 2 4 2 11" xfId="26968" xr:uid="{00000000-0005-0000-0000-00006F220000}"/>
    <cellStyle name="20% - Accent6 2 4 2 2" xfId="2330" xr:uid="{00000000-0005-0000-0000-000070220000}"/>
    <cellStyle name="20% - Accent6 2 4 2 2 2" xfId="4130" xr:uid="{00000000-0005-0000-0000-000071220000}"/>
    <cellStyle name="20% - Accent6 2 4 2 2 2 2" xfId="9104" xr:uid="{00000000-0005-0000-0000-000072220000}"/>
    <cellStyle name="20% - Accent6 2 4 2 2 2 3" xfId="13381" xr:uid="{00000000-0005-0000-0000-000073220000}"/>
    <cellStyle name="20% - Accent6 2 4 2 2 2 4" xfId="17639" xr:uid="{00000000-0005-0000-0000-000074220000}"/>
    <cellStyle name="20% - Accent6 2 4 2 2 2 5" xfId="21858" xr:uid="{00000000-0005-0000-0000-000075220000}"/>
    <cellStyle name="20% - Accent6 2 4 2 2 2 6" xfId="26053" xr:uid="{00000000-0005-0000-0000-000076220000}"/>
    <cellStyle name="20% - Accent6 2 4 2 2 2 7" xfId="29949" xr:uid="{00000000-0005-0000-0000-000077220000}"/>
    <cellStyle name="20% - Accent6 2 4 2 2 3" xfId="7304" xr:uid="{00000000-0005-0000-0000-000078220000}"/>
    <cellStyle name="20% - Accent6 2 4 2 2 4" xfId="11589" xr:uid="{00000000-0005-0000-0000-000079220000}"/>
    <cellStyle name="20% - Accent6 2 4 2 2 5" xfId="15861" xr:uid="{00000000-0005-0000-0000-00007A220000}"/>
    <cellStyle name="20% - Accent6 2 4 2 2 6" xfId="20095" xr:uid="{00000000-0005-0000-0000-00007B220000}"/>
    <cellStyle name="20% - Accent6 2 4 2 2 7" xfId="24333" xr:uid="{00000000-0005-0000-0000-00007C220000}"/>
    <cellStyle name="20% - Accent6 2 4 2 2 8" xfId="28411" xr:uid="{00000000-0005-0000-0000-00007D220000}"/>
    <cellStyle name="20% - Accent6 2 4 2 3" xfId="1478" xr:uid="{00000000-0005-0000-0000-00007E220000}"/>
    <cellStyle name="20% - Accent6 2 4 2 3 2" xfId="6453" xr:uid="{00000000-0005-0000-0000-00007F220000}"/>
    <cellStyle name="20% - Accent6 2 4 2 3 3" xfId="10742" xr:uid="{00000000-0005-0000-0000-000080220000}"/>
    <cellStyle name="20% - Accent6 2 4 2 3 4" xfId="15018" xr:uid="{00000000-0005-0000-0000-000081220000}"/>
    <cellStyle name="20% - Accent6 2 4 2 3 5" xfId="19259" xr:uid="{00000000-0005-0000-0000-000082220000}"/>
    <cellStyle name="20% - Accent6 2 4 2 3 6" xfId="23506" xr:uid="{00000000-0005-0000-0000-000083220000}"/>
    <cellStyle name="20% - Accent6 2 4 2 3 7" xfId="27604" xr:uid="{00000000-0005-0000-0000-000084220000}"/>
    <cellStyle name="20% - Accent6 2 4 2 4" xfId="3473" xr:uid="{00000000-0005-0000-0000-000085220000}"/>
    <cellStyle name="20% - Accent6 2 4 2 4 2" xfId="8447" xr:uid="{00000000-0005-0000-0000-000086220000}"/>
    <cellStyle name="20% - Accent6 2 4 2 4 3" xfId="12724" xr:uid="{00000000-0005-0000-0000-000087220000}"/>
    <cellStyle name="20% - Accent6 2 4 2 4 4" xfId="16982" xr:uid="{00000000-0005-0000-0000-000088220000}"/>
    <cellStyle name="20% - Accent6 2 4 2 4 5" xfId="21201" xr:uid="{00000000-0005-0000-0000-000089220000}"/>
    <cellStyle name="20% - Accent6 2 4 2 4 6" xfId="25396" xr:uid="{00000000-0005-0000-0000-00008A220000}"/>
    <cellStyle name="20% - Accent6 2 4 2 4 7" xfId="29292" xr:uid="{00000000-0005-0000-0000-00008B220000}"/>
    <cellStyle name="20% - Accent6 2 4 2 5" xfId="4821" xr:uid="{00000000-0005-0000-0000-00008C220000}"/>
    <cellStyle name="20% - Accent6 2 4 2 5 2" xfId="9793" xr:uid="{00000000-0005-0000-0000-00008D220000}"/>
    <cellStyle name="20% - Accent6 2 4 2 5 3" xfId="14071" xr:uid="{00000000-0005-0000-0000-00008E220000}"/>
    <cellStyle name="20% - Accent6 2 4 2 5 4" xfId="18327" xr:uid="{00000000-0005-0000-0000-00008F220000}"/>
    <cellStyle name="20% - Accent6 2 4 2 5 5" xfId="22544" xr:uid="{00000000-0005-0000-0000-000090220000}"/>
    <cellStyle name="20% - Accent6 2 4 2 5 6" xfId="26730" xr:uid="{00000000-0005-0000-0000-000091220000}"/>
    <cellStyle name="20% - Accent6 2 4 2 5 7" xfId="30609" xr:uid="{00000000-0005-0000-0000-000092220000}"/>
    <cellStyle name="20% - Accent6 2 4 2 6" xfId="5739" xr:uid="{00000000-0005-0000-0000-000093220000}"/>
    <cellStyle name="20% - Accent6 2 4 2 7" xfId="10031" xr:uid="{00000000-0005-0000-0000-000094220000}"/>
    <cellStyle name="20% - Accent6 2 4 2 8" xfId="14309" xr:uid="{00000000-0005-0000-0000-000095220000}"/>
    <cellStyle name="20% - Accent6 2 4 2 9" xfId="18565" xr:uid="{00000000-0005-0000-0000-000096220000}"/>
    <cellStyle name="20% - Accent6 2 4 3" xfId="2022" xr:uid="{00000000-0005-0000-0000-000097220000}"/>
    <cellStyle name="20% - Accent6 2 4 3 2" xfId="3801" xr:uid="{00000000-0005-0000-0000-000098220000}"/>
    <cellStyle name="20% - Accent6 2 4 3 2 2" xfId="8775" xr:uid="{00000000-0005-0000-0000-000099220000}"/>
    <cellStyle name="20% - Accent6 2 4 3 2 3" xfId="13052" xr:uid="{00000000-0005-0000-0000-00009A220000}"/>
    <cellStyle name="20% - Accent6 2 4 3 2 4" xfId="17310" xr:uid="{00000000-0005-0000-0000-00009B220000}"/>
    <cellStyle name="20% - Accent6 2 4 3 2 5" xfId="21529" xr:uid="{00000000-0005-0000-0000-00009C220000}"/>
    <cellStyle name="20% - Accent6 2 4 3 2 6" xfId="25724" xr:uid="{00000000-0005-0000-0000-00009D220000}"/>
    <cellStyle name="20% - Accent6 2 4 3 2 7" xfId="29620" xr:uid="{00000000-0005-0000-0000-00009E220000}"/>
    <cellStyle name="20% - Accent6 2 4 3 3" xfId="6996" xr:uid="{00000000-0005-0000-0000-00009F220000}"/>
    <cellStyle name="20% - Accent6 2 4 3 4" xfId="11281" xr:uid="{00000000-0005-0000-0000-0000A0220000}"/>
    <cellStyle name="20% - Accent6 2 4 3 5" xfId="15553" xr:uid="{00000000-0005-0000-0000-0000A1220000}"/>
    <cellStyle name="20% - Accent6 2 4 3 6" xfId="19787" xr:uid="{00000000-0005-0000-0000-0000A2220000}"/>
    <cellStyle name="20% - Accent6 2 4 3 7" xfId="24025" xr:uid="{00000000-0005-0000-0000-0000A3220000}"/>
    <cellStyle name="20% - Accent6 2 4 3 8" xfId="28103" xr:uid="{00000000-0005-0000-0000-0000A4220000}"/>
    <cellStyle name="20% - Accent6 2 4 4" xfId="1161" xr:uid="{00000000-0005-0000-0000-0000A5220000}"/>
    <cellStyle name="20% - Accent6 2 4 4 2" xfId="6136" xr:uid="{00000000-0005-0000-0000-0000A6220000}"/>
    <cellStyle name="20% - Accent6 2 4 4 3" xfId="10425" xr:uid="{00000000-0005-0000-0000-0000A7220000}"/>
    <cellStyle name="20% - Accent6 2 4 4 4" xfId="14703" xr:uid="{00000000-0005-0000-0000-0000A8220000}"/>
    <cellStyle name="20% - Accent6 2 4 4 5" xfId="18945" xr:uid="{00000000-0005-0000-0000-0000A9220000}"/>
    <cellStyle name="20% - Accent6 2 4 4 6" xfId="23191" xr:uid="{00000000-0005-0000-0000-0000AA220000}"/>
    <cellStyle name="20% - Accent6 2 4 4 7" xfId="27296" xr:uid="{00000000-0005-0000-0000-0000AB220000}"/>
    <cellStyle name="20% - Accent6 2 4 5" xfId="2855" xr:uid="{00000000-0005-0000-0000-0000AC220000}"/>
    <cellStyle name="20% - Accent6 2 4 6" xfId="3144" xr:uid="{00000000-0005-0000-0000-0000AD220000}"/>
    <cellStyle name="20% - Accent6 2 4 6 2" xfId="8117" xr:uid="{00000000-0005-0000-0000-0000AE220000}"/>
    <cellStyle name="20% - Accent6 2 4 6 3" xfId="12394" xr:uid="{00000000-0005-0000-0000-0000AF220000}"/>
    <cellStyle name="20% - Accent6 2 4 6 4" xfId="16653" xr:uid="{00000000-0005-0000-0000-0000B0220000}"/>
    <cellStyle name="20% - Accent6 2 4 6 5" xfId="20871" xr:uid="{00000000-0005-0000-0000-0000B1220000}"/>
    <cellStyle name="20% - Accent6 2 4 6 6" xfId="25067" xr:uid="{00000000-0005-0000-0000-0000B2220000}"/>
    <cellStyle name="20% - Accent6 2 4 6 7" xfId="28963" xr:uid="{00000000-0005-0000-0000-0000B3220000}"/>
    <cellStyle name="20% - Accent6 2 4 7" xfId="4492" xr:uid="{00000000-0005-0000-0000-0000B4220000}"/>
    <cellStyle name="20% - Accent6 2 4 7 2" xfId="9464" xr:uid="{00000000-0005-0000-0000-0000B5220000}"/>
    <cellStyle name="20% - Accent6 2 4 7 3" xfId="13742" xr:uid="{00000000-0005-0000-0000-0000B6220000}"/>
    <cellStyle name="20% - Accent6 2 4 7 4" xfId="17998" xr:uid="{00000000-0005-0000-0000-0000B7220000}"/>
    <cellStyle name="20% - Accent6 2 4 7 5" xfId="22215" xr:uid="{00000000-0005-0000-0000-0000B8220000}"/>
    <cellStyle name="20% - Accent6 2 4 7 6" xfId="26401" xr:uid="{00000000-0005-0000-0000-0000B9220000}"/>
    <cellStyle name="20% - Accent6 2 4 7 7" xfId="30280" xr:uid="{00000000-0005-0000-0000-0000BA220000}"/>
    <cellStyle name="20% - Accent6 2 4 8" xfId="5366" xr:uid="{00000000-0005-0000-0000-0000BB220000}"/>
    <cellStyle name="20% - Accent6 2 4 9" xfId="7844" xr:uid="{00000000-0005-0000-0000-0000BC220000}"/>
    <cellStyle name="20% - Accent6 2 5" xfId="504" xr:uid="{00000000-0005-0000-0000-0000BD220000}"/>
    <cellStyle name="20% - Accent6 2 5 10" xfId="10234" xr:uid="{00000000-0005-0000-0000-0000BE220000}"/>
    <cellStyle name="20% - Accent6 2 5 11" xfId="16455" xr:uid="{00000000-0005-0000-0000-0000BF220000}"/>
    <cellStyle name="20% - Accent6 2 5 12" xfId="18724" xr:uid="{00000000-0005-0000-0000-0000C0220000}"/>
    <cellStyle name="20% - Accent6 2 5 2" xfId="878" xr:uid="{00000000-0005-0000-0000-0000C1220000}"/>
    <cellStyle name="20% - Accent6 2 5 2 10" xfId="22931" xr:uid="{00000000-0005-0000-0000-0000C2220000}"/>
    <cellStyle name="20% - Accent6 2 5 2 11" xfId="27083" xr:uid="{00000000-0005-0000-0000-0000C3220000}"/>
    <cellStyle name="20% - Accent6 2 5 2 2" xfId="2331" xr:uid="{00000000-0005-0000-0000-0000C4220000}"/>
    <cellStyle name="20% - Accent6 2 5 2 2 2" xfId="4245" xr:uid="{00000000-0005-0000-0000-0000C5220000}"/>
    <cellStyle name="20% - Accent6 2 5 2 2 2 2" xfId="9219" xr:uid="{00000000-0005-0000-0000-0000C6220000}"/>
    <cellStyle name="20% - Accent6 2 5 2 2 2 3" xfId="13496" xr:uid="{00000000-0005-0000-0000-0000C7220000}"/>
    <cellStyle name="20% - Accent6 2 5 2 2 2 4" xfId="17754" xr:uid="{00000000-0005-0000-0000-0000C8220000}"/>
    <cellStyle name="20% - Accent6 2 5 2 2 2 5" xfId="21973" xr:uid="{00000000-0005-0000-0000-0000C9220000}"/>
    <cellStyle name="20% - Accent6 2 5 2 2 2 6" xfId="26168" xr:uid="{00000000-0005-0000-0000-0000CA220000}"/>
    <cellStyle name="20% - Accent6 2 5 2 2 2 7" xfId="30064" xr:uid="{00000000-0005-0000-0000-0000CB220000}"/>
    <cellStyle name="20% - Accent6 2 5 2 2 3" xfId="7305" xr:uid="{00000000-0005-0000-0000-0000CC220000}"/>
    <cellStyle name="20% - Accent6 2 5 2 2 4" xfId="11590" xr:uid="{00000000-0005-0000-0000-0000CD220000}"/>
    <cellStyle name="20% - Accent6 2 5 2 2 5" xfId="15862" xr:uid="{00000000-0005-0000-0000-0000CE220000}"/>
    <cellStyle name="20% - Accent6 2 5 2 2 6" xfId="20096" xr:uid="{00000000-0005-0000-0000-0000CF220000}"/>
    <cellStyle name="20% - Accent6 2 5 2 2 7" xfId="24334" xr:uid="{00000000-0005-0000-0000-0000D0220000}"/>
    <cellStyle name="20% - Accent6 2 5 2 2 8" xfId="28412" xr:uid="{00000000-0005-0000-0000-0000D1220000}"/>
    <cellStyle name="20% - Accent6 2 5 2 3" xfId="1479" xr:uid="{00000000-0005-0000-0000-0000D2220000}"/>
    <cellStyle name="20% - Accent6 2 5 2 3 2" xfId="6454" xr:uid="{00000000-0005-0000-0000-0000D3220000}"/>
    <cellStyle name="20% - Accent6 2 5 2 3 3" xfId="10743" xr:uid="{00000000-0005-0000-0000-0000D4220000}"/>
    <cellStyle name="20% - Accent6 2 5 2 3 4" xfId="15019" xr:uid="{00000000-0005-0000-0000-0000D5220000}"/>
    <cellStyle name="20% - Accent6 2 5 2 3 5" xfId="19260" xr:uid="{00000000-0005-0000-0000-0000D6220000}"/>
    <cellStyle name="20% - Accent6 2 5 2 3 6" xfId="23507" xr:uid="{00000000-0005-0000-0000-0000D7220000}"/>
    <cellStyle name="20% - Accent6 2 5 2 3 7" xfId="27605" xr:uid="{00000000-0005-0000-0000-0000D8220000}"/>
    <cellStyle name="20% - Accent6 2 5 2 4" xfId="3588" xr:uid="{00000000-0005-0000-0000-0000D9220000}"/>
    <cellStyle name="20% - Accent6 2 5 2 4 2" xfId="8562" xr:uid="{00000000-0005-0000-0000-0000DA220000}"/>
    <cellStyle name="20% - Accent6 2 5 2 4 3" xfId="12839" xr:uid="{00000000-0005-0000-0000-0000DB220000}"/>
    <cellStyle name="20% - Accent6 2 5 2 4 4" xfId="17097" xr:uid="{00000000-0005-0000-0000-0000DC220000}"/>
    <cellStyle name="20% - Accent6 2 5 2 4 5" xfId="21316" xr:uid="{00000000-0005-0000-0000-0000DD220000}"/>
    <cellStyle name="20% - Accent6 2 5 2 4 6" xfId="25511" xr:uid="{00000000-0005-0000-0000-0000DE220000}"/>
    <cellStyle name="20% - Accent6 2 5 2 4 7" xfId="29407" xr:uid="{00000000-0005-0000-0000-0000DF220000}"/>
    <cellStyle name="20% - Accent6 2 5 2 5" xfId="4936" xr:uid="{00000000-0005-0000-0000-0000E0220000}"/>
    <cellStyle name="20% - Accent6 2 5 2 5 2" xfId="9908" xr:uid="{00000000-0005-0000-0000-0000E1220000}"/>
    <cellStyle name="20% - Accent6 2 5 2 5 3" xfId="14186" xr:uid="{00000000-0005-0000-0000-0000E2220000}"/>
    <cellStyle name="20% - Accent6 2 5 2 5 4" xfId="18442" xr:uid="{00000000-0005-0000-0000-0000E3220000}"/>
    <cellStyle name="20% - Accent6 2 5 2 5 5" xfId="22659" xr:uid="{00000000-0005-0000-0000-0000E4220000}"/>
    <cellStyle name="20% - Accent6 2 5 2 5 6" xfId="26845" xr:uid="{00000000-0005-0000-0000-0000E5220000}"/>
    <cellStyle name="20% - Accent6 2 5 2 5 7" xfId="30724" xr:uid="{00000000-0005-0000-0000-0000E6220000}"/>
    <cellStyle name="20% - Accent6 2 5 2 6" xfId="5854" xr:uid="{00000000-0005-0000-0000-0000E7220000}"/>
    <cellStyle name="20% - Accent6 2 5 2 7" xfId="10146" xr:uid="{00000000-0005-0000-0000-0000E8220000}"/>
    <cellStyle name="20% - Accent6 2 5 2 8" xfId="14424" xr:uid="{00000000-0005-0000-0000-0000E9220000}"/>
    <cellStyle name="20% - Accent6 2 5 2 9" xfId="18680" xr:uid="{00000000-0005-0000-0000-0000EA220000}"/>
    <cellStyle name="20% - Accent6 2 5 3" xfId="2152" xr:uid="{00000000-0005-0000-0000-0000EB220000}"/>
    <cellStyle name="20% - Accent6 2 5 3 2" xfId="3916" xr:uid="{00000000-0005-0000-0000-0000EC220000}"/>
    <cellStyle name="20% - Accent6 2 5 3 2 2" xfId="8890" xr:uid="{00000000-0005-0000-0000-0000ED220000}"/>
    <cellStyle name="20% - Accent6 2 5 3 2 3" xfId="13167" xr:uid="{00000000-0005-0000-0000-0000EE220000}"/>
    <cellStyle name="20% - Accent6 2 5 3 2 4" xfId="17425" xr:uid="{00000000-0005-0000-0000-0000EF220000}"/>
    <cellStyle name="20% - Accent6 2 5 3 2 5" xfId="21644" xr:uid="{00000000-0005-0000-0000-0000F0220000}"/>
    <cellStyle name="20% - Accent6 2 5 3 2 6" xfId="25839" xr:uid="{00000000-0005-0000-0000-0000F1220000}"/>
    <cellStyle name="20% - Accent6 2 5 3 2 7" xfId="29735" xr:uid="{00000000-0005-0000-0000-0000F2220000}"/>
    <cellStyle name="20% - Accent6 2 5 3 3" xfId="7126" xr:uid="{00000000-0005-0000-0000-0000F3220000}"/>
    <cellStyle name="20% - Accent6 2 5 3 4" xfId="11411" xr:uid="{00000000-0005-0000-0000-0000F4220000}"/>
    <cellStyle name="20% - Accent6 2 5 3 5" xfId="15683" xr:uid="{00000000-0005-0000-0000-0000F5220000}"/>
    <cellStyle name="20% - Accent6 2 5 3 6" xfId="19917" xr:uid="{00000000-0005-0000-0000-0000F6220000}"/>
    <cellStyle name="20% - Accent6 2 5 3 7" xfId="24155" xr:uid="{00000000-0005-0000-0000-0000F7220000}"/>
    <cellStyle name="20% - Accent6 2 5 3 8" xfId="28233" xr:uid="{00000000-0005-0000-0000-0000F8220000}"/>
    <cellStyle name="20% - Accent6 2 5 4" xfId="1294" xr:uid="{00000000-0005-0000-0000-0000F9220000}"/>
    <cellStyle name="20% - Accent6 2 5 4 2" xfId="6269" xr:uid="{00000000-0005-0000-0000-0000FA220000}"/>
    <cellStyle name="20% - Accent6 2 5 4 3" xfId="10558" xr:uid="{00000000-0005-0000-0000-0000FB220000}"/>
    <cellStyle name="20% - Accent6 2 5 4 4" xfId="14834" xr:uid="{00000000-0005-0000-0000-0000FC220000}"/>
    <cellStyle name="20% - Accent6 2 5 4 5" xfId="19076" xr:uid="{00000000-0005-0000-0000-0000FD220000}"/>
    <cellStyle name="20% - Accent6 2 5 4 6" xfId="23322" xr:uid="{00000000-0005-0000-0000-0000FE220000}"/>
    <cellStyle name="20% - Accent6 2 5 4 7" xfId="27426" xr:uid="{00000000-0005-0000-0000-0000FF220000}"/>
    <cellStyle name="20% - Accent6 2 5 5" xfId="3259" xr:uid="{00000000-0005-0000-0000-000000230000}"/>
    <cellStyle name="20% - Accent6 2 5 5 2" xfId="8232" xr:uid="{00000000-0005-0000-0000-000001230000}"/>
    <cellStyle name="20% - Accent6 2 5 5 3" xfId="12509" xr:uid="{00000000-0005-0000-0000-000002230000}"/>
    <cellStyle name="20% - Accent6 2 5 5 4" xfId="16768" xr:uid="{00000000-0005-0000-0000-000003230000}"/>
    <cellStyle name="20% - Accent6 2 5 5 5" xfId="20986" xr:uid="{00000000-0005-0000-0000-000004230000}"/>
    <cellStyle name="20% - Accent6 2 5 5 6" xfId="25182" xr:uid="{00000000-0005-0000-0000-000005230000}"/>
    <cellStyle name="20% - Accent6 2 5 5 7" xfId="29078" xr:uid="{00000000-0005-0000-0000-000006230000}"/>
    <cellStyle name="20% - Accent6 2 5 6" xfId="4607" xr:uid="{00000000-0005-0000-0000-000007230000}"/>
    <cellStyle name="20% - Accent6 2 5 6 2" xfId="9579" xr:uid="{00000000-0005-0000-0000-000008230000}"/>
    <cellStyle name="20% - Accent6 2 5 6 3" xfId="13857" xr:uid="{00000000-0005-0000-0000-000009230000}"/>
    <cellStyle name="20% - Accent6 2 5 6 4" xfId="18113" xr:uid="{00000000-0005-0000-0000-00000A230000}"/>
    <cellStyle name="20% - Accent6 2 5 6 5" xfId="22330" xr:uid="{00000000-0005-0000-0000-00000B230000}"/>
    <cellStyle name="20% - Accent6 2 5 6 6" xfId="26516" xr:uid="{00000000-0005-0000-0000-00000C230000}"/>
    <cellStyle name="20% - Accent6 2 5 6 7" xfId="30395" xr:uid="{00000000-0005-0000-0000-00000D230000}"/>
    <cellStyle name="20% - Accent6 2 5 7" xfId="5481" xr:uid="{00000000-0005-0000-0000-00000E230000}"/>
    <cellStyle name="20% - Accent6 2 5 8" xfId="5246" xr:uid="{00000000-0005-0000-0000-00000F230000}"/>
    <cellStyle name="20% - Accent6 2 5 9" xfId="5944" xr:uid="{00000000-0005-0000-0000-000010230000}"/>
    <cellStyle name="20% - Accent6 2 6" xfId="605" xr:uid="{00000000-0005-0000-0000-000011230000}"/>
    <cellStyle name="20% - Accent6 2 6 10" xfId="14578" xr:uid="{00000000-0005-0000-0000-000012230000}"/>
    <cellStyle name="20% - Accent6 2 6 11" xfId="20624" xr:uid="{00000000-0005-0000-0000-000013230000}"/>
    <cellStyle name="20% - Accent6 2 6 12" xfId="23074" xr:uid="{00000000-0005-0000-0000-000014230000}"/>
    <cellStyle name="20% - Accent6 2 6 2" xfId="1481" xr:uid="{00000000-0005-0000-0000-000015230000}"/>
    <cellStyle name="20% - Accent6 2 6 2 2" xfId="2333" xr:uid="{00000000-0005-0000-0000-000016230000}"/>
    <cellStyle name="20% - Accent6 2 6 2 2 2" xfId="7307" xr:uid="{00000000-0005-0000-0000-000017230000}"/>
    <cellStyle name="20% - Accent6 2 6 2 2 3" xfId="11592" xr:uid="{00000000-0005-0000-0000-000018230000}"/>
    <cellStyle name="20% - Accent6 2 6 2 2 4" xfId="15864" xr:uid="{00000000-0005-0000-0000-000019230000}"/>
    <cellStyle name="20% - Accent6 2 6 2 2 5" xfId="20098" xr:uid="{00000000-0005-0000-0000-00001A230000}"/>
    <cellStyle name="20% - Accent6 2 6 2 2 6" xfId="24336" xr:uid="{00000000-0005-0000-0000-00001B230000}"/>
    <cellStyle name="20% - Accent6 2 6 2 2 7" xfId="28414" xr:uid="{00000000-0005-0000-0000-00001C230000}"/>
    <cellStyle name="20% - Accent6 2 6 2 3" xfId="3972" xr:uid="{00000000-0005-0000-0000-00001D230000}"/>
    <cellStyle name="20% - Accent6 2 6 2 3 2" xfId="8946" xr:uid="{00000000-0005-0000-0000-00001E230000}"/>
    <cellStyle name="20% - Accent6 2 6 2 3 3" xfId="13223" xr:uid="{00000000-0005-0000-0000-00001F230000}"/>
    <cellStyle name="20% - Accent6 2 6 2 3 4" xfId="17481" xr:uid="{00000000-0005-0000-0000-000020230000}"/>
    <cellStyle name="20% - Accent6 2 6 2 3 5" xfId="21700" xr:uid="{00000000-0005-0000-0000-000021230000}"/>
    <cellStyle name="20% - Accent6 2 6 2 3 6" xfId="25895" xr:uid="{00000000-0005-0000-0000-000022230000}"/>
    <cellStyle name="20% - Accent6 2 6 2 3 7" xfId="29791" xr:uid="{00000000-0005-0000-0000-000023230000}"/>
    <cellStyle name="20% - Accent6 2 6 2 4" xfId="6456" xr:uid="{00000000-0005-0000-0000-000024230000}"/>
    <cellStyle name="20% - Accent6 2 6 2 5" xfId="10745" xr:uid="{00000000-0005-0000-0000-000025230000}"/>
    <cellStyle name="20% - Accent6 2 6 2 6" xfId="15021" xr:uid="{00000000-0005-0000-0000-000026230000}"/>
    <cellStyle name="20% - Accent6 2 6 2 7" xfId="19262" xr:uid="{00000000-0005-0000-0000-000027230000}"/>
    <cellStyle name="20% - Accent6 2 6 2 8" xfId="23509" xr:uid="{00000000-0005-0000-0000-000028230000}"/>
    <cellStyle name="20% - Accent6 2 6 2 9" xfId="27607" xr:uid="{00000000-0005-0000-0000-000029230000}"/>
    <cellStyle name="20% - Accent6 2 6 3" xfId="2332" xr:uid="{00000000-0005-0000-0000-00002A230000}"/>
    <cellStyle name="20% - Accent6 2 6 3 2" xfId="7306" xr:uid="{00000000-0005-0000-0000-00002B230000}"/>
    <cellStyle name="20% - Accent6 2 6 3 3" xfId="11591" xr:uid="{00000000-0005-0000-0000-00002C230000}"/>
    <cellStyle name="20% - Accent6 2 6 3 4" xfId="15863" xr:uid="{00000000-0005-0000-0000-00002D230000}"/>
    <cellStyle name="20% - Accent6 2 6 3 5" xfId="20097" xr:uid="{00000000-0005-0000-0000-00002E230000}"/>
    <cellStyle name="20% - Accent6 2 6 3 6" xfId="24335" xr:uid="{00000000-0005-0000-0000-00002F230000}"/>
    <cellStyle name="20% - Accent6 2 6 3 7" xfId="28413" xr:uid="{00000000-0005-0000-0000-000030230000}"/>
    <cellStyle name="20% - Accent6 2 6 4" xfId="1480" xr:uid="{00000000-0005-0000-0000-000031230000}"/>
    <cellStyle name="20% - Accent6 2 6 4 2" xfId="6455" xr:uid="{00000000-0005-0000-0000-000032230000}"/>
    <cellStyle name="20% - Accent6 2 6 4 3" xfId="10744" xr:uid="{00000000-0005-0000-0000-000033230000}"/>
    <cellStyle name="20% - Accent6 2 6 4 4" xfId="15020" xr:uid="{00000000-0005-0000-0000-000034230000}"/>
    <cellStyle name="20% - Accent6 2 6 4 5" xfId="19261" xr:uid="{00000000-0005-0000-0000-000035230000}"/>
    <cellStyle name="20% - Accent6 2 6 4 6" xfId="23508" xr:uid="{00000000-0005-0000-0000-000036230000}"/>
    <cellStyle name="20% - Accent6 2 6 4 7" xfId="27606" xr:uid="{00000000-0005-0000-0000-000037230000}"/>
    <cellStyle name="20% - Accent6 2 6 5" xfId="3315" xr:uid="{00000000-0005-0000-0000-000038230000}"/>
    <cellStyle name="20% - Accent6 2 6 5 2" xfId="8289" xr:uid="{00000000-0005-0000-0000-000039230000}"/>
    <cellStyle name="20% - Accent6 2 6 5 3" xfId="12566" xr:uid="{00000000-0005-0000-0000-00003A230000}"/>
    <cellStyle name="20% - Accent6 2 6 5 4" xfId="16824" xr:uid="{00000000-0005-0000-0000-00003B230000}"/>
    <cellStyle name="20% - Accent6 2 6 5 5" xfId="21043" xr:uid="{00000000-0005-0000-0000-00003C230000}"/>
    <cellStyle name="20% - Accent6 2 6 5 6" xfId="25238" xr:uid="{00000000-0005-0000-0000-00003D230000}"/>
    <cellStyle name="20% - Accent6 2 6 5 7" xfId="29134" xr:uid="{00000000-0005-0000-0000-00003E230000}"/>
    <cellStyle name="20% - Accent6 2 6 6" xfId="4663" xr:uid="{00000000-0005-0000-0000-00003F230000}"/>
    <cellStyle name="20% - Accent6 2 6 6 2" xfId="9635" xr:uid="{00000000-0005-0000-0000-000040230000}"/>
    <cellStyle name="20% - Accent6 2 6 6 3" xfId="13913" xr:uid="{00000000-0005-0000-0000-000041230000}"/>
    <cellStyle name="20% - Accent6 2 6 6 4" xfId="18169" xr:uid="{00000000-0005-0000-0000-000042230000}"/>
    <cellStyle name="20% - Accent6 2 6 6 5" xfId="22386" xr:uid="{00000000-0005-0000-0000-000043230000}"/>
    <cellStyle name="20% - Accent6 2 6 6 6" xfId="26572" xr:uid="{00000000-0005-0000-0000-000044230000}"/>
    <cellStyle name="20% - Accent6 2 6 6 7" xfId="30451" xr:uid="{00000000-0005-0000-0000-000045230000}"/>
    <cellStyle name="20% - Accent6 2 6 7" xfId="5581" xr:uid="{00000000-0005-0000-0000-000046230000}"/>
    <cellStyle name="20% - Accent6 2 6 8" xfId="6010" xr:uid="{00000000-0005-0000-0000-000047230000}"/>
    <cellStyle name="20% - Accent6 2 6 9" xfId="10299" xr:uid="{00000000-0005-0000-0000-000048230000}"/>
    <cellStyle name="20% - Accent6 2 7" xfId="1482" xr:uid="{00000000-0005-0000-0000-000049230000}"/>
    <cellStyle name="20% - Accent6 2 7 2" xfId="2334" xr:uid="{00000000-0005-0000-0000-00004A230000}"/>
    <cellStyle name="20% - Accent6 2 7 2 2" xfId="7308" xr:uid="{00000000-0005-0000-0000-00004B230000}"/>
    <cellStyle name="20% - Accent6 2 7 2 3" xfId="11593" xr:uid="{00000000-0005-0000-0000-00004C230000}"/>
    <cellStyle name="20% - Accent6 2 7 2 4" xfId="15865" xr:uid="{00000000-0005-0000-0000-00004D230000}"/>
    <cellStyle name="20% - Accent6 2 7 2 5" xfId="20099" xr:uid="{00000000-0005-0000-0000-00004E230000}"/>
    <cellStyle name="20% - Accent6 2 7 2 6" xfId="24337" xr:uid="{00000000-0005-0000-0000-00004F230000}"/>
    <cellStyle name="20% - Accent6 2 7 2 7" xfId="28415" xr:uid="{00000000-0005-0000-0000-000050230000}"/>
    <cellStyle name="20% - Accent6 2 7 3" xfId="3643" xr:uid="{00000000-0005-0000-0000-000051230000}"/>
    <cellStyle name="20% - Accent6 2 7 3 2" xfId="8617" xr:uid="{00000000-0005-0000-0000-000052230000}"/>
    <cellStyle name="20% - Accent6 2 7 3 3" xfId="12894" xr:uid="{00000000-0005-0000-0000-000053230000}"/>
    <cellStyle name="20% - Accent6 2 7 3 4" xfId="17152" xr:uid="{00000000-0005-0000-0000-000054230000}"/>
    <cellStyle name="20% - Accent6 2 7 3 5" xfId="21371" xr:uid="{00000000-0005-0000-0000-000055230000}"/>
    <cellStyle name="20% - Accent6 2 7 3 6" xfId="25566" xr:uid="{00000000-0005-0000-0000-000056230000}"/>
    <cellStyle name="20% - Accent6 2 7 3 7" xfId="29462" xr:uid="{00000000-0005-0000-0000-000057230000}"/>
    <cellStyle name="20% - Accent6 2 7 4" xfId="6457" xr:uid="{00000000-0005-0000-0000-000058230000}"/>
    <cellStyle name="20% - Accent6 2 7 5" xfId="10746" xr:uid="{00000000-0005-0000-0000-000059230000}"/>
    <cellStyle name="20% - Accent6 2 7 6" xfId="15022" xr:uid="{00000000-0005-0000-0000-00005A230000}"/>
    <cellStyle name="20% - Accent6 2 7 7" xfId="19263" xr:uid="{00000000-0005-0000-0000-00005B230000}"/>
    <cellStyle name="20% - Accent6 2 7 8" xfId="23510" xr:uid="{00000000-0005-0000-0000-00005C230000}"/>
    <cellStyle name="20% - Accent6 2 7 9" xfId="27608" xr:uid="{00000000-0005-0000-0000-00005D230000}"/>
    <cellStyle name="20% - Accent6 2 8" xfId="1857" xr:uid="{00000000-0005-0000-0000-00005E230000}"/>
    <cellStyle name="20% - Accent6 2 8 2" xfId="6831" xr:uid="{00000000-0005-0000-0000-00005F230000}"/>
    <cellStyle name="20% - Accent6 2 8 3" xfId="11117" xr:uid="{00000000-0005-0000-0000-000060230000}"/>
    <cellStyle name="20% - Accent6 2 8 4" xfId="15391" xr:uid="{00000000-0005-0000-0000-000061230000}"/>
    <cellStyle name="20% - Accent6 2 8 5" xfId="19626" xr:uid="{00000000-0005-0000-0000-000062230000}"/>
    <cellStyle name="20% - Accent6 2 8 6" xfId="23866" xr:uid="{00000000-0005-0000-0000-000063230000}"/>
    <cellStyle name="20% - Accent6 2 8 7" xfId="27947" xr:uid="{00000000-0005-0000-0000-000064230000}"/>
    <cellStyle name="20% - Accent6 2 9" xfId="943" xr:uid="{00000000-0005-0000-0000-000065230000}"/>
    <cellStyle name="20% - Accent6 2 9 2" xfId="5919" xr:uid="{00000000-0005-0000-0000-000066230000}"/>
    <cellStyle name="20% - Accent6 2 9 3" xfId="10209" xr:uid="{00000000-0005-0000-0000-000067230000}"/>
    <cellStyle name="20% - Accent6 2 9 4" xfId="14488" xr:uid="{00000000-0005-0000-0000-000068230000}"/>
    <cellStyle name="20% - Accent6 2 9 5" xfId="18742" xr:uid="{00000000-0005-0000-0000-000069230000}"/>
    <cellStyle name="20% - Accent6 2 9 6" xfId="22992" xr:uid="{00000000-0005-0000-0000-00006A230000}"/>
    <cellStyle name="20% - Accent6 2 9 7" xfId="27138" xr:uid="{00000000-0005-0000-0000-00006B230000}"/>
    <cellStyle name="20% - Accent6 3" xfId="125" xr:uid="{00000000-0005-0000-0000-00006C230000}"/>
    <cellStyle name="20% - Accent6 3 2" xfId="2945" xr:uid="{00000000-0005-0000-0000-00006D230000}"/>
    <cellStyle name="20% - Accent6 3 3" xfId="2684" xr:uid="{00000000-0005-0000-0000-00006E230000}"/>
    <cellStyle name="20% - Accent6 4" xfId="116" xr:uid="{00000000-0005-0000-0000-00006F230000}"/>
    <cellStyle name="20% - Accent6 4 10" xfId="4354" xr:uid="{00000000-0005-0000-0000-000070230000}"/>
    <cellStyle name="20% - Accent6 4 10 2" xfId="9326" xr:uid="{00000000-0005-0000-0000-000071230000}"/>
    <cellStyle name="20% - Accent6 4 10 3" xfId="13604" xr:uid="{00000000-0005-0000-0000-000072230000}"/>
    <cellStyle name="20% - Accent6 4 10 4" xfId="17860" xr:uid="{00000000-0005-0000-0000-000073230000}"/>
    <cellStyle name="20% - Accent6 4 10 5" xfId="22077" xr:uid="{00000000-0005-0000-0000-000074230000}"/>
    <cellStyle name="20% - Accent6 4 10 6" xfId="26263" xr:uid="{00000000-0005-0000-0000-000075230000}"/>
    <cellStyle name="20% - Accent6 4 10 7" xfId="30142" xr:uid="{00000000-0005-0000-0000-000076230000}"/>
    <cellStyle name="20% - Accent6 4 11" xfId="5095" xr:uid="{00000000-0005-0000-0000-000077230000}"/>
    <cellStyle name="20% - Accent6 4 12" xfId="5332" xr:uid="{00000000-0005-0000-0000-000078230000}"/>
    <cellStyle name="20% - Accent6 4 13" xfId="7683" xr:uid="{00000000-0005-0000-0000-000079230000}"/>
    <cellStyle name="20% - Accent6 4 14" xfId="11965" xr:uid="{00000000-0005-0000-0000-00007A230000}"/>
    <cellStyle name="20% - Accent6 4 15" xfId="17816" xr:uid="{00000000-0005-0000-0000-00007B230000}"/>
    <cellStyle name="20% - Accent6 4 16" xfId="20614" xr:uid="{00000000-0005-0000-0000-00007C230000}"/>
    <cellStyle name="20% - Accent6 4 2" xfId="307" xr:uid="{00000000-0005-0000-0000-00007D230000}"/>
    <cellStyle name="20% - Accent6 4 2 10" xfId="10233" xr:uid="{00000000-0005-0000-0000-00007E230000}"/>
    <cellStyle name="20% - Accent6 4 2 11" xfId="14511" xr:uid="{00000000-0005-0000-0000-00007F230000}"/>
    <cellStyle name="20% - Accent6 4 2 12" xfId="20622" xr:uid="{00000000-0005-0000-0000-000080230000}"/>
    <cellStyle name="20% - Accent6 4 2 13" xfId="23015" xr:uid="{00000000-0005-0000-0000-000081230000}"/>
    <cellStyle name="20% - Accent6 4 2 2" xfId="471" xr:uid="{00000000-0005-0000-0000-000082230000}"/>
    <cellStyle name="20% - Accent6 4 2 2 10" xfId="10379" xr:uid="{00000000-0005-0000-0000-000083230000}"/>
    <cellStyle name="20% - Accent6 4 2 2 11" xfId="11992" xr:uid="{00000000-0005-0000-0000-000084230000}"/>
    <cellStyle name="20% - Accent6 4 2 2 12" xfId="18845" xr:uid="{00000000-0005-0000-0000-000085230000}"/>
    <cellStyle name="20% - Accent6 4 2 2 2" xfId="845" xr:uid="{00000000-0005-0000-0000-000086230000}"/>
    <cellStyle name="20% - Accent6 4 2 2 2 10" xfId="22898" xr:uid="{00000000-0005-0000-0000-000087230000}"/>
    <cellStyle name="20% - Accent6 4 2 2 2 11" xfId="27050" xr:uid="{00000000-0005-0000-0000-000088230000}"/>
    <cellStyle name="20% - Accent6 4 2 2 2 2" xfId="2335" xr:uid="{00000000-0005-0000-0000-000089230000}"/>
    <cellStyle name="20% - Accent6 4 2 2 2 2 2" xfId="4212" xr:uid="{00000000-0005-0000-0000-00008A230000}"/>
    <cellStyle name="20% - Accent6 4 2 2 2 2 2 2" xfId="9186" xr:uid="{00000000-0005-0000-0000-00008B230000}"/>
    <cellStyle name="20% - Accent6 4 2 2 2 2 2 3" xfId="13463" xr:uid="{00000000-0005-0000-0000-00008C230000}"/>
    <cellStyle name="20% - Accent6 4 2 2 2 2 2 4" xfId="17721" xr:uid="{00000000-0005-0000-0000-00008D230000}"/>
    <cellStyle name="20% - Accent6 4 2 2 2 2 2 5" xfId="21940" xr:uid="{00000000-0005-0000-0000-00008E230000}"/>
    <cellStyle name="20% - Accent6 4 2 2 2 2 2 6" xfId="26135" xr:uid="{00000000-0005-0000-0000-00008F230000}"/>
    <cellStyle name="20% - Accent6 4 2 2 2 2 2 7" xfId="30031" xr:uid="{00000000-0005-0000-0000-000090230000}"/>
    <cellStyle name="20% - Accent6 4 2 2 2 2 3" xfId="7309" xr:uid="{00000000-0005-0000-0000-000091230000}"/>
    <cellStyle name="20% - Accent6 4 2 2 2 2 4" xfId="11594" xr:uid="{00000000-0005-0000-0000-000092230000}"/>
    <cellStyle name="20% - Accent6 4 2 2 2 2 5" xfId="15866" xr:uid="{00000000-0005-0000-0000-000093230000}"/>
    <cellStyle name="20% - Accent6 4 2 2 2 2 6" xfId="20100" xr:uid="{00000000-0005-0000-0000-000094230000}"/>
    <cellStyle name="20% - Accent6 4 2 2 2 2 7" xfId="24338" xr:uid="{00000000-0005-0000-0000-000095230000}"/>
    <cellStyle name="20% - Accent6 4 2 2 2 2 8" xfId="28416" xr:uid="{00000000-0005-0000-0000-000096230000}"/>
    <cellStyle name="20% - Accent6 4 2 2 2 3" xfId="1483" xr:uid="{00000000-0005-0000-0000-000097230000}"/>
    <cellStyle name="20% - Accent6 4 2 2 2 3 2" xfId="6458" xr:uid="{00000000-0005-0000-0000-000098230000}"/>
    <cellStyle name="20% - Accent6 4 2 2 2 3 3" xfId="10747" xr:uid="{00000000-0005-0000-0000-000099230000}"/>
    <cellStyle name="20% - Accent6 4 2 2 2 3 4" xfId="15023" xr:uid="{00000000-0005-0000-0000-00009A230000}"/>
    <cellStyle name="20% - Accent6 4 2 2 2 3 5" xfId="19264" xr:uid="{00000000-0005-0000-0000-00009B230000}"/>
    <cellStyle name="20% - Accent6 4 2 2 2 3 6" xfId="23511" xr:uid="{00000000-0005-0000-0000-00009C230000}"/>
    <cellStyle name="20% - Accent6 4 2 2 2 3 7" xfId="27609" xr:uid="{00000000-0005-0000-0000-00009D230000}"/>
    <cellStyle name="20% - Accent6 4 2 2 2 4" xfId="3555" xr:uid="{00000000-0005-0000-0000-00009E230000}"/>
    <cellStyle name="20% - Accent6 4 2 2 2 4 2" xfId="8529" xr:uid="{00000000-0005-0000-0000-00009F230000}"/>
    <cellStyle name="20% - Accent6 4 2 2 2 4 3" xfId="12806" xr:uid="{00000000-0005-0000-0000-0000A0230000}"/>
    <cellStyle name="20% - Accent6 4 2 2 2 4 4" xfId="17064" xr:uid="{00000000-0005-0000-0000-0000A1230000}"/>
    <cellStyle name="20% - Accent6 4 2 2 2 4 5" xfId="21283" xr:uid="{00000000-0005-0000-0000-0000A2230000}"/>
    <cellStyle name="20% - Accent6 4 2 2 2 4 6" xfId="25478" xr:uid="{00000000-0005-0000-0000-0000A3230000}"/>
    <cellStyle name="20% - Accent6 4 2 2 2 4 7" xfId="29374" xr:uid="{00000000-0005-0000-0000-0000A4230000}"/>
    <cellStyle name="20% - Accent6 4 2 2 2 5" xfId="4903" xr:uid="{00000000-0005-0000-0000-0000A5230000}"/>
    <cellStyle name="20% - Accent6 4 2 2 2 5 2" xfId="9875" xr:uid="{00000000-0005-0000-0000-0000A6230000}"/>
    <cellStyle name="20% - Accent6 4 2 2 2 5 3" xfId="14153" xr:uid="{00000000-0005-0000-0000-0000A7230000}"/>
    <cellStyle name="20% - Accent6 4 2 2 2 5 4" xfId="18409" xr:uid="{00000000-0005-0000-0000-0000A8230000}"/>
    <cellStyle name="20% - Accent6 4 2 2 2 5 5" xfId="22626" xr:uid="{00000000-0005-0000-0000-0000A9230000}"/>
    <cellStyle name="20% - Accent6 4 2 2 2 5 6" xfId="26812" xr:uid="{00000000-0005-0000-0000-0000AA230000}"/>
    <cellStyle name="20% - Accent6 4 2 2 2 5 7" xfId="30691" xr:uid="{00000000-0005-0000-0000-0000AB230000}"/>
    <cellStyle name="20% - Accent6 4 2 2 2 6" xfId="5821" xr:uid="{00000000-0005-0000-0000-0000AC230000}"/>
    <cellStyle name="20% - Accent6 4 2 2 2 7" xfId="10113" xr:uid="{00000000-0005-0000-0000-0000AD230000}"/>
    <cellStyle name="20% - Accent6 4 2 2 2 8" xfId="14391" xr:uid="{00000000-0005-0000-0000-0000AE230000}"/>
    <cellStyle name="20% - Accent6 4 2 2 2 9" xfId="18647" xr:uid="{00000000-0005-0000-0000-0000AF230000}"/>
    <cellStyle name="20% - Accent6 4 2 2 3" xfId="2104" xr:uid="{00000000-0005-0000-0000-0000B0230000}"/>
    <cellStyle name="20% - Accent6 4 2 2 3 2" xfId="3883" xr:uid="{00000000-0005-0000-0000-0000B1230000}"/>
    <cellStyle name="20% - Accent6 4 2 2 3 2 2" xfId="8857" xr:uid="{00000000-0005-0000-0000-0000B2230000}"/>
    <cellStyle name="20% - Accent6 4 2 2 3 2 3" xfId="13134" xr:uid="{00000000-0005-0000-0000-0000B3230000}"/>
    <cellStyle name="20% - Accent6 4 2 2 3 2 4" xfId="17392" xr:uid="{00000000-0005-0000-0000-0000B4230000}"/>
    <cellStyle name="20% - Accent6 4 2 2 3 2 5" xfId="21611" xr:uid="{00000000-0005-0000-0000-0000B5230000}"/>
    <cellStyle name="20% - Accent6 4 2 2 3 2 6" xfId="25806" xr:uid="{00000000-0005-0000-0000-0000B6230000}"/>
    <cellStyle name="20% - Accent6 4 2 2 3 2 7" xfId="29702" xr:uid="{00000000-0005-0000-0000-0000B7230000}"/>
    <cellStyle name="20% - Accent6 4 2 2 3 3" xfId="7078" xr:uid="{00000000-0005-0000-0000-0000B8230000}"/>
    <cellStyle name="20% - Accent6 4 2 2 3 4" xfId="11363" xr:uid="{00000000-0005-0000-0000-0000B9230000}"/>
    <cellStyle name="20% - Accent6 4 2 2 3 5" xfId="15635" xr:uid="{00000000-0005-0000-0000-0000BA230000}"/>
    <cellStyle name="20% - Accent6 4 2 2 3 6" xfId="19869" xr:uid="{00000000-0005-0000-0000-0000BB230000}"/>
    <cellStyle name="20% - Accent6 4 2 2 3 7" xfId="24107" xr:uid="{00000000-0005-0000-0000-0000BC230000}"/>
    <cellStyle name="20% - Accent6 4 2 2 3 8" xfId="28185" xr:uid="{00000000-0005-0000-0000-0000BD230000}"/>
    <cellStyle name="20% - Accent6 4 2 2 4" xfId="1243" xr:uid="{00000000-0005-0000-0000-0000BE230000}"/>
    <cellStyle name="20% - Accent6 4 2 2 4 2" xfId="6218" xr:uid="{00000000-0005-0000-0000-0000BF230000}"/>
    <cellStyle name="20% - Accent6 4 2 2 4 3" xfId="10507" xr:uid="{00000000-0005-0000-0000-0000C0230000}"/>
    <cellStyle name="20% - Accent6 4 2 2 4 4" xfId="14785" xr:uid="{00000000-0005-0000-0000-0000C1230000}"/>
    <cellStyle name="20% - Accent6 4 2 2 4 5" xfId="19027" xr:uid="{00000000-0005-0000-0000-0000C2230000}"/>
    <cellStyle name="20% - Accent6 4 2 2 4 6" xfId="23273" xr:uid="{00000000-0005-0000-0000-0000C3230000}"/>
    <cellStyle name="20% - Accent6 4 2 2 4 7" xfId="27378" xr:uid="{00000000-0005-0000-0000-0000C4230000}"/>
    <cellStyle name="20% - Accent6 4 2 2 5" xfId="3226" xr:uid="{00000000-0005-0000-0000-0000C5230000}"/>
    <cellStyle name="20% - Accent6 4 2 2 5 2" xfId="8199" xr:uid="{00000000-0005-0000-0000-0000C6230000}"/>
    <cellStyle name="20% - Accent6 4 2 2 5 3" xfId="12476" xr:uid="{00000000-0005-0000-0000-0000C7230000}"/>
    <cellStyle name="20% - Accent6 4 2 2 5 4" xfId="16735" xr:uid="{00000000-0005-0000-0000-0000C8230000}"/>
    <cellStyle name="20% - Accent6 4 2 2 5 5" xfId="20953" xr:uid="{00000000-0005-0000-0000-0000C9230000}"/>
    <cellStyle name="20% - Accent6 4 2 2 5 6" xfId="25149" xr:uid="{00000000-0005-0000-0000-0000CA230000}"/>
    <cellStyle name="20% - Accent6 4 2 2 5 7" xfId="29045" xr:uid="{00000000-0005-0000-0000-0000CB230000}"/>
    <cellStyle name="20% - Accent6 4 2 2 6" xfId="4574" xr:uid="{00000000-0005-0000-0000-0000CC230000}"/>
    <cellStyle name="20% - Accent6 4 2 2 6 2" xfId="9546" xr:uid="{00000000-0005-0000-0000-0000CD230000}"/>
    <cellStyle name="20% - Accent6 4 2 2 6 3" xfId="13824" xr:uid="{00000000-0005-0000-0000-0000CE230000}"/>
    <cellStyle name="20% - Accent6 4 2 2 6 4" xfId="18080" xr:uid="{00000000-0005-0000-0000-0000CF230000}"/>
    <cellStyle name="20% - Accent6 4 2 2 6 5" xfId="22297" xr:uid="{00000000-0005-0000-0000-0000D0230000}"/>
    <cellStyle name="20% - Accent6 4 2 2 6 6" xfId="26483" xr:uid="{00000000-0005-0000-0000-0000D1230000}"/>
    <cellStyle name="20% - Accent6 4 2 2 6 7" xfId="30362" xr:uid="{00000000-0005-0000-0000-0000D2230000}"/>
    <cellStyle name="20% - Accent6 4 2 2 7" xfId="5448" xr:uid="{00000000-0005-0000-0000-0000D3230000}"/>
    <cellStyle name="20% - Accent6 4 2 2 8" xfId="5047" xr:uid="{00000000-0005-0000-0000-0000D4230000}"/>
    <cellStyle name="20% - Accent6 4 2 2 9" xfId="6091" xr:uid="{00000000-0005-0000-0000-0000D5230000}"/>
    <cellStyle name="20% - Accent6 4 2 3" xfId="690" xr:uid="{00000000-0005-0000-0000-0000D6230000}"/>
    <cellStyle name="20% - Accent6 4 2 3 10" xfId="22743" xr:uid="{00000000-0005-0000-0000-0000D7230000}"/>
    <cellStyle name="20% - Accent6 4 2 3 11" xfId="26895" xr:uid="{00000000-0005-0000-0000-0000D8230000}"/>
    <cellStyle name="20% - Accent6 4 2 3 2" xfId="2336" xr:uid="{00000000-0005-0000-0000-0000D9230000}"/>
    <cellStyle name="20% - Accent6 4 2 3 2 2" xfId="4057" xr:uid="{00000000-0005-0000-0000-0000DA230000}"/>
    <cellStyle name="20% - Accent6 4 2 3 2 2 2" xfId="9031" xr:uid="{00000000-0005-0000-0000-0000DB230000}"/>
    <cellStyle name="20% - Accent6 4 2 3 2 2 3" xfId="13308" xr:uid="{00000000-0005-0000-0000-0000DC230000}"/>
    <cellStyle name="20% - Accent6 4 2 3 2 2 4" xfId="17566" xr:uid="{00000000-0005-0000-0000-0000DD230000}"/>
    <cellStyle name="20% - Accent6 4 2 3 2 2 5" xfId="21785" xr:uid="{00000000-0005-0000-0000-0000DE230000}"/>
    <cellStyle name="20% - Accent6 4 2 3 2 2 6" xfId="25980" xr:uid="{00000000-0005-0000-0000-0000DF230000}"/>
    <cellStyle name="20% - Accent6 4 2 3 2 2 7" xfId="29876" xr:uid="{00000000-0005-0000-0000-0000E0230000}"/>
    <cellStyle name="20% - Accent6 4 2 3 2 3" xfId="7310" xr:uid="{00000000-0005-0000-0000-0000E1230000}"/>
    <cellStyle name="20% - Accent6 4 2 3 2 4" xfId="11595" xr:uid="{00000000-0005-0000-0000-0000E2230000}"/>
    <cellStyle name="20% - Accent6 4 2 3 2 5" xfId="15867" xr:uid="{00000000-0005-0000-0000-0000E3230000}"/>
    <cellStyle name="20% - Accent6 4 2 3 2 6" xfId="20101" xr:uid="{00000000-0005-0000-0000-0000E4230000}"/>
    <cellStyle name="20% - Accent6 4 2 3 2 7" xfId="24339" xr:uid="{00000000-0005-0000-0000-0000E5230000}"/>
    <cellStyle name="20% - Accent6 4 2 3 2 8" xfId="28417" xr:uid="{00000000-0005-0000-0000-0000E6230000}"/>
    <cellStyle name="20% - Accent6 4 2 3 3" xfId="1484" xr:uid="{00000000-0005-0000-0000-0000E7230000}"/>
    <cellStyle name="20% - Accent6 4 2 3 3 2" xfId="6459" xr:uid="{00000000-0005-0000-0000-0000E8230000}"/>
    <cellStyle name="20% - Accent6 4 2 3 3 3" xfId="10748" xr:uid="{00000000-0005-0000-0000-0000E9230000}"/>
    <cellStyle name="20% - Accent6 4 2 3 3 4" xfId="15024" xr:uid="{00000000-0005-0000-0000-0000EA230000}"/>
    <cellStyle name="20% - Accent6 4 2 3 3 5" xfId="19265" xr:uid="{00000000-0005-0000-0000-0000EB230000}"/>
    <cellStyle name="20% - Accent6 4 2 3 3 6" xfId="23512" xr:uid="{00000000-0005-0000-0000-0000EC230000}"/>
    <cellStyle name="20% - Accent6 4 2 3 3 7" xfId="27610" xr:uid="{00000000-0005-0000-0000-0000ED230000}"/>
    <cellStyle name="20% - Accent6 4 2 3 4" xfId="3400" xr:uid="{00000000-0005-0000-0000-0000EE230000}"/>
    <cellStyle name="20% - Accent6 4 2 3 4 2" xfId="8374" xr:uid="{00000000-0005-0000-0000-0000EF230000}"/>
    <cellStyle name="20% - Accent6 4 2 3 4 3" xfId="12651" xr:uid="{00000000-0005-0000-0000-0000F0230000}"/>
    <cellStyle name="20% - Accent6 4 2 3 4 4" xfId="16909" xr:uid="{00000000-0005-0000-0000-0000F1230000}"/>
    <cellStyle name="20% - Accent6 4 2 3 4 5" xfId="21128" xr:uid="{00000000-0005-0000-0000-0000F2230000}"/>
    <cellStyle name="20% - Accent6 4 2 3 4 6" xfId="25323" xr:uid="{00000000-0005-0000-0000-0000F3230000}"/>
    <cellStyle name="20% - Accent6 4 2 3 4 7" xfId="29219" xr:uid="{00000000-0005-0000-0000-0000F4230000}"/>
    <cellStyle name="20% - Accent6 4 2 3 5" xfId="4748" xr:uid="{00000000-0005-0000-0000-0000F5230000}"/>
    <cellStyle name="20% - Accent6 4 2 3 5 2" xfId="9720" xr:uid="{00000000-0005-0000-0000-0000F6230000}"/>
    <cellStyle name="20% - Accent6 4 2 3 5 3" xfId="13998" xr:uid="{00000000-0005-0000-0000-0000F7230000}"/>
    <cellStyle name="20% - Accent6 4 2 3 5 4" xfId="18254" xr:uid="{00000000-0005-0000-0000-0000F8230000}"/>
    <cellStyle name="20% - Accent6 4 2 3 5 5" xfId="22471" xr:uid="{00000000-0005-0000-0000-0000F9230000}"/>
    <cellStyle name="20% - Accent6 4 2 3 5 6" xfId="26657" xr:uid="{00000000-0005-0000-0000-0000FA230000}"/>
    <cellStyle name="20% - Accent6 4 2 3 5 7" xfId="30536" xr:uid="{00000000-0005-0000-0000-0000FB230000}"/>
    <cellStyle name="20% - Accent6 4 2 3 6" xfId="5666" xr:uid="{00000000-0005-0000-0000-0000FC230000}"/>
    <cellStyle name="20% - Accent6 4 2 3 7" xfId="9958" xr:uid="{00000000-0005-0000-0000-0000FD230000}"/>
    <cellStyle name="20% - Accent6 4 2 3 8" xfId="14236" xr:uid="{00000000-0005-0000-0000-0000FE230000}"/>
    <cellStyle name="20% - Accent6 4 2 3 9" xfId="18492" xr:uid="{00000000-0005-0000-0000-0000FF230000}"/>
    <cellStyle name="20% - Accent6 4 2 4" xfId="1951" xr:uid="{00000000-0005-0000-0000-000000240000}"/>
    <cellStyle name="20% - Accent6 4 2 4 2" xfId="3728" xr:uid="{00000000-0005-0000-0000-000001240000}"/>
    <cellStyle name="20% - Accent6 4 2 4 2 2" xfId="8702" xr:uid="{00000000-0005-0000-0000-000002240000}"/>
    <cellStyle name="20% - Accent6 4 2 4 2 3" xfId="12979" xr:uid="{00000000-0005-0000-0000-000003240000}"/>
    <cellStyle name="20% - Accent6 4 2 4 2 4" xfId="17237" xr:uid="{00000000-0005-0000-0000-000004240000}"/>
    <cellStyle name="20% - Accent6 4 2 4 2 5" xfId="21456" xr:uid="{00000000-0005-0000-0000-000005240000}"/>
    <cellStyle name="20% - Accent6 4 2 4 2 6" xfId="25651" xr:uid="{00000000-0005-0000-0000-000006240000}"/>
    <cellStyle name="20% - Accent6 4 2 4 2 7" xfId="29547" xr:uid="{00000000-0005-0000-0000-000007240000}"/>
    <cellStyle name="20% - Accent6 4 2 4 3" xfId="6925" xr:uid="{00000000-0005-0000-0000-000008240000}"/>
    <cellStyle name="20% - Accent6 4 2 4 4" xfId="11210" xr:uid="{00000000-0005-0000-0000-000009240000}"/>
    <cellStyle name="20% - Accent6 4 2 4 5" xfId="15483" xr:uid="{00000000-0005-0000-0000-00000A240000}"/>
    <cellStyle name="20% - Accent6 4 2 4 6" xfId="19718" xr:uid="{00000000-0005-0000-0000-00000B240000}"/>
    <cellStyle name="20% - Accent6 4 2 4 7" xfId="23956" xr:uid="{00000000-0005-0000-0000-00000C240000}"/>
    <cellStyle name="20% - Accent6 4 2 4 8" xfId="28034" xr:uid="{00000000-0005-0000-0000-00000D240000}"/>
    <cellStyle name="20% - Accent6 4 2 5" xfId="1067" xr:uid="{00000000-0005-0000-0000-00000E240000}"/>
    <cellStyle name="20% - Accent6 4 2 5 2" xfId="6043" xr:uid="{00000000-0005-0000-0000-00000F240000}"/>
    <cellStyle name="20% - Accent6 4 2 5 3" xfId="10332" xr:uid="{00000000-0005-0000-0000-000010240000}"/>
    <cellStyle name="20% - Accent6 4 2 5 4" xfId="14610" xr:uid="{00000000-0005-0000-0000-000011240000}"/>
    <cellStyle name="20% - Accent6 4 2 5 5" xfId="18858" xr:uid="{00000000-0005-0000-0000-000012240000}"/>
    <cellStyle name="20% - Accent6 4 2 5 6" xfId="23106" xr:uid="{00000000-0005-0000-0000-000013240000}"/>
    <cellStyle name="20% - Accent6 4 2 5 7" xfId="27226" xr:uid="{00000000-0005-0000-0000-000014240000}"/>
    <cellStyle name="20% - Accent6 4 2 6" xfId="3071" xr:uid="{00000000-0005-0000-0000-000015240000}"/>
    <cellStyle name="20% - Accent6 4 2 6 2" xfId="8044" xr:uid="{00000000-0005-0000-0000-000016240000}"/>
    <cellStyle name="20% - Accent6 4 2 6 3" xfId="12321" xr:uid="{00000000-0005-0000-0000-000017240000}"/>
    <cellStyle name="20% - Accent6 4 2 6 4" xfId="16580" xr:uid="{00000000-0005-0000-0000-000018240000}"/>
    <cellStyle name="20% - Accent6 4 2 6 5" xfId="20798" xr:uid="{00000000-0005-0000-0000-000019240000}"/>
    <cellStyle name="20% - Accent6 4 2 6 6" xfId="24994" xr:uid="{00000000-0005-0000-0000-00001A240000}"/>
    <cellStyle name="20% - Accent6 4 2 6 7" xfId="28890" xr:uid="{00000000-0005-0000-0000-00001B240000}"/>
    <cellStyle name="20% - Accent6 4 2 7" xfId="4419" xr:uid="{00000000-0005-0000-0000-00001C240000}"/>
    <cellStyle name="20% - Accent6 4 2 7 2" xfId="9391" xr:uid="{00000000-0005-0000-0000-00001D240000}"/>
    <cellStyle name="20% - Accent6 4 2 7 3" xfId="13669" xr:uid="{00000000-0005-0000-0000-00001E240000}"/>
    <cellStyle name="20% - Accent6 4 2 7 4" xfId="17925" xr:uid="{00000000-0005-0000-0000-00001F240000}"/>
    <cellStyle name="20% - Accent6 4 2 7 5" xfId="22142" xr:uid="{00000000-0005-0000-0000-000020240000}"/>
    <cellStyle name="20% - Accent6 4 2 7 6" xfId="26328" xr:uid="{00000000-0005-0000-0000-000021240000}"/>
    <cellStyle name="20% - Accent6 4 2 7 7" xfId="30207" xr:uid="{00000000-0005-0000-0000-000022240000}"/>
    <cellStyle name="20% - Accent6 4 2 8" xfId="5284" xr:uid="{00000000-0005-0000-0000-000023240000}"/>
    <cellStyle name="20% - Accent6 4 2 9" xfId="5943" xr:uid="{00000000-0005-0000-0000-000024240000}"/>
    <cellStyle name="20% - Accent6 4 3" xfId="409" xr:uid="{00000000-0005-0000-0000-000025240000}"/>
    <cellStyle name="20% - Accent6 4 3 10" xfId="16402" xr:uid="{00000000-0005-0000-0000-000026240000}"/>
    <cellStyle name="20% - Accent6 4 3 11" xfId="20535" xr:uid="{00000000-0005-0000-0000-000027240000}"/>
    <cellStyle name="20% - Accent6 4 3 12" xfId="24831" xr:uid="{00000000-0005-0000-0000-000028240000}"/>
    <cellStyle name="20% - Accent6 4 3 2" xfId="783" xr:uid="{00000000-0005-0000-0000-000029240000}"/>
    <cellStyle name="20% - Accent6 4 3 2 10" xfId="22836" xr:uid="{00000000-0005-0000-0000-00002A240000}"/>
    <cellStyle name="20% - Accent6 4 3 2 11" xfId="26988" xr:uid="{00000000-0005-0000-0000-00002B240000}"/>
    <cellStyle name="20% - Accent6 4 3 2 2" xfId="2337" xr:uid="{00000000-0005-0000-0000-00002C240000}"/>
    <cellStyle name="20% - Accent6 4 3 2 2 2" xfId="4150" xr:uid="{00000000-0005-0000-0000-00002D240000}"/>
    <cellStyle name="20% - Accent6 4 3 2 2 2 2" xfId="9124" xr:uid="{00000000-0005-0000-0000-00002E240000}"/>
    <cellStyle name="20% - Accent6 4 3 2 2 2 3" xfId="13401" xr:uid="{00000000-0005-0000-0000-00002F240000}"/>
    <cellStyle name="20% - Accent6 4 3 2 2 2 4" xfId="17659" xr:uid="{00000000-0005-0000-0000-000030240000}"/>
    <cellStyle name="20% - Accent6 4 3 2 2 2 5" xfId="21878" xr:uid="{00000000-0005-0000-0000-000031240000}"/>
    <cellStyle name="20% - Accent6 4 3 2 2 2 6" xfId="26073" xr:uid="{00000000-0005-0000-0000-000032240000}"/>
    <cellStyle name="20% - Accent6 4 3 2 2 2 7" xfId="29969" xr:uid="{00000000-0005-0000-0000-000033240000}"/>
    <cellStyle name="20% - Accent6 4 3 2 2 3" xfId="7311" xr:uid="{00000000-0005-0000-0000-000034240000}"/>
    <cellStyle name="20% - Accent6 4 3 2 2 4" xfId="11596" xr:uid="{00000000-0005-0000-0000-000035240000}"/>
    <cellStyle name="20% - Accent6 4 3 2 2 5" xfId="15868" xr:uid="{00000000-0005-0000-0000-000036240000}"/>
    <cellStyle name="20% - Accent6 4 3 2 2 6" xfId="20102" xr:uid="{00000000-0005-0000-0000-000037240000}"/>
    <cellStyle name="20% - Accent6 4 3 2 2 7" xfId="24340" xr:uid="{00000000-0005-0000-0000-000038240000}"/>
    <cellStyle name="20% - Accent6 4 3 2 2 8" xfId="28418" xr:uid="{00000000-0005-0000-0000-000039240000}"/>
    <cellStyle name="20% - Accent6 4 3 2 3" xfId="1485" xr:uid="{00000000-0005-0000-0000-00003A240000}"/>
    <cellStyle name="20% - Accent6 4 3 2 3 2" xfId="6460" xr:uid="{00000000-0005-0000-0000-00003B240000}"/>
    <cellStyle name="20% - Accent6 4 3 2 3 3" xfId="10749" xr:uid="{00000000-0005-0000-0000-00003C240000}"/>
    <cellStyle name="20% - Accent6 4 3 2 3 4" xfId="15025" xr:uid="{00000000-0005-0000-0000-00003D240000}"/>
    <cellStyle name="20% - Accent6 4 3 2 3 5" xfId="19266" xr:uid="{00000000-0005-0000-0000-00003E240000}"/>
    <cellStyle name="20% - Accent6 4 3 2 3 6" xfId="23513" xr:uid="{00000000-0005-0000-0000-00003F240000}"/>
    <cellStyle name="20% - Accent6 4 3 2 3 7" xfId="27611" xr:uid="{00000000-0005-0000-0000-000040240000}"/>
    <cellStyle name="20% - Accent6 4 3 2 4" xfId="3493" xr:uid="{00000000-0005-0000-0000-000041240000}"/>
    <cellStyle name="20% - Accent6 4 3 2 4 2" xfId="8467" xr:uid="{00000000-0005-0000-0000-000042240000}"/>
    <cellStyle name="20% - Accent6 4 3 2 4 3" xfId="12744" xr:uid="{00000000-0005-0000-0000-000043240000}"/>
    <cellStyle name="20% - Accent6 4 3 2 4 4" xfId="17002" xr:uid="{00000000-0005-0000-0000-000044240000}"/>
    <cellStyle name="20% - Accent6 4 3 2 4 5" xfId="21221" xr:uid="{00000000-0005-0000-0000-000045240000}"/>
    <cellStyle name="20% - Accent6 4 3 2 4 6" xfId="25416" xr:uid="{00000000-0005-0000-0000-000046240000}"/>
    <cellStyle name="20% - Accent6 4 3 2 4 7" xfId="29312" xr:uid="{00000000-0005-0000-0000-000047240000}"/>
    <cellStyle name="20% - Accent6 4 3 2 5" xfId="4841" xr:uid="{00000000-0005-0000-0000-000048240000}"/>
    <cellStyle name="20% - Accent6 4 3 2 5 2" xfId="9813" xr:uid="{00000000-0005-0000-0000-000049240000}"/>
    <cellStyle name="20% - Accent6 4 3 2 5 3" xfId="14091" xr:uid="{00000000-0005-0000-0000-00004A240000}"/>
    <cellStyle name="20% - Accent6 4 3 2 5 4" xfId="18347" xr:uid="{00000000-0005-0000-0000-00004B240000}"/>
    <cellStyle name="20% - Accent6 4 3 2 5 5" xfId="22564" xr:uid="{00000000-0005-0000-0000-00004C240000}"/>
    <cellStyle name="20% - Accent6 4 3 2 5 6" xfId="26750" xr:uid="{00000000-0005-0000-0000-00004D240000}"/>
    <cellStyle name="20% - Accent6 4 3 2 5 7" xfId="30629" xr:uid="{00000000-0005-0000-0000-00004E240000}"/>
    <cellStyle name="20% - Accent6 4 3 2 6" xfId="5759" xr:uid="{00000000-0005-0000-0000-00004F240000}"/>
    <cellStyle name="20% - Accent6 4 3 2 7" xfId="10051" xr:uid="{00000000-0005-0000-0000-000050240000}"/>
    <cellStyle name="20% - Accent6 4 3 2 8" xfId="14329" xr:uid="{00000000-0005-0000-0000-000051240000}"/>
    <cellStyle name="20% - Accent6 4 3 2 9" xfId="18585" xr:uid="{00000000-0005-0000-0000-000052240000}"/>
    <cellStyle name="20% - Accent6 4 3 3" xfId="2042" xr:uid="{00000000-0005-0000-0000-000053240000}"/>
    <cellStyle name="20% - Accent6 4 3 3 2" xfId="3821" xr:uid="{00000000-0005-0000-0000-000054240000}"/>
    <cellStyle name="20% - Accent6 4 3 3 2 2" xfId="8795" xr:uid="{00000000-0005-0000-0000-000055240000}"/>
    <cellStyle name="20% - Accent6 4 3 3 2 3" xfId="13072" xr:uid="{00000000-0005-0000-0000-000056240000}"/>
    <cellStyle name="20% - Accent6 4 3 3 2 4" xfId="17330" xr:uid="{00000000-0005-0000-0000-000057240000}"/>
    <cellStyle name="20% - Accent6 4 3 3 2 5" xfId="21549" xr:uid="{00000000-0005-0000-0000-000058240000}"/>
    <cellStyle name="20% - Accent6 4 3 3 2 6" xfId="25744" xr:uid="{00000000-0005-0000-0000-000059240000}"/>
    <cellStyle name="20% - Accent6 4 3 3 2 7" xfId="29640" xr:uid="{00000000-0005-0000-0000-00005A240000}"/>
    <cellStyle name="20% - Accent6 4 3 3 3" xfId="7016" xr:uid="{00000000-0005-0000-0000-00005B240000}"/>
    <cellStyle name="20% - Accent6 4 3 3 4" xfId="11301" xr:uid="{00000000-0005-0000-0000-00005C240000}"/>
    <cellStyle name="20% - Accent6 4 3 3 5" xfId="15573" xr:uid="{00000000-0005-0000-0000-00005D240000}"/>
    <cellStyle name="20% - Accent6 4 3 3 6" xfId="19807" xr:uid="{00000000-0005-0000-0000-00005E240000}"/>
    <cellStyle name="20% - Accent6 4 3 3 7" xfId="24045" xr:uid="{00000000-0005-0000-0000-00005F240000}"/>
    <cellStyle name="20% - Accent6 4 3 3 8" xfId="28123" xr:uid="{00000000-0005-0000-0000-000060240000}"/>
    <cellStyle name="20% - Accent6 4 3 4" xfId="1181" xr:uid="{00000000-0005-0000-0000-000061240000}"/>
    <cellStyle name="20% - Accent6 4 3 4 2" xfId="6156" xr:uid="{00000000-0005-0000-0000-000062240000}"/>
    <cellStyle name="20% - Accent6 4 3 4 3" xfId="10445" xr:uid="{00000000-0005-0000-0000-000063240000}"/>
    <cellStyle name="20% - Accent6 4 3 4 4" xfId="14723" xr:uid="{00000000-0005-0000-0000-000064240000}"/>
    <cellStyle name="20% - Accent6 4 3 4 5" xfId="18965" xr:uid="{00000000-0005-0000-0000-000065240000}"/>
    <cellStyle name="20% - Accent6 4 3 4 6" xfId="23211" xr:uid="{00000000-0005-0000-0000-000066240000}"/>
    <cellStyle name="20% - Accent6 4 3 4 7" xfId="27316" xr:uid="{00000000-0005-0000-0000-000067240000}"/>
    <cellStyle name="20% - Accent6 4 3 5" xfId="3164" xr:uid="{00000000-0005-0000-0000-000068240000}"/>
    <cellStyle name="20% - Accent6 4 3 5 2" xfId="8137" xr:uid="{00000000-0005-0000-0000-000069240000}"/>
    <cellStyle name="20% - Accent6 4 3 5 3" xfId="12414" xr:uid="{00000000-0005-0000-0000-00006A240000}"/>
    <cellStyle name="20% - Accent6 4 3 5 4" xfId="16673" xr:uid="{00000000-0005-0000-0000-00006B240000}"/>
    <cellStyle name="20% - Accent6 4 3 5 5" xfId="20891" xr:uid="{00000000-0005-0000-0000-00006C240000}"/>
    <cellStyle name="20% - Accent6 4 3 5 6" xfId="25087" xr:uid="{00000000-0005-0000-0000-00006D240000}"/>
    <cellStyle name="20% - Accent6 4 3 5 7" xfId="28983" xr:uid="{00000000-0005-0000-0000-00006E240000}"/>
    <cellStyle name="20% - Accent6 4 3 6" xfId="4512" xr:uid="{00000000-0005-0000-0000-00006F240000}"/>
    <cellStyle name="20% - Accent6 4 3 6 2" xfId="9484" xr:uid="{00000000-0005-0000-0000-000070240000}"/>
    <cellStyle name="20% - Accent6 4 3 6 3" xfId="13762" xr:uid="{00000000-0005-0000-0000-000071240000}"/>
    <cellStyle name="20% - Accent6 4 3 6 4" xfId="18018" xr:uid="{00000000-0005-0000-0000-000072240000}"/>
    <cellStyle name="20% - Accent6 4 3 6 5" xfId="22235" xr:uid="{00000000-0005-0000-0000-000073240000}"/>
    <cellStyle name="20% - Accent6 4 3 6 6" xfId="26421" xr:uid="{00000000-0005-0000-0000-000074240000}"/>
    <cellStyle name="20% - Accent6 4 3 6 7" xfId="30300" xr:uid="{00000000-0005-0000-0000-000075240000}"/>
    <cellStyle name="20% - Accent6 4 3 7" xfId="5386" xr:uid="{00000000-0005-0000-0000-000076240000}"/>
    <cellStyle name="20% - Accent6 4 3 8" xfId="7860" xr:uid="{00000000-0005-0000-0000-000077240000}"/>
    <cellStyle name="20% - Accent6 4 3 9" xfId="12140" xr:uid="{00000000-0005-0000-0000-000078240000}"/>
    <cellStyle name="20% - Accent6 4 4" xfId="523" xr:uid="{00000000-0005-0000-0000-000079240000}"/>
    <cellStyle name="20% - Accent6 4 4 10" xfId="7764" xr:uid="{00000000-0005-0000-0000-00007A240000}"/>
    <cellStyle name="20% - Accent6 4 4 11" xfId="5042" xr:uid="{00000000-0005-0000-0000-00007B240000}"/>
    <cellStyle name="20% - Accent6 4 4 12" xfId="19445" xr:uid="{00000000-0005-0000-0000-00007C240000}"/>
    <cellStyle name="20% - Accent6 4 4 2" xfId="897" xr:uid="{00000000-0005-0000-0000-00007D240000}"/>
    <cellStyle name="20% - Accent6 4 4 2 10" xfId="22950" xr:uid="{00000000-0005-0000-0000-00007E240000}"/>
    <cellStyle name="20% - Accent6 4 4 2 11" xfId="27102" xr:uid="{00000000-0005-0000-0000-00007F240000}"/>
    <cellStyle name="20% - Accent6 4 4 2 2" xfId="2338" xr:uid="{00000000-0005-0000-0000-000080240000}"/>
    <cellStyle name="20% - Accent6 4 4 2 2 2" xfId="4264" xr:uid="{00000000-0005-0000-0000-000081240000}"/>
    <cellStyle name="20% - Accent6 4 4 2 2 2 2" xfId="9238" xr:uid="{00000000-0005-0000-0000-000082240000}"/>
    <cellStyle name="20% - Accent6 4 4 2 2 2 3" xfId="13515" xr:uid="{00000000-0005-0000-0000-000083240000}"/>
    <cellStyle name="20% - Accent6 4 4 2 2 2 4" xfId="17773" xr:uid="{00000000-0005-0000-0000-000084240000}"/>
    <cellStyle name="20% - Accent6 4 4 2 2 2 5" xfId="21992" xr:uid="{00000000-0005-0000-0000-000085240000}"/>
    <cellStyle name="20% - Accent6 4 4 2 2 2 6" xfId="26187" xr:uid="{00000000-0005-0000-0000-000086240000}"/>
    <cellStyle name="20% - Accent6 4 4 2 2 2 7" xfId="30083" xr:uid="{00000000-0005-0000-0000-000087240000}"/>
    <cellStyle name="20% - Accent6 4 4 2 2 3" xfId="7312" xr:uid="{00000000-0005-0000-0000-000088240000}"/>
    <cellStyle name="20% - Accent6 4 4 2 2 4" xfId="11597" xr:uid="{00000000-0005-0000-0000-000089240000}"/>
    <cellStyle name="20% - Accent6 4 4 2 2 5" xfId="15869" xr:uid="{00000000-0005-0000-0000-00008A240000}"/>
    <cellStyle name="20% - Accent6 4 4 2 2 6" xfId="20103" xr:uid="{00000000-0005-0000-0000-00008B240000}"/>
    <cellStyle name="20% - Accent6 4 4 2 2 7" xfId="24341" xr:uid="{00000000-0005-0000-0000-00008C240000}"/>
    <cellStyle name="20% - Accent6 4 4 2 2 8" xfId="28419" xr:uid="{00000000-0005-0000-0000-00008D240000}"/>
    <cellStyle name="20% - Accent6 4 4 2 3" xfId="1486" xr:uid="{00000000-0005-0000-0000-00008E240000}"/>
    <cellStyle name="20% - Accent6 4 4 2 3 2" xfId="6461" xr:uid="{00000000-0005-0000-0000-00008F240000}"/>
    <cellStyle name="20% - Accent6 4 4 2 3 3" xfId="10750" xr:uid="{00000000-0005-0000-0000-000090240000}"/>
    <cellStyle name="20% - Accent6 4 4 2 3 4" xfId="15026" xr:uid="{00000000-0005-0000-0000-000091240000}"/>
    <cellStyle name="20% - Accent6 4 4 2 3 5" xfId="19267" xr:uid="{00000000-0005-0000-0000-000092240000}"/>
    <cellStyle name="20% - Accent6 4 4 2 3 6" xfId="23514" xr:uid="{00000000-0005-0000-0000-000093240000}"/>
    <cellStyle name="20% - Accent6 4 4 2 3 7" xfId="27612" xr:uid="{00000000-0005-0000-0000-000094240000}"/>
    <cellStyle name="20% - Accent6 4 4 2 4" xfId="3607" xr:uid="{00000000-0005-0000-0000-000095240000}"/>
    <cellStyle name="20% - Accent6 4 4 2 4 2" xfId="8581" xr:uid="{00000000-0005-0000-0000-000096240000}"/>
    <cellStyle name="20% - Accent6 4 4 2 4 3" xfId="12858" xr:uid="{00000000-0005-0000-0000-000097240000}"/>
    <cellStyle name="20% - Accent6 4 4 2 4 4" xfId="17116" xr:uid="{00000000-0005-0000-0000-000098240000}"/>
    <cellStyle name="20% - Accent6 4 4 2 4 5" xfId="21335" xr:uid="{00000000-0005-0000-0000-000099240000}"/>
    <cellStyle name="20% - Accent6 4 4 2 4 6" xfId="25530" xr:uid="{00000000-0005-0000-0000-00009A240000}"/>
    <cellStyle name="20% - Accent6 4 4 2 4 7" xfId="29426" xr:uid="{00000000-0005-0000-0000-00009B240000}"/>
    <cellStyle name="20% - Accent6 4 4 2 5" xfId="4955" xr:uid="{00000000-0005-0000-0000-00009C240000}"/>
    <cellStyle name="20% - Accent6 4 4 2 5 2" xfId="9927" xr:uid="{00000000-0005-0000-0000-00009D240000}"/>
    <cellStyle name="20% - Accent6 4 4 2 5 3" xfId="14205" xr:uid="{00000000-0005-0000-0000-00009E240000}"/>
    <cellStyle name="20% - Accent6 4 4 2 5 4" xfId="18461" xr:uid="{00000000-0005-0000-0000-00009F240000}"/>
    <cellStyle name="20% - Accent6 4 4 2 5 5" xfId="22678" xr:uid="{00000000-0005-0000-0000-0000A0240000}"/>
    <cellStyle name="20% - Accent6 4 4 2 5 6" xfId="26864" xr:uid="{00000000-0005-0000-0000-0000A1240000}"/>
    <cellStyle name="20% - Accent6 4 4 2 5 7" xfId="30743" xr:uid="{00000000-0005-0000-0000-0000A2240000}"/>
    <cellStyle name="20% - Accent6 4 4 2 6" xfId="5873" xr:uid="{00000000-0005-0000-0000-0000A3240000}"/>
    <cellStyle name="20% - Accent6 4 4 2 7" xfId="10165" xr:uid="{00000000-0005-0000-0000-0000A4240000}"/>
    <cellStyle name="20% - Accent6 4 4 2 8" xfId="14443" xr:uid="{00000000-0005-0000-0000-0000A5240000}"/>
    <cellStyle name="20% - Accent6 4 4 2 9" xfId="18699" xr:uid="{00000000-0005-0000-0000-0000A6240000}"/>
    <cellStyle name="20% - Accent6 4 4 3" xfId="2171" xr:uid="{00000000-0005-0000-0000-0000A7240000}"/>
    <cellStyle name="20% - Accent6 4 4 3 2" xfId="3935" xr:uid="{00000000-0005-0000-0000-0000A8240000}"/>
    <cellStyle name="20% - Accent6 4 4 3 2 2" xfId="8909" xr:uid="{00000000-0005-0000-0000-0000A9240000}"/>
    <cellStyle name="20% - Accent6 4 4 3 2 3" xfId="13186" xr:uid="{00000000-0005-0000-0000-0000AA240000}"/>
    <cellStyle name="20% - Accent6 4 4 3 2 4" xfId="17444" xr:uid="{00000000-0005-0000-0000-0000AB240000}"/>
    <cellStyle name="20% - Accent6 4 4 3 2 5" xfId="21663" xr:uid="{00000000-0005-0000-0000-0000AC240000}"/>
    <cellStyle name="20% - Accent6 4 4 3 2 6" xfId="25858" xr:uid="{00000000-0005-0000-0000-0000AD240000}"/>
    <cellStyle name="20% - Accent6 4 4 3 2 7" xfId="29754" xr:uid="{00000000-0005-0000-0000-0000AE240000}"/>
    <cellStyle name="20% - Accent6 4 4 3 3" xfId="7145" xr:uid="{00000000-0005-0000-0000-0000AF240000}"/>
    <cellStyle name="20% - Accent6 4 4 3 4" xfId="11430" xr:uid="{00000000-0005-0000-0000-0000B0240000}"/>
    <cellStyle name="20% - Accent6 4 4 3 5" xfId="15702" xr:uid="{00000000-0005-0000-0000-0000B1240000}"/>
    <cellStyle name="20% - Accent6 4 4 3 6" xfId="19936" xr:uid="{00000000-0005-0000-0000-0000B2240000}"/>
    <cellStyle name="20% - Accent6 4 4 3 7" xfId="24174" xr:uid="{00000000-0005-0000-0000-0000B3240000}"/>
    <cellStyle name="20% - Accent6 4 4 3 8" xfId="28252" xr:uid="{00000000-0005-0000-0000-0000B4240000}"/>
    <cellStyle name="20% - Accent6 4 4 4" xfId="1314" xr:uid="{00000000-0005-0000-0000-0000B5240000}"/>
    <cellStyle name="20% - Accent6 4 4 4 2" xfId="6289" xr:uid="{00000000-0005-0000-0000-0000B6240000}"/>
    <cellStyle name="20% - Accent6 4 4 4 3" xfId="10578" xr:uid="{00000000-0005-0000-0000-0000B7240000}"/>
    <cellStyle name="20% - Accent6 4 4 4 4" xfId="14854" xr:uid="{00000000-0005-0000-0000-0000B8240000}"/>
    <cellStyle name="20% - Accent6 4 4 4 5" xfId="19095" xr:uid="{00000000-0005-0000-0000-0000B9240000}"/>
    <cellStyle name="20% - Accent6 4 4 4 6" xfId="23342" xr:uid="{00000000-0005-0000-0000-0000BA240000}"/>
    <cellStyle name="20% - Accent6 4 4 4 7" xfId="27445" xr:uid="{00000000-0005-0000-0000-0000BB240000}"/>
    <cellStyle name="20% - Accent6 4 4 5" xfId="3278" xr:uid="{00000000-0005-0000-0000-0000BC240000}"/>
    <cellStyle name="20% - Accent6 4 4 5 2" xfId="8251" xr:uid="{00000000-0005-0000-0000-0000BD240000}"/>
    <cellStyle name="20% - Accent6 4 4 5 3" xfId="12528" xr:uid="{00000000-0005-0000-0000-0000BE240000}"/>
    <cellStyle name="20% - Accent6 4 4 5 4" xfId="16787" xr:uid="{00000000-0005-0000-0000-0000BF240000}"/>
    <cellStyle name="20% - Accent6 4 4 5 5" xfId="21005" xr:uid="{00000000-0005-0000-0000-0000C0240000}"/>
    <cellStyle name="20% - Accent6 4 4 5 6" xfId="25201" xr:uid="{00000000-0005-0000-0000-0000C1240000}"/>
    <cellStyle name="20% - Accent6 4 4 5 7" xfId="29097" xr:uid="{00000000-0005-0000-0000-0000C2240000}"/>
    <cellStyle name="20% - Accent6 4 4 6" xfId="4626" xr:uid="{00000000-0005-0000-0000-0000C3240000}"/>
    <cellStyle name="20% - Accent6 4 4 6 2" xfId="9598" xr:uid="{00000000-0005-0000-0000-0000C4240000}"/>
    <cellStyle name="20% - Accent6 4 4 6 3" xfId="13876" xr:uid="{00000000-0005-0000-0000-0000C5240000}"/>
    <cellStyle name="20% - Accent6 4 4 6 4" xfId="18132" xr:uid="{00000000-0005-0000-0000-0000C6240000}"/>
    <cellStyle name="20% - Accent6 4 4 6 5" xfId="22349" xr:uid="{00000000-0005-0000-0000-0000C7240000}"/>
    <cellStyle name="20% - Accent6 4 4 6 6" xfId="26535" xr:uid="{00000000-0005-0000-0000-0000C8240000}"/>
    <cellStyle name="20% - Accent6 4 4 6 7" xfId="30414" xr:uid="{00000000-0005-0000-0000-0000C9240000}"/>
    <cellStyle name="20% - Accent6 4 4 7" xfId="5500" xr:uid="{00000000-0005-0000-0000-0000CA240000}"/>
    <cellStyle name="20% - Accent6 4 4 8" xfId="5117" xr:uid="{00000000-0005-0000-0000-0000CB240000}"/>
    <cellStyle name="20% - Accent6 4 4 9" xfId="5262" xr:uid="{00000000-0005-0000-0000-0000CC240000}"/>
    <cellStyle name="20% - Accent6 4 5" xfId="624" xr:uid="{00000000-0005-0000-0000-0000CD240000}"/>
    <cellStyle name="20% - Accent6 4 5 10" xfId="13559" xr:uid="{00000000-0005-0000-0000-0000CE240000}"/>
    <cellStyle name="20% - Accent6 4 5 11" xfId="20684" xr:uid="{00000000-0005-0000-0000-0000CF240000}"/>
    <cellStyle name="20% - Accent6 4 5 12" xfId="20562" xr:uid="{00000000-0005-0000-0000-0000D0240000}"/>
    <cellStyle name="20% - Accent6 4 5 2" xfId="1488" xr:uid="{00000000-0005-0000-0000-0000D1240000}"/>
    <cellStyle name="20% - Accent6 4 5 2 2" xfId="2340" xr:uid="{00000000-0005-0000-0000-0000D2240000}"/>
    <cellStyle name="20% - Accent6 4 5 2 2 2" xfId="7314" xr:uid="{00000000-0005-0000-0000-0000D3240000}"/>
    <cellStyle name="20% - Accent6 4 5 2 2 3" xfId="11599" xr:uid="{00000000-0005-0000-0000-0000D4240000}"/>
    <cellStyle name="20% - Accent6 4 5 2 2 4" xfId="15871" xr:uid="{00000000-0005-0000-0000-0000D5240000}"/>
    <cellStyle name="20% - Accent6 4 5 2 2 5" xfId="20105" xr:uid="{00000000-0005-0000-0000-0000D6240000}"/>
    <cellStyle name="20% - Accent6 4 5 2 2 6" xfId="24343" xr:uid="{00000000-0005-0000-0000-0000D7240000}"/>
    <cellStyle name="20% - Accent6 4 5 2 2 7" xfId="28421" xr:uid="{00000000-0005-0000-0000-0000D8240000}"/>
    <cellStyle name="20% - Accent6 4 5 2 3" xfId="3991" xr:uid="{00000000-0005-0000-0000-0000D9240000}"/>
    <cellStyle name="20% - Accent6 4 5 2 3 2" xfId="8965" xr:uid="{00000000-0005-0000-0000-0000DA240000}"/>
    <cellStyle name="20% - Accent6 4 5 2 3 3" xfId="13242" xr:uid="{00000000-0005-0000-0000-0000DB240000}"/>
    <cellStyle name="20% - Accent6 4 5 2 3 4" xfId="17500" xr:uid="{00000000-0005-0000-0000-0000DC240000}"/>
    <cellStyle name="20% - Accent6 4 5 2 3 5" xfId="21719" xr:uid="{00000000-0005-0000-0000-0000DD240000}"/>
    <cellStyle name="20% - Accent6 4 5 2 3 6" xfId="25914" xr:uid="{00000000-0005-0000-0000-0000DE240000}"/>
    <cellStyle name="20% - Accent6 4 5 2 3 7" xfId="29810" xr:uid="{00000000-0005-0000-0000-0000DF240000}"/>
    <cellStyle name="20% - Accent6 4 5 2 4" xfId="6463" xr:uid="{00000000-0005-0000-0000-0000E0240000}"/>
    <cellStyle name="20% - Accent6 4 5 2 5" xfId="10752" xr:uid="{00000000-0005-0000-0000-0000E1240000}"/>
    <cellStyle name="20% - Accent6 4 5 2 6" xfId="15028" xr:uid="{00000000-0005-0000-0000-0000E2240000}"/>
    <cellStyle name="20% - Accent6 4 5 2 7" xfId="19269" xr:uid="{00000000-0005-0000-0000-0000E3240000}"/>
    <cellStyle name="20% - Accent6 4 5 2 8" xfId="23516" xr:uid="{00000000-0005-0000-0000-0000E4240000}"/>
    <cellStyle name="20% - Accent6 4 5 2 9" xfId="27614" xr:uid="{00000000-0005-0000-0000-0000E5240000}"/>
    <cellStyle name="20% - Accent6 4 5 3" xfId="2339" xr:uid="{00000000-0005-0000-0000-0000E6240000}"/>
    <cellStyle name="20% - Accent6 4 5 3 2" xfId="7313" xr:uid="{00000000-0005-0000-0000-0000E7240000}"/>
    <cellStyle name="20% - Accent6 4 5 3 3" xfId="11598" xr:uid="{00000000-0005-0000-0000-0000E8240000}"/>
    <cellStyle name="20% - Accent6 4 5 3 4" xfId="15870" xr:uid="{00000000-0005-0000-0000-0000E9240000}"/>
    <cellStyle name="20% - Accent6 4 5 3 5" xfId="20104" xr:uid="{00000000-0005-0000-0000-0000EA240000}"/>
    <cellStyle name="20% - Accent6 4 5 3 6" xfId="24342" xr:uid="{00000000-0005-0000-0000-0000EB240000}"/>
    <cellStyle name="20% - Accent6 4 5 3 7" xfId="28420" xr:uid="{00000000-0005-0000-0000-0000EC240000}"/>
    <cellStyle name="20% - Accent6 4 5 4" xfId="1487" xr:uid="{00000000-0005-0000-0000-0000ED240000}"/>
    <cellStyle name="20% - Accent6 4 5 4 2" xfId="6462" xr:uid="{00000000-0005-0000-0000-0000EE240000}"/>
    <cellStyle name="20% - Accent6 4 5 4 3" xfId="10751" xr:uid="{00000000-0005-0000-0000-0000EF240000}"/>
    <cellStyle name="20% - Accent6 4 5 4 4" xfId="15027" xr:uid="{00000000-0005-0000-0000-0000F0240000}"/>
    <cellStyle name="20% - Accent6 4 5 4 5" xfId="19268" xr:uid="{00000000-0005-0000-0000-0000F1240000}"/>
    <cellStyle name="20% - Accent6 4 5 4 6" xfId="23515" xr:uid="{00000000-0005-0000-0000-0000F2240000}"/>
    <cellStyle name="20% - Accent6 4 5 4 7" xfId="27613" xr:uid="{00000000-0005-0000-0000-0000F3240000}"/>
    <cellStyle name="20% - Accent6 4 5 5" xfId="3334" xr:uid="{00000000-0005-0000-0000-0000F4240000}"/>
    <cellStyle name="20% - Accent6 4 5 5 2" xfId="8308" xr:uid="{00000000-0005-0000-0000-0000F5240000}"/>
    <cellStyle name="20% - Accent6 4 5 5 3" xfId="12585" xr:uid="{00000000-0005-0000-0000-0000F6240000}"/>
    <cellStyle name="20% - Accent6 4 5 5 4" xfId="16843" xr:uid="{00000000-0005-0000-0000-0000F7240000}"/>
    <cellStyle name="20% - Accent6 4 5 5 5" xfId="21062" xr:uid="{00000000-0005-0000-0000-0000F8240000}"/>
    <cellStyle name="20% - Accent6 4 5 5 6" xfId="25257" xr:uid="{00000000-0005-0000-0000-0000F9240000}"/>
    <cellStyle name="20% - Accent6 4 5 5 7" xfId="29153" xr:uid="{00000000-0005-0000-0000-0000FA240000}"/>
    <cellStyle name="20% - Accent6 4 5 6" xfId="4682" xr:uid="{00000000-0005-0000-0000-0000FB240000}"/>
    <cellStyle name="20% - Accent6 4 5 6 2" xfId="9654" xr:uid="{00000000-0005-0000-0000-0000FC240000}"/>
    <cellStyle name="20% - Accent6 4 5 6 3" xfId="13932" xr:uid="{00000000-0005-0000-0000-0000FD240000}"/>
    <cellStyle name="20% - Accent6 4 5 6 4" xfId="18188" xr:uid="{00000000-0005-0000-0000-0000FE240000}"/>
    <cellStyle name="20% - Accent6 4 5 6 5" xfId="22405" xr:uid="{00000000-0005-0000-0000-0000FF240000}"/>
    <cellStyle name="20% - Accent6 4 5 6 6" xfId="26591" xr:uid="{00000000-0005-0000-0000-000000250000}"/>
    <cellStyle name="20% - Accent6 4 5 6 7" xfId="30470" xr:uid="{00000000-0005-0000-0000-000001250000}"/>
    <cellStyle name="20% - Accent6 4 5 7" xfId="5600" xr:uid="{00000000-0005-0000-0000-000002250000}"/>
    <cellStyle name="20% - Accent6 4 5 8" xfId="5531" xr:uid="{00000000-0005-0000-0000-000003250000}"/>
    <cellStyle name="20% - Accent6 4 5 9" xfId="9282" xr:uid="{00000000-0005-0000-0000-000004250000}"/>
    <cellStyle name="20% - Accent6 4 6" xfId="1489" xr:uid="{00000000-0005-0000-0000-000005250000}"/>
    <cellStyle name="20% - Accent6 4 6 2" xfId="2341" xr:uid="{00000000-0005-0000-0000-000006250000}"/>
    <cellStyle name="20% - Accent6 4 6 2 2" xfId="7315" xr:uid="{00000000-0005-0000-0000-000007250000}"/>
    <cellStyle name="20% - Accent6 4 6 2 3" xfId="11600" xr:uid="{00000000-0005-0000-0000-000008250000}"/>
    <cellStyle name="20% - Accent6 4 6 2 4" xfId="15872" xr:uid="{00000000-0005-0000-0000-000009250000}"/>
    <cellStyle name="20% - Accent6 4 6 2 5" xfId="20106" xr:uid="{00000000-0005-0000-0000-00000A250000}"/>
    <cellStyle name="20% - Accent6 4 6 2 6" xfId="24344" xr:uid="{00000000-0005-0000-0000-00000B250000}"/>
    <cellStyle name="20% - Accent6 4 6 2 7" xfId="28422" xr:uid="{00000000-0005-0000-0000-00000C250000}"/>
    <cellStyle name="20% - Accent6 4 6 3" xfId="3662" xr:uid="{00000000-0005-0000-0000-00000D250000}"/>
    <cellStyle name="20% - Accent6 4 6 3 2" xfId="8636" xr:uid="{00000000-0005-0000-0000-00000E250000}"/>
    <cellStyle name="20% - Accent6 4 6 3 3" xfId="12913" xr:uid="{00000000-0005-0000-0000-00000F250000}"/>
    <cellStyle name="20% - Accent6 4 6 3 4" xfId="17171" xr:uid="{00000000-0005-0000-0000-000010250000}"/>
    <cellStyle name="20% - Accent6 4 6 3 5" xfId="21390" xr:uid="{00000000-0005-0000-0000-000011250000}"/>
    <cellStyle name="20% - Accent6 4 6 3 6" xfId="25585" xr:uid="{00000000-0005-0000-0000-000012250000}"/>
    <cellStyle name="20% - Accent6 4 6 3 7" xfId="29481" xr:uid="{00000000-0005-0000-0000-000013250000}"/>
    <cellStyle name="20% - Accent6 4 6 4" xfId="6464" xr:uid="{00000000-0005-0000-0000-000014250000}"/>
    <cellStyle name="20% - Accent6 4 6 5" xfId="10753" xr:uid="{00000000-0005-0000-0000-000015250000}"/>
    <cellStyle name="20% - Accent6 4 6 6" xfId="15029" xr:uid="{00000000-0005-0000-0000-000016250000}"/>
    <cellStyle name="20% - Accent6 4 6 7" xfId="19270" xr:uid="{00000000-0005-0000-0000-000017250000}"/>
    <cellStyle name="20% - Accent6 4 6 8" xfId="23517" xr:uid="{00000000-0005-0000-0000-000018250000}"/>
    <cellStyle name="20% - Accent6 4 6 9" xfId="27615" xr:uid="{00000000-0005-0000-0000-000019250000}"/>
    <cellStyle name="20% - Accent6 4 7" xfId="1876" xr:uid="{00000000-0005-0000-0000-00001A250000}"/>
    <cellStyle name="20% - Accent6 4 7 2" xfId="6850" xr:uid="{00000000-0005-0000-0000-00001B250000}"/>
    <cellStyle name="20% - Accent6 4 7 3" xfId="11136" xr:uid="{00000000-0005-0000-0000-00001C250000}"/>
    <cellStyle name="20% - Accent6 4 7 4" xfId="15410" xr:uid="{00000000-0005-0000-0000-00001D250000}"/>
    <cellStyle name="20% - Accent6 4 7 5" xfId="19645" xr:uid="{00000000-0005-0000-0000-00001E250000}"/>
    <cellStyle name="20% - Accent6 4 7 6" xfId="23885" xr:uid="{00000000-0005-0000-0000-00001F250000}"/>
    <cellStyle name="20% - Accent6 4 7 7" xfId="27966" xr:uid="{00000000-0005-0000-0000-000020250000}"/>
    <cellStyle name="20% - Accent6 4 8" xfId="963" xr:uid="{00000000-0005-0000-0000-000021250000}"/>
    <cellStyle name="20% - Accent6 4 8 2" xfId="5939" xr:uid="{00000000-0005-0000-0000-000022250000}"/>
    <cellStyle name="20% - Accent6 4 8 3" xfId="10229" xr:uid="{00000000-0005-0000-0000-000023250000}"/>
    <cellStyle name="20% - Accent6 4 8 4" xfId="14508" xr:uid="{00000000-0005-0000-0000-000024250000}"/>
    <cellStyle name="20% - Accent6 4 8 5" xfId="18762" xr:uid="{00000000-0005-0000-0000-000025250000}"/>
    <cellStyle name="20% - Accent6 4 8 6" xfId="23012" xr:uid="{00000000-0005-0000-0000-000026250000}"/>
    <cellStyle name="20% - Accent6 4 8 7" xfId="27157" xr:uid="{00000000-0005-0000-0000-000027250000}"/>
    <cellStyle name="20% - Accent6 4 9" xfId="3000" xr:uid="{00000000-0005-0000-0000-000028250000}"/>
    <cellStyle name="20% - Accent6 4 9 2" xfId="7973" xr:uid="{00000000-0005-0000-0000-000029250000}"/>
    <cellStyle name="20% - Accent6 4 9 3" xfId="12250" xr:uid="{00000000-0005-0000-0000-00002A250000}"/>
    <cellStyle name="20% - Accent6 4 9 4" xfId="16509" xr:uid="{00000000-0005-0000-0000-00002B250000}"/>
    <cellStyle name="20% - Accent6 4 9 5" xfId="20728" xr:uid="{00000000-0005-0000-0000-00002C250000}"/>
    <cellStyle name="20% - Accent6 4 9 6" xfId="24926" xr:uid="{00000000-0005-0000-0000-00002D250000}"/>
    <cellStyle name="20% - Accent6 4 9 7" xfId="28823" xr:uid="{00000000-0005-0000-0000-00002E250000}"/>
    <cellStyle name="20% - Accent6 5" xfId="256" xr:uid="{00000000-0005-0000-0000-00002F250000}"/>
    <cellStyle name="20% - Accent6 5 2" xfId="440" xr:uid="{00000000-0005-0000-0000-000030250000}"/>
    <cellStyle name="20% - Accent6 5 2 10" xfId="5999" xr:uid="{00000000-0005-0000-0000-000031250000}"/>
    <cellStyle name="20% - Accent6 5 2 11" xfId="22985" xr:uid="{00000000-0005-0000-0000-000032250000}"/>
    <cellStyle name="20% - Accent6 5 2 2" xfId="814" xr:uid="{00000000-0005-0000-0000-000033250000}"/>
    <cellStyle name="20% - Accent6 5 2 2 10" xfId="18616" xr:uid="{00000000-0005-0000-0000-000034250000}"/>
    <cellStyle name="20% - Accent6 5 2 2 11" xfId="22867" xr:uid="{00000000-0005-0000-0000-000035250000}"/>
    <cellStyle name="20% - Accent6 5 2 2 12" xfId="27019" xr:uid="{00000000-0005-0000-0000-000036250000}"/>
    <cellStyle name="20% - Accent6 5 2 2 2" xfId="1490" xr:uid="{00000000-0005-0000-0000-000037250000}"/>
    <cellStyle name="20% - Accent6 5 2 2 2 2" xfId="2342" xr:uid="{00000000-0005-0000-0000-000038250000}"/>
    <cellStyle name="20% - Accent6 5 2 2 2 2 2" xfId="7316" xr:uid="{00000000-0005-0000-0000-000039250000}"/>
    <cellStyle name="20% - Accent6 5 2 2 2 2 3" xfId="11601" xr:uid="{00000000-0005-0000-0000-00003A250000}"/>
    <cellStyle name="20% - Accent6 5 2 2 2 2 4" xfId="15873" xr:uid="{00000000-0005-0000-0000-00003B250000}"/>
    <cellStyle name="20% - Accent6 5 2 2 2 2 5" xfId="20107" xr:uid="{00000000-0005-0000-0000-00003C250000}"/>
    <cellStyle name="20% - Accent6 5 2 2 2 2 6" xfId="24345" xr:uid="{00000000-0005-0000-0000-00003D250000}"/>
    <cellStyle name="20% - Accent6 5 2 2 2 2 7" xfId="28423" xr:uid="{00000000-0005-0000-0000-00003E250000}"/>
    <cellStyle name="20% - Accent6 5 2 2 2 3" xfId="4181" xr:uid="{00000000-0005-0000-0000-00003F250000}"/>
    <cellStyle name="20% - Accent6 5 2 2 2 3 2" xfId="9155" xr:uid="{00000000-0005-0000-0000-000040250000}"/>
    <cellStyle name="20% - Accent6 5 2 2 2 3 3" xfId="13432" xr:uid="{00000000-0005-0000-0000-000041250000}"/>
    <cellStyle name="20% - Accent6 5 2 2 2 3 4" xfId="17690" xr:uid="{00000000-0005-0000-0000-000042250000}"/>
    <cellStyle name="20% - Accent6 5 2 2 2 3 5" xfId="21909" xr:uid="{00000000-0005-0000-0000-000043250000}"/>
    <cellStyle name="20% - Accent6 5 2 2 2 3 6" xfId="26104" xr:uid="{00000000-0005-0000-0000-000044250000}"/>
    <cellStyle name="20% - Accent6 5 2 2 2 3 7" xfId="30000" xr:uid="{00000000-0005-0000-0000-000045250000}"/>
    <cellStyle name="20% - Accent6 5 2 2 2 4" xfId="6465" xr:uid="{00000000-0005-0000-0000-000046250000}"/>
    <cellStyle name="20% - Accent6 5 2 2 2 5" xfId="10754" xr:uid="{00000000-0005-0000-0000-000047250000}"/>
    <cellStyle name="20% - Accent6 5 2 2 2 6" xfId="15030" xr:uid="{00000000-0005-0000-0000-000048250000}"/>
    <cellStyle name="20% - Accent6 5 2 2 2 7" xfId="19271" xr:uid="{00000000-0005-0000-0000-000049250000}"/>
    <cellStyle name="20% - Accent6 5 2 2 2 8" xfId="23518" xr:uid="{00000000-0005-0000-0000-00004A250000}"/>
    <cellStyle name="20% - Accent6 5 2 2 2 9" xfId="27616" xr:uid="{00000000-0005-0000-0000-00004B250000}"/>
    <cellStyle name="20% - Accent6 5 2 2 3" xfId="2073" xr:uid="{00000000-0005-0000-0000-00004C250000}"/>
    <cellStyle name="20% - Accent6 5 2 2 3 2" xfId="7047" xr:uid="{00000000-0005-0000-0000-00004D250000}"/>
    <cellStyle name="20% - Accent6 5 2 2 3 3" xfId="11332" xr:uid="{00000000-0005-0000-0000-00004E250000}"/>
    <cellStyle name="20% - Accent6 5 2 2 3 4" xfId="15604" xr:uid="{00000000-0005-0000-0000-00004F250000}"/>
    <cellStyle name="20% - Accent6 5 2 2 3 5" xfId="19838" xr:uid="{00000000-0005-0000-0000-000050250000}"/>
    <cellStyle name="20% - Accent6 5 2 2 3 6" xfId="24076" xr:uid="{00000000-0005-0000-0000-000051250000}"/>
    <cellStyle name="20% - Accent6 5 2 2 3 7" xfId="28154" xr:uid="{00000000-0005-0000-0000-000052250000}"/>
    <cellStyle name="20% - Accent6 5 2 2 4" xfId="1212" xr:uid="{00000000-0005-0000-0000-000053250000}"/>
    <cellStyle name="20% - Accent6 5 2 2 4 2" xfId="6187" xr:uid="{00000000-0005-0000-0000-000054250000}"/>
    <cellStyle name="20% - Accent6 5 2 2 4 3" xfId="10476" xr:uid="{00000000-0005-0000-0000-000055250000}"/>
    <cellStyle name="20% - Accent6 5 2 2 4 4" xfId="14754" xr:uid="{00000000-0005-0000-0000-000056250000}"/>
    <cellStyle name="20% - Accent6 5 2 2 4 5" xfId="18996" xr:uid="{00000000-0005-0000-0000-000057250000}"/>
    <cellStyle name="20% - Accent6 5 2 2 4 6" xfId="23242" xr:uid="{00000000-0005-0000-0000-000058250000}"/>
    <cellStyle name="20% - Accent6 5 2 2 4 7" xfId="27347" xr:uid="{00000000-0005-0000-0000-000059250000}"/>
    <cellStyle name="20% - Accent6 5 2 2 5" xfId="3524" xr:uid="{00000000-0005-0000-0000-00005A250000}"/>
    <cellStyle name="20% - Accent6 5 2 2 5 2" xfId="8498" xr:uid="{00000000-0005-0000-0000-00005B250000}"/>
    <cellStyle name="20% - Accent6 5 2 2 5 3" xfId="12775" xr:uid="{00000000-0005-0000-0000-00005C250000}"/>
    <cellStyle name="20% - Accent6 5 2 2 5 4" xfId="17033" xr:uid="{00000000-0005-0000-0000-00005D250000}"/>
    <cellStyle name="20% - Accent6 5 2 2 5 5" xfId="21252" xr:uid="{00000000-0005-0000-0000-00005E250000}"/>
    <cellStyle name="20% - Accent6 5 2 2 5 6" xfId="25447" xr:uid="{00000000-0005-0000-0000-00005F250000}"/>
    <cellStyle name="20% - Accent6 5 2 2 5 7" xfId="29343" xr:uid="{00000000-0005-0000-0000-000060250000}"/>
    <cellStyle name="20% - Accent6 5 2 2 6" xfId="4872" xr:uid="{00000000-0005-0000-0000-000061250000}"/>
    <cellStyle name="20% - Accent6 5 2 2 6 2" xfId="9844" xr:uid="{00000000-0005-0000-0000-000062250000}"/>
    <cellStyle name="20% - Accent6 5 2 2 6 3" xfId="14122" xr:uid="{00000000-0005-0000-0000-000063250000}"/>
    <cellStyle name="20% - Accent6 5 2 2 6 4" xfId="18378" xr:uid="{00000000-0005-0000-0000-000064250000}"/>
    <cellStyle name="20% - Accent6 5 2 2 6 5" xfId="22595" xr:uid="{00000000-0005-0000-0000-000065250000}"/>
    <cellStyle name="20% - Accent6 5 2 2 6 6" xfId="26781" xr:uid="{00000000-0005-0000-0000-000066250000}"/>
    <cellStyle name="20% - Accent6 5 2 2 6 7" xfId="30660" xr:uid="{00000000-0005-0000-0000-000067250000}"/>
    <cellStyle name="20% - Accent6 5 2 2 7" xfId="5790" xr:uid="{00000000-0005-0000-0000-000068250000}"/>
    <cellStyle name="20% - Accent6 5 2 2 8" xfId="10082" xr:uid="{00000000-0005-0000-0000-000069250000}"/>
    <cellStyle name="20% - Accent6 5 2 2 9" xfId="14360" xr:uid="{00000000-0005-0000-0000-00006A250000}"/>
    <cellStyle name="20% - Accent6 5 2 3" xfId="1113" xr:uid="{00000000-0005-0000-0000-00006B250000}"/>
    <cellStyle name="20% - Accent6 5 2 3 2" xfId="3852" xr:uid="{00000000-0005-0000-0000-00006C250000}"/>
    <cellStyle name="20% - Accent6 5 2 3 2 2" xfId="8826" xr:uid="{00000000-0005-0000-0000-00006D250000}"/>
    <cellStyle name="20% - Accent6 5 2 3 2 3" xfId="13103" xr:uid="{00000000-0005-0000-0000-00006E250000}"/>
    <cellStyle name="20% - Accent6 5 2 3 2 4" xfId="17361" xr:uid="{00000000-0005-0000-0000-00006F250000}"/>
    <cellStyle name="20% - Accent6 5 2 3 2 5" xfId="21580" xr:uid="{00000000-0005-0000-0000-000070250000}"/>
    <cellStyle name="20% - Accent6 5 2 3 2 6" xfId="25775" xr:uid="{00000000-0005-0000-0000-000071250000}"/>
    <cellStyle name="20% - Accent6 5 2 3 2 7" xfId="29671" xr:uid="{00000000-0005-0000-0000-000072250000}"/>
    <cellStyle name="20% - Accent6 5 2 4" xfId="3195" xr:uid="{00000000-0005-0000-0000-000073250000}"/>
    <cellStyle name="20% - Accent6 5 2 4 2" xfId="8168" xr:uid="{00000000-0005-0000-0000-000074250000}"/>
    <cellStyle name="20% - Accent6 5 2 4 3" xfId="12445" xr:uid="{00000000-0005-0000-0000-000075250000}"/>
    <cellStyle name="20% - Accent6 5 2 4 4" xfId="16704" xr:uid="{00000000-0005-0000-0000-000076250000}"/>
    <cellStyle name="20% - Accent6 5 2 4 5" xfId="20922" xr:uid="{00000000-0005-0000-0000-000077250000}"/>
    <cellStyle name="20% - Accent6 5 2 4 6" xfId="25118" xr:uid="{00000000-0005-0000-0000-000078250000}"/>
    <cellStyle name="20% - Accent6 5 2 4 7" xfId="29014" xr:uid="{00000000-0005-0000-0000-000079250000}"/>
    <cellStyle name="20% - Accent6 5 2 5" xfId="4543" xr:uid="{00000000-0005-0000-0000-00007A250000}"/>
    <cellStyle name="20% - Accent6 5 2 5 2" xfId="9515" xr:uid="{00000000-0005-0000-0000-00007B250000}"/>
    <cellStyle name="20% - Accent6 5 2 5 3" xfId="13793" xr:uid="{00000000-0005-0000-0000-00007C250000}"/>
    <cellStyle name="20% - Accent6 5 2 5 4" xfId="18049" xr:uid="{00000000-0005-0000-0000-00007D250000}"/>
    <cellStyle name="20% - Accent6 5 2 5 5" xfId="22266" xr:uid="{00000000-0005-0000-0000-00007E250000}"/>
    <cellStyle name="20% - Accent6 5 2 5 6" xfId="26452" xr:uid="{00000000-0005-0000-0000-00007F250000}"/>
    <cellStyle name="20% - Accent6 5 2 5 7" xfId="30331" xr:uid="{00000000-0005-0000-0000-000080250000}"/>
    <cellStyle name="20% - Accent6 5 2 6" xfId="5417" xr:uid="{00000000-0005-0000-0000-000081250000}"/>
    <cellStyle name="20% - Accent6 5 2 7" xfId="5912" xr:uid="{00000000-0005-0000-0000-000082250000}"/>
    <cellStyle name="20% - Accent6 5 2 8" xfId="10202" xr:uid="{00000000-0005-0000-0000-000083250000}"/>
    <cellStyle name="20% - Accent6 5 2 9" xfId="14481" xr:uid="{00000000-0005-0000-0000-000084250000}"/>
    <cellStyle name="20% - Accent6 5 3" xfId="343" xr:uid="{00000000-0005-0000-0000-000085250000}"/>
    <cellStyle name="20% - Accent6 5 3 10" xfId="20454" xr:uid="{00000000-0005-0000-0000-000086250000}"/>
    <cellStyle name="20% - Accent6 5 3 11" xfId="26212" xr:uid="{00000000-0005-0000-0000-000087250000}"/>
    <cellStyle name="20% - Accent6 5 3 2" xfId="723" xr:uid="{00000000-0005-0000-0000-000088250000}"/>
    <cellStyle name="20% - Accent6 5 3 2 10" xfId="26928" xr:uid="{00000000-0005-0000-0000-000089250000}"/>
    <cellStyle name="20% - Accent6 5 3 2 2" xfId="2343" xr:uid="{00000000-0005-0000-0000-00008A250000}"/>
    <cellStyle name="20% - Accent6 5 3 2 2 2" xfId="4090" xr:uid="{00000000-0005-0000-0000-00008B250000}"/>
    <cellStyle name="20% - Accent6 5 3 2 2 2 2" xfId="9064" xr:uid="{00000000-0005-0000-0000-00008C250000}"/>
    <cellStyle name="20% - Accent6 5 3 2 2 2 3" xfId="13341" xr:uid="{00000000-0005-0000-0000-00008D250000}"/>
    <cellStyle name="20% - Accent6 5 3 2 2 2 4" xfId="17599" xr:uid="{00000000-0005-0000-0000-00008E250000}"/>
    <cellStyle name="20% - Accent6 5 3 2 2 2 5" xfId="21818" xr:uid="{00000000-0005-0000-0000-00008F250000}"/>
    <cellStyle name="20% - Accent6 5 3 2 2 2 6" xfId="26013" xr:uid="{00000000-0005-0000-0000-000090250000}"/>
    <cellStyle name="20% - Accent6 5 3 2 2 2 7" xfId="29909" xr:uid="{00000000-0005-0000-0000-000091250000}"/>
    <cellStyle name="20% - Accent6 5 3 2 2 3" xfId="7317" xr:uid="{00000000-0005-0000-0000-000092250000}"/>
    <cellStyle name="20% - Accent6 5 3 2 2 4" xfId="11602" xr:uid="{00000000-0005-0000-0000-000093250000}"/>
    <cellStyle name="20% - Accent6 5 3 2 2 5" xfId="15874" xr:uid="{00000000-0005-0000-0000-000094250000}"/>
    <cellStyle name="20% - Accent6 5 3 2 2 6" xfId="20108" xr:uid="{00000000-0005-0000-0000-000095250000}"/>
    <cellStyle name="20% - Accent6 5 3 2 2 7" xfId="24346" xr:uid="{00000000-0005-0000-0000-000096250000}"/>
    <cellStyle name="20% - Accent6 5 3 2 2 8" xfId="28424" xr:uid="{00000000-0005-0000-0000-000097250000}"/>
    <cellStyle name="20% - Accent6 5 3 2 3" xfId="3433" xr:uid="{00000000-0005-0000-0000-000098250000}"/>
    <cellStyle name="20% - Accent6 5 3 2 3 2" xfId="8407" xr:uid="{00000000-0005-0000-0000-000099250000}"/>
    <cellStyle name="20% - Accent6 5 3 2 3 3" xfId="12684" xr:uid="{00000000-0005-0000-0000-00009A250000}"/>
    <cellStyle name="20% - Accent6 5 3 2 3 4" xfId="16942" xr:uid="{00000000-0005-0000-0000-00009B250000}"/>
    <cellStyle name="20% - Accent6 5 3 2 3 5" xfId="21161" xr:uid="{00000000-0005-0000-0000-00009C250000}"/>
    <cellStyle name="20% - Accent6 5 3 2 3 6" xfId="25356" xr:uid="{00000000-0005-0000-0000-00009D250000}"/>
    <cellStyle name="20% - Accent6 5 3 2 3 7" xfId="29252" xr:uid="{00000000-0005-0000-0000-00009E250000}"/>
    <cellStyle name="20% - Accent6 5 3 2 4" xfId="4781" xr:uid="{00000000-0005-0000-0000-00009F250000}"/>
    <cellStyle name="20% - Accent6 5 3 2 4 2" xfId="9753" xr:uid="{00000000-0005-0000-0000-0000A0250000}"/>
    <cellStyle name="20% - Accent6 5 3 2 4 3" xfId="14031" xr:uid="{00000000-0005-0000-0000-0000A1250000}"/>
    <cellStyle name="20% - Accent6 5 3 2 4 4" xfId="18287" xr:uid="{00000000-0005-0000-0000-0000A2250000}"/>
    <cellStyle name="20% - Accent6 5 3 2 4 5" xfId="22504" xr:uid="{00000000-0005-0000-0000-0000A3250000}"/>
    <cellStyle name="20% - Accent6 5 3 2 4 6" xfId="26690" xr:uid="{00000000-0005-0000-0000-0000A4250000}"/>
    <cellStyle name="20% - Accent6 5 3 2 4 7" xfId="30569" xr:uid="{00000000-0005-0000-0000-0000A5250000}"/>
    <cellStyle name="20% - Accent6 5 3 2 5" xfId="5699" xr:uid="{00000000-0005-0000-0000-0000A6250000}"/>
    <cellStyle name="20% - Accent6 5 3 2 6" xfId="9991" xr:uid="{00000000-0005-0000-0000-0000A7250000}"/>
    <cellStyle name="20% - Accent6 5 3 2 7" xfId="14269" xr:uid="{00000000-0005-0000-0000-0000A8250000}"/>
    <cellStyle name="20% - Accent6 5 3 2 8" xfId="18525" xr:uid="{00000000-0005-0000-0000-0000A9250000}"/>
    <cellStyle name="20% - Accent6 5 3 2 9" xfId="22776" xr:uid="{00000000-0005-0000-0000-0000AA250000}"/>
    <cellStyle name="20% - Accent6 5 3 3" xfId="1491" xr:uid="{00000000-0005-0000-0000-0000AB250000}"/>
    <cellStyle name="20% - Accent6 5 3 3 2" xfId="3761" xr:uid="{00000000-0005-0000-0000-0000AC250000}"/>
    <cellStyle name="20% - Accent6 5 3 3 2 2" xfId="8735" xr:uid="{00000000-0005-0000-0000-0000AD250000}"/>
    <cellStyle name="20% - Accent6 5 3 3 2 3" xfId="13012" xr:uid="{00000000-0005-0000-0000-0000AE250000}"/>
    <cellStyle name="20% - Accent6 5 3 3 2 4" xfId="17270" xr:uid="{00000000-0005-0000-0000-0000AF250000}"/>
    <cellStyle name="20% - Accent6 5 3 3 2 5" xfId="21489" xr:uid="{00000000-0005-0000-0000-0000B0250000}"/>
    <cellStyle name="20% - Accent6 5 3 3 2 6" xfId="25684" xr:uid="{00000000-0005-0000-0000-0000B1250000}"/>
    <cellStyle name="20% - Accent6 5 3 3 2 7" xfId="29580" xr:uid="{00000000-0005-0000-0000-0000B2250000}"/>
    <cellStyle name="20% - Accent6 5 3 3 3" xfId="6466" xr:uid="{00000000-0005-0000-0000-0000B3250000}"/>
    <cellStyle name="20% - Accent6 5 3 3 4" xfId="10755" xr:uid="{00000000-0005-0000-0000-0000B4250000}"/>
    <cellStyle name="20% - Accent6 5 3 3 5" xfId="15031" xr:uid="{00000000-0005-0000-0000-0000B5250000}"/>
    <cellStyle name="20% - Accent6 5 3 3 6" xfId="19272" xr:uid="{00000000-0005-0000-0000-0000B6250000}"/>
    <cellStyle name="20% - Accent6 5 3 3 7" xfId="23519" xr:uid="{00000000-0005-0000-0000-0000B7250000}"/>
    <cellStyle name="20% - Accent6 5 3 3 8" xfId="27617" xr:uid="{00000000-0005-0000-0000-0000B8250000}"/>
    <cellStyle name="20% - Accent6 5 3 4" xfId="3104" xr:uid="{00000000-0005-0000-0000-0000B9250000}"/>
    <cellStyle name="20% - Accent6 5 3 4 2" xfId="8077" xr:uid="{00000000-0005-0000-0000-0000BA250000}"/>
    <cellStyle name="20% - Accent6 5 3 4 3" xfId="12354" xr:uid="{00000000-0005-0000-0000-0000BB250000}"/>
    <cellStyle name="20% - Accent6 5 3 4 4" xfId="16613" xr:uid="{00000000-0005-0000-0000-0000BC250000}"/>
    <cellStyle name="20% - Accent6 5 3 4 5" xfId="20831" xr:uid="{00000000-0005-0000-0000-0000BD250000}"/>
    <cellStyle name="20% - Accent6 5 3 4 6" xfId="25027" xr:uid="{00000000-0005-0000-0000-0000BE250000}"/>
    <cellStyle name="20% - Accent6 5 3 4 7" xfId="28923" xr:uid="{00000000-0005-0000-0000-0000BF250000}"/>
    <cellStyle name="20% - Accent6 5 3 5" xfId="4452" xr:uid="{00000000-0005-0000-0000-0000C0250000}"/>
    <cellStyle name="20% - Accent6 5 3 5 2" xfId="9424" xr:uid="{00000000-0005-0000-0000-0000C1250000}"/>
    <cellStyle name="20% - Accent6 5 3 5 3" xfId="13702" xr:uid="{00000000-0005-0000-0000-0000C2250000}"/>
    <cellStyle name="20% - Accent6 5 3 5 4" xfId="17958" xr:uid="{00000000-0005-0000-0000-0000C3250000}"/>
    <cellStyle name="20% - Accent6 5 3 5 5" xfId="22175" xr:uid="{00000000-0005-0000-0000-0000C4250000}"/>
    <cellStyle name="20% - Accent6 5 3 5 6" xfId="26361" xr:uid="{00000000-0005-0000-0000-0000C5250000}"/>
    <cellStyle name="20% - Accent6 5 3 5 7" xfId="30240" xr:uid="{00000000-0005-0000-0000-0000C6250000}"/>
    <cellStyle name="20% - Accent6 5 3 6" xfId="5320" xr:uid="{00000000-0005-0000-0000-0000C7250000}"/>
    <cellStyle name="20% - Accent6 5 3 7" xfId="9263" xr:uid="{00000000-0005-0000-0000-0000C8250000}"/>
    <cellStyle name="20% - Accent6 5 3 8" xfId="13540" xr:uid="{00000000-0005-0000-0000-0000C9250000}"/>
    <cellStyle name="20% - Accent6 5 3 9" xfId="17798" xr:uid="{00000000-0005-0000-0000-0000CA250000}"/>
    <cellStyle name="20% - Accent6 5 4" xfId="1912" xr:uid="{00000000-0005-0000-0000-0000CB250000}"/>
    <cellStyle name="20% - Accent6 5 4 2" xfId="6886" xr:uid="{00000000-0005-0000-0000-0000CC250000}"/>
    <cellStyle name="20% - Accent6 5 4 3" xfId="11172" xr:uid="{00000000-0005-0000-0000-0000CD250000}"/>
    <cellStyle name="20% - Accent6 5 4 4" xfId="15444" xr:uid="{00000000-0005-0000-0000-0000CE250000}"/>
    <cellStyle name="20% - Accent6 5 4 5" xfId="19681" xr:uid="{00000000-0005-0000-0000-0000CF250000}"/>
    <cellStyle name="20% - Accent6 5 4 6" xfId="23919" xr:uid="{00000000-0005-0000-0000-0000D0250000}"/>
    <cellStyle name="20% - Accent6 5 4 7" xfId="28000" xr:uid="{00000000-0005-0000-0000-0000D1250000}"/>
    <cellStyle name="20% - Accent6 5 5" xfId="1018" xr:uid="{00000000-0005-0000-0000-0000D2250000}"/>
    <cellStyle name="20% - Accent6 5 5 2" xfId="5994" xr:uid="{00000000-0005-0000-0000-0000D3250000}"/>
    <cellStyle name="20% - Accent6 5 5 3" xfId="10284" xr:uid="{00000000-0005-0000-0000-0000D4250000}"/>
    <cellStyle name="20% - Accent6 5 5 4" xfId="14562" xr:uid="{00000000-0005-0000-0000-0000D5250000}"/>
    <cellStyle name="20% - Accent6 5 5 5" xfId="18813" xr:uid="{00000000-0005-0000-0000-0000D6250000}"/>
    <cellStyle name="20% - Accent6 5 5 6" xfId="23062" xr:uid="{00000000-0005-0000-0000-0000D7250000}"/>
    <cellStyle name="20% - Accent6 5 5 7" xfId="27192" xr:uid="{00000000-0005-0000-0000-0000D8250000}"/>
    <cellStyle name="20% - Accent6 6" xfId="372" xr:uid="{00000000-0005-0000-0000-0000D9250000}"/>
    <cellStyle name="20% - Accent6 6 10" xfId="20603" xr:uid="{00000000-0005-0000-0000-0000DA250000}"/>
    <cellStyle name="20% - Accent6 6 11" xfId="24680" xr:uid="{00000000-0005-0000-0000-0000DB250000}"/>
    <cellStyle name="20% - Accent6 6 2" xfId="746" xr:uid="{00000000-0005-0000-0000-0000DC250000}"/>
    <cellStyle name="20% - Accent6 6 2 10" xfId="18548" xr:uid="{00000000-0005-0000-0000-0000DD250000}"/>
    <cellStyle name="20% - Accent6 6 2 11" xfId="22799" xr:uid="{00000000-0005-0000-0000-0000DE250000}"/>
    <cellStyle name="20% - Accent6 6 2 12" xfId="26951" xr:uid="{00000000-0005-0000-0000-0000DF250000}"/>
    <cellStyle name="20% - Accent6 6 2 2" xfId="1492" xr:uid="{00000000-0005-0000-0000-0000E0250000}"/>
    <cellStyle name="20% - Accent6 6 2 2 2" xfId="2344" xr:uid="{00000000-0005-0000-0000-0000E1250000}"/>
    <cellStyle name="20% - Accent6 6 2 2 2 2" xfId="7318" xr:uid="{00000000-0005-0000-0000-0000E2250000}"/>
    <cellStyle name="20% - Accent6 6 2 2 2 3" xfId="11603" xr:uid="{00000000-0005-0000-0000-0000E3250000}"/>
    <cellStyle name="20% - Accent6 6 2 2 2 4" xfId="15875" xr:uid="{00000000-0005-0000-0000-0000E4250000}"/>
    <cellStyle name="20% - Accent6 6 2 2 2 5" xfId="20109" xr:uid="{00000000-0005-0000-0000-0000E5250000}"/>
    <cellStyle name="20% - Accent6 6 2 2 2 6" xfId="24347" xr:uid="{00000000-0005-0000-0000-0000E6250000}"/>
    <cellStyle name="20% - Accent6 6 2 2 2 7" xfId="28425" xr:uid="{00000000-0005-0000-0000-0000E7250000}"/>
    <cellStyle name="20% - Accent6 6 2 2 3" xfId="4113" xr:uid="{00000000-0005-0000-0000-0000E8250000}"/>
    <cellStyle name="20% - Accent6 6 2 2 3 2" xfId="9087" xr:uid="{00000000-0005-0000-0000-0000E9250000}"/>
    <cellStyle name="20% - Accent6 6 2 2 3 3" xfId="13364" xr:uid="{00000000-0005-0000-0000-0000EA250000}"/>
    <cellStyle name="20% - Accent6 6 2 2 3 4" xfId="17622" xr:uid="{00000000-0005-0000-0000-0000EB250000}"/>
    <cellStyle name="20% - Accent6 6 2 2 3 5" xfId="21841" xr:uid="{00000000-0005-0000-0000-0000EC250000}"/>
    <cellStyle name="20% - Accent6 6 2 2 3 6" xfId="26036" xr:uid="{00000000-0005-0000-0000-0000ED250000}"/>
    <cellStyle name="20% - Accent6 6 2 2 3 7" xfId="29932" xr:uid="{00000000-0005-0000-0000-0000EE250000}"/>
    <cellStyle name="20% - Accent6 6 2 2 4" xfId="6467" xr:uid="{00000000-0005-0000-0000-0000EF250000}"/>
    <cellStyle name="20% - Accent6 6 2 2 5" xfId="10756" xr:uid="{00000000-0005-0000-0000-0000F0250000}"/>
    <cellStyle name="20% - Accent6 6 2 2 6" xfId="15032" xr:uid="{00000000-0005-0000-0000-0000F1250000}"/>
    <cellStyle name="20% - Accent6 6 2 2 7" xfId="19273" xr:uid="{00000000-0005-0000-0000-0000F2250000}"/>
    <cellStyle name="20% - Accent6 6 2 2 8" xfId="23520" xr:uid="{00000000-0005-0000-0000-0000F3250000}"/>
    <cellStyle name="20% - Accent6 6 2 2 9" xfId="27618" xr:uid="{00000000-0005-0000-0000-0000F4250000}"/>
    <cellStyle name="20% - Accent6 6 2 3" xfId="2005" xr:uid="{00000000-0005-0000-0000-0000F5250000}"/>
    <cellStyle name="20% - Accent6 6 2 3 2" xfId="6979" xr:uid="{00000000-0005-0000-0000-0000F6250000}"/>
    <cellStyle name="20% - Accent6 6 2 3 3" xfId="11264" xr:uid="{00000000-0005-0000-0000-0000F7250000}"/>
    <cellStyle name="20% - Accent6 6 2 3 4" xfId="15536" xr:uid="{00000000-0005-0000-0000-0000F8250000}"/>
    <cellStyle name="20% - Accent6 6 2 3 5" xfId="19770" xr:uid="{00000000-0005-0000-0000-0000F9250000}"/>
    <cellStyle name="20% - Accent6 6 2 3 6" xfId="24008" xr:uid="{00000000-0005-0000-0000-0000FA250000}"/>
    <cellStyle name="20% - Accent6 6 2 3 7" xfId="28086" xr:uid="{00000000-0005-0000-0000-0000FB250000}"/>
    <cellStyle name="20% - Accent6 6 2 4" xfId="1144" xr:uid="{00000000-0005-0000-0000-0000FC250000}"/>
    <cellStyle name="20% - Accent6 6 2 4 2" xfId="6119" xr:uid="{00000000-0005-0000-0000-0000FD250000}"/>
    <cellStyle name="20% - Accent6 6 2 4 3" xfId="10408" xr:uid="{00000000-0005-0000-0000-0000FE250000}"/>
    <cellStyle name="20% - Accent6 6 2 4 4" xfId="14686" xr:uid="{00000000-0005-0000-0000-0000FF250000}"/>
    <cellStyle name="20% - Accent6 6 2 4 5" xfId="18928" xr:uid="{00000000-0005-0000-0000-000000260000}"/>
    <cellStyle name="20% - Accent6 6 2 4 6" xfId="23174" xr:uid="{00000000-0005-0000-0000-000001260000}"/>
    <cellStyle name="20% - Accent6 6 2 4 7" xfId="27279" xr:uid="{00000000-0005-0000-0000-000002260000}"/>
    <cellStyle name="20% - Accent6 6 2 5" xfId="3456" xr:uid="{00000000-0005-0000-0000-000003260000}"/>
    <cellStyle name="20% - Accent6 6 2 5 2" xfId="8430" xr:uid="{00000000-0005-0000-0000-000004260000}"/>
    <cellStyle name="20% - Accent6 6 2 5 3" xfId="12707" xr:uid="{00000000-0005-0000-0000-000005260000}"/>
    <cellStyle name="20% - Accent6 6 2 5 4" xfId="16965" xr:uid="{00000000-0005-0000-0000-000006260000}"/>
    <cellStyle name="20% - Accent6 6 2 5 5" xfId="21184" xr:uid="{00000000-0005-0000-0000-000007260000}"/>
    <cellStyle name="20% - Accent6 6 2 5 6" xfId="25379" xr:uid="{00000000-0005-0000-0000-000008260000}"/>
    <cellStyle name="20% - Accent6 6 2 5 7" xfId="29275" xr:uid="{00000000-0005-0000-0000-000009260000}"/>
    <cellStyle name="20% - Accent6 6 2 6" xfId="4804" xr:uid="{00000000-0005-0000-0000-00000A260000}"/>
    <cellStyle name="20% - Accent6 6 2 6 2" xfId="9776" xr:uid="{00000000-0005-0000-0000-00000B260000}"/>
    <cellStyle name="20% - Accent6 6 2 6 3" xfId="14054" xr:uid="{00000000-0005-0000-0000-00000C260000}"/>
    <cellStyle name="20% - Accent6 6 2 6 4" xfId="18310" xr:uid="{00000000-0005-0000-0000-00000D260000}"/>
    <cellStyle name="20% - Accent6 6 2 6 5" xfId="22527" xr:uid="{00000000-0005-0000-0000-00000E260000}"/>
    <cellStyle name="20% - Accent6 6 2 6 6" xfId="26713" xr:uid="{00000000-0005-0000-0000-00000F260000}"/>
    <cellStyle name="20% - Accent6 6 2 6 7" xfId="30592" xr:uid="{00000000-0005-0000-0000-000010260000}"/>
    <cellStyle name="20% - Accent6 6 2 7" xfId="5722" xr:uid="{00000000-0005-0000-0000-000011260000}"/>
    <cellStyle name="20% - Accent6 6 2 8" xfId="10014" xr:uid="{00000000-0005-0000-0000-000012260000}"/>
    <cellStyle name="20% - Accent6 6 2 9" xfId="14292" xr:uid="{00000000-0005-0000-0000-000013260000}"/>
    <cellStyle name="20% - Accent6 6 3" xfId="1047" xr:uid="{00000000-0005-0000-0000-000014260000}"/>
    <cellStyle name="20% - Accent6 6 3 2" xfId="3784" xr:uid="{00000000-0005-0000-0000-000015260000}"/>
    <cellStyle name="20% - Accent6 6 3 2 2" xfId="8758" xr:uid="{00000000-0005-0000-0000-000016260000}"/>
    <cellStyle name="20% - Accent6 6 3 2 3" xfId="13035" xr:uid="{00000000-0005-0000-0000-000017260000}"/>
    <cellStyle name="20% - Accent6 6 3 2 4" xfId="17293" xr:uid="{00000000-0005-0000-0000-000018260000}"/>
    <cellStyle name="20% - Accent6 6 3 2 5" xfId="21512" xr:uid="{00000000-0005-0000-0000-000019260000}"/>
    <cellStyle name="20% - Accent6 6 3 2 6" xfId="25707" xr:uid="{00000000-0005-0000-0000-00001A260000}"/>
    <cellStyle name="20% - Accent6 6 3 2 7" xfId="29603" xr:uid="{00000000-0005-0000-0000-00001B260000}"/>
    <cellStyle name="20% - Accent6 6 4" xfId="3127" xr:uid="{00000000-0005-0000-0000-00001C260000}"/>
    <cellStyle name="20% - Accent6 6 4 2" xfId="8100" xr:uid="{00000000-0005-0000-0000-00001D260000}"/>
    <cellStyle name="20% - Accent6 6 4 3" xfId="12377" xr:uid="{00000000-0005-0000-0000-00001E260000}"/>
    <cellStyle name="20% - Accent6 6 4 4" xfId="16636" xr:uid="{00000000-0005-0000-0000-00001F260000}"/>
    <cellStyle name="20% - Accent6 6 4 5" xfId="20854" xr:uid="{00000000-0005-0000-0000-000020260000}"/>
    <cellStyle name="20% - Accent6 6 4 6" xfId="25050" xr:uid="{00000000-0005-0000-0000-000021260000}"/>
    <cellStyle name="20% - Accent6 6 4 7" xfId="28946" xr:uid="{00000000-0005-0000-0000-000022260000}"/>
    <cellStyle name="20% - Accent6 6 5" xfId="4475" xr:uid="{00000000-0005-0000-0000-000023260000}"/>
    <cellStyle name="20% - Accent6 6 5 2" xfId="9447" xr:uid="{00000000-0005-0000-0000-000024260000}"/>
    <cellStyle name="20% - Accent6 6 5 3" xfId="13725" xr:uid="{00000000-0005-0000-0000-000025260000}"/>
    <cellStyle name="20% - Accent6 6 5 4" xfId="17981" xr:uid="{00000000-0005-0000-0000-000026260000}"/>
    <cellStyle name="20% - Accent6 6 5 5" xfId="22198" xr:uid="{00000000-0005-0000-0000-000027260000}"/>
    <cellStyle name="20% - Accent6 6 5 6" xfId="26384" xr:uid="{00000000-0005-0000-0000-000028260000}"/>
    <cellStyle name="20% - Accent6 6 5 7" xfId="30263" xr:uid="{00000000-0005-0000-0000-000029260000}"/>
    <cellStyle name="20% - Accent6 6 6" xfId="5349" xr:uid="{00000000-0005-0000-0000-00002A260000}"/>
    <cellStyle name="20% - Accent6 6 7" xfId="7660" xr:uid="{00000000-0005-0000-0000-00002B260000}"/>
    <cellStyle name="20% - Accent6 6 8" xfId="11942" xr:uid="{00000000-0005-0000-0000-00002C260000}"/>
    <cellStyle name="20% - Accent6 6 9" xfId="16216" xr:uid="{00000000-0005-0000-0000-00002D260000}"/>
    <cellStyle name="20% - Accent6 7" xfId="554" xr:uid="{00000000-0005-0000-0000-00002E260000}"/>
    <cellStyle name="20% - Accent6 7 2" xfId="1493" xr:uid="{00000000-0005-0000-0000-00002F260000}"/>
    <cellStyle name="20% - Accent6 7 2 2" xfId="2345" xr:uid="{00000000-0005-0000-0000-000030260000}"/>
    <cellStyle name="20% - Accent6 7 2 2 2" xfId="7319" xr:uid="{00000000-0005-0000-0000-000031260000}"/>
    <cellStyle name="20% - Accent6 7 2 2 3" xfId="11604" xr:uid="{00000000-0005-0000-0000-000032260000}"/>
    <cellStyle name="20% - Accent6 7 2 2 4" xfId="15876" xr:uid="{00000000-0005-0000-0000-000033260000}"/>
    <cellStyle name="20% - Accent6 7 2 2 5" xfId="20110" xr:uid="{00000000-0005-0000-0000-000034260000}"/>
    <cellStyle name="20% - Accent6 7 2 2 6" xfId="24348" xr:uid="{00000000-0005-0000-0000-000035260000}"/>
    <cellStyle name="20% - Accent6 7 2 2 7" xfId="28426" xr:uid="{00000000-0005-0000-0000-000036260000}"/>
    <cellStyle name="20% - Accent6 7 2 3" xfId="6468" xr:uid="{00000000-0005-0000-0000-000037260000}"/>
    <cellStyle name="20% - Accent6 7 2 4" xfId="10757" xr:uid="{00000000-0005-0000-0000-000038260000}"/>
    <cellStyle name="20% - Accent6 7 2 5" xfId="15033" xr:uid="{00000000-0005-0000-0000-000039260000}"/>
    <cellStyle name="20% - Accent6 7 2 6" xfId="19274" xr:uid="{00000000-0005-0000-0000-00003A260000}"/>
    <cellStyle name="20% - Accent6 7 2 7" xfId="23521" xr:uid="{00000000-0005-0000-0000-00003B260000}"/>
    <cellStyle name="20% - Accent6 7 2 8" xfId="27619" xr:uid="{00000000-0005-0000-0000-00003C260000}"/>
    <cellStyle name="20% - Accent6 7 3" xfId="2138" xr:uid="{00000000-0005-0000-0000-00003D260000}"/>
    <cellStyle name="20% - Accent6 7 3 2" xfId="7112" xr:uid="{00000000-0005-0000-0000-00003E260000}"/>
    <cellStyle name="20% - Accent6 7 3 3" xfId="11397" xr:uid="{00000000-0005-0000-0000-00003F260000}"/>
    <cellStyle name="20% - Accent6 7 3 4" xfId="15669" xr:uid="{00000000-0005-0000-0000-000040260000}"/>
    <cellStyle name="20% - Accent6 7 3 5" xfId="19903" xr:uid="{00000000-0005-0000-0000-000041260000}"/>
    <cellStyle name="20% - Accent6 7 3 6" xfId="24141" xr:uid="{00000000-0005-0000-0000-000042260000}"/>
    <cellStyle name="20% - Accent6 7 3 7" xfId="28219" xr:uid="{00000000-0005-0000-0000-000043260000}"/>
    <cellStyle name="20% - Accent6 7 4" xfId="1279" xr:uid="{00000000-0005-0000-0000-000044260000}"/>
    <cellStyle name="20% - Accent6 7 4 2" xfId="6254" xr:uid="{00000000-0005-0000-0000-000045260000}"/>
    <cellStyle name="20% - Accent6 7 4 3" xfId="10543" xr:uid="{00000000-0005-0000-0000-000046260000}"/>
    <cellStyle name="20% - Accent6 7 4 4" xfId="14819" xr:uid="{00000000-0005-0000-0000-000047260000}"/>
    <cellStyle name="20% - Accent6 7 4 5" xfId="19061" xr:uid="{00000000-0005-0000-0000-000048260000}"/>
    <cellStyle name="20% - Accent6 7 4 6" xfId="23307" xr:uid="{00000000-0005-0000-0000-000049260000}"/>
    <cellStyle name="20% - Accent6 7 4 7" xfId="27412" xr:uid="{00000000-0005-0000-0000-00004A260000}"/>
    <cellStyle name="20% - Accent6 8" xfId="1494" xr:uid="{00000000-0005-0000-0000-00004B260000}"/>
    <cellStyle name="40% - Accent1" xfId="7" builtinId="31" customBuiltin="1"/>
    <cellStyle name="40% - Accent1 2" xfId="75" xr:uid="{00000000-0005-0000-0000-00004D260000}"/>
    <cellStyle name="40% - Accent1 2 10" xfId="2972" xr:uid="{00000000-0005-0000-0000-00004E260000}"/>
    <cellStyle name="40% - Accent1 2 10 2" xfId="7945" xr:uid="{00000000-0005-0000-0000-00004F260000}"/>
    <cellStyle name="40% - Accent1 2 10 3" xfId="12222" xr:uid="{00000000-0005-0000-0000-000050260000}"/>
    <cellStyle name="40% - Accent1 2 10 4" xfId="16481" xr:uid="{00000000-0005-0000-0000-000051260000}"/>
    <cellStyle name="40% - Accent1 2 10 5" xfId="20700" xr:uid="{00000000-0005-0000-0000-000052260000}"/>
    <cellStyle name="40% - Accent1 2 10 6" xfId="24898" xr:uid="{00000000-0005-0000-0000-000053260000}"/>
    <cellStyle name="40% - Accent1 2 10 7" xfId="28795" xr:uid="{00000000-0005-0000-0000-000054260000}"/>
    <cellStyle name="40% - Accent1 2 11" xfId="4327" xr:uid="{00000000-0005-0000-0000-000055260000}"/>
    <cellStyle name="40% - Accent1 2 11 2" xfId="9299" xr:uid="{00000000-0005-0000-0000-000056260000}"/>
    <cellStyle name="40% - Accent1 2 11 3" xfId="13577" xr:uid="{00000000-0005-0000-0000-000057260000}"/>
    <cellStyle name="40% - Accent1 2 11 4" xfId="17833" xr:uid="{00000000-0005-0000-0000-000058260000}"/>
    <cellStyle name="40% - Accent1 2 11 5" xfId="22050" xr:uid="{00000000-0005-0000-0000-000059260000}"/>
    <cellStyle name="40% - Accent1 2 11 6" xfId="26236" xr:uid="{00000000-0005-0000-0000-00005A260000}"/>
    <cellStyle name="40% - Accent1 2 11 7" xfId="30115" xr:uid="{00000000-0005-0000-0000-00005B260000}"/>
    <cellStyle name="40% - Accent1 2 12" xfId="5054" xr:uid="{00000000-0005-0000-0000-00005C260000}"/>
    <cellStyle name="40% - Accent1 2 13" xfId="6775" xr:uid="{00000000-0005-0000-0000-00005D260000}"/>
    <cellStyle name="40% - Accent1 2 14" xfId="11063" xr:uid="{00000000-0005-0000-0000-00005E260000}"/>
    <cellStyle name="40% - Accent1 2 15" xfId="15338" xr:uid="{00000000-0005-0000-0000-00005F260000}"/>
    <cellStyle name="40% - Accent1 2 16" xfId="5159" xr:uid="{00000000-0005-0000-0000-000060260000}"/>
    <cellStyle name="40% - Accent1 2 17" xfId="23817" xr:uid="{00000000-0005-0000-0000-000061260000}"/>
    <cellStyle name="40% - Accent1 2 2" xfId="167" xr:uid="{00000000-0005-0000-0000-000062260000}"/>
    <cellStyle name="40% - Accent1 2 2 10" xfId="4359" xr:uid="{00000000-0005-0000-0000-000063260000}"/>
    <cellStyle name="40% - Accent1 2 2 10 2" xfId="9331" xr:uid="{00000000-0005-0000-0000-000064260000}"/>
    <cellStyle name="40% - Accent1 2 2 10 3" xfId="13609" xr:uid="{00000000-0005-0000-0000-000065260000}"/>
    <cellStyle name="40% - Accent1 2 2 10 4" xfId="17865" xr:uid="{00000000-0005-0000-0000-000066260000}"/>
    <cellStyle name="40% - Accent1 2 2 10 5" xfId="22082" xr:uid="{00000000-0005-0000-0000-000067260000}"/>
    <cellStyle name="40% - Accent1 2 2 10 6" xfId="26268" xr:uid="{00000000-0005-0000-0000-000068260000}"/>
    <cellStyle name="40% - Accent1 2 2 10 7" xfId="30147" xr:uid="{00000000-0005-0000-0000-000069260000}"/>
    <cellStyle name="40% - Accent1 2 2 11" xfId="5145" xr:uid="{00000000-0005-0000-0000-00006A260000}"/>
    <cellStyle name="40% - Accent1 2 2 12" xfId="5561" xr:uid="{00000000-0005-0000-0000-00006B260000}"/>
    <cellStyle name="40% - Accent1 2 2 13" xfId="5535" xr:uid="{00000000-0005-0000-0000-00006C260000}"/>
    <cellStyle name="40% - Accent1 2 2 14" xfId="5249" xr:uid="{00000000-0005-0000-0000-00006D260000}"/>
    <cellStyle name="40% - Accent1 2 2 15" xfId="15138" xr:uid="{00000000-0005-0000-0000-00006E260000}"/>
    <cellStyle name="40% - Accent1 2 2 16" xfId="19063" xr:uid="{00000000-0005-0000-0000-00006F260000}"/>
    <cellStyle name="40% - Accent1 2 2 2" xfId="311" xr:uid="{00000000-0005-0000-0000-000070260000}"/>
    <cellStyle name="40% - Accent1 2 2 2 10" xfId="12155" xr:uid="{00000000-0005-0000-0000-000071260000}"/>
    <cellStyle name="40% - Accent1 2 2 2 11" xfId="16417" xr:uid="{00000000-0005-0000-0000-000072260000}"/>
    <cellStyle name="40% - Accent1 2 2 2 12" xfId="20494" xr:uid="{00000000-0005-0000-0000-000073260000}"/>
    <cellStyle name="40% - Accent1 2 2 2 13" xfId="24842" xr:uid="{00000000-0005-0000-0000-000074260000}"/>
    <cellStyle name="40% - Accent1 2 2 2 2" xfId="475" xr:uid="{00000000-0005-0000-0000-000075260000}"/>
    <cellStyle name="40% - Accent1 2 2 2 2 10" xfId="15450" xr:uid="{00000000-0005-0000-0000-000076260000}"/>
    <cellStyle name="40% - Accent1 2 2 2 2 11" xfId="16305" xr:uid="{00000000-0005-0000-0000-000077260000}"/>
    <cellStyle name="40% - Accent1 2 2 2 2 12" xfId="23925" xr:uid="{00000000-0005-0000-0000-000078260000}"/>
    <cellStyle name="40% - Accent1 2 2 2 2 2" xfId="849" xr:uid="{00000000-0005-0000-0000-000079260000}"/>
    <cellStyle name="40% - Accent1 2 2 2 2 2 10" xfId="22902" xr:uid="{00000000-0005-0000-0000-00007A260000}"/>
    <cellStyle name="40% - Accent1 2 2 2 2 2 11" xfId="27054" xr:uid="{00000000-0005-0000-0000-00007B260000}"/>
    <cellStyle name="40% - Accent1 2 2 2 2 2 2" xfId="2346" xr:uid="{00000000-0005-0000-0000-00007C260000}"/>
    <cellStyle name="40% - Accent1 2 2 2 2 2 2 2" xfId="4216" xr:uid="{00000000-0005-0000-0000-00007D260000}"/>
    <cellStyle name="40% - Accent1 2 2 2 2 2 2 2 2" xfId="9190" xr:uid="{00000000-0005-0000-0000-00007E260000}"/>
    <cellStyle name="40% - Accent1 2 2 2 2 2 2 2 3" xfId="13467" xr:uid="{00000000-0005-0000-0000-00007F260000}"/>
    <cellStyle name="40% - Accent1 2 2 2 2 2 2 2 4" xfId="17725" xr:uid="{00000000-0005-0000-0000-000080260000}"/>
    <cellStyle name="40% - Accent1 2 2 2 2 2 2 2 5" xfId="21944" xr:uid="{00000000-0005-0000-0000-000081260000}"/>
    <cellStyle name="40% - Accent1 2 2 2 2 2 2 2 6" xfId="26139" xr:uid="{00000000-0005-0000-0000-000082260000}"/>
    <cellStyle name="40% - Accent1 2 2 2 2 2 2 2 7" xfId="30035" xr:uid="{00000000-0005-0000-0000-000083260000}"/>
    <cellStyle name="40% - Accent1 2 2 2 2 2 2 3" xfId="7320" xr:uid="{00000000-0005-0000-0000-000084260000}"/>
    <cellStyle name="40% - Accent1 2 2 2 2 2 2 4" xfId="11605" xr:uid="{00000000-0005-0000-0000-000085260000}"/>
    <cellStyle name="40% - Accent1 2 2 2 2 2 2 5" xfId="15877" xr:uid="{00000000-0005-0000-0000-000086260000}"/>
    <cellStyle name="40% - Accent1 2 2 2 2 2 2 6" xfId="20111" xr:uid="{00000000-0005-0000-0000-000087260000}"/>
    <cellStyle name="40% - Accent1 2 2 2 2 2 2 7" xfId="24349" xr:uid="{00000000-0005-0000-0000-000088260000}"/>
    <cellStyle name="40% - Accent1 2 2 2 2 2 2 8" xfId="28427" xr:uid="{00000000-0005-0000-0000-000089260000}"/>
    <cellStyle name="40% - Accent1 2 2 2 2 2 3" xfId="1495" xr:uid="{00000000-0005-0000-0000-00008A260000}"/>
    <cellStyle name="40% - Accent1 2 2 2 2 2 3 2" xfId="6470" xr:uid="{00000000-0005-0000-0000-00008B260000}"/>
    <cellStyle name="40% - Accent1 2 2 2 2 2 3 3" xfId="10759" xr:uid="{00000000-0005-0000-0000-00008C260000}"/>
    <cellStyle name="40% - Accent1 2 2 2 2 2 3 4" xfId="15035" xr:uid="{00000000-0005-0000-0000-00008D260000}"/>
    <cellStyle name="40% - Accent1 2 2 2 2 2 3 5" xfId="19275" xr:uid="{00000000-0005-0000-0000-00008E260000}"/>
    <cellStyle name="40% - Accent1 2 2 2 2 2 3 6" xfId="23523" xr:uid="{00000000-0005-0000-0000-00008F260000}"/>
    <cellStyle name="40% - Accent1 2 2 2 2 2 3 7" xfId="27620" xr:uid="{00000000-0005-0000-0000-000090260000}"/>
    <cellStyle name="40% - Accent1 2 2 2 2 2 4" xfId="3559" xr:uid="{00000000-0005-0000-0000-000091260000}"/>
    <cellStyle name="40% - Accent1 2 2 2 2 2 4 2" xfId="8533" xr:uid="{00000000-0005-0000-0000-000092260000}"/>
    <cellStyle name="40% - Accent1 2 2 2 2 2 4 3" xfId="12810" xr:uid="{00000000-0005-0000-0000-000093260000}"/>
    <cellStyle name="40% - Accent1 2 2 2 2 2 4 4" xfId="17068" xr:uid="{00000000-0005-0000-0000-000094260000}"/>
    <cellStyle name="40% - Accent1 2 2 2 2 2 4 5" xfId="21287" xr:uid="{00000000-0005-0000-0000-000095260000}"/>
    <cellStyle name="40% - Accent1 2 2 2 2 2 4 6" xfId="25482" xr:uid="{00000000-0005-0000-0000-000096260000}"/>
    <cellStyle name="40% - Accent1 2 2 2 2 2 4 7" xfId="29378" xr:uid="{00000000-0005-0000-0000-000097260000}"/>
    <cellStyle name="40% - Accent1 2 2 2 2 2 5" xfId="4907" xr:uid="{00000000-0005-0000-0000-000098260000}"/>
    <cellStyle name="40% - Accent1 2 2 2 2 2 5 2" xfId="9879" xr:uid="{00000000-0005-0000-0000-000099260000}"/>
    <cellStyle name="40% - Accent1 2 2 2 2 2 5 3" xfId="14157" xr:uid="{00000000-0005-0000-0000-00009A260000}"/>
    <cellStyle name="40% - Accent1 2 2 2 2 2 5 4" xfId="18413" xr:uid="{00000000-0005-0000-0000-00009B260000}"/>
    <cellStyle name="40% - Accent1 2 2 2 2 2 5 5" xfId="22630" xr:uid="{00000000-0005-0000-0000-00009C260000}"/>
    <cellStyle name="40% - Accent1 2 2 2 2 2 5 6" xfId="26816" xr:uid="{00000000-0005-0000-0000-00009D260000}"/>
    <cellStyle name="40% - Accent1 2 2 2 2 2 5 7" xfId="30695" xr:uid="{00000000-0005-0000-0000-00009E260000}"/>
    <cellStyle name="40% - Accent1 2 2 2 2 2 6" xfId="5825" xr:uid="{00000000-0005-0000-0000-00009F260000}"/>
    <cellStyle name="40% - Accent1 2 2 2 2 2 7" xfId="10117" xr:uid="{00000000-0005-0000-0000-0000A0260000}"/>
    <cellStyle name="40% - Accent1 2 2 2 2 2 8" xfId="14395" xr:uid="{00000000-0005-0000-0000-0000A1260000}"/>
    <cellStyle name="40% - Accent1 2 2 2 2 2 9" xfId="18651" xr:uid="{00000000-0005-0000-0000-0000A2260000}"/>
    <cellStyle name="40% - Accent1 2 2 2 2 3" xfId="2108" xr:uid="{00000000-0005-0000-0000-0000A3260000}"/>
    <cellStyle name="40% - Accent1 2 2 2 2 3 2" xfId="3887" xr:uid="{00000000-0005-0000-0000-0000A4260000}"/>
    <cellStyle name="40% - Accent1 2 2 2 2 3 2 2" xfId="8861" xr:uid="{00000000-0005-0000-0000-0000A5260000}"/>
    <cellStyle name="40% - Accent1 2 2 2 2 3 2 3" xfId="13138" xr:uid="{00000000-0005-0000-0000-0000A6260000}"/>
    <cellStyle name="40% - Accent1 2 2 2 2 3 2 4" xfId="17396" xr:uid="{00000000-0005-0000-0000-0000A7260000}"/>
    <cellStyle name="40% - Accent1 2 2 2 2 3 2 5" xfId="21615" xr:uid="{00000000-0005-0000-0000-0000A8260000}"/>
    <cellStyle name="40% - Accent1 2 2 2 2 3 2 6" xfId="25810" xr:uid="{00000000-0005-0000-0000-0000A9260000}"/>
    <cellStyle name="40% - Accent1 2 2 2 2 3 2 7" xfId="29706" xr:uid="{00000000-0005-0000-0000-0000AA260000}"/>
    <cellStyle name="40% - Accent1 2 2 2 2 3 3" xfId="7082" xr:uid="{00000000-0005-0000-0000-0000AB260000}"/>
    <cellStyle name="40% - Accent1 2 2 2 2 3 4" xfId="11367" xr:uid="{00000000-0005-0000-0000-0000AC260000}"/>
    <cellStyle name="40% - Accent1 2 2 2 2 3 5" xfId="15639" xr:uid="{00000000-0005-0000-0000-0000AD260000}"/>
    <cellStyle name="40% - Accent1 2 2 2 2 3 6" xfId="19873" xr:uid="{00000000-0005-0000-0000-0000AE260000}"/>
    <cellStyle name="40% - Accent1 2 2 2 2 3 7" xfId="24111" xr:uid="{00000000-0005-0000-0000-0000AF260000}"/>
    <cellStyle name="40% - Accent1 2 2 2 2 3 8" xfId="28189" xr:uid="{00000000-0005-0000-0000-0000B0260000}"/>
    <cellStyle name="40% - Accent1 2 2 2 2 4" xfId="1247" xr:uid="{00000000-0005-0000-0000-0000B1260000}"/>
    <cellStyle name="40% - Accent1 2 2 2 2 4 2" xfId="6222" xr:uid="{00000000-0005-0000-0000-0000B2260000}"/>
    <cellStyle name="40% - Accent1 2 2 2 2 4 3" xfId="10511" xr:uid="{00000000-0005-0000-0000-0000B3260000}"/>
    <cellStyle name="40% - Accent1 2 2 2 2 4 4" xfId="14789" xr:uid="{00000000-0005-0000-0000-0000B4260000}"/>
    <cellStyle name="40% - Accent1 2 2 2 2 4 5" xfId="19031" xr:uid="{00000000-0005-0000-0000-0000B5260000}"/>
    <cellStyle name="40% - Accent1 2 2 2 2 4 6" xfId="23277" xr:uid="{00000000-0005-0000-0000-0000B6260000}"/>
    <cellStyle name="40% - Accent1 2 2 2 2 4 7" xfId="27382" xr:uid="{00000000-0005-0000-0000-0000B7260000}"/>
    <cellStyle name="40% - Accent1 2 2 2 2 5" xfId="3230" xr:uid="{00000000-0005-0000-0000-0000B8260000}"/>
    <cellStyle name="40% - Accent1 2 2 2 2 5 2" xfId="8203" xr:uid="{00000000-0005-0000-0000-0000B9260000}"/>
    <cellStyle name="40% - Accent1 2 2 2 2 5 3" xfId="12480" xr:uid="{00000000-0005-0000-0000-0000BA260000}"/>
    <cellStyle name="40% - Accent1 2 2 2 2 5 4" xfId="16739" xr:uid="{00000000-0005-0000-0000-0000BB260000}"/>
    <cellStyle name="40% - Accent1 2 2 2 2 5 5" xfId="20957" xr:uid="{00000000-0005-0000-0000-0000BC260000}"/>
    <cellStyle name="40% - Accent1 2 2 2 2 5 6" xfId="25153" xr:uid="{00000000-0005-0000-0000-0000BD260000}"/>
    <cellStyle name="40% - Accent1 2 2 2 2 5 7" xfId="29049" xr:uid="{00000000-0005-0000-0000-0000BE260000}"/>
    <cellStyle name="40% - Accent1 2 2 2 2 6" xfId="4578" xr:uid="{00000000-0005-0000-0000-0000BF260000}"/>
    <cellStyle name="40% - Accent1 2 2 2 2 6 2" xfId="9550" xr:uid="{00000000-0005-0000-0000-0000C0260000}"/>
    <cellStyle name="40% - Accent1 2 2 2 2 6 3" xfId="13828" xr:uid="{00000000-0005-0000-0000-0000C1260000}"/>
    <cellStyle name="40% - Accent1 2 2 2 2 6 4" xfId="18084" xr:uid="{00000000-0005-0000-0000-0000C2260000}"/>
    <cellStyle name="40% - Accent1 2 2 2 2 6 5" xfId="22301" xr:uid="{00000000-0005-0000-0000-0000C3260000}"/>
    <cellStyle name="40% - Accent1 2 2 2 2 6 6" xfId="26487" xr:uid="{00000000-0005-0000-0000-0000C4260000}"/>
    <cellStyle name="40% - Accent1 2 2 2 2 6 7" xfId="30366" xr:uid="{00000000-0005-0000-0000-0000C5260000}"/>
    <cellStyle name="40% - Accent1 2 2 2 2 7" xfId="5452" xr:uid="{00000000-0005-0000-0000-0000C6260000}"/>
    <cellStyle name="40% - Accent1 2 2 2 2 8" xfId="6892" xr:uid="{00000000-0005-0000-0000-0000C7260000}"/>
    <cellStyle name="40% - Accent1 2 2 2 2 9" xfId="11178" xr:uid="{00000000-0005-0000-0000-0000C8260000}"/>
    <cellStyle name="40% - Accent1 2 2 2 3" xfId="694" xr:uid="{00000000-0005-0000-0000-0000C9260000}"/>
    <cellStyle name="40% - Accent1 2 2 2 3 10" xfId="22747" xr:uid="{00000000-0005-0000-0000-0000CA260000}"/>
    <cellStyle name="40% - Accent1 2 2 2 3 11" xfId="26899" xr:uid="{00000000-0005-0000-0000-0000CB260000}"/>
    <cellStyle name="40% - Accent1 2 2 2 3 2" xfId="2347" xr:uid="{00000000-0005-0000-0000-0000CC260000}"/>
    <cellStyle name="40% - Accent1 2 2 2 3 2 2" xfId="4061" xr:uid="{00000000-0005-0000-0000-0000CD260000}"/>
    <cellStyle name="40% - Accent1 2 2 2 3 2 2 2" xfId="9035" xr:uid="{00000000-0005-0000-0000-0000CE260000}"/>
    <cellStyle name="40% - Accent1 2 2 2 3 2 2 3" xfId="13312" xr:uid="{00000000-0005-0000-0000-0000CF260000}"/>
    <cellStyle name="40% - Accent1 2 2 2 3 2 2 4" xfId="17570" xr:uid="{00000000-0005-0000-0000-0000D0260000}"/>
    <cellStyle name="40% - Accent1 2 2 2 3 2 2 5" xfId="21789" xr:uid="{00000000-0005-0000-0000-0000D1260000}"/>
    <cellStyle name="40% - Accent1 2 2 2 3 2 2 6" xfId="25984" xr:uid="{00000000-0005-0000-0000-0000D2260000}"/>
    <cellStyle name="40% - Accent1 2 2 2 3 2 2 7" xfId="29880" xr:uid="{00000000-0005-0000-0000-0000D3260000}"/>
    <cellStyle name="40% - Accent1 2 2 2 3 2 3" xfId="7321" xr:uid="{00000000-0005-0000-0000-0000D4260000}"/>
    <cellStyle name="40% - Accent1 2 2 2 3 2 4" xfId="11606" xr:uid="{00000000-0005-0000-0000-0000D5260000}"/>
    <cellStyle name="40% - Accent1 2 2 2 3 2 5" xfId="15878" xr:uid="{00000000-0005-0000-0000-0000D6260000}"/>
    <cellStyle name="40% - Accent1 2 2 2 3 2 6" xfId="20112" xr:uid="{00000000-0005-0000-0000-0000D7260000}"/>
    <cellStyle name="40% - Accent1 2 2 2 3 2 7" xfId="24350" xr:uid="{00000000-0005-0000-0000-0000D8260000}"/>
    <cellStyle name="40% - Accent1 2 2 2 3 2 8" xfId="28428" xr:uid="{00000000-0005-0000-0000-0000D9260000}"/>
    <cellStyle name="40% - Accent1 2 2 2 3 3" xfId="1496" xr:uid="{00000000-0005-0000-0000-0000DA260000}"/>
    <cellStyle name="40% - Accent1 2 2 2 3 3 2" xfId="6471" xr:uid="{00000000-0005-0000-0000-0000DB260000}"/>
    <cellStyle name="40% - Accent1 2 2 2 3 3 3" xfId="10760" xr:uid="{00000000-0005-0000-0000-0000DC260000}"/>
    <cellStyle name="40% - Accent1 2 2 2 3 3 4" xfId="15036" xr:uid="{00000000-0005-0000-0000-0000DD260000}"/>
    <cellStyle name="40% - Accent1 2 2 2 3 3 5" xfId="19276" xr:uid="{00000000-0005-0000-0000-0000DE260000}"/>
    <cellStyle name="40% - Accent1 2 2 2 3 3 6" xfId="23524" xr:uid="{00000000-0005-0000-0000-0000DF260000}"/>
    <cellStyle name="40% - Accent1 2 2 2 3 3 7" xfId="27621" xr:uid="{00000000-0005-0000-0000-0000E0260000}"/>
    <cellStyle name="40% - Accent1 2 2 2 3 4" xfId="3404" xr:uid="{00000000-0005-0000-0000-0000E1260000}"/>
    <cellStyle name="40% - Accent1 2 2 2 3 4 2" xfId="8378" xr:uid="{00000000-0005-0000-0000-0000E2260000}"/>
    <cellStyle name="40% - Accent1 2 2 2 3 4 3" xfId="12655" xr:uid="{00000000-0005-0000-0000-0000E3260000}"/>
    <cellStyle name="40% - Accent1 2 2 2 3 4 4" xfId="16913" xr:uid="{00000000-0005-0000-0000-0000E4260000}"/>
    <cellStyle name="40% - Accent1 2 2 2 3 4 5" xfId="21132" xr:uid="{00000000-0005-0000-0000-0000E5260000}"/>
    <cellStyle name="40% - Accent1 2 2 2 3 4 6" xfId="25327" xr:uid="{00000000-0005-0000-0000-0000E6260000}"/>
    <cellStyle name="40% - Accent1 2 2 2 3 4 7" xfId="29223" xr:uid="{00000000-0005-0000-0000-0000E7260000}"/>
    <cellStyle name="40% - Accent1 2 2 2 3 5" xfId="4752" xr:uid="{00000000-0005-0000-0000-0000E8260000}"/>
    <cellStyle name="40% - Accent1 2 2 2 3 5 2" xfId="9724" xr:uid="{00000000-0005-0000-0000-0000E9260000}"/>
    <cellStyle name="40% - Accent1 2 2 2 3 5 3" xfId="14002" xr:uid="{00000000-0005-0000-0000-0000EA260000}"/>
    <cellStyle name="40% - Accent1 2 2 2 3 5 4" xfId="18258" xr:uid="{00000000-0005-0000-0000-0000EB260000}"/>
    <cellStyle name="40% - Accent1 2 2 2 3 5 5" xfId="22475" xr:uid="{00000000-0005-0000-0000-0000EC260000}"/>
    <cellStyle name="40% - Accent1 2 2 2 3 5 6" xfId="26661" xr:uid="{00000000-0005-0000-0000-0000ED260000}"/>
    <cellStyle name="40% - Accent1 2 2 2 3 5 7" xfId="30540" xr:uid="{00000000-0005-0000-0000-0000EE260000}"/>
    <cellStyle name="40% - Accent1 2 2 2 3 6" xfId="5670" xr:uid="{00000000-0005-0000-0000-0000EF260000}"/>
    <cellStyle name="40% - Accent1 2 2 2 3 7" xfId="9962" xr:uid="{00000000-0005-0000-0000-0000F0260000}"/>
    <cellStyle name="40% - Accent1 2 2 2 3 8" xfId="14240" xr:uid="{00000000-0005-0000-0000-0000F1260000}"/>
    <cellStyle name="40% - Accent1 2 2 2 3 9" xfId="18496" xr:uid="{00000000-0005-0000-0000-0000F2260000}"/>
    <cellStyle name="40% - Accent1 2 2 2 4" xfId="1956" xr:uid="{00000000-0005-0000-0000-0000F3260000}"/>
    <cellStyle name="40% - Accent1 2 2 2 4 2" xfId="3732" xr:uid="{00000000-0005-0000-0000-0000F4260000}"/>
    <cellStyle name="40% - Accent1 2 2 2 4 2 2" xfId="8706" xr:uid="{00000000-0005-0000-0000-0000F5260000}"/>
    <cellStyle name="40% - Accent1 2 2 2 4 2 3" xfId="12983" xr:uid="{00000000-0005-0000-0000-0000F6260000}"/>
    <cellStyle name="40% - Accent1 2 2 2 4 2 4" xfId="17241" xr:uid="{00000000-0005-0000-0000-0000F7260000}"/>
    <cellStyle name="40% - Accent1 2 2 2 4 2 5" xfId="21460" xr:uid="{00000000-0005-0000-0000-0000F8260000}"/>
    <cellStyle name="40% - Accent1 2 2 2 4 2 6" xfId="25655" xr:uid="{00000000-0005-0000-0000-0000F9260000}"/>
    <cellStyle name="40% - Accent1 2 2 2 4 2 7" xfId="29551" xr:uid="{00000000-0005-0000-0000-0000FA260000}"/>
    <cellStyle name="40% - Accent1 2 2 2 4 3" xfId="6930" xr:uid="{00000000-0005-0000-0000-0000FB260000}"/>
    <cellStyle name="40% - Accent1 2 2 2 4 4" xfId="11215" xr:uid="{00000000-0005-0000-0000-0000FC260000}"/>
    <cellStyle name="40% - Accent1 2 2 2 4 5" xfId="15488" xr:uid="{00000000-0005-0000-0000-0000FD260000}"/>
    <cellStyle name="40% - Accent1 2 2 2 4 6" xfId="19723" xr:uid="{00000000-0005-0000-0000-0000FE260000}"/>
    <cellStyle name="40% - Accent1 2 2 2 4 7" xfId="23961" xr:uid="{00000000-0005-0000-0000-0000FF260000}"/>
    <cellStyle name="40% - Accent1 2 2 2 4 8" xfId="28039" xr:uid="{00000000-0005-0000-0000-000000270000}"/>
    <cellStyle name="40% - Accent1 2 2 2 5" xfId="1072" xr:uid="{00000000-0005-0000-0000-000001270000}"/>
    <cellStyle name="40% - Accent1 2 2 2 5 2" xfId="6048" xr:uid="{00000000-0005-0000-0000-000002270000}"/>
    <cellStyle name="40% - Accent1 2 2 2 5 3" xfId="10337" xr:uid="{00000000-0005-0000-0000-000003270000}"/>
    <cellStyle name="40% - Accent1 2 2 2 5 4" xfId="14615" xr:uid="{00000000-0005-0000-0000-000004270000}"/>
    <cellStyle name="40% - Accent1 2 2 2 5 5" xfId="18863" xr:uid="{00000000-0005-0000-0000-000005270000}"/>
    <cellStyle name="40% - Accent1 2 2 2 5 6" xfId="23111" xr:uid="{00000000-0005-0000-0000-000006270000}"/>
    <cellStyle name="40% - Accent1 2 2 2 5 7" xfId="27231" xr:uid="{00000000-0005-0000-0000-000007270000}"/>
    <cellStyle name="40% - Accent1 2 2 2 6" xfId="3075" xr:uid="{00000000-0005-0000-0000-000008270000}"/>
    <cellStyle name="40% - Accent1 2 2 2 6 2" xfId="8048" xr:uid="{00000000-0005-0000-0000-000009270000}"/>
    <cellStyle name="40% - Accent1 2 2 2 6 3" xfId="12325" xr:uid="{00000000-0005-0000-0000-00000A270000}"/>
    <cellStyle name="40% - Accent1 2 2 2 6 4" xfId="16584" xr:uid="{00000000-0005-0000-0000-00000B270000}"/>
    <cellStyle name="40% - Accent1 2 2 2 6 5" xfId="20802" xr:uid="{00000000-0005-0000-0000-00000C270000}"/>
    <cellStyle name="40% - Accent1 2 2 2 6 6" xfId="24998" xr:uid="{00000000-0005-0000-0000-00000D270000}"/>
    <cellStyle name="40% - Accent1 2 2 2 6 7" xfId="28894" xr:uid="{00000000-0005-0000-0000-00000E270000}"/>
    <cellStyle name="40% - Accent1 2 2 2 7" xfId="4423" xr:uid="{00000000-0005-0000-0000-00000F270000}"/>
    <cellStyle name="40% - Accent1 2 2 2 7 2" xfId="9395" xr:uid="{00000000-0005-0000-0000-000010270000}"/>
    <cellStyle name="40% - Accent1 2 2 2 7 3" xfId="13673" xr:uid="{00000000-0005-0000-0000-000011270000}"/>
    <cellStyle name="40% - Accent1 2 2 2 7 4" xfId="17929" xr:uid="{00000000-0005-0000-0000-000012270000}"/>
    <cellStyle name="40% - Accent1 2 2 2 7 5" xfId="22146" xr:uid="{00000000-0005-0000-0000-000013270000}"/>
    <cellStyle name="40% - Accent1 2 2 2 7 6" xfId="26332" xr:uid="{00000000-0005-0000-0000-000014270000}"/>
    <cellStyle name="40% - Accent1 2 2 2 7 7" xfId="30211" xr:uid="{00000000-0005-0000-0000-000015270000}"/>
    <cellStyle name="40% - Accent1 2 2 2 8" xfId="5288" xr:uid="{00000000-0005-0000-0000-000016270000}"/>
    <cellStyle name="40% - Accent1 2 2 2 9" xfId="7877" xr:uid="{00000000-0005-0000-0000-000017270000}"/>
    <cellStyle name="40% - Accent1 2 2 3" xfId="414" xr:uid="{00000000-0005-0000-0000-000018270000}"/>
    <cellStyle name="40% - Accent1 2 2 3 10" xfId="16332" xr:uid="{00000000-0005-0000-0000-000019270000}"/>
    <cellStyle name="40% - Accent1 2 2 3 11" xfId="20564" xr:uid="{00000000-0005-0000-0000-00001A270000}"/>
    <cellStyle name="40% - Accent1 2 2 3 12" xfId="24776" xr:uid="{00000000-0005-0000-0000-00001B270000}"/>
    <cellStyle name="40% - Accent1 2 2 3 2" xfId="788" xr:uid="{00000000-0005-0000-0000-00001C270000}"/>
    <cellStyle name="40% - Accent1 2 2 3 2 10" xfId="22841" xr:uid="{00000000-0005-0000-0000-00001D270000}"/>
    <cellStyle name="40% - Accent1 2 2 3 2 11" xfId="26993" xr:uid="{00000000-0005-0000-0000-00001E270000}"/>
    <cellStyle name="40% - Accent1 2 2 3 2 2" xfId="2348" xr:uid="{00000000-0005-0000-0000-00001F270000}"/>
    <cellStyle name="40% - Accent1 2 2 3 2 2 2" xfId="4155" xr:uid="{00000000-0005-0000-0000-000020270000}"/>
    <cellStyle name="40% - Accent1 2 2 3 2 2 2 2" xfId="9129" xr:uid="{00000000-0005-0000-0000-000021270000}"/>
    <cellStyle name="40% - Accent1 2 2 3 2 2 2 3" xfId="13406" xr:uid="{00000000-0005-0000-0000-000022270000}"/>
    <cellStyle name="40% - Accent1 2 2 3 2 2 2 4" xfId="17664" xr:uid="{00000000-0005-0000-0000-000023270000}"/>
    <cellStyle name="40% - Accent1 2 2 3 2 2 2 5" xfId="21883" xr:uid="{00000000-0005-0000-0000-000024270000}"/>
    <cellStyle name="40% - Accent1 2 2 3 2 2 2 6" xfId="26078" xr:uid="{00000000-0005-0000-0000-000025270000}"/>
    <cellStyle name="40% - Accent1 2 2 3 2 2 2 7" xfId="29974" xr:uid="{00000000-0005-0000-0000-000026270000}"/>
    <cellStyle name="40% - Accent1 2 2 3 2 2 3" xfId="7322" xr:uid="{00000000-0005-0000-0000-000027270000}"/>
    <cellStyle name="40% - Accent1 2 2 3 2 2 4" xfId="11607" xr:uid="{00000000-0005-0000-0000-000028270000}"/>
    <cellStyle name="40% - Accent1 2 2 3 2 2 5" xfId="15879" xr:uid="{00000000-0005-0000-0000-000029270000}"/>
    <cellStyle name="40% - Accent1 2 2 3 2 2 6" xfId="20113" xr:uid="{00000000-0005-0000-0000-00002A270000}"/>
    <cellStyle name="40% - Accent1 2 2 3 2 2 7" xfId="24351" xr:uid="{00000000-0005-0000-0000-00002B270000}"/>
    <cellStyle name="40% - Accent1 2 2 3 2 2 8" xfId="28429" xr:uid="{00000000-0005-0000-0000-00002C270000}"/>
    <cellStyle name="40% - Accent1 2 2 3 2 3" xfId="1497" xr:uid="{00000000-0005-0000-0000-00002D270000}"/>
    <cellStyle name="40% - Accent1 2 2 3 2 3 2" xfId="6472" xr:uid="{00000000-0005-0000-0000-00002E270000}"/>
    <cellStyle name="40% - Accent1 2 2 3 2 3 3" xfId="10761" xr:uid="{00000000-0005-0000-0000-00002F270000}"/>
    <cellStyle name="40% - Accent1 2 2 3 2 3 4" xfId="15037" xr:uid="{00000000-0005-0000-0000-000030270000}"/>
    <cellStyle name="40% - Accent1 2 2 3 2 3 5" xfId="19277" xr:uid="{00000000-0005-0000-0000-000031270000}"/>
    <cellStyle name="40% - Accent1 2 2 3 2 3 6" xfId="23525" xr:uid="{00000000-0005-0000-0000-000032270000}"/>
    <cellStyle name="40% - Accent1 2 2 3 2 3 7" xfId="27622" xr:uid="{00000000-0005-0000-0000-000033270000}"/>
    <cellStyle name="40% - Accent1 2 2 3 2 4" xfId="3498" xr:uid="{00000000-0005-0000-0000-000034270000}"/>
    <cellStyle name="40% - Accent1 2 2 3 2 4 2" xfId="8472" xr:uid="{00000000-0005-0000-0000-000035270000}"/>
    <cellStyle name="40% - Accent1 2 2 3 2 4 3" xfId="12749" xr:uid="{00000000-0005-0000-0000-000036270000}"/>
    <cellStyle name="40% - Accent1 2 2 3 2 4 4" xfId="17007" xr:uid="{00000000-0005-0000-0000-000037270000}"/>
    <cellStyle name="40% - Accent1 2 2 3 2 4 5" xfId="21226" xr:uid="{00000000-0005-0000-0000-000038270000}"/>
    <cellStyle name="40% - Accent1 2 2 3 2 4 6" xfId="25421" xr:uid="{00000000-0005-0000-0000-000039270000}"/>
    <cellStyle name="40% - Accent1 2 2 3 2 4 7" xfId="29317" xr:uid="{00000000-0005-0000-0000-00003A270000}"/>
    <cellStyle name="40% - Accent1 2 2 3 2 5" xfId="4846" xr:uid="{00000000-0005-0000-0000-00003B270000}"/>
    <cellStyle name="40% - Accent1 2 2 3 2 5 2" xfId="9818" xr:uid="{00000000-0005-0000-0000-00003C270000}"/>
    <cellStyle name="40% - Accent1 2 2 3 2 5 3" xfId="14096" xr:uid="{00000000-0005-0000-0000-00003D270000}"/>
    <cellStyle name="40% - Accent1 2 2 3 2 5 4" xfId="18352" xr:uid="{00000000-0005-0000-0000-00003E270000}"/>
    <cellStyle name="40% - Accent1 2 2 3 2 5 5" xfId="22569" xr:uid="{00000000-0005-0000-0000-00003F270000}"/>
    <cellStyle name="40% - Accent1 2 2 3 2 5 6" xfId="26755" xr:uid="{00000000-0005-0000-0000-000040270000}"/>
    <cellStyle name="40% - Accent1 2 2 3 2 5 7" xfId="30634" xr:uid="{00000000-0005-0000-0000-000041270000}"/>
    <cellStyle name="40% - Accent1 2 2 3 2 6" xfId="5764" xr:uid="{00000000-0005-0000-0000-000042270000}"/>
    <cellStyle name="40% - Accent1 2 2 3 2 7" xfId="10056" xr:uid="{00000000-0005-0000-0000-000043270000}"/>
    <cellStyle name="40% - Accent1 2 2 3 2 8" xfId="14334" xr:uid="{00000000-0005-0000-0000-000044270000}"/>
    <cellStyle name="40% - Accent1 2 2 3 2 9" xfId="18590" xr:uid="{00000000-0005-0000-0000-000045270000}"/>
    <cellStyle name="40% - Accent1 2 2 3 3" xfId="2047" xr:uid="{00000000-0005-0000-0000-000046270000}"/>
    <cellStyle name="40% - Accent1 2 2 3 3 2" xfId="3826" xr:uid="{00000000-0005-0000-0000-000047270000}"/>
    <cellStyle name="40% - Accent1 2 2 3 3 2 2" xfId="8800" xr:uid="{00000000-0005-0000-0000-000048270000}"/>
    <cellStyle name="40% - Accent1 2 2 3 3 2 3" xfId="13077" xr:uid="{00000000-0005-0000-0000-000049270000}"/>
    <cellStyle name="40% - Accent1 2 2 3 3 2 4" xfId="17335" xr:uid="{00000000-0005-0000-0000-00004A270000}"/>
    <cellStyle name="40% - Accent1 2 2 3 3 2 5" xfId="21554" xr:uid="{00000000-0005-0000-0000-00004B270000}"/>
    <cellStyle name="40% - Accent1 2 2 3 3 2 6" xfId="25749" xr:uid="{00000000-0005-0000-0000-00004C270000}"/>
    <cellStyle name="40% - Accent1 2 2 3 3 2 7" xfId="29645" xr:uid="{00000000-0005-0000-0000-00004D270000}"/>
    <cellStyle name="40% - Accent1 2 2 3 3 3" xfId="7021" xr:uid="{00000000-0005-0000-0000-00004E270000}"/>
    <cellStyle name="40% - Accent1 2 2 3 3 4" xfId="11306" xr:uid="{00000000-0005-0000-0000-00004F270000}"/>
    <cellStyle name="40% - Accent1 2 2 3 3 5" xfId="15578" xr:uid="{00000000-0005-0000-0000-000050270000}"/>
    <cellStyle name="40% - Accent1 2 2 3 3 6" xfId="19812" xr:uid="{00000000-0005-0000-0000-000051270000}"/>
    <cellStyle name="40% - Accent1 2 2 3 3 7" xfId="24050" xr:uid="{00000000-0005-0000-0000-000052270000}"/>
    <cellStyle name="40% - Accent1 2 2 3 3 8" xfId="28128" xr:uid="{00000000-0005-0000-0000-000053270000}"/>
    <cellStyle name="40% - Accent1 2 2 3 4" xfId="1186" xr:uid="{00000000-0005-0000-0000-000054270000}"/>
    <cellStyle name="40% - Accent1 2 2 3 4 2" xfId="6161" xr:uid="{00000000-0005-0000-0000-000055270000}"/>
    <cellStyle name="40% - Accent1 2 2 3 4 3" xfId="10450" xr:uid="{00000000-0005-0000-0000-000056270000}"/>
    <cellStyle name="40% - Accent1 2 2 3 4 4" xfId="14728" xr:uid="{00000000-0005-0000-0000-000057270000}"/>
    <cellStyle name="40% - Accent1 2 2 3 4 5" xfId="18970" xr:uid="{00000000-0005-0000-0000-000058270000}"/>
    <cellStyle name="40% - Accent1 2 2 3 4 6" xfId="23216" xr:uid="{00000000-0005-0000-0000-000059270000}"/>
    <cellStyle name="40% - Accent1 2 2 3 4 7" xfId="27321" xr:uid="{00000000-0005-0000-0000-00005A270000}"/>
    <cellStyle name="40% - Accent1 2 2 3 5" xfId="3169" xr:uid="{00000000-0005-0000-0000-00005B270000}"/>
    <cellStyle name="40% - Accent1 2 2 3 5 2" xfId="8142" xr:uid="{00000000-0005-0000-0000-00005C270000}"/>
    <cellStyle name="40% - Accent1 2 2 3 5 3" xfId="12419" xr:uid="{00000000-0005-0000-0000-00005D270000}"/>
    <cellStyle name="40% - Accent1 2 2 3 5 4" xfId="16678" xr:uid="{00000000-0005-0000-0000-00005E270000}"/>
    <cellStyle name="40% - Accent1 2 2 3 5 5" xfId="20896" xr:uid="{00000000-0005-0000-0000-00005F270000}"/>
    <cellStyle name="40% - Accent1 2 2 3 5 6" xfId="25092" xr:uid="{00000000-0005-0000-0000-000060270000}"/>
    <cellStyle name="40% - Accent1 2 2 3 5 7" xfId="28988" xr:uid="{00000000-0005-0000-0000-000061270000}"/>
    <cellStyle name="40% - Accent1 2 2 3 6" xfId="4517" xr:uid="{00000000-0005-0000-0000-000062270000}"/>
    <cellStyle name="40% - Accent1 2 2 3 6 2" xfId="9489" xr:uid="{00000000-0005-0000-0000-000063270000}"/>
    <cellStyle name="40% - Accent1 2 2 3 6 3" xfId="13767" xr:uid="{00000000-0005-0000-0000-000064270000}"/>
    <cellStyle name="40% - Accent1 2 2 3 6 4" xfId="18023" xr:uid="{00000000-0005-0000-0000-000065270000}"/>
    <cellStyle name="40% - Accent1 2 2 3 6 5" xfId="22240" xr:uid="{00000000-0005-0000-0000-000066270000}"/>
    <cellStyle name="40% - Accent1 2 2 3 6 6" xfId="26426" xr:uid="{00000000-0005-0000-0000-000067270000}"/>
    <cellStyle name="40% - Accent1 2 2 3 6 7" xfId="30305" xr:uid="{00000000-0005-0000-0000-000068270000}"/>
    <cellStyle name="40% - Accent1 2 2 3 7" xfId="5391" xr:uid="{00000000-0005-0000-0000-000069270000}"/>
    <cellStyle name="40% - Accent1 2 2 3 8" xfId="7783" xr:uid="{00000000-0005-0000-0000-00006A270000}"/>
    <cellStyle name="40% - Accent1 2 2 3 9" xfId="12064" xr:uid="{00000000-0005-0000-0000-00006B270000}"/>
    <cellStyle name="40% - Accent1 2 2 4" xfId="528" xr:uid="{00000000-0005-0000-0000-00006C270000}"/>
    <cellStyle name="40% - Accent1 2 2 4 10" xfId="7830" xr:uid="{00000000-0005-0000-0000-00006D270000}"/>
    <cellStyle name="40% - Accent1 2 2 4 11" xfId="13565" xr:uid="{00000000-0005-0000-0000-00006E270000}"/>
    <cellStyle name="40% - Accent1 2 2 4 12" xfId="20503" xr:uid="{00000000-0005-0000-0000-00006F270000}"/>
    <cellStyle name="40% - Accent1 2 2 4 2" xfId="902" xr:uid="{00000000-0005-0000-0000-000070270000}"/>
    <cellStyle name="40% - Accent1 2 2 4 2 10" xfId="22955" xr:uid="{00000000-0005-0000-0000-000071270000}"/>
    <cellStyle name="40% - Accent1 2 2 4 2 11" xfId="27107" xr:uid="{00000000-0005-0000-0000-000072270000}"/>
    <cellStyle name="40% - Accent1 2 2 4 2 2" xfId="2349" xr:uid="{00000000-0005-0000-0000-000073270000}"/>
    <cellStyle name="40% - Accent1 2 2 4 2 2 2" xfId="4269" xr:uid="{00000000-0005-0000-0000-000074270000}"/>
    <cellStyle name="40% - Accent1 2 2 4 2 2 2 2" xfId="9243" xr:uid="{00000000-0005-0000-0000-000075270000}"/>
    <cellStyle name="40% - Accent1 2 2 4 2 2 2 3" xfId="13520" xr:uid="{00000000-0005-0000-0000-000076270000}"/>
    <cellStyle name="40% - Accent1 2 2 4 2 2 2 4" xfId="17778" xr:uid="{00000000-0005-0000-0000-000077270000}"/>
    <cellStyle name="40% - Accent1 2 2 4 2 2 2 5" xfId="21997" xr:uid="{00000000-0005-0000-0000-000078270000}"/>
    <cellStyle name="40% - Accent1 2 2 4 2 2 2 6" xfId="26192" xr:uid="{00000000-0005-0000-0000-000079270000}"/>
    <cellStyle name="40% - Accent1 2 2 4 2 2 2 7" xfId="30088" xr:uid="{00000000-0005-0000-0000-00007A270000}"/>
    <cellStyle name="40% - Accent1 2 2 4 2 2 3" xfId="7323" xr:uid="{00000000-0005-0000-0000-00007B270000}"/>
    <cellStyle name="40% - Accent1 2 2 4 2 2 4" xfId="11608" xr:uid="{00000000-0005-0000-0000-00007C270000}"/>
    <cellStyle name="40% - Accent1 2 2 4 2 2 5" xfId="15880" xr:uid="{00000000-0005-0000-0000-00007D270000}"/>
    <cellStyle name="40% - Accent1 2 2 4 2 2 6" xfId="20114" xr:uid="{00000000-0005-0000-0000-00007E270000}"/>
    <cellStyle name="40% - Accent1 2 2 4 2 2 7" xfId="24352" xr:uid="{00000000-0005-0000-0000-00007F270000}"/>
    <cellStyle name="40% - Accent1 2 2 4 2 2 8" xfId="28430" xr:uid="{00000000-0005-0000-0000-000080270000}"/>
    <cellStyle name="40% - Accent1 2 2 4 2 3" xfId="1498" xr:uid="{00000000-0005-0000-0000-000081270000}"/>
    <cellStyle name="40% - Accent1 2 2 4 2 3 2" xfId="6473" xr:uid="{00000000-0005-0000-0000-000082270000}"/>
    <cellStyle name="40% - Accent1 2 2 4 2 3 3" xfId="10762" xr:uid="{00000000-0005-0000-0000-000083270000}"/>
    <cellStyle name="40% - Accent1 2 2 4 2 3 4" xfId="15038" xr:uid="{00000000-0005-0000-0000-000084270000}"/>
    <cellStyle name="40% - Accent1 2 2 4 2 3 5" xfId="19278" xr:uid="{00000000-0005-0000-0000-000085270000}"/>
    <cellStyle name="40% - Accent1 2 2 4 2 3 6" xfId="23526" xr:uid="{00000000-0005-0000-0000-000086270000}"/>
    <cellStyle name="40% - Accent1 2 2 4 2 3 7" xfId="27623" xr:uid="{00000000-0005-0000-0000-000087270000}"/>
    <cellStyle name="40% - Accent1 2 2 4 2 4" xfId="3612" xr:uid="{00000000-0005-0000-0000-000088270000}"/>
    <cellStyle name="40% - Accent1 2 2 4 2 4 2" xfId="8586" xr:uid="{00000000-0005-0000-0000-000089270000}"/>
    <cellStyle name="40% - Accent1 2 2 4 2 4 3" xfId="12863" xr:uid="{00000000-0005-0000-0000-00008A270000}"/>
    <cellStyle name="40% - Accent1 2 2 4 2 4 4" xfId="17121" xr:uid="{00000000-0005-0000-0000-00008B270000}"/>
    <cellStyle name="40% - Accent1 2 2 4 2 4 5" xfId="21340" xr:uid="{00000000-0005-0000-0000-00008C270000}"/>
    <cellStyle name="40% - Accent1 2 2 4 2 4 6" xfId="25535" xr:uid="{00000000-0005-0000-0000-00008D270000}"/>
    <cellStyle name="40% - Accent1 2 2 4 2 4 7" xfId="29431" xr:uid="{00000000-0005-0000-0000-00008E270000}"/>
    <cellStyle name="40% - Accent1 2 2 4 2 5" xfId="4960" xr:uid="{00000000-0005-0000-0000-00008F270000}"/>
    <cellStyle name="40% - Accent1 2 2 4 2 5 2" xfId="9932" xr:uid="{00000000-0005-0000-0000-000090270000}"/>
    <cellStyle name="40% - Accent1 2 2 4 2 5 3" xfId="14210" xr:uid="{00000000-0005-0000-0000-000091270000}"/>
    <cellStyle name="40% - Accent1 2 2 4 2 5 4" xfId="18466" xr:uid="{00000000-0005-0000-0000-000092270000}"/>
    <cellStyle name="40% - Accent1 2 2 4 2 5 5" xfId="22683" xr:uid="{00000000-0005-0000-0000-000093270000}"/>
    <cellStyle name="40% - Accent1 2 2 4 2 5 6" xfId="26869" xr:uid="{00000000-0005-0000-0000-000094270000}"/>
    <cellStyle name="40% - Accent1 2 2 4 2 5 7" xfId="30748" xr:uid="{00000000-0005-0000-0000-000095270000}"/>
    <cellStyle name="40% - Accent1 2 2 4 2 6" xfId="5878" xr:uid="{00000000-0005-0000-0000-000096270000}"/>
    <cellStyle name="40% - Accent1 2 2 4 2 7" xfId="10170" xr:uid="{00000000-0005-0000-0000-000097270000}"/>
    <cellStyle name="40% - Accent1 2 2 4 2 8" xfId="14448" xr:uid="{00000000-0005-0000-0000-000098270000}"/>
    <cellStyle name="40% - Accent1 2 2 4 2 9" xfId="18704" xr:uid="{00000000-0005-0000-0000-000099270000}"/>
    <cellStyle name="40% - Accent1 2 2 4 3" xfId="2175" xr:uid="{00000000-0005-0000-0000-00009A270000}"/>
    <cellStyle name="40% - Accent1 2 2 4 3 2" xfId="3940" xr:uid="{00000000-0005-0000-0000-00009B270000}"/>
    <cellStyle name="40% - Accent1 2 2 4 3 2 2" xfId="8914" xr:uid="{00000000-0005-0000-0000-00009C270000}"/>
    <cellStyle name="40% - Accent1 2 2 4 3 2 3" xfId="13191" xr:uid="{00000000-0005-0000-0000-00009D270000}"/>
    <cellStyle name="40% - Accent1 2 2 4 3 2 4" xfId="17449" xr:uid="{00000000-0005-0000-0000-00009E270000}"/>
    <cellStyle name="40% - Accent1 2 2 4 3 2 5" xfId="21668" xr:uid="{00000000-0005-0000-0000-00009F270000}"/>
    <cellStyle name="40% - Accent1 2 2 4 3 2 6" xfId="25863" xr:uid="{00000000-0005-0000-0000-0000A0270000}"/>
    <cellStyle name="40% - Accent1 2 2 4 3 2 7" xfId="29759" xr:uid="{00000000-0005-0000-0000-0000A1270000}"/>
    <cellStyle name="40% - Accent1 2 2 4 3 3" xfId="7149" xr:uid="{00000000-0005-0000-0000-0000A2270000}"/>
    <cellStyle name="40% - Accent1 2 2 4 3 4" xfId="11434" xr:uid="{00000000-0005-0000-0000-0000A3270000}"/>
    <cellStyle name="40% - Accent1 2 2 4 3 5" xfId="15706" xr:uid="{00000000-0005-0000-0000-0000A4270000}"/>
    <cellStyle name="40% - Accent1 2 2 4 3 6" xfId="19940" xr:uid="{00000000-0005-0000-0000-0000A5270000}"/>
    <cellStyle name="40% - Accent1 2 2 4 3 7" xfId="24178" xr:uid="{00000000-0005-0000-0000-0000A6270000}"/>
    <cellStyle name="40% - Accent1 2 2 4 3 8" xfId="28256" xr:uid="{00000000-0005-0000-0000-0000A7270000}"/>
    <cellStyle name="40% - Accent1 2 2 4 4" xfId="1318" xr:uid="{00000000-0005-0000-0000-0000A8270000}"/>
    <cellStyle name="40% - Accent1 2 2 4 4 2" xfId="6293" xr:uid="{00000000-0005-0000-0000-0000A9270000}"/>
    <cellStyle name="40% - Accent1 2 2 4 4 3" xfId="10582" xr:uid="{00000000-0005-0000-0000-0000AA270000}"/>
    <cellStyle name="40% - Accent1 2 2 4 4 4" xfId="14858" xr:uid="{00000000-0005-0000-0000-0000AB270000}"/>
    <cellStyle name="40% - Accent1 2 2 4 4 5" xfId="19099" xr:uid="{00000000-0005-0000-0000-0000AC270000}"/>
    <cellStyle name="40% - Accent1 2 2 4 4 6" xfId="23346" xr:uid="{00000000-0005-0000-0000-0000AD270000}"/>
    <cellStyle name="40% - Accent1 2 2 4 4 7" xfId="27449" xr:uid="{00000000-0005-0000-0000-0000AE270000}"/>
    <cellStyle name="40% - Accent1 2 2 4 5" xfId="3283" xr:uid="{00000000-0005-0000-0000-0000AF270000}"/>
    <cellStyle name="40% - Accent1 2 2 4 5 2" xfId="8256" xr:uid="{00000000-0005-0000-0000-0000B0270000}"/>
    <cellStyle name="40% - Accent1 2 2 4 5 3" xfId="12533" xr:uid="{00000000-0005-0000-0000-0000B1270000}"/>
    <cellStyle name="40% - Accent1 2 2 4 5 4" xfId="16792" xr:uid="{00000000-0005-0000-0000-0000B2270000}"/>
    <cellStyle name="40% - Accent1 2 2 4 5 5" xfId="21010" xr:uid="{00000000-0005-0000-0000-0000B3270000}"/>
    <cellStyle name="40% - Accent1 2 2 4 5 6" xfId="25206" xr:uid="{00000000-0005-0000-0000-0000B4270000}"/>
    <cellStyle name="40% - Accent1 2 2 4 5 7" xfId="29102" xr:uid="{00000000-0005-0000-0000-0000B5270000}"/>
    <cellStyle name="40% - Accent1 2 2 4 6" xfId="4631" xr:uid="{00000000-0005-0000-0000-0000B6270000}"/>
    <cellStyle name="40% - Accent1 2 2 4 6 2" xfId="9603" xr:uid="{00000000-0005-0000-0000-0000B7270000}"/>
    <cellStyle name="40% - Accent1 2 2 4 6 3" xfId="13881" xr:uid="{00000000-0005-0000-0000-0000B8270000}"/>
    <cellStyle name="40% - Accent1 2 2 4 6 4" xfId="18137" xr:uid="{00000000-0005-0000-0000-0000B9270000}"/>
    <cellStyle name="40% - Accent1 2 2 4 6 5" xfId="22354" xr:uid="{00000000-0005-0000-0000-0000BA270000}"/>
    <cellStyle name="40% - Accent1 2 2 4 6 6" xfId="26540" xr:uid="{00000000-0005-0000-0000-0000BB270000}"/>
    <cellStyle name="40% - Accent1 2 2 4 6 7" xfId="30419" xr:uid="{00000000-0005-0000-0000-0000BC270000}"/>
    <cellStyle name="40% - Accent1 2 2 4 7" xfId="5505" xr:uid="{00000000-0005-0000-0000-0000BD270000}"/>
    <cellStyle name="40% - Accent1 2 2 4 8" xfId="5191" xr:uid="{00000000-0005-0000-0000-0000BE270000}"/>
    <cellStyle name="40% - Accent1 2 2 4 9" xfId="5558" xr:uid="{00000000-0005-0000-0000-0000BF270000}"/>
    <cellStyle name="40% - Accent1 2 2 5" xfId="629" xr:uid="{00000000-0005-0000-0000-0000C0270000}"/>
    <cellStyle name="40% - Accent1 2 2 5 10" xfId="16454" xr:uid="{00000000-0005-0000-0000-0000C1270000}"/>
    <cellStyle name="40% - Accent1 2 2 5 11" xfId="19171" xr:uid="{00000000-0005-0000-0000-0000C2270000}"/>
    <cellStyle name="40% - Accent1 2 2 5 12" xfId="24873" xr:uid="{00000000-0005-0000-0000-0000C3270000}"/>
    <cellStyle name="40% - Accent1 2 2 5 2" xfId="1500" xr:uid="{00000000-0005-0000-0000-0000C4270000}"/>
    <cellStyle name="40% - Accent1 2 2 5 2 2" xfId="2351" xr:uid="{00000000-0005-0000-0000-0000C5270000}"/>
    <cellStyle name="40% - Accent1 2 2 5 2 2 2" xfId="7325" xr:uid="{00000000-0005-0000-0000-0000C6270000}"/>
    <cellStyle name="40% - Accent1 2 2 5 2 2 3" xfId="11610" xr:uid="{00000000-0005-0000-0000-0000C7270000}"/>
    <cellStyle name="40% - Accent1 2 2 5 2 2 4" xfId="15882" xr:uid="{00000000-0005-0000-0000-0000C8270000}"/>
    <cellStyle name="40% - Accent1 2 2 5 2 2 5" xfId="20116" xr:uid="{00000000-0005-0000-0000-0000C9270000}"/>
    <cellStyle name="40% - Accent1 2 2 5 2 2 6" xfId="24354" xr:uid="{00000000-0005-0000-0000-0000CA270000}"/>
    <cellStyle name="40% - Accent1 2 2 5 2 2 7" xfId="28432" xr:uid="{00000000-0005-0000-0000-0000CB270000}"/>
    <cellStyle name="40% - Accent1 2 2 5 2 3" xfId="3996" xr:uid="{00000000-0005-0000-0000-0000CC270000}"/>
    <cellStyle name="40% - Accent1 2 2 5 2 3 2" xfId="8970" xr:uid="{00000000-0005-0000-0000-0000CD270000}"/>
    <cellStyle name="40% - Accent1 2 2 5 2 3 3" xfId="13247" xr:uid="{00000000-0005-0000-0000-0000CE270000}"/>
    <cellStyle name="40% - Accent1 2 2 5 2 3 4" xfId="17505" xr:uid="{00000000-0005-0000-0000-0000CF270000}"/>
    <cellStyle name="40% - Accent1 2 2 5 2 3 5" xfId="21724" xr:uid="{00000000-0005-0000-0000-0000D0270000}"/>
    <cellStyle name="40% - Accent1 2 2 5 2 3 6" xfId="25919" xr:uid="{00000000-0005-0000-0000-0000D1270000}"/>
    <cellStyle name="40% - Accent1 2 2 5 2 3 7" xfId="29815" xr:uid="{00000000-0005-0000-0000-0000D2270000}"/>
    <cellStyle name="40% - Accent1 2 2 5 2 4" xfId="6475" xr:uid="{00000000-0005-0000-0000-0000D3270000}"/>
    <cellStyle name="40% - Accent1 2 2 5 2 5" xfId="10764" xr:uid="{00000000-0005-0000-0000-0000D4270000}"/>
    <cellStyle name="40% - Accent1 2 2 5 2 6" xfId="15040" xr:uid="{00000000-0005-0000-0000-0000D5270000}"/>
    <cellStyle name="40% - Accent1 2 2 5 2 7" xfId="19280" xr:uid="{00000000-0005-0000-0000-0000D6270000}"/>
    <cellStyle name="40% - Accent1 2 2 5 2 8" xfId="23528" xr:uid="{00000000-0005-0000-0000-0000D7270000}"/>
    <cellStyle name="40% - Accent1 2 2 5 2 9" xfId="27625" xr:uid="{00000000-0005-0000-0000-0000D8270000}"/>
    <cellStyle name="40% - Accent1 2 2 5 3" xfId="2350" xr:uid="{00000000-0005-0000-0000-0000D9270000}"/>
    <cellStyle name="40% - Accent1 2 2 5 3 2" xfId="7324" xr:uid="{00000000-0005-0000-0000-0000DA270000}"/>
    <cellStyle name="40% - Accent1 2 2 5 3 3" xfId="11609" xr:uid="{00000000-0005-0000-0000-0000DB270000}"/>
    <cellStyle name="40% - Accent1 2 2 5 3 4" xfId="15881" xr:uid="{00000000-0005-0000-0000-0000DC270000}"/>
    <cellStyle name="40% - Accent1 2 2 5 3 5" xfId="20115" xr:uid="{00000000-0005-0000-0000-0000DD270000}"/>
    <cellStyle name="40% - Accent1 2 2 5 3 6" xfId="24353" xr:uid="{00000000-0005-0000-0000-0000DE270000}"/>
    <cellStyle name="40% - Accent1 2 2 5 3 7" xfId="28431" xr:uid="{00000000-0005-0000-0000-0000DF270000}"/>
    <cellStyle name="40% - Accent1 2 2 5 4" xfId="1499" xr:uid="{00000000-0005-0000-0000-0000E0270000}"/>
    <cellStyle name="40% - Accent1 2 2 5 4 2" xfId="6474" xr:uid="{00000000-0005-0000-0000-0000E1270000}"/>
    <cellStyle name="40% - Accent1 2 2 5 4 3" xfId="10763" xr:uid="{00000000-0005-0000-0000-0000E2270000}"/>
    <cellStyle name="40% - Accent1 2 2 5 4 4" xfId="15039" xr:uid="{00000000-0005-0000-0000-0000E3270000}"/>
    <cellStyle name="40% - Accent1 2 2 5 4 5" xfId="19279" xr:uid="{00000000-0005-0000-0000-0000E4270000}"/>
    <cellStyle name="40% - Accent1 2 2 5 4 6" xfId="23527" xr:uid="{00000000-0005-0000-0000-0000E5270000}"/>
    <cellStyle name="40% - Accent1 2 2 5 4 7" xfId="27624" xr:uid="{00000000-0005-0000-0000-0000E6270000}"/>
    <cellStyle name="40% - Accent1 2 2 5 5" xfId="3339" xr:uid="{00000000-0005-0000-0000-0000E7270000}"/>
    <cellStyle name="40% - Accent1 2 2 5 5 2" xfId="8313" xr:uid="{00000000-0005-0000-0000-0000E8270000}"/>
    <cellStyle name="40% - Accent1 2 2 5 5 3" xfId="12590" xr:uid="{00000000-0005-0000-0000-0000E9270000}"/>
    <cellStyle name="40% - Accent1 2 2 5 5 4" xfId="16848" xr:uid="{00000000-0005-0000-0000-0000EA270000}"/>
    <cellStyle name="40% - Accent1 2 2 5 5 5" xfId="21067" xr:uid="{00000000-0005-0000-0000-0000EB270000}"/>
    <cellStyle name="40% - Accent1 2 2 5 5 6" xfId="25262" xr:uid="{00000000-0005-0000-0000-0000EC270000}"/>
    <cellStyle name="40% - Accent1 2 2 5 5 7" xfId="29158" xr:uid="{00000000-0005-0000-0000-0000ED270000}"/>
    <cellStyle name="40% - Accent1 2 2 5 6" xfId="4687" xr:uid="{00000000-0005-0000-0000-0000EE270000}"/>
    <cellStyle name="40% - Accent1 2 2 5 6 2" xfId="9659" xr:uid="{00000000-0005-0000-0000-0000EF270000}"/>
    <cellStyle name="40% - Accent1 2 2 5 6 3" xfId="13937" xr:uid="{00000000-0005-0000-0000-0000F0270000}"/>
    <cellStyle name="40% - Accent1 2 2 5 6 4" xfId="18193" xr:uid="{00000000-0005-0000-0000-0000F1270000}"/>
    <cellStyle name="40% - Accent1 2 2 5 6 5" xfId="22410" xr:uid="{00000000-0005-0000-0000-0000F2270000}"/>
    <cellStyle name="40% - Accent1 2 2 5 6 6" xfId="26596" xr:uid="{00000000-0005-0000-0000-0000F3270000}"/>
    <cellStyle name="40% - Accent1 2 2 5 6 7" xfId="30475" xr:uid="{00000000-0005-0000-0000-0000F4270000}"/>
    <cellStyle name="40% - Accent1 2 2 5 7" xfId="5605" xr:uid="{00000000-0005-0000-0000-0000F5270000}"/>
    <cellStyle name="40% - Accent1 2 2 5 8" xfId="7918" xr:uid="{00000000-0005-0000-0000-0000F6270000}"/>
    <cellStyle name="40% - Accent1 2 2 5 9" xfId="12195" xr:uid="{00000000-0005-0000-0000-0000F7270000}"/>
    <cellStyle name="40% - Accent1 2 2 6" xfId="1501" xr:uid="{00000000-0005-0000-0000-0000F8270000}"/>
    <cellStyle name="40% - Accent1 2 2 6 2" xfId="2352" xr:uid="{00000000-0005-0000-0000-0000F9270000}"/>
    <cellStyle name="40% - Accent1 2 2 6 2 2" xfId="7326" xr:uid="{00000000-0005-0000-0000-0000FA270000}"/>
    <cellStyle name="40% - Accent1 2 2 6 2 3" xfId="11611" xr:uid="{00000000-0005-0000-0000-0000FB270000}"/>
    <cellStyle name="40% - Accent1 2 2 6 2 4" xfId="15883" xr:uid="{00000000-0005-0000-0000-0000FC270000}"/>
    <cellStyle name="40% - Accent1 2 2 6 2 5" xfId="20117" xr:uid="{00000000-0005-0000-0000-0000FD270000}"/>
    <cellStyle name="40% - Accent1 2 2 6 2 6" xfId="24355" xr:uid="{00000000-0005-0000-0000-0000FE270000}"/>
    <cellStyle name="40% - Accent1 2 2 6 2 7" xfId="28433" xr:uid="{00000000-0005-0000-0000-0000FF270000}"/>
    <cellStyle name="40% - Accent1 2 2 6 3" xfId="3667" xr:uid="{00000000-0005-0000-0000-000000280000}"/>
    <cellStyle name="40% - Accent1 2 2 6 3 2" xfId="8641" xr:uid="{00000000-0005-0000-0000-000001280000}"/>
    <cellStyle name="40% - Accent1 2 2 6 3 3" xfId="12918" xr:uid="{00000000-0005-0000-0000-000002280000}"/>
    <cellStyle name="40% - Accent1 2 2 6 3 4" xfId="17176" xr:uid="{00000000-0005-0000-0000-000003280000}"/>
    <cellStyle name="40% - Accent1 2 2 6 3 5" xfId="21395" xr:uid="{00000000-0005-0000-0000-000004280000}"/>
    <cellStyle name="40% - Accent1 2 2 6 3 6" xfId="25590" xr:uid="{00000000-0005-0000-0000-000005280000}"/>
    <cellStyle name="40% - Accent1 2 2 6 3 7" xfId="29486" xr:uid="{00000000-0005-0000-0000-000006280000}"/>
    <cellStyle name="40% - Accent1 2 2 6 4" xfId="6476" xr:uid="{00000000-0005-0000-0000-000007280000}"/>
    <cellStyle name="40% - Accent1 2 2 6 5" xfId="10765" xr:uid="{00000000-0005-0000-0000-000008280000}"/>
    <cellStyle name="40% - Accent1 2 2 6 6" xfId="15041" xr:uid="{00000000-0005-0000-0000-000009280000}"/>
    <cellStyle name="40% - Accent1 2 2 6 7" xfId="19281" xr:uid="{00000000-0005-0000-0000-00000A280000}"/>
    <cellStyle name="40% - Accent1 2 2 6 8" xfId="23529" xr:uid="{00000000-0005-0000-0000-00000B280000}"/>
    <cellStyle name="40% - Accent1 2 2 6 9" xfId="27626" xr:uid="{00000000-0005-0000-0000-00000C280000}"/>
    <cellStyle name="40% - Accent1 2 2 7" xfId="1881" xr:uid="{00000000-0005-0000-0000-00000D280000}"/>
    <cellStyle name="40% - Accent1 2 2 7 2" xfId="6855" xr:uid="{00000000-0005-0000-0000-00000E280000}"/>
    <cellStyle name="40% - Accent1 2 2 7 3" xfId="11141" xr:uid="{00000000-0005-0000-0000-00000F280000}"/>
    <cellStyle name="40% - Accent1 2 2 7 4" xfId="15415" xr:uid="{00000000-0005-0000-0000-000010280000}"/>
    <cellStyle name="40% - Accent1 2 2 7 5" xfId="19650" xr:uid="{00000000-0005-0000-0000-000011280000}"/>
    <cellStyle name="40% - Accent1 2 2 7 6" xfId="23890" xr:uid="{00000000-0005-0000-0000-000012280000}"/>
    <cellStyle name="40% - Accent1 2 2 7 7" xfId="27971" xr:uid="{00000000-0005-0000-0000-000013280000}"/>
    <cellStyle name="40% - Accent1 2 2 8" xfId="978" xr:uid="{00000000-0005-0000-0000-000014280000}"/>
    <cellStyle name="40% - Accent1 2 2 8 2" xfId="5954" xr:uid="{00000000-0005-0000-0000-000015280000}"/>
    <cellStyle name="40% - Accent1 2 2 8 3" xfId="10244" xr:uid="{00000000-0005-0000-0000-000016280000}"/>
    <cellStyle name="40% - Accent1 2 2 8 4" xfId="14522" xr:uid="{00000000-0005-0000-0000-000017280000}"/>
    <cellStyle name="40% - Accent1 2 2 8 5" xfId="18774" xr:uid="{00000000-0005-0000-0000-000018280000}"/>
    <cellStyle name="40% - Accent1 2 2 8 6" xfId="23025" xr:uid="{00000000-0005-0000-0000-000019280000}"/>
    <cellStyle name="40% - Accent1 2 2 8 7" xfId="27162" xr:uid="{00000000-0005-0000-0000-00001A280000}"/>
    <cellStyle name="40% - Accent1 2 2 9" xfId="3005" xr:uid="{00000000-0005-0000-0000-00001B280000}"/>
    <cellStyle name="40% - Accent1 2 2 9 2" xfId="7978" xr:uid="{00000000-0005-0000-0000-00001C280000}"/>
    <cellStyle name="40% - Accent1 2 2 9 3" xfId="12255" xr:uid="{00000000-0005-0000-0000-00001D280000}"/>
    <cellStyle name="40% - Accent1 2 2 9 4" xfId="16514" xr:uid="{00000000-0005-0000-0000-00001E280000}"/>
    <cellStyle name="40% - Accent1 2 2 9 5" xfId="20733" xr:uid="{00000000-0005-0000-0000-00001F280000}"/>
    <cellStyle name="40% - Accent1 2 2 9 6" xfId="24931" xr:uid="{00000000-0005-0000-0000-000020280000}"/>
    <cellStyle name="40% - Accent1 2 2 9 7" xfId="28828" xr:uid="{00000000-0005-0000-0000-000021280000}"/>
    <cellStyle name="40% - Accent1 2 3" xfId="232" xr:uid="{00000000-0005-0000-0000-000022280000}"/>
    <cellStyle name="40% - Accent1 2 3 10" xfId="13545" xr:uid="{00000000-0005-0000-0000-000023280000}"/>
    <cellStyle name="40% - Accent1 2 3 11" xfId="17802" xr:uid="{00000000-0005-0000-0000-000024280000}"/>
    <cellStyle name="40% - Accent1 2 3 12" xfId="20511" xr:uid="{00000000-0005-0000-0000-000025280000}"/>
    <cellStyle name="40% - Accent1 2 3 13" xfId="26213" xr:uid="{00000000-0005-0000-0000-000026280000}"/>
    <cellStyle name="40% - Accent1 2 3 2" xfId="446" xr:uid="{00000000-0005-0000-0000-000027280000}"/>
    <cellStyle name="40% - Accent1 2 3 2 10" xfId="16419" xr:uid="{00000000-0005-0000-0000-000028280000}"/>
    <cellStyle name="40% - Accent1 2 3 2 11" xfId="15218" xr:uid="{00000000-0005-0000-0000-000029280000}"/>
    <cellStyle name="40% - Accent1 2 3 2 12" xfId="24843" xr:uid="{00000000-0005-0000-0000-00002A280000}"/>
    <cellStyle name="40% - Accent1 2 3 2 2" xfId="820" xr:uid="{00000000-0005-0000-0000-00002B280000}"/>
    <cellStyle name="40% - Accent1 2 3 2 2 10" xfId="22873" xr:uid="{00000000-0005-0000-0000-00002C280000}"/>
    <cellStyle name="40% - Accent1 2 3 2 2 11" xfId="27025" xr:uid="{00000000-0005-0000-0000-00002D280000}"/>
    <cellStyle name="40% - Accent1 2 3 2 2 2" xfId="2353" xr:uid="{00000000-0005-0000-0000-00002E280000}"/>
    <cellStyle name="40% - Accent1 2 3 2 2 2 2" xfId="4187" xr:uid="{00000000-0005-0000-0000-00002F280000}"/>
    <cellStyle name="40% - Accent1 2 3 2 2 2 2 2" xfId="9161" xr:uid="{00000000-0005-0000-0000-000030280000}"/>
    <cellStyle name="40% - Accent1 2 3 2 2 2 2 3" xfId="13438" xr:uid="{00000000-0005-0000-0000-000031280000}"/>
    <cellStyle name="40% - Accent1 2 3 2 2 2 2 4" xfId="17696" xr:uid="{00000000-0005-0000-0000-000032280000}"/>
    <cellStyle name="40% - Accent1 2 3 2 2 2 2 5" xfId="21915" xr:uid="{00000000-0005-0000-0000-000033280000}"/>
    <cellStyle name="40% - Accent1 2 3 2 2 2 2 6" xfId="26110" xr:uid="{00000000-0005-0000-0000-000034280000}"/>
    <cellStyle name="40% - Accent1 2 3 2 2 2 2 7" xfId="30006" xr:uid="{00000000-0005-0000-0000-000035280000}"/>
    <cellStyle name="40% - Accent1 2 3 2 2 2 3" xfId="7327" xr:uid="{00000000-0005-0000-0000-000036280000}"/>
    <cellStyle name="40% - Accent1 2 3 2 2 2 4" xfId="11612" xr:uid="{00000000-0005-0000-0000-000037280000}"/>
    <cellStyle name="40% - Accent1 2 3 2 2 2 5" xfId="15884" xr:uid="{00000000-0005-0000-0000-000038280000}"/>
    <cellStyle name="40% - Accent1 2 3 2 2 2 6" xfId="20118" xr:uid="{00000000-0005-0000-0000-000039280000}"/>
    <cellStyle name="40% - Accent1 2 3 2 2 2 7" xfId="24356" xr:uid="{00000000-0005-0000-0000-00003A280000}"/>
    <cellStyle name="40% - Accent1 2 3 2 2 2 8" xfId="28434" xr:uid="{00000000-0005-0000-0000-00003B280000}"/>
    <cellStyle name="40% - Accent1 2 3 2 2 3" xfId="1502" xr:uid="{00000000-0005-0000-0000-00003C280000}"/>
    <cellStyle name="40% - Accent1 2 3 2 2 3 2" xfId="6477" xr:uid="{00000000-0005-0000-0000-00003D280000}"/>
    <cellStyle name="40% - Accent1 2 3 2 2 3 3" xfId="10766" xr:uid="{00000000-0005-0000-0000-00003E280000}"/>
    <cellStyle name="40% - Accent1 2 3 2 2 3 4" xfId="15042" xr:uid="{00000000-0005-0000-0000-00003F280000}"/>
    <cellStyle name="40% - Accent1 2 3 2 2 3 5" xfId="19282" xr:uid="{00000000-0005-0000-0000-000040280000}"/>
    <cellStyle name="40% - Accent1 2 3 2 2 3 6" xfId="23530" xr:uid="{00000000-0005-0000-0000-000041280000}"/>
    <cellStyle name="40% - Accent1 2 3 2 2 3 7" xfId="27627" xr:uid="{00000000-0005-0000-0000-000042280000}"/>
    <cellStyle name="40% - Accent1 2 3 2 2 4" xfId="3530" xr:uid="{00000000-0005-0000-0000-000043280000}"/>
    <cellStyle name="40% - Accent1 2 3 2 2 4 2" xfId="8504" xr:uid="{00000000-0005-0000-0000-000044280000}"/>
    <cellStyle name="40% - Accent1 2 3 2 2 4 3" xfId="12781" xr:uid="{00000000-0005-0000-0000-000045280000}"/>
    <cellStyle name="40% - Accent1 2 3 2 2 4 4" xfId="17039" xr:uid="{00000000-0005-0000-0000-000046280000}"/>
    <cellStyle name="40% - Accent1 2 3 2 2 4 5" xfId="21258" xr:uid="{00000000-0005-0000-0000-000047280000}"/>
    <cellStyle name="40% - Accent1 2 3 2 2 4 6" xfId="25453" xr:uid="{00000000-0005-0000-0000-000048280000}"/>
    <cellStyle name="40% - Accent1 2 3 2 2 4 7" xfId="29349" xr:uid="{00000000-0005-0000-0000-000049280000}"/>
    <cellStyle name="40% - Accent1 2 3 2 2 5" xfId="4878" xr:uid="{00000000-0005-0000-0000-00004A280000}"/>
    <cellStyle name="40% - Accent1 2 3 2 2 5 2" xfId="9850" xr:uid="{00000000-0005-0000-0000-00004B280000}"/>
    <cellStyle name="40% - Accent1 2 3 2 2 5 3" xfId="14128" xr:uid="{00000000-0005-0000-0000-00004C280000}"/>
    <cellStyle name="40% - Accent1 2 3 2 2 5 4" xfId="18384" xr:uid="{00000000-0005-0000-0000-00004D280000}"/>
    <cellStyle name="40% - Accent1 2 3 2 2 5 5" xfId="22601" xr:uid="{00000000-0005-0000-0000-00004E280000}"/>
    <cellStyle name="40% - Accent1 2 3 2 2 5 6" xfId="26787" xr:uid="{00000000-0005-0000-0000-00004F280000}"/>
    <cellStyle name="40% - Accent1 2 3 2 2 5 7" xfId="30666" xr:uid="{00000000-0005-0000-0000-000050280000}"/>
    <cellStyle name="40% - Accent1 2 3 2 2 6" xfId="5796" xr:uid="{00000000-0005-0000-0000-000051280000}"/>
    <cellStyle name="40% - Accent1 2 3 2 2 7" xfId="10088" xr:uid="{00000000-0005-0000-0000-000052280000}"/>
    <cellStyle name="40% - Accent1 2 3 2 2 8" xfId="14366" xr:uid="{00000000-0005-0000-0000-000053280000}"/>
    <cellStyle name="40% - Accent1 2 3 2 2 9" xfId="18622" xr:uid="{00000000-0005-0000-0000-000054280000}"/>
    <cellStyle name="40% - Accent1 2 3 2 3" xfId="2079" xr:uid="{00000000-0005-0000-0000-000055280000}"/>
    <cellStyle name="40% - Accent1 2 3 2 3 2" xfId="3858" xr:uid="{00000000-0005-0000-0000-000056280000}"/>
    <cellStyle name="40% - Accent1 2 3 2 3 2 2" xfId="8832" xr:uid="{00000000-0005-0000-0000-000057280000}"/>
    <cellStyle name="40% - Accent1 2 3 2 3 2 3" xfId="13109" xr:uid="{00000000-0005-0000-0000-000058280000}"/>
    <cellStyle name="40% - Accent1 2 3 2 3 2 4" xfId="17367" xr:uid="{00000000-0005-0000-0000-000059280000}"/>
    <cellStyle name="40% - Accent1 2 3 2 3 2 5" xfId="21586" xr:uid="{00000000-0005-0000-0000-00005A280000}"/>
    <cellStyle name="40% - Accent1 2 3 2 3 2 6" xfId="25781" xr:uid="{00000000-0005-0000-0000-00005B280000}"/>
    <cellStyle name="40% - Accent1 2 3 2 3 2 7" xfId="29677" xr:uid="{00000000-0005-0000-0000-00005C280000}"/>
    <cellStyle name="40% - Accent1 2 3 2 3 3" xfId="7053" xr:uid="{00000000-0005-0000-0000-00005D280000}"/>
    <cellStyle name="40% - Accent1 2 3 2 3 4" xfId="11338" xr:uid="{00000000-0005-0000-0000-00005E280000}"/>
    <cellStyle name="40% - Accent1 2 3 2 3 5" xfId="15610" xr:uid="{00000000-0005-0000-0000-00005F280000}"/>
    <cellStyle name="40% - Accent1 2 3 2 3 6" xfId="19844" xr:uid="{00000000-0005-0000-0000-000060280000}"/>
    <cellStyle name="40% - Accent1 2 3 2 3 7" xfId="24082" xr:uid="{00000000-0005-0000-0000-000061280000}"/>
    <cellStyle name="40% - Accent1 2 3 2 3 8" xfId="28160" xr:uid="{00000000-0005-0000-0000-000062280000}"/>
    <cellStyle name="40% - Accent1 2 3 2 4" xfId="1218" xr:uid="{00000000-0005-0000-0000-000063280000}"/>
    <cellStyle name="40% - Accent1 2 3 2 4 2" xfId="6193" xr:uid="{00000000-0005-0000-0000-000064280000}"/>
    <cellStyle name="40% - Accent1 2 3 2 4 3" xfId="10482" xr:uid="{00000000-0005-0000-0000-000065280000}"/>
    <cellStyle name="40% - Accent1 2 3 2 4 4" xfId="14760" xr:uid="{00000000-0005-0000-0000-000066280000}"/>
    <cellStyle name="40% - Accent1 2 3 2 4 5" xfId="19002" xr:uid="{00000000-0005-0000-0000-000067280000}"/>
    <cellStyle name="40% - Accent1 2 3 2 4 6" xfId="23248" xr:uid="{00000000-0005-0000-0000-000068280000}"/>
    <cellStyle name="40% - Accent1 2 3 2 4 7" xfId="27353" xr:uid="{00000000-0005-0000-0000-000069280000}"/>
    <cellStyle name="40% - Accent1 2 3 2 5" xfId="3201" xr:uid="{00000000-0005-0000-0000-00006A280000}"/>
    <cellStyle name="40% - Accent1 2 3 2 5 2" xfId="8174" xr:uid="{00000000-0005-0000-0000-00006B280000}"/>
    <cellStyle name="40% - Accent1 2 3 2 5 3" xfId="12451" xr:uid="{00000000-0005-0000-0000-00006C280000}"/>
    <cellStyle name="40% - Accent1 2 3 2 5 4" xfId="16710" xr:uid="{00000000-0005-0000-0000-00006D280000}"/>
    <cellStyle name="40% - Accent1 2 3 2 5 5" xfId="20928" xr:uid="{00000000-0005-0000-0000-00006E280000}"/>
    <cellStyle name="40% - Accent1 2 3 2 5 6" xfId="25124" xr:uid="{00000000-0005-0000-0000-00006F280000}"/>
    <cellStyle name="40% - Accent1 2 3 2 5 7" xfId="29020" xr:uid="{00000000-0005-0000-0000-000070280000}"/>
    <cellStyle name="40% - Accent1 2 3 2 6" xfId="4549" xr:uid="{00000000-0005-0000-0000-000071280000}"/>
    <cellStyle name="40% - Accent1 2 3 2 6 2" xfId="9521" xr:uid="{00000000-0005-0000-0000-000072280000}"/>
    <cellStyle name="40% - Accent1 2 3 2 6 3" xfId="13799" xr:uid="{00000000-0005-0000-0000-000073280000}"/>
    <cellStyle name="40% - Accent1 2 3 2 6 4" xfId="18055" xr:uid="{00000000-0005-0000-0000-000074280000}"/>
    <cellStyle name="40% - Accent1 2 3 2 6 5" xfId="22272" xr:uid="{00000000-0005-0000-0000-000075280000}"/>
    <cellStyle name="40% - Accent1 2 3 2 6 6" xfId="26458" xr:uid="{00000000-0005-0000-0000-000076280000}"/>
    <cellStyle name="40% - Accent1 2 3 2 6 7" xfId="30337" xr:uid="{00000000-0005-0000-0000-000077280000}"/>
    <cellStyle name="40% - Accent1 2 3 2 7" xfId="5423" xr:uid="{00000000-0005-0000-0000-000078280000}"/>
    <cellStyle name="40% - Accent1 2 3 2 8" xfId="7879" xr:uid="{00000000-0005-0000-0000-000079280000}"/>
    <cellStyle name="40% - Accent1 2 3 2 9" xfId="12157" xr:uid="{00000000-0005-0000-0000-00007A280000}"/>
    <cellStyle name="40% - Accent1 2 3 3" xfId="653" xr:uid="{00000000-0005-0000-0000-00007B280000}"/>
    <cellStyle name="40% - Accent1 2 3 3 10" xfId="22706" xr:uid="{00000000-0005-0000-0000-00007C280000}"/>
    <cellStyle name="40% - Accent1 2 3 3 11" xfId="23444" xr:uid="{00000000-0005-0000-0000-00007D280000}"/>
    <cellStyle name="40% - Accent1 2 3 3 2" xfId="2354" xr:uid="{00000000-0005-0000-0000-00007E280000}"/>
    <cellStyle name="40% - Accent1 2 3 3 2 2" xfId="4020" xr:uid="{00000000-0005-0000-0000-00007F280000}"/>
    <cellStyle name="40% - Accent1 2 3 3 2 2 2" xfId="8994" xr:uid="{00000000-0005-0000-0000-000080280000}"/>
    <cellStyle name="40% - Accent1 2 3 3 2 2 3" xfId="13271" xr:uid="{00000000-0005-0000-0000-000081280000}"/>
    <cellStyle name="40% - Accent1 2 3 3 2 2 4" xfId="17529" xr:uid="{00000000-0005-0000-0000-000082280000}"/>
    <cellStyle name="40% - Accent1 2 3 3 2 2 5" xfId="21748" xr:uid="{00000000-0005-0000-0000-000083280000}"/>
    <cellStyle name="40% - Accent1 2 3 3 2 2 6" xfId="25943" xr:uid="{00000000-0005-0000-0000-000084280000}"/>
    <cellStyle name="40% - Accent1 2 3 3 2 2 7" xfId="29839" xr:uid="{00000000-0005-0000-0000-000085280000}"/>
    <cellStyle name="40% - Accent1 2 3 3 2 3" xfId="7328" xr:uid="{00000000-0005-0000-0000-000086280000}"/>
    <cellStyle name="40% - Accent1 2 3 3 2 4" xfId="11613" xr:uid="{00000000-0005-0000-0000-000087280000}"/>
    <cellStyle name="40% - Accent1 2 3 3 2 5" xfId="15885" xr:uid="{00000000-0005-0000-0000-000088280000}"/>
    <cellStyle name="40% - Accent1 2 3 3 2 6" xfId="20119" xr:uid="{00000000-0005-0000-0000-000089280000}"/>
    <cellStyle name="40% - Accent1 2 3 3 2 7" xfId="24357" xr:uid="{00000000-0005-0000-0000-00008A280000}"/>
    <cellStyle name="40% - Accent1 2 3 3 2 8" xfId="28435" xr:uid="{00000000-0005-0000-0000-00008B280000}"/>
    <cellStyle name="40% - Accent1 2 3 3 3" xfId="1503" xr:uid="{00000000-0005-0000-0000-00008C280000}"/>
    <cellStyle name="40% - Accent1 2 3 3 3 2" xfId="6478" xr:uid="{00000000-0005-0000-0000-00008D280000}"/>
    <cellStyle name="40% - Accent1 2 3 3 3 3" xfId="10767" xr:uid="{00000000-0005-0000-0000-00008E280000}"/>
    <cellStyle name="40% - Accent1 2 3 3 3 4" xfId="15043" xr:uid="{00000000-0005-0000-0000-00008F280000}"/>
    <cellStyle name="40% - Accent1 2 3 3 3 5" xfId="19283" xr:uid="{00000000-0005-0000-0000-000090280000}"/>
    <cellStyle name="40% - Accent1 2 3 3 3 6" xfId="23531" xr:uid="{00000000-0005-0000-0000-000091280000}"/>
    <cellStyle name="40% - Accent1 2 3 3 3 7" xfId="27628" xr:uid="{00000000-0005-0000-0000-000092280000}"/>
    <cellStyle name="40% - Accent1 2 3 3 4" xfId="3363" xr:uid="{00000000-0005-0000-0000-000093280000}"/>
    <cellStyle name="40% - Accent1 2 3 3 4 2" xfId="8337" xr:uid="{00000000-0005-0000-0000-000094280000}"/>
    <cellStyle name="40% - Accent1 2 3 3 4 3" xfId="12614" xr:uid="{00000000-0005-0000-0000-000095280000}"/>
    <cellStyle name="40% - Accent1 2 3 3 4 4" xfId="16872" xr:uid="{00000000-0005-0000-0000-000096280000}"/>
    <cellStyle name="40% - Accent1 2 3 3 4 5" xfId="21091" xr:uid="{00000000-0005-0000-0000-000097280000}"/>
    <cellStyle name="40% - Accent1 2 3 3 4 6" xfId="25286" xr:uid="{00000000-0005-0000-0000-000098280000}"/>
    <cellStyle name="40% - Accent1 2 3 3 4 7" xfId="29182" xr:uid="{00000000-0005-0000-0000-000099280000}"/>
    <cellStyle name="40% - Accent1 2 3 3 5" xfId="4711" xr:uid="{00000000-0005-0000-0000-00009A280000}"/>
    <cellStyle name="40% - Accent1 2 3 3 5 2" xfId="9683" xr:uid="{00000000-0005-0000-0000-00009B280000}"/>
    <cellStyle name="40% - Accent1 2 3 3 5 3" xfId="13961" xr:uid="{00000000-0005-0000-0000-00009C280000}"/>
    <cellStyle name="40% - Accent1 2 3 3 5 4" xfId="18217" xr:uid="{00000000-0005-0000-0000-00009D280000}"/>
    <cellStyle name="40% - Accent1 2 3 3 5 5" xfId="22434" xr:uid="{00000000-0005-0000-0000-00009E280000}"/>
    <cellStyle name="40% - Accent1 2 3 3 5 6" xfId="26620" xr:uid="{00000000-0005-0000-0000-00009F280000}"/>
    <cellStyle name="40% - Accent1 2 3 3 5 7" xfId="30499" xr:uid="{00000000-0005-0000-0000-0000A0280000}"/>
    <cellStyle name="40% - Accent1 2 3 3 6" xfId="5629" xr:uid="{00000000-0005-0000-0000-0000A1280000}"/>
    <cellStyle name="40% - Accent1 2 3 3 7" xfId="6391" xr:uid="{00000000-0005-0000-0000-0000A2280000}"/>
    <cellStyle name="40% - Accent1 2 3 3 8" xfId="10680" xr:uid="{00000000-0005-0000-0000-0000A3280000}"/>
    <cellStyle name="40% - Accent1 2 3 3 9" xfId="14956" xr:uid="{00000000-0005-0000-0000-0000A4280000}"/>
    <cellStyle name="40% - Accent1 2 3 4" xfId="1923" xr:uid="{00000000-0005-0000-0000-0000A5280000}"/>
    <cellStyle name="40% - Accent1 2 3 4 2" xfId="3691" xr:uid="{00000000-0005-0000-0000-0000A6280000}"/>
    <cellStyle name="40% - Accent1 2 3 4 2 2" xfId="8665" xr:uid="{00000000-0005-0000-0000-0000A7280000}"/>
    <cellStyle name="40% - Accent1 2 3 4 2 3" xfId="12942" xr:uid="{00000000-0005-0000-0000-0000A8280000}"/>
    <cellStyle name="40% - Accent1 2 3 4 2 4" xfId="17200" xr:uid="{00000000-0005-0000-0000-0000A9280000}"/>
    <cellStyle name="40% - Accent1 2 3 4 2 5" xfId="21419" xr:uid="{00000000-0005-0000-0000-0000AA280000}"/>
    <cellStyle name="40% - Accent1 2 3 4 2 6" xfId="25614" xr:uid="{00000000-0005-0000-0000-0000AB280000}"/>
    <cellStyle name="40% - Accent1 2 3 4 2 7" xfId="29510" xr:uid="{00000000-0005-0000-0000-0000AC280000}"/>
    <cellStyle name="40% - Accent1 2 3 4 3" xfId="6897" xr:uid="{00000000-0005-0000-0000-0000AD280000}"/>
    <cellStyle name="40% - Accent1 2 3 4 4" xfId="11182" xr:uid="{00000000-0005-0000-0000-0000AE280000}"/>
    <cellStyle name="40% - Accent1 2 3 4 5" xfId="15455" xr:uid="{00000000-0005-0000-0000-0000AF280000}"/>
    <cellStyle name="40% - Accent1 2 3 4 6" xfId="19692" xr:uid="{00000000-0005-0000-0000-0000B0280000}"/>
    <cellStyle name="40% - Accent1 2 3 4 7" xfId="23929" xr:uid="{00000000-0005-0000-0000-0000B1280000}"/>
    <cellStyle name="40% - Accent1 2 3 4 8" xfId="28008" xr:uid="{00000000-0005-0000-0000-0000B2280000}"/>
    <cellStyle name="40% - Accent1 2 3 5" xfId="1037" xr:uid="{00000000-0005-0000-0000-0000B3280000}"/>
    <cellStyle name="40% - Accent1 2 3 5 2" xfId="6013" xr:uid="{00000000-0005-0000-0000-0000B4280000}"/>
    <cellStyle name="40% - Accent1 2 3 5 3" xfId="10302" xr:uid="{00000000-0005-0000-0000-0000B5280000}"/>
    <cellStyle name="40% - Accent1 2 3 5 4" xfId="14581" xr:uid="{00000000-0005-0000-0000-0000B6280000}"/>
    <cellStyle name="40% - Accent1 2 3 5 5" xfId="18830" xr:uid="{00000000-0005-0000-0000-0000B7280000}"/>
    <cellStyle name="40% - Accent1 2 3 5 6" xfId="23077" xr:uid="{00000000-0005-0000-0000-0000B8280000}"/>
    <cellStyle name="40% - Accent1 2 3 5 7" xfId="27200" xr:uid="{00000000-0005-0000-0000-0000B9280000}"/>
    <cellStyle name="40% - Accent1 2 3 6" xfId="3033" xr:uid="{00000000-0005-0000-0000-0000BA280000}"/>
    <cellStyle name="40% - Accent1 2 3 6 2" xfId="8006" xr:uid="{00000000-0005-0000-0000-0000BB280000}"/>
    <cellStyle name="40% - Accent1 2 3 6 3" xfId="12283" xr:uid="{00000000-0005-0000-0000-0000BC280000}"/>
    <cellStyle name="40% - Accent1 2 3 6 4" xfId="16542" xr:uid="{00000000-0005-0000-0000-0000BD280000}"/>
    <cellStyle name="40% - Accent1 2 3 6 5" xfId="20761" xr:uid="{00000000-0005-0000-0000-0000BE280000}"/>
    <cellStyle name="40% - Accent1 2 3 6 6" xfId="24957" xr:uid="{00000000-0005-0000-0000-0000BF280000}"/>
    <cellStyle name="40% - Accent1 2 3 6 7" xfId="28853" xr:uid="{00000000-0005-0000-0000-0000C0280000}"/>
    <cellStyle name="40% - Accent1 2 3 7" xfId="4382" xr:uid="{00000000-0005-0000-0000-0000C1280000}"/>
    <cellStyle name="40% - Accent1 2 3 7 2" xfId="9354" xr:uid="{00000000-0005-0000-0000-0000C2280000}"/>
    <cellStyle name="40% - Accent1 2 3 7 3" xfId="13632" xr:uid="{00000000-0005-0000-0000-0000C3280000}"/>
    <cellStyle name="40% - Accent1 2 3 7 4" xfId="17888" xr:uid="{00000000-0005-0000-0000-0000C4280000}"/>
    <cellStyle name="40% - Accent1 2 3 7 5" xfId="22105" xr:uid="{00000000-0005-0000-0000-0000C5280000}"/>
    <cellStyle name="40% - Accent1 2 3 7 6" xfId="26291" xr:uid="{00000000-0005-0000-0000-0000C6280000}"/>
    <cellStyle name="40% - Accent1 2 3 7 7" xfId="30170" xr:uid="{00000000-0005-0000-0000-0000C7280000}"/>
    <cellStyle name="40% - Accent1 2 3 8" xfId="5209" xr:uid="{00000000-0005-0000-0000-0000C8280000}"/>
    <cellStyle name="40% - Accent1 2 3 9" xfId="9267" xr:uid="{00000000-0005-0000-0000-0000C9280000}"/>
    <cellStyle name="40% - Accent1 2 4" xfId="380" xr:uid="{00000000-0005-0000-0000-0000CA280000}"/>
    <cellStyle name="40% - Accent1 2 4 10" xfId="11964" xr:uid="{00000000-0005-0000-0000-0000CB280000}"/>
    <cellStyle name="40% - Accent1 2 4 11" xfId="16238" xr:uid="{00000000-0005-0000-0000-0000CC280000}"/>
    <cellStyle name="40% - Accent1 2 4 12" xfId="20556" xr:uid="{00000000-0005-0000-0000-0000CD280000}"/>
    <cellStyle name="40% - Accent1 2 4 13" xfId="24698" xr:uid="{00000000-0005-0000-0000-0000CE280000}"/>
    <cellStyle name="40% - Accent1 2 4 2" xfId="754" xr:uid="{00000000-0005-0000-0000-0000CF280000}"/>
    <cellStyle name="40% - Accent1 2 4 2 10" xfId="22807" xr:uid="{00000000-0005-0000-0000-0000D0280000}"/>
    <cellStyle name="40% - Accent1 2 4 2 11" xfId="26959" xr:uid="{00000000-0005-0000-0000-0000D1280000}"/>
    <cellStyle name="40% - Accent1 2 4 2 2" xfId="2355" xr:uid="{00000000-0005-0000-0000-0000D2280000}"/>
    <cellStyle name="40% - Accent1 2 4 2 2 2" xfId="4121" xr:uid="{00000000-0005-0000-0000-0000D3280000}"/>
    <cellStyle name="40% - Accent1 2 4 2 2 2 2" xfId="9095" xr:uid="{00000000-0005-0000-0000-0000D4280000}"/>
    <cellStyle name="40% - Accent1 2 4 2 2 2 3" xfId="13372" xr:uid="{00000000-0005-0000-0000-0000D5280000}"/>
    <cellStyle name="40% - Accent1 2 4 2 2 2 4" xfId="17630" xr:uid="{00000000-0005-0000-0000-0000D6280000}"/>
    <cellStyle name="40% - Accent1 2 4 2 2 2 5" xfId="21849" xr:uid="{00000000-0005-0000-0000-0000D7280000}"/>
    <cellStyle name="40% - Accent1 2 4 2 2 2 6" xfId="26044" xr:uid="{00000000-0005-0000-0000-0000D8280000}"/>
    <cellStyle name="40% - Accent1 2 4 2 2 2 7" xfId="29940" xr:uid="{00000000-0005-0000-0000-0000D9280000}"/>
    <cellStyle name="40% - Accent1 2 4 2 2 3" xfId="7329" xr:uid="{00000000-0005-0000-0000-0000DA280000}"/>
    <cellStyle name="40% - Accent1 2 4 2 2 4" xfId="11614" xr:uid="{00000000-0005-0000-0000-0000DB280000}"/>
    <cellStyle name="40% - Accent1 2 4 2 2 5" xfId="15886" xr:uid="{00000000-0005-0000-0000-0000DC280000}"/>
    <cellStyle name="40% - Accent1 2 4 2 2 6" xfId="20120" xr:uid="{00000000-0005-0000-0000-0000DD280000}"/>
    <cellStyle name="40% - Accent1 2 4 2 2 7" xfId="24358" xr:uid="{00000000-0005-0000-0000-0000DE280000}"/>
    <cellStyle name="40% - Accent1 2 4 2 2 8" xfId="28436" xr:uid="{00000000-0005-0000-0000-0000DF280000}"/>
    <cellStyle name="40% - Accent1 2 4 2 3" xfId="1504" xr:uid="{00000000-0005-0000-0000-0000E0280000}"/>
    <cellStyle name="40% - Accent1 2 4 2 3 2" xfId="6479" xr:uid="{00000000-0005-0000-0000-0000E1280000}"/>
    <cellStyle name="40% - Accent1 2 4 2 3 3" xfId="10768" xr:uid="{00000000-0005-0000-0000-0000E2280000}"/>
    <cellStyle name="40% - Accent1 2 4 2 3 4" xfId="15044" xr:uid="{00000000-0005-0000-0000-0000E3280000}"/>
    <cellStyle name="40% - Accent1 2 4 2 3 5" xfId="19284" xr:uid="{00000000-0005-0000-0000-0000E4280000}"/>
    <cellStyle name="40% - Accent1 2 4 2 3 6" xfId="23532" xr:uid="{00000000-0005-0000-0000-0000E5280000}"/>
    <cellStyle name="40% - Accent1 2 4 2 3 7" xfId="27629" xr:uid="{00000000-0005-0000-0000-0000E6280000}"/>
    <cellStyle name="40% - Accent1 2 4 2 4" xfId="3464" xr:uid="{00000000-0005-0000-0000-0000E7280000}"/>
    <cellStyle name="40% - Accent1 2 4 2 4 2" xfId="8438" xr:uid="{00000000-0005-0000-0000-0000E8280000}"/>
    <cellStyle name="40% - Accent1 2 4 2 4 3" xfId="12715" xr:uid="{00000000-0005-0000-0000-0000E9280000}"/>
    <cellStyle name="40% - Accent1 2 4 2 4 4" xfId="16973" xr:uid="{00000000-0005-0000-0000-0000EA280000}"/>
    <cellStyle name="40% - Accent1 2 4 2 4 5" xfId="21192" xr:uid="{00000000-0005-0000-0000-0000EB280000}"/>
    <cellStyle name="40% - Accent1 2 4 2 4 6" xfId="25387" xr:uid="{00000000-0005-0000-0000-0000EC280000}"/>
    <cellStyle name="40% - Accent1 2 4 2 4 7" xfId="29283" xr:uid="{00000000-0005-0000-0000-0000ED280000}"/>
    <cellStyle name="40% - Accent1 2 4 2 5" xfId="4812" xr:uid="{00000000-0005-0000-0000-0000EE280000}"/>
    <cellStyle name="40% - Accent1 2 4 2 5 2" xfId="9784" xr:uid="{00000000-0005-0000-0000-0000EF280000}"/>
    <cellStyle name="40% - Accent1 2 4 2 5 3" xfId="14062" xr:uid="{00000000-0005-0000-0000-0000F0280000}"/>
    <cellStyle name="40% - Accent1 2 4 2 5 4" xfId="18318" xr:uid="{00000000-0005-0000-0000-0000F1280000}"/>
    <cellStyle name="40% - Accent1 2 4 2 5 5" xfId="22535" xr:uid="{00000000-0005-0000-0000-0000F2280000}"/>
    <cellStyle name="40% - Accent1 2 4 2 5 6" xfId="26721" xr:uid="{00000000-0005-0000-0000-0000F3280000}"/>
    <cellStyle name="40% - Accent1 2 4 2 5 7" xfId="30600" xr:uid="{00000000-0005-0000-0000-0000F4280000}"/>
    <cellStyle name="40% - Accent1 2 4 2 6" xfId="5730" xr:uid="{00000000-0005-0000-0000-0000F5280000}"/>
    <cellStyle name="40% - Accent1 2 4 2 7" xfId="10022" xr:uid="{00000000-0005-0000-0000-0000F6280000}"/>
    <cellStyle name="40% - Accent1 2 4 2 8" xfId="14300" xr:uid="{00000000-0005-0000-0000-0000F7280000}"/>
    <cellStyle name="40% - Accent1 2 4 2 9" xfId="18556" xr:uid="{00000000-0005-0000-0000-0000F8280000}"/>
    <cellStyle name="40% - Accent1 2 4 3" xfId="2013" xr:uid="{00000000-0005-0000-0000-0000F9280000}"/>
    <cellStyle name="40% - Accent1 2 4 3 2" xfId="3792" xr:uid="{00000000-0005-0000-0000-0000FA280000}"/>
    <cellStyle name="40% - Accent1 2 4 3 2 2" xfId="8766" xr:uid="{00000000-0005-0000-0000-0000FB280000}"/>
    <cellStyle name="40% - Accent1 2 4 3 2 3" xfId="13043" xr:uid="{00000000-0005-0000-0000-0000FC280000}"/>
    <cellStyle name="40% - Accent1 2 4 3 2 4" xfId="17301" xr:uid="{00000000-0005-0000-0000-0000FD280000}"/>
    <cellStyle name="40% - Accent1 2 4 3 2 5" xfId="21520" xr:uid="{00000000-0005-0000-0000-0000FE280000}"/>
    <cellStyle name="40% - Accent1 2 4 3 2 6" xfId="25715" xr:uid="{00000000-0005-0000-0000-0000FF280000}"/>
    <cellStyle name="40% - Accent1 2 4 3 2 7" xfId="29611" xr:uid="{00000000-0005-0000-0000-000000290000}"/>
    <cellStyle name="40% - Accent1 2 4 3 3" xfId="6987" xr:uid="{00000000-0005-0000-0000-000001290000}"/>
    <cellStyle name="40% - Accent1 2 4 3 4" xfId="11272" xr:uid="{00000000-0005-0000-0000-000002290000}"/>
    <cellStyle name="40% - Accent1 2 4 3 5" xfId="15544" xr:uid="{00000000-0005-0000-0000-000003290000}"/>
    <cellStyle name="40% - Accent1 2 4 3 6" xfId="19778" xr:uid="{00000000-0005-0000-0000-000004290000}"/>
    <cellStyle name="40% - Accent1 2 4 3 7" xfId="24016" xr:uid="{00000000-0005-0000-0000-000005290000}"/>
    <cellStyle name="40% - Accent1 2 4 3 8" xfId="28094" xr:uid="{00000000-0005-0000-0000-000006290000}"/>
    <cellStyle name="40% - Accent1 2 4 4" xfId="1152" xr:uid="{00000000-0005-0000-0000-000007290000}"/>
    <cellStyle name="40% - Accent1 2 4 4 2" xfId="6127" xr:uid="{00000000-0005-0000-0000-000008290000}"/>
    <cellStyle name="40% - Accent1 2 4 4 3" xfId="10416" xr:uid="{00000000-0005-0000-0000-000009290000}"/>
    <cellStyle name="40% - Accent1 2 4 4 4" xfId="14694" xr:uid="{00000000-0005-0000-0000-00000A290000}"/>
    <cellStyle name="40% - Accent1 2 4 4 5" xfId="18936" xr:uid="{00000000-0005-0000-0000-00000B290000}"/>
    <cellStyle name="40% - Accent1 2 4 4 6" xfId="23182" xr:uid="{00000000-0005-0000-0000-00000C290000}"/>
    <cellStyle name="40% - Accent1 2 4 4 7" xfId="27287" xr:uid="{00000000-0005-0000-0000-00000D290000}"/>
    <cellStyle name="40% - Accent1 2 4 5" xfId="2817" xr:uid="{00000000-0005-0000-0000-00000E290000}"/>
    <cellStyle name="40% - Accent1 2 4 6" xfId="3135" xr:uid="{00000000-0005-0000-0000-00000F290000}"/>
    <cellStyle name="40% - Accent1 2 4 6 2" xfId="8108" xr:uid="{00000000-0005-0000-0000-000010290000}"/>
    <cellStyle name="40% - Accent1 2 4 6 3" xfId="12385" xr:uid="{00000000-0005-0000-0000-000011290000}"/>
    <cellStyle name="40% - Accent1 2 4 6 4" xfId="16644" xr:uid="{00000000-0005-0000-0000-000012290000}"/>
    <cellStyle name="40% - Accent1 2 4 6 5" xfId="20862" xr:uid="{00000000-0005-0000-0000-000013290000}"/>
    <cellStyle name="40% - Accent1 2 4 6 6" xfId="25058" xr:uid="{00000000-0005-0000-0000-000014290000}"/>
    <cellStyle name="40% - Accent1 2 4 6 7" xfId="28954" xr:uid="{00000000-0005-0000-0000-000015290000}"/>
    <cellStyle name="40% - Accent1 2 4 7" xfId="4483" xr:uid="{00000000-0005-0000-0000-000016290000}"/>
    <cellStyle name="40% - Accent1 2 4 7 2" xfId="9455" xr:uid="{00000000-0005-0000-0000-000017290000}"/>
    <cellStyle name="40% - Accent1 2 4 7 3" xfId="13733" xr:uid="{00000000-0005-0000-0000-000018290000}"/>
    <cellStyle name="40% - Accent1 2 4 7 4" xfId="17989" xr:uid="{00000000-0005-0000-0000-000019290000}"/>
    <cellStyle name="40% - Accent1 2 4 7 5" xfId="22206" xr:uid="{00000000-0005-0000-0000-00001A290000}"/>
    <cellStyle name="40% - Accent1 2 4 7 6" xfId="26392" xr:uid="{00000000-0005-0000-0000-00001B290000}"/>
    <cellStyle name="40% - Accent1 2 4 7 7" xfId="30271" xr:uid="{00000000-0005-0000-0000-00001C290000}"/>
    <cellStyle name="40% - Accent1 2 4 8" xfId="5357" xr:uid="{00000000-0005-0000-0000-00001D290000}"/>
    <cellStyle name="40% - Accent1 2 4 9" xfId="7682" xr:uid="{00000000-0005-0000-0000-00001E290000}"/>
    <cellStyle name="40% - Accent1 2 5" xfId="495" xr:uid="{00000000-0005-0000-0000-00001F290000}"/>
    <cellStyle name="40% - Accent1 2 5 10" xfId="10189" xr:uid="{00000000-0005-0000-0000-000020290000}"/>
    <cellStyle name="40% - Accent1 2 5 11" xfId="15235" xr:uid="{00000000-0005-0000-0000-000021290000}"/>
    <cellStyle name="40% - Accent1 2 5 12" xfId="20497" xr:uid="{00000000-0005-0000-0000-000022290000}"/>
    <cellStyle name="40% - Accent1 2 5 2" xfId="869" xr:uid="{00000000-0005-0000-0000-000023290000}"/>
    <cellStyle name="40% - Accent1 2 5 2 10" xfId="22922" xr:uid="{00000000-0005-0000-0000-000024290000}"/>
    <cellStyle name="40% - Accent1 2 5 2 11" xfId="27074" xr:uid="{00000000-0005-0000-0000-000025290000}"/>
    <cellStyle name="40% - Accent1 2 5 2 2" xfId="2356" xr:uid="{00000000-0005-0000-0000-000026290000}"/>
    <cellStyle name="40% - Accent1 2 5 2 2 2" xfId="4236" xr:uid="{00000000-0005-0000-0000-000027290000}"/>
    <cellStyle name="40% - Accent1 2 5 2 2 2 2" xfId="9210" xr:uid="{00000000-0005-0000-0000-000028290000}"/>
    <cellStyle name="40% - Accent1 2 5 2 2 2 3" xfId="13487" xr:uid="{00000000-0005-0000-0000-000029290000}"/>
    <cellStyle name="40% - Accent1 2 5 2 2 2 4" xfId="17745" xr:uid="{00000000-0005-0000-0000-00002A290000}"/>
    <cellStyle name="40% - Accent1 2 5 2 2 2 5" xfId="21964" xr:uid="{00000000-0005-0000-0000-00002B290000}"/>
    <cellStyle name="40% - Accent1 2 5 2 2 2 6" xfId="26159" xr:uid="{00000000-0005-0000-0000-00002C290000}"/>
    <cellStyle name="40% - Accent1 2 5 2 2 2 7" xfId="30055" xr:uid="{00000000-0005-0000-0000-00002D290000}"/>
    <cellStyle name="40% - Accent1 2 5 2 2 3" xfId="7330" xr:uid="{00000000-0005-0000-0000-00002E290000}"/>
    <cellStyle name="40% - Accent1 2 5 2 2 4" xfId="11615" xr:uid="{00000000-0005-0000-0000-00002F290000}"/>
    <cellStyle name="40% - Accent1 2 5 2 2 5" xfId="15887" xr:uid="{00000000-0005-0000-0000-000030290000}"/>
    <cellStyle name="40% - Accent1 2 5 2 2 6" xfId="20121" xr:uid="{00000000-0005-0000-0000-000031290000}"/>
    <cellStyle name="40% - Accent1 2 5 2 2 7" xfId="24359" xr:uid="{00000000-0005-0000-0000-000032290000}"/>
    <cellStyle name="40% - Accent1 2 5 2 2 8" xfId="28437" xr:uid="{00000000-0005-0000-0000-000033290000}"/>
    <cellStyle name="40% - Accent1 2 5 2 3" xfId="1505" xr:uid="{00000000-0005-0000-0000-000034290000}"/>
    <cellStyle name="40% - Accent1 2 5 2 3 2" xfId="6480" xr:uid="{00000000-0005-0000-0000-000035290000}"/>
    <cellStyle name="40% - Accent1 2 5 2 3 3" xfId="10769" xr:uid="{00000000-0005-0000-0000-000036290000}"/>
    <cellStyle name="40% - Accent1 2 5 2 3 4" xfId="15045" xr:uid="{00000000-0005-0000-0000-000037290000}"/>
    <cellStyle name="40% - Accent1 2 5 2 3 5" xfId="19285" xr:uid="{00000000-0005-0000-0000-000038290000}"/>
    <cellStyle name="40% - Accent1 2 5 2 3 6" xfId="23533" xr:uid="{00000000-0005-0000-0000-000039290000}"/>
    <cellStyle name="40% - Accent1 2 5 2 3 7" xfId="27630" xr:uid="{00000000-0005-0000-0000-00003A290000}"/>
    <cellStyle name="40% - Accent1 2 5 2 4" xfId="3579" xr:uid="{00000000-0005-0000-0000-00003B290000}"/>
    <cellStyle name="40% - Accent1 2 5 2 4 2" xfId="8553" xr:uid="{00000000-0005-0000-0000-00003C290000}"/>
    <cellStyle name="40% - Accent1 2 5 2 4 3" xfId="12830" xr:uid="{00000000-0005-0000-0000-00003D290000}"/>
    <cellStyle name="40% - Accent1 2 5 2 4 4" xfId="17088" xr:uid="{00000000-0005-0000-0000-00003E290000}"/>
    <cellStyle name="40% - Accent1 2 5 2 4 5" xfId="21307" xr:uid="{00000000-0005-0000-0000-00003F290000}"/>
    <cellStyle name="40% - Accent1 2 5 2 4 6" xfId="25502" xr:uid="{00000000-0005-0000-0000-000040290000}"/>
    <cellStyle name="40% - Accent1 2 5 2 4 7" xfId="29398" xr:uid="{00000000-0005-0000-0000-000041290000}"/>
    <cellStyle name="40% - Accent1 2 5 2 5" xfId="4927" xr:uid="{00000000-0005-0000-0000-000042290000}"/>
    <cellStyle name="40% - Accent1 2 5 2 5 2" xfId="9899" xr:uid="{00000000-0005-0000-0000-000043290000}"/>
    <cellStyle name="40% - Accent1 2 5 2 5 3" xfId="14177" xr:uid="{00000000-0005-0000-0000-000044290000}"/>
    <cellStyle name="40% - Accent1 2 5 2 5 4" xfId="18433" xr:uid="{00000000-0005-0000-0000-000045290000}"/>
    <cellStyle name="40% - Accent1 2 5 2 5 5" xfId="22650" xr:uid="{00000000-0005-0000-0000-000046290000}"/>
    <cellStyle name="40% - Accent1 2 5 2 5 6" xfId="26836" xr:uid="{00000000-0005-0000-0000-000047290000}"/>
    <cellStyle name="40% - Accent1 2 5 2 5 7" xfId="30715" xr:uid="{00000000-0005-0000-0000-000048290000}"/>
    <cellStyle name="40% - Accent1 2 5 2 6" xfId="5845" xr:uid="{00000000-0005-0000-0000-000049290000}"/>
    <cellStyle name="40% - Accent1 2 5 2 7" xfId="10137" xr:uid="{00000000-0005-0000-0000-00004A290000}"/>
    <cellStyle name="40% - Accent1 2 5 2 8" xfId="14415" xr:uid="{00000000-0005-0000-0000-00004B290000}"/>
    <cellStyle name="40% - Accent1 2 5 2 9" xfId="18671" xr:uid="{00000000-0005-0000-0000-00004C290000}"/>
    <cellStyle name="40% - Accent1 2 5 3" xfId="2143" xr:uid="{00000000-0005-0000-0000-00004D290000}"/>
    <cellStyle name="40% - Accent1 2 5 3 2" xfId="3907" xr:uid="{00000000-0005-0000-0000-00004E290000}"/>
    <cellStyle name="40% - Accent1 2 5 3 2 2" xfId="8881" xr:uid="{00000000-0005-0000-0000-00004F290000}"/>
    <cellStyle name="40% - Accent1 2 5 3 2 3" xfId="13158" xr:uid="{00000000-0005-0000-0000-000050290000}"/>
    <cellStyle name="40% - Accent1 2 5 3 2 4" xfId="17416" xr:uid="{00000000-0005-0000-0000-000051290000}"/>
    <cellStyle name="40% - Accent1 2 5 3 2 5" xfId="21635" xr:uid="{00000000-0005-0000-0000-000052290000}"/>
    <cellStyle name="40% - Accent1 2 5 3 2 6" xfId="25830" xr:uid="{00000000-0005-0000-0000-000053290000}"/>
    <cellStyle name="40% - Accent1 2 5 3 2 7" xfId="29726" xr:uid="{00000000-0005-0000-0000-000054290000}"/>
    <cellStyle name="40% - Accent1 2 5 3 3" xfId="7117" xr:uid="{00000000-0005-0000-0000-000055290000}"/>
    <cellStyle name="40% - Accent1 2 5 3 4" xfId="11402" xr:uid="{00000000-0005-0000-0000-000056290000}"/>
    <cellStyle name="40% - Accent1 2 5 3 5" xfId="15674" xr:uid="{00000000-0005-0000-0000-000057290000}"/>
    <cellStyle name="40% - Accent1 2 5 3 6" xfId="19908" xr:uid="{00000000-0005-0000-0000-000058290000}"/>
    <cellStyle name="40% - Accent1 2 5 3 7" xfId="24146" xr:uid="{00000000-0005-0000-0000-000059290000}"/>
    <cellStyle name="40% - Accent1 2 5 3 8" xfId="28224" xr:uid="{00000000-0005-0000-0000-00005A290000}"/>
    <cellStyle name="40% - Accent1 2 5 4" xfId="1285" xr:uid="{00000000-0005-0000-0000-00005B290000}"/>
    <cellStyle name="40% - Accent1 2 5 4 2" xfId="6260" xr:uid="{00000000-0005-0000-0000-00005C290000}"/>
    <cellStyle name="40% - Accent1 2 5 4 3" xfId="10549" xr:uid="{00000000-0005-0000-0000-00005D290000}"/>
    <cellStyle name="40% - Accent1 2 5 4 4" xfId="14825" xr:uid="{00000000-0005-0000-0000-00005E290000}"/>
    <cellStyle name="40% - Accent1 2 5 4 5" xfId="19067" xr:uid="{00000000-0005-0000-0000-00005F290000}"/>
    <cellStyle name="40% - Accent1 2 5 4 6" xfId="23313" xr:uid="{00000000-0005-0000-0000-000060290000}"/>
    <cellStyle name="40% - Accent1 2 5 4 7" xfId="27417" xr:uid="{00000000-0005-0000-0000-000061290000}"/>
    <cellStyle name="40% - Accent1 2 5 5" xfId="3250" xr:uid="{00000000-0005-0000-0000-000062290000}"/>
    <cellStyle name="40% - Accent1 2 5 5 2" xfId="8223" xr:uid="{00000000-0005-0000-0000-000063290000}"/>
    <cellStyle name="40% - Accent1 2 5 5 3" xfId="12500" xr:uid="{00000000-0005-0000-0000-000064290000}"/>
    <cellStyle name="40% - Accent1 2 5 5 4" xfId="16759" xr:uid="{00000000-0005-0000-0000-000065290000}"/>
    <cellStyle name="40% - Accent1 2 5 5 5" xfId="20977" xr:uid="{00000000-0005-0000-0000-000066290000}"/>
    <cellStyle name="40% - Accent1 2 5 5 6" xfId="25173" xr:uid="{00000000-0005-0000-0000-000067290000}"/>
    <cellStyle name="40% - Accent1 2 5 5 7" xfId="29069" xr:uid="{00000000-0005-0000-0000-000068290000}"/>
    <cellStyle name="40% - Accent1 2 5 6" xfId="4598" xr:uid="{00000000-0005-0000-0000-000069290000}"/>
    <cellStyle name="40% - Accent1 2 5 6 2" xfId="9570" xr:uid="{00000000-0005-0000-0000-00006A290000}"/>
    <cellStyle name="40% - Accent1 2 5 6 3" xfId="13848" xr:uid="{00000000-0005-0000-0000-00006B290000}"/>
    <cellStyle name="40% - Accent1 2 5 6 4" xfId="18104" xr:uid="{00000000-0005-0000-0000-00006C290000}"/>
    <cellStyle name="40% - Accent1 2 5 6 5" xfId="22321" xr:uid="{00000000-0005-0000-0000-00006D290000}"/>
    <cellStyle name="40% - Accent1 2 5 6 6" xfId="26507" xr:uid="{00000000-0005-0000-0000-00006E290000}"/>
    <cellStyle name="40% - Accent1 2 5 6 7" xfId="30386" xr:uid="{00000000-0005-0000-0000-00006F290000}"/>
    <cellStyle name="40% - Accent1 2 5 7" xfId="5472" xr:uid="{00000000-0005-0000-0000-000070290000}"/>
    <cellStyle name="40% - Accent1 2 5 8" xfId="5072" xr:uid="{00000000-0005-0000-0000-000071290000}"/>
    <cellStyle name="40% - Accent1 2 5 9" xfId="5897" xr:uid="{00000000-0005-0000-0000-000072290000}"/>
    <cellStyle name="40% - Accent1 2 6" xfId="596" xr:uid="{00000000-0005-0000-0000-000073290000}"/>
    <cellStyle name="40% - Accent1 2 6 10" xfId="14661" xr:uid="{00000000-0005-0000-0000-000074290000}"/>
    <cellStyle name="40% - Accent1 2 6 11" xfId="7889" xr:uid="{00000000-0005-0000-0000-000075290000}"/>
    <cellStyle name="40% - Accent1 2 6 12" xfId="23150" xr:uid="{00000000-0005-0000-0000-000076290000}"/>
    <cellStyle name="40% - Accent1 2 6 2" xfId="1507" xr:uid="{00000000-0005-0000-0000-000077290000}"/>
    <cellStyle name="40% - Accent1 2 6 2 2" xfId="2358" xr:uid="{00000000-0005-0000-0000-000078290000}"/>
    <cellStyle name="40% - Accent1 2 6 2 2 2" xfId="7332" xr:uid="{00000000-0005-0000-0000-000079290000}"/>
    <cellStyle name="40% - Accent1 2 6 2 2 3" xfId="11617" xr:uid="{00000000-0005-0000-0000-00007A290000}"/>
    <cellStyle name="40% - Accent1 2 6 2 2 4" xfId="15889" xr:uid="{00000000-0005-0000-0000-00007B290000}"/>
    <cellStyle name="40% - Accent1 2 6 2 2 5" xfId="20123" xr:uid="{00000000-0005-0000-0000-00007C290000}"/>
    <cellStyle name="40% - Accent1 2 6 2 2 6" xfId="24361" xr:uid="{00000000-0005-0000-0000-00007D290000}"/>
    <cellStyle name="40% - Accent1 2 6 2 2 7" xfId="28439" xr:uid="{00000000-0005-0000-0000-00007E290000}"/>
    <cellStyle name="40% - Accent1 2 6 2 3" xfId="3963" xr:uid="{00000000-0005-0000-0000-00007F290000}"/>
    <cellStyle name="40% - Accent1 2 6 2 3 2" xfId="8937" xr:uid="{00000000-0005-0000-0000-000080290000}"/>
    <cellStyle name="40% - Accent1 2 6 2 3 3" xfId="13214" xr:uid="{00000000-0005-0000-0000-000081290000}"/>
    <cellStyle name="40% - Accent1 2 6 2 3 4" xfId="17472" xr:uid="{00000000-0005-0000-0000-000082290000}"/>
    <cellStyle name="40% - Accent1 2 6 2 3 5" xfId="21691" xr:uid="{00000000-0005-0000-0000-000083290000}"/>
    <cellStyle name="40% - Accent1 2 6 2 3 6" xfId="25886" xr:uid="{00000000-0005-0000-0000-000084290000}"/>
    <cellStyle name="40% - Accent1 2 6 2 3 7" xfId="29782" xr:uid="{00000000-0005-0000-0000-000085290000}"/>
    <cellStyle name="40% - Accent1 2 6 2 4" xfId="6482" xr:uid="{00000000-0005-0000-0000-000086290000}"/>
    <cellStyle name="40% - Accent1 2 6 2 5" xfId="10771" xr:uid="{00000000-0005-0000-0000-000087290000}"/>
    <cellStyle name="40% - Accent1 2 6 2 6" xfId="15047" xr:uid="{00000000-0005-0000-0000-000088290000}"/>
    <cellStyle name="40% - Accent1 2 6 2 7" xfId="19287" xr:uid="{00000000-0005-0000-0000-000089290000}"/>
    <cellStyle name="40% - Accent1 2 6 2 8" xfId="23535" xr:uid="{00000000-0005-0000-0000-00008A290000}"/>
    <cellStyle name="40% - Accent1 2 6 2 9" xfId="27632" xr:uid="{00000000-0005-0000-0000-00008B290000}"/>
    <cellStyle name="40% - Accent1 2 6 3" xfId="2357" xr:uid="{00000000-0005-0000-0000-00008C290000}"/>
    <cellStyle name="40% - Accent1 2 6 3 2" xfId="7331" xr:uid="{00000000-0005-0000-0000-00008D290000}"/>
    <cellStyle name="40% - Accent1 2 6 3 3" xfId="11616" xr:uid="{00000000-0005-0000-0000-00008E290000}"/>
    <cellStyle name="40% - Accent1 2 6 3 4" xfId="15888" xr:uid="{00000000-0005-0000-0000-00008F290000}"/>
    <cellStyle name="40% - Accent1 2 6 3 5" xfId="20122" xr:uid="{00000000-0005-0000-0000-000090290000}"/>
    <cellStyle name="40% - Accent1 2 6 3 6" xfId="24360" xr:uid="{00000000-0005-0000-0000-000091290000}"/>
    <cellStyle name="40% - Accent1 2 6 3 7" xfId="28438" xr:uid="{00000000-0005-0000-0000-000092290000}"/>
    <cellStyle name="40% - Accent1 2 6 4" xfId="1506" xr:uid="{00000000-0005-0000-0000-000093290000}"/>
    <cellStyle name="40% - Accent1 2 6 4 2" xfId="6481" xr:uid="{00000000-0005-0000-0000-000094290000}"/>
    <cellStyle name="40% - Accent1 2 6 4 3" xfId="10770" xr:uid="{00000000-0005-0000-0000-000095290000}"/>
    <cellStyle name="40% - Accent1 2 6 4 4" xfId="15046" xr:uid="{00000000-0005-0000-0000-000096290000}"/>
    <cellStyle name="40% - Accent1 2 6 4 5" xfId="19286" xr:uid="{00000000-0005-0000-0000-000097290000}"/>
    <cellStyle name="40% - Accent1 2 6 4 6" xfId="23534" xr:uid="{00000000-0005-0000-0000-000098290000}"/>
    <cellStyle name="40% - Accent1 2 6 4 7" xfId="27631" xr:uid="{00000000-0005-0000-0000-000099290000}"/>
    <cellStyle name="40% - Accent1 2 6 5" xfId="3306" xr:uid="{00000000-0005-0000-0000-00009A290000}"/>
    <cellStyle name="40% - Accent1 2 6 5 2" xfId="8280" xr:uid="{00000000-0005-0000-0000-00009B290000}"/>
    <cellStyle name="40% - Accent1 2 6 5 3" xfId="12557" xr:uid="{00000000-0005-0000-0000-00009C290000}"/>
    <cellStyle name="40% - Accent1 2 6 5 4" xfId="16815" xr:uid="{00000000-0005-0000-0000-00009D290000}"/>
    <cellStyle name="40% - Accent1 2 6 5 5" xfId="21034" xr:uid="{00000000-0005-0000-0000-00009E290000}"/>
    <cellStyle name="40% - Accent1 2 6 5 6" xfId="25229" xr:uid="{00000000-0005-0000-0000-00009F290000}"/>
    <cellStyle name="40% - Accent1 2 6 5 7" xfId="29125" xr:uid="{00000000-0005-0000-0000-0000A0290000}"/>
    <cellStyle name="40% - Accent1 2 6 6" xfId="4654" xr:uid="{00000000-0005-0000-0000-0000A1290000}"/>
    <cellStyle name="40% - Accent1 2 6 6 2" xfId="9626" xr:uid="{00000000-0005-0000-0000-0000A2290000}"/>
    <cellStyle name="40% - Accent1 2 6 6 3" xfId="13904" xr:uid="{00000000-0005-0000-0000-0000A3290000}"/>
    <cellStyle name="40% - Accent1 2 6 6 4" xfId="18160" xr:uid="{00000000-0005-0000-0000-0000A4290000}"/>
    <cellStyle name="40% - Accent1 2 6 6 5" xfId="22377" xr:uid="{00000000-0005-0000-0000-0000A5290000}"/>
    <cellStyle name="40% - Accent1 2 6 6 6" xfId="26563" xr:uid="{00000000-0005-0000-0000-0000A6290000}"/>
    <cellStyle name="40% - Accent1 2 6 6 7" xfId="30442" xr:uid="{00000000-0005-0000-0000-0000A7290000}"/>
    <cellStyle name="40% - Accent1 2 6 7" xfId="5572" xr:uid="{00000000-0005-0000-0000-0000A8290000}"/>
    <cellStyle name="40% - Accent1 2 6 8" xfId="6094" xr:uid="{00000000-0005-0000-0000-0000A9290000}"/>
    <cellStyle name="40% - Accent1 2 6 9" xfId="10382" xr:uid="{00000000-0005-0000-0000-0000AA290000}"/>
    <cellStyle name="40% - Accent1 2 7" xfId="1508" xr:uid="{00000000-0005-0000-0000-0000AB290000}"/>
    <cellStyle name="40% - Accent1 2 7 2" xfId="2359" xr:uid="{00000000-0005-0000-0000-0000AC290000}"/>
    <cellStyle name="40% - Accent1 2 7 2 2" xfId="7333" xr:uid="{00000000-0005-0000-0000-0000AD290000}"/>
    <cellStyle name="40% - Accent1 2 7 2 3" xfId="11618" xr:uid="{00000000-0005-0000-0000-0000AE290000}"/>
    <cellStyle name="40% - Accent1 2 7 2 4" xfId="15890" xr:uid="{00000000-0005-0000-0000-0000AF290000}"/>
    <cellStyle name="40% - Accent1 2 7 2 5" xfId="20124" xr:uid="{00000000-0005-0000-0000-0000B0290000}"/>
    <cellStyle name="40% - Accent1 2 7 2 6" xfId="24362" xr:uid="{00000000-0005-0000-0000-0000B1290000}"/>
    <cellStyle name="40% - Accent1 2 7 2 7" xfId="28440" xr:uid="{00000000-0005-0000-0000-0000B2290000}"/>
    <cellStyle name="40% - Accent1 2 7 3" xfId="3634" xr:uid="{00000000-0005-0000-0000-0000B3290000}"/>
    <cellStyle name="40% - Accent1 2 7 3 2" xfId="8608" xr:uid="{00000000-0005-0000-0000-0000B4290000}"/>
    <cellStyle name="40% - Accent1 2 7 3 3" xfId="12885" xr:uid="{00000000-0005-0000-0000-0000B5290000}"/>
    <cellStyle name="40% - Accent1 2 7 3 4" xfId="17143" xr:uid="{00000000-0005-0000-0000-0000B6290000}"/>
    <cellStyle name="40% - Accent1 2 7 3 5" xfId="21362" xr:uid="{00000000-0005-0000-0000-0000B7290000}"/>
    <cellStyle name="40% - Accent1 2 7 3 6" xfId="25557" xr:uid="{00000000-0005-0000-0000-0000B8290000}"/>
    <cellStyle name="40% - Accent1 2 7 3 7" xfId="29453" xr:uid="{00000000-0005-0000-0000-0000B9290000}"/>
    <cellStyle name="40% - Accent1 2 7 4" xfId="6483" xr:uid="{00000000-0005-0000-0000-0000BA290000}"/>
    <cellStyle name="40% - Accent1 2 7 5" xfId="10772" xr:uid="{00000000-0005-0000-0000-0000BB290000}"/>
    <cellStyle name="40% - Accent1 2 7 6" xfId="15048" xr:uid="{00000000-0005-0000-0000-0000BC290000}"/>
    <cellStyle name="40% - Accent1 2 7 7" xfId="19288" xr:uid="{00000000-0005-0000-0000-0000BD290000}"/>
    <cellStyle name="40% - Accent1 2 7 8" xfId="23536" xr:uid="{00000000-0005-0000-0000-0000BE290000}"/>
    <cellStyle name="40% - Accent1 2 7 9" xfId="27633" xr:uid="{00000000-0005-0000-0000-0000BF290000}"/>
    <cellStyle name="40% - Accent1 2 8" xfId="1848" xr:uid="{00000000-0005-0000-0000-0000C0290000}"/>
    <cellStyle name="40% - Accent1 2 8 2" xfId="6822" xr:uid="{00000000-0005-0000-0000-0000C1290000}"/>
    <cellStyle name="40% - Accent1 2 8 3" xfId="11108" xr:uid="{00000000-0005-0000-0000-0000C2290000}"/>
    <cellStyle name="40% - Accent1 2 8 4" xfId="15382" xr:uid="{00000000-0005-0000-0000-0000C3290000}"/>
    <cellStyle name="40% - Accent1 2 8 5" xfId="19617" xr:uid="{00000000-0005-0000-0000-0000C4290000}"/>
    <cellStyle name="40% - Accent1 2 8 6" xfId="23857" xr:uid="{00000000-0005-0000-0000-0000C5290000}"/>
    <cellStyle name="40% - Accent1 2 8 7" xfId="27938" xr:uid="{00000000-0005-0000-0000-0000C6290000}"/>
    <cellStyle name="40% - Accent1 2 9" xfId="933" xr:uid="{00000000-0005-0000-0000-0000C7290000}"/>
    <cellStyle name="40% - Accent1 2 9 2" xfId="5909" xr:uid="{00000000-0005-0000-0000-0000C8290000}"/>
    <cellStyle name="40% - Accent1 2 9 3" xfId="10199" xr:uid="{00000000-0005-0000-0000-0000C9290000}"/>
    <cellStyle name="40% - Accent1 2 9 4" xfId="14478" xr:uid="{00000000-0005-0000-0000-0000CA290000}"/>
    <cellStyle name="40% - Accent1 2 9 5" xfId="18732" xr:uid="{00000000-0005-0000-0000-0000CB290000}"/>
    <cellStyle name="40% - Accent1 2 9 6" xfId="22982" xr:uid="{00000000-0005-0000-0000-0000CC290000}"/>
    <cellStyle name="40% - Accent1 2 9 7" xfId="27129" xr:uid="{00000000-0005-0000-0000-0000CD290000}"/>
    <cellStyle name="40% - Accent1 3" xfId="126" xr:uid="{00000000-0005-0000-0000-0000CE290000}"/>
    <cellStyle name="40% - Accent1 3 2" xfId="2682" xr:uid="{00000000-0005-0000-0000-0000CF290000}"/>
    <cellStyle name="40% - Accent1 3 3" xfId="1281" xr:uid="{00000000-0005-0000-0000-0000D0290000}"/>
    <cellStyle name="40% - Accent1 4" xfId="107" xr:uid="{00000000-0005-0000-0000-0000D1290000}"/>
    <cellStyle name="40% - Accent1 4 10" xfId="4345" xr:uid="{00000000-0005-0000-0000-0000D2290000}"/>
    <cellStyle name="40% - Accent1 4 10 2" xfId="9317" xr:uid="{00000000-0005-0000-0000-0000D3290000}"/>
    <cellStyle name="40% - Accent1 4 10 3" xfId="13595" xr:uid="{00000000-0005-0000-0000-0000D4290000}"/>
    <cellStyle name="40% - Accent1 4 10 4" xfId="17851" xr:uid="{00000000-0005-0000-0000-0000D5290000}"/>
    <cellStyle name="40% - Accent1 4 10 5" xfId="22068" xr:uid="{00000000-0005-0000-0000-0000D6290000}"/>
    <cellStyle name="40% - Accent1 4 10 6" xfId="26254" xr:uid="{00000000-0005-0000-0000-0000D7290000}"/>
    <cellStyle name="40% - Accent1 4 10 7" xfId="30133" xr:uid="{00000000-0005-0000-0000-0000D8290000}"/>
    <cellStyle name="40% - Accent1 4 11" xfId="5086" xr:uid="{00000000-0005-0000-0000-0000D9290000}"/>
    <cellStyle name="40% - Accent1 4 12" xfId="5333" xr:uid="{00000000-0005-0000-0000-0000DA290000}"/>
    <cellStyle name="40% - Accent1 4 13" xfId="7831" xr:uid="{00000000-0005-0000-0000-0000DB290000}"/>
    <cellStyle name="40% - Accent1 4 14" xfId="12112" xr:uid="{00000000-0005-0000-0000-0000DC290000}"/>
    <cellStyle name="40% - Accent1 4 15" xfId="16265" xr:uid="{00000000-0005-0000-0000-0000DD290000}"/>
    <cellStyle name="40% - Accent1 4 16" xfId="20504" xr:uid="{00000000-0005-0000-0000-0000DE290000}"/>
    <cellStyle name="40% - Accent1 4 2" xfId="298" xr:uid="{00000000-0005-0000-0000-0000DF290000}"/>
    <cellStyle name="40% - Accent1 4 2 10" xfId="12186" xr:uid="{00000000-0005-0000-0000-0000E0290000}"/>
    <cellStyle name="40% - Accent1 4 2 11" xfId="16445" xr:uid="{00000000-0005-0000-0000-0000E1290000}"/>
    <cellStyle name="40% - Accent1 4 2 12" xfId="20606" xr:uid="{00000000-0005-0000-0000-0000E2290000}"/>
    <cellStyle name="40% - Accent1 4 2 13" xfId="24864" xr:uid="{00000000-0005-0000-0000-0000E3290000}"/>
    <cellStyle name="40% - Accent1 4 2 2" xfId="462" xr:uid="{00000000-0005-0000-0000-0000E4290000}"/>
    <cellStyle name="40% - Accent1 4 2 2 10" xfId="16442" xr:uid="{00000000-0005-0000-0000-0000E5290000}"/>
    <cellStyle name="40% - Accent1 4 2 2 11" xfId="15373" xr:uid="{00000000-0005-0000-0000-0000E6290000}"/>
    <cellStyle name="40% - Accent1 4 2 2 12" xfId="24861" xr:uid="{00000000-0005-0000-0000-0000E7290000}"/>
    <cellStyle name="40% - Accent1 4 2 2 2" xfId="836" xr:uid="{00000000-0005-0000-0000-0000E8290000}"/>
    <cellStyle name="40% - Accent1 4 2 2 2 10" xfId="22889" xr:uid="{00000000-0005-0000-0000-0000E9290000}"/>
    <cellStyle name="40% - Accent1 4 2 2 2 11" xfId="27041" xr:uid="{00000000-0005-0000-0000-0000EA290000}"/>
    <cellStyle name="40% - Accent1 4 2 2 2 2" xfId="2360" xr:uid="{00000000-0005-0000-0000-0000EB290000}"/>
    <cellStyle name="40% - Accent1 4 2 2 2 2 2" xfId="4203" xr:uid="{00000000-0005-0000-0000-0000EC290000}"/>
    <cellStyle name="40% - Accent1 4 2 2 2 2 2 2" xfId="9177" xr:uid="{00000000-0005-0000-0000-0000ED290000}"/>
    <cellStyle name="40% - Accent1 4 2 2 2 2 2 3" xfId="13454" xr:uid="{00000000-0005-0000-0000-0000EE290000}"/>
    <cellStyle name="40% - Accent1 4 2 2 2 2 2 4" xfId="17712" xr:uid="{00000000-0005-0000-0000-0000EF290000}"/>
    <cellStyle name="40% - Accent1 4 2 2 2 2 2 5" xfId="21931" xr:uid="{00000000-0005-0000-0000-0000F0290000}"/>
    <cellStyle name="40% - Accent1 4 2 2 2 2 2 6" xfId="26126" xr:uid="{00000000-0005-0000-0000-0000F1290000}"/>
    <cellStyle name="40% - Accent1 4 2 2 2 2 2 7" xfId="30022" xr:uid="{00000000-0005-0000-0000-0000F2290000}"/>
    <cellStyle name="40% - Accent1 4 2 2 2 2 3" xfId="7334" xr:uid="{00000000-0005-0000-0000-0000F3290000}"/>
    <cellStyle name="40% - Accent1 4 2 2 2 2 4" xfId="11619" xr:uid="{00000000-0005-0000-0000-0000F4290000}"/>
    <cellStyle name="40% - Accent1 4 2 2 2 2 5" xfId="15891" xr:uid="{00000000-0005-0000-0000-0000F5290000}"/>
    <cellStyle name="40% - Accent1 4 2 2 2 2 6" xfId="20125" xr:uid="{00000000-0005-0000-0000-0000F6290000}"/>
    <cellStyle name="40% - Accent1 4 2 2 2 2 7" xfId="24363" xr:uid="{00000000-0005-0000-0000-0000F7290000}"/>
    <cellStyle name="40% - Accent1 4 2 2 2 2 8" xfId="28441" xr:uid="{00000000-0005-0000-0000-0000F8290000}"/>
    <cellStyle name="40% - Accent1 4 2 2 2 3" xfId="1509" xr:uid="{00000000-0005-0000-0000-0000F9290000}"/>
    <cellStyle name="40% - Accent1 4 2 2 2 3 2" xfId="6484" xr:uid="{00000000-0005-0000-0000-0000FA290000}"/>
    <cellStyle name="40% - Accent1 4 2 2 2 3 3" xfId="10773" xr:uid="{00000000-0005-0000-0000-0000FB290000}"/>
    <cellStyle name="40% - Accent1 4 2 2 2 3 4" xfId="15049" xr:uid="{00000000-0005-0000-0000-0000FC290000}"/>
    <cellStyle name="40% - Accent1 4 2 2 2 3 5" xfId="19289" xr:uid="{00000000-0005-0000-0000-0000FD290000}"/>
    <cellStyle name="40% - Accent1 4 2 2 2 3 6" xfId="23537" xr:uid="{00000000-0005-0000-0000-0000FE290000}"/>
    <cellStyle name="40% - Accent1 4 2 2 2 3 7" xfId="27634" xr:uid="{00000000-0005-0000-0000-0000FF290000}"/>
    <cellStyle name="40% - Accent1 4 2 2 2 4" xfId="3546" xr:uid="{00000000-0005-0000-0000-0000002A0000}"/>
    <cellStyle name="40% - Accent1 4 2 2 2 4 2" xfId="8520" xr:uid="{00000000-0005-0000-0000-0000012A0000}"/>
    <cellStyle name="40% - Accent1 4 2 2 2 4 3" xfId="12797" xr:uid="{00000000-0005-0000-0000-0000022A0000}"/>
    <cellStyle name="40% - Accent1 4 2 2 2 4 4" xfId="17055" xr:uid="{00000000-0005-0000-0000-0000032A0000}"/>
    <cellStyle name="40% - Accent1 4 2 2 2 4 5" xfId="21274" xr:uid="{00000000-0005-0000-0000-0000042A0000}"/>
    <cellStyle name="40% - Accent1 4 2 2 2 4 6" xfId="25469" xr:uid="{00000000-0005-0000-0000-0000052A0000}"/>
    <cellStyle name="40% - Accent1 4 2 2 2 4 7" xfId="29365" xr:uid="{00000000-0005-0000-0000-0000062A0000}"/>
    <cellStyle name="40% - Accent1 4 2 2 2 5" xfId="4894" xr:uid="{00000000-0005-0000-0000-0000072A0000}"/>
    <cellStyle name="40% - Accent1 4 2 2 2 5 2" xfId="9866" xr:uid="{00000000-0005-0000-0000-0000082A0000}"/>
    <cellStyle name="40% - Accent1 4 2 2 2 5 3" xfId="14144" xr:uid="{00000000-0005-0000-0000-0000092A0000}"/>
    <cellStyle name="40% - Accent1 4 2 2 2 5 4" xfId="18400" xr:uid="{00000000-0005-0000-0000-00000A2A0000}"/>
    <cellStyle name="40% - Accent1 4 2 2 2 5 5" xfId="22617" xr:uid="{00000000-0005-0000-0000-00000B2A0000}"/>
    <cellStyle name="40% - Accent1 4 2 2 2 5 6" xfId="26803" xr:uid="{00000000-0005-0000-0000-00000C2A0000}"/>
    <cellStyle name="40% - Accent1 4 2 2 2 5 7" xfId="30682" xr:uid="{00000000-0005-0000-0000-00000D2A0000}"/>
    <cellStyle name="40% - Accent1 4 2 2 2 6" xfId="5812" xr:uid="{00000000-0005-0000-0000-00000E2A0000}"/>
    <cellStyle name="40% - Accent1 4 2 2 2 7" xfId="10104" xr:uid="{00000000-0005-0000-0000-00000F2A0000}"/>
    <cellStyle name="40% - Accent1 4 2 2 2 8" xfId="14382" xr:uid="{00000000-0005-0000-0000-0000102A0000}"/>
    <cellStyle name="40% - Accent1 4 2 2 2 9" xfId="18638" xr:uid="{00000000-0005-0000-0000-0000112A0000}"/>
    <cellStyle name="40% - Accent1 4 2 2 3" xfId="2095" xr:uid="{00000000-0005-0000-0000-0000122A0000}"/>
    <cellStyle name="40% - Accent1 4 2 2 3 2" xfId="3874" xr:uid="{00000000-0005-0000-0000-0000132A0000}"/>
    <cellStyle name="40% - Accent1 4 2 2 3 2 2" xfId="8848" xr:uid="{00000000-0005-0000-0000-0000142A0000}"/>
    <cellStyle name="40% - Accent1 4 2 2 3 2 3" xfId="13125" xr:uid="{00000000-0005-0000-0000-0000152A0000}"/>
    <cellStyle name="40% - Accent1 4 2 2 3 2 4" xfId="17383" xr:uid="{00000000-0005-0000-0000-0000162A0000}"/>
    <cellStyle name="40% - Accent1 4 2 2 3 2 5" xfId="21602" xr:uid="{00000000-0005-0000-0000-0000172A0000}"/>
    <cellStyle name="40% - Accent1 4 2 2 3 2 6" xfId="25797" xr:uid="{00000000-0005-0000-0000-0000182A0000}"/>
    <cellStyle name="40% - Accent1 4 2 2 3 2 7" xfId="29693" xr:uid="{00000000-0005-0000-0000-0000192A0000}"/>
    <cellStyle name="40% - Accent1 4 2 2 3 3" xfId="7069" xr:uid="{00000000-0005-0000-0000-00001A2A0000}"/>
    <cellStyle name="40% - Accent1 4 2 2 3 4" xfId="11354" xr:uid="{00000000-0005-0000-0000-00001B2A0000}"/>
    <cellStyle name="40% - Accent1 4 2 2 3 5" xfId="15626" xr:uid="{00000000-0005-0000-0000-00001C2A0000}"/>
    <cellStyle name="40% - Accent1 4 2 2 3 6" xfId="19860" xr:uid="{00000000-0005-0000-0000-00001D2A0000}"/>
    <cellStyle name="40% - Accent1 4 2 2 3 7" xfId="24098" xr:uid="{00000000-0005-0000-0000-00001E2A0000}"/>
    <cellStyle name="40% - Accent1 4 2 2 3 8" xfId="28176" xr:uid="{00000000-0005-0000-0000-00001F2A0000}"/>
    <cellStyle name="40% - Accent1 4 2 2 4" xfId="1234" xr:uid="{00000000-0005-0000-0000-0000202A0000}"/>
    <cellStyle name="40% - Accent1 4 2 2 4 2" xfId="6209" xr:uid="{00000000-0005-0000-0000-0000212A0000}"/>
    <cellStyle name="40% - Accent1 4 2 2 4 3" xfId="10498" xr:uid="{00000000-0005-0000-0000-0000222A0000}"/>
    <cellStyle name="40% - Accent1 4 2 2 4 4" xfId="14776" xr:uid="{00000000-0005-0000-0000-0000232A0000}"/>
    <cellStyle name="40% - Accent1 4 2 2 4 5" xfId="19018" xr:uid="{00000000-0005-0000-0000-0000242A0000}"/>
    <cellStyle name="40% - Accent1 4 2 2 4 6" xfId="23264" xr:uid="{00000000-0005-0000-0000-0000252A0000}"/>
    <cellStyle name="40% - Accent1 4 2 2 4 7" xfId="27369" xr:uid="{00000000-0005-0000-0000-0000262A0000}"/>
    <cellStyle name="40% - Accent1 4 2 2 5" xfId="3217" xr:uid="{00000000-0005-0000-0000-0000272A0000}"/>
    <cellStyle name="40% - Accent1 4 2 2 5 2" xfId="8190" xr:uid="{00000000-0005-0000-0000-0000282A0000}"/>
    <cellStyle name="40% - Accent1 4 2 2 5 3" xfId="12467" xr:uid="{00000000-0005-0000-0000-0000292A0000}"/>
    <cellStyle name="40% - Accent1 4 2 2 5 4" xfId="16726" xr:uid="{00000000-0005-0000-0000-00002A2A0000}"/>
    <cellStyle name="40% - Accent1 4 2 2 5 5" xfId="20944" xr:uid="{00000000-0005-0000-0000-00002B2A0000}"/>
    <cellStyle name="40% - Accent1 4 2 2 5 6" xfId="25140" xr:uid="{00000000-0005-0000-0000-00002C2A0000}"/>
    <cellStyle name="40% - Accent1 4 2 2 5 7" xfId="29036" xr:uid="{00000000-0005-0000-0000-00002D2A0000}"/>
    <cellStyle name="40% - Accent1 4 2 2 6" xfId="4565" xr:uid="{00000000-0005-0000-0000-00002E2A0000}"/>
    <cellStyle name="40% - Accent1 4 2 2 6 2" xfId="9537" xr:uid="{00000000-0005-0000-0000-00002F2A0000}"/>
    <cellStyle name="40% - Accent1 4 2 2 6 3" xfId="13815" xr:uid="{00000000-0005-0000-0000-0000302A0000}"/>
    <cellStyle name="40% - Accent1 4 2 2 6 4" xfId="18071" xr:uid="{00000000-0005-0000-0000-0000312A0000}"/>
    <cellStyle name="40% - Accent1 4 2 2 6 5" xfId="22288" xr:uid="{00000000-0005-0000-0000-0000322A0000}"/>
    <cellStyle name="40% - Accent1 4 2 2 6 6" xfId="26474" xr:uid="{00000000-0005-0000-0000-0000332A0000}"/>
    <cellStyle name="40% - Accent1 4 2 2 6 7" xfId="30353" xr:uid="{00000000-0005-0000-0000-0000342A0000}"/>
    <cellStyle name="40% - Accent1 4 2 2 7" xfId="5439" xr:uid="{00000000-0005-0000-0000-0000352A0000}"/>
    <cellStyle name="40% - Accent1 4 2 2 8" xfId="7905" xr:uid="{00000000-0005-0000-0000-0000362A0000}"/>
    <cellStyle name="40% - Accent1 4 2 2 9" xfId="12183" xr:uid="{00000000-0005-0000-0000-0000372A0000}"/>
    <cellStyle name="40% - Accent1 4 2 3" xfId="681" xr:uid="{00000000-0005-0000-0000-0000382A0000}"/>
    <cellStyle name="40% - Accent1 4 2 3 10" xfId="22734" xr:uid="{00000000-0005-0000-0000-0000392A0000}"/>
    <cellStyle name="40% - Accent1 4 2 3 11" xfId="24746" xr:uid="{00000000-0005-0000-0000-00003A2A0000}"/>
    <cellStyle name="40% - Accent1 4 2 3 2" xfId="2361" xr:uid="{00000000-0005-0000-0000-00003B2A0000}"/>
    <cellStyle name="40% - Accent1 4 2 3 2 2" xfId="4048" xr:uid="{00000000-0005-0000-0000-00003C2A0000}"/>
    <cellStyle name="40% - Accent1 4 2 3 2 2 2" xfId="9022" xr:uid="{00000000-0005-0000-0000-00003D2A0000}"/>
    <cellStyle name="40% - Accent1 4 2 3 2 2 3" xfId="13299" xr:uid="{00000000-0005-0000-0000-00003E2A0000}"/>
    <cellStyle name="40% - Accent1 4 2 3 2 2 4" xfId="17557" xr:uid="{00000000-0005-0000-0000-00003F2A0000}"/>
    <cellStyle name="40% - Accent1 4 2 3 2 2 5" xfId="21776" xr:uid="{00000000-0005-0000-0000-0000402A0000}"/>
    <cellStyle name="40% - Accent1 4 2 3 2 2 6" xfId="25971" xr:uid="{00000000-0005-0000-0000-0000412A0000}"/>
    <cellStyle name="40% - Accent1 4 2 3 2 2 7" xfId="29867" xr:uid="{00000000-0005-0000-0000-0000422A0000}"/>
    <cellStyle name="40% - Accent1 4 2 3 2 3" xfId="7335" xr:uid="{00000000-0005-0000-0000-0000432A0000}"/>
    <cellStyle name="40% - Accent1 4 2 3 2 4" xfId="11620" xr:uid="{00000000-0005-0000-0000-0000442A0000}"/>
    <cellStyle name="40% - Accent1 4 2 3 2 5" xfId="15892" xr:uid="{00000000-0005-0000-0000-0000452A0000}"/>
    <cellStyle name="40% - Accent1 4 2 3 2 6" xfId="20126" xr:uid="{00000000-0005-0000-0000-0000462A0000}"/>
    <cellStyle name="40% - Accent1 4 2 3 2 7" xfId="24364" xr:uid="{00000000-0005-0000-0000-0000472A0000}"/>
    <cellStyle name="40% - Accent1 4 2 3 2 8" xfId="28442" xr:uid="{00000000-0005-0000-0000-0000482A0000}"/>
    <cellStyle name="40% - Accent1 4 2 3 3" xfId="1510" xr:uid="{00000000-0005-0000-0000-0000492A0000}"/>
    <cellStyle name="40% - Accent1 4 2 3 3 2" xfId="6485" xr:uid="{00000000-0005-0000-0000-00004A2A0000}"/>
    <cellStyle name="40% - Accent1 4 2 3 3 3" xfId="10774" xr:uid="{00000000-0005-0000-0000-00004B2A0000}"/>
    <cellStyle name="40% - Accent1 4 2 3 3 4" xfId="15050" xr:uid="{00000000-0005-0000-0000-00004C2A0000}"/>
    <cellStyle name="40% - Accent1 4 2 3 3 5" xfId="19290" xr:uid="{00000000-0005-0000-0000-00004D2A0000}"/>
    <cellStyle name="40% - Accent1 4 2 3 3 6" xfId="23538" xr:uid="{00000000-0005-0000-0000-00004E2A0000}"/>
    <cellStyle name="40% - Accent1 4 2 3 3 7" xfId="27635" xr:uid="{00000000-0005-0000-0000-00004F2A0000}"/>
    <cellStyle name="40% - Accent1 4 2 3 4" xfId="3391" xr:uid="{00000000-0005-0000-0000-0000502A0000}"/>
    <cellStyle name="40% - Accent1 4 2 3 4 2" xfId="8365" xr:uid="{00000000-0005-0000-0000-0000512A0000}"/>
    <cellStyle name="40% - Accent1 4 2 3 4 3" xfId="12642" xr:uid="{00000000-0005-0000-0000-0000522A0000}"/>
    <cellStyle name="40% - Accent1 4 2 3 4 4" xfId="16900" xr:uid="{00000000-0005-0000-0000-0000532A0000}"/>
    <cellStyle name="40% - Accent1 4 2 3 4 5" xfId="21119" xr:uid="{00000000-0005-0000-0000-0000542A0000}"/>
    <cellStyle name="40% - Accent1 4 2 3 4 6" xfId="25314" xr:uid="{00000000-0005-0000-0000-0000552A0000}"/>
    <cellStyle name="40% - Accent1 4 2 3 4 7" xfId="29210" xr:uid="{00000000-0005-0000-0000-0000562A0000}"/>
    <cellStyle name="40% - Accent1 4 2 3 5" xfId="4739" xr:uid="{00000000-0005-0000-0000-0000572A0000}"/>
    <cellStyle name="40% - Accent1 4 2 3 5 2" xfId="9711" xr:uid="{00000000-0005-0000-0000-0000582A0000}"/>
    <cellStyle name="40% - Accent1 4 2 3 5 3" xfId="13989" xr:uid="{00000000-0005-0000-0000-0000592A0000}"/>
    <cellStyle name="40% - Accent1 4 2 3 5 4" xfId="18245" xr:uid="{00000000-0005-0000-0000-00005A2A0000}"/>
    <cellStyle name="40% - Accent1 4 2 3 5 5" xfId="22462" xr:uid="{00000000-0005-0000-0000-00005B2A0000}"/>
    <cellStyle name="40% - Accent1 4 2 3 5 6" xfId="26648" xr:uid="{00000000-0005-0000-0000-00005C2A0000}"/>
    <cellStyle name="40% - Accent1 4 2 3 5 7" xfId="30527" xr:uid="{00000000-0005-0000-0000-00005D2A0000}"/>
    <cellStyle name="40% - Accent1 4 2 3 6" xfId="5657" xr:uid="{00000000-0005-0000-0000-00005E2A0000}"/>
    <cellStyle name="40% - Accent1 4 2 3 7" xfId="7743" xr:uid="{00000000-0005-0000-0000-00005F2A0000}"/>
    <cellStyle name="40% - Accent1 4 2 3 8" xfId="12025" xr:uid="{00000000-0005-0000-0000-0000602A0000}"/>
    <cellStyle name="40% - Accent1 4 2 3 9" xfId="16297" xr:uid="{00000000-0005-0000-0000-0000612A0000}"/>
    <cellStyle name="40% - Accent1 4 2 4" xfId="1942" xr:uid="{00000000-0005-0000-0000-0000622A0000}"/>
    <cellStyle name="40% - Accent1 4 2 4 2" xfId="3719" xr:uid="{00000000-0005-0000-0000-0000632A0000}"/>
    <cellStyle name="40% - Accent1 4 2 4 2 2" xfId="8693" xr:uid="{00000000-0005-0000-0000-0000642A0000}"/>
    <cellStyle name="40% - Accent1 4 2 4 2 3" xfId="12970" xr:uid="{00000000-0005-0000-0000-0000652A0000}"/>
    <cellStyle name="40% - Accent1 4 2 4 2 4" xfId="17228" xr:uid="{00000000-0005-0000-0000-0000662A0000}"/>
    <cellStyle name="40% - Accent1 4 2 4 2 5" xfId="21447" xr:uid="{00000000-0005-0000-0000-0000672A0000}"/>
    <cellStyle name="40% - Accent1 4 2 4 2 6" xfId="25642" xr:uid="{00000000-0005-0000-0000-0000682A0000}"/>
    <cellStyle name="40% - Accent1 4 2 4 2 7" xfId="29538" xr:uid="{00000000-0005-0000-0000-0000692A0000}"/>
    <cellStyle name="40% - Accent1 4 2 4 3" xfId="6916" xr:uid="{00000000-0005-0000-0000-00006A2A0000}"/>
    <cellStyle name="40% - Accent1 4 2 4 4" xfId="11201" xr:uid="{00000000-0005-0000-0000-00006B2A0000}"/>
    <cellStyle name="40% - Accent1 4 2 4 5" xfId="15474" xr:uid="{00000000-0005-0000-0000-00006C2A0000}"/>
    <cellStyle name="40% - Accent1 4 2 4 6" xfId="19709" xr:uid="{00000000-0005-0000-0000-00006D2A0000}"/>
    <cellStyle name="40% - Accent1 4 2 4 7" xfId="23947" xr:uid="{00000000-0005-0000-0000-00006E2A0000}"/>
    <cellStyle name="40% - Accent1 4 2 4 8" xfId="28025" xr:uid="{00000000-0005-0000-0000-00006F2A0000}"/>
    <cellStyle name="40% - Accent1 4 2 5" xfId="1058" xr:uid="{00000000-0005-0000-0000-0000702A0000}"/>
    <cellStyle name="40% - Accent1 4 2 5 2" xfId="6034" xr:uid="{00000000-0005-0000-0000-0000712A0000}"/>
    <cellStyle name="40% - Accent1 4 2 5 3" xfId="10323" xr:uid="{00000000-0005-0000-0000-0000722A0000}"/>
    <cellStyle name="40% - Accent1 4 2 5 4" xfId="14601" xr:uid="{00000000-0005-0000-0000-0000732A0000}"/>
    <cellStyle name="40% - Accent1 4 2 5 5" xfId="18849" xr:uid="{00000000-0005-0000-0000-0000742A0000}"/>
    <cellStyle name="40% - Accent1 4 2 5 6" xfId="23097" xr:uid="{00000000-0005-0000-0000-0000752A0000}"/>
    <cellStyle name="40% - Accent1 4 2 5 7" xfId="27217" xr:uid="{00000000-0005-0000-0000-0000762A0000}"/>
    <cellStyle name="40% - Accent1 4 2 6" xfId="3062" xr:uid="{00000000-0005-0000-0000-0000772A0000}"/>
    <cellStyle name="40% - Accent1 4 2 6 2" xfId="8035" xr:uid="{00000000-0005-0000-0000-0000782A0000}"/>
    <cellStyle name="40% - Accent1 4 2 6 3" xfId="12312" xr:uid="{00000000-0005-0000-0000-0000792A0000}"/>
    <cellStyle name="40% - Accent1 4 2 6 4" xfId="16571" xr:uid="{00000000-0005-0000-0000-00007A2A0000}"/>
    <cellStyle name="40% - Accent1 4 2 6 5" xfId="20789" xr:uid="{00000000-0005-0000-0000-00007B2A0000}"/>
    <cellStyle name="40% - Accent1 4 2 6 6" xfId="24985" xr:uid="{00000000-0005-0000-0000-00007C2A0000}"/>
    <cellStyle name="40% - Accent1 4 2 6 7" xfId="28881" xr:uid="{00000000-0005-0000-0000-00007D2A0000}"/>
    <cellStyle name="40% - Accent1 4 2 7" xfId="4410" xr:uid="{00000000-0005-0000-0000-00007E2A0000}"/>
    <cellStyle name="40% - Accent1 4 2 7 2" xfId="9382" xr:uid="{00000000-0005-0000-0000-00007F2A0000}"/>
    <cellStyle name="40% - Accent1 4 2 7 3" xfId="13660" xr:uid="{00000000-0005-0000-0000-0000802A0000}"/>
    <cellStyle name="40% - Accent1 4 2 7 4" xfId="17916" xr:uid="{00000000-0005-0000-0000-0000812A0000}"/>
    <cellStyle name="40% - Accent1 4 2 7 5" xfId="22133" xr:uid="{00000000-0005-0000-0000-0000822A0000}"/>
    <cellStyle name="40% - Accent1 4 2 7 6" xfId="26319" xr:uid="{00000000-0005-0000-0000-0000832A0000}"/>
    <cellStyle name="40% - Accent1 4 2 7 7" xfId="30198" xr:uid="{00000000-0005-0000-0000-0000842A0000}"/>
    <cellStyle name="40% - Accent1 4 2 8" xfId="5275" xr:uid="{00000000-0005-0000-0000-0000852A0000}"/>
    <cellStyle name="40% - Accent1 4 2 9" xfId="7908" xr:uid="{00000000-0005-0000-0000-0000862A0000}"/>
    <cellStyle name="40% - Accent1 4 3" xfId="400" xr:uid="{00000000-0005-0000-0000-0000872A0000}"/>
    <cellStyle name="40% - Accent1 4 3 10" xfId="16433" xr:uid="{00000000-0005-0000-0000-0000882A0000}"/>
    <cellStyle name="40% - Accent1 4 3 11" xfId="20652" xr:uid="{00000000-0005-0000-0000-0000892A0000}"/>
    <cellStyle name="40% - Accent1 4 3 12" xfId="24853" xr:uid="{00000000-0005-0000-0000-00008A2A0000}"/>
    <cellStyle name="40% - Accent1 4 3 2" xfId="774" xr:uid="{00000000-0005-0000-0000-00008B2A0000}"/>
    <cellStyle name="40% - Accent1 4 3 2 10" xfId="22827" xr:uid="{00000000-0005-0000-0000-00008C2A0000}"/>
    <cellStyle name="40% - Accent1 4 3 2 11" xfId="26979" xr:uid="{00000000-0005-0000-0000-00008D2A0000}"/>
    <cellStyle name="40% - Accent1 4 3 2 2" xfId="2362" xr:uid="{00000000-0005-0000-0000-00008E2A0000}"/>
    <cellStyle name="40% - Accent1 4 3 2 2 2" xfId="4141" xr:uid="{00000000-0005-0000-0000-00008F2A0000}"/>
    <cellStyle name="40% - Accent1 4 3 2 2 2 2" xfId="9115" xr:uid="{00000000-0005-0000-0000-0000902A0000}"/>
    <cellStyle name="40% - Accent1 4 3 2 2 2 3" xfId="13392" xr:uid="{00000000-0005-0000-0000-0000912A0000}"/>
    <cellStyle name="40% - Accent1 4 3 2 2 2 4" xfId="17650" xr:uid="{00000000-0005-0000-0000-0000922A0000}"/>
    <cellStyle name="40% - Accent1 4 3 2 2 2 5" xfId="21869" xr:uid="{00000000-0005-0000-0000-0000932A0000}"/>
    <cellStyle name="40% - Accent1 4 3 2 2 2 6" xfId="26064" xr:uid="{00000000-0005-0000-0000-0000942A0000}"/>
    <cellStyle name="40% - Accent1 4 3 2 2 2 7" xfId="29960" xr:uid="{00000000-0005-0000-0000-0000952A0000}"/>
    <cellStyle name="40% - Accent1 4 3 2 2 3" xfId="7336" xr:uid="{00000000-0005-0000-0000-0000962A0000}"/>
    <cellStyle name="40% - Accent1 4 3 2 2 4" xfId="11621" xr:uid="{00000000-0005-0000-0000-0000972A0000}"/>
    <cellStyle name="40% - Accent1 4 3 2 2 5" xfId="15893" xr:uid="{00000000-0005-0000-0000-0000982A0000}"/>
    <cellStyle name="40% - Accent1 4 3 2 2 6" xfId="20127" xr:uid="{00000000-0005-0000-0000-0000992A0000}"/>
    <cellStyle name="40% - Accent1 4 3 2 2 7" xfId="24365" xr:uid="{00000000-0005-0000-0000-00009A2A0000}"/>
    <cellStyle name="40% - Accent1 4 3 2 2 8" xfId="28443" xr:uid="{00000000-0005-0000-0000-00009B2A0000}"/>
    <cellStyle name="40% - Accent1 4 3 2 3" xfId="1511" xr:uid="{00000000-0005-0000-0000-00009C2A0000}"/>
    <cellStyle name="40% - Accent1 4 3 2 3 2" xfId="6486" xr:uid="{00000000-0005-0000-0000-00009D2A0000}"/>
    <cellStyle name="40% - Accent1 4 3 2 3 3" xfId="10775" xr:uid="{00000000-0005-0000-0000-00009E2A0000}"/>
    <cellStyle name="40% - Accent1 4 3 2 3 4" xfId="15051" xr:uid="{00000000-0005-0000-0000-00009F2A0000}"/>
    <cellStyle name="40% - Accent1 4 3 2 3 5" xfId="19291" xr:uid="{00000000-0005-0000-0000-0000A02A0000}"/>
    <cellStyle name="40% - Accent1 4 3 2 3 6" xfId="23539" xr:uid="{00000000-0005-0000-0000-0000A12A0000}"/>
    <cellStyle name="40% - Accent1 4 3 2 3 7" xfId="27636" xr:uid="{00000000-0005-0000-0000-0000A22A0000}"/>
    <cellStyle name="40% - Accent1 4 3 2 4" xfId="3484" xr:uid="{00000000-0005-0000-0000-0000A32A0000}"/>
    <cellStyle name="40% - Accent1 4 3 2 4 2" xfId="8458" xr:uid="{00000000-0005-0000-0000-0000A42A0000}"/>
    <cellStyle name="40% - Accent1 4 3 2 4 3" xfId="12735" xr:uid="{00000000-0005-0000-0000-0000A52A0000}"/>
    <cellStyle name="40% - Accent1 4 3 2 4 4" xfId="16993" xr:uid="{00000000-0005-0000-0000-0000A62A0000}"/>
    <cellStyle name="40% - Accent1 4 3 2 4 5" xfId="21212" xr:uid="{00000000-0005-0000-0000-0000A72A0000}"/>
    <cellStyle name="40% - Accent1 4 3 2 4 6" xfId="25407" xr:uid="{00000000-0005-0000-0000-0000A82A0000}"/>
    <cellStyle name="40% - Accent1 4 3 2 4 7" xfId="29303" xr:uid="{00000000-0005-0000-0000-0000A92A0000}"/>
    <cellStyle name="40% - Accent1 4 3 2 5" xfId="4832" xr:uid="{00000000-0005-0000-0000-0000AA2A0000}"/>
    <cellStyle name="40% - Accent1 4 3 2 5 2" xfId="9804" xr:uid="{00000000-0005-0000-0000-0000AB2A0000}"/>
    <cellStyle name="40% - Accent1 4 3 2 5 3" xfId="14082" xr:uid="{00000000-0005-0000-0000-0000AC2A0000}"/>
    <cellStyle name="40% - Accent1 4 3 2 5 4" xfId="18338" xr:uid="{00000000-0005-0000-0000-0000AD2A0000}"/>
    <cellStyle name="40% - Accent1 4 3 2 5 5" xfId="22555" xr:uid="{00000000-0005-0000-0000-0000AE2A0000}"/>
    <cellStyle name="40% - Accent1 4 3 2 5 6" xfId="26741" xr:uid="{00000000-0005-0000-0000-0000AF2A0000}"/>
    <cellStyle name="40% - Accent1 4 3 2 5 7" xfId="30620" xr:uid="{00000000-0005-0000-0000-0000B02A0000}"/>
    <cellStyle name="40% - Accent1 4 3 2 6" xfId="5750" xr:uid="{00000000-0005-0000-0000-0000B12A0000}"/>
    <cellStyle name="40% - Accent1 4 3 2 7" xfId="10042" xr:uid="{00000000-0005-0000-0000-0000B22A0000}"/>
    <cellStyle name="40% - Accent1 4 3 2 8" xfId="14320" xr:uid="{00000000-0005-0000-0000-0000B32A0000}"/>
    <cellStyle name="40% - Accent1 4 3 2 9" xfId="18576" xr:uid="{00000000-0005-0000-0000-0000B42A0000}"/>
    <cellStyle name="40% - Accent1 4 3 3" xfId="2033" xr:uid="{00000000-0005-0000-0000-0000B52A0000}"/>
    <cellStyle name="40% - Accent1 4 3 3 2" xfId="3812" xr:uid="{00000000-0005-0000-0000-0000B62A0000}"/>
    <cellStyle name="40% - Accent1 4 3 3 2 2" xfId="8786" xr:uid="{00000000-0005-0000-0000-0000B72A0000}"/>
    <cellStyle name="40% - Accent1 4 3 3 2 3" xfId="13063" xr:uid="{00000000-0005-0000-0000-0000B82A0000}"/>
    <cellStyle name="40% - Accent1 4 3 3 2 4" xfId="17321" xr:uid="{00000000-0005-0000-0000-0000B92A0000}"/>
    <cellStyle name="40% - Accent1 4 3 3 2 5" xfId="21540" xr:uid="{00000000-0005-0000-0000-0000BA2A0000}"/>
    <cellStyle name="40% - Accent1 4 3 3 2 6" xfId="25735" xr:uid="{00000000-0005-0000-0000-0000BB2A0000}"/>
    <cellStyle name="40% - Accent1 4 3 3 2 7" xfId="29631" xr:uid="{00000000-0005-0000-0000-0000BC2A0000}"/>
    <cellStyle name="40% - Accent1 4 3 3 3" xfId="7007" xr:uid="{00000000-0005-0000-0000-0000BD2A0000}"/>
    <cellStyle name="40% - Accent1 4 3 3 4" xfId="11292" xr:uid="{00000000-0005-0000-0000-0000BE2A0000}"/>
    <cellStyle name="40% - Accent1 4 3 3 5" xfId="15564" xr:uid="{00000000-0005-0000-0000-0000BF2A0000}"/>
    <cellStyle name="40% - Accent1 4 3 3 6" xfId="19798" xr:uid="{00000000-0005-0000-0000-0000C02A0000}"/>
    <cellStyle name="40% - Accent1 4 3 3 7" xfId="24036" xr:uid="{00000000-0005-0000-0000-0000C12A0000}"/>
    <cellStyle name="40% - Accent1 4 3 3 8" xfId="28114" xr:uid="{00000000-0005-0000-0000-0000C22A0000}"/>
    <cellStyle name="40% - Accent1 4 3 4" xfId="1172" xr:uid="{00000000-0005-0000-0000-0000C32A0000}"/>
    <cellStyle name="40% - Accent1 4 3 4 2" xfId="6147" xr:uid="{00000000-0005-0000-0000-0000C42A0000}"/>
    <cellStyle name="40% - Accent1 4 3 4 3" xfId="10436" xr:uid="{00000000-0005-0000-0000-0000C52A0000}"/>
    <cellStyle name="40% - Accent1 4 3 4 4" xfId="14714" xr:uid="{00000000-0005-0000-0000-0000C62A0000}"/>
    <cellStyle name="40% - Accent1 4 3 4 5" xfId="18956" xr:uid="{00000000-0005-0000-0000-0000C72A0000}"/>
    <cellStyle name="40% - Accent1 4 3 4 6" xfId="23202" xr:uid="{00000000-0005-0000-0000-0000C82A0000}"/>
    <cellStyle name="40% - Accent1 4 3 4 7" xfId="27307" xr:uid="{00000000-0005-0000-0000-0000C92A0000}"/>
    <cellStyle name="40% - Accent1 4 3 5" xfId="3155" xr:uid="{00000000-0005-0000-0000-0000CA2A0000}"/>
    <cellStyle name="40% - Accent1 4 3 5 2" xfId="8128" xr:uid="{00000000-0005-0000-0000-0000CB2A0000}"/>
    <cellStyle name="40% - Accent1 4 3 5 3" xfId="12405" xr:uid="{00000000-0005-0000-0000-0000CC2A0000}"/>
    <cellStyle name="40% - Accent1 4 3 5 4" xfId="16664" xr:uid="{00000000-0005-0000-0000-0000CD2A0000}"/>
    <cellStyle name="40% - Accent1 4 3 5 5" xfId="20882" xr:uid="{00000000-0005-0000-0000-0000CE2A0000}"/>
    <cellStyle name="40% - Accent1 4 3 5 6" xfId="25078" xr:uid="{00000000-0005-0000-0000-0000CF2A0000}"/>
    <cellStyle name="40% - Accent1 4 3 5 7" xfId="28974" xr:uid="{00000000-0005-0000-0000-0000D02A0000}"/>
    <cellStyle name="40% - Accent1 4 3 6" xfId="4503" xr:uid="{00000000-0005-0000-0000-0000D12A0000}"/>
    <cellStyle name="40% - Accent1 4 3 6 2" xfId="9475" xr:uid="{00000000-0005-0000-0000-0000D22A0000}"/>
    <cellStyle name="40% - Accent1 4 3 6 3" xfId="13753" xr:uid="{00000000-0005-0000-0000-0000D32A0000}"/>
    <cellStyle name="40% - Accent1 4 3 6 4" xfId="18009" xr:uid="{00000000-0005-0000-0000-0000D42A0000}"/>
    <cellStyle name="40% - Accent1 4 3 6 5" xfId="22226" xr:uid="{00000000-0005-0000-0000-0000D52A0000}"/>
    <cellStyle name="40% - Accent1 4 3 6 6" xfId="26412" xr:uid="{00000000-0005-0000-0000-0000D62A0000}"/>
    <cellStyle name="40% - Accent1 4 3 6 7" xfId="30291" xr:uid="{00000000-0005-0000-0000-0000D72A0000}"/>
    <cellStyle name="40% - Accent1 4 3 7" xfId="5377" xr:uid="{00000000-0005-0000-0000-0000D82A0000}"/>
    <cellStyle name="40% - Accent1 4 3 8" xfId="7895" xr:uid="{00000000-0005-0000-0000-0000D92A0000}"/>
    <cellStyle name="40% - Accent1 4 3 9" xfId="12173" xr:uid="{00000000-0005-0000-0000-0000DA2A0000}"/>
    <cellStyle name="40% - Accent1 4 4" xfId="514" xr:uid="{00000000-0005-0000-0000-0000DB2A0000}"/>
    <cellStyle name="40% - Accent1 4 4 10" xfId="7891" xr:uid="{00000000-0005-0000-0000-0000DC2A0000}"/>
    <cellStyle name="40% - Accent1 4 4 11" xfId="22035" xr:uid="{00000000-0005-0000-0000-0000DD2A0000}"/>
    <cellStyle name="40% - Accent1 4 4 12" xfId="19689" xr:uid="{00000000-0005-0000-0000-0000DE2A0000}"/>
    <cellStyle name="40% - Accent1 4 4 2" xfId="888" xr:uid="{00000000-0005-0000-0000-0000DF2A0000}"/>
    <cellStyle name="40% - Accent1 4 4 2 10" xfId="22941" xr:uid="{00000000-0005-0000-0000-0000E02A0000}"/>
    <cellStyle name="40% - Accent1 4 4 2 11" xfId="27093" xr:uid="{00000000-0005-0000-0000-0000E12A0000}"/>
    <cellStyle name="40% - Accent1 4 4 2 2" xfId="2363" xr:uid="{00000000-0005-0000-0000-0000E22A0000}"/>
    <cellStyle name="40% - Accent1 4 4 2 2 2" xfId="4255" xr:uid="{00000000-0005-0000-0000-0000E32A0000}"/>
    <cellStyle name="40% - Accent1 4 4 2 2 2 2" xfId="9229" xr:uid="{00000000-0005-0000-0000-0000E42A0000}"/>
    <cellStyle name="40% - Accent1 4 4 2 2 2 3" xfId="13506" xr:uid="{00000000-0005-0000-0000-0000E52A0000}"/>
    <cellStyle name="40% - Accent1 4 4 2 2 2 4" xfId="17764" xr:uid="{00000000-0005-0000-0000-0000E62A0000}"/>
    <cellStyle name="40% - Accent1 4 4 2 2 2 5" xfId="21983" xr:uid="{00000000-0005-0000-0000-0000E72A0000}"/>
    <cellStyle name="40% - Accent1 4 4 2 2 2 6" xfId="26178" xr:uid="{00000000-0005-0000-0000-0000E82A0000}"/>
    <cellStyle name="40% - Accent1 4 4 2 2 2 7" xfId="30074" xr:uid="{00000000-0005-0000-0000-0000E92A0000}"/>
    <cellStyle name="40% - Accent1 4 4 2 2 3" xfId="7337" xr:uid="{00000000-0005-0000-0000-0000EA2A0000}"/>
    <cellStyle name="40% - Accent1 4 4 2 2 4" xfId="11622" xr:uid="{00000000-0005-0000-0000-0000EB2A0000}"/>
    <cellStyle name="40% - Accent1 4 4 2 2 5" xfId="15894" xr:uid="{00000000-0005-0000-0000-0000EC2A0000}"/>
    <cellStyle name="40% - Accent1 4 4 2 2 6" xfId="20128" xr:uid="{00000000-0005-0000-0000-0000ED2A0000}"/>
    <cellStyle name="40% - Accent1 4 4 2 2 7" xfId="24366" xr:uid="{00000000-0005-0000-0000-0000EE2A0000}"/>
    <cellStyle name="40% - Accent1 4 4 2 2 8" xfId="28444" xr:uid="{00000000-0005-0000-0000-0000EF2A0000}"/>
    <cellStyle name="40% - Accent1 4 4 2 3" xfId="1512" xr:uid="{00000000-0005-0000-0000-0000F02A0000}"/>
    <cellStyle name="40% - Accent1 4 4 2 3 2" xfId="6487" xr:uid="{00000000-0005-0000-0000-0000F12A0000}"/>
    <cellStyle name="40% - Accent1 4 4 2 3 3" xfId="10776" xr:uid="{00000000-0005-0000-0000-0000F22A0000}"/>
    <cellStyle name="40% - Accent1 4 4 2 3 4" xfId="15052" xr:uid="{00000000-0005-0000-0000-0000F32A0000}"/>
    <cellStyle name="40% - Accent1 4 4 2 3 5" xfId="19292" xr:uid="{00000000-0005-0000-0000-0000F42A0000}"/>
    <cellStyle name="40% - Accent1 4 4 2 3 6" xfId="23540" xr:uid="{00000000-0005-0000-0000-0000F52A0000}"/>
    <cellStyle name="40% - Accent1 4 4 2 3 7" xfId="27637" xr:uid="{00000000-0005-0000-0000-0000F62A0000}"/>
    <cellStyle name="40% - Accent1 4 4 2 4" xfId="3598" xr:uid="{00000000-0005-0000-0000-0000F72A0000}"/>
    <cellStyle name="40% - Accent1 4 4 2 4 2" xfId="8572" xr:uid="{00000000-0005-0000-0000-0000F82A0000}"/>
    <cellStyle name="40% - Accent1 4 4 2 4 3" xfId="12849" xr:uid="{00000000-0005-0000-0000-0000F92A0000}"/>
    <cellStyle name="40% - Accent1 4 4 2 4 4" xfId="17107" xr:uid="{00000000-0005-0000-0000-0000FA2A0000}"/>
    <cellStyle name="40% - Accent1 4 4 2 4 5" xfId="21326" xr:uid="{00000000-0005-0000-0000-0000FB2A0000}"/>
    <cellStyle name="40% - Accent1 4 4 2 4 6" xfId="25521" xr:uid="{00000000-0005-0000-0000-0000FC2A0000}"/>
    <cellStyle name="40% - Accent1 4 4 2 4 7" xfId="29417" xr:uid="{00000000-0005-0000-0000-0000FD2A0000}"/>
    <cellStyle name="40% - Accent1 4 4 2 5" xfId="4946" xr:uid="{00000000-0005-0000-0000-0000FE2A0000}"/>
    <cellStyle name="40% - Accent1 4 4 2 5 2" xfId="9918" xr:uid="{00000000-0005-0000-0000-0000FF2A0000}"/>
    <cellStyle name="40% - Accent1 4 4 2 5 3" xfId="14196" xr:uid="{00000000-0005-0000-0000-0000002B0000}"/>
    <cellStyle name="40% - Accent1 4 4 2 5 4" xfId="18452" xr:uid="{00000000-0005-0000-0000-0000012B0000}"/>
    <cellStyle name="40% - Accent1 4 4 2 5 5" xfId="22669" xr:uid="{00000000-0005-0000-0000-0000022B0000}"/>
    <cellStyle name="40% - Accent1 4 4 2 5 6" xfId="26855" xr:uid="{00000000-0005-0000-0000-0000032B0000}"/>
    <cellStyle name="40% - Accent1 4 4 2 5 7" xfId="30734" xr:uid="{00000000-0005-0000-0000-0000042B0000}"/>
    <cellStyle name="40% - Accent1 4 4 2 6" xfId="5864" xr:uid="{00000000-0005-0000-0000-0000052B0000}"/>
    <cellStyle name="40% - Accent1 4 4 2 7" xfId="10156" xr:uid="{00000000-0005-0000-0000-0000062B0000}"/>
    <cellStyle name="40% - Accent1 4 4 2 8" xfId="14434" xr:uid="{00000000-0005-0000-0000-0000072B0000}"/>
    <cellStyle name="40% - Accent1 4 4 2 9" xfId="18690" xr:uid="{00000000-0005-0000-0000-0000082B0000}"/>
    <cellStyle name="40% - Accent1 4 4 3" xfId="2162" xr:uid="{00000000-0005-0000-0000-0000092B0000}"/>
    <cellStyle name="40% - Accent1 4 4 3 2" xfId="3926" xr:uid="{00000000-0005-0000-0000-00000A2B0000}"/>
    <cellStyle name="40% - Accent1 4 4 3 2 2" xfId="8900" xr:uid="{00000000-0005-0000-0000-00000B2B0000}"/>
    <cellStyle name="40% - Accent1 4 4 3 2 3" xfId="13177" xr:uid="{00000000-0005-0000-0000-00000C2B0000}"/>
    <cellStyle name="40% - Accent1 4 4 3 2 4" xfId="17435" xr:uid="{00000000-0005-0000-0000-00000D2B0000}"/>
    <cellStyle name="40% - Accent1 4 4 3 2 5" xfId="21654" xr:uid="{00000000-0005-0000-0000-00000E2B0000}"/>
    <cellStyle name="40% - Accent1 4 4 3 2 6" xfId="25849" xr:uid="{00000000-0005-0000-0000-00000F2B0000}"/>
    <cellStyle name="40% - Accent1 4 4 3 2 7" xfId="29745" xr:uid="{00000000-0005-0000-0000-0000102B0000}"/>
    <cellStyle name="40% - Accent1 4 4 3 3" xfId="7136" xr:uid="{00000000-0005-0000-0000-0000112B0000}"/>
    <cellStyle name="40% - Accent1 4 4 3 4" xfId="11421" xr:uid="{00000000-0005-0000-0000-0000122B0000}"/>
    <cellStyle name="40% - Accent1 4 4 3 5" xfId="15693" xr:uid="{00000000-0005-0000-0000-0000132B0000}"/>
    <cellStyle name="40% - Accent1 4 4 3 6" xfId="19927" xr:uid="{00000000-0005-0000-0000-0000142B0000}"/>
    <cellStyle name="40% - Accent1 4 4 3 7" xfId="24165" xr:uid="{00000000-0005-0000-0000-0000152B0000}"/>
    <cellStyle name="40% - Accent1 4 4 3 8" xfId="28243" xr:uid="{00000000-0005-0000-0000-0000162B0000}"/>
    <cellStyle name="40% - Accent1 4 4 4" xfId="1305" xr:uid="{00000000-0005-0000-0000-0000172B0000}"/>
    <cellStyle name="40% - Accent1 4 4 4 2" xfId="6280" xr:uid="{00000000-0005-0000-0000-0000182B0000}"/>
    <cellStyle name="40% - Accent1 4 4 4 3" xfId="10569" xr:uid="{00000000-0005-0000-0000-0000192B0000}"/>
    <cellStyle name="40% - Accent1 4 4 4 4" xfId="14845" xr:uid="{00000000-0005-0000-0000-00001A2B0000}"/>
    <cellStyle name="40% - Accent1 4 4 4 5" xfId="19086" xr:uid="{00000000-0005-0000-0000-00001B2B0000}"/>
    <cellStyle name="40% - Accent1 4 4 4 6" xfId="23333" xr:uid="{00000000-0005-0000-0000-00001C2B0000}"/>
    <cellStyle name="40% - Accent1 4 4 4 7" xfId="27436" xr:uid="{00000000-0005-0000-0000-00001D2B0000}"/>
    <cellStyle name="40% - Accent1 4 4 5" xfId="3269" xr:uid="{00000000-0005-0000-0000-00001E2B0000}"/>
    <cellStyle name="40% - Accent1 4 4 5 2" xfId="8242" xr:uid="{00000000-0005-0000-0000-00001F2B0000}"/>
    <cellStyle name="40% - Accent1 4 4 5 3" xfId="12519" xr:uid="{00000000-0005-0000-0000-0000202B0000}"/>
    <cellStyle name="40% - Accent1 4 4 5 4" xfId="16778" xr:uid="{00000000-0005-0000-0000-0000212B0000}"/>
    <cellStyle name="40% - Accent1 4 4 5 5" xfId="20996" xr:uid="{00000000-0005-0000-0000-0000222B0000}"/>
    <cellStyle name="40% - Accent1 4 4 5 6" xfId="25192" xr:uid="{00000000-0005-0000-0000-0000232B0000}"/>
    <cellStyle name="40% - Accent1 4 4 5 7" xfId="29088" xr:uid="{00000000-0005-0000-0000-0000242B0000}"/>
    <cellStyle name="40% - Accent1 4 4 6" xfId="4617" xr:uid="{00000000-0005-0000-0000-0000252B0000}"/>
    <cellStyle name="40% - Accent1 4 4 6 2" xfId="9589" xr:uid="{00000000-0005-0000-0000-0000262B0000}"/>
    <cellStyle name="40% - Accent1 4 4 6 3" xfId="13867" xr:uid="{00000000-0005-0000-0000-0000272B0000}"/>
    <cellStyle name="40% - Accent1 4 4 6 4" xfId="18123" xr:uid="{00000000-0005-0000-0000-0000282B0000}"/>
    <cellStyle name="40% - Accent1 4 4 6 5" xfId="22340" xr:uid="{00000000-0005-0000-0000-0000292B0000}"/>
    <cellStyle name="40% - Accent1 4 4 6 6" xfId="26526" xr:uid="{00000000-0005-0000-0000-00002A2B0000}"/>
    <cellStyle name="40% - Accent1 4 4 6 7" xfId="30405" xr:uid="{00000000-0005-0000-0000-00002B2B0000}"/>
    <cellStyle name="40% - Accent1 4 4 7" xfId="5491" xr:uid="{00000000-0005-0000-0000-00002C2B0000}"/>
    <cellStyle name="40% - Accent1 4 4 8" xfId="5000" xr:uid="{00000000-0005-0000-0000-00002D2B0000}"/>
    <cellStyle name="40% - Accent1 4 4 9" xfId="5238" xr:uid="{00000000-0005-0000-0000-00002E2B0000}"/>
    <cellStyle name="40% - Accent1 4 5" xfId="615" xr:uid="{00000000-0005-0000-0000-00002F2B0000}"/>
    <cellStyle name="40% - Accent1 4 5 10" xfId="14570" xr:uid="{00000000-0005-0000-0000-0000302B0000}"/>
    <cellStyle name="40% - Accent1 4 5 11" xfId="20490" xr:uid="{00000000-0005-0000-0000-0000312B0000}"/>
    <cellStyle name="40% - Accent1 4 5 12" xfId="23067" xr:uid="{00000000-0005-0000-0000-0000322B0000}"/>
    <cellStyle name="40% - Accent1 4 5 2" xfId="1514" xr:uid="{00000000-0005-0000-0000-0000332B0000}"/>
    <cellStyle name="40% - Accent1 4 5 2 2" xfId="2365" xr:uid="{00000000-0005-0000-0000-0000342B0000}"/>
    <cellStyle name="40% - Accent1 4 5 2 2 2" xfId="7339" xr:uid="{00000000-0005-0000-0000-0000352B0000}"/>
    <cellStyle name="40% - Accent1 4 5 2 2 3" xfId="11624" xr:uid="{00000000-0005-0000-0000-0000362B0000}"/>
    <cellStyle name="40% - Accent1 4 5 2 2 4" xfId="15896" xr:uid="{00000000-0005-0000-0000-0000372B0000}"/>
    <cellStyle name="40% - Accent1 4 5 2 2 5" xfId="20130" xr:uid="{00000000-0005-0000-0000-0000382B0000}"/>
    <cellStyle name="40% - Accent1 4 5 2 2 6" xfId="24368" xr:uid="{00000000-0005-0000-0000-0000392B0000}"/>
    <cellStyle name="40% - Accent1 4 5 2 2 7" xfId="28446" xr:uid="{00000000-0005-0000-0000-00003A2B0000}"/>
    <cellStyle name="40% - Accent1 4 5 2 3" xfId="3982" xr:uid="{00000000-0005-0000-0000-00003B2B0000}"/>
    <cellStyle name="40% - Accent1 4 5 2 3 2" xfId="8956" xr:uid="{00000000-0005-0000-0000-00003C2B0000}"/>
    <cellStyle name="40% - Accent1 4 5 2 3 3" xfId="13233" xr:uid="{00000000-0005-0000-0000-00003D2B0000}"/>
    <cellStyle name="40% - Accent1 4 5 2 3 4" xfId="17491" xr:uid="{00000000-0005-0000-0000-00003E2B0000}"/>
    <cellStyle name="40% - Accent1 4 5 2 3 5" xfId="21710" xr:uid="{00000000-0005-0000-0000-00003F2B0000}"/>
    <cellStyle name="40% - Accent1 4 5 2 3 6" xfId="25905" xr:uid="{00000000-0005-0000-0000-0000402B0000}"/>
    <cellStyle name="40% - Accent1 4 5 2 3 7" xfId="29801" xr:uid="{00000000-0005-0000-0000-0000412B0000}"/>
    <cellStyle name="40% - Accent1 4 5 2 4" xfId="6489" xr:uid="{00000000-0005-0000-0000-0000422B0000}"/>
    <cellStyle name="40% - Accent1 4 5 2 5" xfId="10778" xr:uid="{00000000-0005-0000-0000-0000432B0000}"/>
    <cellStyle name="40% - Accent1 4 5 2 6" xfId="15054" xr:uid="{00000000-0005-0000-0000-0000442B0000}"/>
    <cellStyle name="40% - Accent1 4 5 2 7" xfId="19294" xr:uid="{00000000-0005-0000-0000-0000452B0000}"/>
    <cellStyle name="40% - Accent1 4 5 2 8" xfId="23542" xr:uid="{00000000-0005-0000-0000-0000462B0000}"/>
    <cellStyle name="40% - Accent1 4 5 2 9" xfId="27639" xr:uid="{00000000-0005-0000-0000-0000472B0000}"/>
    <cellStyle name="40% - Accent1 4 5 3" xfId="2364" xr:uid="{00000000-0005-0000-0000-0000482B0000}"/>
    <cellStyle name="40% - Accent1 4 5 3 2" xfId="7338" xr:uid="{00000000-0005-0000-0000-0000492B0000}"/>
    <cellStyle name="40% - Accent1 4 5 3 3" xfId="11623" xr:uid="{00000000-0005-0000-0000-00004A2B0000}"/>
    <cellStyle name="40% - Accent1 4 5 3 4" xfId="15895" xr:uid="{00000000-0005-0000-0000-00004B2B0000}"/>
    <cellStyle name="40% - Accent1 4 5 3 5" xfId="20129" xr:uid="{00000000-0005-0000-0000-00004C2B0000}"/>
    <cellStyle name="40% - Accent1 4 5 3 6" xfId="24367" xr:uid="{00000000-0005-0000-0000-00004D2B0000}"/>
    <cellStyle name="40% - Accent1 4 5 3 7" xfId="28445" xr:uid="{00000000-0005-0000-0000-00004E2B0000}"/>
    <cellStyle name="40% - Accent1 4 5 4" xfId="1513" xr:uid="{00000000-0005-0000-0000-00004F2B0000}"/>
    <cellStyle name="40% - Accent1 4 5 4 2" xfId="6488" xr:uid="{00000000-0005-0000-0000-0000502B0000}"/>
    <cellStyle name="40% - Accent1 4 5 4 3" xfId="10777" xr:uid="{00000000-0005-0000-0000-0000512B0000}"/>
    <cellStyle name="40% - Accent1 4 5 4 4" xfId="15053" xr:uid="{00000000-0005-0000-0000-0000522B0000}"/>
    <cellStyle name="40% - Accent1 4 5 4 5" xfId="19293" xr:uid="{00000000-0005-0000-0000-0000532B0000}"/>
    <cellStyle name="40% - Accent1 4 5 4 6" xfId="23541" xr:uid="{00000000-0005-0000-0000-0000542B0000}"/>
    <cellStyle name="40% - Accent1 4 5 4 7" xfId="27638" xr:uid="{00000000-0005-0000-0000-0000552B0000}"/>
    <cellStyle name="40% - Accent1 4 5 5" xfId="3325" xr:uid="{00000000-0005-0000-0000-0000562B0000}"/>
    <cellStyle name="40% - Accent1 4 5 5 2" xfId="8299" xr:uid="{00000000-0005-0000-0000-0000572B0000}"/>
    <cellStyle name="40% - Accent1 4 5 5 3" xfId="12576" xr:uid="{00000000-0005-0000-0000-0000582B0000}"/>
    <cellStyle name="40% - Accent1 4 5 5 4" xfId="16834" xr:uid="{00000000-0005-0000-0000-0000592B0000}"/>
    <cellStyle name="40% - Accent1 4 5 5 5" xfId="21053" xr:uid="{00000000-0005-0000-0000-00005A2B0000}"/>
    <cellStyle name="40% - Accent1 4 5 5 6" xfId="25248" xr:uid="{00000000-0005-0000-0000-00005B2B0000}"/>
    <cellStyle name="40% - Accent1 4 5 5 7" xfId="29144" xr:uid="{00000000-0005-0000-0000-00005C2B0000}"/>
    <cellStyle name="40% - Accent1 4 5 6" xfId="4673" xr:uid="{00000000-0005-0000-0000-00005D2B0000}"/>
    <cellStyle name="40% - Accent1 4 5 6 2" xfId="9645" xr:uid="{00000000-0005-0000-0000-00005E2B0000}"/>
    <cellStyle name="40% - Accent1 4 5 6 3" xfId="13923" xr:uid="{00000000-0005-0000-0000-00005F2B0000}"/>
    <cellStyle name="40% - Accent1 4 5 6 4" xfId="18179" xr:uid="{00000000-0005-0000-0000-0000602B0000}"/>
    <cellStyle name="40% - Accent1 4 5 6 5" xfId="22396" xr:uid="{00000000-0005-0000-0000-0000612B0000}"/>
    <cellStyle name="40% - Accent1 4 5 6 6" xfId="26582" xr:uid="{00000000-0005-0000-0000-0000622B0000}"/>
    <cellStyle name="40% - Accent1 4 5 6 7" xfId="30461" xr:uid="{00000000-0005-0000-0000-0000632B0000}"/>
    <cellStyle name="40% - Accent1 4 5 7" xfId="5591" xr:uid="{00000000-0005-0000-0000-0000642B0000}"/>
    <cellStyle name="40% - Accent1 4 5 8" xfId="6002" xr:uid="{00000000-0005-0000-0000-0000652B0000}"/>
    <cellStyle name="40% - Accent1 4 5 9" xfId="10291" xr:uid="{00000000-0005-0000-0000-0000662B0000}"/>
    <cellStyle name="40% - Accent1 4 6" xfId="1515" xr:uid="{00000000-0005-0000-0000-0000672B0000}"/>
    <cellStyle name="40% - Accent1 4 6 2" xfId="2366" xr:uid="{00000000-0005-0000-0000-0000682B0000}"/>
    <cellStyle name="40% - Accent1 4 6 2 2" xfId="7340" xr:uid="{00000000-0005-0000-0000-0000692B0000}"/>
    <cellStyle name="40% - Accent1 4 6 2 3" xfId="11625" xr:uid="{00000000-0005-0000-0000-00006A2B0000}"/>
    <cellStyle name="40% - Accent1 4 6 2 4" xfId="15897" xr:uid="{00000000-0005-0000-0000-00006B2B0000}"/>
    <cellStyle name="40% - Accent1 4 6 2 5" xfId="20131" xr:uid="{00000000-0005-0000-0000-00006C2B0000}"/>
    <cellStyle name="40% - Accent1 4 6 2 6" xfId="24369" xr:uid="{00000000-0005-0000-0000-00006D2B0000}"/>
    <cellStyle name="40% - Accent1 4 6 2 7" xfId="28447" xr:uid="{00000000-0005-0000-0000-00006E2B0000}"/>
    <cellStyle name="40% - Accent1 4 6 3" xfId="3653" xr:uid="{00000000-0005-0000-0000-00006F2B0000}"/>
    <cellStyle name="40% - Accent1 4 6 3 2" xfId="8627" xr:uid="{00000000-0005-0000-0000-0000702B0000}"/>
    <cellStyle name="40% - Accent1 4 6 3 3" xfId="12904" xr:uid="{00000000-0005-0000-0000-0000712B0000}"/>
    <cellStyle name="40% - Accent1 4 6 3 4" xfId="17162" xr:uid="{00000000-0005-0000-0000-0000722B0000}"/>
    <cellStyle name="40% - Accent1 4 6 3 5" xfId="21381" xr:uid="{00000000-0005-0000-0000-0000732B0000}"/>
    <cellStyle name="40% - Accent1 4 6 3 6" xfId="25576" xr:uid="{00000000-0005-0000-0000-0000742B0000}"/>
    <cellStyle name="40% - Accent1 4 6 3 7" xfId="29472" xr:uid="{00000000-0005-0000-0000-0000752B0000}"/>
    <cellStyle name="40% - Accent1 4 6 4" xfId="6490" xr:uid="{00000000-0005-0000-0000-0000762B0000}"/>
    <cellStyle name="40% - Accent1 4 6 5" xfId="10779" xr:uid="{00000000-0005-0000-0000-0000772B0000}"/>
    <cellStyle name="40% - Accent1 4 6 6" xfId="15055" xr:uid="{00000000-0005-0000-0000-0000782B0000}"/>
    <cellStyle name="40% - Accent1 4 6 7" xfId="19295" xr:uid="{00000000-0005-0000-0000-0000792B0000}"/>
    <cellStyle name="40% - Accent1 4 6 8" xfId="23543" xr:uid="{00000000-0005-0000-0000-00007A2B0000}"/>
    <cellStyle name="40% - Accent1 4 6 9" xfId="27640" xr:uid="{00000000-0005-0000-0000-00007B2B0000}"/>
    <cellStyle name="40% - Accent1 4 7" xfId="1867" xr:uid="{00000000-0005-0000-0000-00007C2B0000}"/>
    <cellStyle name="40% - Accent1 4 7 2" xfId="6841" xr:uid="{00000000-0005-0000-0000-00007D2B0000}"/>
    <cellStyle name="40% - Accent1 4 7 3" xfId="11127" xr:uid="{00000000-0005-0000-0000-00007E2B0000}"/>
    <cellStyle name="40% - Accent1 4 7 4" xfId="15401" xr:uid="{00000000-0005-0000-0000-00007F2B0000}"/>
    <cellStyle name="40% - Accent1 4 7 5" xfId="19636" xr:uid="{00000000-0005-0000-0000-0000802B0000}"/>
    <cellStyle name="40% - Accent1 4 7 6" xfId="23876" xr:uid="{00000000-0005-0000-0000-0000812B0000}"/>
    <cellStyle name="40% - Accent1 4 7 7" xfId="27957" xr:uid="{00000000-0005-0000-0000-0000822B0000}"/>
    <cellStyle name="40% - Accent1 4 8" xfId="954" xr:uid="{00000000-0005-0000-0000-0000832B0000}"/>
    <cellStyle name="40% - Accent1 4 8 2" xfId="5930" xr:uid="{00000000-0005-0000-0000-0000842B0000}"/>
    <cellStyle name="40% - Accent1 4 8 3" xfId="10220" xr:uid="{00000000-0005-0000-0000-0000852B0000}"/>
    <cellStyle name="40% - Accent1 4 8 4" xfId="14499" xr:uid="{00000000-0005-0000-0000-0000862B0000}"/>
    <cellStyle name="40% - Accent1 4 8 5" xfId="18753" xr:uid="{00000000-0005-0000-0000-0000872B0000}"/>
    <cellStyle name="40% - Accent1 4 8 6" xfId="23003" xr:uid="{00000000-0005-0000-0000-0000882B0000}"/>
    <cellStyle name="40% - Accent1 4 8 7" xfId="27148" xr:uid="{00000000-0005-0000-0000-0000892B0000}"/>
    <cellStyle name="40% - Accent1 4 9" xfId="2991" xr:uid="{00000000-0005-0000-0000-00008A2B0000}"/>
    <cellStyle name="40% - Accent1 4 9 2" xfId="7964" xr:uid="{00000000-0005-0000-0000-00008B2B0000}"/>
    <cellStyle name="40% - Accent1 4 9 3" xfId="12241" xr:uid="{00000000-0005-0000-0000-00008C2B0000}"/>
    <cellStyle name="40% - Accent1 4 9 4" xfId="16500" xr:uid="{00000000-0005-0000-0000-00008D2B0000}"/>
    <cellStyle name="40% - Accent1 4 9 5" xfId="20719" xr:uid="{00000000-0005-0000-0000-00008E2B0000}"/>
    <cellStyle name="40% - Accent1 4 9 6" xfId="24917" xr:uid="{00000000-0005-0000-0000-00008F2B0000}"/>
    <cellStyle name="40% - Accent1 4 9 7" xfId="28814" xr:uid="{00000000-0005-0000-0000-0000902B0000}"/>
    <cellStyle name="40% - Accent1 5" xfId="225" xr:uid="{00000000-0005-0000-0000-0000912B0000}"/>
    <cellStyle name="40% - Accent1 5 2" xfId="431" xr:uid="{00000000-0005-0000-0000-0000922B0000}"/>
    <cellStyle name="40% - Accent1 5 2 10" xfId="5181" xr:uid="{00000000-0005-0000-0000-0000932B0000}"/>
    <cellStyle name="40% - Accent1 5 2 11" xfId="24759" xr:uid="{00000000-0005-0000-0000-0000942B0000}"/>
    <cellStyle name="40% - Accent1 5 2 2" xfId="805" xr:uid="{00000000-0005-0000-0000-0000952B0000}"/>
    <cellStyle name="40% - Accent1 5 2 2 10" xfId="18607" xr:uid="{00000000-0005-0000-0000-0000962B0000}"/>
    <cellStyle name="40% - Accent1 5 2 2 11" xfId="22858" xr:uid="{00000000-0005-0000-0000-0000972B0000}"/>
    <cellStyle name="40% - Accent1 5 2 2 12" xfId="27010" xr:uid="{00000000-0005-0000-0000-0000982B0000}"/>
    <cellStyle name="40% - Accent1 5 2 2 2" xfId="1516" xr:uid="{00000000-0005-0000-0000-0000992B0000}"/>
    <cellStyle name="40% - Accent1 5 2 2 2 2" xfId="2367" xr:uid="{00000000-0005-0000-0000-00009A2B0000}"/>
    <cellStyle name="40% - Accent1 5 2 2 2 2 2" xfId="7341" xr:uid="{00000000-0005-0000-0000-00009B2B0000}"/>
    <cellStyle name="40% - Accent1 5 2 2 2 2 3" xfId="11626" xr:uid="{00000000-0005-0000-0000-00009C2B0000}"/>
    <cellStyle name="40% - Accent1 5 2 2 2 2 4" xfId="15898" xr:uid="{00000000-0005-0000-0000-00009D2B0000}"/>
    <cellStyle name="40% - Accent1 5 2 2 2 2 5" xfId="20132" xr:uid="{00000000-0005-0000-0000-00009E2B0000}"/>
    <cellStyle name="40% - Accent1 5 2 2 2 2 6" xfId="24370" xr:uid="{00000000-0005-0000-0000-00009F2B0000}"/>
    <cellStyle name="40% - Accent1 5 2 2 2 2 7" xfId="28448" xr:uid="{00000000-0005-0000-0000-0000A02B0000}"/>
    <cellStyle name="40% - Accent1 5 2 2 2 3" xfId="4172" xr:uid="{00000000-0005-0000-0000-0000A12B0000}"/>
    <cellStyle name="40% - Accent1 5 2 2 2 3 2" xfId="9146" xr:uid="{00000000-0005-0000-0000-0000A22B0000}"/>
    <cellStyle name="40% - Accent1 5 2 2 2 3 3" xfId="13423" xr:uid="{00000000-0005-0000-0000-0000A32B0000}"/>
    <cellStyle name="40% - Accent1 5 2 2 2 3 4" xfId="17681" xr:uid="{00000000-0005-0000-0000-0000A42B0000}"/>
    <cellStyle name="40% - Accent1 5 2 2 2 3 5" xfId="21900" xr:uid="{00000000-0005-0000-0000-0000A52B0000}"/>
    <cellStyle name="40% - Accent1 5 2 2 2 3 6" xfId="26095" xr:uid="{00000000-0005-0000-0000-0000A62B0000}"/>
    <cellStyle name="40% - Accent1 5 2 2 2 3 7" xfId="29991" xr:uid="{00000000-0005-0000-0000-0000A72B0000}"/>
    <cellStyle name="40% - Accent1 5 2 2 2 4" xfId="6491" xr:uid="{00000000-0005-0000-0000-0000A82B0000}"/>
    <cellStyle name="40% - Accent1 5 2 2 2 5" xfId="10780" xr:uid="{00000000-0005-0000-0000-0000A92B0000}"/>
    <cellStyle name="40% - Accent1 5 2 2 2 6" xfId="15056" xr:uid="{00000000-0005-0000-0000-0000AA2B0000}"/>
    <cellStyle name="40% - Accent1 5 2 2 2 7" xfId="19296" xr:uid="{00000000-0005-0000-0000-0000AB2B0000}"/>
    <cellStyle name="40% - Accent1 5 2 2 2 8" xfId="23544" xr:uid="{00000000-0005-0000-0000-0000AC2B0000}"/>
    <cellStyle name="40% - Accent1 5 2 2 2 9" xfId="27641" xr:uid="{00000000-0005-0000-0000-0000AD2B0000}"/>
    <cellStyle name="40% - Accent1 5 2 2 3" xfId="2064" xr:uid="{00000000-0005-0000-0000-0000AE2B0000}"/>
    <cellStyle name="40% - Accent1 5 2 2 3 2" xfId="7038" xr:uid="{00000000-0005-0000-0000-0000AF2B0000}"/>
    <cellStyle name="40% - Accent1 5 2 2 3 3" xfId="11323" xr:uid="{00000000-0005-0000-0000-0000B02B0000}"/>
    <cellStyle name="40% - Accent1 5 2 2 3 4" xfId="15595" xr:uid="{00000000-0005-0000-0000-0000B12B0000}"/>
    <cellStyle name="40% - Accent1 5 2 2 3 5" xfId="19829" xr:uid="{00000000-0005-0000-0000-0000B22B0000}"/>
    <cellStyle name="40% - Accent1 5 2 2 3 6" xfId="24067" xr:uid="{00000000-0005-0000-0000-0000B32B0000}"/>
    <cellStyle name="40% - Accent1 5 2 2 3 7" xfId="28145" xr:uid="{00000000-0005-0000-0000-0000B42B0000}"/>
    <cellStyle name="40% - Accent1 5 2 2 4" xfId="1203" xr:uid="{00000000-0005-0000-0000-0000B52B0000}"/>
    <cellStyle name="40% - Accent1 5 2 2 4 2" xfId="6178" xr:uid="{00000000-0005-0000-0000-0000B62B0000}"/>
    <cellStyle name="40% - Accent1 5 2 2 4 3" xfId="10467" xr:uid="{00000000-0005-0000-0000-0000B72B0000}"/>
    <cellStyle name="40% - Accent1 5 2 2 4 4" xfId="14745" xr:uid="{00000000-0005-0000-0000-0000B82B0000}"/>
    <cellStyle name="40% - Accent1 5 2 2 4 5" xfId="18987" xr:uid="{00000000-0005-0000-0000-0000B92B0000}"/>
    <cellStyle name="40% - Accent1 5 2 2 4 6" xfId="23233" xr:uid="{00000000-0005-0000-0000-0000BA2B0000}"/>
    <cellStyle name="40% - Accent1 5 2 2 4 7" xfId="27338" xr:uid="{00000000-0005-0000-0000-0000BB2B0000}"/>
    <cellStyle name="40% - Accent1 5 2 2 5" xfId="3515" xr:uid="{00000000-0005-0000-0000-0000BC2B0000}"/>
    <cellStyle name="40% - Accent1 5 2 2 5 2" xfId="8489" xr:uid="{00000000-0005-0000-0000-0000BD2B0000}"/>
    <cellStyle name="40% - Accent1 5 2 2 5 3" xfId="12766" xr:uid="{00000000-0005-0000-0000-0000BE2B0000}"/>
    <cellStyle name="40% - Accent1 5 2 2 5 4" xfId="17024" xr:uid="{00000000-0005-0000-0000-0000BF2B0000}"/>
    <cellStyle name="40% - Accent1 5 2 2 5 5" xfId="21243" xr:uid="{00000000-0005-0000-0000-0000C02B0000}"/>
    <cellStyle name="40% - Accent1 5 2 2 5 6" xfId="25438" xr:uid="{00000000-0005-0000-0000-0000C12B0000}"/>
    <cellStyle name="40% - Accent1 5 2 2 5 7" xfId="29334" xr:uid="{00000000-0005-0000-0000-0000C22B0000}"/>
    <cellStyle name="40% - Accent1 5 2 2 6" xfId="4863" xr:uid="{00000000-0005-0000-0000-0000C32B0000}"/>
    <cellStyle name="40% - Accent1 5 2 2 6 2" xfId="9835" xr:uid="{00000000-0005-0000-0000-0000C42B0000}"/>
    <cellStyle name="40% - Accent1 5 2 2 6 3" xfId="14113" xr:uid="{00000000-0005-0000-0000-0000C52B0000}"/>
    <cellStyle name="40% - Accent1 5 2 2 6 4" xfId="18369" xr:uid="{00000000-0005-0000-0000-0000C62B0000}"/>
    <cellStyle name="40% - Accent1 5 2 2 6 5" xfId="22586" xr:uid="{00000000-0005-0000-0000-0000C72B0000}"/>
    <cellStyle name="40% - Accent1 5 2 2 6 6" xfId="26772" xr:uid="{00000000-0005-0000-0000-0000C82B0000}"/>
    <cellStyle name="40% - Accent1 5 2 2 6 7" xfId="30651" xr:uid="{00000000-0005-0000-0000-0000C92B0000}"/>
    <cellStyle name="40% - Accent1 5 2 2 7" xfId="5781" xr:uid="{00000000-0005-0000-0000-0000CA2B0000}"/>
    <cellStyle name="40% - Accent1 5 2 2 8" xfId="10073" xr:uid="{00000000-0005-0000-0000-0000CB2B0000}"/>
    <cellStyle name="40% - Accent1 5 2 2 9" xfId="14351" xr:uid="{00000000-0005-0000-0000-0000CC2B0000}"/>
    <cellStyle name="40% - Accent1 5 2 3" xfId="1105" xr:uid="{00000000-0005-0000-0000-0000CD2B0000}"/>
    <cellStyle name="40% - Accent1 5 2 3 2" xfId="3843" xr:uid="{00000000-0005-0000-0000-0000CE2B0000}"/>
    <cellStyle name="40% - Accent1 5 2 3 2 2" xfId="8817" xr:uid="{00000000-0005-0000-0000-0000CF2B0000}"/>
    <cellStyle name="40% - Accent1 5 2 3 2 3" xfId="13094" xr:uid="{00000000-0005-0000-0000-0000D02B0000}"/>
    <cellStyle name="40% - Accent1 5 2 3 2 4" xfId="17352" xr:uid="{00000000-0005-0000-0000-0000D12B0000}"/>
    <cellStyle name="40% - Accent1 5 2 3 2 5" xfId="21571" xr:uid="{00000000-0005-0000-0000-0000D22B0000}"/>
    <cellStyle name="40% - Accent1 5 2 3 2 6" xfId="25766" xr:uid="{00000000-0005-0000-0000-0000D32B0000}"/>
    <cellStyle name="40% - Accent1 5 2 3 2 7" xfId="29662" xr:uid="{00000000-0005-0000-0000-0000D42B0000}"/>
    <cellStyle name="40% - Accent1 5 2 4" xfId="3186" xr:uid="{00000000-0005-0000-0000-0000D52B0000}"/>
    <cellStyle name="40% - Accent1 5 2 4 2" xfId="8159" xr:uid="{00000000-0005-0000-0000-0000D62B0000}"/>
    <cellStyle name="40% - Accent1 5 2 4 3" xfId="12436" xr:uid="{00000000-0005-0000-0000-0000D72B0000}"/>
    <cellStyle name="40% - Accent1 5 2 4 4" xfId="16695" xr:uid="{00000000-0005-0000-0000-0000D82B0000}"/>
    <cellStyle name="40% - Accent1 5 2 4 5" xfId="20913" xr:uid="{00000000-0005-0000-0000-0000D92B0000}"/>
    <cellStyle name="40% - Accent1 5 2 4 6" xfId="25109" xr:uid="{00000000-0005-0000-0000-0000DA2B0000}"/>
    <cellStyle name="40% - Accent1 5 2 4 7" xfId="29005" xr:uid="{00000000-0005-0000-0000-0000DB2B0000}"/>
    <cellStyle name="40% - Accent1 5 2 5" xfId="4534" xr:uid="{00000000-0005-0000-0000-0000DC2B0000}"/>
    <cellStyle name="40% - Accent1 5 2 5 2" xfId="9506" xr:uid="{00000000-0005-0000-0000-0000DD2B0000}"/>
    <cellStyle name="40% - Accent1 5 2 5 3" xfId="13784" xr:uid="{00000000-0005-0000-0000-0000DE2B0000}"/>
    <cellStyle name="40% - Accent1 5 2 5 4" xfId="18040" xr:uid="{00000000-0005-0000-0000-0000DF2B0000}"/>
    <cellStyle name="40% - Accent1 5 2 5 5" xfId="22257" xr:uid="{00000000-0005-0000-0000-0000E02B0000}"/>
    <cellStyle name="40% - Accent1 5 2 5 6" xfId="26443" xr:uid="{00000000-0005-0000-0000-0000E12B0000}"/>
    <cellStyle name="40% - Accent1 5 2 5 7" xfId="30322" xr:uid="{00000000-0005-0000-0000-0000E22B0000}"/>
    <cellStyle name="40% - Accent1 5 2 6" xfId="5408" xr:uid="{00000000-0005-0000-0000-0000E32B0000}"/>
    <cellStyle name="40% - Accent1 5 2 7" xfId="7762" xr:uid="{00000000-0005-0000-0000-0000E42B0000}"/>
    <cellStyle name="40% - Accent1 5 2 8" xfId="12044" xr:uid="{00000000-0005-0000-0000-0000E52B0000}"/>
    <cellStyle name="40% - Accent1 5 2 9" xfId="16313" xr:uid="{00000000-0005-0000-0000-0000E62B0000}"/>
    <cellStyle name="40% - Accent1 5 3" xfId="263" xr:uid="{00000000-0005-0000-0000-0000E72B0000}"/>
    <cellStyle name="40% - Accent1 5 3 10" xfId="20502" xr:uid="{00000000-0005-0000-0000-0000E82B0000}"/>
    <cellStyle name="40% - Accent1 5 3 11" xfId="24854" xr:uid="{00000000-0005-0000-0000-0000E92B0000}"/>
    <cellStyle name="40% - Accent1 5 3 2" xfId="669" xr:uid="{00000000-0005-0000-0000-0000EA2B0000}"/>
    <cellStyle name="40% - Accent1 5 3 2 10" xfId="24883" xr:uid="{00000000-0005-0000-0000-0000EB2B0000}"/>
    <cellStyle name="40% - Accent1 5 3 2 2" xfId="2368" xr:uid="{00000000-0005-0000-0000-0000EC2B0000}"/>
    <cellStyle name="40% - Accent1 5 3 2 2 2" xfId="4036" xr:uid="{00000000-0005-0000-0000-0000ED2B0000}"/>
    <cellStyle name="40% - Accent1 5 3 2 2 2 2" xfId="9010" xr:uid="{00000000-0005-0000-0000-0000EE2B0000}"/>
    <cellStyle name="40% - Accent1 5 3 2 2 2 3" xfId="13287" xr:uid="{00000000-0005-0000-0000-0000EF2B0000}"/>
    <cellStyle name="40% - Accent1 5 3 2 2 2 4" xfId="17545" xr:uid="{00000000-0005-0000-0000-0000F02B0000}"/>
    <cellStyle name="40% - Accent1 5 3 2 2 2 5" xfId="21764" xr:uid="{00000000-0005-0000-0000-0000F12B0000}"/>
    <cellStyle name="40% - Accent1 5 3 2 2 2 6" xfId="25959" xr:uid="{00000000-0005-0000-0000-0000F22B0000}"/>
    <cellStyle name="40% - Accent1 5 3 2 2 2 7" xfId="29855" xr:uid="{00000000-0005-0000-0000-0000F32B0000}"/>
    <cellStyle name="40% - Accent1 5 3 2 2 3" xfId="7342" xr:uid="{00000000-0005-0000-0000-0000F42B0000}"/>
    <cellStyle name="40% - Accent1 5 3 2 2 4" xfId="11627" xr:uid="{00000000-0005-0000-0000-0000F52B0000}"/>
    <cellStyle name="40% - Accent1 5 3 2 2 5" xfId="15899" xr:uid="{00000000-0005-0000-0000-0000F62B0000}"/>
    <cellStyle name="40% - Accent1 5 3 2 2 6" xfId="20133" xr:uid="{00000000-0005-0000-0000-0000F72B0000}"/>
    <cellStyle name="40% - Accent1 5 3 2 2 7" xfId="24371" xr:uid="{00000000-0005-0000-0000-0000F82B0000}"/>
    <cellStyle name="40% - Accent1 5 3 2 2 8" xfId="28449" xr:uid="{00000000-0005-0000-0000-0000F92B0000}"/>
    <cellStyle name="40% - Accent1 5 3 2 3" xfId="3379" xr:uid="{00000000-0005-0000-0000-0000FA2B0000}"/>
    <cellStyle name="40% - Accent1 5 3 2 3 2" xfId="8353" xr:uid="{00000000-0005-0000-0000-0000FB2B0000}"/>
    <cellStyle name="40% - Accent1 5 3 2 3 3" xfId="12630" xr:uid="{00000000-0005-0000-0000-0000FC2B0000}"/>
    <cellStyle name="40% - Accent1 5 3 2 3 4" xfId="16888" xr:uid="{00000000-0005-0000-0000-0000FD2B0000}"/>
    <cellStyle name="40% - Accent1 5 3 2 3 5" xfId="21107" xr:uid="{00000000-0005-0000-0000-0000FE2B0000}"/>
    <cellStyle name="40% - Accent1 5 3 2 3 6" xfId="25302" xr:uid="{00000000-0005-0000-0000-0000FF2B0000}"/>
    <cellStyle name="40% - Accent1 5 3 2 3 7" xfId="29198" xr:uid="{00000000-0005-0000-0000-0000002C0000}"/>
    <cellStyle name="40% - Accent1 5 3 2 4" xfId="4727" xr:uid="{00000000-0005-0000-0000-0000012C0000}"/>
    <cellStyle name="40% - Accent1 5 3 2 4 2" xfId="9699" xr:uid="{00000000-0005-0000-0000-0000022C0000}"/>
    <cellStyle name="40% - Accent1 5 3 2 4 3" xfId="13977" xr:uid="{00000000-0005-0000-0000-0000032C0000}"/>
    <cellStyle name="40% - Accent1 5 3 2 4 4" xfId="18233" xr:uid="{00000000-0005-0000-0000-0000042C0000}"/>
    <cellStyle name="40% - Accent1 5 3 2 4 5" xfId="22450" xr:uid="{00000000-0005-0000-0000-0000052C0000}"/>
    <cellStyle name="40% - Accent1 5 3 2 4 6" xfId="26636" xr:uid="{00000000-0005-0000-0000-0000062C0000}"/>
    <cellStyle name="40% - Accent1 5 3 2 4 7" xfId="30515" xr:uid="{00000000-0005-0000-0000-0000072C0000}"/>
    <cellStyle name="40% - Accent1 5 3 2 5" xfId="5645" xr:uid="{00000000-0005-0000-0000-0000082C0000}"/>
    <cellStyle name="40% - Accent1 5 3 2 6" xfId="7930" xr:uid="{00000000-0005-0000-0000-0000092C0000}"/>
    <cellStyle name="40% - Accent1 5 3 2 7" xfId="12207" xr:uid="{00000000-0005-0000-0000-00000A2C0000}"/>
    <cellStyle name="40% - Accent1 5 3 2 8" xfId="16466" xr:uid="{00000000-0005-0000-0000-00000B2C0000}"/>
    <cellStyle name="40% - Accent1 5 3 2 9" xfId="22722" xr:uid="{00000000-0005-0000-0000-00000C2C0000}"/>
    <cellStyle name="40% - Accent1 5 3 3" xfId="1517" xr:uid="{00000000-0005-0000-0000-00000D2C0000}"/>
    <cellStyle name="40% - Accent1 5 3 3 2" xfId="3707" xr:uid="{00000000-0005-0000-0000-00000E2C0000}"/>
    <cellStyle name="40% - Accent1 5 3 3 2 2" xfId="8681" xr:uid="{00000000-0005-0000-0000-00000F2C0000}"/>
    <cellStyle name="40% - Accent1 5 3 3 2 3" xfId="12958" xr:uid="{00000000-0005-0000-0000-0000102C0000}"/>
    <cellStyle name="40% - Accent1 5 3 3 2 4" xfId="17216" xr:uid="{00000000-0005-0000-0000-0000112C0000}"/>
    <cellStyle name="40% - Accent1 5 3 3 2 5" xfId="21435" xr:uid="{00000000-0005-0000-0000-0000122C0000}"/>
    <cellStyle name="40% - Accent1 5 3 3 2 6" xfId="25630" xr:uid="{00000000-0005-0000-0000-0000132C0000}"/>
    <cellStyle name="40% - Accent1 5 3 3 2 7" xfId="29526" xr:uid="{00000000-0005-0000-0000-0000142C0000}"/>
    <cellStyle name="40% - Accent1 5 3 3 3" xfId="6492" xr:uid="{00000000-0005-0000-0000-0000152C0000}"/>
    <cellStyle name="40% - Accent1 5 3 3 4" xfId="10781" xr:uid="{00000000-0005-0000-0000-0000162C0000}"/>
    <cellStyle name="40% - Accent1 5 3 3 5" xfId="15057" xr:uid="{00000000-0005-0000-0000-0000172C0000}"/>
    <cellStyle name="40% - Accent1 5 3 3 6" xfId="19297" xr:uid="{00000000-0005-0000-0000-0000182C0000}"/>
    <cellStyle name="40% - Accent1 5 3 3 7" xfId="23545" xr:uid="{00000000-0005-0000-0000-0000192C0000}"/>
    <cellStyle name="40% - Accent1 5 3 3 8" xfId="27642" xr:uid="{00000000-0005-0000-0000-00001A2C0000}"/>
    <cellStyle name="40% - Accent1 5 3 4" xfId="3049" xr:uid="{00000000-0005-0000-0000-00001B2C0000}"/>
    <cellStyle name="40% - Accent1 5 3 4 2" xfId="8022" xr:uid="{00000000-0005-0000-0000-00001C2C0000}"/>
    <cellStyle name="40% - Accent1 5 3 4 3" xfId="12299" xr:uid="{00000000-0005-0000-0000-00001D2C0000}"/>
    <cellStyle name="40% - Accent1 5 3 4 4" xfId="16558" xr:uid="{00000000-0005-0000-0000-00001E2C0000}"/>
    <cellStyle name="40% - Accent1 5 3 4 5" xfId="20777" xr:uid="{00000000-0005-0000-0000-00001F2C0000}"/>
    <cellStyle name="40% - Accent1 5 3 4 6" xfId="24973" xr:uid="{00000000-0005-0000-0000-0000202C0000}"/>
    <cellStyle name="40% - Accent1 5 3 4 7" xfId="28869" xr:uid="{00000000-0005-0000-0000-0000212C0000}"/>
    <cellStyle name="40% - Accent1 5 3 5" xfId="4398" xr:uid="{00000000-0005-0000-0000-0000222C0000}"/>
    <cellStyle name="40% - Accent1 5 3 5 2" xfId="9370" xr:uid="{00000000-0005-0000-0000-0000232C0000}"/>
    <cellStyle name="40% - Accent1 5 3 5 3" xfId="13648" xr:uid="{00000000-0005-0000-0000-0000242C0000}"/>
    <cellStyle name="40% - Accent1 5 3 5 4" xfId="17904" xr:uid="{00000000-0005-0000-0000-0000252C0000}"/>
    <cellStyle name="40% - Accent1 5 3 5 5" xfId="22121" xr:uid="{00000000-0005-0000-0000-0000262C0000}"/>
    <cellStyle name="40% - Accent1 5 3 5 6" xfId="26307" xr:uid="{00000000-0005-0000-0000-0000272C0000}"/>
    <cellStyle name="40% - Accent1 5 3 5 7" xfId="30186" xr:uid="{00000000-0005-0000-0000-0000282C0000}"/>
    <cellStyle name="40% - Accent1 5 3 6" xfId="5240" xr:uid="{00000000-0005-0000-0000-0000292C0000}"/>
    <cellStyle name="40% - Accent1 5 3 7" xfId="7896" xr:uid="{00000000-0005-0000-0000-00002A2C0000}"/>
    <cellStyle name="40% - Accent1 5 3 8" xfId="12174" xr:uid="{00000000-0005-0000-0000-00002B2C0000}"/>
    <cellStyle name="40% - Accent1 5 3 9" xfId="16434" xr:uid="{00000000-0005-0000-0000-00002C2C0000}"/>
    <cellStyle name="40% - Accent1 5 4" xfId="1903" xr:uid="{00000000-0005-0000-0000-00002D2C0000}"/>
    <cellStyle name="40% - Accent1 5 4 2" xfId="6877" xr:uid="{00000000-0005-0000-0000-00002E2C0000}"/>
    <cellStyle name="40% - Accent1 5 4 3" xfId="11163" xr:uid="{00000000-0005-0000-0000-00002F2C0000}"/>
    <cellStyle name="40% - Accent1 5 4 4" xfId="15435" xr:uid="{00000000-0005-0000-0000-0000302C0000}"/>
    <cellStyle name="40% - Accent1 5 4 5" xfId="19672" xr:uid="{00000000-0005-0000-0000-0000312C0000}"/>
    <cellStyle name="40% - Accent1 5 4 6" xfId="23910" xr:uid="{00000000-0005-0000-0000-0000322C0000}"/>
    <cellStyle name="40% - Accent1 5 4 7" xfId="27991" xr:uid="{00000000-0005-0000-0000-0000332C0000}"/>
    <cellStyle name="40% - Accent1 5 5" xfId="1007" xr:uid="{00000000-0005-0000-0000-0000342C0000}"/>
    <cellStyle name="40% - Accent1 5 5 2" xfId="5983" xr:uid="{00000000-0005-0000-0000-0000352C0000}"/>
    <cellStyle name="40% - Accent1 5 5 3" xfId="10273" xr:uid="{00000000-0005-0000-0000-0000362C0000}"/>
    <cellStyle name="40% - Accent1 5 5 4" xfId="14551" xr:uid="{00000000-0005-0000-0000-0000372C0000}"/>
    <cellStyle name="40% - Accent1 5 5 5" xfId="18802" xr:uid="{00000000-0005-0000-0000-0000382C0000}"/>
    <cellStyle name="40% - Accent1 5 5 6" xfId="23051" xr:uid="{00000000-0005-0000-0000-0000392C0000}"/>
    <cellStyle name="40% - Accent1 5 5 7" xfId="27183" xr:uid="{00000000-0005-0000-0000-00003A2C0000}"/>
    <cellStyle name="40% - Accent1 6" xfId="363" xr:uid="{00000000-0005-0000-0000-00003B2C0000}"/>
    <cellStyle name="40% - Accent1 6 10" xfId="20513" xr:uid="{00000000-0005-0000-0000-00003C2C0000}"/>
    <cellStyle name="40% - Accent1 6 11" xfId="23018" xr:uid="{00000000-0005-0000-0000-00003D2C0000}"/>
    <cellStyle name="40% - Accent1 6 2" xfId="737" xr:uid="{00000000-0005-0000-0000-00003E2C0000}"/>
    <cellStyle name="40% - Accent1 6 2 10" xfId="18539" xr:uid="{00000000-0005-0000-0000-00003F2C0000}"/>
    <cellStyle name="40% - Accent1 6 2 11" xfId="22790" xr:uid="{00000000-0005-0000-0000-0000402C0000}"/>
    <cellStyle name="40% - Accent1 6 2 12" xfId="26942" xr:uid="{00000000-0005-0000-0000-0000412C0000}"/>
    <cellStyle name="40% - Accent1 6 2 2" xfId="1518" xr:uid="{00000000-0005-0000-0000-0000422C0000}"/>
    <cellStyle name="40% - Accent1 6 2 2 2" xfId="2369" xr:uid="{00000000-0005-0000-0000-0000432C0000}"/>
    <cellStyle name="40% - Accent1 6 2 2 2 2" xfId="7343" xr:uid="{00000000-0005-0000-0000-0000442C0000}"/>
    <cellStyle name="40% - Accent1 6 2 2 2 3" xfId="11628" xr:uid="{00000000-0005-0000-0000-0000452C0000}"/>
    <cellStyle name="40% - Accent1 6 2 2 2 4" xfId="15900" xr:uid="{00000000-0005-0000-0000-0000462C0000}"/>
    <cellStyle name="40% - Accent1 6 2 2 2 5" xfId="20134" xr:uid="{00000000-0005-0000-0000-0000472C0000}"/>
    <cellStyle name="40% - Accent1 6 2 2 2 6" xfId="24372" xr:uid="{00000000-0005-0000-0000-0000482C0000}"/>
    <cellStyle name="40% - Accent1 6 2 2 2 7" xfId="28450" xr:uid="{00000000-0005-0000-0000-0000492C0000}"/>
    <cellStyle name="40% - Accent1 6 2 2 3" xfId="4104" xr:uid="{00000000-0005-0000-0000-00004A2C0000}"/>
    <cellStyle name="40% - Accent1 6 2 2 3 2" xfId="9078" xr:uid="{00000000-0005-0000-0000-00004B2C0000}"/>
    <cellStyle name="40% - Accent1 6 2 2 3 3" xfId="13355" xr:uid="{00000000-0005-0000-0000-00004C2C0000}"/>
    <cellStyle name="40% - Accent1 6 2 2 3 4" xfId="17613" xr:uid="{00000000-0005-0000-0000-00004D2C0000}"/>
    <cellStyle name="40% - Accent1 6 2 2 3 5" xfId="21832" xr:uid="{00000000-0005-0000-0000-00004E2C0000}"/>
    <cellStyle name="40% - Accent1 6 2 2 3 6" xfId="26027" xr:uid="{00000000-0005-0000-0000-00004F2C0000}"/>
    <cellStyle name="40% - Accent1 6 2 2 3 7" xfId="29923" xr:uid="{00000000-0005-0000-0000-0000502C0000}"/>
    <cellStyle name="40% - Accent1 6 2 2 4" xfId="6493" xr:uid="{00000000-0005-0000-0000-0000512C0000}"/>
    <cellStyle name="40% - Accent1 6 2 2 5" xfId="10782" xr:uid="{00000000-0005-0000-0000-0000522C0000}"/>
    <cellStyle name="40% - Accent1 6 2 2 6" xfId="15058" xr:uid="{00000000-0005-0000-0000-0000532C0000}"/>
    <cellStyle name="40% - Accent1 6 2 2 7" xfId="19298" xr:uid="{00000000-0005-0000-0000-0000542C0000}"/>
    <cellStyle name="40% - Accent1 6 2 2 8" xfId="23546" xr:uid="{00000000-0005-0000-0000-0000552C0000}"/>
    <cellStyle name="40% - Accent1 6 2 2 9" xfId="27643" xr:uid="{00000000-0005-0000-0000-0000562C0000}"/>
    <cellStyle name="40% - Accent1 6 2 3" xfId="1996" xr:uid="{00000000-0005-0000-0000-0000572C0000}"/>
    <cellStyle name="40% - Accent1 6 2 3 2" xfId="6970" xr:uid="{00000000-0005-0000-0000-0000582C0000}"/>
    <cellStyle name="40% - Accent1 6 2 3 3" xfId="11255" xr:uid="{00000000-0005-0000-0000-0000592C0000}"/>
    <cellStyle name="40% - Accent1 6 2 3 4" xfId="15527" xr:uid="{00000000-0005-0000-0000-00005A2C0000}"/>
    <cellStyle name="40% - Accent1 6 2 3 5" xfId="19761" xr:uid="{00000000-0005-0000-0000-00005B2C0000}"/>
    <cellStyle name="40% - Accent1 6 2 3 6" xfId="23999" xr:uid="{00000000-0005-0000-0000-00005C2C0000}"/>
    <cellStyle name="40% - Accent1 6 2 3 7" xfId="28077" xr:uid="{00000000-0005-0000-0000-00005D2C0000}"/>
    <cellStyle name="40% - Accent1 6 2 4" xfId="1135" xr:uid="{00000000-0005-0000-0000-00005E2C0000}"/>
    <cellStyle name="40% - Accent1 6 2 4 2" xfId="6110" xr:uid="{00000000-0005-0000-0000-00005F2C0000}"/>
    <cellStyle name="40% - Accent1 6 2 4 3" xfId="10399" xr:uid="{00000000-0005-0000-0000-0000602C0000}"/>
    <cellStyle name="40% - Accent1 6 2 4 4" xfId="14677" xr:uid="{00000000-0005-0000-0000-0000612C0000}"/>
    <cellStyle name="40% - Accent1 6 2 4 5" xfId="18919" xr:uid="{00000000-0005-0000-0000-0000622C0000}"/>
    <cellStyle name="40% - Accent1 6 2 4 6" xfId="23165" xr:uid="{00000000-0005-0000-0000-0000632C0000}"/>
    <cellStyle name="40% - Accent1 6 2 4 7" xfId="27270" xr:uid="{00000000-0005-0000-0000-0000642C0000}"/>
    <cellStyle name="40% - Accent1 6 2 5" xfId="3447" xr:uid="{00000000-0005-0000-0000-0000652C0000}"/>
    <cellStyle name="40% - Accent1 6 2 5 2" xfId="8421" xr:uid="{00000000-0005-0000-0000-0000662C0000}"/>
    <cellStyle name="40% - Accent1 6 2 5 3" xfId="12698" xr:uid="{00000000-0005-0000-0000-0000672C0000}"/>
    <cellStyle name="40% - Accent1 6 2 5 4" xfId="16956" xr:uid="{00000000-0005-0000-0000-0000682C0000}"/>
    <cellStyle name="40% - Accent1 6 2 5 5" xfId="21175" xr:uid="{00000000-0005-0000-0000-0000692C0000}"/>
    <cellStyle name="40% - Accent1 6 2 5 6" xfId="25370" xr:uid="{00000000-0005-0000-0000-00006A2C0000}"/>
    <cellStyle name="40% - Accent1 6 2 5 7" xfId="29266" xr:uid="{00000000-0005-0000-0000-00006B2C0000}"/>
    <cellStyle name="40% - Accent1 6 2 6" xfId="4795" xr:uid="{00000000-0005-0000-0000-00006C2C0000}"/>
    <cellStyle name="40% - Accent1 6 2 6 2" xfId="9767" xr:uid="{00000000-0005-0000-0000-00006D2C0000}"/>
    <cellStyle name="40% - Accent1 6 2 6 3" xfId="14045" xr:uid="{00000000-0005-0000-0000-00006E2C0000}"/>
    <cellStyle name="40% - Accent1 6 2 6 4" xfId="18301" xr:uid="{00000000-0005-0000-0000-00006F2C0000}"/>
    <cellStyle name="40% - Accent1 6 2 6 5" xfId="22518" xr:uid="{00000000-0005-0000-0000-0000702C0000}"/>
    <cellStyle name="40% - Accent1 6 2 6 6" xfId="26704" xr:uid="{00000000-0005-0000-0000-0000712C0000}"/>
    <cellStyle name="40% - Accent1 6 2 6 7" xfId="30583" xr:uid="{00000000-0005-0000-0000-0000722C0000}"/>
    <cellStyle name="40% - Accent1 6 2 7" xfId="5713" xr:uid="{00000000-0005-0000-0000-0000732C0000}"/>
    <cellStyle name="40% - Accent1 6 2 8" xfId="10005" xr:uid="{00000000-0005-0000-0000-0000742C0000}"/>
    <cellStyle name="40% - Accent1 6 2 9" xfId="14283" xr:uid="{00000000-0005-0000-0000-0000752C0000}"/>
    <cellStyle name="40% - Accent1 6 3" xfId="1026" xr:uid="{00000000-0005-0000-0000-0000762C0000}"/>
    <cellStyle name="40% - Accent1 6 3 2" xfId="3775" xr:uid="{00000000-0005-0000-0000-0000772C0000}"/>
    <cellStyle name="40% - Accent1 6 3 2 2" xfId="8749" xr:uid="{00000000-0005-0000-0000-0000782C0000}"/>
    <cellStyle name="40% - Accent1 6 3 2 3" xfId="13026" xr:uid="{00000000-0005-0000-0000-0000792C0000}"/>
    <cellStyle name="40% - Accent1 6 3 2 4" xfId="17284" xr:uid="{00000000-0005-0000-0000-00007A2C0000}"/>
    <cellStyle name="40% - Accent1 6 3 2 5" xfId="21503" xr:uid="{00000000-0005-0000-0000-00007B2C0000}"/>
    <cellStyle name="40% - Accent1 6 3 2 6" xfId="25698" xr:uid="{00000000-0005-0000-0000-00007C2C0000}"/>
    <cellStyle name="40% - Accent1 6 3 2 7" xfId="29594" xr:uid="{00000000-0005-0000-0000-00007D2C0000}"/>
    <cellStyle name="40% - Accent1 6 4" xfId="3118" xr:uid="{00000000-0005-0000-0000-00007E2C0000}"/>
    <cellStyle name="40% - Accent1 6 4 2" xfId="8091" xr:uid="{00000000-0005-0000-0000-00007F2C0000}"/>
    <cellStyle name="40% - Accent1 6 4 3" xfId="12368" xr:uid="{00000000-0005-0000-0000-0000802C0000}"/>
    <cellStyle name="40% - Accent1 6 4 4" xfId="16627" xr:uid="{00000000-0005-0000-0000-0000812C0000}"/>
    <cellStyle name="40% - Accent1 6 4 5" xfId="20845" xr:uid="{00000000-0005-0000-0000-0000822C0000}"/>
    <cellStyle name="40% - Accent1 6 4 6" xfId="25041" xr:uid="{00000000-0005-0000-0000-0000832C0000}"/>
    <cellStyle name="40% - Accent1 6 4 7" xfId="28937" xr:uid="{00000000-0005-0000-0000-0000842C0000}"/>
    <cellStyle name="40% - Accent1 6 5" xfId="4466" xr:uid="{00000000-0005-0000-0000-0000852C0000}"/>
    <cellStyle name="40% - Accent1 6 5 2" xfId="9438" xr:uid="{00000000-0005-0000-0000-0000862C0000}"/>
    <cellStyle name="40% - Accent1 6 5 3" xfId="13716" xr:uid="{00000000-0005-0000-0000-0000872C0000}"/>
    <cellStyle name="40% - Accent1 6 5 4" xfId="17972" xr:uid="{00000000-0005-0000-0000-0000882C0000}"/>
    <cellStyle name="40% - Accent1 6 5 5" xfId="22189" xr:uid="{00000000-0005-0000-0000-0000892C0000}"/>
    <cellStyle name="40% - Accent1 6 5 6" xfId="26375" xr:uid="{00000000-0005-0000-0000-00008A2C0000}"/>
    <cellStyle name="40% - Accent1 6 5 7" xfId="30254" xr:uid="{00000000-0005-0000-0000-00008B2C0000}"/>
    <cellStyle name="40% - Accent1 6 6" xfId="5340" xr:uid="{00000000-0005-0000-0000-00008C2C0000}"/>
    <cellStyle name="40% - Accent1 6 7" xfId="5947" xr:uid="{00000000-0005-0000-0000-00008D2C0000}"/>
    <cellStyle name="40% - Accent1 6 8" xfId="10237" xr:uid="{00000000-0005-0000-0000-00008E2C0000}"/>
    <cellStyle name="40% - Accent1 6 9" xfId="14515" xr:uid="{00000000-0005-0000-0000-00008F2C0000}"/>
    <cellStyle name="40% - Accent1 7" xfId="555" xr:uid="{00000000-0005-0000-0000-0000902C0000}"/>
    <cellStyle name="40% - Accent1 7 2" xfId="1519" xr:uid="{00000000-0005-0000-0000-0000912C0000}"/>
    <cellStyle name="40% - Accent1 7 2 2" xfId="2370" xr:uid="{00000000-0005-0000-0000-0000922C0000}"/>
    <cellStyle name="40% - Accent1 7 2 2 2" xfId="7344" xr:uid="{00000000-0005-0000-0000-0000932C0000}"/>
    <cellStyle name="40% - Accent1 7 2 2 3" xfId="11629" xr:uid="{00000000-0005-0000-0000-0000942C0000}"/>
    <cellStyle name="40% - Accent1 7 2 2 4" xfId="15901" xr:uid="{00000000-0005-0000-0000-0000952C0000}"/>
    <cellStyle name="40% - Accent1 7 2 2 5" xfId="20135" xr:uid="{00000000-0005-0000-0000-0000962C0000}"/>
    <cellStyle name="40% - Accent1 7 2 2 6" xfId="24373" xr:uid="{00000000-0005-0000-0000-0000972C0000}"/>
    <cellStyle name="40% - Accent1 7 2 2 7" xfId="28451" xr:uid="{00000000-0005-0000-0000-0000982C0000}"/>
    <cellStyle name="40% - Accent1 7 2 3" xfId="6494" xr:uid="{00000000-0005-0000-0000-0000992C0000}"/>
    <cellStyle name="40% - Accent1 7 2 4" xfId="10783" xr:uid="{00000000-0005-0000-0000-00009A2C0000}"/>
    <cellStyle name="40% - Accent1 7 2 5" xfId="15059" xr:uid="{00000000-0005-0000-0000-00009B2C0000}"/>
    <cellStyle name="40% - Accent1 7 2 6" xfId="19299" xr:uid="{00000000-0005-0000-0000-00009C2C0000}"/>
    <cellStyle name="40% - Accent1 7 2 7" xfId="23547" xr:uid="{00000000-0005-0000-0000-00009D2C0000}"/>
    <cellStyle name="40% - Accent1 7 2 8" xfId="27644" xr:uid="{00000000-0005-0000-0000-00009E2C0000}"/>
    <cellStyle name="40% - Accent1 7 3" xfId="2129" xr:uid="{00000000-0005-0000-0000-00009F2C0000}"/>
    <cellStyle name="40% - Accent1 7 3 2" xfId="7103" xr:uid="{00000000-0005-0000-0000-0000A02C0000}"/>
    <cellStyle name="40% - Accent1 7 3 3" xfId="11388" xr:uid="{00000000-0005-0000-0000-0000A12C0000}"/>
    <cellStyle name="40% - Accent1 7 3 4" xfId="15660" xr:uid="{00000000-0005-0000-0000-0000A22C0000}"/>
    <cellStyle name="40% - Accent1 7 3 5" xfId="19894" xr:uid="{00000000-0005-0000-0000-0000A32C0000}"/>
    <cellStyle name="40% - Accent1 7 3 6" xfId="24132" xr:uid="{00000000-0005-0000-0000-0000A42C0000}"/>
    <cellStyle name="40% - Accent1 7 3 7" xfId="28210" xr:uid="{00000000-0005-0000-0000-0000A52C0000}"/>
    <cellStyle name="40% - Accent1 7 4" xfId="1270" xr:uid="{00000000-0005-0000-0000-0000A62C0000}"/>
    <cellStyle name="40% - Accent1 7 4 2" xfId="6245" xr:uid="{00000000-0005-0000-0000-0000A72C0000}"/>
    <cellStyle name="40% - Accent1 7 4 3" xfId="10534" xr:uid="{00000000-0005-0000-0000-0000A82C0000}"/>
    <cellStyle name="40% - Accent1 7 4 4" xfId="14810" xr:uid="{00000000-0005-0000-0000-0000A92C0000}"/>
    <cellStyle name="40% - Accent1 7 4 5" xfId="19052" xr:uid="{00000000-0005-0000-0000-0000AA2C0000}"/>
    <cellStyle name="40% - Accent1 7 4 6" xfId="23298" xr:uid="{00000000-0005-0000-0000-0000AB2C0000}"/>
    <cellStyle name="40% - Accent1 7 4 7" xfId="27403" xr:uid="{00000000-0005-0000-0000-0000AC2C0000}"/>
    <cellStyle name="40% - Accent1 8" xfId="1520" xr:uid="{00000000-0005-0000-0000-0000AD2C0000}"/>
    <cellStyle name="40% - Accent2" xfId="8" builtinId="35" customBuiltin="1"/>
    <cellStyle name="40% - Accent2 2" xfId="79" xr:uid="{00000000-0005-0000-0000-0000AF2C0000}"/>
    <cellStyle name="40% - Accent2 2 10" xfId="2974" xr:uid="{00000000-0005-0000-0000-0000B02C0000}"/>
    <cellStyle name="40% - Accent2 2 10 2" xfId="7947" xr:uid="{00000000-0005-0000-0000-0000B12C0000}"/>
    <cellStyle name="40% - Accent2 2 10 3" xfId="12224" xr:uid="{00000000-0005-0000-0000-0000B22C0000}"/>
    <cellStyle name="40% - Accent2 2 10 4" xfId="16483" xr:uid="{00000000-0005-0000-0000-0000B32C0000}"/>
    <cellStyle name="40% - Accent2 2 10 5" xfId="20702" xr:uid="{00000000-0005-0000-0000-0000B42C0000}"/>
    <cellStyle name="40% - Accent2 2 10 6" xfId="24900" xr:uid="{00000000-0005-0000-0000-0000B52C0000}"/>
    <cellStyle name="40% - Accent2 2 10 7" xfId="28797" xr:uid="{00000000-0005-0000-0000-0000B62C0000}"/>
    <cellStyle name="40% - Accent2 2 11" xfId="4329" xr:uid="{00000000-0005-0000-0000-0000B72C0000}"/>
    <cellStyle name="40% - Accent2 2 11 2" xfId="9301" xr:uid="{00000000-0005-0000-0000-0000B82C0000}"/>
    <cellStyle name="40% - Accent2 2 11 3" xfId="13579" xr:uid="{00000000-0005-0000-0000-0000B92C0000}"/>
    <cellStyle name="40% - Accent2 2 11 4" xfId="17835" xr:uid="{00000000-0005-0000-0000-0000BA2C0000}"/>
    <cellStyle name="40% - Accent2 2 11 5" xfId="22052" xr:uid="{00000000-0005-0000-0000-0000BB2C0000}"/>
    <cellStyle name="40% - Accent2 2 11 6" xfId="26238" xr:uid="{00000000-0005-0000-0000-0000BC2C0000}"/>
    <cellStyle name="40% - Accent2 2 11 7" xfId="30117" xr:uid="{00000000-0005-0000-0000-0000BD2C0000}"/>
    <cellStyle name="40% - Accent2 2 12" xfId="5058" xr:uid="{00000000-0005-0000-0000-0000BE2C0000}"/>
    <cellStyle name="40% - Accent2 2 13" xfId="5024" xr:uid="{00000000-0005-0000-0000-0000BF2C0000}"/>
    <cellStyle name="40% - Accent2 2 14" xfId="8025" xr:uid="{00000000-0005-0000-0000-0000C02C0000}"/>
    <cellStyle name="40% - Accent2 2 15" xfId="12302" xr:uid="{00000000-0005-0000-0000-0000C12C0000}"/>
    <cellStyle name="40% - Accent2 2 16" xfId="20629" xr:uid="{00000000-0005-0000-0000-0000C22C0000}"/>
    <cellStyle name="40% - Accent2 2 17" xfId="16561" xr:uid="{00000000-0005-0000-0000-0000C32C0000}"/>
    <cellStyle name="40% - Accent2 2 2" xfId="169" xr:uid="{00000000-0005-0000-0000-0000C42C0000}"/>
    <cellStyle name="40% - Accent2 2 2 10" xfId="4361" xr:uid="{00000000-0005-0000-0000-0000C52C0000}"/>
    <cellStyle name="40% - Accent2 2 2 10 2" xfId="9333" xr:uid="{00000000-0005-0000-0000-0000C62C0000}"/>
    <cellStyle name="40% - Accent2 2 2 10 3" xfId="13611" xr:uid="{00000000-0005-0000-0000-0000C72C0000}"/>
    <cellStyle name="40% - Accent2 2 2 10 4" xfId="17867" xr:uid="{00000000-0005-0000-0000-0000C82C0000}"/>
    <cellStyle name="40% - Accent2 2 2 10 5" xfId="22084" xr:uid="{00000000-0005-0000-0000-0000C92C0000}"/>
    <cellStyle name="40% - Accent2 2 2 10 6" xfId="26270" xr:uid="{00000000-0005-0000-0000-0000CA2C0000}"/>
    <cellStyle name="40% - Accent2 2 2 10 7" xfId="30149" xr:uid="{00000000-0005-0000-0000-0000CB2C0000}"/>
    <cellStyle name="40% - Accent2 2 2 11" xfId="5147" xr:uid="{00000000-0005-0000-0000-0000CC2C0000}"/>
    <cellStyle name="40% - Accent2 2 2 12" xfId="5247" xr:uid="{00000000-0005-0000-0000-0000CD2C0000}"/>
    <cellStyle name="40% - Accent2 2 2 13" xfId="7679" xr:uid="{00000000-0005-0000-0000-0000CE2C0000}"/>
    <cellStyle name="40% - Accent2 2 2 14" xfId="11961" xr:uid="{00000000-0005-0000-0000-0000CF2C0000}"/>
    <cellStyle name="40% - Accent2 2 2 15" xfId="6644" xr:uid="{00000000-0005-0000-0000-0000D02C0000}"/>
    <cellStyle name="40% - Accent2 2 2 16" xfId="18828" xr:uid="{00000000-0005-0000-0000-0000D12C0000}"/>
    <cellStyle name="40% - Accent2 2 2 2" xfId="313" xr:uid="{00000000-0005-0000-0000-0000D22C0000}"/>
    <cellStyle name="40% - Accent2 2 2 2 10" xfId="6085" xr:uid="{00000000-0005-0000-0000-0000D32C0000}"/>
    <cellStyle name="40% - Accent2 2 2 2 11" xfId="10373" xr:uid="{00000000-0005-0000-0000-0000D42C0000}"/>
    <cellStyle name="40% - Accent2 2 2 2 12" xfId="20533" xr:uid="{00000000-0005-0000-0000-0000D52C0000}"/>
    <cellStyle name="40% - Accent2 2 2 2 13" xfId="16276" xr:uid="{00000000-0005-0000-0000-0000D62C0000}"/>
    <cellStyle name="40% - Accent2 2 2 2 2" xfId="477" xr:uid="{00000000-0005-0000-0000-0000D72C0000}"/>
    <cellStyle name="40% - Accent2 2 2 2 2 10" xfId="15376" xr:uid="{00000000-0005-0000-0000-0000D82C0000}"/>
    <cellStyle name="40% - Accent2 2 2 2 2 11" xfId="16258" xr:uid="{00000000-0005-0000-0000-0000D92C0000}"/>
    <cellStyle name="40% - Accent2 2 2 2 2 12" xfId="23852" xr:uid="{00000000-0005-0000-0000-0000DA2C0000}"/>
    <cellStyle name="40% - Accent2 2 2 2 2 2" xfId="851" xr:uid="{00000000-0005-0000-0000-0000DB2C0000}"/>
    <cellStyle name="40% - Accent2 2 2 2 2 2 10" xfId="22904" xr:uid="{00000000-0005-0000-0000-0000DC2C0000}"/>
    <cellStyle name="40% - Accent2 2 2 2 2 2 11" xfId="27056" xr:uid="{00000000-0005-0000-0000-0000DD2C0000}"/>
    <cellStyle name="40% - Accent2 2 2 2 2 2 2" xfId="2371" xr:uid="{00000000-0005-0000-0000-0000DE2C0000}"/>
    <cellStyle name="40% - Accent2 2 2 2 2 2 2 2" xfId="4218" xr:uid="{00000000-0005-0000-0000-0000DF2C0000}"/>
    <cellStyle name="40% - Accent2 2 2 2 2 2 2 2 2" xfId="9192" xr:uid="{00000000-0005-0000-0000-0000E02C0000}"/>
    <cellStyle name="40% - Accent2 2 2 2 2 2 2 2 3" xfId="13469" xr:uid="{00000000-0005-0000-0000-0000E12C0000}"/>
    <cellStyle name="40% - Accent2 2 2 2 2 2 2 2 4" xfId="17727" xr:uid="{00000000-0005-0000-0000-0000E22C0000}"/>
    <cellStyle name="40% - Accent2 2 2 2 2 2 2 2 5" xfId="21946" xr:uid="{00000000-0005-0000-0000-0000E32C0000}"/>
    <cellStyle name="40% - Accent2 2 2 2 2 2 2 2 6" xfId="26141" xr:uid="{00000000-0005-0000-0000-0000E42C0000}"/>
    <cellStyle name="40% - Accent2 2 2 2 2 2 2 2 7" xfId="30037" xr:uid="{00000000-0005-0000-0000-0000E52C0000}"/>
    <cellStyle name="40% - Accent2 2 2 2 2 2 2 3" xfId="7345" xr:uid="{00000000-0005-0000-0000-0000E62C0000}"/>
    <cellStyle name="40% - Accent2 2 2 2 2 2 2 4" xfId="11630" xr:uid="{00000000-0005-0000-0000-0000E72C0000}"/>
    <cellStyle name="40% - Accent2 2 2 2 2 2 2 5" xfId="15902" xr:uid="{00000000-0005-0000-0000-0000E82C0000}"/>
    <cellStyle name="40% - Accent2 2 2 2 2 2 2 6" xfId="20136" xr:uid="{00000000-0005-0000-0000-0000E92C0000}"/>
    <cellStyle name="40% - Accent2 2 2 2 2 2 2 7" xfId="24374" xr:uid="{00000000-0005-0000-0000-0000EA2C0000}"/>
    <cellStyle name="40% - Accent2 2 2 2 2 2 2 8" xfId="28452" xr:uid="{00000000-0005-0000-0000-0000EB2C0000}"/>
    <cellStyle name="40% - Accent2 2 2 2 2 2 3" xfId="1521" xr:uid="{00000000-0005-0000-0000-0000EC2C0000}"/>
    <cellStyle name="40% - Accent2 2 2 2 2 2 3 2" xfId="6496" xr:uid="{00000000-0005-0000-0000-0000ED2C0000}"/>
    <cellStyle name="40% - Accent2 2 2 2 2 2 3 3" xfId="10785" xr:uid="{00000000-0005-0000-0000-0000EE2C0000}"/>
    <cellStyle name="40% - Accent2 2 2 2 2 2 3 4" xfId="15061" xr:uid="{00000000-0005-0000-0000-0000EF2C0000}"/>
    <cellStyle name="40% - Accent2 2 2 2 2 2 3 5" xfId="19300" xr:uid="{00000000-0005-0000-0000-0000F02C0000}"/>
    <cellStyle name="40% - Accent2 2 2 2 2 2 3 6" xfId="23549" xr:uid="{00000000-0005-0000-0000-0000F12C0000}"/>
    <cellStyle name="40% - Accent2 2 2 2 2 2 3 7" xfId="27645" xr:uid="{00000000-0005-0000-0000-0000F22C0000}"/>
    <cellStyle name="40% - Accent2 2 2 2 2 2 4" xfId="3561" xr:uid="{00000000-0005-0000-0000-0000F32C0000}"/>
    <cellStyle name="40% - Accent2 2 2 2 2 2 4 2" xfId="8535" xr:uid="{00000000-0005-0000-0000-0000F42C0000}"/>
    <cellStyle name="40% - Accent2 2 2 2 2 2 4 3" xfId="12812" xr:uid="{00000000-0005-0000-0000-0000F52C0000}"/>
    <cellStyle name="40% - Accent2 2 2 2 2 2 4 4" xfId="17070" xr:uid="{00000000-0005-0000-0000-0000F62C0000}"/>
    <cellStyle name="40% - Accent2 2 2 2 2 2 4 5" xfId="21289" xr:uid="{00000000-0005-0000-0000-0000F72C0000}"/>
    <cellStyle name="40% - Accent2 2 2 2 2 2 4 6" xfId="25484" xr:uid="{00000000-0005-0000-0000-0000F82C0000}"/>
    <cellStyle name="40% - Accent2 2 2 2 2 2 4 7" xfId="29380" xr:uid="{00000000-0005-0000-0000-0000F92C0000}"/>
    <cellStyle name="40% - Accent2 2 2 2 2 2 5" xfId="4909" xr:uid="{00000000-0005-0000-0000-0000FA2C0000}"/>
    <cellStyle name="40% - Accent2 2 2 2 2 2 5 2" xfId="9881" xr:uid="{00000000-0005-0000-0000-0000FB2C0000}"/>
    <cellStyle name="40% - Accent2 2 2 2 2 2 5 3" xfId="14159" xr:uid="{00000000-0005-0000-0000-0000FC2C0000}"/>
    <cellStyle name="40% - Accent2 2 2 2 2 2 5 4" xfId="18415" xr:uid="{00000000-0005-0000-0000-0000FD2C0000}"/>
    <cellStyle name="40% - Accent2 2 2 2 2 2 5 5" xfId="22632" xr:uid="{00000000-0005-0000-0000-0000FE2C0000}"/>
    <cellStyle name="40% - Accent2 2 2 2 2 2 5 6" xfId="26818" xr:uid="{00000000-0005-0000-0000-0000FF2C0000}"/>
    <cellStyle name="40% - Accent2 2 2 2 2 2 5 7" xfId="30697" xr:uid="{00000000-0005-0000-0000-0000002D0000}"/>
    <cellStyle name="40% - Accent2 2 2 2 2 2 6" xfId="5827" xr:uid="{00000000-0005-0000-0000-0000012D0000}"/>
    <cellStyle name="40% - Accent2 2 2 2 2 2 7" xfId="10119" xr:uid="{00000000-0005-0000-0000-0000022D0000}"/>
    <cellStyle name="40% - Accent2 2 2 2 2 2 8" xfId="14397" xr:uid="{00000000-0005-0000-0000-0000032D0000}"/>
    <cellStyle name="40% - Accent2 2 2 2 2 2 9" xfId="18653" xr:uid="{00000000-0005-0000-0000-0000042D0000}"/>
    <cellStyle name="40% - Accent2 2 2 2 2 3" xfId="2110" xr:uid="{00000000-0005-0000-0000-0000052D0000}"/>
    <cellStyle name="40% - Accent2 2 2 2 2 3 2" xfId="3889" xr:uid="{00000000-0005-0000-0000-0000062D0000}"/>
    <cellStyle name="40% - Accent2 2 2 2 2 3 2 2" xfId="8863" xr:uid="{00000000-0005-0000-0000-0000072D0000}"/>
    <cellStyle name="40% - Accent2 2 2 2 2 3 2 3" xfId="13140" xr:uid="{00000000-0005-0000-0000-0000082D0000}"/>
    <cellStyle name="40% - Accent2 2 2 2 2 3 2 4" xfId="17398" xr:uid="{00000000-0005-0000-0000-0000092D0000}"/>
    <cellStyle name="40% - Accent2 2 2 2 2 3 2 5" xfId="21617" xr:uid="{00000000-0005-0000-0000-00000A2D0000}"/>
    <cellStyle name="40% - Accent2 2 2 2 2 3 2 6" xfId="25812" xr:uid="{00000000-0005-0000-0000-00000B2D0000}"/>
    <cellStyle name="40% - Accent2 2 2 2 2 3 2 7" xfId="29708" xr:uid="{00000000-0005-0000-0000-00000C2D0000}"/>
    <cellStyle name="40% - Accent2 2 2 2 2 3 3" xfId="7084" xr:uid="{00000000-0005-0000-0000-00000D2D0000}"/>
    <cellStyle name="40% - Accent2 2 2 2 2 3 4" xfId="11369" xr:uid="{00000000-0005-0000-0000-00000E2D0000}"/>
    <cellStyle name="40% - Accent2 2 2 2 2 3 5" xfId="15641" xr:uid="{00000000-0005-0000-0000-00000F2D0000}"/>
    <cellStyle name="40% - Accent2 2 2 2 2 3 6" xfId="19875" xr:uid="{00000000-0005-0000-0000-0000102D0000}"/>
    <cellStyle name="40% - Accent2 2 2 2 2 3 7" xfId="24113" xr:uid="{00000000-0005-0000-0000-0000112D0000}"/>
    <cellStyle name="40% - Accent2 2 2 2 2 3 8" xfId="28191" xr:uid="{00000000-0005-0000-0000-0000122D0000}"/>
    <cellStyle name="40% - Accent2 2 2 2 2 4" xfId="1249" xr:uid="{00000000-0005-0000-0000-0000132D0000}"/>
    <cellStyle name="40% - Accent2 2 2 2 2 4 2" xfId="6224" xr:uid="{00000000-0005-0000-0000-0000142D0000}"/>
    <cellStyle name="40% - Accent2 2 2 2 2 4 3" xfId="10513" xr:uid="{00000000-0005-0000-0000-0000152D0000}"/>
    <cellStyle name="40% - Accent2 2 2 2 2 4 4" xfId="14791" xr:uid="{00000000-0005-0000-0000-0000162D0000}"/>
    <cellStyle name="40% - Accent2 2 2 2 2 4 5" xfId="19033" xr:uid="{00000000-0005-0000-0000-0000172D0000}"/>
    <cellStyle name="40% - Accent2 2 2 2 2 4 6" xfId="23279" xr:uid="{00000000-0005-0000-0000-0000182D0000}"/>
    <cellStyle name="40% - Accent2 2 2 2 2 4 7" xfId="27384" xr:uid="{00000000-0005-0000-0000-0000192D0000}"/>
    <cellStyle name="40% - Accent2 2 2 2 2 5" xfId="3232" xr:uid="{00000000-0005-0000-0000-00001A2D0000}"/>
    <cellStyle name="40% - Accent2 2 2 2 2 5 2" xfId="8205" xr:uid="{00000000-0005-0000-0000-00001B2D0000}"/>
    <cellStyle name="40% - Accent2 2 2 2 2 5 3" xfId="12482" xr:uid="{00000000-0005-0000-0000-00001C2D0000}"/>
    <cellStyle name="40% - Accent2 2 2 2 2 5 4" xfId="16741" xr:uid="{00000000-0005-0000-0000-00001D2D0000}"/>
    <cellStyle name="40% - Accent2 2 2 2 2 5 5" xfId="20959" xr:uid="{00000000-0005-0000-0000-00001E2D0000}"/>
    <cellStyle name="40% - Accent2 2 2 2 2 5 6" xfId="25155" xr:uid="{00000000-0005-0000-0000-00001F2D0000}"/>
    <cellStyle name="40% - Accent2 2 2 2 2 5 7" xfId="29051" xr:uid="{00000000-0005-0000-0000-0000202D0000}"/>
    <cellStyle name="40% - Accent2 2 2 2 2 6" xfId="4580" xr:uid="{00000000-0005-0000-0000-0000212D0000}"/>
    <cellStyle name="40% - Accent2 2 2 2 2 6 2" xfId="9552" xr:uid="{00000000-0005-0000-0000-0000222D0000}"/>
    <cellStyle name="40% - Accent2 2 2 2 2 6 3" xfId="13830" xr:uid="{00000000-0005-0000-0000-0000232D0000}"/>
    <cellStyle name="40% - Accent2 2 2 2 2 6 4" xfId="18086" xr:uid="{00000000-0005-0000-0000-0000242D0000}"/>
    <cellStyle name="40% - Accent2 2 2 2 2 6 5" xfId="22303" xr:uid="{00000000-0005-0000-0000-0000252D0000}"/>
    <cellStyle name="40% - Accent2 2 2 2 2 6 6" xfId="26489" xr:uid="{00000000-0005-0000-0000-0000262D0000}"/>
    <cellStyle name="40% - Accent2 2 2 2 2 6 7" xfId="30368" xr:uid="{00000000-0005-0000-0000-0000272D0000}"/>
    <cellStyle name="40% - Accent2 2 2 2 2 7" xfId="5454" xr:uid="{00000000-0005-0000-0000-0000282D0000}"/>
    <cellStyle name="40% - Accent2 2 2 2 2 8" xfId="6814" xr:uid="{00000000-0005-0000-0000-0000292D0000}"/>
    <cellStyle name="40% - Accent2 2 2 2 2 9" xfId="11101" xr:uid="{00000000-0005-0000-0000-00002A2D0000}"/>
    <cellStyle name="40% - Accent2 2 2 2 3" xfId="696" xr:uid="{00000000-0005-0000-0000-00002B2D0000}"/>
    <cellStyle name="40% - Accent2 2 2 2 3 10" xfId="22749" xr:uid="{00000000-0005-0000-0000-00002C2D0000}"/>
    <cellStyle name="40% - Accent2 2 2 2 3 11" xfId="26901" xr:uid="{00000000-0005-0000-0000-00002D2D0000}"/>
    <cellStyle name="40% - Accent2 2 2 2 3 2" xfId="2372" xr:uid="{00000000-0005-0000-0000-00002E2D0000}"/>
    <cellStyle name="40% - Accent2 2 2 2 3 2 2" xfId="4063" xr:uid="{00000000-0005-0000-0000-00002F2D0000}"/>
    <cellStyle name="40% - Accent2 2 2 2 3 2 2 2" xfId="9037" xr:uid="{00000000-0005-0000-0000-0000302D0000}"/>
    <cellStyle name="40% - Accent2 2 2 2 3 2 2 3" xfId="13314" xr:uid="{00000000-0005-0000-0000-0000312D0000}"/>
    <cellStyle name="40% - Accent2 2 2 2 3 2 2 4" xfId="17572" xr:uid="{00000000-0005-0000-0000-0000322D0000}"/>
    <cellStyle name="40% - Accent2 2 2 2 3 2 2 5" xfId="21791" xr:uid="{00000000-0005-0000-0000-0000332D0000}"/>
    <cellStyle name="40% - Accent2 2 2 2 3 2 2 6" xfId="25986" xr:uid="{00000000-0005-0000-0000-0000342D0000}"/>
    <cellStyle name="40% - Accent2 2 2 2 3 2 2 7" xfId="29882" xr:uid="{00000000-0005-0000-0000-0000352D0000}"/>
    <cellStyle name="40% - Accent2 2 2 2 3 2 3" xfId="7346" xr:uid="{00000000-0005-0000-0000-0000362D0000}"/>
    <cellStyle name="40% - Accent2 2 2 2 3 2 4" xfId="11631" xr:uid="{00000000-0005-0000-0000-0000372D0000}"/>
    <cellStyle name="40% - Accent2 2 2 2 3 2 5" xfId="15903" xr:uid="{00000000-0005-0000-0000-0000382D0000}"/>
    <cellStyle name="40% - Accent2 2 2 2 3 2 6" xfId="20137" xr:uid="{00000000-0005-0000-0000-0000392D0000}"/>
    <cellStyle name="40% - Accent2 2 2 2 3 2 7" xfId="24375" xr:uid="{00000000-0005-0000-0000-00003A2D0000}"/>
    <cellStyle name="40% - Accent2 2 2 2 3 2 8" xfId="28453" xr:uid="{00000000-0005-0000-0000-00003B2D0000}"/>
    <cellStyle name="40% - Accent2 2 2 2 3 3" xfId="1522" xr:uid="{00000000-0005-0000-0000-00003C2D0000}"/>
    <cellStyle name="40% - Accent2 2 2 2 3 3 2" xfId="6497" xr:uid="{00000000-0005-0000-0000-00003D2D0000}"/>
    <cellStyle name="40% - Accent2 2 2 2 3 3 3" xfId="10786" xr:uid="{00000000-0005-0000-0000-00003E2D0000}"/>
    <cellStyle name="40% - Accent2 2 2 2 3 3 4" xfId="15062" xr:uid="{00000000-0005-0000-0000-00003F2D0000}"/>
    <cellStyle name="40% - Accent2 2 2 2 3 3 5" xfId="19301" xr:uid="{00000000-0005-0000-0000-0000402D0000}"/>
    <cellStyle name="40% - Accent2 2 2 2 3 3 6" xfId="23550" xr:uid="{00000000-0005-0000-0000-0000412D0000}"/>
    <cellStyle name="40% - Accent2 2 2 2 3 3 7" xfId="27646" xr:uid="{00000000-0005-0000-0000-0000422D0000}"/>
    <cellStyle name="40% - Accent2 2 2 2 3 4" xfId="3406" xr:uid="{00000000-0005-0000-0000-0000432D0000}"/>
    <cellStyle name="40% - Accent2 2 2 2 3 4 2" xfId="8380" xr:uid="{00000000-0005-0000-0000-0000442D0000}"/>
    <cellStyle name="40% - Accent2 2 2 2 3 4 3" xfId="12657" xr:uid="{00000000-0005-0000-0000-0000452D0000}"/>
    <cellStyle name="40% - Accent2 2 2 2 3 4 4" xfId="16915" xr:uid="{00000000-0005-0000-0000-0000462D0000}"/>
    <cellStyle name="40% - Accent2 2 2 2 3 4 5" xfId="21134" xr:uid="{00000000-0005-0000-0000-0000472D0000}"/>
    <cellStyle name="40% - Accent2 2 2 2 3 4 6" xfId="25329" xr:uid="{00000000-0005-0000-0000-0000482D0000}"/>
    <cellStyle name="40% - Accent2 2 2 2 3 4 7" xfId="29225" xr:uid="{00000000-0005-0000-0000-0000492D0000}"/>
    <cellStyle name="40% - Accent2 2 2 2 3 5" xfId="4754" xr:uid="{00000000-0005-0000-0000-00004A2D0000}"/>
    <cellStyle name="40% - Accent2 2 2 2 3 5 2" xfId="9726" xr:uid="{00000000-0005-0000-0000-00004B2D0000}"/>
    <cellStyle name="40% - Accent2 2 2 2 3 5 3" xfId="14004" xr:uid="{00000000-0005-0000-0000-00004C2D0000}"/>
    <cellStyle name="40% - Accent2 2 2 2 3 5 4" xfId="18260" xr:uid="{00000000-0005-0000-0000-00004D2D0000}"/>
    <cellStyle name="40% - Accent2 2 2 2 3 5 5" xfId="22477" xr:uid="{00000000-0005-0000-0000-00004E2D0000}"/>
    <cellStyle name="40% - Accent2 2 2 2 3 5 6" xfId="26663" xr:uid="{00000000-0005-0000-0000-00004F2D0000}"/>
    <cellStyle name="40% - Accent2 2 2 2 3 5 7" xfId="30542" xr:uid="{00000000-0005-0000-0000-0000502D0000}"/>
    <cellStyle name="40% - Accent2 2 2 2 3 6" xfId="5672" xr:uid="{00000000-0005-0000-0000-0000512D0000}"/>
    <cellStyle name="40% - Accent2 2 2 2 3 7" xfId="9964" xr:uid="{00000000-0005-0000-0000-0000522D0000}"/>
    <cellStyle name="40% - Accent2 2 2 2 3 8" xfId="14242" xr:uid="{00000000-0005-0000-0000-0000532D0000}"/>
    <cellStyle name="40% - Accent2 2 2 2 3 9" xfId="18498" xr:uid="{00000000-0005-0000-0000-0000542D0000}"/>
    <cellStyle name="40% - Accent2 2 2 2 4" xfId="1958" xr:uid="{00000000-0005-0000-0000-0000552D0000}"/>
    <cellStyle name="40% - Accent2 2 2 2 4 2" xfId="3734" xr:uid="{00000000-0005-0000-0000-0000562D0000}"/>
    <cellStyle name="40% - Accent2 2 2 2 4 2 2" xfId="8708" xr:uid="{00000000-0005-0000-0000-0000572D0000}"/>
    <cellStyle name="40% - Accent2 2 2 2 4 2 3" xfId="12985" xr:uid="{00000000-0005-0000-0000-0000582D0000}"/>
    <cellStyle name="40% - Accent2 2 2 2 4 2 4" xfId="17243" xr:uid="{00000000-0005-0000-0000-0000592D0000}"/>
    <cellStyle name="40% - Accent2 2 2 2 4 2 5" xfId="21462" xr:uid="{00000000-0005-0000-0000-00005A2D0000}"/>
    <cellStyle name="40% - Accent2 2 2 2 4 2 6" xfId="25657" xr:uid="{00000000-0005-0000-0000-00005B2D0000}"/>
    <cellStyle name="40% - Accent2 2 2 2 4 2 7" xfId="29553" xr:uid="{00000000-0005-0000-0000-00005C2D0000}"/>
    <cellStyle name="40% - Accent2 2 2 2 4 3" xfId="6932" xr:uid="{00000000-0005-0000-0000-00005D2D0000}"/>
    <cellStyle name="40% - Accent2 2 2 2 4 4" xfId="11217" xr:uid="{00000000-0005-0000-0000-00005E2D0000}"/>
    <cellStyle name="40% - Accent2 2 2 2 4 5" xfId="15490" xr:uid="{00000000-0005-0000-0000-00005F2D0000}"/>
    <cellStyle name="40% - Accent2 2 2 2 4 6" xfId="19725" xr:uid="{00000000-0005-0000-0000-0000602D0000}"/>
    <cellStyle name="40% - Accent2 2 2 2 4 7" xfId="23963" xr:uid="{00000000-0005-0000-0000-0000612D0000}"/>
    <cellStyle name="40% - Accent2 2 2 2 4 8" xfId="28041" xr:uid="{00000000-0005-0000-0000-0000622D0000}"/>
    <cellStyle name="40% - Accent2 2 2 2 5" xfId="1074" xr:uid="{00000000-0005-0000-0000-0000632D0000}"/>
    <cellStyle name="40% - Accent2 2 2 2 5 2" xfId="6050" xr:uid="{00000000-0005-0000-0000-0000642D0000}"/>
    <cellStyle name="40% - Accent2 2 2 2 5 3" xfId="10339" xr:uid="{00000000-0005-0000-0000-0000652D0000}"/>
    <cellStyle name="40% - Accent2 2 2 2 5 4" xfId="14617" xr:uid="{00000000-0005-0000-0000-0000662D0000}"/>
    <cellStyle name="40% - Accent2 2 2 2 5 5" xfId="18865" xr:uid="{00000000-0005-0000-0000-0000672D0000}"/>
    <cellStyle name="40% - Accent2 2 2 2 5 6" xfId="23113" xr:uid="{00000000-0005-0000-0000-0000682D0000}"/>
    <cellStyle name="40% - Accent2 2 2 2 5 7" xfId="27233" xr:uid="{00000000-0005-0000-0000-0000692D0000}"/>
    <cellStyle name="40% - Accent2 2 2 2 6" xfId="3077" xr:uid="{00000000-0005-0000-0000-00006A2D0000}"/>
    <cellStyle name="40% - Accent2 2 2 2 6 2" xfId="8050" xr:uid="{00000000-0005-0000-0000-00006B2D0000}"/>
    <cellStyle name="40% - Accent2 2 2 2 6 3" xfId="12327" xr:uid="{00000000-0005-0000-0000-00006C2D0000}"/>
    <cellStyle name="40% - Accent2 2 2 2 6 4" xfId="16586" xr:uid="{00000000-0005-0000-0000-00006D2D0000}"/>
    <cellStyle name="40% - Accent2 2 2 2 6 5" xfId="20804" xr:uid="{00000000-0005-0000-0000-00006E2D0000}"/>
    <cellStyle name="40% - Accent2 2 2 2 6 6" xfId="25000" xr:uid="{00000000-0005-0000-0000-00006F2D0000}"/>
    <cellStyle name="40% - Accent2 2 2 2 6 7" xfId="28896" xr:uid="{00000000-0005-0000-0000-0000702D0000}"/>
    <cellStyle name="40% - Accent2 2 2 2 7" xfId="4425" xr:uid="{00000000-0005-0000-0000-0000712D0000}"/>
    <cellStyle name="40% - Accent2 2 2 2 7 2" xfId="9397" xr:uid="{00000000-0005-0000-0000-0000722D0000}"/>
    <cellStyle name="40% - Accent2 2 2 2 7 3" xfId="13675" xr:uid="{00000000-0005-0000-0000-0000732D0000}"/>
    <cellStyle name="40% - Accent2 2 2 2 7 4" xfId="17931" xr:uid="{00000000-0005-0000-0000-0000742D0000}"/>
    <cellStyle name="40% - Accent2 2 2 2 7 5" xfId="22148" xr:uid="{00000000-0005-0000-0000-0000752D0000}"/>
    <cellStyle name="40% - Accent2 2 2 2 7 6" xfId="26334" xr:uid="{00000000-0005-0000-0000-0000762D0000}"/>
    <cellStyle name="40% - Accent2 2 2 2 7 7" xfId="30213" xr:uid="{00000000-0005-0000-0000-0000772D0000}"/>
    <cellStyle name="40% - Accent2 2 2 2 8" xfId="5290" xr:uid="{00000000-0005-0000-0000-0000782D0000}"/>
    <cellStyle name="40% - Accent2 2 2 2 9" xfId="5553" xr:uid="{00000000-0005-0000-0000-0000792D0000}"/>
    <cellStyle name="40% - Accent2 2 2 3" xfId="416" xr:uid="{00000000-0005-0000-0000-00007A2D0000}"/>
    <cellStyle name="40% - Accent2 2 2 3 10" xfId="14576" xr:uid="{00000000-0005-0000-0000-00007B2D0000}"/>
    <cellStyle name="40% - Accent2 2 2 3 11" xfId="18831" xr:uid="{00000000-0005-0000-0000-00007C2D0000}"/>
    <cellStyle name="40% - Accent2 2 2 3 12" xfId="23072" xr:uid="{00000000-0005-0000-0000-00007D2D0000}"/>
    <cellStyle name="40% - Accent2 2 2 3 2" xfId="790" xr:uid="{00000000-0005-0000-0000-00007E2D0000}"/>
    <cellStyle name="40% - Accent2 2 2 3 2 10" xfId="22843" xr:uid="{00000000-0005-0000-0000-00007F2D0000}"/>
    <cellStyle name="40% - Accent2 2 2 3 2 11" xfId="26995" xr:uid="{00000000-0005-0000-0000-0000802D0000}"/>
    <cellStyle name="40% - Accent2 2 2 3 2 2" xfId="2373" xr:uid="{00000000-0005-0000-0000-0000812D0000}"/>
    <cellStyle name="40% - Accent2 2 2 3 2 2 2" xfId="4157" xr:uid="{00000000-0005-0000-0000-0000822D0000}"/>
    <cellStyle name="40% - Accent2 2 2 3 2 2 2 2" xfId="9131" xr:uid="{00000000-0005-0000-0000-0000832D0000}"/>
    <cellStyle name="40% - Accent2 2 2 3 2 2 2 3" xfId="13408" xr:uid="{00000000-0005-0000-0000-0000842D0000}"/>
    <cellStyle name="40% - Accent2 2 2 3 2 2 2 4" xfId="17666" xr:uid="{00000000-0005-0000-0000-0000852D0000}"/>
    <cellStyle name="40% - Accent2 2 2 3 2 2 2 5" xfId="21885" xr:uid="{00000000-0005-0000-0000-0000862D0000}"/>
    <cellStyle name="40% - Accent2 2 2 3 2 2 2 6" xfId="26080" xr:uid="{00000000-0005-0000-0000-0000872D0000}"/>
    <cellStyle name="40% - Accent2 2 2 3 2 2 2 7" xfId="29976" xr:uid="{00000000-0005-0000-0000-0000882D0000}"/>
    <cellStyle name="40% - Accent2 2 2 3 2 2 3" xfId="7347" xr:uid="{00000000-0005-0000-0000-0000892D0000}"/>
    <cellStyle name="40% - Accent2 2 2 3 2 2 4" xfId="11632" xr:uid="{00000000-0005-0000-0000-00008A2D0000}"/>
    <cellStyle name="40% - Accent2 2 2 3 2 2 5" xfId="15904" xr:uid="{00000000-0005-0000-0000-00008B2D0000}"/>
    <cellStyle name="40% - Accent2 2 2 3 2 2 6" xfId="20138" xr:uid="{00000000-0005-0000-0000-00008C2D0000}"/>
    <cellStyle name="40% - Accent2 2 2 3 2 2 7" xfId="24376" xr:uid="{00000000-0005-0000-0000-00008D2D0000}"/>
    <cellStyle name="40% - Accent2 2 2 3 2 2 8" xfId="28454" xr:uid="{00000000-0005-0000-0000-00008E2D0000}"/>
    <cellStyle name="40% - Accent2 2 2 3 2 3" xfId="1523" xr:uid="{00000000-0005-0000-0000-00008F2D0000}"/>
    <cellStyle name="40% - Accent2 2 2 3 2 3 2" xfId="6498" xr:uid="{00000000-0005-0000-0000-0000902D0000}"/>
    <cellStyle name="40% - Accent2 2 2 3 2 3 3" xfId="10787" xr:uid="{00000000-0005-0000-0000-0000912D0000}"/>
    <cellStyle name="40% - Accent2 2 2 3 2 3 4" xfId="15063" xr:uid="{00000000-0005-0000-0000-0000922D0000}"/>
    <cellStyle name="40% - Accent2 2 2 3 2 3 5" xfId="19302" xr:uid="{00000000-0005-0000-0000-0000932D0000}"/>
    <cellStyle name="40% - Accent2 2 2 3 2 3 6" xfId="23551" xr:uid="{00000000-0005-0000-0000-0000942D0000}"/>
    <cellStyle name="40% - Accent2 2 2 3 2 3 7" xfId="27647" xr:uid="{00000000-0005-0000-0000-0000952D0000}"/>
    <cellStyle name="40% - Accent2 2 2 3 2 4" xfId="3500" xr:uid="{00000000-0005-0000-0000-0000962D0000}"/>
    <cellStyle name="40% - Accent2 2 2 3 2 4 2" xfId="8474" xr:uid="{00000000-0005-0000-0000-0000972D0000}"/>
    <cellStyle name="40% - Accent2 2 2 3 2 4 3" xfId="12751" xr:uid="{00000000-0005-0000-0000-0000982D0000}"/>
    <cellStyle name="40% - Accent2 2 2 3 2 4 4" xfId="17009" xr:uid="{00000000-0005-0000-0000-0000992D0000}"/>
    <cellStyle name="40% - Accent2 2 2 3 2 4 5" xfId="21228" xr:uid="{00000000-0005-0000-0000-00009A2D0000}"/>
    <cellStyle name="40% - Accent2 2 2 3 2 4 6" xfId="25423" xr:uid="{00000000-0005-0000-0000-00009B2D0000}"/>
    <cellStyle name="40% - Accent2 2 2 3 2 4 7" xfId="29319" xr:uid="{00000000-0005-0000-0000-00009C2D0000}"/>
    <cellStyle name="40% - Accent2 2 2 3 2 5" xfId="4848" xr:uid="{00000000-0005-0000-0000-00009D2D0000}"/>
    <cellStyle name="40% - Accent2 2 2 3 2 5 2" xfId="9820" xr:uid="{00000000-0005-0000-0000-00009E2D0000}"/>
    <cellStyle name="40% - Accent2 2 2 3 2 5 3" xfId="14098" xr:uid="{00000000-0005-0000-0000-00009F2D0000}"/>
    <cellStyle name="40% - Accent2 2 2 3 2 5 4" xfId="18354" xr:uid="{00000000-0005-0000-0000-0000A02D0000}"/>
    <cellStyle name="40% - Accent2 2 2 3 2 5 5" xfId="22571" xr:uid="{00000000-0005-0000-0000-0000A12D0000}"/>
    <cellStyle name="40% - Accent2 2 2 3 2 5 6" xfId="26757" xr:uid="{00000000-0005-0000-0000-0000A22D0000}"/>
    <cellStyle name="40% - Accent2 2 2 3 2 5 7" xfId="30636" xr:uid="{00000000-0005-0000-0000-0000A32D0000}"/>
    <cellStyle name="40% - Accent2 2 2 3 2 6" xfId="5766" xr:uid="{00000000-0005-0000-0000-0000A42D0000}"/>
    <cellStyle name="40% - Accent2 2 2 3 2 7" xfId="10058" xr:uid="{00000000-0005-0000-0000-0000A52D0000}"/>
    <cellStyle name="40% - Accent2 2 2 3 2 8" xfId="14336" xr:uid="{00000000-0005-0000-0000-0000A62D0000}"/>
    <cellStyle name="40% - Accent2 2 2 3 2 9" xfId="18592" xr:uid="{00000000-0005-0000-0000-0000A72D0000}"/>
    <cellStyle name="40% - Accent2 2 2 3 3" xfId="2049" xr:uid="{00000000-0005-0000-0000-0000A82D0000}"/>
    <cellStyle name="40% - Accent2 2 2 3 3 2" xfId="3828" xr:uid="{00000000-0005-0000-0000-0000A92D0000}"/>
    <cellStyle name="40% - Accent2 2 2 3 3 2 2" xfId="8802" xr:uid="{00000000-0005-0000-0000-0000AA2D0000}"/>
    <cellStyle name="40% - Accent2 2 2 3 3 2 3" xfId="13079" xr:uid="{00000000-0005-0000-0000-0000AB2D0000}"/>
    <cellStyle name="40% - Accent2 2 2 3 3 2 4" xfId="17337" xr:uid="{00000000-0005-0000-0000-0000AC2D0000}"/>
    <cellStyle name="40% - Accent2 2 2 3 3 2 5" xfId="21556" xr:uid="{00000000-0005-0000-0000-0000AD2D0000}"/>
    <cellStyle name="40% - Accent2 2 2 3 3 2 6" xfId="25751" xr:uid="{00000000-0005-0000-0000-0000AE2D0000}"/>
    <cellStyle name="40% - Accent2 2 2 3 3 2 7" xfId="29647" xr:uid="{00000000-0005-0000-0000-0000AF2D0000}"/>
    <cellStyle name="40% - Accent2 2 2 3 3 3" xfId="7023" xr:uid="{00000000-0005-0000-0000-0000B02D0000}"/>
    <cellStyle name="40% - Accent2 2 2 3 3 4" xfId="11308" xr:uid="{00000000-0005-0000-0000-0000B12D0000}"/>
    <cellStyle name="40% - Accent2 2 2 3 3 5" xfId="15580" xr:uid="{00000000-0005-0000-0000-0000B22D0000}"/>
    <cellStyle name="40% - Accent2 2 2 3 3 6" xfId="19814" xr:uid="{00000000-0005-0000-0000-0000B32D0000}"/>
    <cellStyle name="40% - Accent2 2 2 3 3 7" xfId="24052" xr:uid="{00000000-0005-0000-0000-0000B42D0000}"/>
    <cellStyle name="40% - Accent2 2 2 3 3 8" xfId="28130" xr:uid="{00000000-0005-0000-0000-0000B52D0000}"/>
    <cellStyle name="40% - Accent2 2 2 3 4" xfId="1188" xr:uid="{00000000-0005-0000-0000-0000B62D0000}"/>
    <cellStyle name="40% - Accent2 2 2 3 4 2" xfId="6163" xr:uid="{00000000-0005-0000-0000-0000B72D0000}"/>
    <cellStyle name="40% - Accent2 2 2 3 4 3" xfId="10452" xr:uid="{00000000-0005-0000-0000-0000B82D0000}"/>
    <cellStyle name="40% - Accent2 2 2 3 4 4" xfId="14730" xr:uid="{00000000-0005-0000-0000-0000B92D0000}"/>
    <cellStyle name="40% - Accent2 2 2 3 4 5" xfId="18972" xr:uid="{00000000-0005-0000-0000-0000BA2D0000}"/>
    <cellStyle name="40% - Accent2 2 2 3 4 6" xfId="23218" xr:uid="{00000000-0005-0000-0000-0000BB2D0000}"/>
    <cellStyle name="40% - Accent2 2 2 3 4 7" xfId="27323" xr:uid="{00000000-0005-0000-0000-0000BC2D0000}"/>
    <cellStyle name="40% - Accent2 2 2 3 5" xfId="3171" xr:uid="{00000000-0005-0000-0000-0000BD2D0000}"/>
    <cellStyle name="40% - Accent2 2 2 3 5 2" xfId="8144" xr:uid="{00000000-0005-0000-0000-0000BE2D0000}"/>
    <cellStyle name="40% - Accent2 2 2 3 5 3" xfId="12421" xr:uid="{00000000-0005-0000-0000-0000BF2D0000}"/>
    <cellStyle name="40% - Accent2 2 2 3 5 4" xfId="16680" xr:uid="{00000000-0005-0000-0000-0000C02D0000}"/>
    <cellStyle name="40% - Accent2 2 2 3 5 5" xfId="20898" xr:uid="{00000000-0005-0000-0000-0000C12D0000}"/>
    <cellStyle name="40% - Accent2 2 2 3 5 6" xfId="25094" xr:uid="{00000000-0005-0000-0000-0000C22D0000}"/>
    <cellStyle name="40% - Accent2 2 2 3 5 7" xfId="28990" xr:uid="{00000000-0005-0000-0000-0000C32D0000}"/>
    <cellStyle name="40% - Accent2 2 2 3 6" xfId="4519" xr:uid="{00000000-0005-0000-0000-0000C42D0000}"/>
    <cellStyle name="40% - Accent2 2 2 3 6 2" xfId="9491" xr:uid="{00000000-0005-0000-0000-0000C52D0000}"/>
    <cellStyle name="40% - Accent2 2 2 3 6 3" xfId="13769" xr:uid="{00000000-0005-0000-0000-0000C62D0000}"/>
    <cellStyle name="40% - Accent2 2 2 3 6 4" xfId="18025" xr:uid="{00000000-0005-0000-0000-0000C72D0000}"/>
    <cellStyle name="40% - Accent2 2 2 3 6 5" xfId="22242" xr:uid="{00000000-0005-0000-0000-0000C82D0000}"/>
    <cellStyle name="40% - Accent2 2 2 3 6 6" xfId="26428" xr:uid="{00000000-0005-0000-0000-0000C92D0000}"/>
    <cellStyle name="40% - Accent2 2 2 3 6 7" xfId="30307" xr:uid="{00000000-0005-0000-0000-0000CA2D0000}"/>
    <cellStyle name="40% - Accent2 2 2 3 7" xfId="5393" xr:uid="{00000000-0005-0000-0000-0000CB2D0000}"/>
    <cellStyle name="40% - Accent2 2 2 3 8" xfId="6008" xr:uid="{00000000-0005-0000-0000-0000CC2D0000}"/>
    <cellStyle name="40% - Accent2 2 2 3 9" xfId="10297" xr:uid="{00000000-0005-0000-0000-0000CD2D0000}"/>
    <cellStyle name="40% - Accent2 2 2 4" xfId="530" xr:uid="{00000000-0005-0000-0000-0000CE2D0000}"/>
    <cellStyle name="40% - Accent2 2 2 4 10" xfId="17813" xr:uid="{00000000-0005-0000-0000-0000CF2D0000}"/>
    <cellStyle name="40% - Accent2 2 2 4 11" xfId="17817" xr:uid="{00000000-0005-0000-0000-0000D02D0000}"/>
    <cellStyle name="40% - Accent2 2 2 4 12" xfId="26224" xr:uid="{00000000-0005-0000-0000-0000D12D0000}"/>
    <cellStyle name="40% - Accent2 2 2 4 2" xfId="904" xr:uid="{00000000-0005-0000-0000-0000D22D0000}"/>
    <cellStyle name="40% - Accent2 2 2 4 2 10" xfId="22957" xr:uid="{00000000-0005-0000-0000-0000D32D0000}"/>
    <cellStyle name="40% - Accent2 2 2 4 2 11" xfId="27109" xr:uid="{00000000-0005-0000-0000-0000D42D0000}"/>
    <cellStyle name="40% - Accent2 2 2 4 2 2" xfId="2374" xr:uid="{00000000-0005-0000-0000-0000D52D0000}"/>
    <cellStyle name="40% - Accent2 2 2 4 2 2 2" xfId="4271" xr:uid="{00000000-0005-0000-0000-0000D62D0000}"/>
    <cellStyle name="40% - Accent2 2 2 4 2 2 2 2" xfId="9245" xr:uid="{00000000-0005-0000-0000-0000D72D0000}"/>
    <cellStyle name="40% - Accent2 2 2 4 2 2 2 3" xfId="13522" xr:uid="{00000000-0005-0000-0000-0000D82D0000}"/>
    <cellStyle name="40% - Accent2 2 2 4 2 2 2 4" xfId="17780" xr:uid="{00000000-0005-0000-0000-0000D92D0000}"/>
    <cellStyle name="40% - Accent2 2 2 4 2 2 2 5" xfId="21999" xr:uid="{00000000-0005-0000-0000-0000DA2D0000}"/>
    <cellStyle name="40% - Accent2 2 2 4 2 2 2 6" xfId="26194" xr:uid="{00000000-0005-0000-0000-0000DB2D0000}"/>
    <cellStyle name="40% - Accent2 2 2 4 2 2 2 7" xfId="30090" xr:uid="{00000000-0005-0000-0000-0000DC2D0000}"/>
    <cellStyle name="40% - Accent2 2 2 4 2 2 3" xfId="7348" xr:uid="{00000000-0005-0000-0000-0000DD2D0000}"/>
    <cellStyle name="40% - Accent2 2 2 4 2 2 4" xfId="11633" xr:uid="{00000000-0005-0000-0000-0000DE2D0000}"/>
    <cellStyle name="40% - Accent2 2 2 4 2 2 5" xfId="15905" xr:uid="{00000000-0005-0000-0000-0000DF2D0000}"/>
    <cellStyle name="40% - Accent2 2 2 4 2 2 6" xfId="20139" xr:uid="{00000000-0005-0000-0000-0000E02D0000}"/>
    <cellStyle name="40% - Accent2 2 2 4 2 2 7" xfId="24377" xr:uid="{00000000-0005-0000-0000-0000E12D0000}"/>
    <cellStyle name="40% - Accent2 2 2 4 2 2 8" xfId="28455" xr:uid="{00000000-0005-0000-0000-0000E22D0000}"/>
    <cellStyle name="40% - Accent2 2 2 4 2 3" xfId="1524" xr:uid="{00000000-0005-0000-0000-0000E32D0000}"/>
    <cellStyle name="40% - Accent2 2 2 4 2 3 2" xfId="6499" xr:uid="{00000000-0005-0000-0000-0000E42D0000}"/>
    <cellStyle name="40% - Accent2 2 2 4 2 3 3" xfId="10788" xr:uid="{00000000-0005-0000-0000-0000E52D0000}"/>
    <cellStyle name="40% - Accent2 2 2 4 2 3 4" xfId="15064" xr:uid="{00000000-0005-0000-0000-0000E62D0000}"/>
    <cellStyle name="40% - Accent2 2 2 4 2 3 5" xfId="19303" xr:uid="{00000000-0005-0000-0000-0000E72D0000}"/>
    <cellStyle name="40% - Accent2 2 2 4 2 3 6" xfId="23552" xr:uid="{00000000-0005-0000-0000-0000E82D0000}"/>
    <cellStyle name="40% - Accent2 2 2 4 2 3 7" xfId="27648" xr:uid="{00000000-0005-0000-0000-0000E92D0000}"/>
    <cellStyle name="40% - Accent2 2 2 4 2 4" xfId="3614" xr:uid="{00000000-0005-0000-0000-0000EA2D0000}"/>
    <cellStyle name="40% - Accent2 2 2 4 2 4 2" xfId="8588" xr:uid="{00000000-0005-0000-0000-0000EB2D0000}"/>
    <cellStyle name="40% - Accent2 2 2 4 2 4 3" xfId="12865" xr:uid="{00000000-0005-0000-0000-0000EC2D0000}"/>
    <cellStyle name="40% - Accent2 2 2 4 2 4 4" xfId="17123" xr:uid="{00000000-0005-0000-0000-0000ED2D0000}"/>
    <cellStyle name="40% - Accent2 2 2 4 2 4 5" xfId="21342" xr:uid="{00000000-0005-0000-0000-0000EE2D0000}"/>
    <cellStyle name="40% - Accent2 2 2 4 2 4 6" xfId="25537" xr:uid="{00000000-0005-0000-0000-0000EF2D0000}"/>
    <cellStyle name="40% - Accent2 2 2 4 2 4 7" xfId="29433" xr:uid="{00000000-0005-0000-0000-0000F02D0000}"/>
    <cellStyle name="40% - Accent2 2 2 4 2 5" xfId="4962" xr:uid="{00000000-0005-0000-0000-0000F12D0000}"/>
    <cellStyle name="40% - Accent2 2 2 4 2 5 2" xfId="9934" xr:uid="{00000000-0005-0000-0000-0000F22D0000}"/>
    <cellStyle name="40% - Accent2 2 2 4 2 5 3" xfId="14212" xr:uid="{00000000-0005-0000-0000-0000F32D0000}"/>
    <cellStyle name="40% - Accent2 2 2 4 2 5 4" xfId="18468" xr:uid="{00000000-0005-0000-0000-0000F42D0000}"/>
    <cellStyle name="40% - Accent2 2 2 4 2 5 5" xfId="22685" xr:uid="{00000000-0005-0000-0000-0000F52D0000}"/>
    <cellStyle name="40% - Accent2 2 2 4 2 5 6" xfId="26871" xr:uid="{00000000-0005-0000-0000-0000F62D0000}"/>
    <cellStyle name="40% - Accent2 2 2 4 2 5 7" xfId="30750" xr:uid="{00000000-0005-0000-0000-0000F72D0000}"/>
    <cellStyle name="40% - Accent2 2 2 4 2 6" xfId="5880" xr:uid="{00000000-0005-0000-0000-0000F82D0000}"/>
    <cellStyle name="40% - Accent2 2 2 4 2 7" xfId="10172" xr:uid="{00000000-0005-0000-0000-0000F92D0000}"/>
    <cellStyle name="40% - Accent2 2 2 4 2 8" xfId="14450" xr:uid="{00000000-0005-0000-0000-0000FA2D0000}"/>
    <cellStyle name="40% - Accent2 2 2 4 2 9" xfId="18706" xr:uid="{00000000-0005-0000-0000-0000FB2D0000}"/>
    <cellStyle name="40% - Accent2 2 2 4 3" xfId="2177" xr:uid="{00000000-0005-0000-0000-0000FC2D0000}"/>
    <cellStyle name="40% - Accent2 2 2 4 3 2" xfId="3942" xr:uid="{00000000-0005-0000-0000-0000FD2D0000}"/>
    <cellStyle name="40% - Accent2 2 2 4 3 2 2" xfId="8916" xr:uid="{00000000-0005-0000-0000-0000FE2D0000}"/>
    <cellStyle name="40% - Accent2 2 2 4 3 2 3" xfId="13193" xr:uid="{00000000-0005-0000-0000-0000FF2D0000}"/>
    <cellStyle name="40% - Accent2 2 2 4 3 2 4" xfId="17451" xr:uid="{00000000-0005-0000-0000-0000002E0000}"/>
    <cellStyle name="40% - Accent2 2 2 4 3 2 5" xfId="21670" xr:uid="{00000000-0005-0000-0000-0000012E0000}"/>
    <cellStyle name="40% - Accent2 2 2 4 3 2 6" xfId="25865" xr:uid="{00000000-0005-0000-0000-0000022E0000}"/>
    <cellStyle name="40% - Accent2 2 2 4 3 2 7" xfId="29761" xr:uid="{00000000-0005-0000-0000-0000032E0000}"/>
    <cellStyle name="40% - Accent2 2 2 4 3 3" xfId="7151" xr:uid="{00000000-0005-0000-0000-0000042E0000}"/>
    <cellStyle name="40% - Accent2 2 2 4 3 4" xfId="11436" xr:uid="{00000000-0005-0000-0000-0000052E0000}"/>
    <cellStyle name="40% - Accent2 2 2 4 3 5" xfId="15708" xr:uid="{00000000-0005-0000-0000-0000062E0000}"/>
    <cellStyle name="40% - Accent2 2 2 4 3 6" xfId="19942" xr:uid="{00000000-0005-0000-0000-0000072E0000}"/>
    <cellStyle name="40% - Accent2 2 2 4 3 7" xfId="24180" xr:uid="{00000000-0005-0000-0000-0000082E0000}"/>
    <cellStyle name="40% - Accent2 2 2 4 3 8" xfId="28258" xr:uid="{00000000-0005-0000-0000-0000092E0000}"/>
    <cellStyle name="40% - Accent2 2 2 4 4" xfId="1320" xr:uid="{00000000-0005-0000-0000-00000A2E0000}"/>
    <cellStyle name="40% - Accent2 2 2 4 4 2" xfId="6295" xr:uid="{00000000-0005-0000-0000-00000B2E0000}"/>
    <cellStyle name="40% - Accent2 2 2 4 4 3" xfId="10584" xr:uid="{00000000-0005-0000-0000-00000C2E0000}"/>
    <cellStyle name="40% - Accent2 2 2 4 4 4" xfId="14860" xr:uid="{00000000-0005-0000-0000-00000D2E0000}"/>
    <cellStyle name="40% - Accent2 2 2 4 4 5" xfId="19101" xr:uid="{00000000-0005-0000-0000-00000E2E0000}"/>
    <cellStyle name="40% - Accent2 2 2 4 4 6" xfId="23348" xr:uid="{00000000-0005-0000-0000-00000F2E0000}"/>
    <cellStyle name="40% - Accent2 2 2 4 4 7" xfId="27451" xr:uid="{00000000-0005-0000-0000-0000102E0000}"/>
    <cellStyle name="40% - Accent2 2 2 4 5" xfId="3285" xr:uid="{00000000-0005-0000-0000-0000112E0000}"/>
    <cellStyle name="40% - Accent2 2 2 4 5 2" xfId="8258" xr:uid="{00000000-0005-0000-0000-0000122E0000}"/>
    <cellStyle name="40% - Accent2 2 2 4 5 3" xfId="12535" xr:uid="{00000000-0005-0000-0000-0000132E0000}"/>
    <cellStyle name="40% - Accent2 2 2 4 5 4" xfId="16794" xr:uid="{00000000-0005-0000-0000-0000142E0000}"/>
    <cellStyle name="40% - Accent2 2 2 4 5 5" xfId="21012" xr:uid="{00000000-0005-0000-0000-0000152E0000}"/>
    <cellStyle name="40% - Accent2 2 2 4 5 6" xfId="25208" xr:uid="{00000000-0005-0000-0000-0000162E0000}"/>
    <cellStyle name="40% - Accent2 2 2 4 5 7" xfId="29104" xr:uid="{00000000-0005-0000-0000-0000172E0000}"/>
    <cellStyle name="40% - Accent2 2 2 4 6" xfId="4633" xr:uid="{00000000-0005-0000-0000-0000182E0000}"/>
    <cellStyle name="40% - Accent2 2 2 4 6 2" xfId="9605" xr:uid="{00000000-0005-0000-0000-0000192E0000}"/>
    <cellStyle name="40% - Accent2 2 2 4 6 3" xfId="13883" xr:uid="{00000000-0005-0000-0000-00001A2E0000}"/>
    <cellStyle name="40% - Accent2 2 2 4 6 4" xfId="18139" xr:uid="{00000000-0005-0000-0000-00001B2E0000}"/>
    <cellStyle name="40% - Accent2 2 2 4 6 5" xfId="22356" xr:uid="{00000000-0005-0000-0000-00001C2E0000}"/>
    <cellStyle name="40% - Accent2 2 2 4 6 6" xfId="26542" xr:uid="{00000000-0005-0000-0000-00001D2E0000}"/>
    <cellStyle name="40% - Accent2 2 2 4 6 7" xfId="30421" xr:uid="{00000000-0005-0000-0000-00001E2E0000}"/>
    <cellStyle name="40% - Accent2 2 2 4 7" xfId="5507" xr:uid="{00000000-0005-0000-0000-00001F2E0000}"/>
    <cellStyle name="40% - Accent2 2 2 4 8" xfId="9278" xr:uid="{00000000-0005-0000-0000-0000202E0000}"/>
    <cellStyle name="40% - Accent2 2 2 4 9" xfId="13556" xr:uid="{00000000-0005-0000-0000-0000212E0000}"/>
    <cellStyle name="40% - Accent2 2 2 5" xfId="631" xr:uid="{00000000-0005-0000-0000-0000222E0000}"/>
    <cellStyle name="40% - Accent2 2 2 5 10" xfId="16374" xr:uid="{00000000-0005-0000-0000-0000232E0000}"/>
    <cellStyle name="40% - Accent2 2 2 5 11" xfId="18884" xr:uid="{00000000-0005-0000-0000-0000242E0000}"/>
    <cellStyle name="40% - Accent2 2 2 5 12" xfId="24810" xr:uid="{00000000-0005-0000-0000-0000252E0000}"/>
    <cellStyle name="40% - Accent2 2 2 5 2" xfId="1526" xr:uid="{00000000-0005-0000-0000-0000262E0000}"/>
    <cellStyle name="40% - Accent2 2 2 5 2 2" xfId="2376" xr:uid="{00000000-0005-0000-0000-0000272E0000}"/>
    <cellStyle name="40% - Accent2 2 2 5 2 2 2" xfId="7350" xr:uid="{00000000-0005-0000-0000-0000282E0000}"/>
    <cellStyle name="40% - Accent2 2 2 5 2 2 3" xfId="11635" xr:uid="{00000000-0005-0000-0000-0000292E0000}"/>
    <cellStyle name="40% - Accent2 2 2 5 2 2 4" xfId="15907" xr:uid="{00000000-0005-0000-0000-00002A2E0000}"/>
    <cellStyle name="40% - Accent2 2 2 5 2 2 5" xfId="20141" xr:uid="{00000000-0005-0000-0000-00002B2E0000}"/>
    <cellStyle name="40% - Accent2 2 2 5 2 2 6" xfId="24379" xr:uid="{00000000-0005-0000-0000-00002C2E0000}"/>
    <cellStyle name="40% - Accent2 2 2 5 2 2 7" xfId="28457" xr:uid="{00000000-0005-0000-0000-00002D2E0000}"/>
    <cellStyle name="40% - Accent2 2 2 5 2 3" xfId="3998" xr:uid="{00000000-0005-0000-0000-00002E2E0000}"/>
    <cellStyle name="40% - Accent2 2 2 5 2 3 2" xfId="8972" xr:uid="{00000000-0005-0000-0000-00002F2E0000}"/>
    <cellStyle name="40% - Accent2 2 2 5 2 3 3" xfId="13249" xr:uid="{00000000-0005-0000-0000-0000302E0000}"/>
    <cellStyle name="40% - Accent2 2 2 5 2 3 4" xfId="17507" xr:uid="{00000000-0005-0000-0000-0000312E0000}"/>
    <cellStyle name="40% - Accent2 2 2 5 2 3 5" xfId="21726" xr:uid="{00000000-0005-0000-0000-0000322E0000}"/>
    <cellStyle name="40% - Accent2 2 2 5 2 3 6" xfId="25921" xr:uid="{00000000-0005-0000-0000-0000332E0000}"/>
    <cellStyle name="40% - Accent2 2 2 5 2 3 7" xfId="29817" xr:uid="{00000000-0005-0000-0000-0000342E0000}"/>
    <cellStyle name="40% - Accent2 2 2 5 2 4" xfId="6501" xr:uid="{00000000-0005-0000-0000-0000352E0000}"/>
    <cellStyle name="40% - Accent2 2 2 5 2 5" xfId="10790" xr:uid="{00000000-0005-0000-0000-0000362E0000}"/>
    <cellStyle name="40% - Accent2 2 2 5 2 6" xfId="15066" xr:uid="{00000000-0005-0000-0000-0000372E0000}"/>
    <cellStyle name="40% - Accent2 2 2 5 2 7" xfId="19305" xr:uid="{00000000-0005-0000-0000-0000382E0000}"/>
    <cellStyle name="40% - Accent2 2 2 5 2 8" xfId="23554" xr:uid="{00000000-0005-0000-0000-0000392E0000}"/>
    <cellStyle name="40% - Accent2 2 2 5 2 9" xfId="27650" xr:uid="{00000000-0005-0000-0000-00003A2E0000}"/>
    <cellStyle name="40% - Accent2 2 2 5 3" xfId="2375" xr:uid="{00000000-0005-0000-0000-00003B2E0000}"/>
    <cellStyle name="40% - Accent2 2 2 5 3 2" xfId="7349" xr:uid="{00000000-0005-0000-0000-00003C2E0000}"/>
    <cellStyle name="40% - Accent2 2 2 5 3 3" xfId="11634" xr:uid="{00000000-0005-0000-0000-00003D2E0000}"/>
    <cellStyle name="40% - Accent2 2 2 5 3 4" xfId="15906" xr:uid="{00000000-0005-0000-0000-00003E2E0000}"/>
    <cellStyle name="40% - Accent2 2 2 5 3 5" xfId="20140" xr:uid="{00000000-0005-0000-0000-00003F2E0000}"/>
    <cellStyle name="40% - Accent2 2 2 5 3 6" xfId="24378" xr:uid="{00000000-0005-0000-0000-0000402E0000}"/>
    <cellStyle name="40% - Accent2 2 2 5 3 7" xfId="28456" xr:uid="{00000000-0005-0000-0000-0000412E0000}"/>
    <cellStyle name="40% - Accent2 2 2 5 4" xfId="1525" xr:uid="{00000000-0005-0000-0000-0000422E0000}"/>
    <cellStyle name="40% - Accent2 2 2 5 4 2" xfId="6500" xr:uid="{00000000-0005-0000-0000-0000432E0000}"/>
    <cellStyle name="40% - Accent2 2 2 5 4 3" xfId="10789" xr:uid="{00000000-0005-0000-0000-0000442E0000}"/>
    <cellStyle name="40% - Accent2 2 2 5 4 4" xfId="15065" xr:uid="{00000000-0005-0000-0000-0000452E0000}"/>
    <cellStyle name="40% - Accent2 2 2 5 4 5" xfId="19304" xr:uid="{00000000-0005-0000-0000-0000462E0000}"/>
    <cellStyle name="40% - Accent2 2 2 5 4 6" xfId="23553" xr:uid="{00000000-0005-0000-0000-0000472E0000}"/>
    <cellStyle name="40% - Accent2 2 2 5 4 7" xfId="27649" xr:uid="{00000000-0005-0000-0000-0000482E0000}"/>
    <cellStyle name="40% - Accent2 2 2 5 5" xfId="3341" xr:uid="{00000000-0005-0000-0000-0000492E0000}"/>
    <cellStyle name="40% - Accent2 2 2 5 5 2" xfId="8315" xr:uid="{00000000-0005-0000-0000-00004A2E0000}"/>
    <cellStyle name="40% - Accent2 2 2 5 5 3" xfId="12592" xr:uid="{00000000-0005-0000-0000-00004B2E0000}"/>
    <cellStyle name="40% - Accent2 2 2 5 5 4" xfId="16850" xr:uid="{00000000-0005-0000-0000-00004C2E0000}"/>
    <cellStyle name="40% - Accent2 2 2 5 5 5" xfId="21069" xr:uid="{00000000-0005-0000-0000-00004D2E0000}"/>
    <cellStyle name="40% - Accent2 2 2 5 5 6" xfId="25264" xr:uid="{00000000-0005-0000-0000-00004E2E0000}"/>
    <cellStyle name="40% - Accent2 2 2 5 5 7" xfId="29160" xr:uid="{00000000-0005-0000-0000-00004F2E0000}"/>
    <cellStyle name="40% - Accent2 2 2 5 6" xfId="4689" xr:uid="{00000000-0005-0000-0000-0000502E0000}"/>
    <cellStyle name="40% - Accent2 2 2 5 6 2" xfId="9661" xr:uid="{00000000-0005-0000-0000-0000512E0000}"/>
    <cellStyle name="40% - Accent2 2 2 5 6 3" xfId="13939" xr:uid="{00000000-0005-0000-0000-0000522E0000}"/>
    <cellStyle name="40% - Accent2 2 2 5 6 4" xfId="18195" xr:uid="{00000000-0005-0000-0000-0000532E0000}"/>
    <cellStyle name="40% - Accent2 2 2 5 6 5" xfId="22412" xr:uid="{00000000-0005-0000-0000-0000542E0000}"/>
    <cellStyle name="40% - Accent2 2 2 5 6 6" xfId="26598" xr:uid="{00000000-0005-0000-0000-0000552E0000}"/>
    <cellStyle name="40% - Accent2 2 2 5 6 7" xfId="30477" xr:uid="{00000000-0005-0000-0000-0000562E0000}"/>
    <cellStyle name="40% - Accent2 2 2 5 7" xfId="5607" xr:uid="{00000000-0005-0000-0000-0000572E0000}"/>
    <cellStyle name="40% - Accent2 2 2 5 8" xfId="7829" xr:uid="{00000000-0005-0000-0000-0000582E0000}"/>
    <cellStyle name="40% - Accent2 2 2 5 9" xfId="12109" xr:uid="{00000000-0005-0000-0000-0000592E0000}"/>
    <cellStyle name="40% - Accent2 2 2 6" xfId="1527" xr:uid="{00000000-0005-0000-0000-00005A2E0000}"/>
    <cellStyle name="40% - Accent2 2 2 6 2" xfId="2377" xr:uid="{00000000-0005-0000-0000-00005B2E0000}"/>
    <cellStyle name="40% - Accent2 2 2 6 2 2" xfId="7351" xr:uid="{00000000-0005-0000-0000-00005C2E0000}"/>
    <cellStyle name="40% - Accent2 2 2 6 2 3" xfId="11636" xr:uid="{00000000-0005-0000-0000-00005D2E0000}"/>
    <cellStyle name="40% - Accent2 2 2 6 2 4" xfId="15908" xr:uid="{00000000-0005-0000-0000-00005E2E0000}"/>
    <cellStyle name="40% - Accent2 2 2 6 2 5" xfId="20142" xr:uid="{00000000-0005-0000-0000-00005F2E0000}"/>
    <cellStyle name="40% - Accent2 2 2 6 2 6" xfId="24380" xr:uid="{00000000-0005-0000-0000-0000602E0000}"/>
    <cellStyle name="40% - Accent2 2 2 6 2 7" xfId="28458" xr:uid="{00000000-0005-0000-0000-0000612E0000}"/>
    <cellStyle name="40% - Accent2 2 2 6 3" xfId="3669" xr:uid="{00000000-0005-0000-0000-0000622E0000}"/>
    <cellStyle name="40% - Accent2 2 2 6 3 2" xfId="8643" xr:uid="{00000000-0005-0000-0000-0000632E0000}"/>
    <cellStyle name="40% - Accent2 2 2 6 3 3" xfId="12920" xr:uid="{00000000-0005-0000-0000-0000642E0000}"/>
    <cellStyle name="40% - Accent2 2 2 6 3 4" xfId="17178" xr:uid="{00000000-0005-0000-0000-0000652E0000}"/>
    <cellStyle name="40% - Accent2 2 2 6 3 5" xfId="21397" xr:uid="{00000000-0005-0000-0000-0000662E0000}"/>
    <cellStyle name="40% - Accent2 2 2 6 3 6" xfId="25592" xr:uid="{00000000-0005-0000-0000-0000672E0000}"/>
    <cellStyle name="40% - Accent2 2 2 6 3 7" xfId="29488" xr:uid="{00000000-0005-0000-0000-0000682E0000}"/>
    <cellStyle name="40% - Accent2 2 2 6 4" xfId="6502" xr:uid="{00000000-0005-0000-0000-0000692E0000}"/>
    <cellStyle name="40% - Accent2 2 2 6 5" xfId="10791" xr:uid="{00000000-0005-0000-0000-00006A2E0000}"/>
    <cellStyle name="40% - Accent2 2 2 6 6" xfId="15067" xr:uid="{00000000-0005-0000-0000-00006B2E0000}"/>
    <cellStyle name="40% - Accent2 2 2 6 7" xfId="19306" xr:uid="{00000000-0005-0000-0000-00006C2E0000}"/>
    <cellStyle name="40% - Accent2 2 2 6 8" xfId="23555" xr:uid="{00000000-0005-0000-0000-00006D2E0000}"/>
    <cellStyle name="40% - Accent2 2 2 6 9" xfId="27651" xr:uid="{00000000-0005-0000-0000-00006E2E0000}"/>
    <cellStyle name="40% - Accent2 2 2 7" xfId="1883" xr:uid="{00000000-0005-0000-0000-00006F2E0000}"/>
    <cellStyle name="40% - Accent2 2 2 7 2" xfId="6857" xr:uid="{00000000-0005-0000-0000-0000702E0000}"/>
    <cellStyle name="40% - Accent2 2 2 7 3" xfId="11143" xr:uid="{00000000-0005-0000-0000-0000712E0000}"/>
    <cellStyle name="40% - Accent2 2 2 7 4" xfId="15417" xr:uid="{00000000-0005-0000-0000-0000722E0000}"/>
    <cellStyle name="40% - Accent2 2 2 7 5" xfId="19652" xr:uid="{00000000-0005-0000-0000-0000732E0000}"/>
    <cellStyle name="40% - Accent2 2 2 7 6" xfId="23892" xr:uid="{00000000-0005-0000-0000-0000742E0000}"/>
    <cellStyle name="40% - Accent2 2 2 7 7" xfId="27973" xr:uid="{00000000-0005-0000-0000-0000752E0000}"/>
    <cellStyle name="40% - Accent2 2 2 8" xfId="980" xr:uid="{00000000-0005-0000-0000-0000762E0000}"/>
    <cellStyle name="40% - Accent2 2 2 8 2" xfId="5956" xr:uid="{00000000-0005-0000-0000-0000772E0000}"/>
    <cellStyle name="40% - Accent2 2 2 8 3" xfId="10246" xr:uid="{00000000-0005-0000-0000-0000782E0000}"/>
    <cellStyle name="40% - Accent2 2 2 8 4" xfId="14524" xr:uid="{00000000-0005-0000-0000-0000792E0000}"/>
    <cellStyle name="40% - Accent2 2 2 8 5" xfId="18776" xr:uid="{00000000-0005-0000-0000-00007A2E0000}"/>
    <cellStyle name="40% - Accent2 2 2 8 6" xfId="23027" xr:uid="{00000000-0005-0000-0000-00007B2E0000}"/>
    <cellStyle name="40% - Accent2 2 2 8 7" xfId="27164" xr:uid="{00000000-0005-0000-0000-00007C2E0000}"/>
    <cellStyle name="40% - Accent2 2 2 9" xfId="3007" xr:uid="{00000000-0005-0000-0000-00007D2E0000}"/>
    <cellStyle name="40% - Accent2 2 2 9 2" xfId="7980" xr:uid="{00000000-0005-0000-0000-00007E2E0000}"/>
    <cellStyle name="40% - Accent2 2 2 9 3" xfId="12257" xr:uid="{00000000-0005-0000-0000-00007F2E0000}"/>
    <cellStyle name="40% - Accent2 2 2 9 4" xfId="16516" xr:uid="{00000000-0005-0000-0000-0000802E0000}"/>
    <cellStyle name="40% - Accent2 2 2 9 5" xfId="20735" xr:uid="{00000000-0005-0000-0000-0000812E0000}"/>
    <cellStyle name="40% - Accent2 2 2 9 6" xfId="24933" xr:uid="{00000000-0005-0000-0000-0000822E0000}"/>
    <cellStyle name="40% - Accent2 2 2 9 7" xfId="28830" xr:uid="{00000000-0005-0000-0000-0000832E0000}"/>
    <cellStyle name="40% - Accent2 2 3" xfId="234" xr:uid="{00000000-0005-0000-0000-0000842E0000}"/>
    <cellStyle name="40% - Accent2 2 3 10" xfId="5029" xr:uid="{00000000-0005-0000-0000-0000852E0000}"/>
    <cellStyle name="40% - Accent2 2 3 11" xfId="5027" xr:uid="{00000000-0005-0000-0000-0000862E0000}"/>
    <cellStyle name="40% - Accent2 2 3 12" xfId="20619" xr:uid="{00000000-0005-0000-0000-0000872E0000}"/>
    <cellStyle name="40% - Accent2 2 3 13" xfId="19670" xr:uid="{00000000-0005-0000-0000-0000882E0000}"/>
    <cellStyle name="40% - Accent2 2 3 2" xfId="448" xr:uid="{00000000-0005-0000-0000-0000892E0000}"/>
    <cellStyle name="40% - Accent2 2 3 2 10" xfId="16341" xr:uid="{00000000-0005-0000-0000-00008A2E0000}"/>
    <cellStyle name="40% - Accent2 2 3 2 11" xfId="14546" xr:uid="{00000000-0005-0000-0000-00008B2E0000}"/>
    <cellStyle name="40% - Accent2 2 3 2 12" xfId="24783" xr:uid="{00000000-0005-0000-0000-00008C2E0000}"/>
    <cellStyle name="40% - Accent2 2 3 2 2" xfId="822" xr:uid="{00000000-0005-0000-0000-00008D2E0000}"/>
    <cellStyle name="40% - Accent2 2 3 2 2 10" xfId="22875" xr:uid="{00000000-0005-0000-0000-00008E2E0000}"/>
    <cellStyle name="40% - Accent2 2 3 2 2 11" xfId="27027" xr:uid="{00000000-0005-0000-0000-00008F2E0000}"/>
    <cellStyle name="40% - Accent2 2 3 2 2 2" xfId="2378" xr:uid="{00000000-0005-0000-0000-0000902E0000}"/>
    <cellStyle name="40% - Accent2 2 3 2 2 2 2" xfId="4189" xr:uid="{00000000-0005-0000-0000-0000912E0000}"/>
    <cellStyle name="40% - Accent2 2 3 2 2 2 2 2" xfId="9163" xr:uid="{00000000-0005-0000-0000-0000922E0000}"/>
    <cellStyle name="40% - Accent2 2 3 2 2 2 2 3" xfId="13440" xr:uid="{00000000-0005-0000-0000-0000932E0000}"/>
    <cellStyle name="40% - Accent2 2 3 2 2 2 2 4" xfId="17698" xr:uid="{00000000-0005-0000-0000-0000942E0000}"/>
    <cellStyle name="40% - Accent2 2 3 2 2 2 2 5" xfId="21917" xr:uid="{00000000-0005-0000-0000-0000952E0000}"/>
    <cellStyle name="40% - Accent2 2 3 2 2 2 2 6" xfId="26112" xr:uid="{00000000-0005-0000-0000-0000962E0000}"/>
    <cellStyle name="40% - Accent2 2 3 2 2 2 2 7" xfId="30008" xr:uid="{00000000-0005-0000-0000-0000972E0000}"/>
    <cellStyle name="40% - Accent2 2 3 2 2 2 3" xfId="7352" xr:uid="{00000000-0005-0000-0000-0000982E0000}"/>
    <cellStyle name="40% - Accent2 2 3 2 2 2 4" xfId="11637" xr:uid="{00000000-0005-0000-0000-0000992E0000}"/>
    <cellStyle name="40% - Accent2 2 3 2 2 2 5" xfId="15909" xr:uid="{00000000-0005-0000-0000-00009A2E0000}"/>
    <cellStyle name="40% - Accent2 2 3 2 2 2 6" xfId="20143" xr:uid="{00000000-0005-0000-0000-00009B2E0000}"/>
    <cellStyle name="40% - Accent2 2 3 2 2 2 7" xfId="24381" xr:uid="{00000000-0005-0000-0000-00009C2E0000}"/>
    <cellStyle name="40% - Accent2 2 3 2 2 2 8" xfId="28459" xr:uid="{00000000-0005-0000-0000-00009D2E0000}"/>
    <cellStyle name="40% - Accent2 2 3 2 2 3" xfId="1528" xr:uid="{00000000-0005-0000-0000-00009E2E0000}"/>
    <cellStyle name="40% - Accent2 2 3 2 2 3 2" xfId="6503" xr:uid="{00000000-0005-0000-0000-00009F2E0000}"/>
    <cellStyle name="40% - Accent2 2 3 2 2 3 3" xfId="10792" xr:uid="{00000000-0005-0000-0000-0000A02E0000}"/>
    <cellStyle name="40% - Accent2 2 3 2 2 3 4" xfId="15068" xr:uid="{00000000-0005-0000-0000-0000A12E0000}"/>
    <cellStyle name="40% - Accent2 2 3 2 2 3 5" xfId="19307" xr:uid="{00000000-0005-0000-0000-0000A22E0000}"/>
    <cellStyle name="40% - Accent2 2 3 2 2 3 6" xfId="23556" xr:uid="{00000000-0005-0000-0000-0000A32E0000}"/>
    <cellStyle name="40% - Accent2 2 3 2 2 3 7" xfId="27652" xr:uid="{00000000-0005-0000-0000-0000A42E0000}"/>
    <cellStyle name="40% - Accent2 2 3 2 2 4" xfId="3532" xr:uid="{00000000-0005-0000-0000-0000A52E0000}"/>
    <cellStyle name="40% - Accent2 2 3 2 2 4 2" xfId="8506" xr:uid="{00000000-0005-0000-0000-0000A62E0000}"/>
    <cellStyle name="40% - Accent2 2 3 2 2 4 3" xfId="12783" xr:uid="{00000000-0005-0000-0000-0000A72E0000}"/>
    <cellStyle name="40% - Accent2 2 3 2 2 4 4" xfId="17041" xr:uid="{00000000-0005-0000-0000-0000A82E0000}"/>
    <cellStyle name="40% - Accent2 2 3 2 2 4 5" xfId="21260" xr:uid="{00000000-0005-0000-0000-0000A92E0000}"/>
    <cellStyle name="40% - Accent2 2 3 2 2 4 6" xfId="25455" xr:uid="{00000000-0005-0000-0000-0000AA2E0000}"/>
    <cellStyle name="40% - Accent2 2 3 2 2 4 7" xfId="29351" xr:uid="{00000000-0005-0000-0000-0000AB2E0000}"/>
    <cellStyle name="40% - Accent2 2 3 2 2 5" xfId="4880" xr:uid="{00000000-0005-0000-0000-0000AC2E0000}"/>
    <cellStyle name="40% - Accent2 2 3 2 2 5 2" xfId="9852" xr:uid="{00000000-0005-0000-0000-0000AD2E0000}"/>
    <cellStyle name="40% - Accent2 2 3 2 2 5 3" xfId="14130" xr:uid="{00000000-0005-0000-0000-0000AE2E0000}"/>
    <cellStyle name="40% - Accent2 2 3 2 2 5 4" xfId="18386" xr:uid="{00000000-0005-0000-0000-0000AF2E0000}"/>
    <cellStyle name="40% - Accent2 2 3 2 2 5 5" xfId="22603" xr:uid="{00000000-0005-0000-0000-0000B02E0000}"/>
    <cellStyle name="40% - Accent2 2 3 2 2 5 6" xfId="26789" xr:uid="{00000000-0005-0000-0000-0000B12E0000}"/>
    <cellStyle name="40% - Accent2 2 3 2 2 5 7" xfId="30668" xr:uid="{00000000-0005-0000-0000-0000B22E0000}"/>
    <cellStyle name="40% - Accent2 2 3 2 2 6" xfId="5798" xr:uid="{00000000-0005-0000-0000-0000B32E0000}"/>
    <cellStyle name="40% - Accent2 2 3 2 2 7" xfId="10090" xr:uid="{00000000-0005-0000-0000-0000B42E0000}"/>
    <cellStyle name="40% - Accent2 2 3 2 2 8" xfId="14368" xr:uid="{00000000-0005-0000-0000-0000B52E0000}"/>
    <cellStyle name="40% - Accent2 2 3 2 2 9" xfId="18624" xr:uid="{00000000-0005-0000-0000-0000B62E0000}"/>
    <cellStyle name="40% - Accent2 2 3 2 3" xfId="2081" xr:uid="{00000000-0005-0000-0000-0000B72E0000}"/>
    <cellStyle name="40% - Accent2 2 3 2 3 2" xfId="3860" xr:uid="{00000000-0005-0000-0000-0000B82E0000}"/>
    <cellStyle name="40% - Accent2 2 3 2 3 2 2" xfId="8834" xr:uid="{00000000-0005-0000-0000-0000B92E0000}"/>
    <cellStyle name="40% - Accent2 2 3 2 3 2 3" xfId="13111" xr:uid="{00000000-0005-0000-0000-0000BA2E0000}"/>
    <cellStyle name="40% - Accent2 2 3 2 3 2 4" xfId="17369" xr:uid="{00000000-0005-0000-0000-0000BB2E0000}"/>
    <cellStyle name="40% - Accent2 2 3 2 3 2 5" xfId="21588" xr:uid="{00000000-0005-0000-0000-0000BC2E0000}"/>
    <cellStyle name="40% - Accent2 2 3 2 3 2 6" xfId="25783" xr:uid="{00000000-0005-0000-0000-0000BD2E0000}"/>
    <cellStyle name="40% - Accent2 2 3 2 3 2 7" xfId="29679" xr:uid="{00000000-0005-0000-0000-0000BE2E0000}"/>
    <cellStyle name="40% - Accent2 2 3 2 3 3" xfId="7055" xr:uid="{00000000-0005-0000-0000-0000BF2E0000}"/>
    <cellStyle name="40% - Accent2 2 3 2 3 4" xfId="11340" xr:uid="{00000000-0005-0000-0000-0000C02E0000}"/>
    <cellStyle name="40% - Accent2 2 3 2 3 5" xfId="15612" xr:uid="{00000000-0005-0000-0000-0000C12E0000}"/>
    <cellStyle name="40% - Accent2 2 3 2 3 6" xfId="19846" xr:uid="{00000000-0005-0000-0000-0000C22E0000}"/>
    <cellStyle name="40% - Accent2 2 3 2 3 7" xfId="24084" xr:uid="{00000000-0005-0000-0000-0000C32E0000}"/>
    <cellStyle name="40% - Accent2 2 3 2 3 8" xfId="28162" xr:uid="{00000000-0005-0000-0000-0000C42E0000}"/>
    <cellStyle name="40% - Accent2 2 3 2 4" xfId="1220" xr:uid="{00000000-0005-0000-0000-0000C52E0000}"/>
    <cellStyle name="40% - Accent2 2 3 2 4 2" xfId="6195" xr:uid="{00000000-0005-0000-0000-0000C62E0000}"/>
    <cellStyle name="40% - Accent2 2 3 2 4 3" xfId="10484" xr:uid="{00000000-0005-0000-0000-0000C72E0000}"/>
    <cellStyle name="40% - Accent2 2 3 2 4 4" xfId="14762" xr:uid="{00000000-0005-0000-0000-0000C82E0000}"/>
    <cellStyle name="40% - Accent2 2 3 2 4 5" xfId="19004" xr:uid="{00000000-0005-0000-0000-0000C92E0000}"/>
    <cellStyle name="40% - Accent2 2 3 2 4 6" xfId="23250" xr:uid="{00000000-0005-0000-0000-0000CA2E0000}"/>
    <cellStyle name="40% - Accent2 2 3 2 4 7" xfId="27355" xr:uid="{00000000-0005-0000-0000-0000CB2E0000}"/>
    <cellStyle name="40% - Accent2 2 3 2 5" xfId="3203" xr:uid="{00000000-0005-0000-0000-0000CC2E0000}"/>
    <cellStyle name="40% - Accent2 2 3 2 5 2" xfId="8176" xr:uid="{00000000-0005-0000-0000-0000CD2E0000}"/>
    <cellStyle name="40% - Accent2 2 3 2 5 3" xfId="12453" xr:uid="{00000000-0005-0000-0000-0000CE2E0000}"/>
    <cellStyle name="40% - Accent2 2 3 2 5 4" xfId="16712" xr:uid="{00000000-0005-0000-0000-0000CF2E0000}"/>
    <cellStyle name="40% - Accent2 2 3 2 5 5" xfId="20930" xr:uid="{00000000-0005-0000-0000-0000D02E0000}"/>
    <cellStyle name="40% - Accent2 2 3 2 5 6" xfId="25126" xr:uid="{00000000-0005-0000-0000-0000D12E0000}"/>
    <cellStyle name="40% - Accent2 2 3 2 5 7" xfId="29022" xr:uid="{00000000-0005-0000-0000-0000D22E0000}"/>
    <cellStyle name="40% - Accent2 2 3 2 6" xfId="4551" xr:uid="{00000000-0005-0000-0000-0000D32E0000}"/>
    <cellStyle name="40% - Accent2 2 3 2 6 2" xfId="9523" xr:uid="{00000000-0005-0000-0000-0000D42E0000}"/>
    <cellStyle name="40% - Accent2 2 3 2 6 3" xfId="13801" xr:uid="{00000000-0005-0000-0000-0000D52E0000}"/>
    <cellStyle name="40% - Accent2 2 3 2 6 4" xfId="18057" xr:uid="{00000000-0005-0000-0000-0000D62E0000}"/>
    <cellStyle name="40% - Accent2 2 3 2 6 5" xfId="22274" xr:uid="{00000000-0005-0000-0000-0000D72E0000}"/>
    <cellStyle name="40% - Accent2 2 3 2 6 6" xfId="26460" xr:uid="{00000000-0005-0000-0000-0000D82E0000}"/>
    <cellStyle name="40% - Accent2 2 3 2 6 7" xfId="30339" xr:uid="{00000000-0005-0000-0000-0000D92E0000}"/>
    <cellStyle name="40% - Accent2 2 3 2 7" xfId="5425" xr:uid="{00000000-0005-0000-0000-0000DA2E0000}"/>
    <cellStyle name="40% - Accent2 2 3 2 8" xfId="7793" xr:uid="{00000000-0005-0000-0000-0000DB2E0000}"/>
    <cellStyle name="40% - Accent2 2 3 2 9" xfId="12073" xr:uid="{00000000-0005-0000-0000-0000DC2E0000}"/>
    <cellStyle name="40% - Accent2 2 3 3" xfId="655" xr:uid="{00000000-0005-0000-0000-0000DD2E0000}"/>
    <cellStyle name="40% - Accent2 2 3 3 10" xfId="22708" xr:uid="{00000000-0005-0000-0000-0000DE2E0000}"/>
    <cellStyle name="40% - Accent2 2 3 3 11" xfId="23061" xr:uid="{00000000-0005-0000-0000-0000DF2E0000}"/>
    <cellStyle name="40% - Accent2 2 3 3 2" xfId="2379" xr:uid="{00000000-0005-0000-0000-0000E02E0000}"/>
    <cellStyle name="40% - Accent2 2 3 3 2 2" xfId="4022" xr:uid="{00000000-0005-0000-0000-0000E12E0000}"/>
    <cellStyle name="40% - Accent2 2 3 3 2 2 2" xfId="8996" xr:uid="{00000000-0005-0000-0000-0000E22E0000}"/>
    <cellStyle name="40% - Accent2 2 3 3 2 2 3" xfId="13273" xr:uid="{00000000-0005-0000-0000-0000E32E0000}"/>
    <cellStyle name="40% - Accent2 2 3 3 2 2 4" xfId="17531" xr:uid="{00000000-0005-0000-0000-0000E42E0000}"/>
    <cellStyle name="40% - Accent2 2 3 3 2 2 5" xfId="21750" xr:uid="{00000000-0005-0000-0000-0000E52E0000}"/>
    <cellStyle name="40% - Accent2 2 3 3 2 2 6" xfId="25945" xr:uid="{00000000-0005-0000-0000-0000E62E0000}"/>
    <cellStyle name="40% - Accent2 2 3 3 2 2 7" xfId="29841" xr:uid="{00000000-0005-0000-0000-0000E72E0000}"/>
    <cellStyle name="40% - Accent2 2 3 3 2 3" xfId="7353" xr:uid="{00000000-0005-0000-0000-0000E82E0000}"/>
    <cellStyle name="40% - Accent2 2 3 3 2 4" xfId="11638" xr:uid="{00000000-0005-0000-0000-0000E92E0000}"/>
    <cellStyle name="40% - Accent2 2 3 3 2 5" xfId="15910" xr:uid="{00000000-0005-0000-0000-0000EA2E0000}"/>
    <cellStyle name="40% - Accent2 2 3 3 2 6" xfId="20144" xr:uid="{00000000-0005-0000-0000-0000EB2E0000}"/>
    <cellStyle name="40% - Accent2 2 3 3 2 7" xfId="24382" xr:uid="{00000000-0005-0000-0000-0000EC2E0000}"/>
    <cellStyle name="40% - Accent2 2 3 3 2 8" xfId="28460" xr:uid="{00000000-0005-0000-0000-0000ED2E0000}"/>
    <cellStyle name="40% - Accent2 2 3 3 3" xfId="1529" xr:uid="{00000000-0005-0000-0000-0000EE2E0000}"/>
    <cellStyle name="40% - Accent2 2 3 3 3 2" xfId="6504" xr:uid="{00000000-0005-0000-0000-0000EF2E0000}"/>
    <cellStyle name="40% - Accent2 2 3 3 3 3" xfId="10793" xr:uid="{00000000-0005-0000-0000-0000F02E0000}"/>
    <cellStyle name="40% - Accent2 2 3 3 3 4" xfId="15069" xr:uid="{00000000-0005-0000-0000-0000F12E0000}"/>
    <cellStyle name="40% - Accent2 2 3 3 3 5" xfId="19308" xr:uid="{00000000-0005-0000-0000-0000F22E0000}"/>
    <cellStyle name="40% - Accent2 2 3 3 3 6" xfId="23557" xr:uid="{00000000-0005-0000-0000-0000F32E0000}"/>
    <cellStyle name="40% - Accent2 2 3 3 3 7" xfId="27653" xr:uid="{00000000-0005-0000-0000-0000F42E0000}"/>
    <cellStyle name="40% - Accent2 2 3 3 4" xfId="3365" xr:uid="{00000000-0005-0000-0000-0000F52E0000}"/>
    <cellStyle name="40% - Accent2 2 3 3 4 2" xfId="8339" xr:uid="{00000000-0005-0000-0000-0000F62E0000}"/>
    <cellStyle name="40% - Accent2 2 3 3 4 3" xfId="12616" xr:uid="{00000000-0005-0000-0000-0000F72E0000}"/>
    <cellStyle name="40% - Accent2 2 3 3 4 4" xfId="16874" xr:uid="{00000000-0005-0000-0000-0000F82E0000}"/>
    <cellStyle name="40% - Accent2 2 3 3 4 5" xfId="21093" xr:uid="{00000000-0005-0000-0000-0000F92E0000}"/>
    <cellStyle name="40% - Accent2 2 3 3 4 6" xfId="25288" xr:uid="{00000000-0005-0000-0000-0000FA2E0000}"/>
    <cellStyle name="40% - Accent2 2 3 3 4 7" xfId="29184" xr:uid="{00000000-0005-0000-0000-0000FB2E0000}"/>
    <cellStyle name="40% - Accent2 2 3 3 5" xfId="4713" xr:uid="{00000000-0005-0000-0000-0000FC2E0000}"/>
    <cellStyle name="40% - Accent2 2 3 3 5 2" xfId="9685" xr:uid="{00000000-0005-0000-0000-0000FD2E0000}"/>
    <cellStyle name="40% - Accent2 2 3 3 5 3" xfId="13963" xr:uid="{00000000-0005-0000-0000-0000FE2E0000}"/>
    <cellStyle name="40% - Accent2 2 3 3 5 4" xfId="18219" xr:uid="{00000000-0005-0000-0000-0000FF2E0000}"/>
    <cellStyle name="40% - Accent2 2 3 3 5 5" xfId="22436" xr:uid="{00000000-0005-0000-0000-0000002F0000}"/>
    <cellStyle name="40% - Accent2 2 3 3 5 6" xfId="26622" xr:uid="{00000000-0005-0000-0000-0000012F0000}"/>
    <cellStyle name="40% - Accent2 2 3 3 5 7" xfId="30501" xr:uid="{00000000-0005-0000-0000-0000022F0000}"/>
    <cellStyle name="40% - Accent2 2 3 3 6" xfId="5631" xr:uid="{00000000-0005-0000-0000-0000032F0000}"/>
    <cellStyle name="40% - Accent2 2 3 3 7" xfId="5993" xr:uid="{00000000-0005-0000-0000-0000042F0000}"/>
    <cellStyle name="40% - Accent2 2 3 3 8" xfId="10283" xr:uid="{00000000-0005-0000-0000-0000052F0000}"/>
    <cellStyle name="40% - Accent2 2 3 3 9" xfId="14561" xr:uid="{00000000-0005-0000-0000-0000062F0000}"/>
    <cellStyle name="40% - Accent2 2 3 4" xfId="1925" xr:uid="{00000000-0005-0000-0000-0000072F0000}"/>
    <cellStyle name="40% - Accent2 2 3 4 2" xfId="3693" xr:uid="{00000000-0005-0000-0000-0000082F0000}"/>
    <cellStyle name="40% - Accent2 2 3 4 2 2" xfId="8667" xr:uid="{00000000-0005-0000-0000-0000092F0000}"/>
    <cellStyle name="40% - Accent2 2 3 4 2 3" xfId="12944" xr:uid="{00000000-0005-0000-0000-00000A2F0000}"/>
    <cellStyle name="40% - Accent2 2 3 4 2 4" xfId="17202" xr:uid="{00000000-0005-0000-0000-00000B2F0000}"/>
    <cellStyle name="40% - Accent2 2 3 4 2 5" xfId="21421" xr:uid="{00000000-0005-0000-0000-00000C2F0000}"/>
    <cellStyle name="40% - Accent2 2 3 4 2 6" xfId="25616" xr:uid="{00000000-0005-0000-0000-00000D2F0000}"/>
    <cellStyle name="40% - Accent2 2 3 4 2 7" xfId="29512" xr:uid="{00000000-0005-0000-0000-00000E2F0000}"/>
    <cellStyle name="40% - Accent2 2 3 4 3" xfId="6899" xr:uid="{00000000-0005-0000-0000-00000F2F0000}"/>
    <cellStyle name="40% - Accent2 2 3 4 4" xfId="11184" xr:uid="{00000000-0005-0000-0000-0000102F0000}"/>
    <cellStyle name="40% - Accent2 2 3 4 5" xfId="15457" xr:uid="{00000000-0005-0000-0000-0000112F0000}"/>
    <cellStyle name="40% - Accent2 2 3 4 6" xfId="19694" xr:uid="{00000000-0005-0000-0000-0000122F0000}"/>
    <cellStyle name="40% - Accent2 2 3 4 7" xfId="23931" xr:uid="{00000000-0005-0000-0000-0000132F0000}"/>
    <cellStyle name="40% - Accent2 2 3 4 8" xfId="28010" xr:uid="{00000000-0005-0000-0000-0000142F0000}"/>
    <cellStyle name="40% - Accent2 2 3 5" xfId="1040" xr:uid="{00000000-0005-0000-0000-0000152F0000}"/>
    <cellStyle name="40% - Accent2 2 3 5 2" xfId="6016" xr:uid="{00000000-0005-0000-0000-0000162F0000}"/>
    <cellStyle name="40% - Accent2 2 3 5 3" xfId="10305" xr:uid="{00000000-0005-0000-0000-0000172F0000}"/>
    <cellStyle name="40% - Accent2 2 3 5 4" xfId="14584" xr:uid="{00000000-0005-0000-0000-0000182F0000}"/>
    <cellStyle name="40% - Accent2 2 3 5 5" xfId="18833" xr:uid="{00000000-0005-0000-0000-0000192F0000}"/>
    <cellStyle name="40% - Accent2 2 3 5 6" xfId="23080" xr:uid="{00000000-0005-0000-0000-00001A2F0000}"/>
    <cellStyle name="40% - Accent2 2 3 5 7" xfId="27202" xr:uid="{00000000-0005-0000-0000-00001B2F0000}"/>
    <cellStyle name="40% - Accent2 2 3 6" xfId="3035" xr:uid="{00000000-0005-0000-0000-00001C2F0000}"/>
    <cellStyle name="40% - Accent2 2 3 6 2" xfId="8008" xr:uid="{00000000-0005-0000-0000-00001D2F0000}"/>
    <cellStyle name="40% - Accent2 2 3 6 3" xfId="12285" xr:uid="{00000000-0005-0000-0000-00001E2F0000}"/>
    <cellStyle name="40% - Accent2 2 3 6 4" xfId="16544" xr:uid="{00000000-0005-0000-0000-00001F2F0000}"/>
    <cellStyle name="40% - Accent2 2 3 6 5" xfId="20763" xr:uid="{00000000-0005-0000-0000-0000202F0000}"/>
    <cellStyle name="40% - Accent2 2 3 6 6" xfId="24959" xr:uid="{00000000-0005-0000-0000-0000212F0000}"/>
    <cellStyle name="40% - Accent2 2 3 6 7" xfId="28855" xr:uid="{00000000-0005-0000-0000-0000222F0000}"/>
    <cellStyle name="40% - Accent2 2 3 7" xfId="4384" xr:uid="{00000000-0005-0000-0000-0000232F0000}"/>
    <cellStyle name="40% - Accent2 2 3 7 2" xfId="9356" xr:uid="{00000000-0005-0000-0000-0000242F0000}"/>
    <cellStyle name="40% - Accent2 2 3 7 3" xfId="13634" xr:uid="{00000000-0005-0000-0000-0000252F0000}"/>
    <cellStyle name="40% - Accent2 2 3 7 4" xfId="17890" xr:uid="{00000000-0005-0000-0000-0000262F0000}"/>
    <cellStyle name="40% - Accent2 2 3 7 5" xfId="22107" xr:uid="{00000000-0005-0000-0000-0000272F0000}"/>
    <cellStyle name="40% - Accent2 2 3 7 6" xfId="26293" xr:uid="{00000000-0005-0000-0000-0000282F0000}"/>
    <cellStyle name="40% - Accent2 2 3 7 7" xfId="30172" xr:uid="{00000000-0005-0000-0000-0000292F0000}"/>
    <cellStyle name="40% - Accent2 2 3 8" xfId="5211" xr:uid="{00000000-0005-0000-0000-00002A2F0000}"/>
    <cellStyle name="40% - Accent2 2 3 9" xfId="5013" xr:uid="{00000000-0005-0000-0000-00002B2F0000}"/>
    <cellStyle name="40% - Accent2 2 4" xfId="382" xr:uid="{00000000-0005-0000-0000-00002C2F0000}"/>
    <cellStyle name="40% - Accent2 2 4 10" xfId="11989" xr:uid="{00000000-0005-0000-0000-00002D2F0000}"/>
    <cellStyle name="40% - Accent2 2 4 11" xfId="16262" xr:uid="{00000000-0005-0000-0000-00002E2F0000}"/>
    <cellStyle name="40% - Accent2 2 4 12" xfId="18825" xr:uid="{00000000-0005-0000-0000-00002F2F0000}"/>
    <cellStyle name="40% - Accent2 2 4 13" xfId="24715" xr:uid="{00000000-0005-0000-0000-0000302F0000}"/>
    <cellStyle name="40% - Accent2 2 4 2" xfId="756" xr:uid="{00000000-0005-0000-0000-0000312F0000}"/>
    <cellStyle name="40% - Accent2 2 4 2 10" xfId="22809" xr:uid="{00000000-0005-0000-0000-0000322F0000}"/>
    <cellStyle name="40% - Accent2 2 4 2 11" xfId="26961" xr:uid="{00000000-0005-0000-0000-0000332F0000}"/>
    <cellStyle name="40% - Accent2 2 4 2 2" xfId="2380" xr:uid="{00000000-0005-0000-0000-0000342F0000}"/>
    <cellStyle name="40% - Accent2 2 4 2 2 2" xfId="4123" xr:uid="{00000000-0005-0000-0000-0000352F0000}"/>
    <cellStyle name="40% - Accent2 2 4 2 2 2 2" xfId="9097" xr:uid="{00000000-0005-0000-0000-0000362F0000}"/>
    <cellStyle name="40% - Accent2 2 4 2 2 2 3" xfId="13374" xr:uid="{00000000-0005-0000-0000-0000372F0000}"/>
    <cellStyle name="40% - Accent2 2 4 2 2 2 4" xfId="17632" xr:uid="{00000000-0005-0000-0000-0000382F0000}"/>
    <cellStyle name="40% - Accent2 2 4 2 2 2 5" xfId="21851" xr:uid="{00000000-0005-0000-0000-0000392F0000}"/>
    <cellStyle name="40% - Accent2 2 4 2 2 2 6" xfId="26046" xr:uid="{00000000-0005-0000-0000-00003A2F0000}"/>
    <cellStyle name="40% - Accent2 2 4 2 2 2 7" xfId="29942" xr:uid="{00000000-0005-0000-0000-00003B2F0000}"/>
    <cellStyle name="40% - Accent2 2 4 2 2 3" xfId="7354" xr:uid="{00000000-0005-0000-0000-00003C2F0000}"/>
    <cellStyle name="40% - Accent2 2 4 2 2 4" xfId="11639" xr:uid="{00000000-0005-0000-0000-00003D2F0000}"/>
    <cellStyle name="40% - Accent2 2 4 2 2 5" xfId="15911" xr:uid="{00000000-0005-0000-0000-00003E2F0000}"/>
    <cellStyle name="40% - Accent2 2 4 2 2 6" xfId="20145" xr:uid="{00000000-0005-0000-0000-00003F2F0000}"/>
    <cellStyle name="40% - Accent2 2 4 2 2 7" xfId="24383" xr:uid="{00000000-0005-0000-0000-0000402F0000}"/>
    <cellStyle name="40% - Accent2 2 4 2 2 8" xfId="28461" xr:uid="{00000000-0005-0000-0000-0000412F0000}"/>
    <cellStyle name="40% - Accent2 2 4 2 3" xfId="1530" xr:uid="{00000000-0005-0000-0000-0000422F0000}"/>
    <cellStyle name="40% - Accent2 2 4 2 3 2" xfId="6505" xr:uid="{00000000-0005-0000-0000-0000432F0000}"/>
    <cellStyle name="40% - Accent2 2 4 2 3 3" xfId="10794" xr:uid="{00000000-0005-0000-0000-0000442F0000}"/>
    <cellStyle name="40% - Accent2 2 4 2 3 4" xfId="15070" xr:uid="{00000000-0005-0000-0000-0000452F0000}"/>
    <cellStyle name="40% - Accent2 2 4 2 3 5" xfId="19309" xr:uid="{00000000-0005-0000-0000-0000462F0000}"/>
    <cellStyle name="40% - Accent2 2 4 2 3 6" xfId="23558" xr:uid="{00000000-0005-0000-0000-0000472F0000}"/>
    <cellStyle name="40% - Accent2 2 4 2 3 7" xfId="27654" xr:uid="{00000000-0005-0000-0000-0000482F0000}"/>
    <cellStyle name="40% - Accent2 2 4 2 4" xfId="3466" xr:uid="{00000000-0005-0000-0000-0000492F0000}"/>
    <cellStyle name="40% - Accent2 2 4 2 4 2" xfId="8440" xr:uid="{00000000-0005-0000-0000-00004A2F0000}"/>
    <cellStyle name="40% - Accent2 2 4 2 4 3" xfId="12717" xr:uid="{00000000-0005-0000-0000-00004B2F0000}"/>
    <cellStyle name="40% - Accent2 2 4 2 4 4" xfId="16975" xr:uid="{00000000-0005-0000-0000-00004C2F0000}"/>
    <cellStyle name="40% - Accent2 2 4 2 4 5" xfId="21194" xr:uid="{00000000-0005-0000-0000-00004D2F0000}"/>
    <cellStyle name="40% - Accent2 2 4 2 4 6" xfId="25389" xr:uid="{00000000-0005-0000-0000-00004E2F0000}"/>
    <cellStyle name="40% - Accent2 2 4 2 4 7" xfId="29285" xr:uid="{00000000-0005-0000-0000-00004F2F0000}"/>
    <cellStyle name="40% - Accent2 2 4 2 5" xfId="4814" xr:uid="{00000000-0005-0000-0000-0000502F0000}"/>
    <cellStyle name="40% - Accent2 2 4 2 5 2" xfId="9786" xr:uid="{00000000-0005-0000-0000-0000512F0000}"/>
    <cellStyle name="40% - Accent2 2 4 2 5 3" xfId="14064" xr:uid="{00000000-0005-0000-0000-0000522F0000}"/>
    <cellStyle name="40% - Accent2 2 4 2 5 4" xfId="18320" xr:uid="{00000000-0005-0000-0000-0000532F0000}"/>
    <cellStyle name="40% - Accent2 2 4 2 5 5" xfId="22537" xr:uid="{00000000-0005-0000-0000-0000542F0000}"/>
    <cellStyle name="40% - Accent2 2 4 2 5 6" xfId="26723" xr:uid="{00000000-0005-0000-0000-0000552F0000}"/>
    <cellStyle name="40% - Accent2 2 4 2 5 7" xfId="30602" xr:uid="{00000000-0005-0000-0000-0000562F0000}"/>
    <cellStyle name="40% - Accent2 2 4 2 6" xfId="5732" xr:uid="{00000000-0005-0000-0000-0000572F0000}"/>
    <cellStyle name="40% - Accent2 2 4 2 7" xfId="10024" xr:uid="{00000000-0005-0000-0000-0000582F0000}"/>
    <cellStyle name="40% - Accent2 2 4 2 8" xfId="14302" xr:uid="{00000000-0005-0000-0000-0000592F0000}"/>
    <cellStyle name="40% - Accent2 2 4 2 9" xfId="18558" xr:uid="{00000000-0005-0000-0000-00005A2F0000}"/>
    <cellStyle name="40% - Accent2 2 4 3" xfId="2015" xr:uid="{00000000-0005-0000-0000-00005B2F0000}"/>
    <cellStyle name="40% - Accent2 2 4 3 2" xfId="3794" xr:uid="{00000000-0005-0000-0000-00005C2F0000}"/>
    <cellStyle name="40% - Accent2 2 4 3 2 2" xfId="8768" xr:uid="{00000000-0005-0000-0000-00005D2F0000}"/>
    <cellStyle name="40% - Accent2 2 4 3 2 3" xfId="13045" xr:uid="{00000000-0005-0000-0000-00005E2F0000}"/>
    <cellStyle name="40% - Accent2 2 4 3 2 4" xfId="17303" xr:uid="{00000000-0005-0000-0000-00005F2F0000}"/>
    <cellStyle name="40% - Accent2 2 4 3 2 5" xfId="21522" xr:uid="{00000000-0005-0000-0000-0000602F0000}"/>
    <cellStyle name="40% - Accent2 2 4 3 2 6" xfId="25717" xr:uid="{00000000-0005-0000-0000-0000612F0000}"/>
    <cellStyle name="40% - Accent2 2 4 3 2 7" xfId="29613" xr:uid="{00000000-0005-0000-0000-0000622F0000}"/>
    <cellStyle name="40% - Accent2 2 4 3 3" xfId="6989" xr:uid="{00000000-0005-0000-0000-0000632F0000}"/>
    <cellStyle name="40% - Accent2 2 4 3 4" xfId="11274" xr:uid="{00000000-0005-0000-0000-0000642F0000}"/>
    <cellStyle name="40% - Accent2 2 4 3 5" xfId="15546" xr:uid="{00000000-0005-0000-0000-0000652F0000}"/>
    <cellStyle name="40% - Accent2 2 4 3 6" xfId="19780" xr:uid="{00000000-0005-0000-0000-0000662F0000}"/>
    <cellStyle name="40% - Accent2 2 4 3 7" xfId="24018" xr:uid="{00000000-0005-0000-0000-0000672F0000}"/>
    <cellStyle name="40% - Accent2 2 4 3 8" xfId="28096" xr:uid="{00000000-0005-0000-0000-0000682F0000}"/>
    <cellStyle name="40% - Accent2 2 4 4" xfId="1154" xr:uid="{00000000-0005-0000-0000-0000692F0000}"/>
    <cellStyle name="40% - Accent2 2 4 4 2" xfId="6129" xr:uid="{00000000-0005-0000-0000-00006A2F0000}"/>
    <cellStyle name="40% - Accent2 2 4 4 3" xfId="10418" xr:uid="{00000000-0005-0000-0000-00006B2F0000}"/>
    <cellStyle name="40% - Accent2 2 4 4 4" xfId="14696" xr:uid="{00000000-0005-0000-0000-00006C2F0000}"/>
    <cellStyle name="40% - Accent2 2 4 4 5" xfId="18938" xr:uid="{00000000-0005-0000-0000-00006D2F0000}"/>
    <cellStyle name="40% - Accent2 2 4 4 6" xfId="23184" xr:uid="{00000000-0005-0000-0000-00006E2F0000}"/>
    <cellStyle name="40% - Accent2 2 4 4 7" xfId="27289" xr:uid="{00000000-0005-0000-0000-00006F2F0000}"/>
    <cellStyle name="40% - Accent2 2 4 5" xfId="2676" xr:uid="{00000000-0005-0000-0000-0000702F0000}"/>
    <cellStyle name="40% - Accent2 2 4 6" xfId="3137" xr:uid="{00000000-0005-0000-0000-0000712F0000}"/>
    <cellStyle name="40% - Accent2 2 4 6 2" xfId="8110" xr:uid="{00000000-0005-0000-0000-0000722F0000}"/>
    <cellStyle name="40% - Accent2 2 4 6 3" xfId="12387" xr:uid="{00000000-0005-0000-0000-0000732F0000}"/>
    <cellStyle name="40% - Accent2 2 4 6 4" xfId="16646" xr:uid="{00000000-0005-0000-0000-0000742F0000}"/>
    <cellStyle name="40% - Accent2 2 4 6 5" xfId="20864" xr:uid="{00000000-0005-0000-0000-0000752F0000}"/>
    <cellStyle name="40% - Accent2 2 4 6 6" xfId="25060" xr:uid="{00000000-0005-0000-0000-0000762F0000}"/>
    <cellStyle name="40% - Accent2 2 4 6 7" xfId="28956" xr:uid="{00000000-0005-0000-0000-0000772F0000}"/>
    <cellStyle name="40% - Accent2 2 4 7" xfId="4485" xr:uid="{00000000-0005-0000-0000-0000782F0000}"/>
    <cellStyle name="40% - Accent2 2 4 7 2" xfId="9457" xr:uid="{00000000-0005-0000-0000-0000792F0000}"/>
    <cellStyle name="40% - Accent2 2 4 7 3" xfId="13735" xr:uid="{00000000-0005-0000-0000-00007A2F0000}"/>
    <cellStyle name="40% - Accent2 2 4 7 4" xfId="17991" xr:uid="{00000000-0005-0000-0000-00007B2F0000}"/>
    <cellStyle name="40% - Accent2 2 4 7 5" xfId="22208" xr:uid="{00000000-0005-0000-0000-00007C2F0000}"/>
    <cellStyle name="40% - Accent2 2 4 7 6" xfId="26394" xr:uid="{00000000-0005-0000-0000-00007D2F0000}"/>
    <cellStyle name="40% - Accent2 2 4 7 7" xfId="30273" xr:uid="{00000000-0005-0000-0000-00007E2F0000}"/>
    <cellStyle name="40% - Accent2 2 4 8" xfId="5359" xr:uid="{00000000-0005-0000-0000-00007F2F0000}"/>
    <cellStyle name="40% - Accent2 2 4 9" xfId="7706" xr:uid="{00000000-0005-0000-0000-0000802F0000}"/>
    <cellStyle name="40% - Accent2 2 5" xfId="497" xr:uid="{00000000-0005-0000-0000-0000812F0000}"/>
    <cellStyle name="40% - Accent2 2 5 10" xfId="12098" xr:uid="{00000000-0005-0000-0000-0000822F0000}"/>
    <cellStyle name="40% - Accent2 2 5 11" xfId="16334" xr:uid="{00000000-0005-0000-0000-0000832F0000}"/>
    <cellStyle name="40% - Accent2 2 5 12" xfId="18827" xr:uid="{00000000-0005-0000-0000-0000842F0000}"/>
    <cellStyle name="40% - Accent2 2 5 2" xfId="871" xr:uid="{00000000-0005-0000-0000-0000852F0000}"/>
    <cellStyle name="40% - Accent2 2 5 2 10" xfId="22924" xr:uid="{00000000-0005-0000-0000-0000862F0000}"/>
    <cellStyle name="40% - Accent2 2 5 2 11" xfId="27076" xr:uid="{00000000-0005-0000-0000-0000872F0000}"/>
    <cellStyle name="40% - Accent2 2 5 2 2" xfId="2381" xr:uid="{00000000-0005-0000-0000-0000882F0000}"/>
    <cellStyle name="40% - Accent2 2 5 2 2 2" xfId="4238" xr:uid="{00000000-0005-0000-0000-0000892F0000}"/>
    <cellStyle name="40% - Accent2 2 5 2 2 2 2" xfId="9212" xr:uid="{00000000-0005-0000-0000-00008A2F0000}"/>
    <cellStyle name="40% - Accent2 2 5 2 2 2 3" xfId="13489" xr:uid="{00000000-0005-0000-0000-00008B2F0000}"/>
    <cellStyle name="40% - Accent2 2 5 2 2 2 4" xfId="17747" xr:uid="{00000000-0005-0000-0000-00008C2F0000}"/>
    <cellStyle name="40% - Accent2 2 5 2 2 2 5" xfId="21966" xr:uid="{00000000-0005-0000-0000-00008D2F0000}"/>
    <cellStyle name="40% - Accent2 2 5 2 2 2 6" xfId="26161" xr:uid="{00000000-0005-0000-0000-00008E2F0000}"/>
    <cellStyle name="40% - Accent2 2 5 2 2 2 7" xfId="30057" xr:uid="{00000000-0005-0000-0000-00008F2F0000}"/>
    <cellStyle name="40% - Accent2 2 5 2 2 3" xfId="7355" xr:uid="{00000000-0005-0000-0000-0000902F0000}"/>
    <cellStyle name="40% - Accent2 2 5 2 2 4" xfId="11640" xr:uid="{00000000-0005-0000-0000-0000912F0000}"/>
    <cellStyle name="40% - Accent2 2 5 2 2 5" xfId="15912" xr:uid="{00000000-0005-0000-0000-0000922F0000}"/>
    <cellStyle name="40% - Accent2 2 5 2 2 6" xfId="20146" xr:uid="{00000000-0005-0000-0000-0000932F0000}"/>
    <cellStyle name="40% - Accent2 2 5 2 2 7" xfId="24384" xr:uid="{00000000-0005-0000-0000-0000942F0000}"/>
    <cellStyle name="40% - Accent2 2 5 2 2 8" xfId="28462" xr:uid="{00000000-0005-0000-0000-0000952F0000}"/>
    <cellStyle name="40% - Accent2 2 5 2 3" xfId="1531" xr:uid="{00000000-0005-0000-0000-0000962F0000}"/>
    <cellStyle name="40% - Accent2 2 5 2 3 2" xfId="6506" xr:uid="{00000000-0005-0000-0000-0000972F0000}"/>
    <cellStyle name="40% - Accent2 2 5 2 3 3" xfId="10795" xr:uid="{00000000-0005-0000-0000-0000982F0000}"/>
    <cellStyle name="40% - Accent2 2 5 2 3 4" xfId="15071" xr:uid="{00000000-0005-0000-0000-0000992F0000}"/>
    <cellStyle name="40% - Accent2 2 5 2 3 5" xfId="19310" xr:uid="{00000000-0005-0000-0000-00009A2F0000}"/>
    <cellStyle name="40% - Accent2 2 5 2 3 6" xfId="23559" xr:uid="{00000000-0005-0000-0000-00009B2F0000}"/>
    <cellStyle name="40% - Accent2 2 5 2 3 7" xfId="27655" xr:uid="{00000000-0005-0000-0000-00009C2F0000}"/>
    <cellStyle name="40% - Accent2 2 5 2 4" xfId="3581" xr:uid="{00000000-0005-0000-0000-00009D2F0000}"/>
    <cellStyle name="40% - Accent2 2 5 2 4 2" xfId="8555" xr:uid="{00000000-0005-0000-0000-00009E2F0000}"/>
    <cellStyle name="40% - Accent2 2 5 2 4 3" xfId="12832" xr:uid="{00000000-0005-0000-0000-00009F2F0000}"/>
    <cellStyle name="40% - Accent2 2 5 2 4 4" xfId="17090" xr:uid="{00000000-0005-0000-0000-0000A02F0000}"/>
    <cellStyle name="40% - Accent2 2 5 2 4 5" xfId="21309" xr:uid="{00000000-0005-0000-0000-0000A12F0000}"/>
    <cellStyle name="40% - Accent2 2 5 2 4 6" xfId="25504" xr:uid="{00000000-0005-0000-0000-0000A22F0000}"/>
    <cellStyle name="40% - Accent2 2 5 2 4 7" xfId="29400" xr:uid="{00000000-0005-0000-0000-0000A32F0000}"/>
    <cellStyle name="40% - Accent2 2 5 2 5" xfId="4929" xr:uid="{00000000-0005-0000-0000-0000A42F0000}"/>
    <cellStyle name="40% - Accent2 2 5 2 5 2" xfId="9901" xr:uid="{00000000-0005-0000-0000-0000A52F0000}"/>
    <cellStyle name="40% - Accent2 2 5 2 5 3" xfId="14179" xr:uid="{00000000-0005-0000-0000-0000A62F0000}"/>
    <cellStyle name="40% - Accent2 2 5 2 5 4" xfId="18435" xr:uid="{00000000-0005-0000-0000-0000A72F0000}"/>
    <cellStyle name="40% - Accent2 2 5 2 5 5" xfId="22652" xr:uid="{00000000-0005-0000-0000-0000A82F0000}"/>
    <cellStyle name="40% - Accent2 2 5 2 5 6" xfId="26838" xr:uid="{00000000-0005-0000-0000-0000A92F0000}"/>
    <cellStyle name="40% - Accent2 2 5 2 5 7" xfId="30717" xr:uid="{00000000-0005-0000-0000-0000AA2F0000}"/>
    <cellStyle name="40% - Accent2 2 5 2 6" xfId="5847" xr:uid="{00000000-0005-0000-0000-0000AB2F0000}"/>
    <cellStyle name="40% - Accent2 2 5 2 7" xfId="10139" xr:uid="{00000000-0005-0000-0000-0000AC2F0000}"/>
    <cellStyle name="40% - Accent2 2 5 2 8" xfId="14417" xr:uid="{00000000-0005-0000-0000-0000AD2F0000}"/>
    <cellStyle name="40% - Accent2 2 5 2 9" xfId="18673" xr:uid="{00000000-0005-0000-0000-0000AE2F0000}"/>
    <cellStyle name="40% - Accent2 2 5 3" xfId="2145" xr:uid="{00000000-0005-0000-0000-0000AF2F0000}"/>
    <cellStyle name="40% - Accent2 2 5 3 2" xfId="3909" xr:uid="{00000000-0005-0000-0000-0000B02F0000}"/>
    <cellStyle name="40% - Accent2 2 5 3 2 2" xfId="8883" xr:uid="{00000000-0005-0000-0000-0000B12F0000}"/>
    <cellStyle name="40% - Accent2 2 5 3 2 3" xfId="13160" xr:uid="{00000000-0005-0000-0000-0000B22F0000}"/>
    <cellStyle name="40% - Accent2 2 5 3 2 4" xfId="17418" xr:uid="{00000000-0005-0000-0000-0000B32F0000}"/>
    <cellStyle name="40% - Accent2 2 5 3 2 5" xfId="21637" xr:uid="{00000000-0005-0000-0000-0000B42F0000}"/>
    <cellStyle name="40% - Accent2 2 5 3 2 6" xfId="25832" xr:uid="{00000000-0005-0000-0000-0000B52F0000}"/>
    <cellStyle name="40% - Accent2 2 5 3 2 7" xfId="29728" xr:uid="{00000000-0005-0000-0000-0000B62F0000}"/>
    <cellStyle name="40% - Accent2 2 5 3 3" xfId="7119" xr:uid="{00000000-0005-0000-0000-0000B72F0000}"/>
    <cellStyle name="40% - Accent2 2 5 3 4" xfId="11404" xr:uid="{00000000-0005-0000-0000-0000B82F0000}"/>
    <cellStyle name="40% - Accent2 2 5 3 5" xfId="15676" xr:uid="{00000000-0005-0000-0000-0000B92F0000}"/>
    <cellStyle name="40% - Accent2 2 5 3 6" xfId="19910" xr:uid="{00000000-0005-0000-0000-0000BA2F0000}"/>
    <cellStyle name="40% - Accent2 2 5 3 7" xfId="24148" xr:uid="{00000000-0005-0000-0000-0000BB2F0000}"/>
    <cellStyle name="40% - Accent2 2 5 3 8" xfId="28226" xr:uid="{00000000-0005-0000-0000-0000BC2F0000}"/>
    <cellStyle name="40% - Accent2 2 5 4" xfId="1287" xr:uid="{00000000-0005-0000-0000-0000BD2F0000}"/>
    <cellStyle name="40% - Accent2 2 5 4 2" xfId="6262" xr:uid="{00000000-0005-0000-0000-0000BE2F0000}"/>
    <cellStyle name="40% - Accent2 2 5 4 3" xfId="10551" xr:uid="{00000000-0005-0000-0000-0000BF2F0000}"/>
    <cellStyle name="40% - Accent2 2 5 4 4" xfId="14827" xr:uid="{00000000-0005-0000-0000-0000C02F0000}"/>
    <cellStyle name="40% - Accent2 2 5 4 5" xfId="19069" xr:uid="{00000000-0005-0000-0000-0000C12F0000}"/>
    <cellStyle name="40% - Accent2 2 5 4 6" xfId="23315" xr:uid="{00000000-0005-0000-0000-0000C22F0000}"/>
    <cellStyle name="40% - Accent2 2 5 4 7" xfId="27419" xr:uid="{00000000-0005-0000-0000-0000C32F0000}"/>
    <cellStyle name="40% - Accent2 2 5 5" xfId="3252" xr:uid="{00000000-0005-0000-0000-0000C42F0000}"/>
    <cellStyle name="40% - Accent2 2 5 5 2" xfId="8225" xr:uid="{00000000-0005-0000-0000-0000C52F0000}"/>
    <cellStyle name="40% - Accent2 2 5 5 3" xfId="12502" xr:uid="{00000000-0005-0000-0000-0000C62F0000}"/>
    <cellStyle name="40% - Accent2 2 5 5 4" xfId="16761" xr:uid="{00000000-0005-0000-0000-0000C72F0000}"/>
    <cellStyle name="40% - Accent2 2 5 5 5" xfId="20979" xr:uid="{00000000-0005-0000-0000-0000C82F0000}"/>
    <cellStyle name="40% - Accent2 2 5 5 6" xfId="25175" xr:uid="{00000000-0005-0000-0000-0000C92F0000}"/>
    <cellStyle name="40% - Accent2 2 5 5 7" xfId="29071" xr:uid="{00000000-0005-0000-0000-0000CA2F0000}"/>
    <cellStyle name="40% - Accent2 2 5 6" xfId="4600" xr:uid="{00000000-0005-0000-0000-0000CB2F0000}"/>
    <cellStyle name="40% - Accent2 2 5 6 2" xfId="9572" xr:uid="{00000000-0005-0000-0000-0000CC2F0000}"/>
    <cellStyle name="40% - Accent2 2 5 6 3" xfId="13850" xr:uid="{00000000-0005-0000-0000-0000CD2F0000}"/>
    <cellStyle name="40% - Accent2 2 5 6 4" xfId="18106" xr:uid="{00000000-0005-0000-0000-0000CE2F0000}"/>
    <cellStyle name="40% - Accent2 2 5 6 5" xfId="22323" xr:uid="{00000000-0005-0000-0000-0000CF2F0000}"/>
    <cellStyle name="40% - Accent2 2 5 6 6" xfId="26509" xr:uid="{00000000-0005-0000-0000-0000D02F0000}"/>
    <cellStyle name="40% - Accent2 2 5 6 7" xfId="30388" xr:uid="{00000000-0005-0000-0000-0000D12F0000}"/>
    <cellStyle name="40% - Accent2 2 5 7" xfId="5474" xr:uid="{00000000-0005-0000-0000-0000D22F0000}"/>
    <cellStyle name="40% - Accent2 2 5 8" xfId="5548" xr:uid="{00000000-0005-0000-0000-0000D32F0000}"/>
    <cellStyle name="40% - Accent2 2 5 9" xfId="7818" xr:uid="{00000000-0005-0000-0000-0000D42F0000}"/>
    <cellStyle name="40% - Accent2 2 6" xfId="598" xr:uid="{00000000-0005-0000-0000-0000D52F0000}"/>
    <cellStyle name="40% - Accent2 2 6 10" xfId="16300" xr:uid="{00000000-0005-0000-0000-0000D62F0000}"/>
    <cellStyle name="40% - Accent2 2 6 11" xfId="12072" xr:uid="{00000000-0005-0000-0000-0000D72F0000}"/>
    <cellStyle name="40% - Accent2 2 6 12" xfId="24748" xr:uid="{00000000-0005-0000-0000-0000D82F0000}"/>
    <cellStyle name="40% - Accent2 2 6 2" xfId="1533" xr:uid="{00000000-0005-0000-0000-0000D92F0000}"/>
    <cellStyle name="40% - Accent2 2 6 2 2" xfId="2383" xr:uid="{00000000-0005-0000-0000-0000DA2F0000}"/>
    <cellStyle name="40% - Accent2 2 6 2 2 2" xfId="7357" xr:uid="{00000000-0005-0000-0000-0000DB2F0000}"/>
    <cellStyle name="40% - Accent2 2 6 2 2 3" xfId="11642" xr:uid="{00000000-0005-0000-0000-0000DC2F0000}"/>
    <cellStyle name="40% - Accent2 2 6 2 2 4" xfId="15914" xr:uid="{00000000-0005-0000-0000-0000DD2F0000}"/>
    <cellStyle name="40% - Accent2 2 6 2 2 5" xfId="20148" xr:uid="{00000000-0005-0000-0000-0000DE2F0000}"/>
    <cellStyle name="40% - Accent2 2 6 2 2 6" xfId="24386" xr:uid="{00000000-0005-0000-0000-0000DF2F0000}"/>
    <cellStyle name="40% - Accent2 2 6 2 2 7" xfId="28464" xr:uid="{00000000-0005-0000-0000-0000E02F0000}"/>
    <cellStyle name="40% - Accent2 2 6 2 3" xfId="3965" xr:uid="{00000000-0005-0000-0000-0000E12F0000}"/>
    <cellStyle name="40% - Accent2 2 6 2 3 2" xfId="8939" xr:uid="{00000000-0005-0000-0000-0000E22F0000}"/>
    <cellStyle name="40% - Accent2 2 6 2 3 3" xfId="13216" xr:uid="{00000000-0005-0000-0000-0000E32F0000}"/>
    <cellStyle name="40% - Accent2 2 6 2 3 4" xfId="17474" xr:uid="{00000000-0005-0000-0000-0000E42F0000}"/>
    <cellStyle name="40% - Accent2 2 6 2 3 5" xfId="21693" xr:uid="{00000000-0005-0000-0000-0000E52F0000}"/>
    <cellStyle name="40% - Accent2 2 6 2 3 6" xfId="25888" xr:uid="{00000000-0005-0000-0000-0000E62F0000}"/>
    <cellStyle name="40% - Accent2 2 6 2 3 7" xfId="29784" xr:uid="{00000000-0005-0000-0000-0000E72F0000}"/>
    <cellStyle name="40% - Accent2 2 6 2 4" xfId="6508" xr:uid="{00000000-0005-0000-0000-0000E82F0000}"/>
    <cellStyle name="40% - Accent2 2 6 2 5" xfId="10797" xr:uid="{00000000-0005-0000-0000-0000E92F0000}"/>
    <cellStyle name="40% - Accent2 2 6 2 6" xfId="15073" xr:uid="{00000000-0005-0000-0000-0000EA2F0000}"/>
    <cellStyle name="40% - Accent2 2 6 2 7" xfId="19312" xr:uid="{00000000-0005-0000-0000-0000EB2F0000}"/>
    <cellStyle name="40% - Accent2 2 6 2 8" xfId="23561" xr:uid="{00000000-0005-0000-0000-0000EC2F0000}"/>
    <cellStyle name="40% - Accent2 2 6 2 9" xfId="27657" xr:uid="{00000000-0005-0000-0000-0000ED2F0000}"/>
    <cellStyle name="40% - Accent2 2 6 3" xfId="2382" xr:uid="{00000000-0005-0000-0000-0000EE2F0000}"/>
    <cellStyle name="40% - Accent2 2 6 3 2" xfId="7356" xr:uid="{00000000-0005-0000-0000-0000EF2F0000}"/>
    <cellStyle name="40% - Accent2 2 6 3 3" xfId="11641" xr:uid="{00000000-0005-0000-0000-0000F02F0000}"/>
    <cellStyle name="40% - Accent2 2 6 3 4" xfId="15913" xr:uid="{00000000-0005-0000-0000-0000F12F0000}"/>
    <cellStyle name="40% - Accent2 2 6 3 5" xfId="20147" xr:uid="{00000000-0005-0000-0000-0000F22F0000}"/>
    <cellStyle name="40% - Accent2 2 6 3 6" xfId="24385" xr:uid="{00000000-0005-0000-0000-0000F32F0000}"/>
    <cellStyle name="40% - Accent2 2 6 3 7" xfId="28463" xr:uid="{00000000-0005-0000-0000-0000F42F0000}"/>
    <cellStyle name="40% - Accent2 2 6 4" xfId="1532" xr:uid="{00000000-0005-0000-0000-0000F52F0000}"/>
    <cellStyle name="40% - Accent2 2 6 4 2" xfId="6507" xr:uid="{00000000-0005-0000-0000-0000F62F0000}"/>
    <cellStyle name="40% - Accent2 2 6 4 3" xfId="10796" xr:uid="{00000000-0005-0000-0000-0000F72F0000}"/>
    <cellStyle name="40% - Accent2 2 6 4 4" xfId="15072" xr:uid="{00000000-0005-0000-0000-0000F82F0000}"/>
    <cellStyle name="40% - Accent2 2 6 4 5" xfId="19311" xr:uid="{00000000-0005-0000-0000-0000F92F0000}"/>
    <cellStyle name="40% - Accent2 2 6 4 6" xfId="23560" xr:uid="{00000000-0005-0000-0000-0000FA2F0000}"/>
    <cellStyle name="40% - Accent2 2 6 4 7" xfId="27656" xr:uid="{00000000-0005-0000-0000-0000FB2F0000}"/>
    <cellStyle name="40% - Accent2 2 6 5" xfId="3308" xr:uid="{00000000-0005-0000-0000-0000FC2F0000}"/>
    <cellStyle name="40% - Accent2 2 6 5 2" xfId="8282" xr:uid="{00000000-0005-0000-0000-0000FD2F0000}"/>
    <cellStyle name="40% - Accent2 2 6 5 3" xfId="12559" xr:uid="{00000000-0005-0000-0000-0000FE2F0000}"/>
    <cellStyle name="40% - Accent2 2 6 5 4" xfId="16817" xr:uid="{00000000-0005-0000-0000-0000FF2F0000}"/>
    <cellStyle name="40% - Accent2 2 6 5 5" xfId="21036" xr:uid="{00000000-0005-0000-0000-000000300000}"/>
    <cellStyle name="40% - Accent2 2 6 5 6" xfId="25231" xr:uid="{00000000-0005-0000-0000-000001300000}"/>
    <cellStyle name="40% - Accent2 2 6 5 7" xfId="29127" xr:uid="{00000000-0005-0000-0000-000002300000}"/>
    <cellStyle name="40% - Accent2 2 6 6" xfId="4656" xr:uid="{00000000-0005-0000-0000-000003300000}"/>
    <cellStyle name="40% - Accent2 2 6 6 2" xfId="9628" xr:uid="{00000000-0005-0000-0000-000004300000}"/>
    <cellStyle name="40% - Accent2 2 6 6 3" xfId="13906" xr:uid="{00000000-0005-0000-0000-000005300000}"/>
    <cellStyle name="40% - Accent2 2 6 6 4" xfId="18162" xr:uid="{00000000-0005-0000-0000-000006300000}"/>
    <cellStyle name="40% - Accent2 2 6 6 5" xfId="22379" xr:uid="{00000000-0005-0000-0000-000007300000}"/>
    <cellStyle name="40% - Accent2 2 6 6 6" xfId="26565" xr:uid="{00000000-0005-0000-0000-000008300000}"/>
    <cellStyle name="40% - Accent2 2 6 6 7" xfId="30444" xr:uid="{00000000-0005-0000-0000-000009300000}"/>
    <cellStyle name="40% - Accent2 2 6 7" xfId="5574" xr:uid="{00000000-0005-0000-0000-00000A300000}"/>
    <cellStyle name="40% - Accent2 2 6 8" xfId="7747" xr:uid="{00000000-0005-0000-0000-00000B300000}"/>
    <cellStyle name="40% - Accent2 2 6 9" xfId="12029" xr:uid="{00000000-0005-0000-0000-00000C300000}"/>
    <cellStyle name="40% - Accent2 2 7" xfId="1534" xr:uid="{00000000-0005-0000-0000-00000D300000}"/>
    <cellStyle name="40% - Accent2 2 7 2" xfId="2384" xr:uid="{00000000-0005-0000-0000-00000E300000}"/>
    <cellStyle name="40% - Accent2 2 7 2 2" xfId="7358" xr:uid="{00000000-0005-0000-0000-00000F300000}"/>
    <cellStyle name="40% - Accent2 2 7 2 3" xfId="11643" xr:uid="{00000000-0005-0000-0000-000010300000}"/>
    <cellStyle name="40% - Accent2 2 7 2 4" xfId="15915" xr:uid="{00000000-0005-0000-0000-000011300000}"/>
    <cellStyle name="40% - Accent2 2 7 2 5" xfId="20149" xr:uid="{00000000-0005-0000-0000-000012300000}"/>
    <cellStyle name="40% - Accent2 2 7 2 6" xfId="24387" xr:uid="{00000000-0005-0000-0000-000013300000}"/>
    <cellStyle name="40% - Accent2 2 7 2 7" xfId="28465" xr:uid="{00000000-0005-0000-0000-000014300000}"/>
    <cellStyle name="40% - Accent2 2 7 3" xfId="3636" xr:uid="{00000000-0005-0000-0000-000015300000}"/>
    <cellStyle name="40% - Accent2 2 7 3 2" xfId="8610" xr:uid="{00000000-0005-0000-0000-000016300000}"/>
    <cellStyle name="40% - Accent2 2 7 3 3" xfId="12887" xr:uid="{00000000-0005-0000-0000-000017300000}"/>
    <cellStyle name="40% - Accent2 2 7 3 4" xfId="17145" xr:uid="{00000000-0005-0000-0000-000018300000}"/>
    <cellStyle name="40% - Accent2 2 7 3 5" xfId="21364" xr:uid="{00000000-0005-0000-0000-000019300000}"/>
    <cellStyle name="40% - Accent2 2 7 3 6" xfId="25559" xr:uid="{00000000-0005-0000-0000-00001A300000}"/>
    <cellStyle name="40% - Accent2 2 7 3 7" xfId="29455" xr:uid="{00000000-0005-0000-0000-00001B300000}"/>
    <cellStyle name="40% - Accent2 2 7 4" xfId="6509" xr:uid="{00000000-0005-0000-0000-00001C300000}"/>
    <cellStyle name="40% - Accent2 2 7 5" xfId="10798" xr:uid="{00000000-0005-0000-0000-00001D300000}"/>
    <cellStyle name="40% - Accent2 2 7 6" xfId="15074" xr:uid="{00000000-0005-0000-0000-00001E300000}"/>
    <cellStyle name="40% - Accent2 2 7 7" xfId="19313" xr:uid="{00000000-0005-0000-0000-00001F300000}"/>
    <cellStyle name="40% - Accent2 2 7 8" xfId="23562" xr:uid="{00000000-0005-0000-0000-000020300000}"/>
    <cellStyle name="40% - Accent2 2 7 9" xfId="27658" xr:uid="{00000000-0005-0000-0000-000021300000}"/>
    <cellStyle name="40% - Accent2 2 8" xfId="1850" xr:uid="{00000000-0005-0000-0000-000022300000}"/>
    <cellStyle name="40% - Accent2 2 8 2" xfId="6824" xr:uid="{00000000-0005-0000-0000-000023300000}"/>
    <cellStyle name="40% - Accent2 2 8 3" xfId="11110" xr:uid="{00000000-0005-0000-0000-000024300000}"/>
    <cellStyle name="40% - Accent2 2 8 4" xfId="15384" xr:uid="{00000000-0005-0000-0000-000025300000}"/>
    <cellStyle name="40% - Accent2 2 8 5" xfId="19619" xr:uid="{00000000-0005-0000-0000-000026300000}"/>
    <cellStyle name="40% - Accent2 2 8 6" xfId="23859" xr:uid="{00000000-0005-0000-0000-000027300000}"/>
    <cellStyle name="40% - Accent2 2 8 7" xfId="27940" xr:uid="{00000000-0005-0000-0000-000028300000}"/>
    <cellStyle name="40% - Accent2 2 9" xfId="935" xr:uid="{00000000-0005-0000-0000-000029300000}"/>
    <cellStyle name="40% - Accent2 2 9 2" xfId="5911" xr:uid="{00000000-0005-0000-0000-00002A300000}"/>
    <cellStyle name="40% - Accent2 2 9 3" xfId="10201" xr:uid="{00000000-0005-0000-0000-00002B300000}"/>
    <cellStyle name="40% - Accent2 2 9 4" xfId="14480" xr:uid="{00000000-0005-0000-0000-00002C300000}"/>
    <cellStyle name="40% - Accent2 2 9 5" xfId="18734" xr:uid="{00000000-0005-0000-0000-00002D300000}"/>
    <cellStyle name="40% - Accent2 2 9 6" xfId="22984" xr:uid="{00000000-0005-0000-0000-00002E300000}"/>
    <cellStyle name="40% - Accent2 2 9 7" xfId="27131" xr:uid="{00000000-0005-0000-0000-00002F300000}"/>
    <cellStyle name="40% - Accent2 3" xfId="127" xr:uid="{00000000-0005-0000-0000-000030300000}"/>
    <cellStyle name="40% - Accent2 3 2" xfId="1090" xr:uid="{00000000-0005-0000-0000-000031300000}"/>
    <cellStyle name="40% - Accent2 3 3" xfId="2800" xr:uid="{00000000-0005-0000-0000-000032300000}"/>
    <cellStyle name="40% - Accent2 4" xfId="109" xr:uid="{00000000-0005-0000-0000-000033300000}"/>
    <cellStyle name="40% - Accent2 4 10" xfId="4347" xr:uid="{00000000-0005-0000-0000-000034300000}"/>
    <cellStyle name="40% - Accent2 4 10 2" xfId="9319" xr:uid="{00000000-0005-0000-0000-000035300000}"/>
    <cellStyle name="40% - Accent2 4 10 3" xfId="13597" xr:uid="{00000000-0005-0000-0000-000036300000}"/>
    <cellStyle name="40% - Accent2 4 10 4" xfId="17853" xr:uid="{00000000-0005-0000-0000-000037300000}"/>
    <cellStyle name="40% - Accent2 4 10 5" xfId="22070" xr:uid="{00000000-0005-0000-0000-000038300000}"/>
    <cellStyle name="40% - Accent2 4 10 6" xfId="26256" xr:uid="{00000000-0005-0000-0000-000039300000}"/>
    <cellStyle name="40% - Accent2 4 10 7" xfId="30135" xr:uid="{00000000-0005-0000-0000-00003A300000}"/>
    <cellStyle name="40% - Accent2 4 11" xfId="5088" xr:uid="{00000000-0005-0000-0000-00003B300000}"/>
    <cellStyle name="40% - Accent2 4 12" xfId="5180" xr:uid="{00000000-0005-0000-0000-00003C300000}"/>
    <cellStyle name="40% - Accent2 4 13" xfId="5132" xr:uid="{00000000-0005-0000-0000-00003D300000}"/>
    <cellStyle name="40% - Accent2 4 14" xfId="4979" xr:uid="{00000000-0005-0000-0000-00003E300000}"/>
    <cellStyle name="40% - Accent2 4 15" xfId="20662" xr:uid="{00000000-0005-0000-0000-00003F300000}"/>
    <cellStyle name="40% - Accent2 4 16" xfId="20438" xr:uid="{00000000-0005-0000-0000-000040300000}"/>
    <cellStyle name="40% - Accent2 4 2" xfId="300" xr:uid="{00000000-0005-0000-0000-000041300000}"/>
    <cellStyle name="40% - Accent2 4 2 10" xfId="11982" xr:uid="{00000000-0005-0000-0000-000042300000}"/>
    <cellStyle name="40% - Accent2 4 2 11" xfId="16255" xr:uid="{00000000-0005-0000-0000-000043300000}"/>
    <cellStyle name="40% - Accent2 4 2 12" xfId="20560" xr:uid="{00000000-0005-0000-0000-000044300000}"/>
    <cellStyle name="40% - Accent2 4 2 13" xfId="24711" xr:uid="{00000000-0005-0000-0000-000045300000}"/>
    <cellStyle name="40% - Accent2 4 2 2" xfId="464" xr:uid="{00000000-0005-0000-0000-000046300000}"/>
    <cellStyle name="40% - Accent2 4 2 2 10" xfId="16444" xr:uid="{00000000-0005-0000-0000-000047300000}"/>
    <cellStyle name="40% - Accent2 4 2 2 11" xfId="10376" xr:uid="{00000000-0005-0000-0000-000048300000}"/>
    <cellStyle name="40% - Accent2 4 2 2 12" xfId="24863" xr:uid="{00000000-0005-0000-0000-000049300000}"/>
    <cellStyle name="40% - Accent2 4 2 2 2" xfId="838" xr:uid="{00000000-0005-0000-0000-00004A300000}"/>
    <cellStyle name="40% - Accent2 4 2 2 2 10" xfId="22891" xr:uid="{00000000-0005-0000-0000-00004B300000}"/>
    <cellStyle name="40% - Accent2 4 2 2 2 11" xfId="27043" xr:uid="{00000000-0005-0000-0000-00004C300000}"/>
    <cellStyle name="40% - Accent2 4 2 2 2 2" xfId="2385" xr:uid="{00000000-0005-0000-0000-00004D300000}"/>
    <cellStyle name="40% - Accent2 4 2 2 2 2 2" xfId="4205" xr:uid="{00000000-0005-0000-0000-00004E300000}"/>
    <cellStyle name="40% - Accent2 4 2 2 2 2 2 2" xfId="9179" xr:uid="{00000000-0005-0000-0000-00004F300000}"/>
    <cellStyle name="40% - Accent2 4 2 2 2 2 2 3" xfId="13456" xr:uid="{00000000-0005-0000-0000-000050300000}"/>
    <cellStyle name="40% - Accent2 4 2 2 2 2 2 4" xfId="17714" xr:uid="{00000000-0005-0000-0000-000051300000}"/>
    <cellStyle name="40% - Accent2 4 2 2 2 2 2 5" xfId="21933" xr:uid="{00000000-0005-0000-0000-000052300000}"/>
    <cellStyle name="40% - Accent2 4 2 2 2 2 2 6" xfId="26128" xr:uid="{00000000-0005-0000-0000-000053300000}"/>
    <cellStyle name="40% - Accent2 4 2 2 2 2 2 7" xfId="30024" xr:uid="{00000000-0005-0000-0000-000054300000}"/>
    <cellStyle name="40% - Accent2 4 2 2 2 2 3" xfId="7359" xr:uid="{00000000-0005-0000-0000-000055300000}"/>
    <cellStyle name="40% - Accent2 4 2 2 2 2 4" xfId="11644" xr:uid="{00000000-0005-0000-0000-000056300000}"/>
    <cellStyle name="40% - Accent2 4 2 2 2 2 5" xfId="15916" xr:uid="{00000000-0005-0000-0000-000057300000}"/>
    <cellStyle name="40% - Accent2 4 2 2 2 2 6" xfId="20150" xr:uid="{00000000-0005-0000-0000-000058300000}"/>
    <cellStyle name="40% - Accent2 4 2 2 2 2 7" xfId="24388" xr:uid="{00000000-0005-0000-0000-000059300000}"/>
    <cellStyle name="40% - Accent2 4 2 2 2 2 8" xfId="28466" xr:uid="{00000000-0005-0000-0000-00005A300000}"/>
    <cellStyle name="40% - Accent2 4 2 2 2 3" xfId="1535" xr:uid="{00000000-0005-0000-0000-00005B300000}"/>
    <cellStyle name="40% - Accent2 4 2 2 2 3 2" xfId="6510" xr:uid="{00000000-0005-0000-0000-00005C300000}"/>
    <cellStyle name="40% - Accent2 4 2 2 2 3 3" xfId="10799" xr:uid="{00000000-0005-0000-0000-00005D300000}"/>
    <cellStyle name="40% - Accent2 4 2 2 2 3 4" xfId="15075" xr:uid="{00000000-0005-0000-0000-00005E300000}"/>
    <cellStyle name="40% - Accent2 4 2 2 2 3 5" xfId="19314" xr:uid="{00000000-0005-0000-0000-00005F300000}"/>
    <cellStyle name="40% - Accent2 4 2 2 2 3 6" xfId="23563" xr:uid="{00000000-0005-0000-0000-000060300000}"/>
    <cellStyle name="40% - Accent2 4 2 2 2 3 7" xfId="27659" xr:uid="{00000000-0005-0000-0000-000061300000}"/>
    <cellStyle name="40% - Accent2 4 2 2 2 4" xfId="3548" xr:uid="{00000000-0005-0000-0000-000062300000}"/>
    <cellStyle name="40% - Accent2 4 2 2 2 4 2" xfId="8522" xr:uid="{00000000-0005-0000-0000-000063300000}"/>
    <cellStyle name="40% - Accent2 4 2 2 2 4 3" xfId="12799" xr:uid="{00000000-0005-0000-0000-000064300000}"/>
    <cellStyle name="40% - Accent2 4 2 2 2 4 4" xfId="17057" xr:uid="{00000000-0005-0000-0000-000065300000}"/>
    <cellStyle name="40% - Accent2 4 2 2 2 4 5" xfId="21276" xr:uid="{00000000-0005-0000-0000-000066300000}"/>
    <cellStyle name="40% - Accent2 4 2 2 2 4 6" xfId="25471" xr:uid="{00000000-0005-0000-0000-000067300000}"/>
    <cellStyle name="40% - Accent2 4 2 2 2 4 7" xfId="29367" xr:uid="{00000000-0005-0000-0000-000068300000}"/>
    <cellStyle name="40% - Accent2 4 2 2 2 5" xfId="4896" xr:uid="{00000000-0005-0000-0000-000069300000}"/>
    <cellStyle name="40% - Accent2 4 2 2 2 5 2" xfId="9868" xr:uid="{00000000-0005-0000-0000-00006A300000}"/>
    <cellStyle name="40% - Accent2 4 2 2 2 5 3" xfId="14146" xr:uid="{00000000-0005-0000-0000-00006B300000}"/>
    <cellStyle name="40% - Accent2 4 2 2 2 5 4" xfId="18402" xr:uid="{00000000-0005-0000-0000-00006C300000}"/>
    <cellStyle name="40% - Accent2 4 2 2 2 5 5" xfId="22619" xr:uid="{00000000-0005-0000-0000-00006D300000}"/>
    <cellStyle name="40% - Accent2 4 2 2 2 5 6" xfId="26805" xr:uid="{00000000-0005-0000-0000-00006E300000}"/>
    <cellStyle name="40% - Accent2 4 2 2 2 5 7" xfId="30684" xr:uid="{00000000-0005-0000-0000-00006F300000}"/>
    <cellStyle name="40% - Accent2 4 2 2 2 6" xfId="5814" xr:uid="{00000000-0005-0000-0000-000070300000}"/>
    <cellStyle name="40% - Accent2 4 2 2 2 7" xfId="10106" xr:uid="{00000000-0005-0000-0000-000071300000}"/>
    <cellStyle name="40% - Accent2 4 2 2 2 8" xfId="14384" xr:uid="{00000000-0005-0000-0000-000072300000}"/>
    <cellStyle name="40% - Accent2 4 2 2 2 9" xfId="18640" xr:uid="{00000000-0005-0000-0000-000073300000}"/>
    <cellStyle name="40% - Accent2 4 2 2 3" xfId="2097" xr:uid="{00000000-0005-0000-0000-000074300000}"/>
    <cellStyle name="40% - Accent2 4 2 2 3 2" xfId="3876" xr:uid="{00000000-0005-0000-0000-000075300000}"/>
    <cellStyle name="40% - Accent2 4 2 2 3 2 2" xfId="8850" xr:uid="{00000000-0005-0000-0000-000076300000}"/>
    <cellStyle name="40% - Accent2 4 2 2 3 2 3" xfId="13127" xr:uid="{00000000-0005-0000-0000-000077300000}"/>
    <cellStyle name="40% - Accent2 4 2 2 3 2 4" xfId="17385" xr:uid="{00000000-0005-0000-0000-000078300000}"/>
    <cellStyle name="40% - Accent2 4 2 2 3 2 5" xfId="21604" xr:uid="{00000000-0005-0000-0000-000079300000}"/>
    <cellStyle name="40% - Accent2 4 2 2 3 2 6" xfId="25799" xr:uid="{00000000-0005-0000-0000-00007A300000}"/>
    <cellStyle name="40% - Accent2 4 2 2 3 2 7" xfId="29695" xr:uid="{00000000-0005-0000-0000-00007B300000}"/>
    <cellStyle name="40% - Accent2 4 2 2 3 3" xfId="7071" xr:uid="{00000000-0005-0000-0000-00007C300000}"/>
    <cellStyle name="40% - Accent2 4 2 2 3 4" xfId="11356" xr:uid="{00000000-0005-0000-0000-00007D300000}"/>
    <cellStyle name="40% - Accent2 4 2 2 3 5" xfId="15628" xr:uid="{00000000-0005-0000-0000-00007E300000}"/>
    <cellStyle name="40% - Accent2 4 2 2 3 6" xfId="19862" xr:uid="{00000000-0005-0000-0000-00007F300000}"/>
    <cellStyle name="40% - Accent2 4 2 2 3 7" xfId="24100" xr:uid="{00000000-0005-0000-0000-000080300000}"/>
    <cellStyle name="40% - Accent2 4 2 2 3 8" xfId="28178" xr:uid="{00000000-0005-0000-0000-000081300000}"/>
    <cellStyle name="40% - Accent2 4 2 2 4" xfId="1236" xr:uid="{00000000-0005-0000-0000-000082300000}"/>
    <cellStyle name="40% - Accent2 4 2 2 4 2" xfId="6211" xr:uid="{00000000-0005-0000-0000-000083300000}"/>
    <cellStyle name="40% - Accent2 4 2 2 4 3" xfId="10500" xr:uid="{00000000-0005-0000-0000-000084300000}"/>
    <cellStyle name="40% - Accent2 4 2 2 4 4" xfId="14778" xr:uid="{00000000-0005-0000-0000-000085300000}"/>
    <cellStyle name="40% - Accent2 4 2 2 4 5" xfId="19020" xr:uid="{00000000-0005-0000-0000-000086300000}"/>
    <cellStyle name="40% - Accent2 4 2 2 4 6" xfId="23266" xr:uid="{00000000-0005-0000-0000-000087300000}"/>
    <cellStyle name="40% - Accent2 4 2 2 4 7" xfId="27371" xr:uid="{00000000-0005-0000-0000-000088300000}"/>
    <cellStyle name="40% - Accent2 4 2 2 5" xfId="3219" xr:uid="{00000000-0005-0000-0000-000089300000}"/>
    <cellStyle name="40% - Accent2 4 2 2 5 2" xfId="8192" xr:uid="{00000000-0005-0000-0000-00008A300000}"/>
    <cellStyle name="40% - Accent2 4 2 2 5 3" xfId="12469" xr:uid="{00000000-0005-0000-0000-00008B300000}"/>
    <cellStyle name="40% - Accent2 4 2 2 5 4" xfId="16728" xr:uid="{00000000-0005-0000-0000-00008C300000}"/>
    <cellStyle name="40% - Accent2 4 2 2 5 5" xfId="20946" xr:uid="{00000000-0005-0000-0000-00008D300000}"/>
    <cellStyle name="40% - Accent2 4 2 2 5 6" xfId="25142" xr:uid="{00000000-0005-0000-0000-00008E300000}"/>
    <cellStyle name="40% - Accent2 4 2 2 5 7" xfId="29038" xr:uid="{00000000-0005-0000-0000-00008F300000}"/>
    <cellStyle name="40% - Accent2 4 2 2 6" xfId="4567" xr:uid="{00000000-0005-0000-0000-000090300000}"/>
    <cellStyle name="40% - Accent2 4 2 2 6 2" xfId="9539" xr:uid="{00000000-0005-0000-0000-000091300000}"/>
    <cellStyle name="40% - Accent2 4 2 2 6 3" xfId="13817" xr:uid="{00000000-0005-0000-0000-000092300000}"/>
    <cellStyle name="40% - Accent2 4 2 2 6 4" xfId="18073" xr:uid="{00000000-0005-0000-0000-000093300000}"/>
    <cellStyle name="40% - Accent2 4 2 2 6 5" xfId="22290" xr:uid="{00000000-0005-0000-0000-000094300000}"/>
    <cellStyle name="40% - Accent2 4 2 2 6 6" xfId="26476" xr:uid="{00000000-0005-0000-0000-000095300000}"/>
    <cellStyle name="40% - Accent2 4 2 2 6 7" xfId="30355" xr:uid="{00000000-0005-0000-0000-000096300000}"/>
    <cellStyle name="40% - Accent2 4 2 2 7" xfId="5441" xr:uid="{00000000-0005-0000-0000-000097300000}"/>
    <cellStyle name="40% - Accent2 4 2 2 8" xfId="7907" xr:uid="{00000000-0005-0000-0000-000098300000}"/>
    <cellStyle name="40% - Accent2 4 2 2 9" xfId="12185" xr:uid="{00000000-0005-0000-0000-000099300000}"/>
    <cellStyle name="40% - Accent2 4 2 3" xfId="683" xr:uid="{00000000-0005-0000-0000-00009A300000}"/>
    <cellStyle name="40% - Accent2 4 2 3 10" xfId="22736" xr:uid="{00000000-0005-0000-0000-00009B300000}"/>
    <cellStyle name="40% - Accent2 4 2 3 11" xfId="26888" xr:uid="{00000000-0005-0000-0000-00009C300000}"/>
    <cellStyle name="40% - Accent2 4 2 3 2" xfId="2386" xr:uid="{00000000-0005-0000-0000-00009D300000}"/>
    <cellStyle name="40% - Accent2 4 2 3 2 2" xfId="4050" xr:uid="{00000000-0005-0000-0000-00009E300000}"/>
    <cellStyle name="40% - Accent2 4 2 3 2 2 2" xfId="9024" xr:uid="{00000000-0005-0000-0000-00009F300000}"/>
    <cellStyle name="40% - Accent2 4 2 3 2 2 3" xfId="13301" xr:uid="{00000000-0005-0000-0000-0000A0300000}"/>
    <cellStyle name="40% - Accent2 4 2 3 2 2 4" xfId="17559" xr:uid="{00000000-0005-0000-0000-0000A1300000}"/>
    <cellStyle name="40% - Accent2 4 2 3 2 2 5" xfId="21778" xr:uid="{00000000-0005-0000-0000-0000A2300000}"/>
    <cellStyle name="40% - Accent2 4 2 3 2 2 6" xfId="25973" xr:uid="{00000000-0005-0000-0000-0000A3300000}"/>
    <cellStyle name="40% - Accent2 4 2 3 2 2 7" xfId="29869" xr:uid="{00000000-0005-0000-0000-0000A4300000}"/>
    <cellStyle name="40% - Accent2 4 2 3 2 3" xfId="7360" xr:uid="{00000000-0005-0000-0000-0000A5300000}"/>
    <cellStyle name="40% - Accent2 4 2 3 2 4" xfId="11645" xr:uid="{00000000-0005-0000-0000-0000A6300000}"/>
    <cellStyle name="40% - Accent2 4 2 3 2 5" xfId="15917" xr:uid="{00000000-0005-0000-0000-0000A7300000}"/>
    <cellStyle name="40% - Accent2 4 2 3 2 6" xfId="20151" xr:uid="{00000000-0005-0000-0000-0000A8300000}"/>
    <cellStyle name="40% - Accent2 4 2 3 2 7" xfId="24389" xr:uid="{00000000-0005-0000-0000-0000A9300000}"/>
    <cellStyle name="40% - Accent2 4 2 3 2 8" xfId="28467" xr:uid="{00000000-0005-0000-0000-0000AA300000}"/>
    <cellStyle name="40% - Accent2 4 2 3 3" xfId="1536" xr:uid="{00000000-0005-0000-0000-0000AB300000}"/>
    <cellStyle name="40% - Accent2 4 2 3 3 2" xfId="6511" xr:uid="{00000000-0005-0000-0000-0000AC300000}"/>
    <cellStyle name="40% - Accent2 4 2 3 3 3" xfId="10800" xr:uid="{00000000-0005-0000-0000-0000AD300000}"/>
    <cellStyle name="40% - Accent2 4 2 3 3 4" xfId="15076" xr:uid="{00000000-0005-0000-0000-0000AE300000}"/>
    <cellStyle name="40% - Accent2 4 2 3 3 5" xfId="19315" xr:uid="{00000000-0005-0000-0000-0000AF300000}"/>
    <cellStyle name="40% - Accent2 4 2 3 3 6" xfId="23564" xr:uid="{00000000-0005-0000-0000-0000B0300000}"/>
    <cellStyle name="40% - Accent2 4 2 3 3 7" xfId="27660" xr:uid="{00000000-0005-0000-0000-0000B1300000}"/>
    <cellStyle name="40% - Accent2 4 2 3 4" xfId="3393" xr:uid="{00000000-0005-0000-0000-0000B2300000}"/>
    <cellStyle name="40% - Accent2 4 2 3 4 2" xfId="8367" xr:uid="{00000000-0005-0000-0000-0000B3300000}"/>
    <cellStyle name="40% - Accent2 4 2 3 4 3" xfId="12644" xr:uid="{00000000-0005-0000-0000-0000B4300000}"/>
    <cellStyle name="40% - Accent2 4 2 3 4 4" xfId="16902" xr:uid="{00000000-0005-0000-0000-0000B5300000}"/>
    <cellStyle name="40% - Accent2 4 2 3 4 5" xfId="21121" xr:uid="{00000000-0005-0000-0000-0000B6300000}"/>
    <cellStyle name="40% - Accent2 4 2 3 4 6" xfId="25316" xr:uid="{00000000-0005-0000-0000-0000B7300000}"/>
    <cellStyle name="40% - Accent2 4 2 3 4 7" xfId="29212" xr:uid="{00000000-0005-0000-0000-0000B8300000}"/>
    <cellStyle name="40% - Accent2 4 2 3 5" xfId="4741" xr:uid="{00000000-0005-0000-0000-0000B9300000}"/>
    <cellStyle name="40% - Accent2 4 2 3 5 2" xfId="9713" xr:uid="{00000000-0005-0000-0000-0000BA300000}"/>
    <cellStyle name="40% - Accent2 4 2 3 5 3" xfId="13991" xr:uid="{00000000-0005-0000-0000-0000BB300000}"/>
    <cellStyle name="40% - Accent2 4 2 3 5 4" xfId="18247" xr:uid="{00000000-0005-0000-0000-0000BC300000}"/>
    <cellStyle name="40% - Accent2 4 2 3 5 5" xfId="22464" xr:uid="{00000000-0005-0000-0000-0000BD300000}"/>
    <cellStyle name="40% - Accent2 4 2 3 5 6" xfId="26650" xr:uid="{00000000-0005-0000-0000-0000BE300000}"/>
    <cellStyle name="40% - Accent2 4 2 3 5 7" xfId="30529" xr:uid="{00000000-0005-0000-0000-0000BF300000}"/>
    <cellStyle name="40% - Accent2 4 2 3 6" xfId="5659" xr:uid="{00000000-0005-0000-0000-0000C0300000}"/>
    <cellStyle name="40% - Accent2 4 2 3 7" xfId="9951" xr:uid="{00000000-0005-0000-0000-0000C1300000}"/>
    <cellStyle name="40% - Accent2 4 2 3 8" xfId="14229" xr:uid="{00000000-0005-0000-0000-0000C2300000}"/>
    <cellStyle name="40% - Accent2 4 2 3 9" xfId="18485" xr:uid="{00000000-0005-0000-0000-0000C3300000}"/>
    <cellStyle name="40% - Accent2 4 2 4" xfId="1944" xr:uid="{00000000-0005-0000-0000-0000C4300000}"/>
    <cellStyle name="40% - Accent2 4 2 4 2" xfId="3721" xr:uid="{00000000-0005-0000-0000-0000C5300000}"/>
    <cellStyle name="40% - Accent2 4 2 4 2 2" xfId="8695" xr:uid="{00000000-0005-0000-0000-0000C6300000}"/>
    <cellStyle name="40% - Accent2 4 2 4 2 3" xfId="12972" xr:uid="{00000000-0005-0000-0000-0000C7300000}"/>
    <cellStyle name="40% - Accent2 4 2 4 2 4" xfId="17230" xr:uid="{00000000-0005-0000-0000-0000C8300000}"/>
    <cellStyle name="40% - Accent2 4 2 4 2 5" xfId="21449" xr:uid="{00000000-0005-0000-0000-0000C9300000}"/>
    <cellStyle name="40% - Accent2 4 2 4 2 6" xfId="25644" xr:uid="{00000000-0005-0000-0000-0000CA300000}"/>
    <cellStyle name="40% - Accent2 4 2 4 2 7" xfId="29540" xr:uid="{00000000-0005-0000-0000-0000CB300000}"/>
    <cellStyle name="40% - Accent2 4 2 4 3" xfId="6918" xr:uid="{00000000-0005-0000-0000-0000CC300000}"/>
    <cellStyle name="40% - Accent2 4 2 4 4" xfId="11203" xr:uid="{00000000-0005-0000-0000-0000CD300000}"/>
    <cellStyle name="40% - Accent2 4 2 4 5" xfId="15476" xr:uid="{00000000-0005-0000-0000-0000CE300000}"/>
    <cellStyle name="40% - Accent2 4 2 4 6" xfId="19711" xr:uid="{00000000-0005-0000-0000-0000CF300000}"/>
    <cellStyle name="40% - Accent2 4 2 4 7" xfId="23949" xr:uid="{00000000-0005-0000-0000-0000D0300000}"/>
    <cellStyle name="40% - Accent2 4 2 4 8" xfId="28027" xr:uid="{00000000-0005-0000-0000-0000D1300000}"/>
    <cellStyle name="40% - Accent2 4 2 5" xfId="1060" xr:uid="{00000000-0005-0000-0000-0000D2300000}"/>
    <cellStyle name="40% - Accent2 4 2 5 2" xfId="6036" xr:uid="{00000000-0005-0000-0000-0000D3300000}"/>
    <cellStyle name="40% - Accent2 4 2 5 3" xfId="10325" xr:uid="{00000000-0005-0000-0000-0000D4300000}"/>
    <cellStyle name="40% - Accent2 4 2 5 4" xfId="14603" xr:uid="{00000000-0005-0000-0000-0000D5300000}"/>
    <cellStyle name="40% - Accent2 4 2 5 5" xfId="18851" xr:uid="{00000000-0005-0000-0000-0000D6300000}"/>
    <cellStyle name="40% - Accent2 4 2 5 6" xfId="23099" xr:uid="{00000000-0005-0000-0000-0000D7300000}"/>
    <cellStyle name="40% - Accent2 4 2 5 7" xfId="27219" xr:uid="{00000000-0005-0000-0000-0000D8300000}"/>
    <cellStyle name="40% - Accent2 4 2 6" xfId="3064" xr:uid="{00000000-0005-0000-0000-0000D9300000}"/>
    <cellStyle name="40% - Accent2 4 2 6 2" xfId="8037" xr:uid="{00000000-0005-0000-0000-0000DA300000}"/>
    <cellStyle name="40% - Accent2 4 2 6 3" xfId="12314" xr:uid="{00000000-0005-0000-0000-0000DB300000}"/>
    <cellStyle name="40% - Accent2 4 2 6 4" xfId="16573" xr:uid="{00000000-0005-0000-0000-0000DC300000}"/>
    <cellStyle name="40% - Accent2 4 2 6 5" xfId="20791" xr:uid="{00000000-0005-0000-0000-0000DD300000}"/>
    <cellStyle name="40% - Accent2 4 2 6 6" xfId="24987" xr:uid="{00000000-0005-0000-0000-0000DE300000}"/>
    <cellStyle name="40% - Accent2 4 2 6 7" xfId="28883" xr:uid="{00000000-0005-0000-0000-0000DF300000}"/>
    <cellStyle name="40% - Accent2 4 2 7" xfId="4412" xr:uid="{00000000-0005-0000-0000-0000E0300000}"/>
    <cellStyle name="40% - Accent2 4 2 7 2" xfId="9384" xr:uid="{00000000-0005-0000-0000-0000E1300000}"/>
    <cellStyle name="40% - Accent2 4 2 7 3" xfId="13662" xr:uid="{00000000-0005-0000-0000-0000E2300000}"/>
    <cellStyle name="40% - Accent2 4 2 7 4" xfId="17918" xr:uid="{00000000-0005-0000-0000-0000E3300000}"/>
    <cellStyle name="40% - Accent2 4 2 7 5" xfId="22135" xr:uid="{00000000-0005-0000-0000-0000E4300000}"/>
    <cellStyle name="40% - Accent2 4 2 7 6" xfId="26321" xr:uid="{00000000-0005-0000-0000-0000E5300000}"/>
    <cellStyle name="40% - Accent2 4 2 7 7" xfId="30200" xr:uid="{00000000-0005-0000-0000-0000E6300000}"/>
    <cellStyle name="40% - Accent2 4 2 8" xfId="5277" xr:uid="{00000000-0005-0000-0000-0000E7300000}"/>
    <cellStyle name="40% - Accent2 4 2 9" xfId="7700" xr:uid="{00000000-0005-0000-0000-0000E8300000}"/>
    <cellStyle name="40% - Accent2 4 3" xfId="402" xr:uid="{00000000-0005-0000-0000-0000E9300000}"/>
    <cellStyle name="40% - Accent2 4 3 10" xfId="16208" xr:uid="{00000000-0005-0000-0000-0000EA300000}"/>
    <cellStyle name="40% - Accent2 4 3 11" xfId="20462" xr:uid="{00000000-0005-0000-0000-0000EB300000}"/>
    <cellStyle name="40% - Accent2 4 3 12" xfId="24674" xr:uid="{00000000-0005-0000-0000-0000EC300000}"/>
    <cellStyle name="40% - Accent2 4 3 2" xfId="776" xr:uid="{00000000-0005-0000-0000-0000ED300000}"/>
    <cellStyle name="40% - Accent2 4 3 2 10" xfId="22829" xr:uid="{00000000-0005-0000-0000-0000EE300000}"/>
    <cellStyle name="40% - Accent2 4 3 2 11" xfId="26981" xr:uid="{00000000-0005-0000-0000-0000EF300000}"/>
    <cellStyle name="40% - Accent2 4 3 2 2" xfId="2387" xr:uid="{00000000-0005-0000-0000-0000F0300000}"/>
    <cellStyle name="40% - Accent2 4 3 2 2 2" xfId="4143" xr:uid="{00000000-0005-0000-0000-0000F1300000}"/>
    <cellStyle name="40% - Accent2 4 3 2 2 2 2" xfId="9117" xr:uid="{00000000-0005-0000-0000-0000F2300000}"/>
    <cellStyle name="40% - Accent2 4 3 2 2 2 3" xfId="13394" xr:uid="{00000000-0005-0000-0000-0000F3300000}"/>
    <cellStyle name="40% - Accent2 4 3 2 2 2 4" xfId="17652" xr:uid="{00000000-0005-0000-0000-0000F4300000}"/>
    <cellStyle name="40% - Accent2 4 3 2 2 2 5" xfId="21871" xr:uid="{00000000-0005-0000-0000-0000F5300000}"/>
    <cellStyle name="40% - Accent2 4 3 2 2 2 6" xfId="26066" xr:uid="{00000000-0005-0000-0000-0000F6300000}"/>
    <cellStyle name="40% - Accent2 4 3 2 2 2 7" xfId="29962" xr:uid="{00000000-0005-0000-0000-0000F7300000}"/>
    <cellStyle name="40% - Accent2 4 3 2 2 3" xfId="7361" xr:uid="{00000000-0005-0000-0000-0000F8300000}"/>
    <cellStyle name="40% - Accent2 4 3 2 2 4" xfId="11646" xr:uid="{00000000-0005-0000-0000-0000F9300000}"/>
    <cellStyle name="40% - Accent2 4 3 2 2 5" xfId="15918" xr:uid="{00000000-0005-0000-0000-0000FA300000}"/>
    <cellStyle name="40% - Accent2 4 3 2 2 6" xfId="20152" xr:uid="{00000000-0005-0000-0000-0000FB300000}"/>
    <cellStyle name="40% - Accent2 4 3 2 2 7" xfId="24390" xr:uid="{00000000-0005-0000-0000-0000FC300000}"/>
    <cellStyle name="40% - Accent2 4 3 2 2 8" xfId="28468" xr:uid="{00000000-0005-0000-0000-0000FD300000}"/>
    <cellStyle name="40% - Accent2 4 3 2 3" xfId="1537" xr:uid="{00000000-0005-0000-0000-0000FE300000}"/>
    <cellStyle name="40% - Accent2 4 3 2 3 2" xfId="6512" xr:uid="{00000000-0005-0000-0000-0000FF300000}"/>
    <cellStyle name="40% - Accent2 4 3 2 3 3" xfId="10801" xr:uid="{00000000-0005-0000-0000-000000310000}"/>
    <cellStyle name="40% - Accent2 4 3 2 3 4" xfId="15077" xr:uid="{00000000-0005-0000-0000-000001310000}"/>
    <cellStyle name="40% - Accent2 4 3 2 3 5" xfId="19316" xr:uid="{00000000-0005-0000-0000-000002310000}"/>
    <cellStyle name="40% - Accent2 4 3 2 3 6" xfId="23565" xr:uid="{00000000-0005-0000-0000-000003310000}"/>
    <cellStyle name="40% - Accent2 4 3 2 3 7" xfId="27661" xr:uid="{00000000-0005-0000-0000-000004310000}"/>
    <cellStyle name="40% - Accent2 4 3 2 4" xfId="3486" xr:uid="{00000000-0005-0000-0000-000005310000}"/>
    <cellStyle name="40% - Accent2 4 3 2 4 2" xfId="8460" xr:uid="{00000000-0005-0000-0000-000006310000}"/>
    <cellStyle name="40% - Accent2 4 3 2 4 3" xfId="12737" xr:uid="{00000000-0005-0000-0000-000007310000}"/>
    <cellStyle name="40% - Accent2 4 3 2 4 4" xfId="16995" xr:uid="{00000000-0005-0000-0000-000008310000}"/>
    <cellStyle name="40% - Accent2 4 3 2 4 5" xfId="21214" xr:uid="{00000000-0005-0000-0000-000009310000}"/>
    <cellStyle name="40% - Accent2 4 3 2 4 6" xfId="25409" xr:uid="{00000000-0005-0000-0000-00000A310000}"/>
    <cellStyle name="40% - Accent2 4 3 2 4 7" xfId="29305" xr:uid="{00000000-0005-0000-0000-00000B310000}"/>
    <cellStyle name="40% - Accent2 4 3 2 5" xfId="4834" xr:uid="{00000000-0005-0000-0000-00000C310000}"/>
    <cellStyle name="40% - Accent2 4 3 2 5 2" xfId="9806" xr:uid="{00000000-0005-0000-0000-00000D310000}"/>
    <cellStyle name="40% - Accent2 4 3 2 5 3" xfId="14084" xr:uid="{00000000-0005-0000-0000-00000E310000}"/>
    <cellStyle name="40% - Accent2 4 3 2 5 4" xfId="18340" xr:uid="{00000000-0005-0000-0000-00000F310000}"/>
    <cellStyle name="40% - Accent2 4 3 2 5 5" xfId="22557" xr:uid="{00000000-0005-0000-0000-000010310000}"/>
    <cellStyle name="40% - Accent2 4 3 2 5 6" xfId="26743" xr:uid="{00000000-0005-0000-0000-000011310000}"/>
    <cellStyle name="40% - Accent2 4 3 2 5 7" xfId="30622" xr:uid="{00000000-0005-0000-0000-000012310000}"/>
    <cellStyle name="40% - Accent2 4 3 2 6" xfId="5752" xr:uid="{00000000-0005-0000-0000-000013310000}"/>
    <cellStyle name="40% - Accent2 4 3 2 7" xfId="10044" xr:uid="{00000000-0005-0000-0000-000014310000}"/>
    <cellStyle name="40% - Accent2 4 3 2 8" xfId="14322" xr:uid="{00000000-0005-0000-0000-000015310000}"/>
    <cellStyle name="40% - Accent2 4 3 2 9" xfId="18578" xr:uid="{00000000-0005-0000-0000-000016310000}"/>
    <cellStyle name="40% - Accent2 4 3 3" xfId="2035" xr:uid="{00000000-0005-0000-0000-000017310000}"/>
    <cellStyle name="40% - Accent2 4 3 3 2" xfId="3814" xr:uid="{00000000-0005-0000-0000-000018310000}"/>
    <cellStyle name="40% - Accent2 4 3 3 2 2" xfId="8788" xr:uid="{00000000-0005-0000-0000-000019310000}"/>
    <cellStyle name="40% - Accent2 4 3 3 2 3" xfId="13065" xr:uid="{00000000-0005-0000-0000-00001A310000}"/>
    <cellStyle name="40% - Accent2 4 3 3 2 4" xfId="17323" xr:uid="{00000000-0005-0000-0000-00001B310000}"/>
    <cellStyle name="40% - Accent2 4 3 3 2 5" xfId="21542" xr:uid="{00000000-0005-0000-0000-00001C310000}"/>
    <cellStyle name="40% - Accent2 4 3 3 2 6" xfId="25737" xr:uid="{00000000-0005-0000-0000-00001D310000}"/>
    <cellStyle name="40% - Accent2 4 3 3 2 7" xfId="29633" xr:uid="{00000000-0005-0000-0000-00001E310000}"/>
    <cellStyle name="40% - Accent2 4 3 3 3" xfId="7009" xr:uid="{00000000-0005-0000-0000-00001F310000}"/>
    <cellStyle name="40% - Accent2 4 3 3 4" xfId="11294" xr:uid="{00000000-0005-0000-0000-000020310000}"/>
    <cellStyle name="40% - Accent2 4 3 3 5" xfId="15566" xr:uid="{00000000-0005-0000-0000-000021310000}"/>
    <cellStyle name="40% - Accent2 4 3 3 6" xfId="19800" xr:uid="{00000000-0005-0000-0000-000022310000}"/>
    <cellStyle name="40% - Accent2 4 3 3 7" xfId="24038" xr:uid="{00000000-0005-0000-0000-000023310000}"/>
    <cellStyle name="40% - Accent2 4 3 3 8" xfId="28116" xr:uid="{00000000-0005-0000-0000-000024310000}"/>
    <cellStyle name="40% - Accent2 4 3 4" xfId="1174" xr:uid="{00000000-0005-0000-0000-000025310000}"/>
    <cellStyle name="40% - Accent2 4 3 4 2" xfId="6149" xr:uid="{00000000-0005-0000-0000-000026310000}"/>
    <cellStyle name="40% - Accent2 4 3 4 3" xfId="10438" xr:uid="{00000000-0005-0000-0000-000027310000}"/>
    <cellStyle name="40% - Accent2 4 3 4 4" xfId="14716" xr:uid="{00000000-0005-0000-0000-000028310000}"/>
    <cellStyle name="40% - Accent2 4 3 4 5" xfId="18958" xr:uid="{00000000-0005-0000-0000-000029310000}"/>
    <cellStyle name="40% - Accent2 4 3 4 6" xfId="23204" xr:uid="{00000000-0005-0000-0000-00002A310000}"/>
    <cellStyle name="40% - Accent2 4 3 4 7" xfId="27309" xr:uid="{00000000-0005-0000-0000-00002B310000}"/>
    <cellStyle name="40% - Accent2 4 3 5" xfId="3157" xr:uid="{00000000-0005-0000-0000-00002C310000}"/>
    <cellStyle name="40% - Accent2 4 3 5 2" xfId="8130" xr:uid="{00000000-0005-0000-0000-00002D310000}"/>
    <cellStyle name="40% - Accent2 4 3 5 3" xfId="12407" xr:uid="{00000000-0005-0000-0000-00002E310000}"/>
    <cellStyle name="40% - Accent2 4 3 5 4" xfId="16666" xr:uid="{00000000-0005-0000-0000-00002F310000}"/>
    <cellStyle name="40% - Accent2 4 3 5 5" xfId="20884" xr:uid="{00000000-0005-0000-0000-000030310000}"/>
    <cellStyle name="40% - Accent2 4 3 5 6" xfId="25080" xr:uid="{00000000-0005-0000-0000-000031310000}"/>
    <cellStyle name="40% - Accent2 4 3 5 7" xfId="28976" xr:uid="{00000000-0005-0000-0000-000032310000}"/>
    <cellStyle name="40% - Accent2 4 3 6" xfId="4505" xr:uid="{00000000-0005-0000-0000-000033310000}"/>
    <cellStyle name="40% - Accent2 4 3 6 2" xfId="9477" xr:uid="{00000000-0005-0000-0000-000034310000}"/>
    <cellStyle name="40% - Accent2 4 3 6 3" xfId="13755" xr:uid="{00000000-0005-0000-0000-000035310000}"/>
    <cellStyle name="40% - Accent2 4 3 6 4" xfId="18011" xr:uid="{00000000-0005-0000-0000-000036310000}"/>
    <cellStyle name="40% - Accent2 4 3 6 5" xfId="22228" xr:uid="{00000000-0005-0000-0000-000037310000}"/>
    <cellStyle name="40% - Accent2 4 3 6 6" xfId="26414" xr:uid="{00000000-0005-0000-0000-000038310000}"/>
    <cellStyle name="40% - Accent2 4 3 6 7" xfId="30293" xr:uid="{00000000-0005-0000-0000-000039310000}"/>
    <cellStyle name="40% - Accent2 4 3 7" xfId="5379" xr:uid="{00000000-0005-0000-0000-00003A310000}"/>
    <cellStyle name="40% - Accent2 4 3 8" xfId="7652" xr:uid="{00000000-0005-0000-0000-00003B310000}"/>
    <cellStyle name="40% - Accent2 4 3 9" xfId="11934" xr:uid="{00000000-0005-0000-0000-00003C310000}"/>
    <cellStyle name="40% - Accent2 4 4" xfId="516" xr:uid="{00000000-0005-0000-0000-00003D310000}"/>
    <cellStyle name="40% - Accent2 4 4 10" xfId="5133" xr:uid="{00000000-0005-0000-0000-00003E310000}"/>
    <cellStyle name="40% - Accent2 4 4 11" xfId="11241" xr:uid="{00000000-0005-0000-0000-00003F310000}"/>
    <cellStyle name="40% - Accent2 4 4 12" xfId="19432" xr:uid="{00000000-0005-0000-0000-000040310000}"/>
    <cellStyle name="40% - Accent2 4 4 2" xfId="890" xr:uid="{00000000-0005-0000-0000-000041310000}"/>
    <cellStyle name="40% - Accent2 4 4 2 10" xfId="22943" xr:uid="{00000000-0005-0000-0000-000042310000}"/>
    <cellStyle name="40% - Accent2 4 4 2 11" xfId="27095" xr:uid="{00000000-0005-0000-0000-000043310000}"/>
    <cellStyle name="40% - Accent2 4 4 2 2" xfId="2388" xr:uid="{00000000-0005-0000-0000-000044310000}"/>
    <cellStyle name="40% - Accent2 4 4 2 2 2" xfId="4257" xr:uid="{00000000-0005-0000-0000-000045310000}"/>
    <cellStyle name="40% - Accent2 4 4 2 2 2 2" xfId="9231" xr:uid="{00000000-0005-0000-0000-000046310000}"/>
    <cellStyle name="40% - Accent2 4 4 2 2 2 3" xfId="13508" xr:uid="{00000000-0005-0000-0000-000047310000}"/>
    <cellStyle name="40% - Accent2 4 4 2 2 2 4" xfId="17766" xr:uid="{00000000-0005-0000-0000-000048310000}"/>
    <cellStyle name="40% - Accent2 4 4 2 2 2 5" xfId="21985" xr:uid="{00000000-0005-0000-0000-000049310000}"/>
    <cellStyle name="40% - Accent2 4 4 2 2 2 6" xfId="26180" xr:uid="{00000000-0005-0000-0000-00004A310000}"/>
    <cellStyle name="40% - Accent2 4 4 2 2 2 7" xfId="30076" xr:uid="{00000000-0005-0000-0000-00004B310000}"/>
    <cellStyle name="40% - Accent2 4 4 2 2 3" xfId="7362" xr:uid="{00000000-0005-0000-0000-00004C310000}"/>
    <cellStyle name="40% - Accent2 4 4 2 2 4" xfId="11647" xr:uid="{00000000-0005-0000-0000-00004D310000}"/>
    <cellStyle name="40% - Accent2 4 4 2 2 5" xfId="15919" xr:uid="{00000000-0005-0000-0000-00004E310000}"/>
    <cellStyle name="40% - Accent2 4 4 2 2 6" xfId="20153" xr:uid="{00000000-0005-0000-0000-00004F310000}"/>
    <cellStyle name="40% - Accent2 4 4 2 2 7" xfId="24391" xr:uid="{00000000-0005-0000-0000-000050310000}"/>
    <cellStyle name="40% - Accent2 4 4 2 2 8" xfId="28469" xr:uid="{00000000-0005-0000-0000-000051310000}"/>
    <cellStyle name="40% - Accent2 4 4 2 3" xfId="1538" xr:uid="{00000000-0005-0000-0000-000052310000}"/>
    <cellStyle name="40% - Accent2 4 4 2 3 2" xfId="6513" xr:uid="{00000000-0005-0000-0000-000053310000}"/>
    <cellStyle name="40% - Accent2 4 4 2 3 3" xfId="10802" xr:uid="{00000000-0005-0000-0000-000054310000}"/>
    <cellStyle name="40% - Accent2 4 4 2 3 4" xfId="15078" xr:uid="{00000000-0005-0000-0000-000055310000}"/>
    <cellStyle name="40% - Accent2 4 4 2 3 5" xfId="19317" xr:uid="{00000000-0005-0000-0000-000056310000}"/>
    <cellStyle name="40% - Accent2 4 4 2 3 6" xfId="23566" xr:uid="{00000000-0005-0000-0000-000057310000}"/>
    <cellStyle name="40% - Accent2 4 4 2 3 7" xfId="27662" xr:uid="{00000000-0005-0000-0000-000058310000}"/>
    <cellStyle name="40% - Accent2 4 4 2 4" xfId="3600" xr:uid="{00000000-0005-0000-0000-000059310000}"/>
    <cellStyle name="40% - Accent2 4 4 2 4 2" xfId="8574" xr:uid="{00000000-0005-0000-0000-00005A310000}"/>
    <cellStyle name="40% - Accent2 4 4 2 4 3" xfId="12851" xr:uid="{00000000-0005-0000-0000-00005B310000}"/>
    <cellStyle name="40% - Accent2 4 4 2 4 4" xfId="17109" xr:uid="{00000000-0005-0000-0000-00005C310000}"/>
    <cellStyle name="40% - Accent2 4 4 2 4 5" xfId="21328" xr:uid="{00000000-0005-0000-0000-00005D310000}"/>
    <cellStyle name="40% - Accent2 4 4 2 4 6" xfId="25523" xr:uid="{00000000-0005-0000-0000-00005E310000}"/>
    <cellStyle name="40% - Accent2 4 4 2 4 7" xfId="29419" xr:uid="{00000000-0005-0000-0000-00005F310000}"/>
    <cellStyle name="40% - Accent2 4 4 2 5" xfId="4948" xr:uid="{00000000-0005-0000-0000-000060310000}"/>
    <cellStyle name="40% - Accent2 4 4 2 5 2" xfId="9920" xr:uid="{00000000-0005-0000-0000-000061310000}"/>
    <cellStyle name="40% - Accent2 4 4 2 5 3" xfId="14198" xr:uid="{00000000-0005-0000-0000-000062310000}"/>
    <cellStyle name="40% - Accent2 4 4 2 5 4" xfId="18454" xr:uid="{00000000-0005-0000-0000-000063310000}"/>
    <cellStyle name="40% - Accent2 4 4 2 5 5" xfId="22671" xr:uid="{00000000-0005-0000-0000-000064310000}"/>
    <cellStyle name="40% - Accent2 4 4 2 5 6" xfId="26857" xr:uid="{00000000-0005-0000-0000-000065310000}"/>
    <cellStyle name="40% - Accent2 4 4 2 5 7" xfId="30736" xr:uid="{00000000-0005-0000-0000-000066310000}"/>
    <cellStyle name="40% - Accent2 4 4 2 6" xfId="5866" xr:uid="{00000000-0005-0000-0000-000067310000}"/>
    <cellStyle name="40% - Accent2 4 4 2 7" xfId="10158" xr:uid="{00000000-0005-0000-0000-000068310000}"/>
    <cellStyle name="40% - Accent2 4 4 2 8" xfId="14436" xr:uid="{00000000-0005-0000-0000-000069310000}"/>
    <cellStyle name="40% - Accent2 4 4 2 9" xfId="18692" xr:uid="{00000000-0005-0000-0000-00006A310000}"/>
    <cellStyle name="40% - Accent2 4 4 3" xfId="2164" xr:uid="{00000000-0005-0000-0000-00006B310000}"/>
    <cellStyle name="40% - Accent2 4 4 3 2" xfId="3928" xr:uid="{00000000-0005-0000-0000-00006C310000}"/>
    <cellStyle name="40% - Accent2 4 4 3 2 2" xfId="8902" xr:uid="{00000000-0005-0000-0000-00006D310000}"/>
    <cellStyle name="40% - Accent2 4 4 3 2 3" xfId="13179" xr:uid="{00000000-0005-0000-0000-00006E310000}"/>
    <cellStyle name="40% - Accent2 4 4 3 2 4" xfId="17437" xr:uid="{00000000-0005-0000-0000-00006F310000}"/>
    <cellStyle name="40% - Accent2 4 4 3 2 5" xfId="21656" xr:uid="{00000000-0005-0000-0000-000070310000}"/>
    <cellStyle name="40% - Accent2 4 4 3 2 6" xfId="25851" xr:uid="{00000000-0005-0000-0000-000071310000}"/>
    <cellStyle name="40% - Accent2 4 4 3 2 7" xfId="29747" xr:uid="{00000000-0005-0000-0000-000072310000}"/>
    <cellStyle name="40% - Accent2 4 4 3 3" xfId="7138" xr:uid="{00000000-0005-0000-0000-000073310000}"/>
    <cellStyle name="40% - Accent2 4 4 3 4" xfId="11423" xr:uid="{00000000-0005-0000-0000-000074310000}"/>
    <cellStyle name="40% - Accent2 4 4 3 5" xfId="15695" xr:uid="{00000000-0005-0000-0000-000075310000}"/>
    <cellStyle name="40% - Accent2 4 4 3 6" xfId="19929" xr:uid="{00000000-0005-0000-0000-000076310000}"/>
    <cellStyle name="40% - Accent2 4 4 3 7" xfId="24167" xr:uid="{00000000-0005-0000-0000-000077310000}"/>
    <cellStyle name="40% - Accent2 4 4 3 8" xfId="28245" xr:uid="{00000000-0005-0000-0000-000078310000}"/>
    <cellStyle name="40% - Accent2 4 4 4" xfId="1307" xr:uid="{00000000-0005-0000-0000-000079310000}"/>
    <cellStyle name="40% - Accent2 4 4 4 2" xfId="6282" xr:uid="{00000000-0005-0000-0000-00007A310000}"/>
    <cellStyle name="40% - Accent2 4 4 4 3" xfId="10571" xr:uid="{00000000-0005-0000-0000-00007B310000}"/>
    <cellStyle name="40% - Accent2 4 4 4 4" xfId="14847" xr:uid="{00000000-0005-0000-0000-00007C310000}"/>
    <cellStyle name="40% - Accent2 4 4 4 5" xfId="19088" xr:uid="{00000000-0005-0000-0000-00007D310000}"/>
    <cellStyle name="40% - Accent2 4 4 4 6" xfId="23335" xr:uid="{00000000-0005-0000-0000-00007E310000}"/>
    <cellStyle name="40% - Accent2 4 4 4 7" xfId="27438" xr:uid="{00000000-0005-0000-0000-00007F310000}"/>
    <cellStyle name="40% - Accent2 4 4 5" xfId="3271" xr:uid="{00000000-0005-0000-0000-000080310000}"/>
    <cellStyle name="40% - Accent2 4 4 5 2" xfId="8244" xr:uid="{00000000-0005-0000-0000-000081310000}"/>
    <cellStyle name="40% - Accent2 4 4 5 3" xfId="12521" xr:uid="{00000000-0005-0000-0000-000082310000}"/>
    <cellStyle name="40% - Accent2 4 4 5 4" xfId="16780" xr:uid="{00000000-0005-0000-0000-000083310000}"/>
    <cellStyle name="40% - Accent2 4 4 5 5" xfId="20998" xr:uid="{00000000-0005-0000-0000-000084310000}"/>
    <cellStyle name="40% - Accent2 4 4 5 6" xfId="25194" xr:uid="{00000000-0005-0000-0000-000085310000}"/>
    <cellStyle name="40% - Accent2 4 4 5 7" xfId="29090" xr:uid="{00000000-0005-0000-0000-000086310000}"/>
    <cellStyle name="40% - Accent2 4 4 6" xfId="4619" xr:uid="{00000000-0005-0000-0000-000087310000}"/>
    <cellStyle name="40% - Accent2 4 4 6 2" xfId="9591" xr:uid="{00000000-0005-0000-0000-000088310000}"/>
    <cellStyle name="40% - Accent2 4 4 6 3" xfId="13869" xr:uid="{00000000-0005-0000-0000-000089310000}"/>
    <cellStyle name="40% - Accent2 4 4 6 4" xfId="18125" xr:uid="{00000000-0005-0000-0000-00008A310000}"/>
    <cellStyle name="40% - Accent2 4 4 6 5" xfId="22342" xr:uid="{00000000-0005-0000-0000-00008B310000}"/>
    <cellStyle name="40% - Accent2 4 4 6 6" xfId="26528" xr:uid="{00000000-0005-0000-0000-00008C310000}"/>
    <cellStyle name="40% - Accent2 4 4 6 7" xfId="30407" xr:uid="{00000000-0005-0000-0000-00008D310000}"/>
    <cellStyle name="40% - Accent2 4 4 7" xfId="5493" xr:uid="{00000000-0005-0000-0000-00008E310000}"/>
    <cellStyle name="40% - Accent2 4 4 8" xfId="5232" xr:uid="{00000000-0005-0000-0000-00008F310000}"/>
    <cellStyle name="40% - Accent2 4 4 9" xfId="5169" xr:uid="{00000000-0005-0000-0000-000090310000}"/>
    <cellStyle name="40% - Accent2 4 5" xfId="617" xr:uid="{00000000-0005-0000-0000-000091310000}"/>
    <cellStyle name="40% - Accent2 4 5 10" xfId="7619" xr:uid="{00000000-0005-0000-0000-000092310000}"/>
    <cellStyle name="40% - Accent2 4 5 11" xfId="20557" xr:uid="{00000000-0005-0000-0000-000093310000}"/>
    <cellStyle name="40% - Accent2 4 5 12" xfId="20651" xr:uid="{00000000-0005-0000-0000-000094310000}"/>
    <cellStyle name="40% - Accent2 4 5 2" xfId="1540" xr:uid="{00000000-0005-0000-0000-000095310000}"/>
    <cellStyle name="40% - Accent2 4 5 2 2" xfId="2390" xr:uid="{00000000-0005-0000-0000-000096310000}"/>
    <cellStyle name="40% - Accent2 4 5 2 2 2" xfId="7364" xr:uid="{00000000-0005-0000-0000-000097310000}"/>
    <cellStyle name="40% - Accent2 4 5 2 2 3" xfId="11649" xr:uid="{00000000-0005-0000-0000-000098310000}"/>
    <cellStyle name="40% - Accent2 4 5 2 2 4" xfId="15921" xr:uid="{00000000-0005-0000-0000-000099310000}"/>
    <cellStyle name="40% - Accent2 4 5 2 2 5" xfId="20155" xr:uid="{00000000-0005-0000-0000-00009A310000}"/>
    <cellStyle name="40% - Accent2 4 5 2 2 6" xfId="24393" xr:uid="{00000000-0005-0000-0000-00009B310000}"/>
    <cellStyle name="40% - Accent2 4 5 2 2 7" xfId="28471" xr:uid="{00000000-0005-0000-0000-00009C310000}"/>
    <cellStyle name="40% - Accent2 4 5 2 3" xfId="3984" xr:uid="{00000000-0005-0000-0000-00009D310000}"/>
    <cellStyle name="40% - Accent2 4 5 2 3 2" xfId="8958" xr:uid="{00000000-0005-0000-0000-00009E310000}"/>
    <cellStyle name="40% - Accent2 4 5 2 3 3" xfId="13235" xr:uid="{00000000-0005-0000-0000-00009F310000}"/>
    <cellStyle name="40% - Accent2 4 5 2 3 4" xfId="17493" xr:uid="{00000000-0005-0000-0000-0000A0310000}"/>
    <cellStyle name="40% - Accent2 4 5 2 3 5" xfId="21712" xr:uid="{00000000-0005-0000-0000-0000A1310000}"/>
    <cellStyle name="40% - Accent2 4 5 2 3 6" xfId="25907" xr:uid="{00000000-0005-0000-0000-0000A2310000}"/>
    <cellStyle name="40% - Accent2 4 5 2 3 7" xfId="29803" xr:uid="{00000000-0005-0000-0000-0000A3310000}"/>
    <cellStyle name="40% - Accent2 4 5 2 4" xfId="6515" xr:uid="{00000000-0005-0000-0000-0000A4310000}"/>
    <cellStyle name="40% - Accent2 4 5 2 5" xfId="10804" xr:uid="{00000000-0005-0000-0000-0000A5310000}"/>
    <cellStyle name="40% - Accent2 4 5 2 6" xfId="15080" xr:uid="{00000000-0005-0000-0000-0000A6310000}"/>
    <cellStyle name="40% - Accent2 4 5 2 7" xfId="19319" xr:uid="{00000000-0005-0000-0000-0000A7310000}"/>
    <cellStyle name="40% - Accent2 4 5 2 8" xfId="23568" xr:uid="{00000000-0005-0000-0000-0000A8310000}"/>
    <cellStyle name="40% - Accent2 4 5 2 9" xfId="27664" xr:uid="{00000000-0005-0000-0000-0000A9310000}"/>
    <cellStyle name="40% - Accent2 4 5 3" xfId="2389" xr:uid="{00000000-0005-0000-0000-0000AA310000}"/>
    <cellStyle name="40% - Accent2 4 5 3 2" xfId="7363" xr:uid="{00000000-0005-0000-0000-0000AB310000}"/>
    <cellStyle name="40% - Accent2 4 5 3 3" xfId="11648" xr:uid="{00000000-0005-0000-0000-0000AC310000}"/>
    <cellStyle name="40% - Accent2 4 5 3 4" xfId="15920" xr:uid="{00000000-0005-0000-0000-0000AD310000}"/>
    <cellStyle name="40% - Accent2 4 5 3 5" xfId="20154" xr:uid="{00000000-0005-0000-0000-0000AE310000}"/>
    <cellStyle name="40% - Accent2 4 5 3 6" xfId="24392" xr:uid="{00000000-0005-0000-0000-0000AF310000}"/>
    <cellStyle name="40% - Accent2 4 5 3 7" xfId="28470" xr:uid="{00000000-0005-0000-0000-0000B0310000}"/>
    <cellStyle name="40% - Accent2 4 5 4" xfId="1539" xr:uid="{00000000-0005-0000-0000-0000B1310000}"/>
    <cellStyle name="40% - Accent2 4 5 4 2" xfId="6514" xr:uid="{00000000-0005-0000-0000-0000B2310000}"/>
    <cellStyle name="40% - Accent2 4 5 4 3" xfId="10803" xr:uid="{00000000-0005-0000-0000-0000B3310000}"/>
    <cellStyle name="40% - Accent2 4 5 4 4" xfId="15079" xr:uid="{00000000-0005-0000-0000-0000B4310000}"/>
    <cellStyle name="40% - Accent2 4 5 4 5" xfId="19318" xr:uid="{00000000-0005-0000-0000-0000B5310000}"/>
    <cellStyle name="40% - Accent2 4 5 4 6" xfId="23567" xr:uid="{00000000-0005-0000-0000-0000B6310000}"/>
    <cellStyle name="40% - Accent2 4 5 4 7" xfId="27663" xr:uid="{00000000-0005-0000-0000-0000B7310000}"/>
    <cellStyle name="40% - Accent2 4 5 5" xfId="3327" xr:uid="{00000000-0005-0000-0000-0000B8310000}"/>
    <cellStyle name="40% - Accent2 4 5 5 2" xfId="8301" xr:uid="{00000000-0005-0000-0000-0000B9310000}"/>
    <cellStyle name="40% - Accent2 4 5 5 3" xfId="12578" xr:uid="{00000000-0005-0000-0000-0000BA310000}"/>
    <cellStyle name="40% - Accent2 4 5 5 4" xfId="16836" xr:uid="{00000000-0005-0000-0000-0000BB310000}"/>
    <cellStyle name="40% - Accent2 4 5 5 5" xfId="21055" xr:uid="{00000000-0005-0000-0000-0000BC310000}"/>
    <cellStyle name="40% - Accent2 4 5 5 6" xfId="25250" xr:uid="{00000000-0005-0000-0000-0000BD310000}"/>
    <cellStyle name="40% - Accent2 4 5 5 7" xfId="29146" xr:uid="{00000000-0005-0000-0000-0000BE310000}"/>
    <cellStyle name="40% - Accent2 4 5 6" xfId="4675" xr:uid="{00000000-0005-0000-0000-0000BF310000}"/>
    <cellStyle name="40% - Accent2 4 5 6 2" xfId="9647" xr:uid="{00000000-0005-0000-0000-0000C0310000}"/>
    <cellStyle name="40% - Accent2 4 5 6 3" xfId="13925" xr:uid="{00000000-0005-0000-0000-0000C1310000}"/>
    <cellStyle name="40% - Accent2 4 5 6 4" xfId="18181" xr:uid="{00000000-0005-0000-0000-0000C2310000}"/>
    <cellStyle name="40% - Accent2 4 5 6 5" xfId="22398" xr:uid="{00000000-0005-0000-0000-0000C3310000}"/>
    <cellStyle name="40% - Accent2 4 5 6 6" xfId="26584" xr:uid="{00000000-0005-0000-0000-0000C4310000}"/>
    <cellStyle name="40% - Accent2 4 5 6 7" xfId="30463" xr:uid="{00000000-0005-0000-0000-0000C5310000}"/>
    <cellStyle name="40% - Accent2 4 5 7" xfId="5593" xr:uid="{00000000-0005-0000-0000-0000C6310000}"/>
    <cellStyle name="40% - Accent2 4 5 8" xfId="5202" xr:uid="{00000000-0005-0000-0000-0000C7310000}"/>
    <cellStyle name="40% - Accent2 4 5 9" xfId="5036" xr:uid="{00000000-0005-0000-0000-0000C8310000}"/>
    <cellStyle name="40% - Accent2 4 6" xfId="1541" xr:uid="{00000000-0005-0000-0000-0000C9310000}"/>
    <cellStyle name="40% - Accent2 4 6 2" xfId="2391" xr:uid="{00000000-0005-0000-0000-0000CA310000}"/>
    <cellStyle name="40% - Accent2 4 6 2 2" xfId="7365" xr:uid="{00000000-0005-0000-0000-0000CB310000}"/>
    <cellStyle name="40% - Accent2 4 6 2 3" xfId="11650" xr:uid="{00000000-0005-0000-0000-0000CC310000}"/>
    <cellStyle name="40% - Accent2 4 6 2 4" xfId="15922" xr:uid="{00000000-0005-0000-0000-0000CD310000}"/>
    <cellStyle name="40% - Accent2 4 6 2 5" xfId="20156" xr:uid="{00000000-0005-0000-0000-0000CE310000}"/>
    <cellStyle name="40% - Accent2 4 6 2 6" xfId="24394" xr:uid="{00000000-0005-0000-0000-0000CF310000}"/>
    <cellStyle name="40% - Accent2 4 6 2 7" xfId="28472" xr:uid="{00000000-0005-0000-0000-0000D0310000}"/>
    <cellStyle name="40% - Accent2 4 6 3" xfId="3655" xr:uid="{00000000-0005-0000-0000-0000D1310000}"/>
    <cellStyle name="40% - Accent2 4 6 3 2" xfId="8629" xr:uid="{00000000-0005-0000-0000-0000D2310000}"/>
    <cellStyle name="40% - Accent2 4 6 3 3" xfId="12906" xr:uid="{00000000-0005-0000-0000-0000D3310000}"/>
    <cellStyle name="40% - Accent2 4 6 3 4" xfId="17164" xr:uid="{00000000-0005-0000-0000-0000D4310000}"/>
    <cellStyle name="40% - Accent2 4 6 3 5" xfId="21383" xr:uid="{00000000-0005-0000-0000-0000D5310000}"/>
    <cellStyle name="40% - Accent2 4 6 3 6" xfId="25578" xr:uid="{00000000-0005-0000-0000-0000D6310000}"/>
    <cellStyle name="40% - Accent2 4 6 3 7" xfId="29474" xr:uid="{00000000-0005-0000-0000-0000D7310000}"/>
    <cellStyle name="40% - Accent2 4 6 4" xfId="6516" xr:uid="{00000000-0005-0000-0000-0000D8310000}"/>
    <cellStyle name="40% - Accent2 4 6 5" xfId="10805" xr:uid="{00000000-0005-0000-0000-0000D9310000}"/>
    <cellStyle name="40% - Accent2 4 6 6" xfId="15081" xr:uid="{00000000-0005-0000-0000-0000DA310000}"/>
    <cellStyle name="40% - Accent2 4 6 7" xfId="19320" xr:uid="{00000000-0005-0000-0000-0000DB310000}"/>
    <cellStyle name="40% - Accent2 4 6 8" xfId="23569" xr:uid="{00000000-0005-0000-0000-0000DC310000}"/>
    <cellStyle name="40% - Accent2 4 6 9" xfId="27665" xr:uid="{00000000-0005-0000-0000-0000DD310000}"/>
    <cellStyle name="40% - Accent2 4 7" xfId="1869" xr:uid="{00000000-0005-0000-0000-0000DE310000}"/>
    <cellStyle name="40% - Accent2 4 7 2" xfId="6843" xr:uid="{00000000-0005-0000-0000-0000DF310000}"/>
    <cellStyle name="40% - Accent2 4 7 3" xfId="11129" xr:uid="{00000000-0005-0000-0000-0000E0310000}"/>
    <cellStyle name="40% - Accent2 4 7 4" xfId="15403" xr:uid="{00000000-0005-0000-0000-0000E1310000}"/>
    <cellStyle name="40% - Accent2 4 7 5" xfId="19638" xr:uid="{00000000-0005-0000-0000-0000E2310000}"/>
    <cellStyle name="40% - Accent2 4 7 6" xfId="23878" xr:uid="{00000000-0005-0000-0000-0000E3310000}"/>
    <cellStyle name="40% - Accent2 4 7 7" xfId="27959" xr:uid="{00000000-0005-0000-0000-0000E4310000}"/>
    <cellStyle name="40% - Accent2 4 8" xfId="956" xr:uid="{00000000-0005-0000-0000-0000E5310000}"/>
    <cellStyle name="40% - Accent2 4 8 2" xfId="5932" xr:uid="{00000000-0005-0000-0000-0000E6310000}"/>
    <cellStyle name="40% - Accent2 4 8 3" xfId="10222" xr:uid="{00000000-0005-0000-0000-0000E7310000}"/>
    <cellStyle name="40% - Accent2 4 8 4" xfId="14501" xr:uid="{00000000-0005-0000-0000-0000E8310000}"/>
    <cellStyle name="40% - Accent2 4 8 5" xfId="18755" xr:uid="{00000000-0005-0000-0000-0000E9310000}"/>
    <cellStyle name="40% - Accent2 4 8 6" xfId="23005" xr:uid="{00000000-0005-0000-0000-0000EA310000}"/>
    <cellStyle name="40% - Accent2 4 8 7" xfId="27150" xr:uid="{00000000-0005-0000-0000-0000EB310000}"/>
    <cellStyle name="40% - Accent2 4 9" xfId="2993" xr:uid="{00000000-0005-0000-0000-0000EC310000}"/>
    <cellStyle name="40% - Accent2 4 9 2" xfId="7966" xr:uid="{00000000-0005-0000-0000-0000ED310000}"/>
    <cellStyle name="40% - Accent2 4 9 3" xfId="12243" xr:uid="{00000000-0005-0000-0000-0000EE310000}"/>
    <cellStyle name="40% - Accent2 4 9 4" xfId="16502" xr:uid="{00000000-0005-0000-0000-0000EF310000}"/>
    <cellStyle name="40% - Accent2 4 9 5" xfId="20721" xr:uid="{00000000-0005-0000-0000-0000F0310000}"/>
    <cellStyle name="40% - Accent2 4 9 6" xfId="24919" xr:uid="{00000000-0005-0000-0000-0000F1310000}"/>
    <cellStyle name="40% - Accent2 4 9 7" xfId="28816" xr:uid="{00000000-0005-0000-0000-0000F2310000}"/>
    <cellStyle name="40% - Accent2 5" xfId="223" xr:uid="{00000000-0005-0000-0000-0000F3310000}"/>
    <cellStyle name="40% - Accent2 5 2" xfId="433" xr:uid="{00000000-0005-0000-0000-0000F4310000}"/>
    <cellStyle name="40% - Accent2 5 2 10" xfId="14574" xr:uid="{00000000-0005-0000-0000-0000F5310000}"/>
    <cellStyle name="40% - Accent2 5 2 11" xfId="24714" xr:uid="{00000000-0005-0000-0000-0000F6310000}"/>
    <cellStyle name="40% - Accent2 5 2 2" xfId="807" xr:uid="{00000000-0005-0000-0000-0000F7310000}"/>
    <cellStyle name="40% - Accent2 5 2 2 10" xfId="18609" xr:uid="{00000000-0005-0000-0000-0000F8310000}"/>
    <cellStyle name="40% - Accent2 5 2 2 11" xfId="22860" xr:uid="{00000000-0005-0000-0000-0000F9310000}"/>
    <cellStyle name="40% - Accent2 5 2 2 12" xfId="27012" xr:uid="{00000000-0005-0000-0000-0000FA310000}"/>
    <cellStyle name="40% - Accent2 5 2 2 2" xfId="1542" xr:uid="{00000000-0005-0000-0000-0000FB310000}"/>
    <cellStyle name="40% - Accent2 5 2 2 2 2" xfId="2392" xr:uid="{00000000-0005-0000-0000-0000FC310000}"/>
    <cellStyle name="40% - Accent2 5 2 2 2 2 2" xfId="7366" xr:uid="{00000000-0005-0000-0000-0000FD310000}"/>
    <cellStyle name="40% - Accent2 5 2 2 2 2 3" xfId="11651" xr:uid="{00000000-0005-0000-0000-0000FE310000}"/>
    <cellStyle name="40% - Accent2 5 2 2 2 2 4" xfId="15923" xr:uid="{00000000-0005-0000-0000-0000FF310000}"/>
    <cellStyle name="40% - Accent2 5 2 2 2 2 5" xfId="20157" xr:uid="{00000000-0005-0000-0000-000000320000}"/>
    <cellStyle name="40% - Accent2 5 2 2 2 2 6" xfId="24395" xr:uid="{00000000-0005-0000-0000-000001320000}"/>
    <cellStyle name="40% - Accent2 5 2 2 2 2 7" xfId="28473" xr:uid="{00000000-0005-0000-0000-000002320000}"/>
    <cellStyle name="40% - Accent2 5 2 2 2 3" xfId="4174" xr:uid="{00000000-0005-0000-0000-000003320000}"/>
    <cellStyle name="40% - Accent2 5 2 2 2 3 2" xfId="9148" xr:uid="{00000000-0005-0000-0000-000004320000}"/>
    <cellStyle name="40% - Accent2 5 2 2 2 3 3" xfId="13425" xr:uid="{00000000-0005-0000-0000-000005320000}"/>
    <cellStyle name="40% - Accent2 5 2 2 2 3 4" xfId="17683" xr:uid="{00000000-0005-0000-0000-000006320000}"/>
    <cellStyle name="40% - Accent2 5 2 2 2 3 5" xfId="21902" xr:uid="{00000000-0005-0000-0000-000007320000}"/>
    <cellStyle name="40% - Accent2 5 2 2 2 3 6" xfId="26097" xr:uid="{00000000-0005-0000-0000-000008320000}"/>
    <cellStyle name="40% - Accent2 5 2 2 2 3 7" xfId="29993" xr:uid="{00000000-0005-0000-0000-000009320000}"/>
    <cellStyle name="40% - Accent2 5 2 2 2 4" xfId="6517" xr:uid="{00000000-0005-0000-0000-00000A320000}"/>
    <cellStyle name="40% - Accent2 5 2 2 2 5" xfId="10806" xr:uid="{00000000-0005-0000-0000-00000B320000}"/>
    <cellStyle name="40% - Accent2 5 2 2 2 6" xfId="15082" xr:uid="{00000000-0005-0000-0000-00000C320000}"/>
    <cellStyle name="40% - Accent2 5 2 2 2 7" xfId="19321" xr:uid="{00000000-0005-0000-0000-00000D320000}"/>
    <cellStyle name="40% - Accent2 5 2 2 2 8" xfId="23570" xr:uid="{00000000-0005-0000-0000-00000E320000}"/>
    <cellStyle name="40% - Accent2 5 2 2 2 9" xfId="27666" xr:uid="{00000000-0005-0000-0000-00000F320000}"/>
    <cellStyle name="40% - Accent2 5 2 2 3" xfId="2066" xr:uid="{00000000-0005-0000-0000-000010320000}"/>
    <cellStyle name="40% - Accent2 5 2 2 3 2" xfId="7040" xr:uid="{00000000-0005-0000-0000-000011320000}"/>
    <cellStyle name="40% - Accent2 5 2 2 3 3" xfId="11325" xr:uid="{00000000-0005-0000-0000-000012320000}"/>
    <cellStyle name="40% - Accent2 5 2 2 3 4" xfId="15597" xr:uid="{00000000-0005-0000-0000-000013320000}"/>
    <cellStyle name="40% - Accent2 5 2 2 3 5" xfId="19831" xr:uid="{00000000-0005-0000-0000-000014320000}"/>
    <cellStyle name="40% - Accent2 5 2 2 3 6" xfId="24069" xr:uid="{00000000-0005-0000-0000-000015320000}"/>
    <cellStyle name="40% - Accent2 5 2 2 3 7" xfId="28147" xr:uid="{00000000-0005-0000-0000-000016320000}"/>
    <cellStyle name="40% - Accent2 5 2 2 4" xfId="1205" xr:uid="{00000000-0005-0000-0000-000017320000}"/>
    <cellStyle name="40% - Accent2 5 2 2 4 2" xfId="6180" xr:uid="{00000000-0005-0000-0000-000018320000}"/>
    <cellStyle name="40% - Accent2 5 2 2 4 3" xfId="10469" xr:uid="{00000000-0005-0000-0000-000019320000}"/>
    <cellStyle name="40% - Accent2 5 2 2 4 4" xfId="14747" xr:uid="{00000000-0005-0000-0000-00001A320000}"/>
    <cellStyle name="40% - Accent2 5 2 2 4 5" xfId="18989" xr:uid="{00000000-0005-0000-0000-00001B320000}"/>
    <cellStyle name="40% - Accent2 5 2 2 4 6" xfId="23235" xr:uid="{00000000-0005-0000-0000-00001C320000}"/>
    <cellStyle name="40% - Accent2 5 2 2 4 7" xfId="27340" xr:uid="{00000000-0005-0000-0000-00001D320000}"/>
    <cellStyle name="40% - Accent2 5 2 2 5" xfId="3517" xr:uid="{00000000-0005-0000-0000-00001E320000}"/>
    <cellStyle name="40% - Accent2 5 2 2 5 2" xfId="8491" xr:uid="{00000000-0005-0000-0000-00001F320000}"/>
    <cellStyle name="40% - Accent2 5 2 2 5 3" xfId="12768" xr:uid="{00000000-0005-0000-0000-000020320000}"/>
    <cellStyle name="40% - Accent2 5 2 2 5 4" xfId="17026" xr:uid="{00000000-0005-0000-0000-000021320000}"/>
    <cellStyle name="40% - Accent2 5 2 2 5 5" xfId="21245" xr:uid="{00000000-0005-0000-0000-000022320000}"/>
    <cellStyle name="40% - Accent2 5 2 2 5 6" xfId="25440" xr:uid="{00000000-0005-0000-0000-000023320000}"/>
    <cellStyle name="40% - Accent2 5 2 2 5 7" xfId="29336" xr:uid="{00000000-0005-0000-0000-000024320000}"/>
    <cellStyle name="40% - Accent2 5 2 2 6" xfId="4865" xr:uid="{00000000-0005-0000-0000-000025320000}"/>
    <cellStyle name="40% - Accent2 5 2 2 6 2" xfId="9837" xr:uid="{00000000-0005-0000-0000-000026320000}"/>
    <cellStyle name="40% - Accent2 5 2 2 6 3" xfId="14115" xr:uid="{00000000-0005-0000-0000-000027320000}"/>
    <cellStyle name="40% - Accent2 5 2 2 6 4" xfId="18371" xr:uid="{00000000-0005-0000-0000-000028320000}"/>
    <cellStyle name="40% - Accent2 5 2 2 6 5" xfId="22588" xr:uid="{00000000-0005-0000-0000-000029320000}"/>
    <cellStyle name="40% - Accent2 5 2 2 6 6" xfId="26774" xr:uid="{00000000-0005-0000-0000-00002A320000}"/>
    <cellStyle name="40% - Accent2 5 2 2 6 7" xfId="30653" xr:uid="{00000000-0005-0000-0000-00002B320000}"/>
    <cellStyle name="40% - Accent2 5 2 2 7" xfId="5783" xr:uid="{00000000-0005-0000-0000-00002C320000}"/>
    <cellStyle name="40% - Accent2 5 2 2 8" xfId="10075" xr:uid="{00000000-0005-0000-0000-00002D320000}"/>
    <cellStyle name="40% - Accent2 5 2 2 9" xfId="14353" xr:uid="{00000000-0005-0000-0000-00002E320000}"/>
    <cellStyle name="40% - Accent2 5 2 3" xfId="1119" xr:uid="{00000000-0005-0000-0000-00002F320000}"/>
    <cellStyle name="40% - Accent2 5 2 3 2" xfId="3845" xr:uid="{00000000-0005-0000-0000-000030320000}"/>
    <cellStyle name="40% - Accent2 5 2 3 2 2" xfId="8819" xr:uid="{00000000-0005-0000-0000-000031320000}"/>
    <cellStyle name="40% - Accent2 5 2 3 2 3" xfId="13096" xr:uid="{00000000-0005-0000-0000-000032320000}"/>
    <cellStyle name="40% - Accent2 5 2 3 2 4" xfId="17354" xr:uid="{00000000-0005-0000-0000-000033320000}"/>
    <cellStyle name="40% - Accent2 5 2 3 2 5" xfId="21573" xr:uid="{00000000-0005-0000-0000-000034320000}"/>
    <cellStyle name="40% - Accent2 5 2 3 2 6" xfId="25768" xr:uid="{00000000-0005-0000-0000-000035320000}"/>
    <cellStyle name="40% - Accent2 5 2 3 2 7" xfId="29664" xr:uid="{00000000-0005-0000-0000-000036320000}"/>
    <cellStyle name="40% - Accent2 5 2 4" xfId="3188" xr:uid="{00000000-0005-0000-0000-000037320000}"/>
    <cellStyle name="40% - Accent2 5 2 4 2" xfId="8161" xr:uid="{00000000-0005-0000-0000-000038320000}"/>
    <cellStyle name="40% - Accent2 5 2 4 3" xfId="12438" xr:uid="{00000000-0005-0000-0000-000039320000}"/>
    <cellStyle name="40% - Accent2 5 2 4 4" xfId="16697" xr:uid="{00000000-0005-0000-0000-00003A320000}"/>
    <cellStyle name="40% - Accent2 5 2 4 5" xfId="20915" xr:uid="{00000000-0005-0000-0000-00003B320000}"/>
    <cellStyle name="40% - Accent2 5 2 4 6" xfId="25111" xr:uid="{00000000-0005-0000-0000-00003C320000}"/>
    <cellStyle name="40% - Accent2 5 2 4 7" xfId="29007" xr:uid="{00000000-0005-0000-0000-00003D320000}"/>
    <cellStyle name="40% - Accent2 5 2 5" xfId="4536" xr:uid="{00000000-0005-0000-0000-00003E320000}"/>
    <cellStyle name="40% - Accent2 5 2 5 2" xfId="9508" xr:uid="{00000000-0005-0000-0000-00003F320000}"/>
    <cellStyle name="40% - Accent2 5 2 5 3" xfId="13786" xr:uid="{00000000-0005-0000-0000-000040320000}"/>
    <cellStyle name="40% - Accent2 5 2 5 4" xfId="18042" xr:uid="{00000000-0005-0000-0000-000041320000}"/>
    <cellStyle name="40% - Accent2 5 2 5 5" xfId="22259" xr:uid="{00000000-0005-0000-0000-000042320000}"/>
    <cellStyle name="40% - Accent2 5 2 5 6" xfId="26445" xr:uid="{00000000-0005-0000-0000-000043320000}"/>
    <cellStyle name="40% - Accent2 5 2 5 7" xfId="30324" xr:uid="{00000000-0005-0000-0000-000044320000}"/>
    <cellStyle name="40% - Accent2 5 2 6" xfId="5410" xr:uid="{00000000-0005-0000-0000-000045320000}"/>
    <cellStyle name="40% - Accent2 5 2 7" xfId="7704" xr:uid="{00000000-0005-0000-0000-000046320000}"/>
    <cellStyle name="40% - Accent2 5 2 8" xfId="11987" xr:uid="{00000000-0005-0000-0000-000047320000}"/>
    <cellStyle name="40% - Accent2 5 2 9" xfId="16260" xr:uid="{00000000-0005-0000-0000-000048320000}"/>
    <cellStyle name="40% - Accent2 5 3" xfId="282" xr:uid="{00000000-0005-0000-0000-000049320000}"/>
    <cellStyle name="40% - Accent2 5 3 10" xfId="20489" xr:uid="{00000000-0005-0000-0000-00004A320000}"/>
    <cellStyle name="40% - Accent2 5 3 11" xfId="24786" xr:uid="{00000000-0005-0000-0000-00004B320000}"/>
    <cellStyle name="40% - Accent2 5 3 2" xfId="672" xr:uid="{00000000-0005-0000-0000-00004C320000}"/>
    <cellStyle name="40% - Accent2 5 3 2 10" xfId="19665" xr:uid="{00000000-0005-0000-0000-00004D320000}"/>
    <cellStyle name="40% - Accent2 5 3 2 2" xfId="2393" xr:uid="{00000000-0005-0000-0000-00004E320000}"/>
    <cellStyle name="40% - Accent2 5 3 2 2 2" xfId="4039" xr:uid="{00000000-0005-0000-0000-00004F320000}"/>
    <cellStyle name="40% - Accent2 5 3 2 2 2 2" xfId="9013" xr:uid="{00000000-0005-0000-0000-000050320000}"/>
    <cellStyle name="40% - Accent2 5 3 2 2 2 3" xfId="13290" xr:uid="{00000000-0005-0000-0000-000051320000}"/>
    <cellStyle name="40% - Accent2 5 3 2 2 2 4" xfId="17548" xr:uid="{00000000-0005-0000-0000-000052320000}"/>
    <cellStyle name="40% - Accent2 5 3 2 2 2 5" xfId="21767" xr:uid="{00000000-0005-0000-0000-000053320000}"/>
    <cellStyle name="40% - Accent2 5 3 2 2 2 6" xfId="25962" xr:uid="{00000000-0005-0000-0000-000054320000}"/>
    <cellStyle name="40% - Accent2 5 3 2 2 2 7" xfId="29858" xr:uid="{00000000-0005-0000-0000-000055320000}"/>
    <cellStyle name="40% - Accent2 5 3 2 2 3" xfId="7367" xr:uid="{00000000-0005-0000-0000-000056320000}"/>
    <cellStyle name="40% - Accent2 5 3 2 2 4" xfId="11652" xr:uid="{00000000-0005-0000-0000-000057320000}"/>
    <cellStyle name="40% - Accent2 5 3 2 2 5" xfId="15924" xr:uid="{00000000-0005-0000-0000-000058320000}"/>
    <cellStyle name="40% - Accent2 5 3 2 2 6" xfId="20158" xr:uid="{00000000-0005-0000-0000-000059320000}"/>
    <cellStyle name="40% - Accent2 5 3 2 2 7" xfId="24396" xr:uid="{00000000-0005-0000-0000-00005A320000}"/>
    <cellStyle name="40% - Accent2 5 3 2 2 8" xfId="28474" xr:uid="{00000000-0005-0000-0000-00005B320000}"/>
    <cellStyle name="40% - Accent2 5 3 2 3" xfId="3382" xr:uid="{00000000-0005-0000-0000-00005C320000}"/>
    <cellStyle name="40% - Accent2 5 3 2 3 2" xfId="8356" xr:uid="{00000000-0005-0000-0000-00005D320000}"/>
    <cellStyle name="40% - Accent2 5 3 2 3 3" xfId="12633" xr:uid="{00000000-0005-0000-0000-00005E320000}"/>
    <cellStyle name="40% - Accent2 5 3 2 3 4" xfId="16891" xr:uid="{00000000-0005-0000-0000-00005F320000}"/>
    <cellStyle name="40% - Accent2 5 3 2 3 5" xfId="21110" xr:uid="{00000000-0005-0000-0000-000060320000}"/>
    <cellStyle name="40% - Accent2 5 3 2 3 6" xfId="25305" xr:uid="{00000000-0005-0000-0000-000061320000}"/>
    <cellStyle name="40% - Accent2 5 3 2 3 7" xfId="29201" xr:uid="{00000000-0005-0000-0000-000062320000}"/>
    <cellStyle name="40% - Accent2 5 3 2 4" xfId="4730" xr:uid="{00000000-0005-0000-0000-000063320000}"/>
    <cellStyle name="40% - Accent2 5 3 2 4 2" xfId="9702" xr:uid="{00000000-0005-0000-0000-000064320000}"/>
    <cellStyle name="40% - Accent2 5 3 2 4 3" xfId="13980" xr:uid="{00000000-0005-0000-0000-000065320000}"/>
    <cellStyle name="40% - Accent2 5 3 2 4 4" xfId="18236" xr:uid="{00000000-0005-0000-0000-000066320000}"/>
    <cellStyle name="40% - Accent2 5 3 2 4 5" xfId="22453" xr:uid="{00000000-0005-0000-0000-000067320000}"/>
    <cellStyle name="40% - Accent2 5 3 2 4 6" xfId="26639" xr:uid="{00000000-0005-0000-0000-000068320000}"/>
    <cellStyle name="40% - Accent2 5 3 2 4 7" xfId="30518" xr:uid="{00000000-0005-0000-0000-000069320000}"/>
    <cellStyle name="40% - Accent2 5 3 2 5" xfId="5648" xr:uid="{00000000-0005-0000-0000-00006A320000}"/>
    <cellStyle name="40% - Accent2 5 3 2 6" xfId="4981" xr:uid="{00000000-0005-0000-0000-00006B320000}"/>
    <cellStyle name="40% - Accent2 5 3 2 7" xfId="5162" xr:uid="{00000000-0005-0000-0000-00006C320000}"/>
    <cellStyle name="40% - Accent2 5 3 2 8" xfId="5258" xr:uid="{00000000-0005-0000-0000-00006D320000}"/>
    <cellStyle name="40% - Accent2 5 3 2 9" xfId="22725" xr:uid="{00000000-0005-0000-0000-00006E320000}"/>
    <cellStyle name="40% - Accent2 5 3 3" xfId="1543" xr:uid="{00000000-0005-0000-0000-00006F320000}"/>
    <cellStyle name="40% - Accent2 5 3 3 2" xfId="3710" xr:uid="{00000000-0005-0000-0000-000070320000}"/>
    <cellStyle name="40% - Accent2 5 3 3 2 2" xfId="8684" xr:uid="{00000000-0005-0000-0000-000071320000}"/>
    <cellStyle name="40% - Accent2 5 3 3 2 3" xfId="12961" xr:uid="{00000000-0005-0000-0000-000072320000}"/>
    <cellStyle name="40% - Accent2 5 3 3 2 4" xfId="17219" xr:uid="{00000000-0005-0000-0000-000073320000}"/>
    <cellStyle name="40% - Accent2 5 3 3 2 5" xfId="21438" xr:uid="{00000000-0005-0000-0000-000074320000}"/>
    <cellStyle name="40% - Accent2 5 3 3 2 6" xfId="25633" xr:uid="{00000000-0005-0000-0000-000075320000}"/>
    <cellStyle name="40% - Accent2 5 3 3 2 7" xfId="29529" xr:uid="{00000000-0005-0000-0000-000076320000}"/>
    <cellStyle name="40% - Accent2 5 3 3 3" xfId="6518" xr:uid="{00000000-0005-0000-0000-000077320000}"/>
    <cellStyle name="40% - Accent2 5 3 3 4" xfId="10807" xr:uid="{00000000-0005-0000-0000-000078320000}"/>
    <cellStyle name="40% - Accent2 5 3 3 5" xfId="15083" xr:uid="{00000000-0005-0000-0000-000079320000}"/>
    <cellStyle name="40% - Accent2 5 3 3 6" xfId="19322" xr:uid="{00000000-0005-0000-0000-00007A320000}"/>
    <cellStyle name="40% - Accent2 5 3 3 7" xfId="23571" xr:uid="{00000000-0005-0000-0000-00007B320000}"/>
    <cellStyle name="40% - Accent2 5 3 3 8" xfId="27667" xr:uid="{00000000-0005-0000-0000-00007C320000}"/>
    <cellStyle name="40% - Accent2 5 3 4" xfId="3053" xr:uid="{00000000-0005-0000-0000-00007D320000}"/>
    <cellStyle name="40% - Accent2 5 3 4 2" xfId="8026" xr:uid="{00000000-0005-0000-0000-00007E320000}"/>
    <cellStyle name="40% - Accent2 5 3 4 3" xfId="12303" xr:uid="{00000000-0005-0000-0000-00007F320000}"/>
    <cellStyle name="40% - Accent2 5 3 4 4" xfId="16562" xr:uid="{00000000-0005-0000-0000-000080320000}"/>
    <cellStyle name="40% - Accent2 5 3 4 5" xfId="20780" xr:uid="{00000000-0005-0000-0000-000081320000}"/>
    <cellStyle name="40% - Accent2 5 3 4 6" xfId="24976" xr:uid="{00000000-0005-0000-0000-000082320000}"/>
    <cellStyle name="40% - Accent2 5 3 4 7" xfId="28872" xr:uid="{00000000-0005-0000-0000-000083320000}"/>
    <cellStyle name="40% - Accent2 5 3 5" xfId="4401" xr:uid="{00000000-0005-0000-0000-000084320000}"/>
    <cellStyle name="40% - Accent2 5 3 5 2" xfId="9373" xr:uid="{00000000-0005-0000-0000-000085320000}"/>
    <cellStyle name="40% - Accent2 5 3 5 3" xfId="13651" xr:uid="{00000000-0005-0000-0000-000086320000}"/>
    <cellStyle name="40% - Accent2 5 3 5 4" xfId="17907" xr:uid="{00000000-0005-0000-0000-000087320000}"/>
    <cellStyle name="40% - Accent2 5 3 5 5" xfId="22124" xr:uid="{00000000-0005-0000-0000-000088320000}"/>
    <cellStyle name="40% - Accent2 5 3 5 6" xfId="26310" xr:uid="{00000000-0005-0000-0000-000089320000}"/>
    <cellStyle name="40% - Accent2 5 3 5 7" xfId="30189" xr:uid="{00000000-0005-0000-0000-00008A320000}"/>
    <cellStyle name="40% - Accent2 5 3 6" xfId="5259" xr:uid="{00000000-0005-0000-0000-00008B320000}"/>
    <cellStyle name="40% - Accent2 5 3 7" xfId="7797" xr:uid="{00000000-0005-0000-0000-00008C320000}"/>
    <cellStyle name="40% - Accent2 5 3 8" xfId="12077" xr:uid="{00000000-0005-0000-0000-00008D320000}"/>
    <cellStyle name="40% - Accent2 5 3 9" xfId="16345" xr:uid="{00000000-0005-0000-0000-00008E320000}"/>
    <cellStyle name="40% - Accent2 5 4" xfId="1905" xr:uid="{00000000-0005-0000-0000-00008F320000}"/>
    <cellStyle name="40% - Accent2 5 4 2" xfId="6879" xr:uid="{00000000-0005-0000-0000-000090320000}"/>
    <cellStyle name="40% - Accent2 5 4 3" xfId="11165" xr:uid="{00000000-0005-0000-0000-000091320000}"/>
    <cellStyle name="40% - Accent2 5 4 4" xfId="15437" xr:uid="{00000000-0005-0000-0000-000092320000}"/>
    <cellStyle name="40% - Accent2 5 4 5" xfId="19674" xr:uid="{00000000-0005-0000-0000-000093320000}"/>
    <cellStyle name="40% - Accent2 5 4 6" xfId="23912" xr:uid="{00000000-0005-0000-0000-000094320000}"/>
    <cellStyle name="40% - Accent2 5 4 7" xfId="27993" xr:uid="{00000000-0005-0000-0000-000095320000}"/>
    <cellStyle name="40% - Accent2 5 5" xfId="1010" xr:uid="{00000000-0005-0000-0000-000096320000}"/>
    <cellStyle name="40% - Accent2 5 5 2" xfId="5986" xr:uid="{00000000-0005-0000-0000-000097320000}"/>
    <cellStyle name="40% - Accent2 5 5 3" xfId="10276" xr:uid="{00000000-0005-0000-0000-000098320000}"/>
    <cellStyle name="40% - Accent2 5 5 4" xfId="14554" xr:uid="{00000000-0005-0000-0000-000099320000}"/>
    <cellStyle name="40% - Accent2 5 5 5" xfId="18805" xr:uid="{00000000-0005-0000-0000-00009A320000}"/>
    <cellStyle name="40% - Accent2 5 5 6" xfId="23054" xr:uid="{00000000-0005-0000-0000-00009B320000}"/>
    <cellStyle name="40% - Accent2 5 5 7" xfId="27185" xr:uid="{00000000-0005-0000-0000-00009C320000}"/>
    <cellStyle name="40% - Accent2 6" xfId="365" xr:uid="{00000000-0005-0000-0000-00009D320000}"/>
    <cellStyle name="40% - Accent2 6 10" xfId="18723" xr:uid="{00000000-0005-0000-0000-00009E320000}"/>
    <cellStyle name="40% - Accent2 6 11" xfId="24712" xr:uid="{00000000-0005-0000-0000-00009F320000}"/>
    <cellStyle name="40% - Accent2 6 2" xfId="739" xr:uid="{00000000-0005-0000-0000-0000A0320000}"/>
    <cellStyle name="40% - Accent2 6 2 10" xfId="18541" xr:uid="{00000000-0005-0000-0000-0000A1320000}"/>
    <cellStyle name="40% - Accent2 6 2 11" xfId="22792" xr:uid="{00000000-0005-0000-0000-0000A2320000}"/>
    <cellStyle name="40% - Accent2 6 2 12" xfId="26944" xr:uid="{00000000-0005-0000-0000-0000A3320000}"/>
    <cellStyle name="40% - Accent2 6 2 2" xfId="1544" xr:uid="{00000000-0005-0000-0000-0000A4320000}"/>
    <cellStyle name="40% - Accent2 6 2 2 2" xfId="2394" xr:uid="{00000000-0005-0000-0000-0000A5320000}"/>
    <cellStyle name="40% - Accent2 6 2 2 2 2" xfId="7368" xr:uid="{00000000-0005-0000-0000-0000A6320000}"/>
    <cellStyle name="40% - Accent2 6 2 2 2 3" xfId="11653" xr:uid="{00000000-0005-0000-0000-0000A7320000}"/>
    <cellStyle name="40% - Accent2 6 2 2 2 4" xfId="15925" xr:uid="{00000000-0005-0000-0000-0000A8320000}"/>
    <cellStyle name="40% - Accent2 6 2 2 2 5" xfId="20159" xr:uid="{00000000-0005-0000-0000-0000A9320000}"/>
    <cellStyle name="40% - Accent2 6 2 2 2 6" xfId="24397" xr:uid="{00000000-0005-0000-0000-0000AA320000}"/>
    <cellStyle name="40% - Accent2 6 2 2 2 7" xfId="28475" xr:uid="{00000000-0005-0000-0000-0000AB320000}"/>
    <cellStyle name="40% - Accent2 6 2 2 3" xfId="4106" xr:uid="{00000000-0005-0000-0000-0000AC320000}"/>
    <cellStyle name="40% - Accent2 6 2 2 3 2" xfId="9080" xr:uid="{00000000-0005-0000-0000-0000AD320000}"/>
    <cellStyle name="40% - Accent2 6 2 2 3 3" xfId="13357" xr:uid="{00000000-0005-0000-0000-0000AE320000}"/>
    <cellStyle name="40% - Accent2 6 2 2 3 4" xfId="17615" xr:uid="{00000000-0005-0000-0000-0000AF320000}"/>
    <cellStyle name="40% - Accent2 6 2 2 3 5" xfId="21834" xr:uid="{00000000-0005-0000-0000-0000B0320000}"/>
    <cellStyle name="40% - Accent2 6 2 2 3 6" xfId="26029" xr:uid="{00000000-0005-0000-0000-0000B1320000}"/>
    <cellStyle name="40% - Accent2 6 2 2 3 7" xfId="29925" xr:uid="{00000000-0005-0000-0000-0000B2320000}"/>
    <cellStyle name="40% - Accent2 6 2 2 4" xfId="6519" xr:uid="{00000000-0005-0000-0000-0000B3320000}"/>
    <cellStyle name="40% - Accent2 6 2 2 5" xfId="10808" xr:uid="{00000000-0005-0000-0000-0000B4320000}"/>
    <cellStyle name="40% - Accent2 6 2 2 6" xfId="15084" xr:uid="{00000000-0005-0000-0000-0000B5320000}"/>
    <cellStyle name="40% - Accent2 6 2 2 7" xfId="19323" xr:uid="{00000000-0005-0000-0000-0000B6320000}"/>
    <cellStyle name="40% - Accent2 6 2 2 8" xfId="23572" xr:uid="{00000000-0005-0000-0000-0000B7320000}"/>
    <cellStyle name="40% - Accent2 6 2 2 9" xfId="27668" xr:uid="{00000000-0005-0000-0000-0000B8320000}"/>
    <cellStyle name="40% - Accent2 6 2 3" xfId="1998" xr:uid="{00000000-0005-0000-0000-0000B9320000}"/>
    <cellStyle name="40% - Accent2 6 2 3 2" xfId="6972" xr:uid="{00000000-0005-0000-0000-0000BA320000}"/>
    <cellStyle name="40% - Accent2 6 2 3 3" xfId="11257" xr:uid="{00000000-0005-0000-0000-0000BB320000}"/>
    <cellStyle name="40% - Accent2 6 2 3 4" xfId="15529" xr:uid="{00000000-0005-0000-0000-0000BC320000}"/>
    <cellStyle name="40% - Accent2 6 2 3 5" xfId="19763" xr:uid="{00000000-0005-0000-0000-0000BD320000}"/>
    <cellStyle name="40% - Accent2 6 2 3 6" xfId="24001" xr:uid="{00000000-0005-0000-0000-0000BE320000}"/>
    <cellStyle name="40% - Accent2 6 2 3 7" xfId="28079" xr:uid="{00000000-0005-0000-0000-0000BF320000}"/>
    <cellStyle name="40% - Accent2 6 2 4" xfId="1137" xr:uid="{00000000-0005-0000-0000-0000C0320000}"/>
    <cellStyle name="40% - Accent2 6 2 4 2" xfId="6112" xr:uid="{00000000-0005-0000-0000-0000C1320000}"/>
    <cellStyle name="40% - Accent2 6 2 4 3" xfId="10401" xr:uid="{00000000-0005-0000-0000-0000C2320000}"/>
    <cellStyle name="40% - Accent2 6 2 4 4" xfId="14679" xr:uid="{00000000-0005-0000-0000-0000C3320000}"/>
    <cellStyle name="40% - Accent2 6 2 4 5" xfId="18921" xr:uid="{00000000-0005-0000-0000-0000C4320000}"/>
    <cellStyle name="40% - Accent2 6 2 4 6" xfId="23167" xr:uid="{00000000-0005-0000-0000-0000C5320000}"/>
    <cellStyle name="40% - Accent2 6 2 4 7" xfId="27272" xr:uid="{00000000-0005-0000-0000-0000C6320000}"/>
    <cellStyle name="40% - Accent2 6 2 5" xfId="3449" xr:uid="{00000000-0005-0000-0000-0000C7320000}"/>
    <cellStyle name="40% - Accent2 6 2 5 2" xfId="8423" xr:uid="{00000000-0005-0000-0000-0000C8320000}"/>
    <cellStyle name="40% - Accent2 6 2 5 3" xfId="12700" xr:uid="{00000000-0005-0000-0000-0000C9320000}"/>
    <cellStyle name="40% - Accent2 6 2 5 4" xfId="16958" xr:uid="{00000000-0005-0000-0000-0000CA320000}"/>
    <cellStyle name="40% - Accent2 6 2 5 5" xfId="21177" xr:uid="{00000000-0005-0000-0000-0000CB320000}"/>
    <cellStyle name="40% - Accent2 6 2 5 6" xfId="25372" xr:uid="{00000000-0005-0000-0000-0000CC320000}"/>
    <cellStyle name="40% - Accent2 6 2 5 7" xfId="29268" xr:uid="{00000000-0005-0000-0000-0000CD320000}"/>
    <cellStyle name="40% - Accent2 6 2 6" xfId="4797" xr:uid="{00000000-0005-0000-0000-0000CE320000}"/>
    <cellStyle name="40% - Accent2 6 2 6 2" xfId="9769" xr:uid="{00000000-0005-0000-0000-0000CF320000}"/>
    <cellStyle name="40% - Accent2 6 2 6 3" xfId="14047" xr:uid="{00000000-0005-0000-0000-0000D0320000}"/>
    <cellStyle name="40% - Accent2 6 2 6 4" xfId="18303" xr:uid="{00000000-0005-0000-0000-0000D1320000}"/>
    <cellStyle name="40% - Accent2 6 2 6 5" xfId="22520" xr:uid="{00000000-0005-0000-0000-0000D2320000}"/>
    <cellStyle name="40% - Accent2 6 2 6 6" xfId="26706" xr:uid="{00000000-0005-0000-0000-0000D3320000}"/>
    <cellStyle name="40% - Accent2 6 2 6 7" xfId="30585" xr:uid="{00000000-0005-0000-0000-0000D4320000}"/>
    <cellStyle name="40% - Accent2 6 2 7" xfId="5715" xr:uid="{00000000-0005-0000-0000-0000D5320000}"/>
    <cellStyle name="40% - Accent2 6 2 8" xfId="10007" xr:uid="{00000000-0005-0000-0000-0000D6320000}"/>
    <cellStyle name="40% - Accent2 6 2 9" xfId="14285" xr:uid="{00000000-0005-0000-0000-0000D7320000}"/>
    <cellStyle name="40% - Accent2 6 3" xfId="1034" xr:uid="{00000000-0005-0000-0000-0000D8320000}"/>
    <cellStyle name="40% - Accent2 6 3 2" xfId="3777" xr:uid="{00000000-0005-0000-0000-0000D9320000}"/>
    <cellStyle name="40% - Accent2 6 3 2 2" xfId="8751" xr:uid="{00000000-0005-0000-0000-0000DA320000}"/>
    <cellStyle name="40% - Accent2 6 3 2 3" xfId="13028" xr:uid="{00000000-0005-0000-0000-0000DB320000}"/>
    <cellStyle name="40% - Accent2 6 3 2 4" xfId="17286" xr:uid="{00000000-0005-0000-0000-0000DC320000}"/>
    <cellStyle name="40% - Accent2 6 3 2 5" xfId="21505" xr:uid="{00000000-0005-0000-0000-0000DD320000}"/>
    <cellStyle name="40% - Accent2 6 3 2 6" xfId="25700" xr:uid="{00000000-0005-0000-0000-0000DE320000}"/>
    <cellStyle name="40% - Accent2 6 3 2 7" xfId="29596" xr:uid="{00000000-0005-0000-0000-0000DF320000}"/>
    <cellStyle name="40% - Accent2 6 4" xfId="3120" xr:uid="{00000000-0005-0000-0000-0000E0320000}"/>
    <cellStyle name="40% - Accent2 6 4 2" xfId="8093" xr:uid="{00000000-0005-0000-0000-0000E1320000}"/>
    <cellStyle name="40% - Accent2 6 4 3" xfId="12370" xr:uid="{00000000-0005-0000-0000-0000E2320000}"/>
    <cellStyle name="40% - Accent2 6 4 4" xfId="16629" xr:uid="{00000000-0005-0000-0000-0000E3320000}"/>
    <cellStyle name="40% - Accent2 6 4 5" xfId="20847" xr:uid="{00000000-0005-0000-0000-0000E4320000}"/>
    <cellStyle name="40% - Accent2 6 4 6" xfId="25043" xr:uid="{00000000-0005-0000-0000-0000E5320000}"/>
    <cellStyle name="40% - Accent2 6 4 7" xfId="28939" xr:uid="{00000000-0005-0000-0000-0000E6320000}"/>
    <cellStyle name="40% - Accent2 6 5" xfId="4468" xr:uid="{00000000-0005-0000-0000-0000E7320000}"/>
    <cellStyle name="40% - Accent2 6 5 2" xfId="9440" xr:uid="{00000000-0005-0000-0000-0000E8320000}"/>
    <cellStyle name="40% - Accent2 6 5 3" xfId="13718" xr:uid="{00000000-0005-0000-0000-0000E9320000}"/>
    <cellStyle name="40% - Accent2 6 5 4" xfId="17974" xr:uid="{00000000-0005-0000-0000-0000EA320000}"/>
    <cellStyle name="40% - Accent2 6 5 5" xfId="22191" xr:uid="{00000000-0005-0000-0000-0000EB320000}"/>
    <cellStyle name="40% - Accent2 6 5 6" xfId="26377" xr:uid="{00000000-0005-0000-0000-0000EC320000}"/>
    <cellStyle name="40% - Accent2 6 5 7" xfId="30256" xr:uid="{00000000-0005-0000-0000-0000ED320000}"/>
    <cellStyle name="40% - Accent2 6 6" xfId="5342" xr:uid="{00000000-0005-0000-0000-0000EE320000}"/>
    <cellStyle name="40% - Accent2 6 7" xfId="7701" xr:uid="{00000000-0005-0000-0000-0000EF320000}"/>
    <cellStyle name="40% - Accent2 6 8" xfId="11984" xr:uid="{00000000-0005-0000-0000-0000F0320000}"/>
    <cellStyle name="40% - Accent2 6 9" xfId="16257" xr:uid="{00000000-0005-0000-0000-0000F1320000}"/>
    <cellStyle name="40% - Accent2 7" xfId="556" xr:uid="{00000000-0005-0000-0000-0000F2320000}"/>
    <cellStyle name="40% - Accent2 7 2" xfId="1545" xr:uid="{00000000-0005-0000-0000-0000F3320000}"/>
    <cellStyle name="40% - Accent2 7 2 2" xfId="2395" xr:uid="{00000000-0005-0000-0000-0000F4320000}"/>
    <cellStyle name="40% - Accent2 7 2 2 2" xfId="7369" xr:uid="{00000000-0005-0000-0000-0000F5320000}"/>
    <cellStyle name="40% - Accent2 7 2 2 3" xfId="11654" xr:uid="{00000000-0005-0000-0000-0000F6320000}"/>
    <cellStyle name="40% - Accent2 7 2 2 4" xfId="15926" xr:uid="{00000000-0005-0000-0000-0000F7320000}"/>
    <cellStyle name="40% - Accent2 7 2 2 5" xfId="20160" xr:uid="{00000000-0005-0000-0000-0000F8320000}"/>
    <cellStyle name="40% - Accent2 7 2 2 6" xfId="24398" xr:uid="{00000000-0005-0000-0000-0000F9320000}"/>
    <cellStyle name="40% - Accent2 7 2 2 7" xfId="28476" xr:uid="{00000000-0005-0000-0000-0000FA320000}"/>
    <cellStyle name="40% - Accent2 7 2 3" xfId="6520" xr:uid="{00000000-0005-0000-0000-0000FB320000}"/>
    <cellStyle name="40% - Accent2 7 2 4" xfId="10809" xr:uid="{00000000-0005-0000-0000-0000FC320000}"/>
    <cellStyle name="40% - Accent2 7 2 5" xfId="15085" xr:uid="{00000000-0005-0000-0000-0000FD320000}"/>
    <cellStyle name="40% - Accent2 7 2 6" xfId="19324" xr:uid="{00000000-0005-0000-0000-0000FE320000}"/>
    <cellStyle name="40% - Accent2 7 2 7" xfId="23573" xr:uid="{00000000-0005-0000-0000-0000FF320000}"/>
    <cellStyle name="40% - Accent2 7 2 8" xfId="27669" xr:uid="{00000000-0005-0000-0000-000000330000}"/>
    <cellStyle name="40% - Accent2 7 3" xfId="2131" xr:uid="{00000000-0005-0000-0000-000001330000}"/>
    <cellStyle name="40% - Accent2 7 3 2" xfId="7105" xr:uid="{00000000-0005-0000-0000-000002330000}"/>
    <cellStyle name="40% - Accent2 7 3 3" xfId="11390" xr:uid="{00000000-0005-0000-0000-000003330000}"/>
    <cellStyle name="40% - Accent2 7 3 4" xfId="15662" xr:uid="{00000000-0005-0000-0000-000004330000}"/>
    <cellStyle name="40% - Accent2 7 3 5" xfId="19896" xr:uid="{00000000-0005-0000-0000-000005330000}"/>
    <cellStyle name="40% - Accent2 7 3 6" xfId="24134" xr:uid="{00000000-0005-0000-0000-000006330000}"/>
    <cellStyle name="40% - Accent2 7 3 7" xfId="28212" xr:uid="{00000000-0005-0000-0000-000007330000}"/>
    <cellStyle name="40% - Accent2 7 4" xfId="1272" xr:uid="{00000000-0005-0000-0000-000008330000}"/>
    <cellStyle name="40% - Accent2 7 4 2" xfId="6247" xr:uid="{00000000-0005-0000-0000-000009330000}"/>
    <cellStyle name="40% - Accent2 7 4 3" xfId="10536" xr:uid="{00000000-0005-0000-0000-00000A330000}"/>
    <cellStyle name="40% - Accent2 7 4 4" xfId="14812" xr:uid="{00000000-0005-0000-0000-00000B330000}"/>
    <cellStyle name="40% - Accent2 7 4 5" xfId="19054" xr:uid="{00000000-0005-0000-0000-00000C330000}"/>
    <cellStyle name="40% - Accent2 7 4 6" xfId="23300" xr:uid="{00000000-0005-0000-0000-00000D330000}"/>
    <cellStyle name="40% - Accent2 7 4 7" xfId="27405" xr:uid="{00000000-0005-0000-0000-00000E330000}"/>
    <cellStyle name="40% - Accent2 8" xfId="1546" xr:uid="{00000000-0005-0000-0000-00000F330000}"/>
    <cellStyle name="40% - Accent3" xfId="9" builtinId="39" customBuiltin="1"/>
    <cellStyle name="40% - Accent3 2" xfId="83" xr:uid="{00000000-0005-0000-0000-000011330000}"/>
    <cellStyle name="40% - Accent3 2 10" xfId="2976" xr:uid="{00000000-0005-0000-0000-000012330000}"/>
    <cellStyle name="40% - Accent3 2 10 2" xfId="7949" xr:uid="{00000000-0005-0000-0000-000013330000}"/>
    <cellStyle name="40% - Accent3 2 10 3" xfId="12226" xr:uid="{00000000-0005-0000-0000-000014330000}"/>
    <cellStyle name="40% - Accent3 2 10 4" xfId="16485" xr:uid="{00000000-0005-0000-0000-000015330000}"/>
    <cellStyle name="40% - Accent3 2 10 5" xfId="20704" xr:uid="{00000000-0005-0000-0000-000016330000}"/>
    <cellStyle name="40% - Accent3 2 10 6" xfId="24902" xr:uid="{00000000-0005-0000-0000-000017330000}"/>
    <cellStyle name="40% - Accent3 2 10 7" xfId="28799" xr:uid="{00000000-0005-0000-0000-000018330000}"/>
    <cellStyle name="40% - Accent3 2 11" xfId="4331" xr:uid="{00000000-0005-0000-0000-000019330000}"/>
    <cellStyle name="40% - Accent3 2 11 2" xfId="9303" xr:uid="{00000000-0005-0000-0000-00001A330000}"/>
    <cellStyle name="40% - Accent3 2 11 3" xfId="13581" xr:uid="{00000000-0005-0000-0000-00001B330000}"/>
    <cellStyle name="40% - Accent3 2 11 4" xfId="17837" xr:uid="{00000000-0005-0000-0000-00001C330000}"/>
    <cellStyle name="40% - Accent3 2 11 5" xfId="22054" xr:uid="{00000000-0005-0000-0000-00001D330000}"/>
    <cellStyle name="40% - Accent3 2 11 6" xfId="26240" xr:uid="{00000000-0005-0000-0000-00001E330000}"/>
    <cellStyle name="40% - Accent3 2 11 7" xfId="30119" xr:uid="{00000000-0005-0000-0000-00001F330000}"/>
    <cellStyle name="40% - Accent3 2 12" xfId="5062" xr:uid="{00000000-0005-0000-0000-000020330000}"/>
    <cellStyle name="40% - Accent3 2 13" xfId="5979" xr:uid="{00000000-0005-0000-0000-000021330000}"/>
    <cellStyle name="40% - Accent3 2 14" xfId="10269" xr:uid="{00000000-0005-0000-0000-000022330000}"/>
    <cellStyle name="40% - Accent3 2 15" xfId="14547" xr:uid="{00000000-0005-0000-0000-000023330000}"/>
    <cellStyle name="40% - Accent3 2 16" xfId="10862" xr:uid="{00000000-0005-0000-0000-000024330000}"/>
    <cellStyle name="40% - Accent3 2 17" xfId="23048" xr:uid="{00000000-0005-0000-0000-000025330000}"/>
    <cellStyle name="40% - Accent3 2 2" xfId="171" xr:uid="{00000000-0005-0000-0000-000026330000}"/>
    <cellStyle name="40% - Accent3 2 2 10" xfId="4363" xr:uid="{00000000-0005-0000-0000-000027330000}"/>
    <cellStyle name="40% - Accent3 2 2 10 2" xfId="9335" xr:uid="{00000000-0005-0000-0000-000028330000}"/>
    <cellStyle name="40% - Accent3 2 2 10 3" xfId="13613" xr:uid="{00000000-0005-0000-0000-000029330000}"/>
    <cellStyle name="40% - Accent3 2 2 10 4" xfId="17869" xr:uid="{00000000-0005-0000-0000-00002A330000}"/>
    <cellStyle name="40% - Accent3 2 2 10 5" xfId="22086" xr:uid="{00000000-0005-0000-0000-00002B330000}"/>
    <cellStyle name="40% - Accent3 2 2 10 6" xfId="26272" xr:uid="{00000000-0005-0000-0000-00002C330000}"/>
    <cellStyle name="40% - Accent3 2 2 10 7" xfId="30151" xr:uid="{00000000-0005-0000-0000-00002D330000}"/>
    <cellStyle name="40% - Accent3 2 2 11" xfId="5149" xr:uid="{00000000-0005-0000-0000-00002E330000}"/>
    <cellStyle name="40% - Accent3 2 2 12" xfId="7480" xr:uid="{00000000-0005-0000-0000-00002F330000}"/>
    <cellStyle name="40% - Accent3 2 2 13" xfId="11765" xr:uid="{00000000-0005-0000-0000-000030330000}"/>
    <cellStyle name="40% - Accent3 2 2 14" xfId="16037" xr:uid="{00000000-0005-0000-0000-000031330000}"/>
    <cellStyle name="40% - Accent3 2 2 15" xfId="17826" xr:uid="{00000000-0005-0000-0000-000032330000}"/>
    <cellStyle name="40% - Accent3 2 2 16" xfId="24509" xr:uid="{00000000-0005-0000-0000-000033330000}"/>
    <cellStyle name="40% - Accent3 2 2 2" xfId="315" xr:uid="{00000000-0005-0000-0000-000034330000}"/>
    <cellStyle name="40% - Accent3 2 2 2 10" xfId="11950" xr:uid="{00000000-0005-0000-0000-000035330000}"/>
    <cellStyle name="40% - Accent3 2 2 2 11" xfId="16224" xr:uid="{00000000-0005-0000-0000-000036330000}"/>
    <cellStyle name="40% - Accent3 2 2 2 12" xfId="20526" xr:uid="{00000000-0005-0000-0000-000037330000}"/>
    <cellStyle name="40% - Accent3 2 2 2 13" xfId="24687" xr:uid="{00000000-0005-0000-0000-000038330000}"/>
    <cellStyle name="40% - Accent3 2 2 2 2" xfId="479" xr:uid="{00000000-0005-0000-0000-000039330000}"/>
    <cellStyle name="40% - Accent3 2 2 2 2 10" xfId="15197" xr:uid="{00000000-0005-0000-0000-00003A330000}"/>
    <cellStyle name="40% - Accent3 2 2 2 2 11" xfId="16428" xr:uid="{00000000-0005-0000-0000-00003B330000}"/>
    <cellStyle name="40% - Accent3 2 2 2 2 12" xfId="23681" xr:uid="{00000000-0005-0000-0000-00003C330000}"/>
    <cellStyle name="40% - Accent3 2 2 2 2 2" xfId="853" xr:uid="{00000000-0005-0000-0000-00003D330000}"/>
    <cellStyle name="40% - Accent3 2 2 2 2 2 10" xfId="22906" xr:uid="{00000000-0005-0000-0000-00003E330000}"/>
    <cellStyle name="40% - Accent3 2 2 2 2 2 11" xfId="27058" xr:uid="{00000000-0005-0000-0000-00003F330000}"/>
    <cellStyle name="40% - Accent3 2 2 2 2 2 2" xfId="2396" xr:uid="{00000000-0005-0000-0000-000040330000}"/>
    <cellStyle name="40% - Accent3 2 2 2 2 2 2 2" xfId="4220" xr:uid="{00000000-0005-0000-0000-000041330000}"/>
    <cellStyle name="40% - Accent3 2 2 2 2 2 2 2 2" xfId="9194" xr:uid="{00000000-0005-0000-0000-000042330000}"/>
    <cellStyle name="40% - Accent3 2 2 2 2 2 2 2 3" xfId="13471" xr:uid="{00000000-0005-0000-0000-000043330000}"/>
    <cellStyle name="40% - Accent3 2 2 2 2 2 2 2 4" xfId="17729" xr:uid="{00000000-0005-0000-0000-000044330000}"/>
    <cellStyle name="40% - Accent3 2 2 2 2 2 2 2 5" xfId="21948" xr:uid="{00000000-0005-0000-0000-000045330000}"/>
    <cellStyle name="40% - Accent3 2 2 2 2 2 2 2 6" xfId="26143" xr:uid="{00000000-0005-0000-0000-000046330000}"/>
    <cellStyle name="40% - Accent3 2 2 2 2 2 2 2 7" xfId="30039" xr:uid="{00000000-0005-0000-0000-000047330000}"/>
    <cellStyle name="40% - Accent3 2 2 2 2 2 2 3" xfId="7370" xr:uid="{00000000-0005-0000-0000-000048330000}"/>
    <cellStyle name="40% - Accent3 2 2 2 2 2 2 4" xfId="11655" xr:uid="{00000000-0005-0000-0000-000049330000}"/>
    <cellStyle name="40% - Accent3 2 2 2 2 2 2 5" xfId="15927" xr:uid="{00000000-0005-0000-0000-00004A330000}"/>
    <cellStyle name="40% - Accent3 2 2 2 2 2 2 6" xfId="20161" xr:uid="{00000000-0005-0000-0000-00004B330000}"/>
    <cellStyle name="40% - Accent3 2 2 2 2 2 2 7" xfId="24399" xr:uid="{00000000-0005-0000-0000-00004C330000}"/>
    <cellStyle name="40% - Accent3 2 2 2 2 2 2 8" xfId="28477" xr:uid="{00000000-0005-0000-0000-00004D330000}"/>
    <cellStyle name="40% - Accent3 2 2 2 2 2 3" xfId="1547" xr:uid="{00000000-0005-0000-0000-00004E330000}"/>
    <cellStyle name="40% - Accent3 2 2 2 2 2 3 2" xfId="6522" xr:uid="{00000000-0005-0000-0000-00004F330000}"/>
    <cellStyle name="40% - Accent3 2 2 2 2 2 3 3" xfId="10811" xr:uid="{00000000-0005-0000-0000-000050330000}"/>
    <cellStyle name="40% - Accent3 2 2 2 2 2 3 4" xfId="15087" xr:uid="{00000000-0005-0000-0000-000051330000}"/>
    <cellStyle name="40% - Accent3 2 2 2 2 2 3 5" xfId="19326" xr:uid="{00000000-0005-0000-0000-000052330000}"/>
    <cellStyle name="40% - Accent3 2 2 2 2 2 3 6" xfId="23575" xr:uid="{00000000-0005-0000-0000-000053330000}"/>
    <cellStyle name="40% - Accent3 2 2 2 2 2 3 7" xfId="27670" xr:uid="{00000000-0005-0000-0000-000054330000}"/>
    <cellStyle name="40% - Accent3 2 2 2 2 2 4" xfId="3563" xr:uid="{00000000-0005-0000-0000-000055330000}"/>
    <cellStyle name="40% - Accent3 2 2 2 2 2 4 2" xfId="8537" xr:uid="{00000000-0005-0000-0000-000056330000}"/>
    <cellStyle name="40% - Accent3 2 2 2 2 2 4 3" xfId="12814" xr:uid="{00000000-0005-0000-0000-000057330000}"/>
    <cellStyle name="40% - Accent3 2 2 2 2 2 4 4" xfId="17072" xr:uid="{00000000-0005-0000-0000-000058330000}"/>
    <cellStyle name="40% - Accent3 2 2 2 2 2 4 5" xfId="21291" xr:uid="{00000000-0005-0000-0000-000059330000}"/>
    <cellStyle name="40% - Accent3 2 2 2 2 2 4 6" xfId="25486" xr:uid="{00000000-0005-0000-0000-00005A330000}"/>
    <cellStyle name="40% - Accent3 2 2 2 2 2 4 7" xfId="29382" xr:uid="{00000000-0005-0000-0000-00005B330000}"/>
    <cellStyle name="40% - Accent3 2 2 2 2 2 5" xfId="4911" xr:uid="{00000000-0005-0000-0000-00005C330000}"/>
    <cellStyle name="40% - Accent3 2 2 2 2 2 5 2" xfId="9883" xr:uid="{00000000-0005-0000-0000-00005D330000}"/>
    <cellStyle name="40% - Accent3 2 2 2 2 2 5 3" xfId="14161" xr:uid="{00000000-0005-0000-0000-00005E330000}"/>
    <cellStyle name="40% - Accent3 2 2 2 2 2 5 4" xfId="18417" xr:uid="{00000000-0005-0000-0000-00005F330000}"/>
    <cellStyle name="40% - Accent3 2 2 2 2 2 5 5" xfId="22634" xr:uid="{00000000-0005-0000-0000-000060330000}"/>
    <cellStyle name="40% - Accent3 2 2 2 2 2 5 6" xfId="26820" xr:uid="{00000000-0005-0000-0000-000061330000}"/>
    <cellStyle name="40% - Accent3 2 2 2 2 2 5 7" xfId="30699" xr:uid="{00000000-0005-0000-0000-000062330000}"/>
    <cellStyle name="40% - Accent3 2 2 2 2 2 6" xfId="5829" xr:uid="{00000000-0005-0000-0000-000063330000}"/>
    <cellStyle name="40% - Accent3 2 2 2 2 2 7" xfId="10121" xr:uid="{00000000-0005-0000-0000-000064330000}"/>
    <cellStyle name="40% - Accent3 2 2 2 2 2 8" xfId="14399" xr:uid="{00000000-0005-0000-0000-000065330000}"/>
    <cellStyle name="40% - Accent3 2 2 2 2 2 9" xfId="18655" xr:uid="{00000000-0005-0000-0000-000066330000}"/>
    <cellStyle name="40% - Accent3 2 2 2 2 3" xfId="2112" xr:uid="{00000000-0005-0000-0000-000067330000}"/>
    <cellStyle name="40% - Accent3 2 2 2 2 3 2" xfId="3891" xr:uid="{00000000-0005-0000-0000-000068330000}"/>
    <cellStyle name="40% - Accent3 2 2 2 2 3 2 2" xfId="8865" xr:uid="{00000000-0005-0000-0000-000069330000}"/>
    <cellStyle name="40% - Accent3 2 2 2 2 3 2 3" xfId="13142" xr:uid="{00000000-0005-0000-0000-00006A330000}"/>
    <cellStyle name="40% - Accent3 2 2 2 2 3 2 4" xfId="17400" xr:uid="{00000000-0005-0000-0000-00006B330000}"/>
    <cellStyle name="40% - Accent3 2 2 2 2 3 2 5" xfId="21619" xr:uid="{00000000-0005-0000-0000-00006C330000}"/>
    <cellStyle name="40% - Accent3 2 2 2 2 3 2 6" xfId="25814" xr:uid="{00000000-0005-0000-0000-00006D330000}"/>
    <cellStyle name="40% - Accent3 2 2 2 2 3 2 7" xfId="29710" xr:uid="{00000000-0005-0000-0000-00006E330000}"/>
    <cellStyle name="40% - Accent3 2 2 2 2 3 3" xfId="7086" xr:uid="{00000000-0005-0000-0000-00006F330000}"/>
    <cellStyle name="40% - Accent3 2 2 2 2 3 4" xfId="11371" xr:uid="{00000000-0005-0000-0000-000070330000}"/>
    <cellStyle name="40% - Accent3 2 2 2 2 3 5" xfId="15643" xr:uid="{00000000-0005-0000-0000-000071330000}"/>
    <cellStyle name="40% - Accent3 2 2 2 2 3 6" xfId="19877" xr:uid="{00000000-0005-0000-0000-000072330000}"/>
    <cellStyle name="40% - Accent3 2 2 2 2 3 7" xfId="24115" xr:uid="{00000000-0005-0000-0000-000073330000}"/>
    <cellStyle name="40% - Accent3 2 2 2 2 3 8" xfId="28193" xr:uid="{00000000-0005-0000-0000-000074330000}"/>
    <cellStyle name="40% - Accent3 2 2 2 2 4" xfId="1251" xr:uid="{00000000-0005-0000-0000-000075330000}"/>
    <cellStyle name="40% - Accent3 2 2 2 2 4 2" xfId="6226" xr:uid="{00000000-0005-0000-0000-000076330000}"/>
    <cellStyle name="40% - Accent3 2 2 2 2 4 3" xfId="10515" xr:uid="{00000000-0005-0000-0000-000077330000}"/>
    <cellStyle name="40% - Accent3 2 2 2 2 4 4" xfId="14793" xr:uid="{00000000-0005-0000-0000-000078330000}"/>
    <cellStyle name="40% - Accent3 2 2 2 2 4 5" xfId="19035" xr:uid="{00000000-0005-0000-0000-000079330000}"/>
    <cellStyle name="40% - Accent3 2 2 2 2 4 6" xfId="23281" xr:uid="{00000000-0005-0000-0000-00007A330000}"/>
    <cellStyle name="40% - Accent3 2 2 2 2 4 7" xfId="27386" xr:uid="{00000000-0005-0000-0000-00007B330000}"/>
    <cellStyle name="40% - Accent3 2 2 2 2 5" xfId="3234" xr:uid="{00000000-0005-0000-0000-00007C330000}"/>
    <cellStyle name="40% - Accent3 2 2 2 2 5 2" xfId="8207" xr:uid="{00000000-0005-0000-0000-00007D330000}"/>
    <cellStyle name="40% - Accent3 2 2 2 2 5 3" xfId="12484" xr:uid="{00000000-0005-0000-0000-00007E330000}"/>
    <cellStyle name="40% - Accent3 2 2 2 2 5 4" xfId="16743" xr:uid="{00000000-0005-0000-0000-00007F330000}"/>
    <cellStyle name="40% - Accent3 2 2 2 2 5 5" xfId="20961" xr:uid="{00000000-0005-0000-0000-000080330000}"/>
    <cellStyle name="40% - Accent3 2 2 2 2 5 6" xfId="25157" xr:uid="{00000000-0005-0000-0000-000081330000}"/>
    <cellStyle name="40% - Accent3 2 2 2 2 5 7" xfId="29053" xr:uid="{00000000-0005-0000-0000-000082330000}"/>
    <cellStyle name="40% - Accent3 2 2 2 2 6" xfId="4582" xr:uid="{00000000-0005-0000-0000-000083330000}"/>
    <cellStyle name="40% - Accent3 2 2 2 2 6 2" xfId="9554" xr:uid="{00000000-0005-0000-0000-000084330000}"/>
    <cellStyle name="40% - Accent3 2 2 2 2 6 3" xfId="13832" xr:uid="{00000000-0005-0000-0000-000085330000}"/>
    <cellStyle name="40% - Accent3 2 2 2 2 6 4" xfId="18088" xr:uid="{00000000-0005-0000-0000-000086330000}"/>
    <cellStyle name="40% - Accent3 2 2 2 2 6 5" xfId="22305" xr:uid="{00000000-0005-0000-0000-000087330000}"/>
    <cellStyle name="40% - Accent3 2 2 2 2 6 6" xfId="26491" xr:uid="{00000000-0005-0000-0000-000088330000}"/>
    <cellStyle name="40% - Accent3 2 2 2 2 6 7" xfId="30370" xr:uid="{00000000-0005-0000-0000-000089330000}"/>
    <cellStyle name="40% - Accent3 2 2 2 2 7" xfId="5456" xr:uid="{00000000-0005-0000-0000-00008A330000}"/>
    <cellStyle name="40% - Accent3 2 2 2 2 8" xfId="6632" xr:uid="{00000000-0005-0000-0000-00008B330000}"/>
    <cellStyle name="40% - Accent3 2 2 2 2 9" xfId="10921" xr:uid="{00000000-0005-0000-0000-00008C330000}"/>
    <cellStyle name="40% - Accent3 2 2 2 3" xfId="698" xr:uid="{00000000-0005-0000-0000-00008D330000}"/>
    <cellStyle name="40% - Accent3 2 2 2 3 10" xfId="22751" xr:uid="{00000000-0005-0000-0000-00008E330000}"/>
    <cellStyle name="40% - Accent3 2 2 2 3 11" xfId="26903" xr:uid="{00000000-0005-0000-0000-00008F330000}"/>
    <cellStyle name="40% - Accent3 2 2 2 3 2" xfId="2397" xr:uid="{00000000-0005-0000-0000-000090330000}"/>
    <cellStyle name="40% - Accent3 2 2 2 3 2 2" xfId="4065" xr:uid="{00000000-0005-0000-0000-000091330000}"/>
    <cellStyle name="40% - Accent3 2 2 2 3 2 2 2" xfId="9039" xr:uid="{00000000-0005-0000-0000-000092330000}"/>
    <cellStyle name="40% - Accent3 2 2 2 3 2 2 3" xfId="13316" xr:uid="{00000000-0005-0000-0000-000093330000}"/>
    <cellStyle name="40% - Accent3 2 2 2 3 2 2 4" xfId="17574" xr:uid="{00000000-0005-0000-0000-000094330000}"/>
    <cellStyle name="40% - Accent3 2 2 2 3 2 2 5" xfId="21793" xr:uid="{00000000-0005-0000-0000-000095330000}"/>
    <cellStyle name="40% - Accent3 2 2 2 3 2 2 6" xfId="25988" xr:uid="{00000000-0005-0000-0000-000096330000}"/>
    <cellStyle name="40% - Accent3 2 2 2 3 2 2 7" xfId="29884" xr:uid="{00000000-0005-0000-0000-000097330000}"/>
    <cellStyle name="40% - Accent3 2 2 2 3 2 3" xfId="7371" xr:uid="{00000000-0005-0000-0000-000098330000}"/>
    <cellStyle name="40% - Accent3 2 2 2 3 2 4" xfId="11656" xr:uid="{00000000-0005-0000-0000-000099330000}"/>
    <cellStyle name="40% - Accent3 2 2 2 3 2 5" xfId="15928" xr:uid="{00000000-0005-0000-0000-00009A330000}"/>
    <cellStyle name="40% - Accent3 2 2 2 3 2 6" xfId="20162" xr:uid="{00000000-0005-0000-0000-00009B330000}"/>
    <cellStyle name="40% - Accent3 2 2 2 3 2 7" xfId="24400" xr:uid="{00000000-0005-0000-0000-00009C330000}"/>
    <cellStyle name="40% - Accent3 2 2 2 3 2 8" xfId="28478" xr:uid="{00000000-0005-0000-0000-00009D330000}"/>
    <cellStyle name="40% - Accent3 2 2 2 3 3" xfId="1548" xr:uid="{00000000-0005-0000-0000-00009E330000}"/>
    <cellStyle name="40% - Accent3 2 2 2 3 3 2" xfId="6523" xr:uid="{00000000-0005-0000-0000-00009F330000}"/>
    <cellStyle name="40% - Accent3 2 2 2 3 3 3" xfId="10812" xr:uid="{00000000-0005-0000-0000-0000A0330000}"/>
    <cellStyle name="40% - Accent3 2 2 2 3 3 4" xfId="15088" xr:uid="{00000000-0005-0000-0000-0000A1330000}"/>
    <cellStyle name="40% - Accent3 2 2 2 3 3 5" xfId="19327" xr:uid="{00000000-0005-0000-0000-0000A2330000}"/>
    <cellStyle name="40% - Accent3 2 2 2 3 3 6" xfId="23576" xr:uid="{00000000-0005-0000-0000-0000A3330000}"/>
    <cellStyle name="40% - Accent3 2 2 2 3 3 7" xfId="27671" xr:uid="{00000000-0005-0000-0000-0000A4330000}"/>
    <cellStyle name="40% - Accent3 2 2 2 3 4" xfId="3408" xr:uid="{00000000-0005-0000-0000-0000A5330000}"/>
    <cellStyle name="40% - Accent3 2 2 2 3 4 2" xfId="8382" xr:uid="{00000000-0005-0000-0000-0000A6330000}"/>
    <cellStyle name="40% - Accent3 2 2 2 3 4 3" xfId="12659" xr:uid="{00000000-0005-0000-0000-0000A7330000}"/>
    <cellStyle name="40% - Accent3 2 2 2 3 4 4" xfId="16917" xr:uid="{00000000-0005-0000-0000-0000A8330000}"/>
    <cellStyle name="40% - Accent3 2 2 2 3 4 5" xfId="21136" xr:uid="{00000000-0005-0000-0000-0000A9330000}"/>
    <cellStyle name="40% - Accent3 2 2 2 3 4 6" xfId="25331" xr:uid="{00000000-0005-0000-0000-0000AA330000}"/>
    <cellStyle name="40% - Accent3 2 2 2 3 4 7" xfId="29227" xr:uid="{00000000-0005-0000-0000-0000AB330000}"/>
    <cellStyle name="40% - Accent3 2 2 2 3 5" xfId="4756" xr:uid="{00000000-0005-0000-0000-0000AC330000}"/>
    <cellStyle name="40% - Accent3 2 2 2 3 5 2" xfId="9728" xr:uid="{00000000-0005-0000-0000-0000AD330000}"/>
    <cellStyle name="40% - Accent3 2 2 2 3 5 3" xfId="14006" xr:uid="{00000000-0005-0000-0000-0000AE330000}"/>
    <cellStyle name="40% - Accent3 2 2 2 3 5 4" xfId="18262" xr:uid="{00000000-0005-0000-0000-0000AF330000}"/>
    <cellStyle name="40% - Accent3 2 2 2 3 5 5" xfId="22479" xr:uid="{00000000-0005-0000-0000-0000B0330000}"/>
    <cellStyle name="40% - Accent3 2 2 2 3 5 6" xfId="26665" xr:uid="{00000000-0005-0000-0000-0000B1330000}"/>
    <cellStyle name="40% - Accent3 2 2 2 3 5 7" xfId="30544" xr:uid="{00000000-0005-0000-0000-0000B2330000}"/>
    <cellStyle name="40% - Accent3 2 2 2 3 6" xfId="5674" xr:uid="{00000000-0005-0000-0000-0000B3330000}"/>
    <cellStyle name="40% - Accent3 2 2 2 3 7" xfId="9966" xr:uid="{00000000-0005-0000-0000-0000B4330000}"/>
    <cellStyle name="40% - Accent3 2 2 2 3 8" xfId="14244" xr:uid="{00000000-0005-0000-0000-0000B5330000}"/>
    <cellStyle name="40% - Accent3 2 2 2 3 9" xfId="18500" xr:uid="{00000000-0005-0000-0000-0000B6330000}"/>
    <cellStyle name="40% - Accent3 2 2 2 4" xfId="1960" xr:uid="{00000000-0005-0000-0000-0000B7330000}"/>
    <cellStyle name="40% - Accent3 2 2 2 4 2" xfId="3736" xr:uid="{00000000-0005-0000-0000-0000B8330000}"/>
    <cellStyle name="40% - Accent3 2 2 2 4 2 2" xfId="8710" xr:uid="{00000000-0005-0000-0000-0000B9330000}"/>
    <cellStyle name="40% - Accent3 2 2 2 4 2 3" xfId="12987" xr:uid="{00000000-0005-0000-0000-0000BA330000}"/>
    <cellStyle name="40% - Accent3 2 2 2 4 2 4" xfId="17245" xr:uid="{00000000-0005-0000-0000-0000BB330000}"/>
    <cellStyle name="40% - Accent3 2 2 2 4 2 5" xfId="21464" xr:uid="{00000000-0005-0000-0000-0000BC330000}"/>
    <cellStyle name="40% - Accent3 2 2 2 4 2 6" xfId="25659" xr:uid="{00000000-0005-0000-0000-0000BD330000}"/>
    <cellStyle name="40% - Accent3 2 2 2 4 2 7" xfId="29555" xr:uid="{00000000-0005-0000-0000-0000BE330000}"/>
    <cellStyle name="40% - Accent3 2 2 2 4 3" xfId="6934" xr:uid="{00000000-0005-0000-0000-0000BF330000}"/>
    <cellStyle name="40% - Accent3 2 2 2 4 4" xfId="11219" xr:uid="{00000000-0005-0000-0000-0000C0330000}"/>
    <cellStyle name="40% - Accent3 2 2 2 4 5" xfId="15492" xr:uid="{00000000-0005-0000-0000-0000C1330000}"/>
    <cellStyle name="40% - Accent3 2 2 2 4 6" xfId="19727" xr:uid="{00000000-0005-0000-0000-0000C2330000}"/>
    <cellStyle name="40% - Accent3 2 2 2 4 7" xfId="23965" xr:uid="{00000000-0005-0000-0000-0000C3330000}"/>
    <cellStyle name="40% - Accent3 2 2 2 4 8" xfId="28043" xr:uid="{00000000-0005-0000-0000-0000C4330000}"/>
    <cellStyle name="40% - Accent3 2 2 2 5" xfId="1076" xr:uid="{00000000-0005-0000-0000-0000C5330000}"/>
    <cellStyle name="40% - Accent3 2 2 2 5 2" xfId="6052" xr:uid="{00000000-0005-0000-0000-0000C6330000}"/>
    <cellStyle name="40% - Accent3 2 2 2 5 3" xfId="10341" xr:uid="{00000000-0005-0000-0000-0000C7330000}"/>
    <cellStyle name="40% - Accent3 2 2 2 5 4" xfId="14619" xr:uid="{00000000-0005-0000-0000-0000C8330000}"/>
    <cellStyle name="40% - Accent3 2 2 2 5 5" xfId="18867" xr:uid="{00000000-0005-0000-0000-0000C9330000}"/>
    <cellStyle name="40% - Accent3 2 2 2 5 6" xfId="23115" xr:uid="{00000000-0005-0000-0000-0000CA330000}"/>
    <cellStyle name="40% - Accent3 2 2 2 5 7" xfId="27235" xr:uid="{00000000-0005-0000-0000-0000CB330000}"/>
    <cellStyle name="40% - Accent3 2 2 2 6" xfId="3079" xr:uid="{00000000-0005-0000-0000-0000CC330000}"/>
    <cellStyle name="40% - Accent3 2 2 2 6 2" xfId="8052" xr:uid="{00000000-0005-0000-0000-0000CD330000}"/>
    <cellStyle name="40% - Accent3 2 2 2 6 3" xfId="12329" xr:uid="{00000000-0005-0000-0000-0000CE330000}"/>
    <cellStyle name="40% - Accent3 2 2 2 6 4" xfId="16588" xr:uid="{00000000-0005-0000-0000-0000CF330000}"/>
    <cellStyle name="40% - Accent3 2 2 2 6 5" xfId="20806" xr:uid="{00000000-0005-0000-0000-0000D0330000}"/>
    <cellStyle name="40% - Accent3 2 2 2 6 6" xfId="25002" xr:uid="{00000000-0005-0000-0000-0000D1330000}"/>
    <cellStyle name="40% - Accent3 2 2 2 6 7" xfId="28898" xr:uid="{00000000-0005-0000-0000-0000D2330000}"/>
    <cellStyle name="40% - Accent3 2 2 2 7" xfId="4427" xr:uid="{00000000-0005-0000-0000-0000D3330000}"/>
    <cellStyle name="40% - Accent3 2 2 2 7 2" xfId="9399" xr:uid="{00000000-0005-0000-0000-0000D4330000}"/>
    <cellStyle name="40% - Accent3 2 2 2 7 3" xfId="13677" xr:uid="{00000000-0005-0000-0000-0000D5330000}"/>
    <cellStyle name="40% - Accent3 2 2 2 7 4" xfId="17933" xr:uid="{00000000-0005-0000-0000-0000D6330000}"/>
    <cellStyle name="40% - Accent3 2 2 2 7 5" xfId="22150" xr:uid="{00000000-0005-0000-0000-0000D7330000}"/>
    <cellStyle name="40% - Accent3 2 2 2 7 6" xfId="26336" xr:uid="{00000000-0005-0000-0000-0000D8330000}"/>
    <cellStyle name="40% - Accent3 2 2 2 7 7" xfId="30215" xr:uid="{00000000-0005-0000-0000-0000D9330000}"/>
    <cellStyle name="40% - Accent3 2 2 2 8" xfId="5292" xr:uid="{00000000-0005-0000-0000-0000DA330000}"/>
    <cellStyle name="40% - Accent3 2 2 2 9" xfId="7668" xr:uid="{00000000-0005-0000-0000-0000DB330000}"/>
    <cellStyle name="40% - Accent3 2 2 3" xfId="418" xr:uid="{00000000-0005-0000-0000-0000DC330000}"/>
    <cellStyle name="40% - Accent3 2 2 3 10" xfId="16354" xr:uid="{00000000-0005-0000-0000-0000DD330000}"/>
    <cellStyle name="40% - Accent3 2 2 3 11" xfId="20491" xr:uid="{00000000-0005-0000-0000-0000DE330000}"/>
    <cellStyle name="40% - Accent3 2 2 3 12" xfId="24794" xr:uid="{00000000-0005-0000-0000-0000DF330000}"/>
    <cellStyle name="40% - Accent3 2 2 3 2" xfId="792" xr:uid="{00000000-0005-0000-0000-0000E0330000}"/>
    <cellStyle name="40% - Accent3 2 2 3 2 10" xfId="22845" xr:uid="{00000000-0005-0000-0000-0000E1330000}"/>
    <cellStyle name="40% - Accent3 2 2 3 2 11" xfId="26997" xr:uid="{00000000-0005-0000-0000-0000E2330000}"/>
    <cellStyle name="40% - Accent3 2 2 3 2 2" xfId="2398" xr:uid="{00000000-0005-0000-0000-0000E3330000}"/>
    <cellStyle name="40% - Accent3 2 2 3 2 2 2" xfId="4159" xr:uid="{00000000-0005-0000-0000-0000E4330000}"/>
    <cellStyle name="40% - Accent3 2 2 3 2 2 2 2" xfId="9133" xr:uid="{00000000-0005-0000-0000-0000E5330000}"/>
    <cellStyle name="40% - Accent3 2 2 3 2 2 2 3" xfId="13410" xr:uid="{00000000-0005-0000-0000-0000E6330000}"/>
    <cellStyle name="40% - Accent3 2 2 3 2 2 2 4" xfId="17668" xr:uid="{00000000-0005-0000-0000-0000E7330000}"/>
    <cellStyle name="40% - Accent3 2 2 3 2 2 2 5" xfId="21887" xr:uid="{00000000-0005-0000-0000-0000E8330000}"/>
    <cellStyle name="40% - Accent3 2 2 3 2 2 2 6" xfId="26082" xr:uid="{00000000-0005-0000-0000-0000E9330000}"/>
    <cellStyle name="40% - Accent3 2 2 3 2 2 2 7" xfId="29978" xr:uid="{00000000-0005-0000-0000-0000EA330000}"/>
    <cellStyle name="40% - Accent3 2 2 3 2 2 3" xfId="7372" xr:uid="{00000000-0005-0000-0000-0000EB330000}"/>
    <cellStyle name="40% - Accent3 2 2 3 2 2 4" xfId="11657" xr:uid="{00000000-0005-0000-0000-0000EC330000}"/>
    <cellStyle name="40% - Accent3 2 2 3 2 2 5" xfId="15929" xr:uid="{00000000-0005-0000-0000-0000ED330000}"/>
    <cellStyle name="40% - Accent3 2 2 3 2 2 6" xfId="20163" xr:uid="{00000000-0005-0000-0000-0000EE330000}"/>
    <cellStyle name="40% - Accent3 2 2 3 2 2 7" xfId="24401" xr:uid="{00000000-0005-0000-0000-0000EF330000}"/>
    <cellStyle name="40% - Accent3 2 2 3 2 2 8" xfId="28479" xr:uid="{00000000-0005-0000-0000-0000F0330000}"/>
    <cellStyle name="40% - Accent3 2 2 3 2 3" xfId="1549" xr:uid="{00000000-0005-0000-0000-0000F1330000}"/>
    <cellStyle name="40% - Accent3 2 2 3 2 3 2" xfId="6524" xr:uid="{00000000-0005-0000-0000-0000F2330000}"/>
    <cellStyle name="40% - Accent3 2 2 3 2 3 3" xfId="10813" xr:uid="{00000000-0005-0000-0000-0000F3330000}"/>
    <cellStyle name="40% - Accent3 2 2 3 2 3 4" xfId="15089" xr:uid="{00000000-0005-0000-0000-0000F4330000}"/>
    <cellStyle name="40% - Accent3 2 2 3 2 3 5" xfId="19328" xr:uid="{00000000-0005-0000-0000-0000F5330000}"/>
    <cellStyle name="40% - Accent3 2 2 3 2 3 6" xfId="23577" xr:uid="{00000000-0005-0000-0000-0000F6330000}"/>
    <cellStyle name="40% - Accent3 2 2 3 2 3 7" xfId="27672" xr:uid="{00000000-0005-0000-0000-0000F7330000}"/>
    <cellStyle name="40% - Accent3 2 2 3 2 4" xfId="3502" xr:uid="{00000000-0005-0000-0000-0000F8330000}"/>
    <cellStyle name="40% - Accent3 2 2 3 2 4 2" xfId="8476" xr:uid="{00000000-0005-0000-0000-0000F9330000}"/>
    <cellStyle name="40% - Accent3 2 2 3 2 4 3" xfId="12753" xr:uid="{00000000-0005-0000-0000-0000FA330000}"/>
    <cellStyle name="40% - Accent3 2 2 3 2 4 4" xfId="17011" xr:uid="{00000000-0005-0000-0000-0000FB330000}"/>
    <cellStyle name="40% - Accent3 2 2 3 2 4 5" xfId="21230" xr:uid="{00000000-0005-0000-0000-0000FC330000}"/>
    <cellStyle name="40% - Accent3 2 2 3 2 4 6" xfId="25425" xr:uid="{00000000-0005-0000-0000-0000FD330000}"/>
    <cellStyle name="40% - Accent3 2 2 3 2 4 7" xfId="29321" xr:uid="{00000000-0005-0000-0000-0000FE330000}"/>
    <cellStyle name="40% - Accent3 2 2 3 2 5" xfId="4850" xr:uid="{00000000-0005-0000-0000-0000FF330000}"/>
    <cellStyle name="40% - Accent3 2 2 3 2 5 2" xfId="9822" xr:uid="{00000000-0005-0000-0000-000000340000}"/>
    <cellStyle name="40% - Accent3 2 2 3 2 5 3" xfId="14100" xr:uid="{00000000-0005-0000-0000-000001340000}"/>
    <cellStyle name="40% - Accent3 2 2 3 2 5 4" xfId="18356" xr:uid="{00000000-0005-0000-0000-000002340000}"/>
    <cellStyle name="40% - Accent3 2 2 3 2 5 5" xfId="22573" xr:uid="{00000000-0005-0000-0000-000003340000}"/>
    <cellStyle name="40% - Accent3 2 2 3 2 5 6" xfId="26759" xr:uid="{00000000-0005-0000-0000-000004340000}"/>
    <cellStyle name="40% - Accent3 2 2 3 2 5 7" xfId="30638" xr:uid="{00000000-0005-0000-0000-000005340000}"/>
    <cellStyle name="40% - Accent3 2 2 3 2 6" xfId="5768" xr:uid="{00000000-0005-0000-0000-000006340000}"/>
    <cellStyle name="40% - Accent3 2 2 3 2 7" xfId="10060" xr:uid="{00000000-0005-0000-0000-000007340000}"/>
    <cellStyle name="40% - Accent3 2 2 3 2 8" xfId="14338" xr:uid="{00000000-0005-0000-0000-000008340000}"/>
    <cellStyle name="40% - Accent3 2 2 3 2 9" xfId="18594" xr:uid="{00000000-0005-0000-0000-000009340000}"/>
    <cellStyle name="40% - Accent3 2 2 3 3" xfId="2051" xr:uid="{00000000-0005-0000-0000-00000A340000}"/>
    <cellStyle name="40% - Accent3 2 2 3 3 2" xfId="3830" xr:uid="{00000000-0005-0000-0000-00000B340000}"/>
    <cellStyle name="40% - Accent3 2 2 3 3 2 2" xfId="8804" xr:uid="{00000000-0005-0000-0000-00000C340000}"/>
    <cellStyle name="40% - Accent3 2 2 3 3 2 3" xfId="13081" xr:uid="{00000000-0005-0000-0000-00000D340000}"/>
    <cellStyle name="40% - Accent3 2 2 3 3 2 4" xfId="17339" xr:uid="{00000000-0005-0000-0000-00000E340000}"/>
    <cellStyle name="40% - Accent3 2 2 3 3 2 5" xfId="21558" xr:uid="{00000000-0005-0000-0000-00000F340000}"/>
    <cellStyle name="40% - Accent3 2 2 3 3 2 6" xfId="25753" xr:uid="{00000000-0005-0000-0000-000010340000}"/>
    <cellStyle name="40% - Accent3 2 2 3 3 2 7" xfId="29649" xr:uid="{00000000-0005-0000-0000-000011340000}"/>
    <cellStyle name="40% - Accent3 2 2 3 3 3" xfId="7025" xr:uid="{00000000-0005-0000-0000-000012340000}"/>
    <cellStyle name="40% - Accent3 2 2 3 3 4" xfId="11310" xr:uid="{00000000-0005-0000-0000-000013340000}"/>
    <cellStyle name="40% - Accent3 2 2 3 3 5" xfId="15582" xr:uid="{00000000-0005-0000-0000-000014340000}"/>
    <cellStyle name="40% - Accent3 2 2 3 3 6" xfId="19816" xr:uid="{00000000-0005-0000-0000-000015340000}"/>
    <cellStyle name="40% - Accent3 2 2 3 3 7" xfId="24054" xr:uid="{00000000-0005-0000-0000-000016340000}"/>
    <cellStyle name="40% - Accent3 2 2 3 3 8" xfId="28132" xr:uid="{00000000-0005-0000-0000-000017340000}"/>
    <cellStyle name="40% - Accent3 2 2 3 4" xfId="1190" xr:uid="{00000000-0005-0000-0000-000018340000}"/>
    <cellStyle name="40% - Accent3 2 2 3 4 2" xfId="6165" xr:uid="{00000000-0005-0000-0000-000019340000}"/>
    <cellStyle name="40% - Accent3 2 2 3 4 3" xfId="10454" xr:uid="{00000000-0005-0000-0000-00001A340000}"/>
    <cellStyle name="40% - Accent3 2 2 3 4 4" xfId="14732" xr:uid="{00000000-0005-0000-0000-00001B340000}"/>
    <cellStyle name="40% - Accent3 2 2 3 4 5" xfId="18974" xr:uid="{00000000-0005-0000-0000-00001C340000}"/>
    <cellStyle name="40% - Accent3 2 2 3 4 6" xfId="23220" xr:uid="{00000000-0005-0000-0000-00001D340000}"/>
    <cellStyle name="40% - Accent3 2 2 3 4 7" xfId="27325" xr:uid="{00000000-0005-0000-0000-00001E340000}"/>
    <cellStyle name="40% - Accent3 2 2 3 5" xfId="3173" xr:uid="{00000000-0005-0000-0000-00001F340000}"/>
    <cellStyle name="40% - Accent3 2 2 3 5 2" xfId="8146" xr:uid="{00000000-0005-0000-0000-000020340000}"/>
    <cellStyle name="40% - Accent3 2 2 3 5 3" xfId="12423" xr:uid="{00000000-0005-0000-0000-000021340000}"/>
    <cellStyle name="40% - Accent3 2 2 3 5 4" xfId="16682" xr:uid="{00000000-0005-0000-0000-000022340000}"/>
    <cellStyle name="40% - Accent3 2 2 3 5 5" xfId="20900" xr:uid="{00000000-0005-0000-0000-000023340000}"/>
    <cellStyle name="40% - Accent3 2 2 3 5 6" xfId="25096" xr:uid="{00000000-0005-0000-0000-000024340000}"/>
    <cellStyle name="40% - Accent3 2 2 3 5 7" xfId="28992" xr:uid="{00000000-0005-0000-0000-000025340000}"/>
    <cellStyle name="40% - Accent3 2 2 3 6" xfId="4521" xr:uid="{00000000-0005-0000-0000-000026340000}"/>
    <cellStyle name="40% - Accent3 2 2 3 6 2" xfId="9493" xr:uid="{00000000-0005-0000-0000-000027340000}"/>
    <cellStyle name="40% - Accent3 2 2 3 6 3" xfId="13771" xr:uid="{00000000-0005-0000-0000-000028340000}"/>
    <cellStyle name="40% - Accent3 2 2 3 6 4" xfId="18027" xr:uid="{00000000-0005-0000-0000-000029340000}"/>
    <cellStyle name="40% - Accent3 2 2 3 6 5" xfId="22244" xr:uid="{00000000-0005-0000-0000-00002A340000}"/>
    <cellStyle name="40% - Accent3 2 2 3 6 6" xfId="26430" xr:uid="{00000000-0005-0000-0000-00002B340000}"/>
    <cellStyle name="40% - Accent3 2 2 3 6 7" xfId="30309" xr:uid="{00000000-0005-0000-0000-00002C340000}"/>
    <cellStyle name="40% - Accent3 2 2 3 7" xfId="5395" xr:uid="{00000000-0005-0000-0000-00002D340000}"/>
    <cellStyle name="40% - Accent3 2 2 3 8" xfId="7807" xr:uid="{00000000-0005-0000-0000-00002E340000}"/>
    <cellStyle name="40% - Accent3 2 2 3 9" xfId="12087" xr:uid="{00000000-0005-0000-0000-00002F340000}"/>
    <cellStyle name="40% - Accent3 2 2 4" xfId="532" xr:uid="{00000000-0005-0000-0000-000030340000}"/>
    <cellStyle name="40% - Accent3 2 2 4 10" xfId="11924" xr:uid="{00000000-0005-0000-0000-000031340000}"/>
    <cellStyle name="40% - Accent3 2 2 4 11" xfId="18901" xr:uid="{00000000-0005-0000-0000-000032340000}"/>
    <cellStyle name="40% - Accent3 2 2 4 12" xfId="20495" xr:uid="{00000000-0005-0000-0000-000033340000}"/>
    <cellStyle name="40% - Accent3 2 2 4 2" xfId="906" xr:uid="{00000000-0005-0000-0000-000034340000}"/>
    <cellStyle name="40% - Accent3 2 2 4 2 10" xfId="22959" xr:uid="{00000000-0005-0000-0000-000035340000}"/>
    <cellStyle name="40% - Accent3 2 2 4 2 11" xfId="27111" xr:uid="{00000000-0005-0000-0000-000036340000}"/>
    <cellStyle name="40% - Accent3 2 2 4 2 2" xfId="2399" xr:uid="{00000000-0005-0000-0000-000037340000}"/>
    <cellStyle name="40% - Accent3 2 2 4 2 2 2" xfId="4273" xr:uid="{00000000-0005-0000-0000-000038340000}"/>
    <cellStyle name="40% - Accent3 2 2 4 2 2 2 2" xfId="9247" xr:uid="{00000000-0005-0000-0000-000039340000}"/>
    <cellStyle name="40% - Accent3 2 2 4 2 2 2 3" xfId="13524" xr:uid="{00000000-0005-0000-0000-00003A340000}"/>
    <cellStyle name="40% - Accent3 2 2 4 2 2 2 4" xfId="17782" xr:uid="{00000000-0005-0000-0000-00003B340000}"/>
    <cellStyle name="40% - Accent3 2 2 4 2 2 2 5" xfId="22001" xr:uid="{00000000-0005-0000-0000-00003C340000}"/>
    <cellStyle name="40% - Accent3 2 2 4 2 2 2 6" xfId="26196" xr:uid="{00000000-0005-0000-0000-00003D340000}"/>
    <cellStyle name="40% - Accent3 2 2 4 2 2 2 7" xfId="30092" xr:uid="{00000000-0005-0000-0000-00003E340000}"/>
    <cellStyle name="40% - Accent3 2 2 4 2 2 3" xfId="7373" xr:uid="{00000000-0005-0000-0000-00003F340000}"/>
    <cellStyle name="40% - Accent3 2 2 4 2 2 4" xfId="11658" xr:uid="{00000000-0005-0000-0000-000040340000}"/>
    <cellStyle name="40% - Accent3 2 2 4 2 2 5" xfId="15930" xr:uid="{00000000-0005-0000-0000-000041340000}"/>
    <cellStyle name="40% - Accent3 2 2 4 2 2 6" xfId="20164" xr:uid="{00000000-0005-0000-0000-000042340000}"/>
    <cellStyle name="40% - Accent3 2 2 4 2 2 7" xfId="24402" xr:uid="{00000000-0005-0000-0000-000043340000}"/>
    <cellStyle name="40% - Accent3 2 2 4 2 2 8" xfId="28480" xr:uid="{00000000-0005-0000-0000-000044340000}"/>
    <cellStyle name="40% - Accent3 2 2 4 2 3" xfId="1550" xr:uid="{00000000-0005-0000-0000-000045340000}"/>
    <cellStyle name="40% - Accent3 2 2 4 2 3 2" xfId="6525" xr:uid="{00000000-0005-0000-0000-000046340000}"/>
    <cellStyle name="40% - Accent3 2 2 4 2 3 3" xfId="10814" xr:uid="{00000000-0005-0000-0000-000047340000}"/>
    <cellStyle name="40% - Accent3 2 2 4 2 3 4" xfId="15090" xr:uid="{00000000-0005-0000-0000-000048340000}"/>
    <cellStyle name="40% - Accent3 2 2 4 2 3 5" xfId="19329" xr:uid="{00000000-0005-0000-0000-000049340000}"/>
    <cellStyle name="40% - Accent3 2 2 4 2 3 6" xfId="23578" xr:uid="{00000000-0005-0000-0000-00004A340000}"/>
    <cellStyle name="40% - Accent3 2 2 4 2 3 7" xfId="27673" xr:uid="{00000000-0005-0000-0000-00004B340000}"/>
    <cellStyle name="40% - Accent3 2 2 4 2 4" xfId="3616" xr:uid="{00000000-0005-0000-0000-00004C340000}"/>
    <cellStyle name="40% - Accent3 2 2 4 2 4 2" xfId="8590" xr:uid="{00000000-0005-0000-0000-00004D340000}"/>
    <cellStyle name="40% - Accent3 2 2 4 2 4 3" xfId="12867" xr:uid="{00000000-0005-0000-0000-00004E340000}"/>
    <cellStyle name="40% - Accent3 2 2 4 2 4 4" xfId="17125" xr:uid="{00000000-0005-0000-0000-00004F340000}"/>
    <cellStyle name="40% - Accent3 2 2 4 2 4 5" xfId="21344" xr:uid="{00000000-0005-0000-0000-000050340000}"/>
    <cellStyle name="40% - Accent3 2 2 4 2 4 6" xfId="25539" xr:uid="{00000000-0005-0000-0000-000051340000}"/>
    <cellStyle name="40% - Accent3 2 2 4 2 4 7" xfId="29435" xr:uid="{00000000-0005-0000-0000-000052340000}"/>
    <cellStyle name="40% - Accent3 2 2 4 2 5" xfId="4964" xr:uid="{00000000-0005-0000-0000-000053340000}"/>
    <cellStyle name="40% - Accent3 2 2 4 2 5 2" xfId="9936" xr:uid="{00000000-0005-0000-0000-000054340000}"/>
    <cellStyle name="40% - Accent3 2 2 4 2 5 3" xfId="14214" xr:uid="{00000000-0005-0000-0000-000055340000}"/>
    <cellStyle name="40% - Accent3 2 2 4 2 5 4" xfId="18470" xr:uid="{00000000-0005-0000-0000-000056340000}"/>
    <cellStyle name="40% - Accent3 2 2 4 2 5 5" xfId="22687" xr:uid="{00000000-0005-0000-0000-000057340000}"/>
    <cellStyle name="40% - Accent3 2 2 4 2 5 6" xfId="26873" xr:uid="{00000000-0005-0000-0000-000058340000}"/>
    <cellStyle name="40% - Accent3 2 2 4 2 5 7" xfId="30752" xr:uid="{00000000-0005-0000-0000-000059340000}"/>
    <cellStyle name="40% - Accent3 2 2 4 2 6" xfId="5882" xr:uid="{00000000-0005-0000-0000-00005A340000}"/>
    <cellStyle name="40% - Accent3 2 2 4 2 7" xfId="10174" xr:uid="{00000000-0005-0000-0000-00005B340000}"/>
    <cellStyle name="40% - Accent3 2 2 4 2 8" xfId="14452" xr:uid="{00000000-0005-0000-0000-00005C340000}"/>
    <cellStyle name="40% - Accent3 2 2 4 2 9" xfId="18708" xr:uid="{00000000-0005-0000-0000-00005D340000}"/>
    <cellStyle name="40% - Accent3 2 2 4 3" xfId="2179" xr:uid="{00000000-0005-0000-0000-00005E340000}"/>
    <cellStyle name="40% - Accent3 2 2 4 3 2" xfId="3944" xr:uid="{00000000-0005-0000-0000-00005F340000}"/>
    <cellStyle name="40% - Accent3 2 2 4 3 2 2" xfId="8918" xr:uid="{00000000-0005-0000-0000-000060340000}"/>
    <cellStyle name="40% - Accent3 2 2 4 3 2 3" xfId="13195" xr:uid="{00000000-0005-0000-0000-000061340000}"/>
    <cellStyle name="40% - Accent3 2 2 4 3 2 4" xfId="17453" xr:uid="{00000000-0005-0000-0000-000062340000}"/>
    <cellStyle name="40% - Accent3 2 2 4 3 2 5" xfId="21672" xr:uid="{00000000-0005-0000-0000-000063340000}"/>
    <cellStyle name="40% - Accent3 2 2 4 3 2 6" xfId="25867" xr:uid="{00000000-0005-0000-0000-000064340000}"/>
    <cellStyle name="40% - Accent3 2 2 4 3 2 7" xfId="29763" xr:uid="{00000000-0005-0000-0000-000065340000}"/>
    <cellStyle name="40% - Accent3 2 2 4 3 3" xfId="7153" xr:uid="{00000000-0005-0000-0000-000066340000}"/>
    <cellStyle name="40% - Accent3 2 2 4 3 4" xfId="11438" xr:uid="{00000000-0005-0000-0000-000067340000}"/>
    <cellStyle name="40% - Accent3 2 2 4 3 5" xfId="15710" xr:uid="{00000000-0005-0000-0000-000068340000}"/>
    <cellStyle name="40% - Accent3 2 2 4 3 6" xfId="19944" xr:uid="{00000000-0005-0000-0000-000069340000}"/>
    <cellStyle name="40% - Accent3 2 2 4 3 7" xfId="24182" xr:uid="{00000000-0005-0000-0000-00006A340000}"/>
    <cellStyle name="40% - Accent3 2 2 4 3 8" xfId="28260" xr:uid="{00000000-0005-0000-0000-00006B340000}"/>
    <cellStyle name="40% - Accent3 2 2 4 4" xfId="1322" xr:uid="{00000000-0005-0000-0000-00006C340000}"/>
    <cellStyle name="40% - Accent3 2 2 4 4 2" xfId="6297" xr:uid="{00000000-0005-0000-0000-00006D340000}"/>
    <cellStyle name="40% - Accent3 2 2 4 4 3" xfId="10586" xr:uid="{00000000-0005-0000-0000-00006E340000}"/>
    <cellStyle name="40% - Accent3 2 2 4 4 4" xfId="14862" xr:uid="{00000000-0005-0000-0000-00006F340000}"/>
    <cellStyle name="40% - Accent3 2 2 4 4 5" xfId="19103" xr:uid="{00000000-0005-0000-0000-000070340000}"/>
    <cellStyle name="40% - Accent3 2 2 4 4 6" xfId="23350" xr:uid="{00000000-0005-0000-0000-000071340000}"/>
    <cellStyle name="40% - Accent3 2 2 4 4 7" xfId="27453" xr:uid="{00000000-0005-0000-0000-000072340000}"/>
    <cellStyle name="40% - Accent3 2 2 4 5" xfId="3287" xr:uid="{00000000-0005-0000-0000-000073340000}"/>
    <cellStyle name="40% - Accent3 2 2 4 5 2" xfId="8260" xr:uid="{00000000-0005-0000-0000-000074340000}"/>
    <cellStyle name="40% - Accent3 2 2 4 5 3" xfId="12537" xr:uid="{00000000-0005-0000-0000-000075340000}"/>
    <cellStyle name="40% - Accent3 2 2 4 5 4" xfId="16796" xr:uid="{00000000-0005-0000-0000-000076340000}"/>
    <cellStyle name="40% - Accent3 2 2 4 5 5" xfId="21014" xr:uid="{00000000-0005-0000-0000-000077340000}"/>
    <cellStyle name="40% - Accent3 2 2 4 5 6" xfId="25210" xr:uid="{00000000-0005-0000-0000-000078340000}"/>
    <cellStyle name="40% - Accent3 2 2 4 5 7" xfId="29106" xr:uid="{00000000-0005-0000-0000-000079340000}"/>
    <cellStyle name="40% - Accent3 2 2 4 6" xfId="4635" xr:uid="{00000000-0005-0000-0000-00007A340000}"/>
    <cellStyle name="40% - Accent3 2 2 4 6 2" xfId="9607" xr:uid="{00000000-0005-0000-0000-00007B340000}"/>
    <cellStyle name="40% - Accent3 2 2 4 6 3" xfId="13885" xr:uid="{00000000-0005-0000-0000-00007C340000}"/>
    <cellStyle name="40% - Accent3 2 2 4 6 4" xfId="18141" xr:uid="{00000000-0005-0000-0000-00007D340000}"/>
    <cellStyle name="40% - Accent3 2 2 4 6 5" xfId="22358" xr:uid="{00000000-0005-0000-0000-00007E340000}"/>
    <cellStyle name="40% - Accent3 2 2 4 6 6" xfId="26544" xr:uid="{00000000-0005-0000-0000-00007F340000}"/>
    <cellStyle name="40% - Accent3 2 2 4 6 7" xfId="30423" xr:uid="{00000000-0005-0000-0000-000080340000}"/>
    <cellStyle name="40% - Accent3 2 2 4 7" xfId="5509" xr:uid="{00000000-0005-0000-0000-000081340000}"/>
    <cellStyle name="40% - Accent3 2 2 4 8" xfId="4997" xr:uid="{00000000-0005-0000-0000-000082340000}"/>
    <cellStyle name="40% - Accent3 2 2 4 9" xfId="7642" xr:uid="{00000000-0005-0000-0000-000083340000}"/>
    <cellStyle name="40% - Accent3 2 2 5" xfId="633" xr:uid="{00000000-0005-0000-0000-000084340000}"/>
    <cellStyle name="40% - Accent3 2 2 5 10" xfId="15008" xr:uid="{00000000-0005-0000-0000-000085340000}"/>
    <cellStyle name="40% - Accent3 2 2 5 11" xfId="14545" xr:uid="{00000000-0005-0000-0000-000086340000}"/>
    <cellStyle name="40% - Accent3 2 2 5 12" xfId="23496" xr:uid="{00000000-0005-0000-0000-000087340000}"/>
    <cellStyle name="40% - Accent3 2 2 5 2" xfId="1552" xr:uid="{00000000-0005-0000-0000-000088340000}"/>
    <cellStyle name="40% - Accent3 2 2 5 2 2" xfId="2401" xr:uid="{00000000-0005-0000-0000-000089340000}"/>
    <cellStyle name="40% - Accent3 2 2 5 2 2 2" xfId="7375" xr:uid="{00000000-0005-0000-0000-00008A340000}"/>
    <cellStyle name="40% - Accent3 2 2 5 2 2 3" xfId="11660" xr:uid="{00000000-0005-0000-0000-00008B340000}"/>
    <cellStyle name="40% - Accent3 2 2 5 2 2 4" xfId="15932" xr:uid="{00000000-0005-0000-0000-00008C340000}"/>
    <cellStyle name="40% - Accent3 2 2 5 2 2 5" xfId="20166" xr:uid="{00000000-0005-0000-0000-00008D340000}"/>
    <cellStyle name="40% - Accent3 2 2 5 2 2 6" xfId="24404" xr:uid="{00000000-0005-0000-0000-00008E340000}"/>
    <cellStyle name="40% - Accent3 2 2 5 2 2 7" xfId="28482" xr:uid="{00000000-0005-0000-0000-00008F340000}"/>
    <cellStyle name="40% - Accent3 2 2 5 2 3" xfId="4000" xr:uid="{00000000-0005-0000-0000-000090340000}"/>
    <cellStyle name="40% - Accent3 2 2 5 2 3 2" xfId="8974" xr:uid="{00000000-0005-0000-0000-000091340000}"/>
    <cellStyle name="40% - Accent3 2 2 5 2 3 3" xfId="13251" xr:uid="{00000000-0005-0000-0000-000092340000}"/>
    <cellStyle name="40% - Accent3 2 2 5 2 3 4" xfId="17509" xr:uid="{00000000-0005-0000-0000-000093340000}"/>
    <cellStyle name="40% - Accent3 2 2 5 2 3 5" xfId="21728" xr:uid="{00000000-0005-0000-0000-000094340000}"/>
    <cellStyle name="40% - Accent3 2 2 5 2 3 6" xfId="25923" xr:uid="{00000000-0005-0000-0000-000095340000}"/>
    <cellStyle name="40% - Accent3 2 2 5 2 3 7" xfId="29819" xr:uid="{00000000-0005-0000-0000-000096340000}"/>
    <cellStyle name="40% - Accent3 2 2 5 2 4" xfId="6527" xr:uid="{00000000-0005-0000-0000-000097340000}"/>
    <cellStyle name="40% - Accent3 2 2 5 2 5" xfId="10816" xr:uid="{00000000-0005-0000-0000-000098340000}"/>
    <cellStyle name="40% - Accent3 2 2 5 2 6" xfId="15092" xr:uid="{00000000-0005-0000-0000-000099340000}"/>
    <cellStyle name="40% - Accent3 2 2 5 2 7" xfId="19331" xr:uid="{00000000-0005-0000-0000-00009A340000}"/>
    <cellStyle name="40% - Accent3 2 2 5 2 8" xfId="23580" xr:uid="{00000000-0005-0000-0000-00009B340000}"/>
    <cellStyle name="40% - Accent3 2 2 5 2 9" xfId="27675" xr:uid="{00000000-0005-0000-0000-00009C340000}"/>
    <cellStyle name="40% - Accent3 2 2 5 3" xfId="2400" xr:uid="{00000000-0005-0000-0000-00009D340000}"/>
    <cellStyle name="40% - Accent3 2 2 5 3 2" xfId="7374" xr:uid="{00000000-0005-0000-0000-00009E340000}"/>
    <cellStyle name="40% - Accent3 2 2 5 3 3" xfId="11659" xr:uid="{00000000-0005-0000-0000-00009F340000}"/>
    <cellStyle name="40% - Accent3 2 2 5 3 4" xfId="15931" xr:uid="{00000000-0005-0000-0000-0000A0340000}"/>
    <cellStyle name="40% - Accent3 2 2 5 3 5" xfId="20165" xr:uid="{00000000-0005-0000-0000-0000A1340000}"/>
    <cellStyle name="40% - Accent3 2 2 5 3 6" xfId="24403" xr:uid="{00000000-0005-0000-0000-0000A2340000}"/>
    <cellStyle name="40% - Accent3 2 2 5 3 7" xfId="28481" xr:uid="{00000000-0005-0000-0000-0000A3340000}"/>
    <cellStyle name="40% - Accent3 2 2 5 4" xfId="1551" xr:uid="{00000000-0005-0000-0000-0000A4340000}"/>
    <cellStyle name="40% - Accent3 2 2 5 4 2" xfId="6526" xr:uid="{00000000-0005-0000-0000-0000A5340000}"/>
    <cellStyle name="40% - Accent3 2 2 5 4 3" xfId="10815" xr:uid="{00000000-0005-0000-0000-0000A6340000}"/>
    <cellStyle name="40% - Accent3 2 2 5 4 4" xfId="15091" xr:uid="{00000000-0005-0000-0000-0000A7340000}"/>
    <cellStyle name="40% - Accent3 2 2 5 4 5" xfId="19330" xr:uid="{00000000-0005-0000-0000-0000A8340000}"/>
    <cellStyle name="40% - Accent3 2 2 5 4 6" xfId="23579" xr:uid="{00000000-0005-0000-0000-0000A9340000}"/>
    <cellStyle name="40% - Accent3 2 2 5 4 7" xfId="27674" xr:uid="{00000000-0005-0000-0000-0000AA340000}"/>
    <cellStyle name="40% - Accent3 2 2 5 5" xfId="3343" xr:uid="{00000000-0005-0000-0000-0000AB340000}"/>
    <cellStyle name="40% - Accent3 2 2 5 5 2" xfId="8317" xr:uid="{00000000-0005-0000-0000-0000AC340000}"/>
    <cellStyle name="40% - Accent3 2 2 5 5 3" xfId="12594" xr:uid="{00000000-0005-0000-0000-0000AD340000}"/>
    <cellStyle name="40% - Accent3 2 2 5 5 4" xfId="16852" xr:uid="{00000000-0005-0000-0000-0000AE340000}"/>
    <cellStyle name="40% - Accent3 2 2 5 5 5" xfId="21071" xr:uid="{00000000-0005-0000-0000-0000AF340000}"/>
    <cellStyle name="40% - Accent3 2 2 5 5 6" xfId="25266" xr:uid="{00000000-0005-0000-0000-0000B0340000}"/>
    <cellStyle name="40% - Accent3 2 2 5 5 7" xfId="29162" xr:uid="{00000000-0005-0000-0000-0000B1340000}"/>
    <cellStyle name="40% - Accent3 2 2 5 6" xfId="4691" xr:uid="{00000000-0005-0000-0000-0000B2340000}"/>
    <cellStyle name="40% - Accent3 2 2 5 6 2" xfId="9663" xr:uid="{00000000-0005-0000-0000-0000B3340000}"/>
    <cellStyle name="40% - Accent3 2 2 5 6 3" xfId="13941" xr:uid="{00000000-0005-0000-0000-0000B4340000}"/>
    <cellStyle name="40% - Accent3 2 2 5 6 4" xfId="18197" xr:uid="{00000000-0005-0000-0000-0000B5340000}"/>
    <cellStyle name="40% - Accent3 2 2 5 6 5" xfId="22414" xr:uid="{00000000-0005-0000-0000-0000B6340000}"/>
    <cellStyle name="40% - Accent3 2 2 5 6 6" xfId="26600" xr:uid="{00000000-0005-0000-0000-0000B7340000}"/>
    <cellStyle name="40% - Accent3 2 2 5 6 7" xfId="30479" xr:uid="{00000000-0005-0000-0000-0000B8340000}"/>
    <cellStyle name="40% - Accent3 2 2 5 7" xfId="5609" xr:uid="{00000000-0005-0000-0000-0000B9340000}"/>
    <cellStyle name="40% - Accent3 2 2 5 8" xfId="6443" xr:uid="{00000000-0005-0000-0000-0000BA340000}"/>
    <cellStyle name="40% - Accent3 2 2 5 9" xfId="10732" xr:uid="{00000000-0005-0000-0000-0000BB340000}"/>
    <cellStyle name="40% - Accent3 2 2 6" xfId="1553" xr:uid="{00000000-0005-0000-0000-0000BC340000}"/>
    <cellStyle name="40% - Accent3 2 2 6 2" xfId="2402" xr:uid="{00000000-0005-0000-0000-0000BD340000}"/>
    <cellStyle name="40% - Accent3 2 2 6 2 2" xfId="7376" xr:uid="{00000000-0005-0000-0000-0000BE340000}"/>
    <cellStyle name="40% - Accent3 2 2 6 2 3" xfId="11661" xr:uid="{00000000-0005-0000-0000-0000BF340000}"/>
    <cellStyle name="40% - Accent3 2 2 6 2 4" xfId="15933" xr:uid="{00000000-0005-0000-0000-0000C0340000}"/>
    <cellStyle name="40% - Accent3 2 2 6 2 5" xfId="20167" xr:uid="{00000000-0005-0000-0000-0000C1340000}"/>
    <cellStyle name="40% - Accent3 2 2 6 2 6" xfId="24405" xr:uid="{00000000-0005-0000-0000-0000C2340000}"/>
    <cellStyle name="40% - Accent3 2 2 6 2 7" xfId="28483" xr:uid="{00000000-0005-0000-0000-0000C3340000}"/>
    <cellStyle name="40% - Accent3 2 2 6 3" xfId="3671" xr:uid="{00000000-0005-0000-0000-0000C4340000}"/>
    <cellStyle name="40% - Accent3 2 2 6 3 2" xfId="8645" xr:uid="{00000000-0005-0000-0000-0000C5340000}"/>
    <cellStyle name="40% - Accent3 2 2 6 3 3" xfId="12922" xr:uid="{00000000-0005-0000-0000-0000C6340000}"/>
    <cellStyle name="40% - Accent3 2 2 6 3 4" xfId="17180" xr:uid="{00000000-0005-0000-0000-0000C7340000}"/>
    <cellStyle name="40% - Accent3 2 2 6 3 5" xfId="21399" xr:uid="{00000000-0005-0000-0000-0000C8340000}"/>
    <cellStyle name="40% - Accent3 2 2 6 3 6" xfId="25594" xr:uid="{00000000-0005-0000-0000-0000C9340000}"/>
    <cellStyle name="40% - Accent3 2 2 6 3 7" xfId="29490" xr:uid="{00000000-0005-0000-0000-0000CA340000}"/>
    <cellStyle name="40% - Accent3 2 2 6 4" xfId="6528" xr:uid="{00000000-0005-0000-0000-0000CB340000}"/>
    <cellStyle name="40% - Accent3 2 2 6 5" xfId="10817" xr:uid="{00000000-0005-0000-0000-0000CC340000}"/>
    <cellStyle name="40% - Accent3 2 2 6 6" xfId="15093" xr:uid="{00000000-0005-0000-0000-0000CD340000}"/>
    <cellStyle name="40% - Accent3 2 2 6 7" xfId="19332" xr:uid="{00000000-0005-0000-0000-0000CE340000}"/>
    <cellStyle name="40% - Accent3 2 2 6 8" xfId="23581" xr:uid="{00000000-0005-0000-0000-0000CF340000}"/>
    <cellStyle name="40% - Accent3 2 2 6 9" xfId="27676" xr:uid="{00000000-0005-0000-0000-0000D0340000}"/>
    <cellStyle name="40% - Accent3 2 2 7" xfId="1885" xr:uid="{00000000-0005-0000-0000-0000D1340000}"/>
    <cellStyle name="40% - Accent3 2 2 7 2" xfId="6859" xr:uid="{00000000-0005-0000-0000-0000D2340000}"/>
    <cellStyle name="40% - Accent3 2 2 7 3" xfId="11145" xr:uid="{00000000-0005-0000-0000-0000D3340000}"/>
    <cellStyle name="40% - Accent3 2 2 7 4" xfId="15419" xr:uid="{00000000-0005-0000-0000-0000D4340000}"/>
    <cellStyle name="40% - Accent3 2 2 7 5" xfId="19654" xr:uid="{00000000-0005-0000-0000-0000D5340000}"/>
    <cellStyle name="40% - Accent3 2 2 7 6" xfId="23894" xr:uid="{00000000-0005-0000-0000-0000D6340000}"/>
    <cellStyle name="40% - Accent3 2 2 7 7" xfId="27975" xr:uid="{00000000-0005-0000-0000-0000D7340000}"/>
    <cellStyle name="40% - Accent3 2 2 8" xfId="982" xr:uid="{00000000-0005-0000-0000-0000D8340000}"/>
    <cellStyle name="40% - Accent3 2 2 8 2" xfId="5958" xr:uid="{00000000-0005-0000-0000-0000D9340000}"/>
    <cellStyle name="40% - Accent3 2 2 8 3" xfId="10248" xr:uid="{00000000-0005-0000-0000-0000DA340000}"/>
    <cellStyle name="40% - Accent3 2 2 8 4" xfId="14526" xr:uid="{00000000-0005-0000-0000-0000DB340000}"/>
    <cellStyle name="40% - Accent3 2 2 8 5" xfId="18778" xr:uid="{00000000-0005-0000-0000-0000DC340000}"/>
    <cellStyle name="40% - Accent3 2 2 8 6" xfId="23029" xr:uid="{00000000-0005-0000-0000-0000DD340000}"/>
    <cellStyle name="40% - Accent3 2 2 8 7" xfId="27166" xr:uid="{00000000-0005-0000-0000-0000DE340000}"/>
    <cellStyle name="40% - Accent3 2 2 9" xfId="3009" xr:uid="{00000000-0005-0000-0000-0000DF340000}"/>
    <cellStyle name="40% - Accent3 2 2 9 2" xfId="7982" xr:uid="{00000000-0005-0000-0000-0000E0340000}"/>
    <cellStyle name="40% - Accent3 2 2 9 3" xfId="12259" xr:uid="{00000000-0005-0000-0000-0000E1340000}"/>
    <cellStyle name="40% - Accent3 2 2 9 4" xfId="16518" xr:uid="{00000000-0005-0000-0000-0000E2340000}"/>
    <cellStyle name="40% - Accent3 2 2 9 5" xfId="20737" xr:uid="{00000000-0005-0000-0000-0000E3340000}"/>
    <cellStyle name="40% - Accent3 2 2 9 6" xfId="24935" xr:uid="{00000000-0005-0000-0000-0000E4340000}"/>
    <cellStyle name="40% - Accent3 2 2 9 7" xfId="28832" xr:uid="{00000000-0005-0000-0000-0000E5340000}"/>
    <cellStyle name="40% - Accent3 2 3" xfId="237" xr:uid="{00000000-0005-0000-0000-0000E6340000}"/>
    <cellStyle name="40% - Accent3 2 3 10" xfId="11932" xr:uid="{00000000-0005-0000-0000-0000E7340000}"/>
    <cellStyle name="40% - Accent3 2 3 11" xfId="16206" xr:uid="{00000000-0005-0000-0000-0000E8340000}"/>
    <cellStyle name="40% - Accent3 2 3 12" xfId="20641" xr:uid="{00000000-0005-0000-0000-0000E9340000}"/>
    <cellStyle name="40% - Accent3 2 3 13" xfId="24672" xr:uid="{00000000-0005-0000-0000-0000EA340000}"/>
    <cellStyle name="40% - Accent3 2 3 2" xfId="450" xr:uid="{00000000-0005-0000-0000-0000EB340000}"/>
    <cellStyle name="40% - Accent3 2 3 2 10" xfId="14582" xr:uid="{00000000-0005-0000-0000-0000EC340000}"/>
    <cellStyle name="40% - Accent3 2 3 2 11" xfId="20536" xr:uid="{00000000-0005-0000-0000-0000ED340000}"/>
    <cellStyle name="40% - Accent3 2 3 2 12" xfId="23078" xr:uid="{00000000-0005-0000-0000-0000EE340000}"/>
    <cellStyle name="40% - Accent3 2 3 2 2" xfId="824" xr:uid="{00000000-0005-0000-0000-0000EF340000}"/>
    <cellStyle name="40% - Accent3 2 3 2 2 10" xfId="22877" xr:uid="{00000000-0005-0000-0000-0000F0340000}"/>
    <cellStyle name="40% - Accent3 2 3 2 2 11" xfId="27029" xr:uid="{00000000-0005-0000-0000-0000F1340000}"/>
    <cellStyle name="40% - Accent3 2 3 2 2 2" xfId="2403" xr:uid="{00000000-0005-0000-0000-0000F2340000}"/>
    <cellStyle name="40% - Accent3 2 3 2 2 2 2" xfId="4191" xr:uid="{00000000-0005-0000-0000-0000F3340000}"/>
    <cellStyle name="40% - Accent3 2 3 2 2 2 2 2" xfId="9165" xr:uid="{00000000-0005-0000-0000-0000F4340000}"/>
    <cellStyle name="40% - Accent3 2 3 2 2 2 2 3" xfId="13442" xr:uid="{00000000-0005-0000-0000-0000F5340000}"/>
    <cellStyle name="40% - Accent3 2 3 2 2 2 2 4" xfId="17700" xr:uid="{00000000-0005-0000-0000-0000F6340000}"/>
    <cellStyle name="40% - Accent3 2 3 2 2 2 2 5" xfId="21919" xr:uid="{00000000-0005-0000-0000-0000F7340000}"/>
    <cellStyle name="40% - Accent3 2 3 2 2 2 2 6" xfId="26114" xr:uid="{00000000-0005-0000-0000-0000F8340000}"/>
    <cellStyle name="40% - Accent3 2 3 2 2 2 2 7" xfId="30010" xr:uid="{00000000-0005-0000-0000-0000F9340000}"/>
    <cellStyle name="40% - Accent3 2 3 2 2 2 3" xfId="7377" xr:uid="{00000000-0005-0000-0000-0000FA340000}"/>
    <cellStyle name="40% - Accent3 2 3 2 2 2 4" xfId="11662" xr:uid="{00000000-0005-0000-0000-0000FB340000}"/>
    <cellStyle name="40% - Accent3 2 3 2 2 2 5" xfId="15934" xr:uid="{00000000-0005-0000-0000-0000FC340000}"/>
    <cellStyle name="40% - Accent3 2 3 2 2 2 6" xfId="20168" xr:uid="{00000000-0005-0000-0000-0000FD340000}"/>
    <cellStyle name="40% - Accent3 2 3 2 2 2 7" xfId="24406" xr:uid="{00000000-0005-0000-0000-0000FE340000}"/>
    <cellStyle name="40% - Accent3 2 3 2 2 2 8" xfId="28484" xr:uid="{00000000-0005-0000-0000-0000FF340000}"/>
    <cellStyle name="40% - Accent3 2 3 2 2 3" xfId="1554" xr:uid="{00000000-0005-0000-0000-000000350000}"/>
    <cellStyle name="40% - Accent3 2 3 2 2 3 2" xfId="6529" xr:uid="{00000000-0005-0000-0000-000001350000}"/>
    <cellStyle name="40% - Accent3 2 3 2 2 3 3" xfId="10818" xr:uid="{00000000-0005-0000-0000-000002350000}"/>
    <cellStyle name="40% - Accent3 2 3 2 2 3 4" xfId="15094" xr:uid="{00000000-0005-0000-0000-000003350000}"/>
    <cellStyle name="40% - Accent3 2 3 2 2 3 5" xfId="19333" xr:uid="{00000000-0005-0000-0000-000004350000}"/>
    <cellStyle name="40% - Accent3 2 3 2 2 3 6" xfId="23582" xr:uid="{00000000-0005-0000-0000-000005350000}"/>
    <cellStyle name="40% - Accent3 2 3 2 2 3 7" xfId="27677" xr:uid="{00000000-0005-0000-0000-000006350000}"/>
    <cellStyle name="40% - Accent3 2 3 2 2 4" xfId="3534" xr:uid="{00000000-0005-0000-0000-000007350000}"/>
    <cellStyle name="40% - Accent3 2 3 2 2 4 2" xfId="8508" xr:uid="{00000000-0005-0000-0000-000008350000}"/>
    <cellStyle name="40% - Accent3 2 3 2 2 4 3" xfId="12785" xr:uid="{00000000-0005-0000-0000-000009350000}"/>
    <cellStyle name="40% - Accent3 2 3 2 2 4 4" xfId="17043" xr:uid="{00000000-0005-0000-0000-00000A350000}"/>
    <cellStyle name="40% - Accent3 2 3 2 2 4 5" xfId="21262" xr:uid="{00000000-0005-0000-0000-00000B350000}"/>
    <cellStyle name="40% - Accent3 2 3 2 2 4 6" xfId="25457" xr:uid="{00000000-0005-0000-0000-00000C350000}"/>
    <cellStyle name="40% - Accent3 2 3 2 2 4 7" xfId="29353" xr:uid="{00000000-0005-0000-0000-00000D350000}"/>
    <cellStyle name="40% - Accent3 2 3 2 2 5" xfId="4882" xr:uid="{00000000-0005-0000-0000-00000E350000}"/>
    <cellStyle name="40% - Accent3 2 3 2 2 5 2" xfId="9854" xr:uid="{00000000-0005-0000-0000-00000F350000}"/>
    <cellStyle name="40% - Accent3 2 3 2 2 5 3" xfId="14132" xr:uid="{00000000-0005-0000-0000-000010350000}"/>
    <cellStyle name="40% - Accent3 2 3 2 2 5 4" xfId="18388" xr:uid="{00000000-0005-0000-0000-000011350000}"/>
    <cellStyle name="40% - Accent3 2 3 2 2 5 5" xfId="22605" xr:uid="{00000000-0005-0000-0000-000012350000}"/>
    <cellStyle name="40% - Accent3 2 3 2 2 5 6" xfId="26791" xr:uid="{00000000-0005-0000-0000-000013350000}"/>
    <cellStyle name="40% - Accent3 2 3 2 2 5 7" xfId="30670" xr:uid="{00000000-0005-0000-0000-000014350000}"/>
    <cellStyle name="40% - Accent3 2 3 2 2 6" xfId="5800" xr:uid="{00000000-0005-0000-0000-000015350000}"/>
    <cellStyle name="40% - Accent3 2 3 2 2 7" xfId="10092" xr:uid="{00000000-0005-0000-0000-000016350000}"/>
    <cellStyle name="40% - Accent3 2 3 2 2 8" xfId="14370" xr:uid="{00000000-0005-0000-0000-000017350000}"/>
    <cellStyle name="40% - Accent3 2 3 2 2 9" xfId="18626" xr:uid="{00000000-0005-0000-0000-000018350000}"/>
    <cellStyle name="40% - Accent3 2 3 2 3" xfId="2083" xr:uid="{00000000-0005-0000-0000-000019350000}"/>
    <cellStyle name="40% - Accent3 2 3 2 3 2" xfId="3862" xr:uid="{00000000-0005-0000-0000-00001A350000}"/>
    <cellStyle name="40% - Accent3 2 3 2 3 2 2" xfId="8836" xr:uid="{00000000-0005-0000-0000-00001B350000}"/>
    <cellStyle name="40% - Accent3 2 3 2 3 2 3" xfId="13113" xr:uid="{00000000-0005-0000-0000-00001C350000}"/>
    <cellStyle name="40% - Accent3 2 3 2 3 2 4" xfId="17371" xr:uid="{00000000-0005-0000-0000-00001D350000}"/>
    <cellStyle name="40% - Accent3 2 3 2 3 2 5" xfId="21590" xr:uid="{00000000-0005-0000-0000-00001E350000}"/>
    <cellStyle name="40% - Accent3 2 3 2 3 2 6" xfId="25785" xr:uid="{00000000-0005-0000-0000-00001F350000}"/>
    <cellStyle name="40% - Accent3 2 3 2 3 2 7" xfId="29681" xr:uid="{00000000-0005-0000-0000-000020350000}"/>
    <cellStyle name="40% - Accent3 2 3 2 3 3" xfId="7057" xr:uid="{00000000-0005-0000-0000-000021350000}"/>
    <cellStyle name="40% - Accent3 2 3 2 3 4" xfId="11342" xr:uid="{00000000-0005-0000-0000-000022350000}"/>
    <cellStyle name="40% - Accent3 2 3 2 3 5" xfId="15614" xr:uid="{00000000-0005-0000-0000-000023350000}"/>
    <cellStyle name="40% - Accent3 2 3 2 3 6" xfId="19848" xr:uid="{00000000-0005-0000-0000-000024350000}"/>
    <cellStyle name="40% - Accent3 2 3 2 3 7" xfId="24086" xr:uid="{00000000-0005-0000-0000-000025350000}"/>
    <cellStyle name="40% - Accent3 2 3 2 3 8" xfId="28164" xr:uid="{00000000-0005-0000-0000-000026350000}"/>
    <cellStyle name="40% - Accent3 2 3 2 4" xfId="1222" xr:uid="{00000000-0005-0000-0000-000027350000}"/>
    <cellStyle name="40% - Accent3 2 3 2 4 2" xfId="6197" xr:uid="{00000000-0005-0000-0000-000028350000}"/>
    <cellStyle name="40% - Accent3 2 3 2 4 3" xfId="10486" xr:uid="{00000000-0005-0000-0000-000029350000}"/>
    <cellStyle name="40% - Accent3 2 3 2 4 4" xfId="14764" xr:uid="{00000000-0005-0000-0000-00002A350000}"/>
    <cellStyle name="40% - Accent3 2 3 2 4 5" xfId="19006" xr:uid="{00000000-0005-0000-0000-00002B350000}"/>
    <cellStyle name="40% - Accent3 2 3 2 4 6" xfId="23252" xr:uid="{00000000-0005-0000-0000-00002C350000}"/>
    <cellStyle name="40% - Accent3 2 3 2 4 7" xfId="27357" xr:uid="{00000000-0005-0000-0000-00002D350000}"/>
    <cellStyle name="40% - Accent3 2 3 2 5" xfId="3205" xr:uid="{00000000-0005-0000-0000-00002E350000}"/>
    <cellStyle name="40% - Accent3 2 3 2 5 2" xfId="8178" xr:uid="{00000000-0005-0000-0000-00002F350000}"/>
    <cellStyle name="40% - Accent3 2 3 2 5 3" xfId="12455" xr:uid="{00000000-0005-0000-0000-000030350000}"/>
    <cellStyle name="40% - Accent3 2 3 2 5 4" xfId="16714" xr:uid="{00000000-0005-0000-0000-000031350000}"/>
    <cellStyle name="40% - Accent3 2 3 2 5 5" xfId="20932" xr:uid="{00000000-0005-0000-0000-000032350000}"/>
    <cellStyle name="40% - Accent3 2 3 2 5 6" xfId="25128" xr:uid="{00000000-0005-0000-0000-000033350000}"/>
    <cellStyle name="40% - Accent3 2 3 2 5 7" xfId="29024" xr:uid="{00000000-0005-0000-0000-000034350000}"/>
    <cellStyle name="40% - Accent3 2 3 2 6" xfId="4553" xr:uid="{00000000-0005-0000-0000-000035350000}"/>
    <cellStyle name="40% - Accent3 2 3 2 6 2" xfId="9525" xr:uid="{00000000-0005-0000-0000-000036350000}"/>
    <cellStyle name="40% - Accent3 2 3 2 6 3" xfId="13803" xr:uid="{00000000-0005-0000-0000-000037350000}"/>
    <cellStyle name="40% - Accent3 2 3 2 6 4" xfId="18059" xr:uid="{00000000-0005-0000-0000-000038350000}"/>
    <cellStyle name="40% - Accent3 2 3 2 6 5" xfId="22276" xr:uid="{00000000-0005-0000-0000-000039350000}"/>
    <cellStyle name="40% - Accent3 2 3 2 6 6" xfId="26462" xr:uid="{00000000-0005-0000-0000-00003A350000}"/>
    <cellStyle name="40% - Accent3 2 3 2 6 7" xfId="30341" xr:uid="{00000000-0005-0000-0000-00003B350000}"/>
    <cellStyle name="40% - Accent3 2 3 2 7" xfId="5427" xr:uid="{00000000-0005-0000-0000-00003C350000}"/>
    <cellStyle name="40% - Accent3 2 3 2 8" xfId="6014" xr:uid="{00000000-0005-0000-0000-00003D350000}"/>
    <cellStyle name="40% - Accent3 2 3 2 9" xfId="10303" xr:uid="{00000000-0005-0000-0000-00003E350000}"/>
    <cellStyle name="40% - Accent3 2 3 3" xfId="657" xr:uid="{00000000-0005-0000-0000-00003F350000}"/>
    <cellStyle name="40% - Accent3 2 3 3 10" xfId="22710" xr:uid="{00000000-0005-0000-0000-000040350000}"/>
    <cellStyle name="40% - Accent3 2 3 3 11" xfId="20492" xr:uid="{00000000-0005-0000-0000-000041350000}"/>
    <cellStyle name="40% - Accent3 2 3 3 2" xfId="2404" xr:uid="{00000000-0005-0000-0000-000042350000}"/>
    <cellStyle name="40% - Accent3 2 3 3 2 2" xfId="4024" xr:uid="{00000000-0005-0000-0000-000043350000}"/>
    <cellStyle name="40% - Accent3 2 3 3 2 2 2" xfId="8998" xr:uid="{00000000-0005-0000-0000-000044350000}"/>
    <cellStyle name="40% - Accent3 2 3 3 2 2 3" xfId="13275" xr:uid="{00000000-0005-0000-0000-000045350000}"/>
    <cellStyle name="40% - Accent3 2 3 3 2 2 4" xfId="17533" xr:uid="{00000000-0005-0000-0000-000046350000}"/>
    <cellStyle name="40% - Accent3 2 3 3 2 2 5" xfId="21752" xr:uid="{00000000-0005-0000-0000-000047350000}"/>
    <cellStyle name="40% - Accent3 2 3 3 2 2 6" xfId="25947" xr:uid="{00000000-0005-0000-0000-000048350000}"/>
    <cellStyle name="40% - Accent3 2 3 3 2 2 7" xfId="29843" xr:uid="{00000000-0005-0000-0000-000049350000}"/>
    <cellStyle name="40% - Accent3 2 3 3 2 3" xfId="7378" xr:uid="{00000000-0005-0000-0000-00004A350000}"/>
    <cellStyle name="40% - Accent3 2 3 3 2 4" xfId="11663" xr:uid="{00000000-0005-0000-0000-00004B350000}"/>
    <cellStyle name="40% - Accent3 2 3 3 2 5" xfId="15935" xr:uid="{00000000-0005-0000-0000-00004C350000}"/>
    <cellStyle name="40% - Accent3 2 3 3 2 6" xfId="20169" xr:uid="{00000000-0005-0000-0000-00004D350000}"/>
    <cellStyle name="40% - Accent3 2 3 3 2 7" xfId="24407" xr:uid="{00000000-0005-0000-0000-00004E350000}"/>
    <cellStyle name="40% - Accent3 2 3 3 2 8" xfId="28485" xr:uid="{00000000-0005-0000-0000-00004F350000}"/>
    <cellStyle name="40% - Accent3 2 3 3 3" xfId="1555" xr:uid="{00000000-0005-0000-0000-000050350000}"/>
    <cellStyle name="40% - Accent3 2 3 3 3 2" xfId="6530" xr:uid="{00000000-0005-0000-0000-000051350000}"/>
    <cellStyle name="40% - Accent3 2 3 3 3 3" xfId="10819" xr:uid="{00000000-0005-0000-0000-000052350000}"/>
    <cellStyle name="40% - Accent3 2 3 3 3 4" xfId="15095" xr:uid="{00000000-0005-0000-0000-000053350000}"/>
    <cellStyle name="40% - Accent3 2 3 3 3 5" xfId="19334" xr:uid="{00000000-0005-0000-0000-000054350000}"/>
    <cellStyle name="40% - Accent3 2 3 3 3 6" xfId="23583" xr:uid="{00000000-0005-0000-0000-000055350000}"/>
    <cellStyle name="40% - Accent3 2 3 3 3 7" xfId="27678" xr:uid="{00000000-0005-0000-0000-000056350000}"/>
    <cellStyle name="40% - Accent3 2 3 3 4" xfId="3367" xr:uid="{00000000-0005-0000-0000-000057350000}"/>
    <cellStyle name="40% - Accent3 2 3 3 4 2" xfId="8341" xr:uid="{00000000-0005-0000-0000-000058350000}"/>
    <cellStyle name="40% - Accent3 2 3 3 4 3" xfId="12618" xr:uid="{00000000-0005-0000-0000-000059350000}"/>
    <cellStyle name="40% - Accent3 2 3 3 4 4" xfId="16876" xr:uid="{00000000-0005-0000-0000-00005A350000}"/>
    <cellStyle name="40% - Accent3 2 3 3 4 5" xfId="21095" xr:uid="{00000000-0005-0000-0000-00005B350000}"/>
    <cellStyle name="40% - Accent3 2 3 3 4 6" xfId="25290" xr:uid="{00000000-0005-0000-0000-00005C350000}"/>
    <cellStyle name="40% - Accent3 2 3 3 4 7" xfId="29186" xr:uid="{00000000-0005-0000-0000-00005D350000}"/>
    <cellStyle name="40% - Accent3 2 3 3 5" xfId="4715" xr:uid="{00000000-0005-0000-0000-00005E350000}"/>
    <cellStyle name="40% - Accent3 2 3 3 5 2" xfId="9687" xr:uid="{00000000-0005-0000-0000-00005F350000}"/>
    <cellStyle name="40% - Accent3 2 3 3 5 3" xfId="13965" xr:uid="{00000000-0005-0000-0000-000060350000}"/>
    <cellStyle name="40% - Accent3 2 3 3 5 4" xfId="18221" xr:uid="{00000000-0005-0000-0000-000061350000}"/>
    <cellStyle name="40% - Accent3 2 3 3 5 5" xfId="22438" xr:uid="{00000000-0005-0000-0000-000062350000}"/>
    <cellStyle name="40% - Accent3 2 3 3 5 6" xfId="26624" xr:uid="{00000000-0005-0000-0000-000063350000}"/>
    <cellStyle name="40% - Accent3 2 3 3 5 7" xfId="30503" xr:uid="{00000000-0005-0000-0000-000064350000}"/>
    <cellStyle name="40% - Accent3 2 3 3 6" xfId="5633" xr:uid="{00000000-0005-0000-0000-000065350000}"/>
    <cellStyle name="40% - Accent3 2 3 3 7" xfId="5265" xr:uid="{00000000-0005-0000-0000-000066350000}"/>
    <cellStyle name="40% - Accent3 2 3 3 8" xfId="7845" xr:uid="{00000000-0005-0000-0000-000067350000}"/>
    <cellStyle name="40% - Accent3 2 3 3 9" xfId="12125" xr:uid="{00000000-0005-0000-0000-000068350000}"/>
    <cellStyle name="40% - Accent3 2 3 4" xfId="1927" xr:uid="{00000000-0005-0000-0000-000069350000}"/>
    <cellStyle name="40% - Accent3 2 3 4 2" xfId="3695" xr:uid="{00000000-0005-0000-0000-00006A350000}"/>
    <cellStyle name="40% - Accent3 2 3 4 2 2" xfId="8669" xr:uid="{00000000-0005-0000-0000-00006B350000}"/>
    <cellStyle name="40% - Accent3 2 3 4 2 3" xfId="12946" xr:uid="{00000000-0005-0000-0000-00006C350000}"/>
    <cellStyle name="40% - Accent3 2 3 4 2 4" xfId="17204" xr:uid="{00000000-0005-0000-0000-00006D350000}"/>
    <cellStyle name="40% - Accent3 2 3 4 2 5" xfId="21423" xr:uid="{00000000-0005-0000-0000-00006E350000}"/>
    <cellStyle name="40% - Accent3 2 3 4 2 6" xfId="25618" xr:uid="{00000000-0005-0000-0000-00006F350000}"/>
    <cellStyle name="40% - Accent3 2 3 4 2 7" xfId="29514" xr:uid="{00000000-0005-0000-0000-000070350000}"/>
    <cellStyle name="40% - Accent3 2 3 4 3" xfId="6901" xr:uid="{00000000-0005-0000-0000-000071350000}"/>
    <cellStyle name="40% - Accent3 2 3 4 4" xfId="11186" xr:uid="{00000000-0005-0000-0000-000072350000}"/>
    <cellStyle name="40% - Accent3 2 3 4 5" xfId="15459" xr:uid="{00000000-0005-0000-0000-000073350000}"/>
    <cellStyle name="40% - Accent3 2 3 4 6" xfId="19696" xr:uid="{00000000-0005-0000-0000-000074350000}"/>
    <cellStyle name="40% - Accent3 2 3 4 7" xfId="23933" xr:uid="{00000000-0005-0000-0000-000075350000}"/>
    <cellStyle name="40% - Accent3 2 3 4 8" xfId="28012" xr:uid="{00000000-0005-0000-0000-000076350000}"/>
    <cellStyle name="40% - Accent3 2 3 5" xfId="1042" xr:uid="{00000000-0005-0000-0000-000077350000}"/>
    <cellStyle name="40% - Accent3 2 3 5 2" xfId="6018" xr:uid="{00000000-0005-0000-0000-000078350000}"/>
    <cellStyle name="40% - Accent3 2 3 5 3" xfId="10307" xr:uid="{00000000-0005-0000-0000-000079350000}"/>
    <cellStyle name="40% - Accent3 2 3 5 4" xfId="14586" xr:uid="{00000000-0005-0000-0000-00007A350000}"/>
    <cellStyle name="40% - Accent3 2 3 5 5" xfId="18835" xr:uid="{00000000-0005-0000-0000-00007B350000}"/>
    <cellStyle name="40% - Accent3 2 3 5 6" xfId="23082" xr:uid="{00000000-0005-0000-0000-00007C350000}"/>
    <cellStyle name="40% - Accent3 2 3 5 7" xfId="27204" xr:uid="{00000000-0005-0000-0000-00007D350000}"/>
    <cellStyle name="40% - Accent3 2 3 6" xfId="3037" xr:uid="{00000000-0005-0000-0000-00007E350000}"/>
    <cellStyle name="40% - Accent3 2 3 6 2" xfId="8010" xr:uid="{00000000-0005-0000-0000-00007F350000}"/>
    <cellStyle name="40% - Accent3 2 3 6 3" xfId="12287" xr:uid="{00000000-0005-0000-0000-000080350000}"/>
    <cellStyle name="40% - Accent3 2 3 6 4" xfId="16546" xr:uid="{00000000-0005-0000-0000-000081350000}"/>
    <cellStyle name="40% - Accent3 2 3 6 5" xfId="20765" xr:uid="{00000000-0005-0000-0000-000082350000}"/>
    <cellStyle name="40% - Accent3 2 3 6 6" xfId="24961" xr:uid="{00000000-0005-0000-0000-000083350000}"/>
    <cellStyle name="40% - Accent3 2 3 6 7" xfId="28857" xr:uid="{00000000-0005-0000-0000-000084350000}"/>
    <cellStyle name="40% - Accent3 2 3 7" xfId="4386" xr:uid="{00000000-0005-0000-0000-000085350000}"/>
    <cellStyle name="40% - Accent3 2 3 7 2" xfId="9358" xr:uid="{00000000-0005-0000-0000-000086350000}"/>
    <cellStyle name="40% - Accent3 2 3 7 3" xfId="13636" xr:uid="{00000000-0005-0000-0000-000087350000}"/>
    <cellStyle name="40% - Accent3 2 3 7 4" xfId="17892" xr:uid="{00000000-0005-0000-0000-000088350000}"/>
    <cellStyle name="40% - Accent3 2 3 7 5" xfId="22109" xr:uid="{00000000-0005-0000-0000-000089350000}"/>
    <cellStyle name="40% - Accent3 2 3 7 6" xfId="26295" xr:uid="{00000000-0005-0000-0000-00008A350000}"/>
    <cellStyle name="40% - Accent3 2 3 7 7" xfId="30174" xr:uid="{00000000-0005-0000-0000-00008B350000}"/>
    <cellStyle name="40% - Accent3 2 3 8" xfId="5214" xr:uid="{00000000-0005-0000-0000-00008C350000}"/>
    <cellStyle name="40% - Accent3 2 3 9" xfId="7650" xr:uid="{00000000-0005-0000-0000-00008D350000}"/>
    <cellStyle name="40% - Accent3 2 4" xfId="384" xr:uid="{00000000-0005-0000-0000-00008E350000}"/>
    <cellStyle name="40% - Accent3 2 4 10" xfId="12205" xr:uid="{00000000-0005-0000-0000-00008F350000}"/>
    <cellStyle name="40% - Accent3 2 4 11" xfId="16464" xr:uid="{00000000-0005-0000-0000-000090350000}"/>
    <cellStyle name="40% - Accent3 2 4 12" xfId="20578" xr:uid="{00000000-0005-0000-0000-000091350000}"/>
    <cellStyle name="40% - Accent3 2 4 13" xfId="24881" xr:uid="{00000000-0005-0000-0000-000092350000}"/>
    <cellStyle name="40% - Accent3 2 4 2" xfId="758" xr:uid="{00000000-0005-0000-0000-000093350000}"/>
    <cellStyle name="40% - Accent3 2 4 2 10" xfId="22811" xr:uid="{00000000-0005-0000-0000-000094350000}"/>
    <cellStyle name="40% - Accent3 2 4 2 11" xfId="26963" xr:uid="{00000000-0005-0000-0000-000095350000}"/>
    <cellStyle name="40% - Accent3 2 4 2 2" xfId="2405" xr:uid="{00000000-0005-0000-0000-000096350000}"/>
    <cellStyle name="40% - Accent3 2 4 2 2 2" xfId="4125" xr:uid="{00000000-0005-0000-0000-000097350000}"/>
    <cellStyle name="40% - Accent3 2 4 2 2 2 2" xfId="9099" xr:uid="{00000000-0005-0000-0000-000098350000}"/>
    <cellStyle name="40% - Accent3 2 4 2 2 2 3" xfId="13376" xr:uid="{00000000-0005-0000-0000-000099350000}"/>
    <cellStyle name="40% - Accent3 2 4 2 2 2 4" xfId="17634" xr:uid="{00000000-0005-0000-0000-00009A350000}"/>
    <cellStyle name="40% - Accent3 2 4 2 2 2 5" xfId="21853" xr:uid="{00000000-0005-0000-0000-00009B350000}"/>
    <cellStyle name="40% - Accent3 2 4 2 2 2 6" xfId="26048" xr:uid="{00000000-0005-0000-0000-00009C350000}"/>
    <cellStyle name="40% - Accent3 2 4 2 2 2 7" xfId="29944" xr:uid="{00000000-0005-0000-0000-00009D350000}"/>
    <cellStyle name="40% - Accent3 2 4 2 2 3" xfId="7379" xr:uid="{00000000-0005-0000-0000-00009E350000}"/>
    <cellStyle name="40% - Accent3 2 4 2 2 4" xfId="11664" xr:uid="{00000000-0005-0000-0000-00009F350000}"/>
    <cellStyle name="40% - Accent3 2 4 2 2 5" xfId="15936" xr:uid="{00000000-0005-0000-0000-0000A0350000}"/>
    <cellStyle name="40% - Accent3 2 4 2 2 6" xfId="20170" xr:uid="{00000000-0005-0000-0000-0000A1350000}"/>
    <cellStyle name="40% - Accent3 2 4 2 2 7" xfId="24408" xr:uid="{00000000-0005-0000-0000-0000A2350000}"/>
    <cellStyle name="40% - Accent3 2 4 2 2 8" xfId="28486" xr:uid="{00000000-0005-0000-0000-0000A3350000}"/>
    <cellStyle name="40% - Accent3 2 4 2 3" xfId="1556" xr:uid="{00000000-0005-0000-0000-0000A4350000}"/>
    <cellStyle name="40% - Accent3 2 4 2 3 2" xfId="6531" xr:uid="{00000000-0005-0000-0000-0000A5350000}"/>
    <cellStyle name="40% - Accent3 2 4 2 3 3" xfId="10820" xr:uid="{00000000-0005-0000-0000-0000A6350000}"/>
    <cellStyle name="40% - Accent3 2 4 2 3 4" xfId="15096" xr:uid="{00000000-0005-0000-0000-0000A7350000}"/>
    <cellStyle name="40% - Accent3 2 4 2 3 5" xfId="19335" xr:uid="{00000000-0005-0000-0000-0000A8350000}"/>
    <cellStyle name="40% - Accent3 2 4 2 3 6" xfId="23584" xr:uid="{00000000-0005-0000-0000-0000A9350000}"/>
    <cellStyle name="40% - Accent3 2 4 2 3 7" xfId="27679" xr:uid="{00000000-0005-0000-0000-0000AA350000}"/>
    <cellStyle name="40% - Accent3 2 4 2 4" xfId="3468" xr:uid="{00000000-0005-0000-0000-0000AB350000}"/>
    <cellStyle name="40% - Accent3 2 4 2 4 2" xfId="8442" xr:uid="{00000000-0005-0000-0000-0000AC350000}"/>
    <cellStyle name="40% - Accent3 2 4 2 4 3" xfId="12719" xr:uid="{00000000-0005-0000-0000-0000AD350000}"/>
    <cellStyle name="40% - Accent3 2 4 2 4 4" xfId="16977" xr:uid="{00000000-0005-0000-0000-0000AE350000}"/>
    <cellStyle name="40% - Accent3 2 4 2 4 5" xfId="21196" xr:uid="{00000000-0005-0000-0000-0000AF350000}"/>
    <cellStyle name="40% - Accent3 2 4 2 4 6" xfId="25391" xr:uid="{00000000-0005-0000-0000-0000B0350000}"/>
    <cellStyle name="40% - Accent3 2 4 2 4 7" xfId="29287" xr:uid="{00000000-0005-0000-0000-0000B1350000}"/>
    <cellStyle name="40% - Accent3 2 4 2 5" xfId="4816" xr:uid="{00000000-0005-0000-0000-0000B2350000}"/>
    <cellStyle name="40% - Accent3 2 4 2 5 2" xfId="9788" xr:uid="{00000000-0005-0000-0000-0000B3350000}"/>
    <cellStyle name="40% - Accent3 2 4 2 5 3" xfId="14066" xr:uid="{00000000-0005-0000-0000-0000B4350000}"/>
    <cellStyle name="40% - Accent3 2 4 2 5 4" xfId="18322" xr:uid="{00000000-0005-0000-0000-0000B5350000}"/>
    <cellStyle name="40% - Accent3 2 4 2 5 5" xfId="22539" xr:uid="{00000000-0005-0000-0000-0000B6350000}"/>
    <cellStyle name="40% - Accent3 2 4 2 5 6" xfId="26725" xr:uid="{00000000-0005-0000-0000-0000B7350000}"/>
    <cellStyle name="40% - Accent3 2 4 2 5 7" xfId="30604" xr:uid="{00000000-0005-0000-0000-0000B8350000}"/>
    <cellStyle name="40% - Accent3 2 4 2 6" xfId="5734" xr:uid="{00000000-0005-0000-0000-0000B9350000}"/>
    <cellStyle name="40% - Accent3 2 4 2 7" xfId="10026" xr:uid="{00000000-0005-0000-0000-0000BA350000}"/>
    <cellStyle name="40% - Accent3 2 4 2 8" xfId="14304" xr:uid="{00000000-0005-0000-0000-0000BB350000}"/>
    <cellStyle name="40% - Accent3 2 4 2 9" xfId="18560" xr:uid="{00000000-0005-0000-0000-0000BC350000}"/>
    <cellStyle name="40% - Accent3 2 4 3" xfId="2017" xr:uid="{00000000-0005-0000-0000-0000BD350000}"/>
    <cellStyle name="40% - Accent3 2 4 3 2" xfId="3796" xr:uid="{00000000-0005-0000-0000-0000BE350000}"/>
    <cellStyle name="40% - Accent3 2 4 3 2 2" xfId="8770" xr:uid="{00000000-0005-0000-0000-0000BF350000}"/>
    <cellStyle name="40% - Accent3 2 4 3 2 3" xfId="13047" xr:uid="{00000000-0005-0000-0000-0000C0350000}"/>
    <cellStyle name="40% - Accent3 2 4 3 2 4" xfId="17305" xr:uid="{00000000-0005-0000-0000-0000C1350000}"/>
    <cellStyle name="40% - Accent3 2 4 3 2 5" xfId="21524" xr:uid="{00000000-0005-0000-0000-0000C2350000}"/>
    <cellStyle name="40% - Accent3 2 4 3 2 6" xfId="25719" xr:uid="{00000000-0005-0000-0000-0000C3350000}"/>
    <cellStyle name="40% - Accent3 2 4 3 2 7" xfId="29615" xr:uid="{00000000-0005-0000-0000-0000C4350000}"/>
    <cellStyle name="40% - Accent3 2 4 3 3" xfId="6991" xr:uid="{00000000-0005-0000-0000-0000C5350000}"/>
    <cellStyle name="40% - Accent3 2 4 3 4" xfId="11276" xr:uid="{00000000-0005-0000-0000-0000C6350000}"/>
    <cellStyle name="40% - Accent3 2 4 3 5" xfId="15548" xr:uid="{00000000-0005-0000-0000-0000C7350000}"/>
    <cellStyle name="40% - Accent3 2 4 3 6" xfId="19782" xr:uid="{00000000-0005-0000-0000-0000C8350000}"/>
    <cellStyle name="40% - Accent3 2 4 3 7" xfId="24020" xr:uid="{00000000-0005-0000-0000-0000C9350000}"/>
    <cellStyle name="40% - Accent3 2 4 3 8" xfId="28098" xr:uid="{00000000-0005-0000-0000-0000CA350000}"/>
    <cellStyle name="40% - Accent3 2 4 4" xfId="1156" xr:uid="{00000000-0005-0000-0000-0000CB350000}"/>
    <cellStyle name="40% - Accent3 2 4 4 2" xfId="6131" xr:uid="{00000000-0005-0000-0000-0000CC350000}"/>
    <cellStyle name="40% - Accent3 2 4 4 3" xfId="10420" xr:uid="{00000000-0005-0000-0000-0000CD350000}"/>
    <cellStyle name="40% - Accent3 2 4 4 4" xfId="14698" xr:uid="{00000000-0005-0000-0000-0000CE350000}"/>
    <cellStyle name="40% - Accent3 2 4 4 5" xfId="18940" xr:uid="{00000000-0005-0000-0000-0000CF350000}"/>
    <cellStyle name="40% - Accent3 2 4 4 6" xfId="23186" xr:uid="{00000000-0005-0000-0000-0000D0350000}"/>
    <cellStyle name="40% - Accent3 2 4 4 7" xfId="27291" xr:uid="{00000000-0005-0000-0000-0000D1350000}"/>
    <cellStyle name="40% - Accent3 2 4 5" xfId="2764" xr:uid="{00000000-0005-0000-0000-0000D2350000}"/>
    <cellStyle name="40% - Accent3 2 4 6" xfId="3139" xr:uid="{00000000-0005-0000-0000-0000D3350000}"/>
    <cellStyle name="40% - Accent3 2 4 6 2" xfId="8112" xr:uid="{00000000-0005-0000-0000-0000D4350000}"/>
    <cellStyle name="40% - Accent3 2 4 6 3" xfId="12389" xr:uid="{00000000-0005-0000-0000-0000D5350000}"/>
    <cellStyle name="40% - Accent3 2 4 6 4" xfId="16648" xr:uid="{00000000-0005-0000-0000-0000D6350000}"/>
    <cellStyle name="40% - Accent3 2 4 6 5" xfId="20866" xr:uid="{00000000-0005-0000-0000-0000D7350000}"/>
    <cellStyle name="40% - Accent3 2 4 6 6" xfId="25062" xr:uid="{00000000-0005-0000-0000-0000D8350000}"/>
    <cellStyle name="40% - Accent3 2 4 6 7" xfId="28958" xr:uid="{00000000-0005-0000-0000-0000D9350000}"/>
    <cellStyle name="40% - Accent3 2 4 7" xfId="4487" xr:uid="{00000000-0005-0000-0000-0000DA350000}"/>
    <cellStyle name="40% - Accent3 2 4 7 2" xfId="9459" xr:uid="{00000000-0005-0000-0000-0000DB350000}"/>
    <cellStyle name="40% - Accent3 2 4 7 3" xfId="13737" xr:uid="{00000000-0005-0000-0000-0000DC350000}"/>
    <cellStyle name="40% - Accent3 2 4 7 4" xfId="17993" xr:uid="{00000000-0005-0000-0000-0000DD350000}"/>
    <cellStyle name="40% - Accent3 2 4 7 5" xfId="22210" xr:uid="{00000000-0005-0000-0000-0000DE350000}"/>
    <cellStyle name="40% - Accent3 2 4 7 6" xfId="26396" xr:uid="{00000000-0005-0000-0000-0000DF350000}"/>
    <cellStyle name="40% - Accent3 2 4 7 7" xfId="30275" xr:uid="{00000000-0005-0000-0000-0000E0350000}"/>
    <cellStyle name="40% - Accent3 2 4 8" xfId="5361" xr:uid="{00000000-0005-0000-0000-0000E1350000}"/>
    <cellStyle name="40% - Accent3 2 4 9" xfId="7928" xr:uid="{00000000-0005-0000-0000-0000E2350000}"/>
    <cellStyle name="40% - Accent3 2 5" xfId="499" xr:uid="{00000000-0005-0000-0000-0000E3350000}"/>
    <cellStyle name="40% - Accent3 2 5 10" xfId="12269" xr:uid="{00000000-0005-0000-0000-0000E4350000}"/>
    <cellStyle name="40% - Accent3 2 5 11" xfId="14564" xr:uid="{00000000-0005-0000-0000-0000E5350000}"/>
    <cellStyle name="40% - Accent3 2 5 12" xfId="14642" xr:uid="{00000000-0005-0000-0000-0000E6350000}"/>
    <cellStyle name="40% - Accent3 2 5 2" xfId="873" xr:uid="{00000000-0005-0000-0000-0000E7350000}"/>
    <cellStyle name="40% - Accent3 2 5 2 10" xfId="22926" xr:uid="{00000000-0005-0000-0000-0000E8350000}"/>
    <cellStyle name="40% - Accent3 2 5 2 11" xfId="27078" xr:uid="{00000000-0005-0000-0000-0000E9350000}"/>
    <cellStyle name="40% - Accent3 2 5 2 2" xfId="2406" xr:uid="{00000000-0005-0000-0000-0000EA350000}"/>
    <cellStyle name="40% - Accent3 2 5 2 2 2" xfId="4240" xr:uid="{00000000-0005-0000-0000-0000EB350000}"/>
    <cellStyle name="40% - Accent3 2 5 2 2 2 2" xfId="9214" xr:uid="{00000000-0005-0000-0000-0000EC350000}"/>
    <cellStyle name="40% - Accent3 2 5 2 2 2 3" xfId="13491" xr:uid="{00000000-0005-0000-0000-0000ED350000}"/>
    <cellStyle name="40% - Accent3 2 5 2 2 2 4" xfId="17749" xr:uid="{00000000-0005-0000-0000-0000EE350000}"/>
    <cellStyle name="40% - Accent3 2 5 2 2 2 5" xfId="21968" xr:uid="{00000000-0005-0000-0000-0000EF350000}"/>
    <cellStyle name="40% - Accent3 2 5 2 2 2 6" xfId="26163" xr:uid="{00000000-0005-0000-0000-0000F0350000}"/>
    <cellStyle name="40% - Accent3 2 5 2 2 2 7" xfId="30059" xr:uid="{00000000-0005-0000-0000-0000F1350000}"/>
    <cellStyle name="40% - Accent3 2 5 2 2 3" xfId="7380" xr:uid="{00000000-0005-0000-0000-0000F2350000}"/>
    <cellStyle name="40% - Accent3 2 5 2 2 4" xfId="11665" xr:uid="{00000000-0005-0000-0000-0000F3350000}"/>
    <cellStyle name="40% - Accent3 2 5 2 2 5" xfId="15937" xr:uid="{00000000-0005-0000-0000-0000F4350000}"/>
    <cellStyle name="40% - Accent3 2 5 2 2 6" xfId="20171" xr:uid="{00000000-0005-0000-0000-0000F5350000}"/>
    <cellStyle name="40% - Accent3 2 5 2 2 7" xfId="24409" xr:uid="{00000000-0005-0000-0000-0000F6350000}"/>
    <cellStyle name="40% - Accent3 2 5 2 2 8" xfId="28487" xr:uid="{00000000-0005-0000-0000-0000F7350000}"/>
    <cellStyle name="40% - Accent3 2 5 2 3" xfId="1557" xr:uid="{00000000-0005-0000-0000-0000F8350000}"/>
    <cellStyle name="40% - Accent3 2 5 2 3 2" xfId="6532" xr:uid="{00000000-0005-0000-0000-0000F9350000}"/>
    <cellStyle name="40% - Accent3 2 5 2 3 3" xfId="10821" xr:uid="{00000000-0005-0000-0000-0000FA350000}"/>
    <cellStyle name="40% - Accent3 2 5 2 3 4" xfId="15097" xr:uid="{00000000-0005-0000-0000-0000FB350000}"/>
    <cellStyle name="40% - Accent3 2 5 2 3 5" xfId="19336" xr:uid="{00000000-0005-0000-0000-0000FC350000}"/>
    <cellStyle name="40% - Accent3 2 5 2 3 6" xfId="23585" xr:uid="{00000000-0005-0000-0000-0000FD350000}"/>
    <cellStyle name="40% - Accent3 2 5 2 3 7" xfId="27680" xr:uid="{00000000-0005-0000-0000-0000FE350000}"/>
    <cellStyle name="40% - Accent3 2 5 2 4" xfId="3583" xr:uid="{00000000-0005-0000-0000-0000FF350000}"/>
    <cellStyle name="40% - Accent3 2 5 2 4 2" xfId="8557" xr:uid="{00000000-0005-0000-0000-000000360000}"/>
    <cellStyle name="40% - Accent3 2 5 2 4 3" xfId="12834" xr:uid="{00000000-0005-0000-0000-000001360000}"/>
    <cellStyle name="40% - Accent3 2 5 2 4 4" xfId="17092" xr:uid="{00000000-0005-0000-0000-000002360000}"/>
    <cellStyle name="40% - Accent3 2 5 2 4 5" xfId="21311" xr:uid="{00000000-0005-0000-0000-000003360000}"/>
    <cellStyle name="40% - Accent3 2 5 2 4 6" xfId="25506" xr:uid="{00000000-0005-0000-0000-000004360000}"/>
    <cellStyle name="40% - Accent3 2 5 2 4 7" xfId="29402" xr:uid="{00000000-0005-0000-0000-000005360000}"/>
    <cellStyle name="40% - Accent3 2 5 2 5" xfId="4931" xr:uid="{00000000-0005-0000-0000-000006360000}"/>
    <cellStyle name="40% - Accent3 2 5 2 5 2" xfId="9903" xr:uid="{00000000-0005-0000-0000-000007360000}"/>
    <cellStyle name="40% - Accent3 2 5 2 5 3" xfId="14181" xr:uid="{00000000-0005-0000-0000-000008360000}"/>
    <cellStyle name="40% - Accent3 2 5 2 5 4" xfId="18437" xr:uid="{00000000-0005-0000-0000-000009360000}"/>
    <cellStyle name="40% - Accent3 2 5 2 5 5" xfId="22654" xr:uid="{00000000-0005-0000-0000-00000A360000}"/>
    <cellStyle name="40% - Accent3 2 5 2 5 6" xfId="26840" xr:uid="{00000000-0005-0000-0000-00000B360000}"/>
    <cellStyle name="40% - Accent3 2 5 2 5 7" xfId="30719" xr:uid="{00000000-0005-0000-0000-00000C360000}"/>
    <cellStyle name="40% - Accent3 2 5 2 6" xfId="5849" xr:uid="{00000000-0005-0000-0000-00000D360000}"/>
    <cellStyle name="40% - Accent3 2 5 2 7" xfId="10141" xr:uid="{00000000-0005-0000-0000-00000E360000}"/>
    <cellStyle name="40% - Accent3 2 5 2 8" xfId="14419" xr:uid="{00000000-0005-0000-0000-00000F360000}"/>
    <cellStyle name="40% - Accent3 2 5 2 9" xfId="18675" xr:uid="{00000000-0005-0000-0000-000010360000}"/>
    <cellStyle name="40% - Accent3 2 5 3" xfId="2147" xr:uid="{00000000-0005-0000-0000-000011360000}"/>
    <cellStyle name="40% - Accent3 2 5 3 2" xfId="3911" xr:uid="{00000000-0005-0000-0000-000012360000}"/>
    <cellStyle name="40% - Accent3 2 5 3 2 2" xfId="8885" xr:uid="{00000000-0005-0000-0000-000013360000}"/>
    <cellStyle name="40% - Accent3 2 5 3 2 3" xfId="13162" xr:uid="{00000000-0005-0000-0000-000014360000}"/>
    <cellStyle name="40% - Accent3 2 5 3 2 4" xfId="17420" xr:uid="{00000000-0005-0000-0000-000015360000}"/>
    <cellStyle name="40% - Accent3 2 5 3 2 5" xfId="21639" xr:uid="{00000000-0005-0000-0000-000016360000}"/>
    <cellStyle name="40% - Accent3 2 5 3 2 6" xfId="25834" xr:uid="{00000000-0005-0000-0000-000017360000}"/>
    <cellStyle name="40% - Accent3 2 5 3 2 7" xfId="29730" xr:uid="{00000000-0005-0000-0000-000018360000}"/>
    <cellStyle name="40% - Accent3 2 5 3 3" xfId="7121" xr:uid="{00000000-0005-0000-0000-000019360000}"/>
    <cellStyle name="40% - Accent3 2 5 3 4" xfId="11406" xr:uid="{00000000-0005-0000-0000-00001A360000}"/>
    <cellStyle name="40% - Accent3 2 5 3 5" xfId="15678" xr:uid="{00000000-0005-0000-0000-00001B360000}"/>
    <cellStyle name="40% - Accent3 2 5 3 6" xfId="19912" xr:uid="{00000000-0005-0000-0000-00001C360000}"/>
    <cellStyle name="40% - Accent3 2 5 3 7" xfId="24150" xr:uid="{00000000-0005-0000-0000-00001D360000}"/>
    <cellStyle name="40% - Accent3 2 5 3 8" xfId="28228" xr:uid="{00000000-0005-0000-0000-00001E360000}"/>
    <cellStyle name="40% - Accent3 2 5 4" xfId="1289" xr:uid="{00000000-0005-0000-0000-00001F360000}"/>
    <cellStyle name="40% - Accent3 2 5 4 2" xfId="6264" xr:uid="{00000000-0005-0000-0000-000020360000}"/>
    <cellStyle name="40% - Accent3 2 5 4 3" xfId="10553" xr:uid="{00000000-0005-0000-0000-000021360000}"/>
    <cellStyle name="40% - Accent3 2 5 4 4" xfId="14829" xr:uid="{00000000-0005-0000-0000-000022360000}"/>
    <cellStyle name="40% - Accent3 2 5 4 5" xfId="19071" xr:uid="{00000000-0005-0000-0000-000023360000}"/>
    <cellStyle name="40% - Accent3 2 5 4 6" xfId="23317" xr:uid="{00000000-0005-0000-0000-000024360000}"/>
    <cellStyle name="40% - Accent3 2 5 4 7" xfId="27421" xr:uid="{00000000-0005-0000-0000-000025360000}"/>
    <cellStyle name="40% - Accent3 2 5 5" xfId="3254" xr:uid="{00000000-0005-0000-0000-000026360000}"/>
    <cellStyle name="40% - Accent3 2 5 5 2" xfId="8227" xr:uid="{00000000-0005-0000-0000-000027360000}"/>
    <cellStyle name="40% - Accent3 2 5 5 3" xfId="12504" xr:uid="{00000000-0005-0000-0000-000028360000}"/>
    <cellStyle name="40% - Accent3 2 5 5 4" xfId="16763" xr:uid="{00000000-0005-0000-0000-000029360000}"/>
    <cellStyle name="40% - Accent3 2 5 5 5" xfId="20981" xr:uid="{00000000-0005-0000-0000-00002A360000}"/>
    <cellStyle name="40% - Accent3 2 5 5 6" xfId="25177" xr:uid="{00000000-0005-0000-0000-00002B360000}"/>
    <cellStyle name="40% - Accent3 2 5 5 7" xfId="29073" xr:uid="{00000000-0005-0000-0000-00002C360000}"/>
    <cellStyle name="40% - Accent3 2 5 6" xfId="4602" xr:uid="{00000000-0005-0000-0000-00002D360000}"/>
    <cellStyle name="40% - Accent3 2 5 6 2" xfId="9574" xr:uid="{00000000-0005-0000-0000-00002E360000}"/>
    <cellStyle name="40% - Accent3 2 5 6 3" xfId="13852" xr:uid="{00000000-0005-0000-0000-00002F360000}"/>
    <cellStyle name="40% - Accent3 2 5 6 4" xfId="18108" xr:uid="{00000000-0005-0000-0000-000030360000}"/>
    <cellStyle name="40% - Accent3 2 5 6 5" xfId="22325" xr:uid="{00000000-0005-0000-0000-000031360000}"/>
    <cellStyle name="40% - Accent3 2 5 6 6" xfId="26511" xr:uid="{00000000-0005-0000-0000-000032360000}"/>
    <cellStyle name="40% - Accent3 2 5 6 7" xfId="30390" xr:uid="{00000000-0005-0000-0000-000033360000}"/>
    <cellStyle name="40% - Accent3 2 5 7" xfId="5476" xr:uid="{00000000-0005-0000-0000-000034360000}"/>
    <cellStyle name="40% - Accent3 2 5 8" xfId="5121" xr:uid="{00000000-0005-0000-0000-000035360000}"/>
    <cellStyle name="40% - Accent3 2 5 9" xfId="7992" xr:uid="{00000000-0005-0000-0000-000036360000}"/>
    <cellStyle name="40% - Accent3 2 6" xfId="600" xr:uid="{00000000-0005-0000-0000-000037360000}"/>
    <cellStyle name="40% - Accent3 2 6 10" xfId="12168" xr:uid="{00000000-0005-0000-0000-000038360000}"/>
    <cellStyle name="40% - Accent3 2 6 11" xfId="7825" xr:uid="{00000000-0005-0000-0000-000039360000}"/>
    <cellStyle name="40% - Accent3 2 6 12" xfId="13566" xr:uid="{00000000-0005-0000-0000-00003A360000}"/>
    <cellStyle name="40% - Accent3 2 6 2" xfId="1559" xr:uid="{00000000-0005-0000-0000-00003B360000}"/>
    <cellStyle name="40% - Accent3 2 6 2 2" xfId="2408" xr:uid="{00000000-0005-0000-0000-00003C360000}"/>
    <cellStyle name="40% - Accent3 2 6 2 2 2" xfId="7382" xr:uid="{00000000-0005-0000-0000-00003D360000}"/>
    <cellStyle name="40% - Accent3 2 6 2 2 3" xfId="11667" xr:uid="{00000000-0005-0000-0000-00003E360000}"/>
    <cellStyle name="40% - Accent3 2 6 2 2 4" xfId="15939" xr:uid="{00000000-0005-0000-0000-00003F360000}"/>
    <cellStyle name="40% - Accent3 2 6 2 2 5" xfId="20173" xr:uid="{00000000-0005-0000-0000-000040360000}"/>
    <cellStyle name="40% - Accent3 2 6 2 2 6" xfId="24411" xr:uid="{00000000-0005-0000-0000-000041360000}"/>
    <cellStyle name="40% - Accent3 2 6 2 2 7" xfId="28489" xr:uid="{00000000-0005-0000-0000-000042360000}"/>
    <cellStyle name="40% - Accent3 2 6 2 3" xfId="3967" xr:uid="{00000000-0005-0000-0000-000043360000}"/>
    <cellStyle name="40% - Accent3 2 6 2 3 2" xfId="8941" xr:uid="{00000000-0005-0000-0000-000044360000}"/>
    <cellStyle name="40% - Accent3 2 6 2 3 3" xfId="13218" xr:uid="{00000000-0005-0000-0000-000045360000}"/>
    <cellStyle name="40% - Accent3 2 6 2 3 4" xfId="17476" xr:uid="{00000000-0005-0000-0000-000046360000}"/>
    <cellStyle name="40% - Accent3 2 6 2 3 5" xfId="21695" xr:uid="{00000000-0005-0000-0000-000047360000}"/>
    <cellStyle name="40% - Accent3 2 6 2 3 6" xfId="25890" xr:uid="{00000000-0005-0000-0000-000048360000}"/>
    <cellStyle name="40% - Accent3 2 6 2 3 7" xfId="29786" xr:uid="{00000000-0005-0000-0000-000049360000}"/>
    <cellStyle name="40% - Accent3 2 6 2 4" xfId="6534" xr:uid="{00000000-0005-0000-0000-00004A360000}"/>
    <cellStyle name="40% - Accent3 2 6 2 5" xfId="10823" xr:uid="{00000000-0005-0000-0000-00004B360000}"/>
    <cellStyle name="40% - Accent3 2 6 2 6" xfId="15099" xr:uid="{00000000-0005-0000-0000-00004C360000}"/>
    <cellStyle name="40% - Accent3 2 6 2 7" xfId="19338" xr:uid="{00000000-0005-0000-0000-00004D360000}"/>
    <cellStyle name="40% - Accent3 2 6 2 8" xfId="23587" xr:uid="{00000000-0005-0000-0000-00004E360000}"/>
    <cellStyle name="40% - Accent3 2 6 2 9" xfId="27682" xr:uid="{00000000-0005-0000-0000-00004F360000}"/>
    <cellStyle name="40% - Accent3 2 6 3" xfId="2407" xr:uid="{00000000-0005-0000-0000-000050360000}"/>
    <cellStyle name="40% - Accent3 2 6 3 2" xfId="7381" xr:uid="{00000000-0005-0000-0000-000051360000}"/>
    <cellStyle name="40% - Accent3 2 6 3 3" xfId="11666" xr:uid="{00000000-0005-0000-0000-000052360000}"/>
    <cellStyle name="40% - Accent3 2 6 3 4" xfId="15938" xr:uid="{00000000-0005-0000-0000-000053360000}"/>
    <cellStyle name="40% - Accent3 2 6 3 5" xfId="20172" xr:uid="{00000000-0005-0000-0000-000054360000}"/>
    <cellStyle name="40% - Accent3 2 6 3 6" xfId="24410" xr:uid="{00000000-0005-0000-0000-000055360000}"/>
    <cellStyle name="40% - Accent3 2 6 3 7" xfId="28488" xr:uid="{00000000-0005-0000-0000-000056360000}"/>
    <cellStyle name="40% - Accent3 2 6 4" xfId="1558" xr:uid="{00000000-0005-0000-0000-000057360000}"/>
    <cellStyle name="40% - Accent3 2 6 4 2" xfId="6533" xr:uid="{00000000-0005-0000-0000-000058360000}"/>
    <cellStyle name="40% - Accent3 2 6 4 3" xfId="10822" xr:uid="{00000000-0005-0000-0000-000059360000}"/>
    <cellStyle name="40% - Accent3 2 6 4 4" xfId="15098" xr:uid="{00000000-0005-0000-0000-00005A360000}"/>
    <cellStyle name="40% - Accent3 2 6 4 5" xfId="19337" xr:uid="{00000000-0005-0000-0000-00005B360000}"/>
    <cellStyle name="40% - Accent3 2 6 4 6" xfId="23586" xr:uid="{00000000-0005-0000-0000-00005C360000}"/>
    <cellStyle name="40% - Accent3 2 6 4 7" xfId="27681" xr:uid="{00000000-0005-0000-0000-00005D360000}"/>
    <cellStyle name="40% - Accent3 2 6 5" xfId="3310" xr:uid="{00000000-0005-0000-0000-00005E360000}"/>
    <cellStyle name="40% - Accent3 2 6 5 2" xfId="8284" xr:uid="{00000000-0005-0000-0000-00005F360000}"/>
    <cellStyle name="40% - Accent3 2 6 5 3" xfId="12561" xr:uid="{00000000-0005-0000-0000-000060360000}"/>
    <cellStyle name="40% - Accent3 2 6 5 4" xfId="16819" xr:uid="{00000000-0005-0000-0000-000061360000}"/>
    <cellStyle name="40% - Accent3 2 6 5 5" xfId="21038" xr:uid="{00000000-0005-0000-0000-000062360000}"/>
    <cellStyle name="40% - Accent3 2 6 5 6" xfId="25233" xr:uid="{00000000-0005-0000-0000-000063360000}"/>
    <cellStyle name="40% - Accent3 2 6 5 7" xfId="29129" xr:uid="{00000000-0005-0000-0000-000064360000}"/>
    <cellStyle name="40% - Accent3 2 6 6" xfId="4658" xr:uid="{00000000-0005-0000-0000-000065360000}"/>
    <cellStyle name="40% - Accent3 2 6 6 2" xfId="9630" xr:uid="{00000000-0005-0000-0000-000066360000}"/>
    <cellStyle name="40% - Accent3 2 6 6 3" xfId="13908" xr:uid="{00000000-0005-0000-0000-000067360000}"/>
    <cellStyle name="40% - Accent3 2 6 6 4" xfId="18164" xr:uid="{00000000-0005-0000-0000-000068360000}"/>
    <cellStyle name="40% - Accent3 2 6 6 5" xfId="22381" xr:uid="{00000000-0005-0000-0000-000069360000}"/>
    <cellStyle name="40% - Accent3 2 6 6 6" xfId="26567" xr:uid="{00000000-0005-0000-0000-00006A360000}"/>
    <cellStyle name="40% - Accent3 2 6 6 7" xfId="30446" xr:uid="{00000000-0005-0000-0000-00006B360000}"/>
    <cellStyle name="40% - Accent3 2 6 7" xfId="5576" xr:uid="{00000000-0005-0000-0000-00006C360000}"/>
    <cellStyle name="40% - Accent3 2 6 8" xfId="5107" xr:uid="{00000000-0005-0000-0000-00006D360000}"/>
    <cellStyle name="40% - Accent3 2 6 9" xfId="7890" xr:uid="{00000000-0005-0000-0000-00006E360000}"/>
    <cellStyle name="40% - Accent3 2 7" xfId="1560" xr:uid="{00000000-0005-0000-0000-00006F360000}"/>
    <cellStyle name="40% - Accent3 2 7 2" xfId="2409" xr:uid="{00000000-0005-0000-0000-000070360000}"/>
    <cellStyle name="40% - Accent3 2 7 2 2" xfId="7383" xr:uid="{00000000-0005-0000-0000-000071360000}"/>
    <cellStyle name="40% - Accent3 2 7 2 3" xfId="11668" xr:uid="{00000000-0005-0000-0000-000072360000}"/>
    <cellStyle name="40% - Accent3 2 7 2 4" xfId="15940" xr:uid="{00000000-0005-0000-0000-000073360000}"/>
    <cellStyle name="40% - Accent3 2 7 2 5" xfId="20174" xr:uid="{00000000-0005-0000-0000-000074360000}"/>
    <cellStyle name="40% - Accent3 2 7 2 6" xfId="24412" xr:uid="{00000000-0005-0000-0000-000075360000}"/>
    <cellStyle name="40% - Accent3 2 7 2 7" xfId="28490" xr:uid="{00000000-0005-0000-0000-000076360000}"/>
    <cellStyle name="40% - Accent3 2 7 3" xfId="3638" xr:uid="{00000000-0005-0000-0000-000077360000}"/>
    <cellStyle name="40% - Accent3 2 7 3 2" xfId="8612" xr:uid="{00000000-0005-0000-0000-000078360000}"/>
    <cellStyle name="40% - Accent3 2 7 3 3" xfId="12889" xr:uid="{00000000-0005-0000-0000-000079360000}"/>
    <cellStyle name="40% - Accent3 2 7 3 4" xfId="17147" xr:uid="{00000000-0005-0000-0000-00007A360000}"/>
    <cellStyle name="40% - Accent3 2 7 3 5" xfId="21366" xr:uid="{00000000-0005-0000-0000-00007B360000}"/>
    <cellStyle name="40% - Accent3 2 7 3 6" xfId="25561" xr:uid="{00000000-0005-0000-0000-00007C360000}"/>
    <cellStyle name="40% - Accent3 2 7 3 7" xfId="29457" xr:uid="{00000000-0005-0000-0000-00007D360000}"/>
    <cellStyle name="40% - Accent3 2 7 4" xfId="6535" xr:uid="{00000000-0005-0000-0000-00007E360000}"/>
    <cellStyle name="40% - Accent3 2 7 5" xfId="10824" xr:uid="{00000000-0005-0000-0000-00007F360000}"/>
    <cellStyle name="40% - Accent3 2 7 6" xfId="15100" xr:uid="{00000000-0005-0000-0000-000080360000}"/>
    <cellStyle name="40% - Accent3 2 7 7" xfId="19339" xr:uid="{00000000-0005-0000-0000-000081360000}"/>
    <cellStyle name="40% - Accent3 2 7 8" xfId="23588" xr:uid="{00000000-0005-0000-0000-000082360000}"/>
    <cellStyle name="40% - Accent3 2 7 9" xfId="27683" xr:uid="{00000000-0005-0000-0000-000083360000}"/>
    <cellStyle name="40% - Accent3 2 8" xfId="1852" xr:uid="{00000000-0005-0000-0000-000084360000}"/>
    <cellStyle name="40% - Accent3 2 8 2" xfId="6826" xr:uid="{00000000-0005-0000-0000-000085360000}"/>
    <cellStyle name="40% - Accent3 2 8 3" xfId="11112" xr:uid="{00000000-0005-0000-0000-000086360000}"/>
    <cellStyle name="40% - Accent3 2 8 4" xfId="15386" xr:uid="{00000000-0005-0000-0000-000087360000}"/>
    <cellStyle name="40% - Accent3 2 8 5" xfId="19621" xr:uid="{00000000-0005-0000-0000-000088360000}"/>
    <cellStyle name="40% - Accent3 2 8 6" xfId="23861" xr:uid="{00000000-0005-0000-0000-000089360000}"/>
    <cellStyle name="40% - Accent3 2 8 7" xfId="27942" xr:uid="{00000000-0005-0000-0000-00008A360000}"/>
    <cellStyle name="40% - Accent3 2 9" xfId="938" xr:uid="{00000000-0005-0000-0000-00008B360000}"/>
    <cellStyle name="40% - Accent3 2 9 2" xfId="5914" xr:uid="{00000000-0005-0000-0000-00008C360000}"/>
    <cellStyle name="40% - Accent3 2 9 3" xfId="10204" xr:uid="{00000000-0005-0000-0000-00008D360000}"/>
    <cellStyle name="40% - Accent3 2 9 4" xfId="14483" xr:uid="{00000000-0005-0000-0000-00008E360000}"/>
    <cellStyle name="40% - Accent3 2 9 5" xfId="18737" xr:uid="{00000000-0005-0000-0000-00008F360000}"/>
    <cellStyle name="40% - Accent3 2 9 6" xfId="22987" xr:uid="{00000000-0005-0000-0000-000090360000}"/>
    <cellStyle name="40% - Accent3 2 9 7" xfId="27133" xr:uid="{00000000-0005-0000-0000-000091360000}"/>
    <cellStyle name="40% - Accent3 3" xfId="128" xr:uid="{00000000-0005-0000-0000-000092360000}"/>
    <cellStyle name="40% - Accent3 3 2" xfId="2964" xr:uid="{00000000-0005-0000-0000-000093360000}"/>
    <cellStyle name="40% - Accent3 3 3" xfId="2773" xr:uid="{00000000-0005-0000-0000-000094360000}"/>
    <cellStyle name="40% - Accent3 4" xfId="111" xr:uid="{00000000-0005-0000-0000-000095360000}"/>
    <cellStyle name="40% - Accent3 4 10" xfId="4349" xr:uid="{00000000-0005-0000-0000-000096360000}"/>
    <cellStyle name="40% - Accent3 4 10 2" xfId="9321" xr:uid="{00000000-0005-0000-0000-000097360000}"/>
    <cellStyle name="40% - Accent3 4 10 3" xfId="13599" xr:uid="{00000000-0005-0000-0000-000098360000}"/>
    <cellStyle name="40% - Accent3 4 10 4" xfId="17855" xr:uid="{00000000-0005-0000-0000-000099360000}"/>
    <cellStyle name="40% - Accent3 4 10 5" xfId="22072" xr:uid="{00000000-0005-0000-0000-00009A360000}"/>
    <cellStyle name="40% - Accent3 4 10 6" xfId="26258" xr:uid="{00000000-0005-0000-0000-00009B360000}"/>
    <cellStyle name="40% - Accent3 4 10 7" xfId="30137" xr:uid="{00000000-0005-0000-0000-00009C360000}"/>
    <cellStyle name="40% - Accent3 4 11" xfId="5090" xr:uid="{00000000-0005-0000-0000-00009D360000}"/>
    <cellStyle name="40% - Accent3 4 12" xfId="5330" xr:uid="{00000000-0005-0000-0000-00009E360000}"/>
    <cellStyle name="40% - Accent3 4 13" xfId="7814" xr:uid="{00000000-0005-0000-0000-00009F360000}"/>
    <cellStyle name="40% - Accent3 4 14" xfId="12094" xr:uid="{00000000-0005-0000-0000-0000A0360000}"/>
    <cellStyle name="40% - Accent3 4 15" xfId="19455" xr:uid="{00000000-0005-0000-0000-0000A1360000}"/>
    <cellStyle name="40% - Accent3 4 16" xfId="20596" xr:uid="{00000000-0005-0000-0000-0000A2360000}"/>
    <cellStyle name="40% - Accent3 4 2" xfId="302" xr:uid="{00000000-0005-0000-0000-0000A3360000}"/>
    <cellStyle name="40% - Accent3 4 2 10" xfId="11944" xr:uid="{00000000-0005-0000-0000-0000A4360000}"/>
    <cellStyle name="40% - Accent3 4 2 11" xfId="16218" xr:uid="{00000000-0005-0000-0000-0000A5360000}"/>
    <cellStyle name="40% - Accent3 4 2 12" xfId="20621" xr:uid="{00000000-0005-0000-0000-0000A6360000}"/>
    <cellStyle name="40% - Accent3 4 2 13" xfId="24681" xr:uid="{00000000-0005-0000-0000-0000A7360000}"/>
    <cellStyle name="40% - Accent3 4 2 2" xfId="466" xr:uid="{00000000-0005-0000-0000-0000A8360000}"/>
    <cellStyle name="40% - Accent3 4 2 2 10" xfId="7719" xr:uid="{00000000-0005-0000-0000-0000A9360000}"/>
    <cellStyle name="40% - Accent3 4 2 2 11" xfId="22027" xr:uid="{00000000-0005-0000-0000-0000AA360000}"/>
    <cellStyle name="40% - Accent3 4 2 2 12" xfId="7876" xr:uid="{00000000-0005-0000-0000-0000AB360000}"/>
    <cellStyle name="40% - Accent3 4 2 2 2" xfId="840" xr:uid="{00000000-0005-0000-0000-0000AC360000}"/>
    <cellStyle name="40% - Accent3 4 2 2 2 10" xfId="22893" xr:uid="{00000000-0005-0000-0000-0000AD360000}"/>
    <cellStyle name="40% - Accent3 4 2 2 2 11" xfId="27045" xr:uid="{00000000-0005-0000-0000-0000AE360000}"/>
    <cellStyle name="40% - Accent3 4 2 2 2 2" xfId="2410" xr:uid="{00000000-0005-0000-0000-0000AF360000}"/>
    <cellStyle name="40% - Accent3 4 2 2 2 2 2" xfId="4207" xr:uid="{00000000-0005-0000-0000-0000B0360000}"/>
    <cellStyle name="40% - Accent3 4 2 2 2 2 2 2" xfId="9181" xr:uid="{00000000-0005-0000-0000-0000B1360000}"/>
    <cellStyle name="40% - Accent3 4 2 2 2 2 2 3" xfId="13458" xr:uid="{00000000-0005-0000-0000-0000B2360000}"/>
    <cellStyle name="40% - Accent3 4 2 2 2 2 2 4" xfId="17716" xr:uid="{00000000-0005-0000-0000-0000B3360000}"/>
    <cellStyle name="40% - Accent3 4 2 2 2 2 2 5" xfId="21935" xr:uid="{00000000-0005-0000-0000-0000B4360000}"/>
    <cellStyle name="40% - Accent3 4 2 2 2 2 2 6" xfId="26130" xr:uid="{00000000-0005-0000-0000-0000B5360000}"/>
    <cellStyle name="40% - Accent3 4 2 2 2 2 2 7" xfId="30026" xr:uid="{00000000-0005-0000-0000-0000B6360000}"/>
    <cellStyle name="40% - Accent3 4 2 2 2 2 3" xfId="7384" xr:uid="{00000000-0005-0000-0000-0000B7360000}"/>
    <cellStyle name="40% - Accent3 4 2 2 2 2 4" xfId="11669" xr:uid="{00000000-0005-0000-0000-0000B8360000}"/>
    <cellStyle name="40% - Accent3 4 2 2 2 2 5" xfId="15941" xr:uid="{00000000-0005-0000-0000-0000B9360000}"/>
    <cellStyle name="40% - Accent3 4 2 2 2 2 6" xfId="20175" xr:uid="{00000000-0005-0000-0000-0000BA360000}"/>
    <cellStyle name="40% - Accent3 4 2 2 2 2 7" xfId="24413" xr:uid="{00000000-0005-0000-0000-0000BB360000}"/>
    <cellStyle name="40% - Accent3 4 2 2 2 2 8" xfId="28491" xr:uid="{00000000-0005-0000-0000-0000BC360000}"/>
    <cellStyle name="40% - Accent3 4 2 2 2 3" xfId="1561" xr:uid="{00000000-0005-0000-0000-0000BD360000}"/>
    <cellStyle name="40% - Accent3 4 2 2 2 3 2" xfId="6536" xr:uid="{00000000-0005-0000-0000-0000BE360000}"/>
    <cellStyle name="40% - Accent3 4 2 2 2 3 3" xfId="10825" xr:uid="{00000000-0005-0000-0000-0000BF360000}"/>
    <cellStyle name="40% - Accent3 4 2 2 2 3 4" xfId="15101" xr:uid="{00000000-0005-0000-0000-0000C0360000}"/>
    <cellStyle name="40% - Accent3 4 2 2 2 3 5" xfId="19340" xr:uid="{00000000-0005-0000-0000-0000C1360000}"/>
    <cellStyle name="40% - Accent3 4 2 2 2 3 6" xfId="23589" xr:uid="{00000000-0005-0000-0000-0000C2360000}"/>
    <cellStyle name="40% - Accent3 4 2 2 2 3 7" xfId="27684" xr:uid="{00000000-0005-0000-0000-0000C3360000}"/>
    <cellStyle name="40% - Accent3 4 2 2 2 4" xfId="3550" xr:uid="{00000000-0005-0000-0000-0000C4360000}"/>
    <cellStyle name="40% - Accent3 4 2 2 2 4 2" xfId="8524" xr:uid="{00000000-0005-0000-0000-0000C5360000}"/>
    <cellStyle name="40% - Accent3 4 2 2 2 4 3" xfId="12801" xr:uid="{00000000-0005-0000-0000-0000C6360000}"/>
    <cellStyle name="40% - Accent3 4 2 2 2 4 4" xfId="17059" xr:uid="{00000000-0005-0000-0000-0000C7360000}"/>
    <cellStyle name="40% - Accent3 4 2 2 2 4 5" xfId="21278" xr:uid="{00000000-0005-0000-0000-0000C8360000}"/>
    <cellStyle name="40% - Accent3 4 2 2 2 4 6" xfId="25473" xr:uid="{00000000-0005-0000-0000-0000C9360000}"/>
    <cellStyle name="40% - Accent3 4 2 2 2 4 7" xfId="29369" xr:uid="{00000000-0005-0000-0000-0000CA360000}"/>
    <cellStyle name="40% - Accent3 4 2 2 2 5" xfId="4898" xr:uid="{00000000-0005-0000-0000-0000CB360000}"/>
    <cellStyle name="40% - Accent3 4 2 2 2 5 2" xfId="9870" xr:uid="{00000000-0005-0000-0000-0000CC360000}"/>
    <cellStyle name="40% - Accent3 4 2 2 2 5 3" xfId="14148" xr:uid="{00000000-0005-0000-0000-0000CD360000}"/>
    <cellStyle name="40% - Accent3 4 2 2 2 5 4" xfId="18404" xr:uid="{00000000-0005-0000-0000-0000CE360000}"/>
    <cellStyle name="40% - Accent3 4 2 2 2 5 5" xfId="22621" xr:uid="{00000000-0005-0000-0000-0000CF360000}"/>
    <cellStyle name="40% - Accent3 4 2 2 2 5 6" xfId="26807" xr:uid="{00000000-0005-0000-0000-0000D0360000}"/>
    <cellStyle name="40% - Accent3 4 2 2 2 5 7" xfId="30686" xr:uid="{00000000-0005-0000-0000-0000D1360000}"/>
    <cellStyle name="40% - Accent3 4 2 2 2 6" xfId="5816" xr:uid="{00000000-0005-0000-0000-0000D2360000}"/>
    <cellStyle name="40% - Accent3 4 2 2 2 7" xfId="10108" xr:uid="{00000000-0005-0000-0000-0000D3360000}"/>
    <cellStyle name="40% - Accent3 4 2 2 2 8" xfId="14386" xr:uid="{00000000-0005-0000-0000-0000D4360000}"/>
    <cellStyle name="40% - Accent3 4 2 2 2 9" xfId="18642" xr:uid="{00000000-0005-0000-0000-0000D5360000}"/>
    <cellStyle name="40% - Accent3 4 2 2 3" xfId="2099" xr:uid="{00000000-0005-0000-0000-0000D6360000}"/>
    <cellStyle name="40% - Accent3 4 2 2 3 2" xfId="3878" xr:uid="{00000000-0005-0000-0000-0000D7360000}"/>
    <cellStyle name="40% - Accent3 4 2 2 3 2 2" xfId="8852" xr:uid="{00000000-0005-0000-0000-0000D8360000}"/>
    <cellStyle name="40% - Accent3 4 2 2 3 2 3" xfId="13129" xr:uid="{00000000-0005-0000-0000-0000D9360000}"/>
    <cellStyle name="40% - Accent3 4 2 2 3 2 4" xfId="17387" xr:uid="{00000000-0005-0000-0000-0000DA360000}"/>
    <cellStyle name="40% - Accent3 4 2 2 3 2 5" xfId="21606" xr:uid="{00000000-0005-0000-0000-0000DB360000}"/>
    <cellStyle name="40% - Accent3 4 2 2 3 2 6" xfId="25801" xr:uid="{00000000-0005-0000-0000-0000DC360000}"/>
    <cellStyle name="40% - Accent3 4 2 2 3 2 7" xfId="29697" xr:uid="{00000000-0005-0000-0000-0000DD360000}"/>
    <cellStyle name="40% - Accent3 4 2 2 3 3" xfId="7073" xr:uid="{00000000-0005-0000-0000-0000DE360000}"/>
    <cellStyle name="40% - Accent3 4 2 2 3 4" xfId="11358" xr:uid="{00000000-0005-0000-0000-0000DF360000}"/>
    <cellStyle name="40% - Accent3 4 2 2 3 5" xfId="15630" xr:uid="{00000000-0005-0000-0000-0000E0360000}"/>
    <cellStyle name="40% - Accent3 4 2 2 3 6" xfId="19864" xr:uid="{00000000-0005-0000-0000-0000E1360000}"/>
    <cellStyle name="40% - Accent3 4 2 2 3 7" xfId="24102" xr:uid="{00000000-0005-0000-0000-0000E2360000}"/>
    <cellStyle name="40% - Accent3 4 2 2 3 8" xfId="28180" xr:uid="{00000000-0005-0000-0000-0000E3360000}"/>
    <cellStyle name="40% - Accent3 4 2 2 4" xfId="1238" xr:uid="{00000000-0005-0000-0000-0000E4360000}"/>
    <cellStyle name="40% - Accent3 4 2 2 4 2" xfId="6213" xr:uid="{00000000-0005-0000-0000-0000E5360000}"/>
    <cellStyle name="40% - Accent3 4 2 2 4 3" xfId="10502" xr:uid="{00000000-0005-0000-0000-0000E6360000}"/>
    <cellStyle name="40% - Accent3 4 2 2 4 4" xfId="14780" xr:uid="{00000000-0005-0000-0000-0000E7360000}"/>
    <cellStyle name="40% - Accent3 4 2 2 4 5" xfId="19022" xr:uid="{00000000-0005-0000-0000-0000E8360000}"/>
    <cellStyle name="40% - Accent3 4 2 2 4 6" xfId="23268" xr:uid="{00000000-0005-0000-0000-0000E9360000}"/>
    <cellStyle name="40% - Accent3 4 2 2 4 7" xfId="27373" xr:uid="{00000000-0005-0000-0000-0000EA360000}"/>
    <cellStyle name="40% - Accent3 4 2 2 5" xfId="3221" xr:uid="{00000000-0005-0000-0000-0000EB360000}"/>
    <cellStyle name="40% - Accent3 4 2 2 5 2" xfId="8194" xr:uid="{00000000-0005-0000-0000-0000EC360000}"/>
    <cellStyle name="40% - Accent3 4 2 2 5 3" xfId="12471" xr:uid="{00000000-0005-0000-0000-0000ED360000}"/>
    <cellStyle name="40% - Accent3 4 2 2 5 4" xfId="16730" xr:uid="{00000000-0005-0000-0000-0000EE360000}"/>
    <cellStyle name="40% - Accent3 4 2 2 5 5" xfId="20948" xr:uid="{00000000-0005-0000-0000-0000EF360000}"/>
    <cellStyle name="40% - Accent3 4 2 2 5 6" xfId="25144" xr:uid="{00000000-0005-0000-0000-0000F0360000}"/>
    <cellStyle name="40% - Accent3 4 2 2 5 7" xfId="29040" xr:uid="{00000000-0005-0000-0000-0000F1360000}"/>
    <cellStyle name="40% - Accent3 4 2 2 6" xfId="4569" xr:uid="{00000000-0005-0000-0000-0000F2360000}"/>
    <cellStyle name="40% - Accent3 4 2 2 6 2" xfId="9541" xr:uid="{00000000-0005-0000-0000-0000F3360000}"/>
    <cellStyle name="40% - Accent3 4 2 2 6 3" xfId="13819" xr:uid="{00000000-0005-0000-0000-0000F4360000}"/>
    <cellStyle name="40% - Accent3 4 2 2 6 4" xfId="18075" xr:uid="{00000000-0005-0000-0000-0000F5360000}"/>
    <cellStyle name="40% - Accent3 4 2 2 6 5" xfId="22292" xr:uid="{00000000-0005-0000-0000-0000F6360000}"/>
    <cellStyle name="40% - Accent3 4 2 2 6 6" xfId="26478" xr:uid="{00000000-0005-0000-0000-0000F7360000}"/>
    <cellStyle name="40% - Accent3 4 2 2 6 7" xfId="30357" xr:uid="{00000000-0005-0000-0000-0000F8360000}"/>
    <cellStyle name="40% - Accent3 4 2 2 7" xfId="5443" xr:uid="{00000000-0005-0000-0000-0000F9360000}"/>
    <cellStyle name="40% - Accent3 4 2 2 8" xfId="5007" xr:uid="{00000000-0005-0000-0000-0000FA360000}"/>
    <cellStyle name="40% - Accent3 4 2 2 9" xfId="5030" xr:uid="{00000000-0005-0000-0000-0000FB360000}"/>
    <cellStyle name="40% - Accent3 4 2 3" xfId="685" xr:uid="{00000000-0005-0000-0000-0000FC360000}"/>
    <cellStyle name="40% - Accent3 4 2 3 10" xfId="22738" xr:uid="{00000000-0005-0000-0000-0000FD360000}"/>
    <cellStyle name="40% - Accent3 4 2 3 11" xfId="26890" xr:uid="{00000000-0005-0000-0000-0000FE360000}"/>
    <cellStyle name="40% - Accent3 4 2 3 2" xfId="2411" xr:uid="{00000000-0005-0000-0000-0000FF360000}"/>
    <cellStyle name="40% - Accent3 4 2 3 2 2" xfId="4052" xr:uid="{00000000-0005-0000-0000-000000370000}"/>
    <cellStyle name="40% - Accent3 4 2 3 2 2 2" xfId="9026" xr:uid="{00000000-0005-0000-0000-000001370000}"/>
    <cellStyle name="40% - Accent3 4 2 3 2 2 3" xfId="13303" xr:uid="{00000000-0005-0000-0000-000002370000}"/>
    <cellStyle name="40% - Accent3 4 2 3 2 2 4" xfId="17561" xr:uid="{00000000-0005-0000-0000-000003370000}"/>
    <cellStyle name="40% - Accent3 4 2 3 2 2 5" xfId="21780" xr:uid="{00000000-0005-0000-0000-000004370000}"/>
    <cellStyle name="40% - Accent3 4 2 3 2 2 6" xfId="25975" xr:uid="{00000000-0005-0000-0000-000005370000}"/>
    <cellStyle name="40% - Accent3 4 2 3 2 2 7" xfId="29871" xr:uid="{00000000-0005-0000-0000-000006370000}"/>
    <cellStyle name="40% - Accent3 4 2 3 2 3" xfId="7385" xr:uid="{00000000-0005-0000-0000-000007370000}"/>
    <cellStyle name="40% - Accent3 4 2 3 2 4" xfId="11670" xr:uid="{00000000-0005-0000-0000-000008370000}"/>
    <cellStyle name="40% - Accent3 4 2 3 2 5" xfId="15942" xr:uid="{00000000-0005-0000-0000-000009370000}"/>
    <cellStyle name="40% - Accent3 4 2 3 2 6" xfId="20176" xr:uid="{00000000-0005-0000-0000-00000A370000}"/>
    <cellStyle name="40% - Accent3 4 2 3 2 7" xfId="24414" xr:uid="{00000000-0005-0000-0000-00000B370000}"/>
    <cellStyle name="40% - Accent3 4 2 3 2 8" xfId="28492" xr:uid="{00000000-0005-0000-0000-00000C370000}"/>
    <cellStyle name="40% - Accent3 4 2 3 3" xfId="1562" xr:uid="{00000000-0005-0000-0000-00000D370000}"/>
    <cellStyle name="40% - Accent3 4 2 3 3 2" xfId="6537" xr:uid="{00000000-0005-0000-0000-00000E370000}"/>
    <cellStyle name="40% - Accent3 4 2 3 3 3" xfId="10826" xr:uid="{00000000-0005-0000-0000-00000F370000}"/>
    <cellStyle name="40% - Accent3 4 2 3 3 4" xfId="15102" xr:uid="{00000000-0005-0000-0000-000010370000}"/>
    <cellStyle name="40% - Accent3 4 2 3 3 5" xfId="19341" xr:uid="{00000000-0005-0000-0000-000011370000}"/>
    <cellStyle name="40% - Accent3 4 2 3 3 6" xfId="23590" xr:uid="{00000000-0005-0000-0000-000012370000}"/>
    <cellStyle name="40% - Accent3 4 2 3 3 7" xfId="27685" xr:uid="{00000000-0005-0000-0000-000013370000}"/>
    <cellStyle name="40% - Accent3 4 2 3 4" xfId="3395" xr:uid="{00000000-0005-0000-0000-000014370000}"/>
    <cellStyle name="40% - Accent3 4 2 3 4 2" xfId="8369" xr:uid="{00000000-0005-0000-0000-000015370000}"/>
    <cellStyle name="40% - Accent3 4 2 3 4 3" xfId="12646" xr:uid="{00000000-0005-0000-0000-000016370000}"/>
    <cellStyle name="40% - Accent3 4 2 3 4 4" xfId="16904" xr:uid="{00000000-0005-0000-0000-000017370000}"/>
    <cellStyle name="40% - Accent3 4 2 3 4 5" xfId="21123" xr:uid="{00000000-0005-0000-0000-000018370000}"/>
    <cellStyle name="40% - Accent3 4 2 3 4 6" xfId="25318" xr:uid="{00000000-0005-0000-0000-000019370000}"/>
    <cellStyle name="40% - Accent3 4 2 3 4 7" xfId="29214" xr:uid="{00000000-0005-0000-0000-00001A370000}"/>
    <cellStyle name="40% - Accent3 4 2 3 5" xfId="4743" xr:uid="{00000000-0005-0000-0000-00001B370000}"/>
    <cellStyle name="40% - Accent3 4 2 3 5 2" xfId="9715" xr:uid="{00000000-0005-0000-0000-00001C370000}"/>
    <cellStyle name="40% - Accent3 4 2 3 5 3" xfId="13993" xr:uid="{00000000-0005-0000-0000-00001D370000}"/>
    <cellStyle name="40% - Accent3 4 2 3 5 4" xfId="18249" xr:uid="{00000000-0005-0000-0000-00001E370000}"/>
    <cellStyle name="40% - Accent3 4 2 3 5 5" xfId="22466" xr:uid="{00000000-0005-0000-0000-00001F370000}"/>
    <cellStyle name="40% - Accent3 4 2 3 5 6" xfId="26652" xr:uid="{00000000-0005-0000-0000-000020370000}"/>
    <cellStyle name="40% - Accent3 4 2 3 5 7" xfId="30531" xr:uid="{00000000-0005-0000-0000-000021370000}"/>
    <cellStyle name="40% - Accent3 4 2 3 6" xfId="5661" xr:uid="{00000000-0005-0000-0000-000022370000}"/>
    <cellStyle name="40% - Accent3 4 2 3 7" xfId="9953" xr:uid="{00000000-0005-0000-0000-000023370000}"/>
    <cellStyle name="40% - Accent3 4 2 3 8" xfId="14231" xr:uid="{00000000-0005-0000-0000-000024370000}"/>
    <cellStyle name="40% - Accent3 4 2 3 9" xfId="18487" xr:uid="{00000000-0005-0000-0000-000025370000}"/>
    <cellStyle name="40% - Accent3 4 2 4" xfId="1946" xr:uid="{00000000-0005-0000-0000-000026370000}"/>
    <cellStyle name="40% - Accent3 4 2 4 2" xfId="3723" xr:uid="{00000000-0005-0000-0000-000027370000}"/>
    <cellStyle name="40% - Accent3 4 2 4 2 2" xfId="8697" xr:uid="{00000000-0005-0000-0000-000028370000}"/>
    <cellStyle name="40% - Accent3 4 2 4 2 3" xfId="12974" xr:uid="{00000000-0005-0000-0000-000029370000}"/>
    <cellStyle name="40% - Accent3 4 2 4 2 4" xfId="17232" xr:uid="{00000000-0005-0000-0000-00002A370000}"/>
    <cellStyle name="40% - Accent3 4 2 4 2 5" xfId="21451" xr:uid="{00000000-0005-0000-0000-00002B370000}"/>
    <cellStyle name="40% - Accent3 4 2 4 2 6" xfId="25646" xr:uid="{00000000-0005-0000-0000-00002C370000}"/>
    <cellStyle name="40% - Accent3 4 2 4 2 7" xfId="29542" xr:uid="{00000000-0005-0000-0000-00002D370000}"/>
    <cellStyle name="40% - Accent3 4 2 4 3" xfId="6920" xr:uid="{00000000-0005-0000-0000-00002E370000}"/>
    <cellStyle name="40% - Accent3 4 2 4 4" xfId="11205" xr:uid="{00000000-0005-0000-0000-00002F370000}"/>
    <cellStyle name="40% - Accent3 4 2 4 5" xfId="15478" xr:uid="{00000000-0005-0000-0000-000030370000}"/>
    <cellStyle name="40% - Accent3 4 2 4 6" xfId="19713" xr:uid="{00000000-0005-0000-0000-000031370000}"/>
    <cellStyle name="40% - Accent3 4 2 4 7" xfId="23951" xr:uid="{00000000-0005-0000-0000-000032370000}"/>
    <cellStyle name="40% - Accent3 4 2 4 8" xfId="28029" xr:uid="{00000000-0005-0000-0000-000033370000}"/>
    <cellStyle name="40% - Accent3 4 2 5" xfId="1062" xr:uid="{00000000-0005-0000-0000-000034370000}"/>
    <cellStyle name="40% - Accent3 4 2 5 2" xfId="6038" xr:uid="{00000000-0005-0000-0000-000035370000}"/>
    <cellStyle name="40% - Accent3 4 2 5 3" xfId="10327" xr:uid="{00000000-0005-0000-0000-000036370000}"/>
    <cellStyle name="40% - Accent3 4 2 5 4" xfId="14605" xr:uid="{00000000-0005-0000-0000-000037370000}"/>
    <cellStyle name="40% - Accent3 4 2 5 5" xfId="18853" xr:uid="{00000000-0005-0000-0000-000038370000}"/>
    <cellStyle name="40% - Accent3 4 2 5 6" xfId="23101" xr:uid="{00000000-0005-0000-0000-000039370000}"/>
    <cellStyle name="40% - Accent3 4 2 5 7" xfId="27221" xr:uid="{00000000-0005-0000-0000-00003A370000}"/>
    <cellStyle name="40% - Accent3 4 2 6" xfId="3066" xr:uid="{00000000-0005-0000-0000-00003B370000}"/>
    <cellStyle name="40% - Accent3 4 2 6 2" xfId="8039" xr:uid="{00000000-0005-0000-0000-00003C370000}"/>
    <cellStyle name="40% - Accent3 4 2 6 3" xfId="12316" xr:uid="{00000000-0005-0000-0000-00003D370000}"/>
    <cellStyle name="40% - Accent3 4 2 6 4" xfId="16575" xr:uid="{00000000-0005-0000-0000-00003E370000}"/>
    <cellStyle name="40% - Accent3 4 2 6 5" xfId="20793" xr:uid="{00000000-0005-0000-0000-00003F370000}"/>
    <cellStyle name="40% - Accent3 4 2 6 6" xfId="24989" xr:uid="{00000000-0005-0000-0000-000040370000}"/>
    <cellStyle name="40% - Accent3 4 2 6 7" xfId="28885" xr:uid="{00000000-0005-0000-0000-000041370000}"/>
    <cellStyle name="40% - Accent3 4 2 7" xfId="4414" xr:uid="{00000000-0005-0000-0000-000042370000}"/>
    <cellStyle name="40% - Accent3 4 2 7 2" xfId="9386" xr:uid="{00000000-0005-0000-0000-000043370000}"/>
    <cellStyle name="40% - Accent3 4 2 7 3" xfId="13664" xr:uid="{00000000-0005-0000-0000-000044370000}"/>
    <cellStyle name="40% - Accent3 4 2 7 4" xfId="17920" xr:uid="{00000000-0005-0000-0000-000045370000}"/>
    <cellStyle name="40% - Accent3 4 2 7 5" xfId="22137" xr:uid="{00000000-0005-0000-0000-000046370000}"/>
    <cellStyle name="40% - Accent3 4 2 7 6" xfId="26323" xr:uid="{00000000-0005-0000-0000-000047370000}"/>
    <cellStyle name="40% - Accent3 4 2 7 7" xfId="30202" xr:uid="{00000000-0005-0000-0000-000048370000}"/>
    <cellStyle name="40% - Accent3 4 2 8" xfId="5279" xr:uid="{00000000-0005-0000-0000-000049370000}"/>
    <cellStyle name="40% - Accent3 4 2 9" xfId="7662" xr:uid="{00000000-0005-0000-0000-00004A370000}"/>
    <cellStyle name="40% - Accent3 4 3" xfId="404" xr:uid="{00000000-0005-0000-0000-00004B370000}"/>
    <cellStyle name="40% - Accent3 4 3 10" xfId="14635" xr:uid="{00000000-0005-0000-0000-00004C370000}"/>
    <cellStyle name="40% - Accent3 4 3 11" xfId="20673" xr:uid="{00000000-0005-0000-0000-00004D370000}"/>
    <cellStyle name="40% - Accent3 4 3 12" xfId="23130" xr:uid="{00000000-0005-0000-0000-00004E370000}"/>
    <cellStyle name="40% - Accent3 4 3 2" xfId="778" xr:uid="{00000000-0005-0000-0000-00004F370000}"/>
    <cellStyle name="40% - Accent3 4 3 2 10" xfId="22831" xr:uid="{00000000-0005-0000-0000-000050370000}"/>
    <cellStyle name="40% - Accent3 4 3 2 11" xfId="26983" xr:uid="{00000000-0005-0000-0000-000051370000}"/>
    <cellStyle name="40% - Accent3 4 3 2 2" xfId="2412" xr:uid="{00000000-0005-0000-0000-000052370000}"/>
    <cellStyle name="40% - Accent3 4 3 2 2 2" xfId="4145" xr:uid="{00000000-0005-0000-0000-000053370000}"/>
    <cellStyle name="40% - Accent3 4 3 2 2 2 2" xfId="9119" xr:uid="{00000000-0005-0000-0000-000054370000}"/>
    <cellStyle name="40% - Accent3 4 3 2 2 2 3" xfId="13396" xr:uid="{00000000-0005-0000-0000-000055370000}"/>
    <cellStyle name="40% - Accent3 4 3 2 2 2 4" xfId="17654" xr:uid="{00000000-0005-0000-0000-000056370000}"/>
    <cellStyle name="40% - Accent3 4 3 2 2 2 5" xfId="21873" xr:uid="{00000000-0005-0000-0000-000057370000}"/>
    <cellStyle name="40% - Accent3 4 3 2 2 2 6" xfId="26068" xr:uid="{00000000-0005-0000-0000-000058370000}"/>
    <cellStyle name="40% - Accent3 4 3 2 2 2 7" xfId="29964" xr:uid="{00000000-0005-0000-0000-000059370000}"/>
    <cellStyle name="40% - Accent3 4 3 2 2 3" xfId="7386" xr:uid="{00000000-0005-0000-0000-00005A370000}"/>
    <cellStyle name="40% - Accent3 4 3 2 2 4" xfId="11671" xr:uid="{00000000-0005-0000-0000-00005B370000}"/>
    <cellStyle name="40% - Accent3 4 3 2 2 5" xfId="15943" xr:uid="{00000000-0005-0000-0000-00005C370000}"/>
    <cellStyle name="40% - Accent3 4 3 2 2 6" xfId="20177" xr:uid="{00000000-0005-0000-0000-00005D370000}"/>
    <cellStyle name="40% - Accent3 4 3 2 2 7" xfId="24415" xr:uid="{00000000-0005-0000-0000-00005E370000}"/>
    <cellStyle name="40% - Accent3 4 3 2 2 8" xfId="28493" xr:uid="{00000000-0005-0000-0000-00005F370000}"/>
    <cellStyle name="40% - Accent3 4 3 2 3" xfId="1563" xr:uid="{00000000-0005-0000-0000-000060370000}"/>
    <cellStyle name="40% - Accent3 4 3 2 3 2" xfId="6538" xr:uid="{00000000-0005-0000-0000-000061370000}"/>
    <cellStyle name="40% - Accent3 4 3 2 3 3" xfId="10827" xr:uid="{00000000-0005-0000-0000-000062370000}"/>
    <cellStyle name="40% - Accent3 4 3 2 3 4" xfId="15103" xr:uid="{00000000-0005-0000-0000-000063370000}"/>
    <cellStyle name="40% - Accent3 4 3 2 3 5" xfId="19342" xr:uid="{00000000-0005-0000-0000-000064370000}"/>
    <cellStyle name="40% - Accent3 4 3 2 3 6" xfId="23591" xr:uid="{00000000-0005-0000-0000-000065370000}"/>
    <cellStyle name="40% - Accent3 4 3 2 3 7" xfId="27686" xr:uid="{00000000-0005-0000-0000-000066370000}"/>
    <cellStyle name="40% - Accent3 4 3 2 4" xfId="3488" xr:uid="{00000000-0005-0000-0000-000067370000}"/>
    <cellStyle name="40% - Accent3 4 3 2 4 2" xfId="8462" xr:uid="{00000000-0005-0000-0000-000068370000}"/>
    <cellStyle name="40% - Accent3 4 3 2 4 3" xfId="12739" xr:uid="{00000000-0005-0000-0000-000069370000}"/>
    <cellStyle name="40% - Accent3 4 3 2 4 4" xfId="16997" xr:uid="{00000000-0005-0000-0000-00006A370000}"/>
    <cellStyle name="40% - Accent3 4 3 2 4 5" xfId="21216" xr:uid="{00000000-0005-0000-0000-00006B370000}"/>
    <cellStyle name="40% - Accent3 4 3 2 4 6" xfId="25411" xr:uid="{00000000-0005-0000-0000-00006C370000}"/>
    <cellStyle name="40% - Accent3 4 3 2 4 7" xfId="29307" xr:uid="{00000000-0005-0000-0000-00006D370000}"/>
    <cellStyle name="40% - Accent3 4 3 2 5" xfId="4836" xr:uid="{00000000-0005-0000-0000-00006E370000}"/>
    <cellStyle name="40% - Accent3 4 3 2 5 2" xfId="9808" xr:uid="{00000000-0005-0000-0000-00006F370000}"/>
    <cellStyle name="40% - Accent3 4 3 2 5 3" xfId="14086" xr:uid="{00000000-0005-0000-0000-000070370000}"/>
    <cellStyle name="40% - Accent3 4 3 2 5 4" xfId="18342" xr:uid="{00000000-0005-0000-0000-000071370000}"/>
    <cellStyle name="40% - Accent3 4 3 2 5 5" xfId="22559" xr:uid="{00000000-0005-0000-0000-000072370000}"/>
    <cellStyle name="40% - Accent3 4 3 2 5 6" xfId="26745" xr:uid="{00000000-0005-0000-0000-000073370000}"/>
    <cellStyle name="40% - Accent3 4 3 2 5 7" xfId="30624" xr:uid="{00000000-0005-0000-0000-000074370000}"/>
    <cellStyle name="40% - Accent3 4 3 2 6" xfId="5754" xr:uid="{00000000-0005-0000-0000-000075370000}"/>
    <cellStyle name="40% - Accent3 4 3 2 7" xfId="10046" xr:uid="{00000000-0005-0000-0000-000076370000}"/>
    <cellStyle name="40% - Accent3 4 3 2 8" xfId="14324" xr:uid="{00000000-0005-0000-0000-000077370000}"/>
    <cellStyle name="40% - Accent3 4 3 2 9" xfId="18580" xr:uid="{00000000-0005-0000-0000-000078370000}"/>
    <cellStyle name="40% - Accent3 4 3 3" xfId="2037" xr:uid="{00000000-0005-0000-0000-000079370000}"/>
    <cellStyle name="40% - Accent3 4 3 3 2" xfId="3816" xr:uid="{00000000-0005-0000-0000-00007A370000}"/>
    <cellStyle name="40% - Accent3 4 3 3 2 2" xfId="8790" xr:uid="{00000000-0005-0000-0000-00007B370000}"/>
    <cellStyle name="40% - Accent3 4 3 3 2 3" xfId="13067" xr:uid="{00000000-0005-0000-0000-00007C370000}"/>
    <cellStyle name="40% - Accent3 4 3 3 2 4" xfId="17325" xr:uid="{00000000-0005-0000-0000-00007D370000}"/>
    <cellStyle name="40% - Accent3 4 3 3 2 5" xfId="21544" xr:uid="{00000000-0005-0000-0000-00007E370000}"/>
    <cellStyle name="40% - Accent3 4 3 3 2 6" xfId="25739" xr:uid="{00000000-0005-0000-0000-00007F370000}"/>
    <cellStyle name="40% - Accent3 4 3 3 2 7" xfId="29635" xr:uid="{00000000-0005-0000-0000-000080370000}"/>
    <cellStyle name="40% - Accent3 4 3 3 3" xfId="7011" xr:uid="{00000000-0005-0000-0000-000081370000}"/>
    <cellStyle name="40% - Accent3 4 3 3 4" xfId="11296" xr:uid="{00000000-0005-0000-0000-000082370000}"/>
    <cellStyle name="40% - Accent3 4 3 3 5" xfId="15568" xr:uid="{00000000-0005-0000-0000-000083370000}"/>
    <cellStyle name="40% - Accent3 4 3 3 6" xfId="19802" xr:uid="{00000000-0005-0000-0000-000084370000}"/>
    <cellStyle name="40% - Accent3 4 3 3 7" xfId="24040" xr:uid="{00000000-0005-0000-0000-000085370000}"/>
    <cellStyle name="40% - Accent3 4 3 3 8" xfId="28118" xr:uid="{00000000-0005-0000-0000-000086370000}"/>
    <cellStyle name="40% - Accent3 4 3 4" xfId="1176" xr:uid="{00000000-0005-0000-0000-000087370000}"/>
    <cellStyle name="40% - Accent3 4 3 4 2" xfId="6151" xr:uid="{00000000-0005-0000-0000-000088370000}"/>
    <cellStyle name="40% - Accent3 4 3 4 3" xfId="10440" xr:uid="{00000000-0005-0000-0000-000089370000}"/>
    <cellStyle name="40% - Accent3 4 3 4 4" xfId="14718" xr:uid="{00000000-0005-0000-0000-00008A370000}"/>
    <cellStyle name="40% - Accent3 4 3 4 5" xfId="18960" xr:uid="{00000000-0005-0000-0000-00008B370000}"/>
    <cellStyle name="40% - Accent3 4 3 4 6" xfId="23206" xr:uid="{00000000-0005-0000-0000-00008C370000}"/>
    <cellStyle name="40% - Accent3 4 3 4 7" xfId="27311" xr:uid="{00000000-0005-0000-0000-00008D370000}"/>
    <cellStyle name="40% - Accent3 4 3 5" xfId="3159" xr:uid="{00000000-0005-0000-0000-00008E370000}"/>
    <cellStyle name="40% - Accent3 4 3 5 2" xfId="8132" xr:uid="{00000000-0005-0000-0000-00008F370000}"/>
    <cellStyle name="40% - Accent3 4 3 5 3" xfId="12409" xr:uid="{00000000-0005-0000-0000-000090370000}"/>
    <cellStyle name="40% - Accent3 4 3 5 4" xfId="16668" xr:uid="{00000000-0005-0000-0000-000091370000}"/>
    <cellStyle name="40% - Accent3 4 3 5 5" xfId="20886" xr:uid="{00000000-0005-0000-0000-000092370000}"/>
    <cellStyle name="40% - Accent3 4 3 5 6" xfId="25082" xr:uid="{00000000-0005-0000-0000-000093370000}"/>
    <cellStyle name="40% - Accent3 4 3 5 7" xfId="28978" xr:uid="{00000000-0005-0000-0000-000094370000}"/>
    <cellStyle name="40% - Accent3 4 3 6" xfId="4507" xr:uid="{00000000-0005-0000-0000-000095370000}"/>
    <cellStyle name="40% - Accent3 4 3 6 2" xfId="9479" xr:uid="{00000000-0005-0000-0000-000096370000}"/>
    <cellStyle name="40% - Accent3 4 3 6 3" xfId="13757" xr:uid="{00000000-0005-0000-0000-000097370000}"/>
    <cellStyle name="40% - Accent3 4 3 6 4" xfId="18013" xr:uid="{00000000-0005-0000-0000-000098370000}"/>
    <cellStyle name="40% - Accent3 4 3 6 5" xfId="22230" xr:uid="{00000000-0005-0000-0000-000099370000}"/>
    <cellStyle name="40% - Accent3 4 3 6 6" xfId="26416" xr:uid="{00000000-0005-0000-0000-00009A370000}"/>
    <cellStyle name="40% - Accent3 4 3 6 7" xfId="30295" xr:uid="{00000000-0005-0000-0000-00009B370000}"/>
    <cellStyle name="40% - Accent3 4 3 7" xfId="5381" xr:uid="{00000000-0005-0000-0000-00009C370000}"/>
    <cellStyle name="40% - Accent3 4 3 8" xfId="6068" xr:uid="{00000000-0005-0000-0000-00009D370000}"/>
    <cellStyle name="40% - Accent3 4 3 9" xfId="10357" xr:uid="{00000000-0005-0000-0000-00009E370000}"/>
    <cellStyle name="40% - Accent3 4 4" xfId="518" xr:uid="{00000000-0005-0000-0000-00009F370000}"/>
    <cellStyle name="40% - Accent3 4 4 10" xfId="17811" xr:uid="{00000000-0005-0000-0000-0000A0370000}"/>
    <cellStyle name="40% - Accent3 4 4 11" xfId="12089" xr:uid="{00000000-0005-0000-0000-0000A1370000}"/>
    <cellStyle name="40% - Accent3 4 4 12" xfId="26222" xr:uid="{00000000-0005-0000-0000-0000A2370000}"/>
    <cellStyle name="40% - Accent3 4 4 2" xfId="892" xr:uid="{00000000-0005-0000-0000-0000A3370000}"/>
    <cellStyle name="40% - Accent3 4 4 2 10" xfId="22945" xr:uid="{00000000-0005-0000-0000-0000A4370000}"/>
    <cellStyle name="40% - Accent3 4 4 2 11" xfId="27097" xr:uid="{00000000-0005-0000-0000-0000A5370000}"/>
    <cellStyle name="40% - Accent3 4 4 2 2" xfId="2413" xr:uid="{00000000-0005-0000-0000-0000A6370000}"/>
    <cellStyle name="40% - Accent3 4 4 2 2 2" xfId="4259" xr:uid="{00000000-0005-0000-0000-0000A7370000}"/>
    <cellStyle name="40% - Accent3 4 4 2 2 2 2" xfId="9233" xr:uid="{00000000-0005-0000-0000-0000A8370000}"/>
    <cellStyle name="40% - Accent3 4 4 2 2 2 3" xfId="13510" xr:uid="{00000000-0005-0000-0000-0000A9370000}"/>
    <cellStyle name="40% - Accent3 4 4 2 2 2 4" xfId="17768" xr:uid="{00000000-0005-0000-0000-0000AA370000}"/>
    <cellStyle name="40% - Accent3 4 4 2 2 2 5" xfId="21987" xr:uid="{00000000-0005-0000-0000-0000AB370000}"/>
    <cellStyle name="40% - Accent3 4 4 2 2 2 6" xfId="26182" xr:uid="{00000000-0005-0000-0000-0000AC370000}"/>
    <cellStyle name="40% - Accent3 4 4 2 2 2 7" xfId="30078" xr:uid="{00000000-0005-0000-0000-0000AD370000}"/>
    <cellStyle name="40% - Accent3 4 4 2 2 3" xfId="7387" xr:uid="{00000000-0005-0000-0000-0000AE370000}"/>
    <cellStyle name="40% - Accent3 4 4 2 2 4" xfId="11672" xr:uid="{00000000-0005-0000-0000-0000AF370000}"/>
    <cellStyle name="40% - Accent3 4 4 2 2 5" xfId="15944" xr:uid="{00000000-0005-0000-0000-0000B0370000}"/>
    <cellStyle name="40% - Accent3 4 4 2 2 6" xfId="20178" xr:uid="{00000000-0005-0000-0000-0000B1370000}"/>
    <cellStyle name="40% - Accent3 4 4 2 2 7" xfId="24416" xr:uid="{00000000-0005-0000-0000-0000B2370000}"/>
    <cellStyle name="40% - Accent3 4 4 2 2 8" xfId="28494" xr:uid="{00000000-0005-0000-0000-0000B3370000}"/>
    <cellStyle name="40% - Accent3 4 4 2 3" xfId="1564" xr:uid="{00000000-0005-0000-0000-0000B4370000}"/>
    <cellStyle name="40% - Accent3 4 4 2 3 2" xfId="6539" xr:uid="{00000000-0005-0000-0000-0000B5370000}"/>
    <cellStyle name="40% - Accent3 4 4 2 3 3" xfId="10828" xr:uid="{00000000-0005-0000-0000-0000B6370000}"/>
    <cellStyle name="40% - Accent3 4 4 2 3 4" xfId="15104" xr:uid="{00000000-0005-0000-0000-0000B7370000}"/>
    <cellStyle name="40% - Accent3 4 4 2 3 5" xfId="19343" xr:uid="{00000000-0005-0000-0000-0000B8370000}"/>
    <cellStyle name="40% - Accent3 4 4 2 3 6" xfId="23592" xr:uid="{00000000-0005-0000-0000-0000B9370000}"/>
    <cellStyle name="40% - Accent3 4 4 2 3 7" xfId="27687" xr:uid="{00000000-0005-0000-0000-0000BA370000}"/>
    <cellStyle name="40% - Accent3 4 4 2 4" xfId="3602" xr:uid="{00000000-0005-0000-0000-0000BB370000}"/>
    <cellStyle name="40% - Accent3 4 4 2 4 2" xfId="8576" xr:uid="{00000000-0005-0000-0000-0000BC370000}"/>
    <cellStyle name="40% - Accent3 4 4 2 4 3" xfId="12853" xr:uid="{00000000-0005-0000-0000-0000BD370000}"/>
    <cellStyle name="40% - Accent3 4 4 2 4 4" xfId="17111" xr:uid="{00000000-0005-0000-0000-0000BE370000}"/>
    <cellStyle name="40% - Accent3 4 4 2 4 5" xfId="21330" xr:uid="{00000000-0005-0000-0000-0000BF370000}"/>
    <cellStyle name="40% - Accent3 4 4 2 4 6" xfId="25525" xr:uid="{00000000-0005-0000-0000-0000C0370000}"/>
    <cellStyle name="40% - Accent3 4 4 2 4 7" xfId="29421" xr:uid="{00000000-0005-0000-0000-0000C1370000}"/>
    <cellStyle name="40% - Accent3 4 4 2 5" xfId="4950" xr:uid="{00000000-0005-0000-0000-0000C2370000}"/>
    <cellStyle name="40% - Accent3 4 4 2 5 2" xfId="9922" xr:uid="{00000000-0005-0000-0000-0000C3370000}"/>
    <cellStyle name="40% - Accent3 4 4 2 5 3" xfId="14200" xr:uid="{00000000-0005-0000-0000-0000C4370000}"/>
    <cellStyle name="40% - Accent3 4 4 2 5 4" xfId="18456" xr:uid="{00000000-0005-0000-0000-0000C5370000}"/>
    <cellStyle name="40% - Accent3 4 4 2 5 5" xfId="22673" xr:uid="{00000000-0005-0000-0000-0000C6370000}"/>
    <cellStyle name="40% - Accent3 4 4 2 5 6" xfId="26859" xr:uid="{00000000-0005-0000-0000-0000C7370000}"/>
    <cellStyle name="40% - Accent3 4 4 2 5 7" xfId="30738" xr:uid="{00000000-0005-0000-0000-0000C8370000}"/>
    <cellStyle name="40% - Accent3 4 4 2 6" xfId="5868" xr:uid="{00000000-0005-0000-0000-0000C9370000}"/>
    <cellStyle name="40% - Accent3 4 4 2 7" xfId="10160" xr:uid="{00000000-0005-0000-0000-0000CA370000}"/>
    <cellStyle name="40% - Accent3 4 4 2 8" xfId="14438" xr:uid="{00000000-0005-0000-0000-0000CB370000}"/>
    <cellStyle name="40% - Accent3 4 4 2 9" xfId="18694" xr:uid="{00000000-0005-0000-0000-0000CC370000}"/>
    <cellStyle name="40% - Accent3 4 4 3" xfId="2166" xr:uid="{00000000-0005-0000-0000-0000CD370000}"/>
    <cellStyle name="40% - Accent3 4 4 3 2" xfId="3930" xr:uid="{00000000-0005-0000-0000-0000CE370000}"/>
    <cellStyle name="40% - Accent3 4 4 3 2 2" xfId="8904" xr:uid="{00000000-0005-0000-0000-0000CF370000}"/>
    <cellStyle name="40% - Accent3 4 4 3 2 3" xfId="13181" xr:uid="{00000000-0005-0000-0000-0000D0370000}"/>
    <cellStyle name="40% - Accent3 4 4 3 2 4" xfId="17439" xr:uid="{00000000-0005-0000-0000-0000D1370000}"/>
    <cellStyle name="40% - Accent3 4 4 3 2 5" xfId="21658" xr:uid="{00000000-0005-0000-0000-0000D2370000}"/>
    <cellStyle name="40% - Accent3 4 4 3 2 6" xfId="25853" xr:uid="{00000000-0005-0000-0000-0000D3370000}"/>
    <cellStyle name="40% - Accent3 4 4 3 2 7" xfId="29749" xr:uid="{00000000-0005-0000-0000-0000D4370000}"/>
    <cellStyle name="40% - Accent3 4 4 3 3" xfId="7140" xr:uid="{00000000-0005-0000-0000-0000D5370000}"/>
    <cellStyle name="40% - Accent3 4 4 3 4" xfId="11425" xr:uid="{00000000-0005-0000-0000-0000D6370000}"/>
    <cellStyle name="40% - Accent3 4 4 3 5" xfId="15697" xr:uid="{00000000-0005-0000-0000-0000D7370000}"/>
    <cellStyle name="40% - Accent3 4 4 3 6" xfId="19931" xr:uid="{00000000-0005-0000-0000-0000D8370000}"/>
    <cellStyle name="40% - Accent3 4 4 3 7" xfId="24169" xr:uid="{00000000-0005-0000-0000-0000D9370000}"/>
    <cellStyle name="40% - Accent3 4 4 3 8" xfId="28247" xr:uid="{00000000-0005-0000-0000-0000DA370000}"/>
    <cellStyle name="40% - Accent3 4 4 4" xfId="1309" xr:uid="{00000000-0005-0000-0000-0000DB370000}"/>
    <cellStyle name="40% - Accent3 4 4 4 2" xfId="6284" xr:uid="{00000000-0005-0000-0000-0000DC370000}"/>
    <cellStyle name="40% - Accent3 4 4 4 3" xfId="10573" xr:uid="{00000000-0005-0000-0000-0000DD370000}"/>
    <cellStyle name="40% - Accent3 4 4 4 4" xfId="14849" xr:uid="{00000000-0005-0000-0000-0000DE370000}"/>
    <cellStyle name="40% - Accent3 4 4 4 5" xfId="19090" xr:uid="{00000000-0005-0000-0000-0000DF370000}"/>
    <cellStyle name="40% - Accent3 4 4 4 6" xfId="23337" xr:uid="{00000000-0005-0000-0000-0000E0370000}"/>
    <cellStyle name="40% - Accent3 4 4 4 7" xfId="27440" xr:uid="{00000000-0005-0000-0000-0000E1370000}"/>
    <cellStyle name="40% - Accent3 4 4 5" xfId="3273" xr:uid="{00000000-0005-0000-0000-0000E2370000}"/>
    <cellStyle name="40% - Accent3 4 4 5 2" xfId="8246" xr:uid="{00000000-0005-0000-0000-0000E3370000}"/>
    <cellStyle name="40% - Accent3 4 4 5 3" xfId="12523" xr:uid="{00000000-0005-0000-0000-0000E4370000}"/>
    <cellStyle name="40% - Accent3 4 4 5 4" xfId="16782" xr:uid="{00000000-0005-0000-0000-0000E5370000}"/>
    <cellStyle name="40% - Accent3 4 4 5 5" xfId="21000" xr:uid="{00000000-0005-0000-0000-0000E6370000}"/>
    <cellStyle name="40% - Accent3 4 4 5 6" xfId="25196" xr:uid="{00000000-0005-0000-0000-0000E7370000}"/>
    <cellStyle name="40% - Accent3 4 4 5 7" xfId="29092" xr:uid="{00000000-0005-0000-0000-0000E8370000}"/>
    <cellStyle name="40% - Accent3 4 4 6" xfId="4621" xr:uid="{00000000-0005-0000-0000-0000E9370000}"/>
    <cellStyle name="40% - Accent3 4 4 6 2" xfId="9593" xr:uid="{00000000-0005-0000-0000-0000EA370000}"/>
    <cellStyle name="40% - Accent3 4 4 6 3" xfId="13871" xr:uid="{00000000-0005-0000-0000-0000EB370000}"/>
    <cellStyle name="40% - Accent3 4 4 6 4" xfId="18127" xr:uid="{00000000-0005-0000-0000-0000EC370000}"/>
    <cellStyle name="40% - Accent3 4 4 6 5" xfId="22344" xr:uid="{00000000-0005-0000-0000-0000ED370000}"/>
    <cellStyle name="40% - Accent3 4 4 6 6" xfId="26530" xr:uid="{00000000-0005-0000-0000-0000EE370000}"/>
    <cellStyle name="40% - Accent3 4 4 6 7" xfId="30409" xr:uid="{00000000-0005-0000-0000-0000EF370000}"/>
    <cellStyle name="40% - Accent3 4 4 7" xfId="5495" xr:uid="{00000000-0005-0000-0000-0000F0370000}"/>
    <cellStyle name="40% - Accent3 4 4 8" xfId="9276" xr:uid="{00000000-0005-0000-0000-0000F1370000}"/>
    <cellStyle name="40% - Accent3 4 4 9" xfId="13554" xr:uid="{00000000-0005-0000-0000-0000F2370000}"/>
    <cellStyle name="40% - Accent3 4 5" xfId="619" xr:uid="{00000000-0005-0000-0000-0000F3370000}"/>
    <cellStyle name="40% - Accent3 4 5 10" xfId="16213" xr:uid="{00000000-0005-0000-0000-0000F4370000}"/>
    <cellStyle name="40% - Accent3 4 5 11" xfId="19197" xr:uid="{00000000-0005-0000-0000-0000F5370000}"/>
    <cellStyle name="40% - Accent3 4 5 12" xfId="24677" xr:uid="{00000000-0005-0000-0000-0000F6370000}"/>
    <cellStyle name="40% - Accent3 4 5 2" xfId="1566" xr:uid="{00000000-0005-0000-0000-0000F7370000}"/>
    <cellStyle name="40% - Accent3 4 5 2 2" xfId="2415" xr:uid="{00000000-0005-0000-0000-0000F8370000}"/>
    <cellStyle name="40% - Accent3 4 5 2 2 2" xfId="7389" xr:uid="{00000000-0005-0000-0000-0000F9370000}"/>
    <cellStyle name="40% - Accent3 4 5 2 2 3" xfId="11674" xr:uid="{00000000-0005-0000-0000-0000FA370000}"/>
    <cellStyle name="40% - Accent3 4 5 2 2 4" xfId="15946" xr:uid="{00000000-0005-0000-0000-0000FB370000}"/>
    <cellStyle name="40% - Accent3 4 5 2 2 5" xfId="20180" xr:uid="{00000000-0005-0000-0000-0000FC370000}"/>
    <cellStyle name="40% - Accent3 4 5 2 2 6" xfId="24418" xr:uid="{00000000-0005-0000-0000-0000FD370000}"/>
    <cellStyle name="40% - Accent3 4 5 2 2 7" xfId="28496" xr:uid="{00000000-0005-0000-0000-0000FE370000}"/>
    <cellStyle name="40% - Accent3 4 5 2 3" xfId="3986" xr:uid="{00000000-0005-0000-0000-0000FF370000}"/>
    <cellStyle name="40% - Accent3 4 5 2 3 2" xfId="8960" xr:uid="{00000000-0005-0000-0000-000000380000}"/>
    <cellStyle name="40% - Accent3 4 5 2 3 3" xfId="13237" xr:uid="{00000000-0005-0000-0000-000001380000}"/>
    <cellStyle name="40% - Accent3 4 5 2 3 4" xfId="17495" xr:uid="{00000000-0005-0000-0000-000002380000}"/>
    <cellStyle name="40% - Accent3 4 5 2 3 5" xfId="21714" xr:uid="{00000000-0005-0000-0000-000003380000}"/>
    <cellStyle name="40% - Accent3 4 5 2 3 6" xfId="25909" xr:uid="{00000000-0005-0000-0000-000004380000}"/>
    <cellStyle name="40% - Accent3 4 5 2 3 7" xfId="29805" xr:uid="{00000000-0005-0000-0000-000005380000}"/>
    <cellStyle name="40% - Accent3 4 5 2 4" xfId="6541" xr:uid="{00000000-0005-0000-0000-000006380000}"/>
    <cellStyle name="40% - Accent3 4 5 2 5" xfId="10830" xr:uid="{00000000-0005-0000-0000-000007380000}"/>
    <cellStyle name="40% - Accent3 4 5 2 6" xfId="15106" xr:uid="{00000000-0005-0000-0000-000008380000}"/>
    <cellStyle name="40% - Accent3 4 5 2 7" xfId="19345" xr:uid="{00000000-0005-0000-0000-000009380000}"/>
    <cellStyle name="40% - Accent3 4 5 2 8" xfId="23594" xr:uid="{00000000-0005-0000-0000-00000A380000}"/>
    <cellStyle name="40% - Accent3 4 5 2 9" xfId="27689" xr:uid="{00000000-0005-0000-0000-00000B380000}"/>
    <cellStyle name="40% - Accent3 4 5 3" xfId="2414" xr:uid="{00000000-0005-0000-0000-00000C380000}"/>
    <cellStyle name="40% - Accent3 4 5 3 2" xfId="7388" xr:uid="{00000000-0005-0000-0000-00000D380000}"/>
    <cellStyle name="40% - Accent3 4 5 3 3" xfId="11673" xr:uid="{00000000-0005-0000-0000-00000E380000}"/>
    <cellStyle name="40% - Accent3 4 5 3 4" xfId="15945" xr:uid="{00000000-0005-0000-0000-00000F380000}"/>
    <cellStyle name="40% - Accent3 4 5 3 5" xfId="20179" xr:uid="{00000000-0005-0000-0000-000010380000}"/>
    <cellStyle name="40% - Accent3 4 5 3 6" xfId="24417" xr:uid="{00000000-0005-0000-0000-000011380000}"/>
    <cellStyle name="40% - Accent3 4 5 3 7" xfId="28495" xr:uid="{00000000-0005-0000-0000-000012380000}"/>
    <cellStyle name="40% - Accent3 4 5 4" xfId="1565" xr:uid="{00000000-0005-0000-0000-000013380000}"/>
    <cellStyle name="40% - Accent3 4 5 4 2" xfId="6540" xr:uid="{00000000-0005-0000-0000-000014380000}"/>
    <cellStyle name="40% - Accent3 4 5 4 3" xfId="10829" xr:uid="{00000000-0005-0000-0000-000015380000}"/>
    <cellStyle name="40% - Accent3 4 5 4 4" xfId="15105" xr:uid="{00000000-0005-0000-0000-000016380000}"/>
    <cellStyle name="40% - Accent3 4 5 4 5" xfId="19344" xr:uid="{00000000-0005-0000-0000-000017380000}"/>
    <cellStyle name="40% - Accent3 4 5 4 6" xfId="23593" xr:uid="{00000000-0005-0000-0000-000018380000}"/>
    <cellStyle name="40% - Accent3 4 5 4 7" xfId="27688" xr:uid="{00000000-0005-0000-0000-000019380000}"/>
    <cellStyle name="40% - Accent3 4 5 5" xfId="3329" xr:uid="{00000000-0005-0000-0000-00001A380000}"/>
    <cellStyle name="40% - Accent3 4 5 5 2" xfId="8303" xr:uid="{00000000-0005-0000-0000-00001B380000}"/>
    <cellStyle name="40% - Accent3 4 5 5 3" xfId="12580" xr:uid="{00000000-0005-0000-0000-00001C380000}"/>
    <cellStyle name="40% - Accent3 4 5 5 4" xfId="16838" xr:uid="{00000000-0005-0000-0000-00001D380000}"/>
    <cellStyle name="40% - Accent3 4 5 5 5" xfId="21057" xr:uid="{00000000-0005-0000-0000-00001E380000}"/>
    <cellStyle name="40% - Accent3 4 5 5 6" xfId="25252" xr:uid="{00000000-0005-0000-0000-00001F380000}"/>
    <cellStyle name="40% - Accent3 4 5 5 7" xfId="29148" xr:uid="{00000000-0005-0000-0000-000020380000}"/>
    <cellStyle name="40% - Accent3 4 5 6" xfId="4677" xr:uid="{00000000-0005-0000-0000-000021380000}"/>
    <cellStyle name="40% - Accent3 4 5 6 2" xfId="9649" xr:uid="{00000000-0005-0000-0000-000022380000}"/>
    <cellStyle name="40% - Accent3 4 5 6 3" xfId="13927" xr:uid="{00000000-0005-0000-0000-000023380000}"/>
    <cellStyle name="40% - Accent3 4 5 6 4" xfId="18183" xr:uid="{00000000-0005-0000-0000-000024380000}"/>
    <cellStyle name="40% - Accent3 4 5 6 5" xfId="22400" xr:uid="{00000000-0005-0000-0000-000025380000}"/>
    <cellStyle name="40% - Accent3 4 5 6 6" xfId="26586" xr:uid="{00000000-0005-0000-0000-000026380000}"/>
    <cellStyle name="40% - Accent3 4 5 6 7" xfId="30465" xr:uid="{00000000-0005-0000-0000-000027380000}"/>
    <cellStyle name="40% - Accent3 4 5 7" xfId="5595" xr:uid="{00000000-0005-0000-0000-000028380000}"/>
    <cellStyle name="40% - Accent3 4 5 8" xfId="7657" xr:uid="{00000000-0005-0000-0000-000029380000}"/>
    <cellStyle name="40% - Accent3 4 5 9" xfId="11939" xr:uid="{00000000-0005-0000-0000-00002A380000}"/>
    <cellStyle name="40% - Accent3 4 6" xfId="1567" xr:uid="{00000000-0005-0000-0000-00002B380000}"/>
    <cellStyle name="40% - Accent3 4 6 2" xfId="2416" xr:uid="{00000000-0005-0000-0000-00002C380000}"/>
    <cellStyle name="40% - Accent3 4 6 2 2" xfId="7390" xr:uid="{00000000-0005-0000-0000-00002D380000}"/>
    <cellStyle name="40% - Accent3 4 6 2 3" xfId="11675" xr:uid="{00000000-0005-0000-0000-00002E380000}"/>
    <cellStyle name="40% - Accent3 4 6 2 4" xfId="15947" xr:uid="{00000000-0005-0000-0000-00002F380000}"/>
    <cellStyle name="40% - Accent3 4 6 2 5" xfId="20181" xr:uid="{00000000-0005-0000-0000-000030380000}"/>
    <cellStyle name="40% - Accent3 4 6 2 6" xfId="24419" xr:uid="{00000000-0005-0000-0000-000031380000}"/>
    <cellStyle name="40% - Accent3 4 6 2 7" xfId="28497" xr:uid="{00000000-0005-0000-0000-000032380000}"/>
    <cellStyle name="40% - Accent3 4 6 3" xfId="3657" xr:uid="{00000000-0005-0000-0000-000033380000}"/>
    <cellStyle name="40% - Accent3 4 6 3 2" xfId="8631" xr:uid="{00000000-0005-0000-0000-000034380000}"/>
    <cellStyle name="40% - Accent3 4 6 3 3" xfId="12908" xr:uid="{00000000-0005-0000-0000-000035380000}"/>
    <cellStyle name="40% - Accent3 4 6 3 4" xfId="17166" xr:uid="{00000000-0005-0000-0000-000036380000}"/>
    <cellStyle name="40% - Accent3 4 6 3 5" xfId="21385" xr:uid="{00000000-0005-0000-0000-000037380000}"/>
    <cellStyle name="40% - Accent3 4 6 3 6" xfId="25580" xr:uid="{00000000-0005-0000-0000-000038380000}"/>
    <cellStyle name="40% - Accent3 4 6 3 7" xfId="29476" xr:uid="{00000000-0005-0000-0000-000039380000}"/>
    <cellStyle name="40% - Accent3 4 6 4" xfId="6542" xr:uid="{00000000-0005-0000-0000-00003A380000}"/>
    <cellStyle name="40% - Accent3 4 6 5" xfId="10831" xr:uid="{00000000-0005-0000-0000-00003B380000}"/>
    <cellStyle name="40% - Accent3 4 6 6" xfId="15107" xr:uid="{00000000-0005-0000-0000-00003C380000}"/>
    <cellStyle name="40% - Accent3 4 6 7" xfId="19346" xr:uid="{00000000-0005-0000-0000-00003D380000}"/>
    <cellStyle name="40% - Accent3 4 6 8" xfId="23595" xr:uid="{00000000-0005-0000-0000-00003E380000}"/>
    <cellStyle name="40% - Accent3 4 6 9" xfId="27690" xr:uid="{00000000-0005-0000-0000-00003F380000}"/>
    <cellStyle name="40% - Accent3 4 7" xfId="1871" xr:uid="{00000000-0005-0000-0000-000040380000}"/>
    <cellStyle name="40% - Accent3 4 7 2" xfId="6845" xr:uid="{00000000-0005-0000-0000-000041380000}"/>
    <cellStyle name="40% - Accent3 4 7 3" xfId="11131" xr:uid="{00000000-0005-0000-0000-000042380000}"/>
    <cellStyle name="40% - Accent3 4 7 4" xfId="15405" xr:uid="{00000000-0005-0000-0000-000043380000}"/>
    <cellStyle name="40% - Accent3 4 7 5" xfId="19640" xr:uid="{00000000-0005-0000-0000-000044380000}"/>
    <cellStyle name="40% - Accent3 4 7 6" xfId="23880" xr:uid="{00000000-0005-0000-0000-000045380000}"/>
    <cellStyle name="40% - Accent3 4 7 7" xfId="27961" xr:uid="{00000000-0005-0000-0000-000046380000}"/>
    <cellStyle name="40% - Accent3 4 8" xfId="958" xr:uid="{00000000-0005-0000-0000-000047380000}"/>
    <cellStyle name="40% - Accent3 4 8 2" xfId="5934" xr:uid="{00000000-0005-0000-0000-000048380000}"/>
    <cellStyle name="40% - Accent3 4 8 3" xfId="10224" xr:uid="{00000000-0005-0000-0000-000049380000}"/>
    <cellStyle name="40% - Accent3 4 8 4" xfId="14503" xr:uid="{00000000-0005-0000-0000-00004A380000}"/>
    <cellStyle name="40% - Accent3 4 8 5" xfId="18757" xr:uid="{00000000-0005-0000-0000-00004B380000}"/>
    <cellStyle name="40% - Accent3 4 8 6" xfId="23007" xr:uid="{00000000-0005-0000-0000-00004C380000}"/>
    <cellStyle name="40% - Accent3 4 8 7" xfId="27152" xr:uid="{00000000-0005-0000-0000-00004D380000}"/>
    <cellStyle name="40% - Accent3 4 9" xfId="2995" xr:uid="{00000000-0005-0000-0000-00004E380000}"/>
    <cellStyle name="40% - Accent3 4 9 2" xfId="7968" xr:uid="{00000000-0005-0000-0000-00004F380000}"/>
    <cellStyle name="40% - Accent3 4 9 3" xfId="12245" xr:uid="{00000000-0005-0000-0000-000050380000}"/>
    <cellStyle name="40% - Accent3 4 9 4" xfId="16504" xr:uid="{00000000-0005-0000-0000-000051380000}"/>
    <cellStyle name="40% - Accent3 4 9 5" xfId="20723" xr:uid="{00000000-0005-0000-0000-000052380000}"/>
    <cellStyle name="40% - Accent3 4 9 6" xfId="24921" xr:uid="{00000000-0005-0000-0000-000053380000}"/>
    <cellStyle name="40% - Accent3 4 9 7" xfId="28818" xr:uid="{00000000-0005-0000-0000-000054380000}"/>
    <cellStyle name="40% - Accent3 5" xfId="213" xr:uid="{00000000-0005-0000-0000-000055380000}"/>
    <cellStyle name="40% - Accent3 5 2" xfId="435" xr:uid="{00000000-0005-0000-0000-000056380000}"/>
    <cellStyle name="40% - Accent3 5 2 10" xfId="16287" xr:uid="{00000000-0005-0000-0000-000057380000}"/>
    <cellStyle name="40% - Accent3 5 2 11" xfId="24821" xr:uid="{00000000-0005-0000-0000-000058380000}"/>
    <cellStyle name="40% - Accent3 5 2 2" xfId="809" xr:uid="{00000000-0005-0000-0000-000059380000}"/>
    <cellStyle name="40% - Accent3 5 2 2 10" xfId="18611" xr:uid="{00000000-0005-0000-0000-00005A380000}"/>
    <cellStyle name="40% - Accent3 5 2 2 11" xfId="22862" xr:uid="{00000000-0005-0000-0000-00005B380000}"/>
    <cellStyle name="40% - Accent3 5 2 2 12" xfId="27014" xr:uid="{00000000-0005-0000-0000-00005C380000}"/>
    <cellStyle name="40% - Accent3 5 2 2 2" xfId="1568" xr:uid="{00000000-0005-0000-0000-00005D380000}"/>
    <cellStyle name="40% - Accent3 5 2 2 2 2" xfId="2417" xr:uid="{00000000-0005-0000-0000-00005E380000}"/>
    <cellStyle name="40% - Accent3 5 2 2 2 2 2" xfId="7391" xr:uid="{00000000-0005-0000-0000-00005F380000}"/>
    <cellStyle name="40% - Accent3 5 2 2 2 2 3" xfId="11676" xr:uid="{00000000-0005-0000-0000-000060380000}"/>
    <cellStyle name="40% - Accent3 5 2 2 2 2 4" xfId="15948" xr:uid="{00000000-0005-0000-0000-000061380000}"/>
    <cellStyle name="40% - Accent3 5 2 2 2 2 5" xfId="20182" xr:uid="{00000000-0005-0000-0000-000062380000}"/>
    <cellStyle name="40% - Accent3 5 2 2 2 2 6" xfId="24420" xr:uid="{00000000-0005-0000-0000-000063380000}"/>
    <cellStyle name="40% - Accent3 5 2 2 2 2 7" xfId="28498" xr:uid="{00000000-0005-0000-0000-000064380000}"/>
    <cellStyle name="40% - Accent3 5 2 2 2 3" xfId="4176" xr:uid="{00000000-0005-0000-0000-000065380000}"/>
    <cellStyle name="40% - Accent3 5 2 2 2 3 2" xfId="9150" xr:uid="{00000000-0005-0000-0000-000066380000}"/>
    <cellStyle name="40% - Accent3 5 2 2 2 3 3" xfId="13427" xr:uid="{00000000-0005-0000-0000-000067380000}"/>
    <cellStyle name="40% - Accent3 5 2 2 2 3 4" xfId="17685" xr:uid="{00000000-0005-0000-0000-000068380000}"/>
    <cellStyle name="40% - Accent3 5 2 2 2 3 5" xfId="21904" xr:uid="{00000000-0005-0000-0000-000069380000}"/>
    <cellStyle name="40% - Accent3 5 2 2 2 3 6" xfId="26099" xr:uid="{00000000-0005-0000-0000-00006A380000}"/>
    <cellStyle name="40% - Accent3 5 2 2 2 3 7" xfId="29995" xr:uid="{00000000-0005-0000-0000-00006B380000}"/>
    <cellStyle name="40% - Accent3 5 2 2 2 4" xfId="6543" xr:uid="{00000000-0005-0000-0000-00006C380000}"/>
    <cellStyle name="40% - Accent3 5 2 2 2 5" xfId="10832" xr:uid="{00000000-0005-0000-0000-00006D380000}"/>
    <cellStyle name="40% - Accent3 5 2 2 2 6" xfId="15108" xr:uid="{00000000-0005-0000-0000-00006E380000}"/>
    <cellStyle name="40% - Accent3 5 2 2 2 7" xfId="19347" xr:uid="{00000000-0005-0000-0000-00006F380000}"/>
    <cellStyle name="40% - Accent3 5 2 2 2 8" xfId="23596" xr:uid="{00000000-0005-0000-0000-000070380000}"/>
    <cellStyle name="40% - Accent3 5 2 2 2 9" xfId="27691" xr:uid="{00000000-0005-0000-0000-000071380000}"/>
    <cellStyle name="40% - Accent3 5 2 2 3" xfId="2068" xr:uid="{00000000-0005-0000-0000-000072380000}"/>
    <cellStyle name="40% - Accent3 5 2 2 3 2" xfId="7042" xr:uid="{00000000-0005-0000-0000-000073380000}"/>
    <cellStyle name="40% - Accent3 5 2 2 3 3" xfId="11327" xr:uid="{00000000-0005-0000-0000-000074380000}"/>
    <cellStyle name="40% - Accent3 5 2 2 3 4" xfId="15599" xr:uid="{00000000-0005-0000-0000-000075380000}"/>
    <cellStyle name="40% - Accent3 5 2 2 3 5" xfId="19833" xr:uid="{00000000-0005-0000-0000-000076380000}"/>
    <cellStyle name="40% - Accent3 5 2 2 3 6" xfId="24071" xr:uid="{00000000-0005-0000-0000-000077380000}"/>
    <cellStyle name="40% - Accent3 5 2 2 3 7" xfId="28149" xr:uid="{00000000-0005-0000-0000-000078380000}"/>
    <cellStyle name="40% - Accent3 5 2 2 4" xfId="1207" xr:uid="{00000000-0005-0000-0000-000079380000}"/>
    <cellStyle name="40% - Accent3 5 2 2 4 2" xfId="6182" xr:uid="{00000000-0005-0000-0000-00007A380000}"/>
    <cellStyle name="40% - Accent3 5 2 2 4 3" xfId="10471" xr:uid="{00000000-0005-0000-0000-00007B380000}"/>
    <cellStyle name="40% - Accent3 5 2 2 4 4" xfId="14749" xr:uid="{00000000-0005-0000-0000-00007C380000}"/>
    <cellStyle name="40% - Accent3 5 2 2 4 5" xfId="18991" xr:uid="{00000000-0005-0000-0000-00007D380000}"/>
    <cellStyle name="40% - Accent3 5 2 2 4 6" xfId="23237" xr:uid="{00000000-0005-0000-0000-00007E380000}"/>
    <cellStyle name="40% - Accent3 5 2 2 4 7" xfId="27342" xr:uid="{00000000-0005-0000-0000-00007F380000}"/>
    <cellStyle name="40% - Accent3 5 2 2 5" xfId="3519" xr:uid="{00000000-0005-0000-0000-000080380000}"/>
    <cellStyle name="40% - Accent3 5 2 2 5 2" xfId="8493" xr:uid="{00000000-0005-0000-0000-000081380000}"/>
    <cellStyle name="40% - Accent3 5 2 2 5 3" xfId="12770" xr:uid="{00000000-0005-0000-0000-000082380000}"/>
    <cellStyle name="40% - Accent3 5 2 2 5 4" xfId="17028" xr:uid="{00000000-0005-0000-0000-000083380000}"/>
    <cellStyle name="40% - Accent3 5 2 2 5 5" xfId="21247" xr:uid="{00000000-0005-0000-0000-000084380000}"/>
    <cellStyle name="40% - Accent3 5 2 2 5 6" xfId="25442" xr:uid="{00000000-0005-0000-0000-000085380000}"/>
    <cellStyle name="40% - Accent3 5 2 2 5 7" xfId="29338" xr:uid="{00000000-0005-0000-0000-000086380000}"/>
    <cellStyle name="40% - Accent3 5 2 2 6" xfId="4867" xr:uid="{00000000-0005-0000-0000-000087380000}"/>
    <cellStyle name="40% - Accent3 5 2 2 6 2" xfId="9839" xr:uid="{00000000-0005-0000-0000-000088380000}"/>
    <cellStyle name="40% - Accent3 5 2 2 6 3" xfId="14117" xr:uid="{00000000-0005-0000-0000-000089380000}"/>
    <cellStyle name="40% - Accent3 5 2 2 6 4" xfId="18373" xr:uid="{00000000-0005-0000-0000-00008A380000}"/>
    <cellStyle name="40% - Accent3 5 2 2 6 5" xfId="22590" xr:uid="{00000000-0005-0000-0000-00008B380000}"/>
    <cellStyle name="40% - Accent3 5 2 2 6 6" xfId="26776" xr:uid="{00000000-0005-0000-0000-00008C380000}"/>
    <cellStyle name="40% - Accent3 5 2 2 6 7" xfId="30655" xr:uid="{00000000-0005-0000-0000-00008D380000}"/>
    <cellStyle name="40% - Accent3 5 2 2 7" xfId="5785" xr:uid="{00000000-0005-0000-0000-00008E380000}"/>
    <cellStyle name="40% - Accent3 5 2 2 8" xfId="10077" xr:uid="{00000000-0005-0000-0000-00008F380000}"/>
    <cellStyle name="40% - Accent3 5 2 2 9" xfId="14355" xr:uid="{00000000-0005-0000-0000-000090380000}"/>
    <cellStyle name="40% - Accent3 5 2 3" xfId="1118" xr:uid="{00000000-0005-0000-0000-000091380000}"/>
    <cellStyle name="40% - Accent3 5 2 3 2" xfId="3847" xr:uid="{00000000-0005-0000-0000-000092380000}"/>
    <cellStyle name="40% - Accent3 5 2 3 2 2" xfId="8821" xr:uid="{00000000-0005-0000-0000-000093380000}"/>
    <cellStyle name="40% - Accent3 5 2 3 2 3" xfId="13098" xr:uid="{00000000-0005-0000-0000-000094380000}"/>
    <cellStyle name="40% - Accent3 5 2 3 2 4" xfId="17356" xr:uid="{00000000-0005-0000-0000-000095380000}"/>
    <cellStyle name="40% - Accent3 5 2 3 2 5" xfId="21575" xr:uid="{00000000-0005-0000-0000-000096380000}"/>
    <cellStyle name="40% - Accent3 5 2 3 2 6" xfId="25770" xr:uid="{00000000-0005-0000-0000-000097380000}"/>
    <cellStyle name="40% - Accent3 5 2 3 2 7" xfId="29666" xr:uid="{00000000-0005-0000-0000-000098380000}"/>
    <cellStyle name="40% - Accent3 5 2 4" xfId="3190" xr:uid="{00000000-0005-0000-0000-000099380000}"/>
    <cellStyle name="40% - Accent3 5 2 4 2" xfId="8163" xr:uid="{00000000-0005-0000-0000-00009A380000}"/>
    <cellStyle name="40% - Accent3 5 2 4 3" xfId="12440" xr:uid="{00000000-0005-0000-0000-00009B380000}"/>
    <cellStyle name="40% - Accent3 5 2 4 4" xfId="16699" xr:uid="{00000000-0005-0000-0000-00009C380000}"/>
    <cellStyle name="40% - Accent3 5 2 4 5" xfId="20917" xr:uid="{00000000-0005-0000-0000-00009D380000}"/>
    <cellStyle name="40% - Accent3 5 2 4 6" xfId="25113" xr:uid="{00000000-0005-0000-0000-00009E380000}"/>
    <cellStyle name="40% - Accent3 5 2 4 7" xfId="29009" xr:uid="{00000000-0005-0000-0000-00009F380000}"/>
    <cellStyle name="40% - Accent3 5 2 5" xfId="4538" xr:uid="{00000000-0005-0000-0000-0000A0380000}"/>
    <cellStyle name="40% - Accent3 5 2 5 2" xfId="9510" xr:uid="{00000000-0005-0000-0000-0000A1380000}"/>
    <cellStyle name="40% - Accent3 5 2 5 3" xfId="13788" xr:uid="{00000000-0005-0000-0000-0000A2380000}"/>
    <cellStyle name="40% - Accent3 5 2 5 4" xfId="18044" xr:uid="{00000000-0005-0000-0000-0000A3380000}"/>
    <cellStyle name="40% - Accent3 5 2 5 5" xfId="22261" xr:uid="{00000000-0005-0000-0000-0000A4380000}"/>
    <cellStyle name="40% - Accent3 5 2 5 6" xfId="26447" xr:uid="{00000000-0005-0000-0000-0000A5380000}"/>
    <cellStyle name="40% - Accent3 5 2 5 7" xfId="30326" xr:uid="{00000000-0005-0000-0000-0000A6380000}"/>
    <cellStyle name="40% - Accent3 5 2 6" xfId="5412" xr:uid="{00000000-0005-0000-0000-0000A7380000}"/>
    <cellStyle name="40% - Accent3 5 2 7" xfId="7846" xr:uid="{00000000-0005-0000-0000-0000A8380000}"/>
    <cellStyle name="40% - Accent3 5 2 8" xfId="12126" xr:uid="{00000000-0005-0000-0000-0000A9380000}"/>
    <cellStyle name="40% - Accent3 5 2 9" xfId="16390" xr:uid="{00000000-0005-0000-0000-0000AA380000}"/>
    <cellStyle name="40% - Accent3 5 3" xfId="328" xr:uid="{00000000-0005-0000-0000-0000AB380000}"/>
    <cellStyle name="40% - Accent3 5 3 10" xfId="7640" xr:uid="{00000000-0005-0000-0000-0000AC380000}"/>
    <cellStyle name="40% - Accent3 5 3 11" xfId="23021" xr:uid="{00000000-0005-0000-0000-0000AD380000}"/>
    <cellStyle name="40% - Accent3 5 3 2" xfId="711" xr:uid="{00000000-0005-0000-0000-0000AE380000}"/>
    <cellStyle name="40% - Accent3 5 3 2 10" xfId="26916" xr:uid="{00000000-0005-0000-0000-0000AF380000}"/>
    <cellStyle name="40% - Accent3 5 3 2 2" xfId="2418" xr:uid="{00000000-0005-0000-0000-0000B0380000}"/>
    <cellStyle name="40% - Accent3 5 3 2 2 2" xfId="4078" xr:uid="{00000000-0005-0000-0000-0000B1380000}"/>
    <cellStyle name="40% - Accent3 5 3 2 2 2 2" xfId="9052" xr:uid="{00000000-0005-0000-0000-0000B2380000}"/>
    <cellStyle name="40% - Accent3 5 3 2 2 2 3" xfId="13329" xr:uid="{00000000-0005-0000-0000-0000B3380000}"/>
    <cellStyle name="40% - Accent3 5 3 2 2 2 4" xfId="17587" xr:uid="{00000000-0005-0000-0000-0000B4380000}"/>
    <cellStyle name="40% - Accent3 5 3 2 2 2 5" xfId="21806" xr:uid="{00000000-0005-0000-0000-0000B5380000}"/>
    <cellStyle name="40% - Accent3 5 3 2 2 2 6" xfId="26001" xr:uid="{00000000-0005-0000-0000-0000B6380000}"/>
    <cellStyle name="40% - Accent3 5 3 2 2 2 7" xfId="29897" xr:uid="{00000000-0005-0000-0000-0000B7380000}"/>
    <cellStyle name="40% - Accent3 5 3 2 2 3" xfId="7392" xr:uid="{00000000-0005-0000-0000-0000B8380000}"/>
    <cellStyle name="40% - Accent3 5 3 2 2 4" xfId="11677" xr:uid="{00000000-0005-0000-0000-0000B9380000}"/>
    <cellStyle name="40% - Accent3 5 3 2 2 5" xfId="15949" xr:uid="{00000000-0005-0000-0000-0000BA380000}"/>
    <cellStyle name="40% - Accent3 5 3 2 2 6" xfId="20183" xr:uid="{00000000-0005-0000-0000-0000BB380000}"/>
    <cellStyle name="40% - Accent3 5 3 2 2 7" xfId="24421" xr:uid="{00000000-0005-0000-0000-0000BC380000}"/>
    <cellStyle name="40% - Accent3 5 3 2 2 8" xfId="28499" xr:uid="{00000000-0005-0000-0000-0000BD380000}"/>
    <cellStyle name="40% - Accent3 5 3 2 3" xfId="3421" xr:uid="{00000000-0005-0000-0000-0000BE380000}"/>
    <cellStyle name="40% - Accent3 5 3 2 3 2" xfId="8395" xr:uid="{00000000-0005-0000-0000-0000BF380000}"/>
    <cellStyle name="40% - Accent3 5 3 2 3 3" xfId="12672" xr:uid="{00000000-0005-0000-0000-0000C0380000}"/>
    <cellStyle name="40% - Accent3 5 3 2 3 4" xfId="16930" xr:uid="{00000000-0005-0000-0000-0000C1380000}"/>
    <cellStyle name="40% - Accent3 5 3 2 3 5" xfId="21149" xr:uid="{00000000-0005-0000-0000-0000C2380000}"/>
    <cellStyle name="40% - Accent3 5 3 2 3 6" xfId="25344" xr:uid="{00000000-0005-0000-0000-0000C3380000}"/>
    <cellStyle name="40% - Accent3 5 3 2 3 7" xfId="29240" xr:uid="{00000000-0005-0000-0000-0000C4380000}"/>
    <cellStyle name="40% - Accent3 5 3 2 4" xfId="4769" xr:uid="{00000000-0005-0000-0000-0000C5380000}"/>
    <cellStyle name="40% - Accent3 5 3 2 4 2" xfId="9741" xr:uid="{00000000-0005-0000-0000-0000C6380000}"/>
    <cellStyle name="40% - Accent3 5 3 2 4 3" xfId="14019" xr:uid="{00000000-0005-0000-0000-0000C7380000}"/>
    <cellStyle name="40% - Accent3 5 3 2 4 4" xfId="18275" xr:uid="{00000000-0005-0000-0000-0000C8380000}"/>
    <cellStyle name="40% - Accent3 5 3 2 4 5" xfId="22492" xr:uid="{00000000-0005-0000-0000-0000C9380000}"/>
    <cellStyle name="40% - Accent3 5 3 2 4 6" xfId="26678" xr:uid="{00000000-0005-0000-0000-0000CA380000}"/>
    <cellStyle name="40% - Accent3 5 3 2 4 7" xfId="30557" xr:uid="{00000000-0005-0000-0000-0000CB380000}"/>
    <cellStyle name="40% - Accent3 5 3 2 5" xfId="5687" xr:uid="{00000000-0005-0000-0000-0000CC380000}"/>
    <cellStyle name="40% - Accent3 5 3 2 6" xfId="9979" xr:uid="{00000000-0005-0000-0000-0000CD380000}"/>
    <cellStyle name="40% - Accent3 5 3 2 7" xfId="14257" xr:uid="{00000000-0005-0000-0000-0000CE380000}"/>
    <cellStyle name="40% - Accent3 5 3 2 8" xfId="18513" xr:uid="{00000000-0005-0000-0000-0000CF380000}"/>
    <cellStyle name="40% - Accent3 5 3 2 9" xfId="22764" xr:uid="{00000000-0005-0000-0000-0000D0380000}"/>
    <cellStyle name="40% - Accent3 5 3 3" xfId="1569" xr:uid="{00000000-0005-0000-0000-0000D1380000}"/>
    <cellStyle name="40% - Accent3 5 3 3 2" xfId="3749" xr:uid="{00000000-0005-0000-0000-0000D2380000}"/>
    <cellStyle name="40% - Accent3 5 3 3 2 2" xfId="8723" xr:uid="{00000000-0005-0000-0000-0000D3380000}"/>
    <cellStyle name="40% - Accent3 5 3 3 2 3" xfId="13000" xr:uid="{00000000-0005-0000-0000-0000D4380000}"/>
    <cellStyle name="40% - Accent3 5 3 3 2 4" xfId="17258" xr:uid="{00000000-0005-0000-0000-0000D5380000}"/>
    <cellStyle name="40% - Accent3 5 3 3 2 5" xfId="21477" xr:uid="{00000000-0005-0000-0000-0000D6380000}"/>
    <cellStyle name="40% - Accent3 5 3 3 2 6" xfId="25672" xr:uid="{00000000-0005-0000-0000-0000D7380000}"/>
    <cellStyle name="40% - Accent3 5 3 3 2 7" xfId="29568" xr:uid="{00000000-0005-0000-0000-0000D8380000}"/>
    <cellStyle name="40% - Accent3 5 3 3 3" xfId="6544" xr:uid="{00000000-0005-0000-0000-0000D9380000}"/>
    <cellStyle name="40% - Accent3 5 3 3 4" xfId="10833" xr:uid="{00000000-0005-0000-0000-0000DA380000}"/>
    <cellStyle name="40% - Accent3 5 3 3 5" xfId="15109" xr:uid="{00000000-0005-0000-0000-0000DB380000}"/>
    <cellStyle name="40% - Accent3 5 3 3 6" xfId="19348" xr:uid="{00000000-0005-0000-0000-0000DC380000}"/>
    <cellStyle name="40% - Accent3 5 3 3 7" xfId="23597" xr:uid="{00000000-0005-0000-0000-0000DD380000}"/>
    <cellStyle name="40% - Accent3 5 3 3 8" xfId="27692" xr:uid="{00000000-0005-0000-0000-0000DE380000}"/>
    <cellStyle name="40% - Accent3 5 3 4" xfId="3092" xr:uid="{00000000-0005-0000-0000-0000DF380000}"/>
    <cellStyle name="40% - Accent3 5 3 4 2" xfId="8065" xr:uid="{00000000-0005-0000-0000-0000E0380000}"/>
    <cellStyle name="40% - Accent3 5 3 4 3" xfId="12342" xr:uid="{00000000-0005-0000-0000-0000E1380000}"/>
    <cellStyle name="40% - Accent3 5 3 4 4" xfId="16601" xr:uid="{00000000-0005-0000-0000-0000E2380000}"/>
    <cellStyle name="40% - Accent3 5 3 4 5" xfId="20819" xr:uid="{00000000-0005-0000-0000-0000E3380000}"/>
    <cellStyle name="40% - Accent3 5 3 4 6" xfId="25015" xr:uid="{00000000-0005-0000-0000-0000E4380000}"/>
    <cellStyle name="40% - Accent3 5 3 4 7" xfId="28911" xr:uid="{00000000-0005-0000-0000-0000E5380000}"/>
    <cellStyle name="40% - Accent3 5 3 5" xfId="4440" xr:uid="{00000000-0005-0000-0000-0000E6380000}"/>
    <cellStyle name="40% - Accent3 5 3 5 2" xfId="9412" xr:uid="{00000000-0005-0000-0000-0000E7380000}"/>
    <cellStyle name="40% - Accent3 5 3 5 3" xfId="13690" xr:uid="{00000000-0005-0000-0000-0000E8380000}"/>
    <cellStyle name="40% - Accent3 5 3 5 4" xfId="17946" xr:uid="{00000000-0005-0000-0000-0000E9380000}"/>
    <cellStyle name="40% - Accent3 5 3 5 5" xfId="22163" xr:uid="{00000000-0005-0000-0000-0000EA380000}"/>
    <cellStyle name="40% - Accent3 5 3 5 6" xfId="26349" xr:uid="{00000000-0005-0000-0000-0000EB380000}"/>
    <cellStyle name="40% - Accent3 5 3 5 7" xfId="30228" xr:uid="{00000000-0005-0000-0000-0000EC380000}"/>
    <cellStyle name="40% - Accent3 5 3 6" xfId="5305" xr:uid="{00000000-0005-0000-0000-0000ED380000}"/>
    <cellStyle name="40% - Accent3 5 3 7" xfId="5950" xr:uid="{00000000-0005-0000-0000-0000EE380000}"/>
    <cellStyle name="40% - Accent3 5 3 8" xfId="10240" xr:uid="{00000000-0005-0000-0000-0000EF380000}"/>
    <cellStyle name="40% - Accent3 5 3 9" xfId="14518" xr:uid="{00000000-0005-0000-0000-0000F0380000}"/>
    <cellStyle name="40% - Accent3 5 4" xfId="1907" xr:uid="{00000000-0005-0000-0000-0000F1380000}"/>
    <cellStyle name="40% - Accent3 5 4 2" xfId="6881" xr:uid="{00000000-0005-0000-0000-0000F2380000}"/>
    <cellStyle name="40% - Accent3 5 4 3" xfId="11167" xr:uid="{00000000-0005-0000-0000-0000F3380000}"/>
    <cellStyle name="40% - Accent3 5 4 4" xfId="15439" xr:uid="{00000000-0005-0000-0000-0000F4380000}"/>
    <cellStyle name="40% - Accent3 5 4 5" xfId="19676" xr:uid="{00000000-0005-0000-0000-0000F5380000}"/>
    <cellStyle name="40% - Accent3 5 4 6" xfId="23914" xr:uid="{00000000-0005-0000-0000-0000F6380000}"/>
    <cellStyle name="40% - Accent3 5 4 7" xfId="27995" xr:uid="{00000000-0005-0000-0000-0000F7380000}"/>
    <cellStyle name="40% - Accent3 5 5" xfId="1012" xr:uid="{00000000-0005-0000-0000-0000F8380000}"/>
    <cellStyle name="40% - Accent3 5 5 2" xfId="5988" xr:uid="{00000000-0005-0000-0000-0000F9380000}"/>
    <cellStyle name="40% - Accent3 5 5 3" xfId="10278" xr:uid="{00000000-0005-0000-0000-0000FA380000}"/>
    <cellStyle name="40% - Accent3 5 5 4" xfId="14556" xr:uid="{00000000-0005-0000-0000-0000FB380000}"/>
    <cellStyle name="40% - Accent3 5 5 5" xfId="18807" xr:uid="{00000000-0005-0000-0000-0000FC380000}"/>
    <cellStyle name="40% - Accent3 5 5 6" xfId="23056" xr:uid="{00000000-0005-0000-0000-0000FD380000}"/>
    <cellStyle name="40% - Accent3 5 5 7" xfId="27187" xr:uid="{00000000-0005-0000-0000-0000FE380000}"/>
    <cellStyle name="40% - Accent3 6" xfId="367" xr:uid="{00000000-0005-0000-0000-0000FF380000}"/>
    <cellStyle name="40% - Accent3 6 10" xfId="20498" xr:uid="{00000000-0005-0000-0000-000000390000}"/>
    <cellStyle name="40% - Accent3 6 11" xfId="23677" xr:uid="{00000000-0005-0000-0000-000001390000}"/>
    <cellStyle name="40% - Accent3 6 2" xfId="741" xr:uid="{00000000-0005-0000-0000-000002390000}"/>
    <cellStyle name="40% - Accent3 6 2 10" xfId="18543" xr:uid="{00000000-0005-0000-0000-000003390000}"/>
    <cellStyle name="40% - Accent3 6 2 11" xfId="22794" xr:uid="{00000000-0005-0000-0000-000004390000}"/>
    <cellStyle name="40% - Accent3 6 2 12" xfId="26946" xr:uid="{00000000-0005-0000-0000-000005390000}"/>
    <cellStyle name="40% - Accent3 6 2 2" xfId="1570" xr:uid="{00000000-0005-0000-0000-000006390000}"/>
    <cellStyle name="40% - Accent3 6 2 2 2" xfId="2419" xr:uid="{00000000-0005-0000-0000-000007390000}"/>
    <cellStyle name="40% - Accent3 6 2 2 2 2" xfId="7393" xr:uid="{00000000-0005-0000-0000-000008390000}"/>
    <cellStyle name="40% - Accent3 6 2 2 2 3" xfId="11678" xr:uid="{00000000-0005-0000-0000-000009390000}"/>
    <cellStyle name="40% - Accent3 6 2 2 2 4" xfId="15950" xr:uid="{00000000-0005-0000-0000-00000A390000}"/>
    <cellStyle name="40% - Accent3 6 2 2 2 5" xfId="20184" xr:uid="{00000000-0005-0000-0000-00000B390000}"/>
    <cellStyle name="40% - Accent3 6 2 2 2 6" xfId="24422" xr:uid="{00000000-0005-0000-0000-00000C390000}"/>
    <cellStyle name="40% - Accent3 6 2 2 2 7" xfId="28500" xr:uid="{00000000-0005-0000-0000-00000D390000}"/>
    <cellStyle name="40% - Accent3 6 2 2 3" xfId="4108" xr:uid="{00000000-0005-0000-0000-00000E390000}"/>
    <cellStyle name="40% - Accent3 6 2 2 3 2" xfId="9082" xr:uid="{00000000-0005-0000-0000-00000F390000}"/>
    <cellStyle name="40% - Accent3 6 2 2 3 3" xfId="13359" xr:uid="{00000000-0005-0000-0000-000010390000}"/>
    <cellStyle name="40% - Accent3 6 2 2 3 4" xfId="17617" xr:uid="{00000000-0005-0000-0000-000011390000}"/>
    <cellStyle name="40% - Accent3 6 2 2 3 5" xfId="21836" xr:uid="{00000000-0005-0000-0000-000012390000}"/>
    <cellStyle name="40% - Accent3 6 2 2 3 6" xfId="26031" xr:uid="{00000000-0005-0000-0000-000013390000}"/>
    <cellStyle name="40% - Accent3 6 2 2 3 7" xfId="29927" xr:uid="{00000000-0005-0000-0000-000014390000}"/>
    <cellStyle name="40% - Accent3 6 2 2 4" xfId="6545" xr:uid="{00000000-0005-0000-0000-000015390000}"/>
    <cellStyle name="40% - Accent3 6 2 2 5" xfId="10834" xr:uid="{00000000-0005-0000-0000-000016390000}"/>
    <cellStyle name="40% - Accent3 6 2 2 6" xfId="15110" xr:uid="{00000000-0005-0000-0000-000017390000}"/>
    <cellStyle name="40% - Accent3 6 2 2 7" xfId="19349" xr:uid="{00000000-0005-0000-0000-000018390000}"/>
    <cellStyle name="40% - Accent3 6 2 2 8" xfId="23598" xr:uid="{00000000-0005-0000-0000-000019390000}"/>
    <cellStyle name="40% - Accent3 6 2 2 9" xfId="27693" xr:uid="{00000000-0005-0000-0000-00001A390000}"/>
    <cellStyle name="40% - Accent3 6 2 3" xfId="2000" xr:uid="{00000000-0005-0000-0000-00001B390000}"/>
    <cellStyle name="40% - Accent3 6 2 3 2" xfId="6974" xr:uid="{00000000-0005-0000-0000-00001C390000}"/>
    <cellStyle name="40% - Accent3 6 2 3 3" xfId="11259" xr:uid="{00000000-0005-0000-0000-00001D390000}"/>
    <cellStyle name="40% - Accent3 6 2 3 4" xfId="15531" xr:uid="{00000000-0005-0000-0000-00001E390000}"/>
    <cellStyle name="40% - Accent3 6 2 3 5" xfId="19765" xr:uid="{00000000-0005-0000-0000-00001F390000}"/>
    <cellStyle name="40% - Accent3 6 2 3 6" xfId="24003" xr:uid="{00000000-0005-0000-0000-000020390000}"/>
    <cellStyle name="40% - Accent3 6 2 3 7" xfId="28081" xr:uid="{00000000-0005-0000-0000-000021390000}"/>
    <cellStyle name="40% - Accent3 6 2 4" xfId="1139" xr:uid="{00000000-0005-0000-0000-000022390000}"/>
    <cellStyle name="40% - Accent3 6 2 4 2" xfId="6114" xr:uid="{00000000-0005-0000-0000-000023390000}"/>
    <cellStyle name="40% - Accent3 6 2 4 3" xfId="10403" xr:uid="{00000000-0005-0000-0000-000024390000}"/>
    <cellStyle name="40% - Accent3 6 2 4 4" xfId="14681" xr:uid="{00000000-0005-0000-0000-000025390000}"/>
    <cellStyle name="40% - Accent3 6 2 4 5" xfId="18923" xr:uid="{00000000-0005-0000-0000-000026390000}"/>
    <cellStyle name="40% - Accent3 6 2 4 6" xfId="23169" xr:uid="{00000000-0005-0000-0000-000027390000}"/>
    <cellStyle name="40% - Accent3 6 2 4 7" xfId="27274" xr:uid="{00000000-0005-0000-0000-000028390000}"/>
    <cellStyle name="40% - Accent3 6 2 5" xfId="3451" xr:uid="{00000000-0005-0000-0000-000029390000}"/>
    <cellStyle name="40% - Accent3 6 2 5 2" xfId="8425" xr:uid="{00000000-0005-0000-0000-00002A390000}"/>
    <cellStyle name="40% - Accent3 6 2 5 3" xfId="12702" xr:uid="{00000000-0005-0000-0000-00002B390000}"/>
    <cellStyle name="40% - Accent3 6 2 5 4" xfId="16960" xr:uid="{00000000-0005-0000-0000-00002C390000}"/>
    <cellStyle name="40% - Accent3 6 2 5 5" xfId="21179" xr:uid="{00000000-0005-0000-0000-00002D390000}"/>
    <cellStyle name="40% - Accent3 6 2 5 6" xfId="25374" xr:uid="{00000000-0005-0000-0000-00002E390000}"/>
    <cellStyle name="40% - Accent3 6 2 5 7" xfId="29270" xr:uid="{00000000-0005-0000-0000-00002F390000}"/>
    <cellStyle name="40% - Accent3 6 2 6" xfId="4799" xr:uid="{00000000-0005-0000-0000-000030390000}"/>
    <cellStyle name="40% - Accent3 6 2 6 2" xfId="9771" xr:uid="{00000000-0005-0000-0000-000031390000}"/>
    <cellStyle name="40% - Accent3 6 2 6 3" xfId="14049" xr:uid="{00000000-0005-0000-0000-000032390000}"/>
    <cellStyle name="40% - Accent3 6 2 6 4" xfId="18305" xr:uid="{00000000-0005-0000-0000-000033390000}"/>
    <cellStyle name="40% - Accent3 6 2 6 5" xfId="22522" xr:uid="{00000000-0005-0000-0000-000034390000}"/>
    <cellStyle name="40% - Accent3 6 2 6 6" xfId="26708" xr:uid="{00000000-0005-0000-0000-000035390000}"/>
    <cellStyle name="40% - Accent3 6 2 6 7" xfId="30587" xr:uid="{00000000-0005-0000-0000-000036390000}"/>
    <cellStyle name="40% - Accent3 6 2 7" xfId="5717" xr:uid="{00000000-0005-0000-0000-000037390000}"/>
    <cellStyle name="40% - Accent3 6 2 8" xfId="10009" xr:uid="{00000000-0005-0000-0000-000038390000}"/>
    <cellStyle name="40% - Accent3 6 2 9" xfId="14287" xr:uid="{00000000-0005-0000-0000-000039390000}"/>
    <cellStyle name="40% - Accent3 6 3" xfId="1028" xr:uid="{00000000-0005-0000-0000-00003A390000}"/>
    <cellStyle name="40% - Accent3 6 3 2" xfId="3779" xr:uid="{00000000-0005-0000-0000-00003B390000}"/>
    <cellStyle name="40% - Accent3 6 3 2 2" xfId="8753" xr:uid="{00000000-0005-0000-0000-00003C390000}"/>
    <cellStyle name="40% - Accent3 6 3 2 3" xfId="13030" xr:uid="{00000000-0005-0000-0000-00003D390000}"/>
    <cellStyle name="40% - Accent3 6 3 2 4" xfId="17288" xr:uid="{00000000-0005-0000-0000-00003E390000}"/>
    <cellStyle name="40% - Accent3 6 3 2 5" xfId="21507" xr:uid="{00000000-0005-0000-0000-00003F390000}"/>
    <cellStyle name="40% - Accent3 6 3 2 6" xfId="25702" xr:uid="{00000000-0005-0000-0000-000040390000}"/>
    <cellStyle name="40% - Accent3 6 3 2 7" xfId="29598" xr:uid="{00000000-0005-0000-0000-000041390000}"/>
    <cellStyle name="40% - Accent3 6 4" xfId="3122" xr:uid="{00000000-0005-0000-0000-000042390000}"/>
    <cellStyle name="40% - Accent3 6 4 2" xfId="8095" xr:uid="{00000000-0005-0000-0000-000043390000}"/>
    <cellStyle name="40% - Accent3 6 4 3" xfId="12372" xr:uid="{00000000-0005-0000-0000-000044390000}"/>
    <cellStyle name="40% - Accent3 6 4 4" xfId="16631" xr:uid="{00000000-0005-0000-0000-000045390000}"/>
    <cellStyle name="40% - Accent3 6 4 5" xfId="20849" xr:uid="{00000000-0005-0000-0000-000046390000}"/>
    <cellStyle name="40% - Accent3 6 4 6" xfId="25045" xr:uid="{00000000-0005-0000-0000-000047390000}"/>
    <cellStyle name="40% - Accent3 6 4 7" xfId="28941" xr:uid="{00000000-0005-0000-0000-000048390000}"/>
    <cellStyle name="40% - Accent3 6 5" xfId="4470" xr:uid="{00000000-0005-0000-0000-000049390000}"/>
    <cellStyle name="40% - Accent3 6 5 2" xfId="9442" xr:uid="{00000000-0005-0000-0000-00004A390000}"/>
    <cellStyle name="40% - Accent3 6 5 3" xfId="13720" xr:uid="{00000000-0005-0000-0000-00004B390000}"/>
    <cellStyle name="40% - Accent3 6 5 4" xfId="17976" xr:uid="{00000000-0005-0000-0000-00004C390000}"/>
    <cellStyle name="40% - Accent3 6 5 5" xfId="22193" xr:uid="{00000000-0005-0000-0000-00004D390000}"/>
    <cellStyle name="40% - Accent3 6 5 6" xfId="26379" xr:uid="{00000000-0005-0000-0000-00004E390000}"/>
    <cellStyle name="40% - Accent3 6 5 7" xfId="30258" xr:uid="{00000000-0005-0000-0000-00004F390000}"/>
    <cellStyle name="40% - Accent3 6 6" xfId="5344" xr:uid="{00000000-0005-0000-0000-000050390000}"/>
    <cellStyle name="40% - Accent3 6 7" xfId="6627" xr:uid="{00000000-0005-0000-0000-000051390000}"/>
    <cellStyle name="40% - Accent3 6 8" xfId="10916" xr:uid="{00000000-0005-0000-0000-000052390000}"/>
    <cellStyle name="40% - Accent3 6 9" xfId="15192" xr:uid="{00000000-0005-0000-0000-000053390000}"/>
    <cellStyle name="40% - Accent3 7" xfId="557" xr:uid="{00000000-0005-0000-0000-000054390000}"/>
    <cellStyle name="40% - Accent3 7 2" xfId="1571" xr:uid="{00000000-0005-0000-0000-000055390000}"/>
    <cellStyle name="40% - Accent3 7 2 2" xfId="2420" xr:uid="{00000000-0005-0000-0000-000056390000}"/>
    <cellStyle name="40% - Accent3 7 2 2 2" xfId="7394" xr:uid="{00000000-0005-0000-0000-000057390000}"/>
    <cellStyle name="40% - Accent3 7 2 2 3" xfId="11679" xr:uid="{00000000-0005-0000-0000-000058390000}"/>
    <cellStyle name="40% - Accent3 7 2 2 4" xfId="15951" xr:uid="{00000000-0005-0000-0000-000059390000}"/>
    <cellStyle name="40% - Accent3 7 2 2 5" xfId="20185" xr:uid="{00000000-0005-0000-0000-00005A390000}"/>
    <cellStyle name="40% - Accent3 7 2 2 6" xfId="24423" xr:uid="{00000000-0005-0000-0000-00005B390000}"/>
    <cellStyle name="40% - Accent3 7 2 2 7" xfId="28501" xr:uid="{00000000-0005-0000-0000-00005C390000}"/>
    <cellStyle name="40% - Accent3 7 2 3" xfId="6546" xr:uid="{00000000-0005-0000-0000-00005D390000}"/>
    <cellStyle name="40% - Accent3 7 2 4" xfId="10835" xr:uid="{00000000-0005-0000-0000-00005E390000}"/>
    <cellStyle name="40% - Accent3 7 2 5" xfId="15111" xr:uid="{00000000-0005-0000-0000-00005F390000}"/>
    <cellStyle name="40% - Accent3 7 2 6" xfId="19350" xr:uid="{00000000-0005-0000-0000-000060390000}"/>
    <cellStyle name="40% - Accent3 7 2 7" xfId="23599" xr:uid="{00000000-0005-0000-0000-000061390000}"/>
    <cellStyle name="40% - Accent3 7 2 8" xfId="27694" xr:uid="{00000000-0005-0000-0000-000062390000}"/>
    <cellStyle name="40% - Accent3 7 3" xfId="2133" xr:uid="{00000000-0005-0000-0000-000063390000}"/>
    <cellStyle name="40% - Accent3 7 3 2" xfId="7107" xr:uid="{00000000-0005-0000-0000-000064390000}"/>
    <cellStyle name="40% - Accent3 7 3 3" xfId="11392" xr:uid="{00000000-0005-0000-0000-000065390000}"/>
    <cellStyle name="40% - Accent3 7 3 4" xfId="15664" xr:uid="{00000000-0005-0000-0000-000066390000}"/>
    <cellStyle name="40% - Accent3 7 3 5" xfId="19898" xr:uid="{00000000-0005-0000-0000-000067390000}"/>
    <cellStyle name="40% - Accent3 7 3 6" xfId="24136" xr:uid="{00000000-0005-0000-0000-000068390000}"/>
    <cellStyle name="40% - Accent3 7 3 7" xfId="28214" xr:uid="{00000000-0005-0000-0000-000069390000}"/>
    <cellStyle name="40% - Accent3 7 4" xfId="1274" xr:uid="{00000000-0005-0000-0000-00006A390000}"/>
    <cellStyle name="40% - Accent3 7 4 2" xfId="6249" xr:uid="{00000000-0005-0000-0000-00006B390000}"/>
    <cellStyle name="40% - Accent3 7 4 3" xfId="10538" xr:uid="{00000000-0005-0000-0000-00006C390000}"/>
    <cellStyle name="40% - Accent3 7 4 4" xfId="14814" xr:uid="{00000000-0005-0000-0000-00006D390000}"/>
    <cellStyle name="40% - Accent3 7 4 5" xfId="19056" xr:uid="{00000000-0005-0000-0000-00006E390000}"/>
    <cellStyle name="40% - Accent3 7 4 6" xfId="23302" xr:uid="{00000000-0005-0000-0000-00006F390000}"/>
    <cellStyle name="40% - Accent3 7 4 7" xfId="27407" xr:uid="{00000000-0005-0000-0000-000070390000}"/>
    <cellStyle name="40% - Accent3 8" xfId="1572" xr:uid="{00000000-0005-0000-0000-000071390000}"/>
    <cellStyle name="40% - Accent4" xfId="10" builtinId="43" customBuiltin="1"/>
    <cellStyle name="40% - Accent4 2" xfId="87" xr:uid="{00000000-0005-0000-0000-000073390000}"/>
    <cellStyle name="40% - Accent4 2 10" xfId="2978" xr:uid="{00000000-0005-0000-0000-000074390000}"/>
    <cellStyle name="40% - Accent4 2 10 2" xfId="7951" xr:uid="{00000000-0005-0000-0000-000075390000}"/>
    <cellStyle name="40% - Accent4 2 10 3" xfId="12228" xr:uid="{00000000-0005-0000-0000-000076390000}"/>
    <cellStyle name="40% - Accent4 2 10 4" xfId="16487" xr:uid="{00000000-0005-0000-0000-000077390000}"/>
    <cellStyle name="40% - Accent4 2 10 5" xfId="20706" xr:uid="{00000000-0005-0000-0000-000078390000}"/>
    <cellStyle name="40% - Accent4 2 10 6" xfId="24904" xr:uid="{00000000-0005-0000-0000-000079390000}"/>
    <cellStyle name="40% - Accent4 2 10 7" xfId="28801" xr:uid="{00000000-0005-0000-0000-00007A390000}"/>
    <cellStyle name="40% - Accent4 2 11" xfId="4333" xr:uid="{00000000-0005-0000-0000-00007B390000}"/>
    <cellStyle name="40% - Accent4 2 11 2" xfId="9305" xr:uid="{00000000-0005-0000-0000-00007C390000}"/>
    <cellStyle name="40% - Accent4 2 11 3" xfId="13583" xr:uid="{00000000-0005-0000-0000-00007D390000}"/>
    <cellStyle name="40% - Accent4 2 11 4" xfId="17839" xr:uid="{00000000-0005-0000-0000-00007E390000}"/>
    <cellStyle name="40% - Accent4 2 11 5" xfId="22056" xr:uid="{00000000-0005-0000-0000-00007F390000}"/>
    <cellStyle name="40% - Accent4 2 11 6" xfId="26242" xr:uid="{00000000-0005-0000-0000-000080390000}"/>
    <cellStyle name="40% - Accent4 2 11 7" xfId="30121" xr:uid="{00000000-0005-0000-0000-000081390000}"/>
    <cellStyle name="40% - Accent4 2 12" xfId="5066" xr:uid="{00000000-0005-0000-0000-000082390000}"/>
    <cellStyle name="40% - Accent4 2 13" xfId="6092" xr:uid="{00000000-0005-0000-0000-000083390000}"/>
    <cellStyle name="40% - Accent4 2 14" xfId="10380" xr:uid="{00000000-0005-0000-0000-000084390000}"/>
    <cellStyle name="40% - Accent4 2 15" xfId="14659" xr:uid="{00000000-0005-0000-0000-000085390000}"/>
    <cellStyle name="40% - Accent4 2 16" xfId="11969" xr:uid="{00000000-0005-0000-0000-000086390000}"/>
    <cellStyle name="40% - Accent4 2 17" xfId="23148" xr:uid="{00000000-0005-0000-0000-000087390000}"/>
    <cellStyle name="40% - Accent4 2 2" xfId="173" xr:uid="{00000000-0005-0000-0000-000088390000}"/>
    <cellStyle name="40% - Accent4 2 2 10" xfId="4365" xr:uid="{00000000-0005-0000-0000-000089390000}"/>
    <cellStyle name="40% - Accent4 2 2 10 2" xfId="9337" xr:uid="{00000000-0005-0000-0000-00008A390000}"/>
    <cellStyle name="40% - Accent4 2 2 10 3" xfId="13615" xr:uid="{00000000-0005-0000-0000-00008B390000}"/>
    <cellStyle name="40% - Accent4 2 2 10 4" xfId="17871" xr:uid="{00000000-0005-0000-0000-00008C390000}"/>
    <cellStyle name="40% - Accent4 2 2 10 5" xfId="22088" xr:uid="{00000000-0005-0000-0000-00008D390000}"/>
    <cellStyle name="40% - Accent4 2 2 10 6" xfId="26274" xr:uid="{00000000-0005-0000-0000-00008E390000}"/>
    <cellStyle name="40% - Accent4 2 2 10 7" xfId="30153" xr:uid="{00000000-0005-0000-0000-00008F390000}"/>
    <cellStyle name="40% - Accent4 2 2 11" xfId="5151" xr:uid="{00000000-0005-0000-0000-000090390000}"/>
    <cellStyle name="40% - Accent4 2 2 12" xfId="5134" xr:uid="{00000000-0005-0000-0000-000091390000}"/>
    <cellStyle name="40% - Accent4 2 2 13" xfId="5207" xr:uid="{00000000-0005-0000-0000-000092390000}"/>
    <cellStyle name="40% - Accent4 2 2 14" xfId="5187" xr:uid="{00000000-0005-0000-0000-000093390000}"/>
    <cellStyle name="40% - Accent4 2 2 15" xfId="4989" xr:uid="{00000000-0005-0000-0000-000094390000}"/>
    <cellStyle name="40% - Accent4 2 2 16" xfId="16243" xr:uid="{00000000-0005-0000-0000-000095390000}"/>
    <cellStyle name="40% - Accent4 2 2 2" xfId="317" xr:uid="{00000000-0005-0000-0000-000096390000}"/>
    <cellStyle name="40% - Accent4 2 2 2 10" xfId="12091" xr:uid="{00000000-0005-0000-0000-000097390000}"/>
    <cellStyle name="40% - Accent4 2 2 2 11" xfId="16357" xr:uid="{00000000-0005-0000-0000-000098390000}"/>
    <cellStyle name="40% - Accent4 2 2 2 12" xfId="20676" xr:uid="{00000000-0005-0000-0000-000099390000}"/>
    <cellStyle name="40% - Accent4 2 2 2 13" xfId="24797" xr:uid="{00000000-0005-0000-0000-00009A390000}"/>
    <cellStyle name="40% - Accent4 2 2 2 2" xfId="481" xr:uid="{00000000-0005-0000-0000-00009B390000}"/>
    <cellStyle name="40% - Accent4 2 2 2 2 10" xfId="17805" xr:uid="{00000000-0005-0000-0000-00009C390000}"/>
    <cellStyle name="40% - Accent4 2 2 2 2 11" xfId="15198" xr:uid="{00000000-0005-0000-0000-00009D390000}"/>
    <cellStyle name="40% - Accent4 2 2 2 2 12" xfId="26216" xr:uid="{00000000-0005-0000-0000-00009E390000}"/>
    <cellStyle name="40% - Accent4 2 2 2 2 2" xfId="855" xr:uid="{00000000-0005-0000-0000-00009F390000}"/>
    <cellStyle name="40% - Accent4 2 2 2 2 2 10" xfId="22908" xr:uid="{00000000-0005-0000-0000-0000A0390000}"/>
    <cellStyle name="40% - Accent4 2 2 2 2 2 11" xfId="27060" xr:uid="{00000000-0005-0000-0000-0000A1390000}"/>
    <cellStyle name="40% - Accent4 2 2 2 2 2 2" xfId="2421" xr:uid="{00000000-0005-0000-0000-0000A2390000}"/>
    <cellStyle name="40% - Accent4 2 2 2 2 2 2 2" xfId="4222" xr:uid="{00000000-0005-0000-0000-0000A3390000}"/>
    <cellStyle name="40% - Accent4 2 2 2 2 2 2 2 2" xfId="9196" xr:uid="{00000000-0005-0000-0000-0000A4390000}"/>
    <cellStyle name="40% - Accent4 2 2 2 2 2 2 2 3" xfId="13473" xr:uid="{00000000-0005-0000-0000-0000A5390000}"/>
    <cellStyle name="40% - Accent4 2 2 2 2 2 2 2 4" xfId="17731" xr:uid="{00000000-0005-0000-0000-0000A6390000}"/>
    <cellStyle name="40% - Accent4 2 2 2 2 2 2 2 5" xfId="21950" xr:uid="{00000000-0005-0000-0000-0000A7390000}"/>
    <cellStyle name="40% - Accent4 2 2 2 2 2 2 2 6" xfId="26145" xr:uid="{00000000-0005-0000-0000-0000A8390000}"/>
    <cellStyle name="40% - Accent4 2 2 2 2 2 2 2 7" xfId="30041" xr:uid="{00000000-0005-0000-0000-0000A9390000}"/>
    <cellStyle name="40% - Accent4 2 2 2 2 2 2 3" xfId="7395" xr:uid="{00000000-0005-0000-0000-0000AA390000}"/>
    <cellStyle name="40% - Accent4 2 2 2 2 2 2 4" xfId="11680" xr:uid="{00000000-0005-0000-0000-0000AB390000}"/>
    <cellStyle name="40% - Accent4 2 2 2 2 2 2 5" xfId="15952" xr:uid="{00000000-0005-0000-0000-0000AC390000}"/>
    <cellStyle name="40% - Accent4 2 2 2 2 2 2 6" xfId="20186" xr:uid="{00000000-0005-0000-0000-0000AD390000}"/>
    <cellStyle name="40% - Accent4 2 2 2 2 2 2 7" xfId="24424" xr:uid="{00000000-0005-0000-0000-0000AE390000}"/>
    <cellStyle name="40% - Accent4 2 2 2 2 2 2 8" xfId="28502" xr:uid="{00000000-0005-0000-0000-0000AF390000}"/>
    <cellStyle name="40% - Accent4 2 2 2 2 2 3" xfId="1573" xr:uid="{00000000-0005-0000-0000-0000B0390000}"/>
    <cellStyle name="40% - Accent4 2 2 2 2 2 3 2" xfId="6548" xr:uid="{00000000-0005-0000-0000-0000B1390000}"/>
    <cellStyle name="40% - Accent4 2 2 2 2 2 3 3" xfId="10837" xr:uid="{00000000-0005-0000-0000-0000B2390000}"/>
    <cellStyle name="40% - Accent4 2 2 2 2 2 3 4" xfId="15113" xr:uid="{00000000-0005-0000-0000-0000B3390000}"/>
    <cellStyle name="40% - Accent4 2 2 2 2 2 3 5" xfId="19351" xr:uid="{00000000-0005-0000-0000-0000B4390000}"/>
    <cellStyle name="40% - Accent4 2 2 2 2 2 3 6" xfId="23601" xr:uid="{00000000-0005-0000-0000-0000B5390000}"/>
    <cellStyle name="40% - Accent4 2 2 2 2 2 3 7" xfId="27695" xr:uid="{00000000-0005-0000-0000-0000B6390000}"/>
    <cellStyle name="40% - Accent4 2 2 2 2 2 4" xfId="3565" xr:uid="{00000000-0005-0000-0000-0000B7390000}"/>
    <cellStyle name="40% - Accent4 2 2 2 2 2 4 2" xfId="8539" xr:uid="{00000000-0005-0000-0000-0000B8390000}"/>
    <cellStyle name="40% - Accent4 2 2 2 2 2 4 3" xfId="12816" xr:uid="{00000000-0005-0000-0000-0000B9390000}"/>
    <cellStyle name="40% - Accent4 2 2 2 2 2 4 4" xfId="17074" xr:uid="{00000000-0005-0000-0000-0000BA390000}"/>
    <cellStyle name="40% - Accent4 2 2 2 2 2 4 5" xfId="21293" xr:uid="{00000000-0005-0000-0000-0000BB390000}"/>
    <cellStyle name="40% - Accent4 2 2 2 2 2 4 6" xfId="25488" xr:uid="{00000000-0005-0000-0000-0000BC390000}"/>
    <cellStyle name="40% - Accent4 2 2 2 2 2 4 7" xfId="29384" xr:uid="{00000000-0005-0000-0000-0000BD390000}"/>
    <cellStyle name="40% - Accent4 2 2 2 2 2 5" xfId="4913" xr:uid="{00000000-0005-0000-0000-0000BE390000}"/>
    <cellStyle name="40% - Accent4 2 2 2 2 2 5 2" xfId="9885" xr:uid="{00000000-0005-0000-0000-0000BF390000}"/>
    <cellStyle name="40% - Accent4 2 2 2 2 2 5 3" xfId="14163" xr:uid="{00000000-0005-0000-0000-0000C0390000}"/>
    <cellStyle name="40% - Accent4 2 2 2 2 2 5 4" xfId="18419" xr:uid="{00000000-0005-0000-0000-0000C1390000}"/>
    <cellStyle name="40% - Accent4 2 2 2 2 2 5 5" xfId="22636" xr:uid="{00000000-0005-0000-0000-0000C2390000}"/>
    <cellStyle name="40% - Accent4 2 2 2 2 2 5 6" xfId="26822" xr:uid="{00000000-0005-0000-0000-0000C3390000}"/>
    <cellStyle name="40% - Accent4 2 2 2 2 2 5 7" xfId="30701" xr:uid="{00000000-0005-0000-0000-0000C4390000}"/>
    <cellStyle name="40% - Accent4 2 2 2 2 2 6" xfId="5831" xr:uid="{00000000-0005-0000-0000-0000C5390000}"/>
    <cellStyle name="40% - Accent4 2 2 2 2 2 7" xfId="10123" xr:uid="{00000000-0005-0000-0000-0000C6390000}"/>
    <cellStyle name="40% - Accent4 2 2 2 2 2 8" xfId="14401" xr:uid="{00000000-0005-0000-0000-0000C7390000}"/>
    <cellStyle name="40% - Accent4 2 2 2 2 2 9" xfId="18657" xr:uid="{00000000-0005-0000-0000-0000C8390000}"/>
    <cellStyle name="40% - Accent4 2 2 2 2 3" xfId="2114" xr:uid="{00000000-0005-0000-0000-0000C9390000}"/>
    <cellStyle name="40% - Accent4 2 2 2 2 3 2" xfId="3893" xr:uid="{00000000-0005-0000-0000-0000CA390000}"/>
    <cellStyle name="40% - Accent4 2 2 2 2 3 2 2" xfId="8867" xr:uid="{00000000-0005-0000-0000-0000CB390000}"/>
    <cellStyle name="40% - Accent4 2 2 2 2 3 2 3" xfId="13144" xr:uid="{00000000-0005-0000-0000-0000CC390000}"/>
    <cellStyle name="40% - Accent4 2 2 2 2 3 2 4" xfId="17402" xr:uid="{00000000-0005-0000-0000-0000CD390000}"/>
    <cellStyle name="40% - Accent4 2 2 2 2 3 2 5" xfId="21621" xr:uid="{00000000-0005-0000-0000-0000CE390000}"/>
    <cellStyle name="40% - Accent4 2 2 2 2 3 2 6" xfId="25816" xr:uid="{00000000-0005-0000-0000-0000CF390000}"/>
    <cellStyle name="40% - Accent4 2 2 2 2 3 2 7" xfId="29712" xr:uid="{00000000-0005-0000-0000-0000D0390000}"/>
    <cellStyle name="40% - Accent4 2 2 2 2 3 3" xfId="7088" xr:uid="{00000000-0005-0000-0000-0000D1390000}"/>
    <cellStyle name="40% - Accent4 2 2 2 2 3 4" xfId="11373" xr:uid="{00000000-0005-0000-0000-0000D2390000}"/>
    <cellStyle name="40% - Accent4 2 2 2 2 3 5" xfId="15645" xr:uid="{00000000-0005-0000-0000-0000D3390000}"/>
    <cellStyle name="40% - Accent4 2 2 2 2 3 6" xfId="19879" xr:uid="{00000000-0005-0000-0000-0000D4390000}"/>
    <cellStyle name="40% - Accent4 2 2 2 2 3 7" xfId="24117" xr:uid="{00000000-0005-0000-0000-0000D5390000}"/>
    <cellStyle name="40% - Accent4 2 2 2 2 3 8" xfId="28195" xr:uid="{00000000-0005-0000-0000-0000D6390000}"/>
    <cellStyle name="40% - Accent4 2 2 2 2 4" xfId="1253" xr:uid="{00000000-0005-0000-0000-0000D7390000}"/>
    <cellStyle name="40% - Accent4 2 2 2 2 4 2" xfId="6228" xr:uid="{00000000-0005-0000-0000-0000D8390000}"/>
    <cellStyle name="40% - Accent4 2 2 2 2 4 3" xfId="10517" xr:uid="{00000000-0005-0000-0000-0000D9390000}"/>
    <cellStyle name="40% - Accent4 2 2 2 2 4 4" xfId="14795" xr:uid="{00000000-0005-0000-0000-0000DA390000}"/>
    <cellStyle name="40% - Accent4 2 2 2 2 4 5" xfId="19037" xr:uid="{00000000-0005-0000-0000-0000DB390000}"/>
    <cellStyle name="40% - Accent4 2 2 2 2 4 6" xfId="23283" xr:uid="{00000000-0005-0000-0000-0000DC390000}"/>
    <cellStyle name="40% - Accent4 2 2 2 2 4 7" xfId="27388" xr:uid="{00000000-0005-0000-0000-0000DD390000}"/>
    <cellStyle name="40% - Accent4 2 2 2 2 5" xfId="3236" xr:uid="{00000000-0005-0000-0000-0000DE390000}"/>
    <cellStyle name="40% - Accent4 2 2 2 2 5 2" xfId="8209" xr:uid="{00000000-0005-0000-0000-0000DF390000}"/>
    <cellStyle name="40% - Accent4 2 2 2 2 5 3" xfId="12486" xr:uid="{00000000-0005-0000-0000-0000E0390000}"/>
    <cellStyle name="40% - Accent4 2 2 2 2 5 4" xfId="16745" xr:uid="{00000000-0005-0000-0000-0000E1390000}"/>
    <cellStyle name="40% - Accent4 2 2 2 2 5 5" xfId="20963" xr:uid="{00000000-0005-0000-0000-0000E2390000}"/>
    <cellStyle name="40% - Accent4 2 2 2 2 5 6" xfId="25159" xr:uid="{00000000-0005-0000-0000-0000E3390000}"/>
    <cellStyle name="40% - Accent4 2 2 2 2 5 7" xfId="29055" xr:uid="{00000000-0005-0000-0000-0000E4390000}"/>
    <cellStyle name="40% - Accent4 2 2 2 2 6" xfId="4584" xr:uid="{00000000-0005-0000-0000-0000E5390000}"/>
    <cellStyle name="40% - Accent4 2 2 2 2 6 2" xfId="9556" xr:uid="{00000000-0005-0000-0000-0000E6390000}"/>
    <cellStyle name="40% - Accent4 2 2 2 2 6 3" xfId="13834" xr:uid="{00000000-0005-0000-0000-0000E7390000}"/>
    <cellStyle name="40% - Accent4 2 2 2 2 6 4" xfId="18090" xr:uid="{00000000-0005-0000-0000-0000E8390000}"/>
    <cellStyle name="40% - Accent4 2 2 2 2 6 5" xfId="22307" xr:uid="{00000000-0005-0000-0000-0000E9390000}"/>
    <cellStyle name="40% - Accent4 2 2 2 2 6 6" xfId="26493" xr:uid="{00000000-0005-0000-0000-0000EA390000}"/>
    <cellStyle name="40% - Accent4 2 2 2 2 6 7" xfId="30372" xr:uid="{00000000-0005-0000-0000-0000EB390000}"/>
    <cellStyle name="40% - Accent4 2 2 2 2 7" xfId="5458" xr:uid="{00000000-0005-0000-0000-0000EC390000}"/>
    <cellStyle name="40% - Accent4 2 2 2 2 8" xfId="9270" xr:uid="{00000000-0005-0000-0000-0000ED390000}"/>
    <cellStyle name="40% - Accent4 2 2 2 2 9" xfId="13548" xr:uid="{00000000-0005-0000-0000-0000EE390000}"/>
    <cellStyle name="40% - Accent4 2 2 2 3" xfId="700" xr:uid="{00000000-0005-0000-0000-0000EF390000}"/>
    <cellStyle name="40% - Accent4 2 2 2 3 10" xfId="22753" xr:uid="{00000000-0005-0000-0000-0000F0390000}"/>
    <cellStyle name="40% - Accent4 2 2 2 3 11" xfId="26905" xr:uid="{00000000-0005-0000-0000-0000F1390000}"/>
    <cellStyle name="40% - Accent4 2 2 2 3 2" xfId="2422" xr:uid="{00000000-0005-0000-0000-0000F2390000}"/>
    <cellStyle name="40% - Accent4 2 2 2 3 2 2" xfId="4067" xr:uid="{00000000-0005-0000-0000-0000F3390000}"/>
    <cellStyle name="40% - Accent4 2 2 2 3 2 2 2" xfId="9041" xr:uid="{00000000-0005-0000-0000-0000F4390000}"/>
    <cellStyle name="40% - Accent4 2 2 2 3 2 2 3" xfId="13318" xr:uid="{00000000-0005-0000-0000-0000F5390000}"/>
    <cellStyle name="40% - Accent4 2 2 2 3 2 2 4" xfId="17576" xr:uid="{00000000-0005-0000-0000-0000F6390000}"/>
    <cellStyle name="40% - Accent4 2 2 2 3 2 2 5" xfId="21795" xr:uid="{00000000-0005-0000-0000-0000F7390000}"/>
    <cellStyle name="40% - Accent4 2 2 2 3 2 2 6" xfId="25990" xr:uid="{00000000-0005-0000-0000-0000F8390000}"/>
    <cellStyle name="40% - Accent4 2 2 2 3 2 2 7" xfId="29886" xr:uid="{00000000-0005-0000-0000-0000F9390000}"/>
    <cellStyle name="40% - Accent4 2 2 2 3 2 3" xfId="7396" xr:uid="{00000000-0005-0000-0000-0000FA390000}"/>
    <cellStyle name="40% - Accent4 2 2 2 3 2 4" xfId="11681" xr:uid="{00000000-0005-0000-0000-0000FB390000}"/>
    <cellStyle name="40% - Accent4 2 2 2 3 2 5" xfId="15953" xr:uid="{00000000-0005-0000-0000-0000FC390000}"/>
    <cellStyle name="40% - Accent4 2 2 2 3 2 6" xfId="20187" xr:uid="{00000000-0005-0000-0000-0000FD390000}"/>
    <cellStyle name="40% - Accent4 2 2 2 3 2 7" xfId="24425" xr:uid="{00000000-0005-0000-0000-0000FE390000}"/>
    <cellStyle name="40% - Accent4 2 2 2 3 2 8" xfId="28503" xr:uid="{00000000-0005-0000-0000-0000FF390000}"/>
    <cellStyle name="40% - Accent4 2 2 2 3 3" xfId="1574" xr:uid="{00000000-0005-0000-0000-0000003A0000}"/>
    <cellStyle name="40% - Accent4 2 2 2 3 3 2" xfId="6549" xr:uid="{00000000-0005-0000-0000-0000013A0000}"/>
    <cellStyle name="40% - Accent4 2 2 2 3 3 3" xfId="10838" xr:uid="{00000000-0005-0000-0000-0000023A0000}"/>
    <cellStyle name="40% - Accent4 2 2 2 3 3 4" xfId="15114" xr:uid="{00000000-0005-0000-0000-0000033A0000}"/>
    <cellStyle name="40% - Accent4 2 2 2 3 3 5" xfId="19352" xr:uid="{00000000-0005-0000-0000-0000043A0000}"/>
    <cellStyle name="40% - Accent4 2 2 2 3 3 6" xfId="23602" xr:uid="{00000000-0005-0000-0000-0000053A0000}"/>
    <cellStyle name="40% - Accent4 2 2 2 3 3 7" xfId="27696" xr:uid="{00000000-0005-0000-0000-0000063A0000}"/>
    <cellStyle name="40% - Accent4 2 2 2 3 4" xfId="3410" xr:uid="{00000000-0005-0000-0000-0000073A0000}"/>
    <cellStyle name="40% - Accent4 2 2 2 3 4 2" xfId="8384" xr:uid="{00000000-0005-0000-0000-0000083A0000}"/>
    <cellStyle name="40% - Accent4 2 2 2 3 4 3" xfId="12661" xr:uid="{00000000-0005-0000-0000-0000093A0000}"/>
    <cellStyle name="40% - Accent4 2 2 2 3 4 4" xfId="16919" xr:uid="{00000000-0005-0000-0000-00000A3A0000}"/>
    <cellStyle name="40% - Accent4 2 2 2 3 4 5" xfId="21138" xr:uid="{00000000-0005-0000-0000-00000B3A0000}"/>
    <cellStyle name="40% - Accent4 2 2 2 3 4 6" xfId="25333" xr:uid="{00000000-0005-0000-0000-00000C3A0000}"/>
    <cellStyle name="40% - Accent4 2 2 2 3 4 7" xfId="29229" xr:uid="{00000000-0005-0000-0000-00000D3A0000}"/>
    <cellStyle name="40% - Accent4 2 2 2 3 5" xfId="4758" xr:uid="{00000000-0005-0000-0000-00000E3A0000}"/>
    <cellStyle name="40% - Accent4 2 2 2 3 5 2" xfId="9730" xr:uid="{00000000-0005-0000-0000-00000F3A0000}"/>
    <cellStyle name="40% - Accent4 2 2 2 3 5 3" xfId="14008" xr:uid="{00000000-0005-0000-0000-0000103A0000}"/>
    <cellStyle name="40% - Accent4 2 2 2 3 5 4" xfId="18264" xr:uid="{00000000-0005-0000-0000-0000113A0000}"/>
    <cellStyle name="40% - Accent4 2 2 2 3 5 5" xfId="22481" xr:uid="{00000000-0005-0000-0000-0000123A0000}"/>
    <cellStyle name="40% - Accent4 2 2 2 3 5 6" xfId="26667" xr:uid="{00000000-0005-0000-0000-0000133A0000}"/>
    <cellStyle name="40% - Accent4 2 2 2 3 5 7" xfId="30546" xr:uid="{00000000-0005-0000-0000-0000143A0000}"/>
    <cellStyle name="40% - Accent4 2 2 2 3 6" xfId="5676" xr:uid="{00000000-0005-0000-0000-0000153A0000}"/>
    <cellStyle name="40% - Accent4 2 2 2 3 7" xfId="9968" xr:uid="{00000000-0005-0000-0000-0000163A0000}"/>
    <cellStyle name="40% - Accent4 2 2 2 3 8" xfId="14246" xr:uid="{00000000-0005-0000-0000-0000173A0000}"/>
    <cellStyle name="40% - Accent4 2 2 2 3 9" xfId="18502" xr:uid="{00000000-0005-0000-0000-0000183A0000}"/>
    <cellStyle name="40% - Accent4 2 2 2 4" xfId="1962" xr:uid="{00000000-0005-0000-0000-0000193A0000}"/>
    <cellStyle name="40% - Accent4 2 2 2 4 2" xfId="3738" xr:uid="{00000000-0005-0000-0000-00001A3A0000}"/>
    <cellStyle name="40% - Accent4 2 2 2 4 2 2" xfId="8712" xr:uid="{00000000-0005-0000-0000-00001B3A0000}"/>
    <cellStyle name="40% - Accent4 2 2 2 4 2 3" xfId="12989" xr:uid="{00000000-0005-0000-0000-00001C3A0000}"/>
    <cellStyle name="40% - Accent4 2 2 2 4 2 4" xfId="17247" xr:uid="{00000000-0005-0000-0000-00001D3A0000}"/>
    <cellStyle name="40% - Accent4 2 2 2 4 2 5" xfId="21466" xr:uid="{00000000-0005-0000-0000-00001E3A0000}"/>
    <cellStyle name="40% - Accent4 2 2 2 4 2 6" xfId="25661" xr:uid="{00000000-0005-0000-0000-00001F3A0000}"/>
    <cellStyle name="40% - Accent4 2 2 2 4 2 7" xfId="29557" xr:uid="{00000000-0005-0000-0000-0000203A0000}"/>
    <cellStyle name="40% - Accent4 2 2 2 4 3" xfId="6936" xr:uid="{00000000-0005-0000-0000-0000213A0000}"/>
    <cellStyle name="40% - Accent4 2 2 2 4 4" xfId="11221" xr:uid="{00000000-0005-0000-0000-0000223A0000}"/>
    <cellStyle name="40% - Accent4 2 2 2 4 5" xfId="15494" xr:uid="{00000000-0005-0000-0000-0000233A0000}"/>
    <cellStyle name="40% - Accent4 2 2 2 4 6" xfId="19729" xr:uid="{00000000-0005-0000-0000-0000243A0000}"/>
    <cellStyle name="40% - Accent4 2 2 2 4 7" xfId="23967" xr:uid="{00000000-0005-0000-0000-0000253A0000}"/>
    <cellStyle name="40% - Accent4 2 2 2 4 8" xfId="28045" xr:uid="{00000000-0005-0000-0000-0000263A0000}"/>
    <cellStyle name="40% - Accent4 2 2 2 5" xfId="1078" xr:uid="{00000000-0005-0000-0000-0000273A0000}"/>
    <cellStyle name="40% - Accent4 2 2 2 5 2" xfId="6054" xr:uid="{00000000-0005-0000-0000-0000283A0000}"/>
    <cellStyle name="40% - Accent4 2 2 2 5 3" xfId="10343" xr:uid="{00000000-0005-0000-0000-0000293A0000}"/>
    <cellStyle name="40% - Accent4 2 2 2 5 4" xfId="14621" xr:uid="{00000000-0005-0000-0000-00002A3A0000}"/>
    <cellStyle name="40% - Accent4 2 2 2 5 5" xfId="18869" xr:uid="{00000000-0005-0000-0000-00002B3A0000}"/>
    <cellStyle name="40% - Accent4 2 2 2 5 6" xfId="23117" xr:uid="{00000000-0005-0000-0000-00002C3A0000}"/>
    <cellStyle name="40% - Accent4 2 2 2 5 7" xfId="27237" xr:uid="{00000000-0005-0000-0000-00002D3A0000}"/>
    <cellStyle name="40% - Accent4 2 2 2 6" xfId="3081" xr:uid="{00000000-0005-0000-0000-00002E3A0000}"/>
    <cellStyle name="40% - Accent4 2 2 2 6 2" xfId="8054" xr:uid="{00000000-0005-0000-0000-00002F3A0000}"/>
    <cellStyle name="40% - Accent4 2 2 2 6 3" xfId="12331" xr:uid="{00000000-0005-0000-0000-0000303A0000}"/>
    <cellStyle name="40% - Accent4 2 2 2 6 4" xfId="16590" xr:uid="{00000000-0005-0000-0000-0000313A0000}"/>
    <cellStyle name="40% - Accent4 2 2 2 6 5" xfId="20808" xr:uid="{00000000-0005-0000-0000-0000323A0000}"/>
    <cellStyle name="40% - Accent4 2 2 2 6 6" xfId="25004" xr:uid="{00000000-0005-0000-0000-0000333A0000}"/>
    <cellStyle name="40% - Accent4 2 2 2 6 7" xfId="28900" xr:uid="{00000000-0005-0000-0000-0000343A0000}"/>
    <cellStyle name="40% - Accent4 2 2 2 7" xfId="4429" xr:uid="{00000000-0005-0000-0000-0000353A0000}"/>
    <cellStyle name="40% - Accent4 2 2 2 7 2" xfId="9401" xr:uid="{00000000-0005-0000-0000-0000363A0000}"/>
    <cellStyle name="40% - Accent4 2 2 2 7 3" xfId="13679" xr:uid="{00000000-0005-0000-0000-0000373A0000}"/>
    <cellStyle name="40% - Accent4 2 2 2 7 4" xfId="17935" xr:uid="{00000000-0005-0000-0000-0000383A0000}"/>
    <cellStyle name="40% - Accent4 2 2 2 7 5" xfId="22152" xr:uid="{00000000-0005-0000-0000-0000393A0000}"/>
    <cellStyle name="40% - Accent4 2 2 2 7 6" xfId="26338" xr:uid="{00000000-0005-0000-0000-00003A3A0000}"/>
    <cellStyle name="40% - Accent4 2 2 2 7 7" xfId="30217" xr:uid="{00000000-0005-0000-0000-00003B3A0000}"/>
    <cellStyle name="40% - Accent4 2 2 2 8" xfId="5294" xr:uid="{00000000-0005-0000-0000-00003C3A0000}"/>
    <cellStyle name="40% - Accent4 2 2 2 9" xfId="7811" xr:uid="{00000000-0005-0000-0000-00003D3A0000}"/>
    <cellStyle name="40% - Accent4 2 2 3" xfId="420" xr:uid="{00000000-0005-0000-0000-00003E3A0000}"/>
    <cellStyle name="40% - Accent4 2 2 3 10" xfId="16330" xr:uid="{00000000-0005-0000-0000-00003F3A0000}"/>
    <cellStyle name="40% - Accent4 2 2 3 11" xfId="20496" xr:uid="{00000000-0005-0000-0000-0000403A0000}"/>
    <cellStyle name="40% - Accent4 2 2 3 12" xfId="24774" xr:uid="{00000000-0005-0000-0000-0000413A0000}"/>
    <cellStyle name="40% - Accent4 2 2 3 2" xfId="794" xr:uid="{00000000-0005-0000-0000-0000423A0000}"/>
    <cellStyle name="40% - Accent4 2 2 3 2 10" xfId="22847" xr:uid="{00000000-0005-0000-0000-0000433A0000}"/>
    <cellStyle name="40% - Accent4 2 2 3 2 11" xfId="26999" xr:uid="{00000000-0005-0000-0000-0000443A0000}"/>
    <cellStyle name="40% - Accent4 2 2 3 2 2" xfId="2423" xr:uid="{00000000-0005-0000-0000-0000453A0000}"/>
    <cellStyle name="40% - Accent4 2 2 3 2 2 2" xfId="4161" xr:uid="{00000000-0005-0000-0000-0000463A0000}"/>
    <cellStyle name="40% - Accent4 2 2 3 2 2 2 2" xfId="9135" xr:uid="{00000000-0005-0000-0000-0000473A0000}"/>
    <cellStyle name="40% - Accent4 2 2 3 2 2 2 3" xfId="13412" xr:uid="{00000000-0005-0000-0000-0000483A0000}"/>
    <cellStyle name="40% - Accent4 2 2 3 2 2 2 4" xfId="17670" xr:uid="{00000000-0005-0000-0000-0000493A0000}"/>
    <cellStyle name="40% - Accent4 2 2 3 2 2 2 5" xfId="21889" xr:uid="{00000000-0005-0000-0000-00004A3A0000}"/>
    <cellStyle name="40% - Accent4 2 2 3 2 2 2 6" xfId="26084" xr:uid="{00000000-0005-0000-0000-00004B3A0000}"/>
    <cellStyle name="40% - Accent4 2 2 3 2 2 2 7" xfId="29980" xr:uid="{00000000-0005-0000-0000-00004C3A0000}"/>
    <cellStyle name="40% - Accent4 2 2 3 2 2 3" xfId="7397" xr:uid="{00000000-0005-0000-0000-00004D3A0000}"/>
    <cellStyle name="40% - Accent4 2 2 3 2 2 4" xfId="11682" xr:uid="{00000000-0005-0000-0000-00004E3A0000}"/>
    <cellStyle name="40% - Accent4 2 2 3 2 2 5" xfId="15954" xr:uid="{00000000-0005-0000-0000-00004F3A0000}"/>
    <cellStyle name="40% - Accent4 2 2 3 2 2 6" xfId="20188" xr:uid="{00000000-0005-0000-0000-0000503A0000}"/>
    <cellStyle name="40% - Accent4 2 2 3 2 2 7" xfId="24426" xr:uid="{00000000-0005-0000-0000-0000513A0000}"/>
    <cellStyle name="40% - Accent4 2 2 3 2 2 8" xfId="28504" xr:uid="{00000000-0005-0000-0000-0000523A0000}"/>
    <cellStyle name="40% - Accent4 2 2 3 2 3" xfId="1575" xr:uid="{00000000-0005-0000-0000-0000533A0000}"/>
    <cellStyle name="40% - Accent4 2 2 3 2 3 2" xfId="6550" xr:uid="{00000000-0005-0000-0000-0000543A0000}"/>
    <cellStyle name="40% - Accent4 2 2 3 2 3 3" xfId="10839" xr:uid="{00000000-0005-0000-0000-0000553A0000}"/>
    <cellStyle name="40% - Accent4 2 2 3 2 3 4" xfId="15115" xr:uid="{00000000-0005-0000-0000-0000563A0000}"/>
    <cellStyle name="40% - Accent4 2 2 3 2 3 5" xfId="19353" xr:uid="{00000000-0005-0000-0000-0000573A0000}"/>
    <cellStyle name="40% - Accent4 2 2 3 2 3 6" xfId="23603" xr:uid="{00000000-0005-0000-0000-0000583A0000}"/>
    <cellStyle name="40% - Accent4 2 2 3 2 3 7" xfId="27697" xr:uid="{00000000-0005-0000-0000-0000593A0000}"/>
    <cellStyle name="40% - Accent4 2 2 3 2 4" xfId="3504" xr:uid="{00000000-0005-0000-0000-00005A3A0000}"/>
    <cellStyle name="40% - Accent4 2 2 3 2 4 2" xfId="8478" xr:uid="{00000000-0005-0000-0000-00005B3A0000}"/>
    <cellStyle name="40% - Accent4 2 2 3 2 4 3" xfId="12755" xr:uid="{00000000-0005-0000-0000-00005C3A0000}"/>
    <cellStyle name="40% - Accent4 2 2 3 2 4 4" xfId="17013" xr:uid="{00000000-0005-0000-0000-00005D3A0000}"/>
    <cellStyle name="40% - Accent4 2 2 3 2 4 5" xfId="21232" xr:uid="{00000000-0005-0000-0000-00005E3A0000}"/>
    <cellStyle name="40% - Accent4 2 2 3 2 4 6" xfId="25427" xr:uid="{00000000-0005-0000-0000-00005F3A0000}"/>
    <cellStyle name="40% - Accent4 2 2 3 2 4 7" xfId="29323" xr:uid="{00000000-0005-0000-0000-0000603A0000}"/>
    <cellStyle name="40% - Accent4 2 2 3 2 5" xfId="4852" xr:uid="{00000000-0005-0000-0000-0000613A0000}"/>
    <cellStyle name="40% - Accent4 2 2 3 2 5 2" xfId="9824" xr:uid="{00000000-0005-0000-0000-0000623A0000}"/>
    <cellStyle name="40% - Accent4 2 2 3 2 5 3" xfId="14102" xr:uid="{00000000-0005-0000-0000-0000633A0000}"/>
    <cellStyle name="40% - Accent4 2 2 3 2 5 4" xfId="18358" xr:uid="{00000000-0005-0000-0000-0000643A0000}"/>
    <cellStyle name="40% - Accent4 2 2 3 2 5 5" xfId="22575" xr:uid="{00000000-0005-0000-0000-0000653A0000}"/>
    <cellStyle name="40% - Accent4 2 2 3 2 5 6" xfId="26761" xr:uid="{00000000-0005-0000-0000-0000663A0000}"/>
    <cellStyle name="40% - Accent4 2 2 3 2 5 7" xfId="30640" xr:uid="{00000000-0005-0000-0000-0000673A0000}"/>
    <cellStyle name="40% - Accent4 2 2 3 2 6" xfId="5770" xr:uid="{00000000-0005-0000-0000-0000683A0000}"/>
    <cellStyle name="40% - Accent4 2 2 3 2 7" xfId="10062" xr:uid="{00000000-0005-0000-0000-0000693A0000}"/>
    <cellStyle name="40% - Accent4 2 2 3 2 8" xfId="14340" xr:uid="{00000000-0005-0000-0000-00006A3A0000}"/>
    <cellStyle name="40% - Accent4 2 2 3 2 9" xfId="18596" xr:uid="{00000000-0005-0000-0000-00006B3A0000}"/>
    <cellStyle name="40% - Accent4 2 2 3 3" xfId="2053" xr:uid="{00000000-0005-0000-0000-00006C3A0000}"/>
    <cellStyle name="40% - Accent4 2 2 3 3 2" xfId="3832" xr:uid="{00000000-0005-0000-0000-00006D3A0000}"/>
    <cellStyle name="40% - Accent4 2 2 3 3 2 2" xfId="8806" xr:uid="{00000000-0005-0000-0000-00006E3A0000}"/>
    <cellStyle name="40% - Accent4 2 2 3 3 2 3" xfId="13083" xr:uid="{00000000-0005-0000-0000-00006F3A0000}"/>
    <cellStyle name="40% - Accent4 2 2 3 3 2 4" xfId="17341" xr:uid="{00000000-0005-0000-0000-0000703A0000}"/>
    <cellStyle name="40% - Accent4 2 2 3 3 2 5" xfId="21560" xr:uid="{00000000-0005-0000-0000-0000713A0000}"/>
    <cellStyle name="40% - Accent4 2 2 3 3 2 6" xfId="25755" xr:uid="{00000000-0005-0000-0000-0000723A0000}"/>
    <cellStyle name="40% - Accent4 2 2 3 3 2 7" xfId="29651" xr:uid="{00000000-0005-0000-0000-0000733A0000}"/>
    <cellStyle name="40% - Accent4 2 2 3 3 3" xfId="7027" xr:uid="{00000000-0005-0000-0000-0000743A0000}"/>
    <cellStyle name="40% - Accent4 2 2 3 3 4" xfId="11312" xr:uid="{00000000-0005-0000-0000-0000753A0000}"/>
    <cellStyle name="40% - Accent4 2 2 3 3 5" xfId="15584" xr:uid="{00000000-0005-0000-0000-0000763A0000}"/>
    <cellStyle name="40% - Accent4 2 2 3 3 6" xfId="19818" xr:uid="{00000000-0005-0000-0000-0000773A0000}"/>
    <cellStyle name="40% - Accent4 2 2 3 3 7" xfId="24056" xr:uid="{00000000-0005-0000-0000-0000783A0000}"/>
    <cellStyle name="40% - Accent4 2 2 3 3 8" xfId="28134" xr:uid="{00000000-0005-0000-0000-0000793A0000}"/>
    <cellStyle name="40% - Accent4 2 2 3 4" xfId="1192" xr:uid="{00000000-0005-0000-0000-00007A3A0000}"/>
    <cellStyle name="40% - Accent4 2 2 3 4 2" xfId="6167" xr:uid="{00000000-0005-0000-0000-00007B3A0000}"/>
    <cellStyle name="40% - Accent4 2 2 3 4 3" xfId="10456" xr:uid="{00000000-0005-0000-0000-00007C3A0000}"/>
    <cellStyle name="40% - Accent4 2 2 3 4 4" xfId="14734" xr:uid="{00000000-0005-0000-0000-00007D3A0000}"/>
    <cellStyle name="40% - Accent4 2 2 3 4 5" xfId="18976" xr:uid="{00000000-0005-0000-0000-00007E3A0000}"/>
    <cellStyle name="40% - Accent4 2 2 3 4 6" xfId="23222" xr:uid="{00000000-0005-0000-0000-00007F3A0000}"/>
    <cellStyle name="40% - Accent4 2 2 3 4 7" xfId="27327" xr:uid="{00000000-0005-0000-0000-0000803A0000}"/>
    <cellStyle name="40% - Accent4 2 2 3 5" xfId="3175" xr:uid="{00000000-0005-0000-0000-0000813A0000}"/>
    <cellStyle name="40% - Accent4 2 2 3 5 2" xfId="8148" xr:uid="{00000000-0005-0000-0000-0000823A0000}"/>
    <cellStyle name="40% - Accent4 2 2 3 5 3" xfId="12425" xr:uid="{00000000-0005-0000-0000-0000833A0000}"/>
    <cellStyle name="40% - Accent4 2 2 3 5 4" xfId="16684" xr:uid="{00000000-0005-0000-0000-0000843A0000}"/>
    <cellStyle name="40% - Accent4 2 2 3 5 5" xfId="20902" xr:uid="{00000000-0005-0000-0000-0000853A0000}"/>
    <cellStyle name="40% - Accent4 2 2 3 5 6" xfId="25098" xr:uid="{00000000-0005-0000-0000-0000863A0000}"/>
    <cellStyle name="40% - Accent4 2 2 3 5 7" xfId="28994" xr:uid="{00000000-0005-0000-0000-0000873A0000}"/>
    <cellStyle name="40% - Accent4 2 2 3 6" xfId="4523" xr:uid="{00000000-0005-0000-0000-0000883A0000}"/>
    <cellStyle name="40% - Accent4 2 2 3 6 2" xfId="9495" xr:uid="{00000000-0005-0000-0000-0000893A0000}"/>
    <cellStyle name="40% - Accent4 2 2 3 6 3" xfId="13773" xr:uid="{00000000-0005-0000-0000-00008A3A0000}"/>
    <cellStyle name="40% - Accent4 2 2 3 6 4" xfId="18029" xr:uid="{00000000-0005-0000-0000-00008B3A0000}"/>
    <cellStyle name="40% - Accent4 2 2 3 6 5" xfId="22246" xr:uid="{00000000-0005-0000-0000-00008C3A0000}"/>
    <cellStyle name="40% - Accent4 2 2 3 6 6" xfId="26432" xr:uid="{00000000-0005-0000-0000-00008D3A0000}"/>
    <cellStyle name="40% - Accent4 2 2 3 6 7" xfId="30311" xr:uid="{00000000-0005-0000-0000-00008E3A0000}"/>
    <cellStyle name="40% - Accent4 2 2 3 7" xfId="5397" xr:uid="{00000000-0005-0000-0000-00008F3A0000}"/>
    <cellStyle name="40% - Accent4 2 2 3 8" xfId="7781" xr:uid="{00000000-0005-0000-0000-0000903A0000}"/>
    <cellStyle name="40% - Accent4 2 2 3 9" xfId="12062" xr:uid="{00000000-0005-0000-0000-0000913A0000}"/>
    <cellStyle name="40% - Accent4 2 2 4" xfId="534" xr:uid="{00000000-0005-0000-0000-0000923A0000}"/>
    <cellStyle name="40% - Accent4 2 2 4 10" xfId="12084" xr:uid="{00000000-0005-0000-0000-0000933A0000}"/>
    <cellStyle name="40% - Accent4 2 2 4 11" xfId="19434" xr:uid="{00000000-0005-0000-0000-0000943A0000}"/>
    <cellStyle name="40% - Accent4 2 2 4 12" xfId="20598" xr:uid="{00000000-0005-0000-0000-0000953A0000}"/>
    <cellStyle name="40% - Accent4 2 2 4 2" xfId="908" xr:uid="{00000000-0005-0000-0000-0000963A0000}"/>
    <cellStyle name="40% - Accent4 2 2 4 2 10" xfId="22961" xr:uid="{00000000-0005-0000-0000-0000973A0000}"/>
    <cellStyle name="40% - Accent4 2 2 4 2 11" xfId="27113" xr:uid="{00000000-0005-0000-0000-0000983A0000}"/>
    <cellStyle name="40% - Accent4 2 2 4 2 2" xfId="2424" xr:uid="{00000000-0005-0000-0000-0000993A0000}"/>
    <cellStyle name="40% - Accent4 2 2 4 2 2 2" xfId="4275" xr:uid="{00000000-0005-0000-0000-00009A3A0000}"/>
    <cellStyle name="40% - Accent4 2 2 4 2 2 2 2" xfId="9249" xr:uid="{00000000-0005-0000-0000-00009B3A0000}"/>
    <cellStyle name="40% - Accent4 2 2 4 2 2 2 3" xfId="13526" xr:uid="{00000000-0005-0000-0000-00009C3A0000}"/>
    <cellStyle name="40% - Accent4 2 2 4 2 2 2 4" xfId="17784" xr:uid="{00000000-0005-0000-0000-00009D3A0000}"/>
    <cellStyle name="40% - Accent4 2 2 4 2 2 2 5" xfId="22003" xr:uid="{00000000-0005-0000-0000-00009E3A0000}"/>
    <cellStyle name="40% - Accent4 2 2 4 2 2 2 6" xfId="26198" xr:uid="{00000000-0005-0000-0000-00009F3A0000}"/>
    <cellStyle name="40% - Accent4 2 2 4 2 2 2 7" xfId="30094" xr:uid="{00000000-0005-0000-0000-0000A03A0000}"/>
    <cellStyle name="40% - Accent4 2 2 4 2 2 3" xfId="7398" xr:uid="{00000000-0005-0000-0000-0000A13A0000}"/>
    <cellStyle name="40% - Accent4 2 2 4 2 2 4" xfId="11683" xr:uid="{00000000-0005-0000-0000-0000A23A0000}"/>
    <cellStyle name="40% - Accent4 2 2 4 2 2 5" xfId="15955" xr:uid="{00000000-0005-0000-0000-0000A33A0000}"/>
    <cellStyle name="40% - Accent4 2 2 4 2 2 6" xfId="20189" xr:uid="{00000000-0005-0000-0000-0000A43A0000}"/>
    <cellStyle name="40% - Accent4 2 2 4 2 2 7" xfId="24427" xr:uid="{00000000-0005-0000-0000-0000A53A0000}"/>
    <cellStyle name="40% - Accent4 2 2 4 2 2 8" xfId="28505" xr:uid="{00000000-0005-0000-0000-0000A63A0000}"/>
    <cellStyle name="40% - Accent4 2 2 4 2 3" xfId="1576" xr:uid="{00000000-0005-0000-0000-0000A73A0000}"/>
    <cellStyle name="40% - Accent4 2 2 4 2 3 2" xfId="6551" xr:uid="{00000000-0005-0000-0000-0000A83A0000}"/>
    <cellStyle name="40% - Accent4 2 2 4 2 3 3" xfId="10840" xr:uid="{00000000-0005-0000-0000-0000A93A0000}"/>
    <cellStyle name="40% - Accent4 2 2 4 2 3 4" xfId="15116" xr:uid="{00000000-0005-0000-0000-0000AA3A0000}"/>
    <cellStyle name="40% - Accent4 2 2 4 2 3 5" xfId="19354" xr:uid="{00000000-0005-0000-0000-0000AB3A0000}"/>
    <cellStyle name="40% - Accent4 2 2 4 2 3 6" xfId="23604" xr:uid="{00000000-0005-0000-0000-0000AC3A0000}"/>
    <cellStyle name="40% - Accent4 2 2 4 2 3 7" xfId="27698" xr:uid="{00000000-0005-0000-0000-0000AD3A0000}"/>
    <cellStyle name="40% - Accent4 2 2 4 2 4" xfId="3618" xr:uid="{00000000-0005-0000-0000-0000AE3A0000}"/>
    <cellStyle name="40% - Accent4 2 2 4 2 4 2" xfId="8592" xr:uid="{00000000-0005-0000-0000-0000AF3A0000}"/>
    <cellStyle name="40% - Accent4 2 2 4 2 4 3" xfId="12869" xr:uid="{00000000-0005-0000-0000-0000B03A0000}"/>
    <cellStyle name="40% - Accent4 2 2 4 2 4 4" xfId="17127" xr:uid="{00000000-0005-0000-0000-0000B13A0000}"/>
    <cellStyle name="40% - Accent4 2 2 4 2 4 5" xfId="21346" xr:uid="{00000000-0005-0000-0000-0000B23A0000}"/>
    <cellStyle name="40% - Accent4 2 2 4 2 4 6" xfId="25541" xr:uid="{00000000-0005-0000-0000-0000B33A0000}"/>
    <cellStyle name="40% - Accent4 2 2 4 2 4 7" xfId="29437" xr:uid="{00000000-0005-0000-0000-0000B43A0000}"/>
    <cellStyle name="40% - Accent4 2 2 4 2 5" xfId="4966" xr:uid="{00000000-0005-0000-0000-0000B53A0000}"/>
    <cellStyle name="40% - Accent4 2 2 4 2 5 2" xfId="9938" xr:uid="{00000000-0005-0000-0000-0000B63A0000}"/>
    <cellStyle name="40% - Accent4 2 2 4 2 5 3" xfId="14216" xr:uid="{00000000-0005-0000-0000-0000B73A0000}"/>
    <cellStyle name="40% - Accent4 2 2 4 2 5 4" xfId="18472" xr:uid="{00000000-0005-0000-0000-0000B83A0000}"/>
    <cellStyle name="40% - Accent4 2 2 4 2 5 5" xfId="22689" xr:uid="{00000000-0005-0000-0000-0000B93A0000}"/>
    <cellStyle name="40% - Accent4 2 2 4 2 5 6" xfId="26875" xr:uid="{00000000-0005-0000-0000-0000BA3A0000}"/>
    <cellStyle name="40% - Accent4 2 2 4 2 5 7" xfId="30754" xr:uid="{00000000-0005-0000-0000-0000BB3A0000}"/>
    <cellStyle name="40% - Accent4 2 2 4 2 6" xfId="5884" xr:uid="{00000000-0005-0000-0000-0000BC3A0000}"/>
    <cellStyle name="40% - Accent4 2 2 4 2 7" xfId="10176" xr:uid="{00000000-0005-0000-0000-0000BD3A0000}"/>
    <cellStyle name="40% - Accent4 2 2 4 2 8" xfId="14454" xr:uid="{00000000-0005-0000-0000-0000BE3A0000}"/>
    <cellStyle name="40% - Accent4 2 2 4 2 9" xfId="18710" xr:uid="{00000000-0005-0000-0000-0000BF3A0000}"/>
    <cellStyle name="40% - Accent4 2 2 4 3" xfId="2181" xr:uid="{00000000-0005-0000-0000-0000C03A0000}"/>
    <cellStyle name="40% - Accent4 2 2 4 3 2" xfId="3946" xr:uid="{00000000-0005-0000-0000-0000C13A0000}"/>
    <cellStyle name="40% - Accent4 2 2 4 3 2 2" xfId="8920" xr:uid="{00000000-0005-0000-0000-0000C23A0000}"/>
    <cellStyle name="40% - Accent4 2 2 4 3 2 3" xfId="13197" xr:uid="{00000000-0005-0000-0000-0000C33A0000}"/>
    <cellStyle name="40% - Accent4 2 2 4 3 2 4" xfId="17455" xr:uid="{00000000-0005-0000-0000-0000C43A0000}"/>
    <cellStyle name="40% - Accent4 2 2 4 3 2 5" xfId="21674" xr:uid="{00000000-0005-0000-0000-0000C53A0000}"/>
    <cellStyle name="40% - Accent4 2 2 4 3 2 6" xfId="25869" xr:uid="{00000000-0005-0000-0000-0000C63A0000}"/>
    <cellStyle name="40% - Accent4 2 2 4 3 2 7" xfId="29765" xr:uid="{00000000-0005-0000-0000-0000C73A0000}"/>
    <cellStyle name="40% - Accent4 2 2 4 3 3" xfId="7155" xr:uid="{00000000-0005-0000-0000-0000C83A0000}"/>
    <cellStyle name="40% - Accent4 2 2 4 3 4" xfId="11440" xr:uid="{00000000-0005-0000-0000-0000C93A0000}"/>
    <cellStyle name="40% - Accent4 2 2 4 3 5" xfId="15712" xr:uid="{00000000-0005-0000-0000-0000CA3A0000}"/>
    <cellStyle name="40% - Accent4 2 2 4 3 6" xfId="19946" xr:uid="{00000000-0005-0000-0000-0000CB3A0000}"/>
    <cellStyle name="40% - Accent4 2 2 4 3 7" xfId="24184" xr:uid="{00000000-0005-0000-0000-0000CC3A0000}"/>
    <cellStyle name="40% - Accent4 2 2 4 3 8" xfId="28262" xr:uid="{00000000-0005-0000-0000-0000CD3A0000}"/>
    <cellStyle name="40% - Accent4 2 2 4 4" xfId="1324" xr:uid="{00000000-0005-0000-0000-0000CE3A0000}"/>
    <cellStyle name="40% - Accent4 2 2 4 4 2" xfId="6299" xr:uid="{00000000-0005-0000-0000-0000CF3A0000}"/>
    <cellStyle name="40% - Accent4 2 2 4 4 3" xfId="10588" xr:uid="{00000000-0005-0000-0000-0000D03A0000}"/>
    <cellStyle name="40% - Accent4 2 2 4 4 4" xfId="14864" xr:uid="{00000000-0005-0000-0000-0000D13A0000}"/>
    <cellStyle name="40% - Accent4 2 2 4 4 5" xfId="19105" xr:uid="{00000000-0005-0000-0000-0000D23A0000}"/>
    <cellStyle name="40% - Accent4 2 2 4 4 6" xfId="23352" xr:uid="{00000000-0005-0000-0000-0000D33A0000}"/>
    <cellStyle name="40% - Accent4 2 2 4 4 7" xfId="27455" xr:uid="{00000000-0005-0000-0000-0000D43A0000}"/>
    <cellStyle name="40% - Accent4 2 2 4 5" xfId="3289" xr:uid="{00000000-0005-0000-0000-0000D53A0000}"/>
    <cellStyle name="40% - Accent4 2 2 4 5 2" xfId="8262" xr:uid="{00000000-0005-0000-0000-0000D63A0000}"/>
    <cellStyle name="40% - Accent4 2 2 4 5 3" xfId="12539" xr:uid="{00000000-0005-0000-0000-0000D73A0000}"/>
    <cellStyle name="40% - Accent4 2 2 4 5 4" xfId="16798" xr:uid="{00000000-0005-0000-0000-0000D83A0000}"/>
    <cellStyle name="40% - Accent4 2 2 4 5 5" xfId="21016" xr:uid="{00000000-0005-0000-0000-0000D93A0000}"/>
    <cellStyle name="40% - Accent4 2 2 4 5 6" xfId="25212" xr:uid="{00000000-0005-0000-0000-0000DA3A0000}"/>
    <cellStyle name="40% - Accent4 2 2 4 5 7" xfId="29108" xr:uid="{00000000-0005-0000-0000-0000DB3A0000}"/>
    <cellStyle name="40% - Accent4 2 2 4 6" xfId="4637" xr:uid="{00000000-0005-0000-0000-0000DC3A0000}"/>
    <cellStyle name="40% - Accent4 2 2 4 6 2" xfId="9609" xr:uid="{00000000-0005-0000-0000-0000DD3A0000}"/>
    <cellStyle name="40% - Accent4 2 2 4 6 3" xfId="13887" xr:uid="{00000000-0005-0000-0000-0000DE3A0000}"/>
    <cellStyle name="40% - Accent4 2 2 4 6 4" xfId="18143" xr:uid="{00000000-0005-0000-0000-0000DF3A0000}"/>
    <cellStyle name="40% - Accent4 2 2 4 6 5" xfId="22360" xr:uid="{00000000-0005-0000-0000-0000E03A0000}"/>
    <cellStyle name="40% - Accent4 2 2 4 6 6" xfId="26546" xr:uid="{00000000-0005-0000-0000-0000E13A0000}"/>
    <cellStyle name="40% - Accent4 2 2 4 6 7" xfId="30425" xr:uid="{00000000-0005-0000-0000-0000E23A0000}"/>
    <cellStyle name="40% - Accent4 2 2 4 7" xfId="5511" xr:uid="{00000000-0005-0000-0000-0000E33A0000}"/>
    <cellStyle name="40% - Accent4 2 2 4 8" xfId="5242" xr:uid="{00000000-0005-0000-0000-0000E43A0000}"/>
    <cellStyle name="40% - Accent4 2 2 4 9" xfId="7804" xr:uid="{00000000-0005-0000-0000-0000E53A0000}"/>
    <cellStyle name="40% - Accent4 2 2 5" xfId="635" xr:uid="{00000000-0005-0000-0000-0000E63A0000}"/>
    <cellStyle name="40% - Accent4 2 2 5 10" xfId="14548" xr:uid="{00000000-0005-0000-0000-0000E73A0000}"/>
    <cellStyle name="40% - Accent4 2 2 5 11" xfId="20687" xr:uid="{00000000-0005-0000-0000-0000E83A0000}"/>
    <cellStyle name="40% - Accent4 2 2 5 12" xfId="23049" xr:uid="{00000000-0005-0000-0000-0000E93A0000}"/>
    <cellStyle name="40% - Accent4 2 2 5 2" xfId="1578" xr:uid="{00000000-0005-0000-0000-0000EA3A0000}"/>
    <cellStyle name="40% - Accent4 2 2 5 2 2" xfId="2426" xr:uid="{00000000-0005-0000-0000-0000EB3A0000}"/>
    <cellStyle name="40% - Accent4 2 2 5 2 2 2" xfId="7400" xr:uid="{00000000-0005-0000-0000-0000EC3A0000}"/>
    <cellStyle name="40% - Accent4 2 2 5 2 2 3" xfId="11685" xr:uid="{00000000-0005-0000-0000-0000ED3A0000}"/>
    <cellStyle name="40% - Accent4 2 2 5 2 2 4" xfId="15957" xr:uid="{00000000-0005-0000-0000-0000EE3A0000}"/>
    <cellStyle name="40% - Accent4 2 2 5 2 2 5" xfId="20191" xr:uid="{00000000-0005-0000-0000-0000EF3A0000}"/>
    <cellStyle name="40% - Accent4 2 2 5 2 2 6" xfId="24429" xr:uid="{00000000-0005-0000-0000-0000F03A0000}"/>
    <cellStyle name="40% - Accent4 2 2 5 2 2 7" xfId="28507" xr:uid="{00000000-0005-0000-0000-0000F13A0000}"/>
    <cellStyle name="40% - Accent4 2 2 5 2 3" xfId="4002" xr:uid="{00000000-0005-0000-0000-0000F23A0000}"/>
    <cellStyle name="40% - Accent4 2 2 5 2 3 2" xfId="8976" xr:uid="{00000000-0005-0000-0000-0000F33A0000}"/>
    <cellStyle name="40% - Accent4 2 2 5 2 3 3" xfId="13253" xr:uid="{00000000-0005-0000-0000-0000F43A0000}"/>
    <cellStyle name="40% - Accent4 2 2 5 2 3 4" xfId="17511" xr:uid="{00000000-0005-0000-0000-0000F53A0000}"/>
    <cellStyle name="40% - Accent4 2 2 5 2 3 5" xfId="21730" xr:uid="{00000000-0005-0000-0000-0000F63A0000}"/>
    <cellStyle name="40% - Accent4 2 2 5 2 3 6" xfId="25925" xr:uid="{00000000-0005-0000-0000-0000F73A0000}"/>
    <cellStyle name="40% - Accent4 2 2 5 2 3 7" xfId="29821" xr:uid="{00000000-0005-0000-0000-0000F83A0000}"/>
    <cellStyle name="40% - Accent4 2 2 5 2 4" xfId="6553" xr:uid="{00000000-0005-0000-0000-0000F93A0000}"/>
    <cellStyle name="40% - Accent4 2 2 5 2 5" xfId="10842" xr:uid="{00000000-0005-0000-0000-0000FA3A0000}"/>
    <cellStyle name="40% - Accent4 2 2 5 2 6" xfId="15118" xr:uid="{00000000-0005-0000-0000-0000FB3A0000}"/>
    <cellStyle name="40% - Accent4 2 2 5 2 7" xfId="19356" xr:uid="{00000000-0005-0000-0000-0000FC3A0000}"/>
    <cellStyle name="40% - Accent4 2 2 5 2 8" xfId="23606" xr:uid="{00000000-0005-0000-0000-0000FD3A0000}"/>
    <cellStyle name="40% - Accent4 2 2 5 2 9" xfId="27700" xr:uid="{00000000-0005-0000-0000-0000FE3A0000}"/>
    <cellStyle name="40% - Accent4 2 2 5 3" xfId="2425" xr:uid="{00000000-0005-0000-0000-0000FF3A0000}"/>
    <cellStyle name="40% - Accent4 2 2 5 3 2" xfId="7399" xr:uid="{00000000-0005-0000-0000-0000003B0000}"/>
    <cellStyle name="40% - Accent4 2 2 5 3 3" xfId="11684" xr:uid="{00000000-0005-0000-0000-0000013B0000}"/>
    <cellStyle name="40% - Accent4 2 2 5 3 4" xfId="15956" xr:uid="{00000000-0005-0000-0000-0000023B0000}"/>
    <cellStyle name="40% - Accent4 2 2 5 3 5" xfId="20190" xr:uid="{00000000-0005-0000-0000-0000033B0000}"/>
    <cellStyle name="40% - Accent4 2 2 5 3 6" xfId="24428" xr:uid="{00000000-0005-0000-0000-0000043B0000}"/>
    <cellStyle name="40% - Accent4 2 2 5 3 7" xfId="28506" xr:uid="{00000000-0005-0000-0000-0000053B0000}"/>
    <cellStyle name="40% - Accent4 2 2 5 4" xfId="1577" xr:uid="{00000000-0005-0000-0000-0000063B0000}"/>
    <cellStyle name="40% - Accent4 2 2 5 4 2" xfId="6552" xr:uid="{00000000-0005-0000-0000-0000073B0000}"/>
    <cellStyle name="40% - Accent4 2 2 5 4 3" xfId="10841" xr:uid="{00000000-0005-0000-0000-0000083B0000}"/>
    <cellStyle name="40% - Accent4 2 2 5 4 4" xfId="15117" xr:uid="{00000000-0005-0000-0000-0000093B0000}"/>
    <cellStyle name="40% - Accent4 2 2 5 4 5" xfId="19355" xr:uid="{00000000-0005-0000-0000-00000A3B0000}"/>
    <cellStyle name="40% - Accent4 2 2 5 4 6" xfId="23605" xr:uid="{00000000-0005-0000-0000-00000B3B0000}"/>
    <cellStyle name="40% - Accent4 2 2 5 4 7" xfId="27699" xr:uid="{00000000-0005-0000-0000-00000C3B0000}"/>
    <cellStyle name="40% - Accent4 2 2 5 5" xfId="3345" xr:uid="{00000000-0005-0000-0000-00000D3B0000}"/>
    <cellStyle name="40% - Accent4 2 2 5 5 2" xfId="8319" xr:uid="{00000000-0005-0000-0000-00000E3B0000}"/>
    <cellStyle name="40% - Accent4 2 2 5 5 3" xfId="12596" xr:uid="{00000000-0005-0000-0000-00000F3B0000}"/>
    <cellStyle name="40% - Accent4 2 2 5 5 4" xfId="16854" xr:uid="{00000000-0005-0000-0000-0000103B0000}"/>
    <cellStyle name="40% - Accent4 2 2 5 5 5" xfId="21073" xr:uid="{00000000-0005-0000-0000-0000113B0000}"/>
    <cellStyle name="40% - Accent4 2 2 5 5 6" xfId="25268" xr:uid="{00000000-0005-0000-0000-0000123B0000}"/>
    <cellStyle name="40% - Accent4 2 2 5 5 7" xfId="29164" xr:uid="{00000000-0005-0000-0000-0000133B0000}"/>
    <cellStyle name="40% - Accent4 2 2 5 6" xfId="4693" xr:uid="{00000000-0005-0000-0000-0000143B0000}"/>
    <cellStyle name="40% - Accent4 2 2 5 6 2" xfId="9665" xr:uid="{00000000-0005-0000-0000-0000153B0000}"/>
    <cellStyle name="40% - Accent4 2 2 5 6 3" xfId="13943" xr:uid="{00000000-0005-0000-0000-0000163B0000}"/>
    <cellStyle name="40% - Accent4 2 2 5 6 4" xfId="18199" xr:uid="{00000000-0005-0000-0000-0000173B0000}"/>
    <cellStyle name="40% - Accent4 2 2 5 6 5" xfId="22416" xr:uid="{00000000-0005-0000-0000-0000183B0000}"/>
    <cellStyle name="40% - Accent4 2 2 5 6 6" xfId="26602" xr:uid="{00000000-0005-0000-0000-0000193B0000}"/>
    <cellStyle name="40% - Accent4 2 2 5 6 7" xfId="30481" xr:uid="{00000000-0005-0000-0000-00001A3B0000}"/>
    <cellStyle name="40% - Accent4 2 2 5 7" xfId="5611" xr:uid="{00000000-0005-0000-0000-00001B3B0000}"/>
    <cellStyle name="40% - Accent4 2 2 5 8" xfId="5980" xr:uid="{00000000-0005-0000-0000-00001C3B0000}"/>
    <cellStyle name="40% - Accent4 2 2 5 9" xfId="10270" xr:uid="{00000000-0005-0000-0000-00001D3B0000}"/>
    <cellStyle name="40% - Accent4 2 2 6" xfId="1579" xr:uid="{00000000-0005-0000-0000-00001E3B0000}"/>
    <cellStyle name="40% - Accent4 2 2 6 2" xfId="2427" xr:uid="{00000000-0005-0000-0000-00001F3B0000}"/>
    <cellStyle name="40% - Accent4 2 2 6 2 2" xfId="7401" xr:uid="{00000000-0005-0000-0000-0000203B0000}"/>
    <cellStyle name="40% - Accent4 2 2 6 2 3" xfId="11686" xr:uid="{00000000-0005-0000-0000-0000213B0000}"/>
    <cellStyle name="40% - Accent4 2 2 6 2 4" xfId="15958" xr:uid="{00000000-0005-0000-0000-0000223B0000}"/>
    <cellStyle name="40% - Accent4 2 2 6 2 5" xfId="20192" xr:uid="{00000000-0005-0000-0000-0000233B0000}"/>
    <cellStyle name="40% - Accent4 2 2 6 2 6" xfId="24430" xr:uid="{00000000-0005-0000-0000-0000243B0000}"/>
    <cellStyle name="40% - Accent4 2 2 6 2 7" xfId="28508" xr:uid="{00000000-0005-0000-0000-0000253B0000}"/>
    <cellStyle name="40% - Accent4 2 2 6 3" xfId="3673" xr:uid="{00000000-0005-0000-0000-0000263B0000}"/>
    <cellStyle name="40% - Accent4 2 2 6 3 2" xfId="8647" xr:uid="{00000000-0005-0000-0000-0000273B0000}"/>
    <cellStyle name="40% - Accent4 2 2 6 3 3" xfId="12924" xr:uid="{00000000-0005-0000-0000-0000283B0000}"/>
    <cellStyle name="40% - Accent4 2 2 6 3 4" xfId="17182" xr:uid="{00000000-0005-0000-0000-0000293B0000}"/>
    <cellStyle name="40% - Accent4 2 2 6 3 5" xfId="21401" xr:uid="{00000000-0005-0000-0000-00002A3B0000}"/>
    <cellStyle name="40% - Accent4 2 2 6 3 6" xfId="25596" xr:uid="{00000000-0005-0000-0000-00002B3B0000}"/>
    <cellStyle name="40% - Accent4 2 2 6 3 7" xfId="29492" xr:uid="{00000000-0005-0000-0000-00002C3B0000}"/>
    <cellStyle name="40% - Accent4 2 2 6 4" xfId="6554" xr:uid="{00000000-0005-0000-0000-00002D3B0000}"/>
    <cellStyle name="40% - Accent4 2 2 6 5" xfId="10843" xr:uid="{00000000-0005-0000-0000-00002E3B0000}"/>
    <cellStyle name="40% - Accent4 2 2 6 6" xfId="15119" xr:uid="{00000000-0005-0000-0000-00002F3B0000}"/>
    <cellStyle name="40% - Accent4 2 2 6 7" xfId="19357" xr:uid="{00000000-0005-0000-0000-0000303B0000}"/>
    <cellStyle name="40% - Accent4 2 2 6 8" xfId="23607" xr:uid="{00000000-0005-0000-0000-0000313B0000}"/>
    <cellStyle name="40% - Accent4 2 2 6 9" xfId="27701" xr:uid="{00000000-0005-0000-0000-0000323B0000}"/>
    <cellStyle name="40% - Accent4 2 2 7" xfId="1887" xr:uid="{00000000-0005-0000-0000-0000333B0000}"/>
    <cellStyle name="40% - Accent4 2 2 7 2" xfId="6861" xr:uid="{00000000-0005-0000-0000-0000343B0000}"/>
    <cellStyle name="40% - Accent4 2 2 7 3" xfId="11147" xr:uid="{00000000-0005-0000-0000-0000353B0000}"/>
    <cellStyle name="40% - Accent4 2 2 7 4" xfId="15421" xr:uid="{00000000-0005-0000-0000-0000363B0000}"/>
    <cellStyle name="40% - Accent4 2 2 7 5" xfId="19656" xr:uid="{00000000-0005-0000-0000-0000373B0000}"/>
    <cellStyle name="40% - Accent4 2 2 7 6" xfId="23896" xr:uid="{00000000-0005-0000-0000-0000383B0000}"/>
    <cellStyle name="40% - Accent4 2 2 7 7" xfId="27977" xr:uid="{00000000-0005-0000-0000-0000393B0000}"/>
    <cellStyle name="40% - Accent4 2 2 8" xfId="984" xr:uid="{00000000-0005-0000-0000-00003A3B0000}"/>
    <cellStyle name="40% - Accent4 2 2 8 2" xfId="5960" xr:uid="{00000000-0005-0000-0000-00003B3B0000}"/>
    <cellStyle name="40% - Accent4 2 2 8 3" xfId="10250" xr:uid="{00000000-0005-0000-0000-00003C3B0000}"/>
    <cellStyle name="40% - Accent4 2 2 8 4" xfId="14528" xr:uid="{00000000-0005-0000-0000-00003D3B0000}"/>
    <cellStyle name="40% - Accent4 2 2 8 5" xfId="18780" xr:uid="{00000000-0005-0000-0000-00003E3B0000}"/>
    <cellStyle name="40% - Accent4 2 2 8 6" xfId="23031" xr:uid="{00000000-0005-0000-0000-00003F3B0000}"/>
    <cellStyle name="40% - Accent4 2 2 8 7" xfId="27168" xr:uid="{00000000-0005-0000-0000-0000403B0000}"/>
    <cellStyle name="40% - Accent4 2 2 9" xfId="3011" xr:uid="{00000000-0005-0000-0000-0000413B0000}"/>
    <cellStyle name="40% - Accent4 2 2 9 2" xfId="7984" xr:uid="{00000000-0005-0000-0000-0000423B0000}"/>
    <cellStyle name="40% - Accent4 2 2 9 3" xfId="12261" xr:uid="{00000000-0005-0000-0000-0000433B0000}"/>
    <cellStyle name="40% - Accent4 2 2 9 4" xfId="16520" xr:uid="{00000000-0005-0000-0000-0000443B0000}"/>
    <cellStyle name="40% - Accent4 2 2 9 5" xfId="20739" xr:uid="{00000000-0005-0000-0000-0000453B0000}"/>
    <cellStyle name="40% - Accent4 2 2 9 6" xfId="24937" xr:uid="{00000000-0005-0000-0000-0000463B0000}"/>
    <cellStyle name="40% - Accent4 2 2 9 7" xfId="28834" xr:uid="{00000000-0005-0000-0000-0000473B0000}"/>
    <cellStyle name="40% - Accent4 2 3" xfId="240" xr:uid="{00000000-0005-0000-0000-0000483B0000}"/>
    <cellStyle name="40% - Accent4 2 3 10" xfId="5017" xr:uid="{00000000-0005-0000-0000-0000493B0000}"/>
    <cellStyle name="40% - Accent4 2 3 11" xfId="6810" xr:uid="{00000000-0005-0000-0000-00004A3B0000}"/>
    <cellStyle name="40% - Accent4 2 3 12" xfId="20639" xr:uid="{00000000-0005-0000-0000-00004B3B0000}"/>
    <cellStyle name="40% - Accent4 2 3 13" xfId="11097" xr:uid="{00000000-0005-0000-0000-00004C3B0000}"/>
    <cellStyle name="40% - Accent4 2 3 2" xfId="452" xr:uid="{00000000-0005-0000-0000-00004D3B0000}"/>
    <cellStyle name="40% - Accent4 2 3 2 10" xfId="16271" xr:uid="{00000000-0005-0000-0000-00004E3B0000}"/>
    <cellStyle name="40% - Accent4 2 3 2 11" xfId="4990" xr:uid="{00000000-0005-0000-0000-00004F3B0000}"/>
    <cellStyle name="40% - Accent4 2 3 2 12" xfId="24723" xr:uid="{00000000-0005-0000-0000-0000503B0000}"/>
    <cellStyle name="40% - Accent4 2 3 2 2" xfId="826" xr:uid="{00000000-0005-0000-0000-0000513B0000}"/>
    <cellStyle name="40% - Accent4 2 3 2 2 10" xfId="22879" xr:uid="{00000000-0005-0000-0000-0000523B0000}"/>
    <cellStyle name="40% - Accent4 2 3 2 2 11" xfId="27031" xr:uid="{00000000-0005-0000-0000-0000533B0000}"/>
    <cellStyle name="40% - Accent4 2 3 2 2 2" xfId="2428" xr:uid="{00000000-0005-0000-0000-0000543B0000}"/>
    <cellStyle name="40% - Accent4 2 3 2 2 2 2" xfId="4193" xr:uid="{00000000-0005-0000-0000-0000553B0000}"/>
    <cellStyle name="40% - Accent4 2 3 2 2 2 2 2" xfId="9167" xr:uid="{00000000-0005-0000-0000-0000563B0000}"/>
    <cellStyle name="40% - Accent4 2 3 2 2 2 2 3" xfId="13444" xr:uid="{00000000-0005-0000-0000-0000573B0000}"/>
    <cellStyle name="40% - Accent4 2 3 2 2 2 2 4" xfId="17702" xr:uid="{00000000-0005-0000-0000-0000583B0000}"/>
    <cellStyle name="40% - Accent4 2 3 2 2 2 2 5" xfId="21921" xr:uid="{00000000-0005-0000-0000-0000593B0000}"/>
    <cellStyle name="40% - Accent4 2 3 2 2 2 2 6" xfId="26116" xr:uid="{00000000-0005-0000-0000-00005A3B0000}"/>
    <cellStyle name="40% - Accent4 2 3 2 2 2 2 7" xfId="30012" xr:uid="{00000000-0005-0000-0000-00005B3B0000}"/>
    <cellStyle name="40% - Accent4 2 3 2 2 2 3" xfId="7402" xr:uid="{00000000-0005-0000-0000-00005C3B0000}"/>
    <cellStyle name="40% - Accent4 2 3 2 2 2 4" xfId="11687" xr:uid="{00000000-0005-0000-0000-00005D3B0000}"/>
    <cellStyle name="40% - Accent4 2 3 2 2 2 5" xfId="15959" xr:uid="{00000000-0005-0000-0000-00005E3B0000}"/>
    <cellStyle name="40% - Accent4 2 3 2 2 2 6" xfId="20193" xr:uid="{00000000-0005-0000-0000-00005F3B0000}"/>
    <cellStyle name="40% - Accent4 2 3 2 2 2 7" xfId="24431" xr:uid="{00000000-0005-0000-0000-0000603B0000}"/>
    <cellStyle name="40% - Accent4 2 3 2 2 2 8" xfId="28509" xr:uid="{00000000-0005-0000-0000-0000613B0000}"/>
    <cellStyle name="40% - Accent4 2 3 2 2 3" xfId="1580" xr:uid="{00000000-0005-0000-0000-0000623B0000}"/>
    <cellStyle name="40% - Accent4 2 3 2 2 3 2" xfId="6555" xr:uid="{00000000-0005-0000-0000-0000633B0000}"/>
    <cellStyle name="40% - Accent4 2 3 2 2 3 3" xfId="10844" xr:uid="{00000000-0005-0000-0000-0000643B0000}"/>
    <cellStyle name="40% - Accent4 2 3 2 2 3 4" xfId="15120" xr:uid="{00000000-0005-0000-0000-0000653B0000}"/>
    <cellStyle name="40% - Accent4 2 3 2 2 3 5" xfId="19358" xr:uid="{00000000-0005-0000-0000-0000663B0000}"/>
    <cellStyle name="40% - Accent4 2 3 2 2 3 6" xfId="23608" xr:uid="{00000000-0005-0000-0000-0000673B0000}"/>
    <cellStyle name="40% - Accent4 2 3 2 2 3 7" xfId="27702" xr:uid="{00000000-0005-0000-0000-0000683B0000}"/>
    <cellStyle name="40% - Accent4 2 3 2 2 4" xfId="3536" xr:uid="{00000000-0005-0000-0000-0000693B0000}"/>
    <cellStyle name="40% - Accent4 2 3 2 2 4 2" xfId="8510" xr:uid="{00000000-0005-0000-0000-00006A3B0000}"/>
    <cellStyle name="40% - Accent4 2 3 2 2 4 3" xfId="12787" xr:uid="{00000000-0005-0000-0000-00006B3B0000}"/>
    <cellStyle name="40% - Accent4 2 3 2 2 4 4" xfId="17045" xr:uid="{00000000-0005-0000-0000-00006C3B0000}"/>
    <cellStyle name="40% - Accent4 2 3 2 2 4 5" xfId="21264" xr:uid="{00000000-0005-0000-0000-00006D3B0000}"/>
    <cellStyle name="40% - Accent4 2 3 2 2 4 6" xfId="25459" xr:uid="{00000000-0005-0000-0000-00006E3B0000}"/>
    <cellStyle name="40% - Accent4 2 3 2 2 4 7" xfId="29355" xr:uid="{00000000-0005-0000-0000-00006F3B0000}"/>
    <cellStyle name="40% - Accent4 2 3 2 2 5" xfId="4884" xr:uid="{00000000-0005-0000-0000-0000703B0000}"/>
    <cellStyle name="40% - Accent4 2 3 2 2 5 2" xfId="9856" xr:uid="{00000000-0005-0000-0000-0000713B0000}"/>
    <cellStyle name="40% - Accent4 2 3 2 2 5 3" xfId="14134" xr:uid="{00000000-0005-0000-0000-0000723B0000}"/>
    <cellStyle name="40% - Accent4 2 3 2 2 5 4" xfId="18390" xr:uid="{00000000-0005-0000-0000-0000733B0000}"/>
    <cellStyle name="40% - Accent4 2 3 2 2 5 5" xfId="22607" xr:uid="{00000000-0005-0000-0000-0000743B0000}"/>
    <cellStyle name="40% - Accent4 2 3 2 2 5 6" xfId="26793" xr:uid="{00000000-0005-0000-0000-0000753B0000}"/>
    <cellStyle name="40% - Accent4 2 3 2 2 5 7" xfId="30672" xr:uid="{00000000-0005-0000-0000-0000763B0000}"/>
    <cellStyle name="40% - Accent4 2 3 2 2 6" xfId="5802" xr:uid="{00000000-0005-0000-0000-0000773B0000}"/>
    <cellStyle name="40% - Accent4 2 3 2 2 7" xfId="10094" xr:uid="{00000000-0005-0000-0000-0000783B0000}"/>
    <cellStyle name="40% - Accent4 2 3 2 2 8" xfId="14372" xr:uid="{00000000-0005-0000-0000-0000793B0000}"/>
    <cellStyle name="40% - Accent4 2 3 2 2 9" xfId="18628" xr:uid="{00000000-0005-0000-0000-00007A3B0000}"/>
    <cellStyle name="40% - Accent4 2 3 2 3" xfId="2085" xr:uid="{00000000-0005-0000-0000-00007B3B0000}"/>
    <cellStyle name="40% - Accent4 2 3 2 3 2" xfId="3864" xr:uid="{00000000-0005-0000-0000-00007C3B0000}"/>
    <cellStyle name="40% - Accent4 2 3 2 3 2 2" xfId="8838" xr:uid="{00000000-0005-0000-0000-00007D3B0000}"/>
    <cellStyle name="40% - Accent4 2 3 2 3 2 3" xfId="13115" xr:uid="{00000000-0005-0000-0000-00007E3B0000}"/>
    <cellStyle name="40% - Accent4 2 3 2 3 2 4" xfId="17373" xr:uid="{00000000-0005-0000-0000-00007F3B0000}"/>
    <cellStyle name="40% - Accent4 2 3 2 3 2 5" xfId="21592" xr:uid="{00000000-0005-0000-0000-0000803B0000}"/>
    <cellStyle name="40% - Accent4 2 3 2 3 2 6" xfId="25787" xr:uid="{00000000-0005-0000-0000-0000813B0000}"/>
    <cellStyle name="40% - Accent4 2 3 2 3 2 7" xfId="29683" xr:uid="{00000000-0005-0000-0000-0000823B0000}"/>
    <cellStyle name="40% - Accent4 2 3 2 3 3" xfId="7059" xr:uid="{00000000-0005-0000-0000-0000833B0000}"/>
    <cellStyle name="40% - Accent4 2 3 2 3 4" xfId="11344" xr:uid="{00000000-0005-0000-0000-0000843B0000}"/>
    <cellStyle name="40% - Accent4 2 3 2 3 5" xfId="15616" xr:uid="{00000000-0005-0000-0000-0000853B0000}"/>
    <cellStyle name="40% - Accent4 2 3 2 3 6" xfId="19850" xr:uid="{00000000-0005-0000-0000-0000863B0000}"/>
    <cellStyle name="40% - Accent4 2 3 2 3 7" xfId="24088" xr:uid="{00000000-0005-0000-0000-0000873B0000}"/>
    <cellStyle name="40% - Accent4 2 3 2 3 8" xfId="28166" xr:uid="{00000000-0005-0000-0000-0000883B0000}"/>
    <cellStyle name="40% - Accent4 2 3 2 4" xfId="1224" xr:uid="{00000000-0005-0000-0000-0000893B0000}"/>
    <cellStyle name="40% - Accent4 2 3 2 4 2" xfId="6199" xr:uid="{00000000-0005-0000-0000-00008A3B0000}"/>
    <cellStyle name="40% - Accent4 2 3 2 4 3" xfId="10488" xr:uid="{00000000-0005-0000-0000-00008B3B0000}"/>
    <cellStyle name="40% - Accent4 2 3 2 4 4" xfId="14766" xr:uid="{00000000-0005-0000-0000-00008C3B0000}"/>
    <cellStyle name="40% - Accent4 2 3 2 4 5" xfId="19008" xr:uid="{00000000-0005-0000-0000-00008D3B0000}"/>
    <cellStyle name="40% - Accent4 2 3 2 4 6" xfId="23254" xr:uid="{00000000-0005-0000-0000-00008E3B0000}"/>
    <cellStyle name="40% - Accent4 2 3 2 4 7" xfId="27359" xr:uid="{00000000-0005-0000-0000-00008F3B0000}"/>
    <cellStyle name="40% - Accent4 2 3 2 5" xfId="3207" xr:uid="{00000000-0005-0000-0000-0000903B0000}"/>
    <cellStyle name="40% - Accent4 2 3 2 5 2" xfId="8180" xr:uid="{00000000-0005-0000-0000-0000913B0000}"/>
    <cellStyle name="40% - Accent4 2 3 2 5 3" xfId="12457" xr:uid="{00000000-0005-0000-0000-0000923B0000}"/>
    <cellStyle name="40% - Accent4 2 3 2 5 4" xfId="16716" xr:uid="{00000000-0005-0000-0000-0000933B0000}"/>
    <cellStyle name="40% - Accent4 2 3 2 5 5" xfId="20934" xr:uid="{00000000-0005-0000-0000-0000943B0000}"/>
    <cellStyle name="40% - Accent4 2 3 2 5 6" xfId="25130" xr:uid="{00000000-0005-0000-0000-0000953B0000}"/>
    <cellStyle name="40% - Accent4 2 3 2 5 7" xfId="29026" xr:uid="{00000000-0005-0000-0000-0000963B0000}"/>
    <cellStyle name="40% - Accent4 2 3 2 6" xfId="4555" xr:uid="{00000000-0005-0000-0000-0000973B0000}"/>
    <cellStyle name="40% - Accent4 2 3 2 6 2" xfId="9527" xr:uid="{00000000-0005-0000-0000-0000983B0000}"/>
    <cellStyle name="40% - Accent4 2 3 2 6 3" xfId="13805" xr:uid="{00000000-0005-0000-0000-0000993B0000}"/>
    <cellStyle name="40% - Accent4 2 3 2 6 4" xfId="18061" xr:uid="{00000000-0005-0000-0000-00009A3B0000}"/>
    <cellStyle name="40% - Accent4 2 3 2 6 5" xfId="22278" xr:uid="{00000000-0005-0000-0000-00009B3B0000}"/>
    <cellStyle name="40% - Accent4 2 3 2 6 6" xfId="26464" xr:uid="{00000000-0005-0000-0000-00009C3B0000}"/>
    <cellStyle name="40% - Accent4 2 3 2 6 7" xfId="30343" xr:uid="{00000000-0005-0000-0000-00009D3B0000}"/>
    <cellStyle name="40% - Accent4 2 3 2 7" xfId="5429" xr:uid="{00000000-0005-0000-0000-00009E3B0000}"/>
    <cellStyle name="40% - Accent4 2 3 2 8" xfId="7715" xr:uid="{00000000-0005-0000-0000-00009F3B0000}"/>
    <cellStyle name="40% - Accent4 2 3 2 9" xfId="11998" xr:uid="{00000000-0005-0000-0000-0000A03B0000}"/>
    <cellStyle name="40% - Accent4 2 3 3" xfId="659" xr:uid="{00000000-0005-0000-0000-0000A13B0000}"/>
    <cellStyle name="40% - Accent4 2 3 3 10" xfId="22712" xr:uid="{00000000-0005-0000-0000-0000A23B0000}"/>
    <cellStyle name="40% - Accent4 2 3 3 11" xfId="23016" xr:uid="{00000000-0005-0000-0000-0000A33B0000}"/>
    <cellStyle name="40% - Accent4 2 3 3 2" xfId="2429" xr:uid="{00000000-0005-0000-0000-0000A43B0000}"/>
    <cellStyle name="40% - Accent4 2 3 3 2 2" xfId="4026" xr:uid="{00000000-0005-0000-0000-0000A53B0000}"/>
    <cellStyle name="40% - Accent4 2 3 3 2 2 2" xfId="9000" xr:uid="{00000000-0005-0000-0000-0000A63B0000}"/>
    <cellStyle name="40% - Accent4 2 3 3 2 2 3" xfId="13277" xr:uid="{00000000-0005-0000-0000-0000A73B0000}"/>
    <cellStyle name="40% - Accent4 2 3 3 2 2 4" xfId="17535" xr:uid="{00000000-0005-0000-0000-0000A83B0000}"/>
    <cellStyle name="40% - Accent4 2 3 3 2 2 5" xfId="21754" xr:uid="{00000000-0005-0000-0000-0000A93B0000}"/>
    <cellStyle name="40% - Accent4 2 3 3 2 2 6" xfId="25949" xr:uid="{00000000-0005-0000-0000-0000AA3B0000}"/>
    <cellStyle name="40% - Accent4 2 3 3 2 2 7" xfId="29845" xr:uid="{00000000-0005-0000-0000-0000AB3B0000}"/>
    <cellStyle name="40% - Accent4 2 3 3 2 3" xfId="7403" xr:uid="{00000000-0005-0000-0000-0000AC3B0000}"/>
    <cellStyle name="40% - Accent4 2 3 3 2 4" xfId="11688" xr:uid="{00000000-0005-0000-0000-0000AD3B0000}"/>
    <cellStyle name="40% - Accent4 2 3 3 2 5" xfId="15960" xr:uid="{00000000-0005-0000-0000-0000AE3B0000}"/>
    <cellStyle name="40% - Accent4 2 3 3 2 6" xfId="20194" xr:uid="{00000000-0005-0000-0000-0000AF3B0000}"/>
    <cellStyle name="40% - Accent4 2 3 3 2 7" xfId="24432" xr:uid="{00000000-0005-0000-0000-0000B03B0000}"/>
    <cellStyle name="40% - Accent4 2 3 3 2 8" xfId="28510" xr:uid="{00000000-0005-0000-0000-0000B13B0000}"/>
    <cellStyle name="40% - Accent4 2 3 3 3" xfId="1581" xr:uid="{00000000-0005-0000-0000-0000B23B0000}"/>
    <cellStyle name="40% - Accent4 2 3 3 3 2" xfId="6556" xr:uid="{00000000-0005-0000-0000-0000B33B0000}"/>
    <cellStyle name="40% - Accent4 2 3 3 3 3" xfId="10845" xr:uid="{00000000-0005-0000-0000-0000B43B0000}"/>
    <cellStyle name="40% - Accent4 2 3 3 3 4" xfId="15121" xr:uid="{00000000-0005-0000-0000-0000B53B0000}"/>
    <cellStyle name="40% - Accent4 2 3 3 3 5" xfId="19359" xr:uid="{00000000-0005-0000-0000-0000B63B0000}"/>
    <cellStyle name="40% - Accent4 2 3 3 3 6" xfId="23609" xr:uid="{00000000-0005-0000-0000-0000B73B0000}"/>
    <cellStyle name="40% - Accent4 2 3 3 3 7" xfId="27703" xr:uid="{00000000-0005-0000-0000-0000B83B0000}"/>
    <cellStyle name="40% - Accent4 2 3 3 4" xfId="3369" xr:uid="{00000000-0005-0000-0000-0000B93B0000}"/>
    <cellStyle name="40% - Accent4 2 3 3 4 2" xfId="8343" xr:uid="{00000000-0005-0000-0000-0000BA3B0000}"/>
    <cellStyle name="40% - Accent4 2 3 3 4 3" xfId="12620" xr:uid="{00000000-0005-0000-0000-0000BB3B0000}"/>
    <cellStyle name="40% - Accent4 2 3 3 4 4" xfId="16878" xr:uid="{00000000-0005-0000-0000-0000BC3B0000}"/>
    <cellStyle name="40% - Accent4 2 3 3 4 5" xfId="21097" xr:uid="{00000000-0005-0000-0000-0000BD3B0000}"/>
    <cellStyle name="40% - Accent4 2 3 3 4 6" xfId="25292" xr:uid="{00000000-0005-0000-0000-0000BE3B0000}"/>
    <cellStyle name="40% - Accent4 2 3 3 4 7" xfId="29188" xr:uid="{00000000-0005-0000-0000-0000BF3B0000}"/>
    <cellStyle name="40% - Accent4 2 3 3 5" xfId="4717" xr:uid="{00000000-0005-0000-0000-0000C03B0000}"/>
    <cellStyle name="40% - Accent4 2 3 3 5 2" xfId="9689" xr:uid="{00000000-0005-0000-0000-0000C13B0000}"/>
    <cellStyle name="40% - Accent4 2 3 3 5 3" xfId="13967" xr:uid="{00000000-0005-0000-0000-0000C23B0000}"/>
    <cellStyle name="40% - Accent4 2 3 3 5 4" xfId="18223" xr:uid="{00000000-0005-0000-0000-0000C33B0000}"/>
    <cellStyle name="40% - Accent4 2 3 3 5 5" xfId="22440" xr:uid="{00000000-0005-0000-0000-0000C43B0000}"/>
    <cellStyle name="40% - Accent4 2 3 3 5 6" xfId="26626" xr:uid="{00000000-0005-0000-0000-0000C53B0000}"/>
    <cellStyle name="40% - Accent4 2 3 3 5 7" xfId="30505" xr:uid="{00000000-0005-0000-0000-0000C63B0000}"/>
    <cellStyle name="40% - Accent4 2 3 3 6" xfId="5635" xr:uid="{00000000-0005-0000-0000-0000C73B0000}"/>
    <cellStyle name="40% - Accent4 2 3 3 7" xfId="5945" xr:uid="{00000000-0005-0000-0000-0000C83B0000}"/>
    <cellStyle name="40% - Accent4 2 3 3 8" xfId="10235" xr:uid="{00000000-0005-0000-0000-0000C93B0000}"/>
    <cellStyle name="40% - Accent4 2 3 3 9" xfId="14513" xr:uid="{00000000-0005-0000-0000-0000CA3B0000}"/>
    <cellStyle name="40% - Accent4 2 3 4" xfId="1930" xr:uid="{00000000-0005-0000-0000-0000CB3B0000}"/>
    <cellStyle name="40% - Accent4 2 3 4 2" xfId="3697" xr:uid="{00000000-0005-0000-0000-0000CC3B0000}"/>
    <cellStyle name="40% - Accent4 2 3 4 2 2" xfId="8671" xr:uid="{00000000-0005-0000-0000-0000CD3B0000}"/>
    <cellStyle name="40% - Accent4 2 3 4 2 3" xfId="12948" xr:uid="{00000000-0005-0000-0000-0000CE3B0000}"/>
    <cellStyle name="40% - Accent4 2 3 4 2 4" xfId="17206" xr:uid="{00000000-0005-0000-0000-0000CF3B0000}"/>
    <cellStyle name="40% - Accent4 2 3 4 2 5" xfId="21425" xr:uid="{00000000-0005-0000-0000-0000D03B0000}"/>
    <cellStyle name="40% - Accent4 2 3 4 2 6" xfId="25620" xr:uid="{00000000-0005-0000-0000-0000D13B0000}"/>
    <cellStyle name="40% - Accent4 2 3 4 2 7" xfId="29516" xr:uid="{00000000-0005-0000-0000-0000D23B0000}"/>
    <cellStyle name="40% - Accent4 2 3 4 3" xfId="6904" xr:uid="{00000000-0005-0000-0000-0000D33B0000}"/>
    <cellStyle name="40% - Accent4 2 3 4 4" xfId="11189" xr:uid="{00000000-0005-0000-0000-0000D43B0000}"/>
    <cellStyle name="40% - Accent4 2 3 4 5" xfId="15462" xr:uid="{00000000-0005-0000-0000-0000D53B0000}"/>
    <cellStyle name="40% - Accent4 2 3 4 6" xfId="19698" xr:uid="{00000000-0005-0000-0000-0000D63B0000}"/>
    <cellStyle name="40% - Accent4 2 3 4 7" xfId="23935" xr:uid="{00000000-0005-0000-0000-0000D73B0000}"/>
    <cellStyle name="40% - Accent4 2 3 4 8" xfId="28014" xr:uid="{00000000-0005-0000-0000-0000D83B0000}"/>
    <cellStyle name="40% - Accent4 2 3 5" xfId="1044" xr:uid="{00000000-0005-0000-0000-0000D93B0000}"/>
    <cellStyle name="40% - Accent4 2 3 5 2" xfId="6020" xr:uid="{00000000-0005-0000-0000-0000DA3B0000}"/>
    <cellStyle name="40% - Accent4 2 3 5 3" xfId="10309" xr:uid="{00000000-0005-0000-0000-0000DB3B0000}"/>
    <cellStyle name="40% - Accent4 2 3 5 4" xfId="14588" xr:uid="{00000000-0005-0000-0000-0000DC3B0000}"/>
    <cellStyle name="40% - Accent4 2 3 5 5" xfId="18837" xr:uid="{00000000-0005-0000-0000-0000DD3B0000}"/>
    <cellStyle name="40% - Accent4 2 3 5 6" xfId="23084" xr:uid="{00000000-0005-0000-0000-0000DE3B0000}"/>
    <cellStyle name="40% - Accent4 2 3 5 7" xfId="27206" xr:uid="{00000000-0005-0000-0000-0000DF3B0000}"/>
    <cellStyle name="40% - Accent4 2 3 6" xfId="3039" xr:uid="{00000000-0005-0000-0000-0000E03B0000}"/>
    <cellStyle name="40% - Accent4 2 3 6 2" xfId="8012" xr:uid="{00000000-0005-0000-0000-0000E13B0000}"/>
    <cellStyle name="40% - Accent4 2 3 6 3" xfId="12289" xr:uid="{00000000-0005-0000-0000-0000E23B0000}"/>
    <cellStyle name="40% - Accent4 2 3 6 4" xfId="16548" xr:uid="{00000000-0005-0000-0000-0000E33B0000}"/>
    <cellStyle name="40% - Accent4 2 3 6 5" xfId="20767" xr:uid="{00000000-0005-0000-0000-0000E43B0000}"/>
    <cellStyle name="40% - Accent4 2 3 6 6" xfId="24963" xr:uid="{00000000-0005-0000-0000-0000E53B0000}"/>
    <cellStyle name="40% - Accent4 2 3 6 7" xfId="28859" xr:uid="{00000000-0005-0000-0000-0000E63B0000}"/>
    <cellStyle name="40% - Accent4 2 3 7" xfId="4388" xr:uid="{00000000-0005-0000-0000-0000E73B0000}"/>
    <cellStyle name="40% - Accent4 2 3 7 2" xfId="9360" xr:uid="{00000000-0005-0000-0000-0000E83B0000}"/>
    <cellStyle name="40% - Accent4 2 3 7 3" xfId="13638" xr:uid="{00000000-0005-0000-0000-0000E93B0000}"/>
    <cellStyle name="40% - Accent4 2 3 7 4" xfId="17894" xr:uid="{00000000-0005-0000-0000-0000EA3B0000}"/>
    <cellStyle name="40% - Accent4 2 3 7 5" xfId="22111" xr:uid="{00000000-0005-0000-0000-0000EB3B0000}"/>
    <cellStyle name="40% - Accent4 2 3 7 6" xfId="26297" xr:uid="{00000000-0005-0000-0000-0000EC3B0000}"/>
    <cellStyle name="40% - Accent4 2 3 7 7" xfId="30176" xr:uid="{00000000-0005-0000-0000-0000ED3B0000}"/>
    <cellStyle name="40% - Accent4 2 3 8" xfId="5217" xr:uid="{00000000-0005-0000-0000-0000EE3B0000}"/>
    <cellStyle name="40% - Accent4 2 3 9" xfId="5183" xr:uid="{00000000-0005-0000-0000-0000EF3B0000}"/>
    <cellStyle name="40% - Accent4 2 4" xfId="386" xr:uid="{00000000-0005-0000-0000-0000F03B0000}"/>
    <cellStyle name="40% - Accent4 2 4 10" xfId="12059" xr:uid="{00000000-0005-0000-0000-0000F13B0000}"/>
    <cellStyle name="40% - Accent4 2 4 11" xfId="16328" xr:uid="{00000000-0005-0000-0000-0000F23B0000}"/>
    <cellStyle name="40% - Accent4 2 4 12" xfId="20554" xr:uid="{00000000-0005-0000-0000-0000F33B0000}"/>
    <cellStyle name="40% - Accent4 2 4 13" xfId="24773" xr:uid="{00000000-0005-0000-0000-0000F43B0000}"/>
    <cellStyle name="40% - Accent4 2 4 2" xfId="760" xr:uid="{00000000-0005-0000-0000-0000F53B0000}"/>
    <cellStyle name="40% - Accent4 2 4 2 10" xfId="22813" xr:uid="{00000000-0005-0000-0000-0000F63B0000}"/>
    <cellStyle name="40% - Accent4 2 4 2 11" xfId="26965" xr:uid="{00000000-0005-0000-0000-0000F73B0000}"/>
    <cellStyle name="40% - Accent4 2 4 2 2" xfId="2430" xr:uid="{00000000-0005-0000-0000-0000F83B0000}"/>
    <cellStyle name="40% - Accent4 2 4 2 2 2" xfId="4127" xr:uid="{00000000-0005-0000-0000-0000F93B0000}"/>
    <cellStyle name="40% - Accent4 2 4 2 2 2 2" xfId="9101" xr:uid="{00000000-0005-0000-0000-0000FA3B0000}"/>
    <cellStyle name="40% - Accent4 2 4 2 2 2 3" xfId="13378" xr:uid="{00000000-0005-0000-0000-0000FB3B0000}"/>
    <cellStyle name="40% - Accent4 2 4 2 2 2 4" xfId="17636" xr:uid="{00000000-0005-0000-0000-0000FC3B0000}"/>
    <cellStyle name="40% - Accent4 2 4 2 2 2 5" xfId="21855" xr:uid="{00000000-0005-0000-0000-0000FD3B0000}"/>
    <cellStyle name="40% - Accent4 2 4 2 2 2 6" xfId="26050" xr:uid="{00000000-0005-0000-0000-0000FE3B0000}"/>
    <cellStyle name="40% - Accent4 2 4 2 2 2 7" xfId="29946" xr:uid="{00000000-0005-0000-0000-0000FF3B0000}"/>
    <cellStyle name="40% - Accent4 2 4 2 2 3" xfId="7404" xr:uid="{00000000-0005-0000-0000-0000003C0000}"/>
    <cellStyle name="40% - Accent4 2 4 2 2 4" xfId="11689" xr:uid="{00000000-0005-0000-0000-0000013C0000}"/>
    <cellStyle name="40% - Accent4 2 4 2 2 5" xfId="15961" xr:uid="{00000000-0005-0000-0000-0000023C0000}"/>
    <cellStyle name="40% - Accent4 2 4 2 2 6" xfId="20195" xr:uid="{00000000-0005-0000-0000-0000033C0000}"/>
    <cellStyle name="40% - Accent4 2 4 2 2 7" xfId="24433" xr:uid="{00000000-0005-0000-0000-0000043C0000}"/>
    <cellStyle name="40% - Accent4 2 4 2 2 8" xfId="28511" xr:uid="{00000000-0005-0000-0000-0000053C0000}"/>
    <cellStyle name="40% - Accent4 2 4 2 3" xfId="1582" xr:uid="{00000000-0005-0000-0000-0000063C0000}"/>
    <cellStyle name="40% - Accent4 2 4 2 3 2" xfId="6557" xr:uid="{00000000-0005-0000-0000-0000073C0000}"/>
    <cellStyle name="40% - Accent4 2 4 2 3 3" xfId="10846" xr:uid="{00000000-0005-0000-0000-0000083C0000}"/>
    <cellStyle name="40% - Accent4 2 4 2 3 4" xfId="15122" xr:uid="{00000000-0005-0000-0000-0000093C0000}"/>
    <cellStyle name="40% - Accent4 2 4 2 3 5" xfId="19360" xr:uid="{00000000-0005-0000-0000-00000A3C0000}"/>
    <cellStyle name="40% - Accent4 2 4 2 3 6" xfId="23610" xr:uid="{00000000-0005-0000-0000-00000B3C0000}"/>
    <cellStyle name="40% - Accent4 2 4 2 3 7" xfId="27704" xr:uid="{00000000-0005-0000-0000-00000C3C0000}"/>
    <cellStyle name="40% - Accent4 2 4 2 4" xfId="3470" xr:uid="{00000000-0005-0000-0000-00000D3C0000}"/>
    <cellStyle name="40% - Accent4 2 4 2 4 2" xfId="8444" xr:uid="{00000000-0005-0000-0000-00000E3C0000}"/>
    <cellStyle name="40% - Accent4 2 4 2 4 3" xfId="12721" xr:uid="{00000000-0005-0000-0000-00000F3C0000}"/>
    <cellStyle name="40% - Accent4 2 4 2 4 4" xfId="16979" xr:uid="{00000000-0005-0000-0000-0000103C0000}"/>
    <cellStyle name="40% - Accent4 2 4 2 4 5" xfId="21198" xr:uid="{00000000-0005-0000-0000-0000113C0000}"/>
    <cellStyle name="40% - Accent4 2 4 2 4 6" xfId="25393" xr:uid="{00000000-0005-0000-0000-0000123C0000}"/>
    <cellStyle name="40% - Accent4 2 4 2 4 7" xfId="29289" xr:uid="{00000000-0005-0000-0000-0000133C0000}"/>
    <cellStyle name="40% - Accent4 2 4 2 5" xfId="4818" xr:uid="{00000000-0005-0000-0000-0000143C0000}"/>
    <cellStyle name="40% - Accent4 2 4 2 5 2" xfId="9790" xr:uid="{00000000-0005-0000-0000-0000153C0000}"/>
    <cellStyle name="40% - Accent4 2 4 2 5 3" xfId="14068" xr:uid="{00000000-0005-0000-0000-0000163C0000}"/>
    <cellStyle name="40% - Accent4 2 4 2 5 4" xfId="18324" xr:uid="{00000000-0005-0000-0000-0000173C0000}"/>
    <cellStyle name="40% - Accent4 2 4 2 5 5" xfId="22541" xr:uid="{00000000-0005-0000-0000-0000183C0000}"/>
    <cellStyle name="40% - Accent4 2 4 2 5 6" xfId="26727" xr:uid="{00000000-0005-0000-0000-0000193C0000}"/>
    <cellStyle name="40% - Accent4 2 4 2 5 7" xfId="30606" xr:uid="{00000000-0005-0000-0000-00001A3C0000}"/>
    <cellStyle name="40% - Accent4 2 4 2 6" xfId="5736" xr:uid="{00000000-0005-0000-0000-00001B3C0000}"/>
    <cellStyle name="40% - Accent4 2 4 2 7" xfId="10028" xr:uid="{00000000-0005-0000-0000-00001C3C0000}"/>
    <cellStyle name="40% - Accent4 2 4 2 8" xfId="14306" xr:uid="{00000000-0005-0000-0000-00001D3C0000}"/>
    <cellStyle name="40% - Accent4 2 4 2 9" xfId="18562" xr:uid="{00000000-0005-0000-0000-00001E3C0000}"/>
    <cellStyle name="40% - Accent4 2 4 3" xfId="2019" xr:uid="{00000000-0005-0000-0000-00001F3C0000}"/>
    <cellStyle name="40% - Accent4 2 4 3 2" xfId="3798" xr:uid="{00000000-0005-0000-0000-0000203C0000}"/>
    <cellStyle name="40% - Accent4 2 4 3 2 2" xfId="8772" xr:uid="{00000000-0005-0000-0000-0000213C0000}"/>
    <cellStyle name="40% - Accent4 2 4 3 2 3" xfId="13049" xr:uid="{00000000-0005-0000-0000-0000223C0000}"/>
    <cellStyle name="40% - Accent4 2 4 3 2 4" xfId="17307" xr:uid="{00000000-0005-0000-0000-0000233C0000}"/>
    <cellStyle name="40% - Accent4 2 4 3 2 5" xfId="21526" xr:uid="{00000000-0005-0000-0000-0000243C0000}"/>
    <cellStyle name="40% - Accent4 2 4 3 2 6" xfId="25721" xr:uid="{00000000-0005-0000-0000-0000253C0000}"/>
    <cellStyle name="40% - Accent4 2 4 3 2 7" xfId="29617" xr:uid="{00000000-0005-0000-0000-0000263C0000}"/>
    <cellStyle name="40% - Accent4 2 4 3 3" xfId="6993" xr:uid="{00000000-0005-0000-0000-0000273C0000}"/>
    <cellStyle name="40% - Accent4 2 4 3 4" xfId="11278" xr:uid="{00000000-0005-0000-0000-0000283C0000}"/>
    <cellStyle name="40% - Accent4 2 4 3 5" xfId="15550" xr:uid="{00000000-0005-0000-0000-0000293C0000}"/>
    <cellStyle name="40% - Accent4 2 4 3 6" xfId="19784" xr:uid="{00000000-0005-0000-0000-00002A3C0000}"/>
    <cellStyle name="40% - Accent4 2 4 3 7" xfId="24022" xr:uid="{00000000-0005-0000-0000-00002B3C0000}"/>
    <cellStyle name="40% - Accent4 2 4 3 8" xfId="28100" xr:uid="{00000000-0005-0000-0000-00002C3C0000}"/>
    <cellStyle name="40% - Accent4 2 4 4" xfId="1158" xr:uid="{00000000-0005-0000-0000-00002D3C0000}"/>
    <cellStyle name="40% - Accent4 2 4 4 2" xfId="6133" xr:uid="{00000000-0005-0000-0000-00002E3C0000}"/>
    <cellStyle name="40% - Accent4 2 4 4 3" xfId="10422" xr:uid="{00000000-0005-0000-0000-00002F3C0000}"/>
    <cellStyle name="40% - Accent4 2 4 4 4" xfId="14700" xr:uid="{00000000-0005-0000-0000-0000303C0000}"/>
    <cellStyle name="40% - Accent4 2 4 4 5" xfId="18942" xr:uid="{00000000-0005-0000-0000-0000313C0000}"/>
    <cellStyle name="40% - Accent4 2 4 4 6" xfId="23188" xr:uid="{00000000-0005-0000-0000-0000323C0000}"/>
    <cellStyle name="40% - Accent4 2 4 4 7" xfId="27293" xr:uid="{00000000-0005-0000-0000-0000333C0000}"/>
    <cellStyle name="40% - Accent4 2 4 5" xfId="2848" xr:uid="{00000000-0005-0000-0000-0000343C0000}"/>
    <cellStyle name="40% - Accent4 2 4 6" xfId="3141" xr:uid="{00000000-0005-0000-0000-0000353C0000}"/>
    <cellStyle name="40% - Accent4 2 4 6 2" xfId="8114" xr:uid="{00000000-0005-0000-0000-0000363C0000}"/>
    <cellStyle name="40% - Accent4 2 4 6 3" xfId="12391" xr:uid="{00000000-0005-0000-0000-0000373C0000}"/>
    <cellStyle name="40% - Accent4 2 4 6 4" xfId="16650" xr:uid="{00000000-0005-0000-0000-0000383C0000}"/>
    <cellStyle name="40% - Accent4 2 4 6 5" xfId="20868" xr:uid="{00000000-0005-0000-0000-0000393C0000}"/>
    <cellStyle name="40% - Accent4 2 4 6 6" xfId="25064" xr:uid="{00000000-0005-0000-0000-00003A3C0000}"/>
    <cellStyle name="40% - Accent4 2 4 6 7" xfId="28960" xr:uid="{00000000-0005-0000-0000-00003B3C0000}"/>
    <cellStyle name="40% - Accent4 2 4 7" xfId="4489" xr:uid="{00000000-0005-0000-0000-00003C3C0000}"/>
    <cellStyle name="40% - Accent4 2 4 7 2" xfId="9461" xr:uid="{00000000-0005-0000-0000-00003D3C0000}"/>
    <cellStyle name="40% - Accent4 2 4 7 3" xfId="13739" xr:uid="{00000000-0005-0000-0000-00003E3C0000}"/>
    <cellStyle name="40% - Accent4 2 4 7 4" xfId="17995" xr:uid="{00000000-0005-0000-0000-00003F3C0000}"/>
    <cellStyle name="40% - Accent4 2 4 7 5" xfId="22212" xr:uid="{00000000-0005-0000-0000-0000403C0000}"/>
    <cellStyle name="40% - Accent4 2 4 7 6" xfId="26398" xr:uid="{00000000-0005-0000-0000-0000413C0000}"/>
    <cellStyle name="40% - Accent4 2 4 7 7" xfId="30277" xr:uid="{00000000-0005-0000-0000-0000423C0000}"/>
    <cellStyle name="40% - Accent4 2 4 8" xfId="5363" xr:uid="{00000000-0005-0000-0000-0000433C0000}"/>
    <cellStyle name="40% - Accent4 2 4 9" xfId="7778" xr:uid="{00000000-0005-0000-0000-0000443C0000}"/>
    <cellStyle name="40% - Accent4 2 5" xfId="501" xr:uid="{00000000-0005-0000-0000-0000453C0000}"/>
    <cellStyle name="40% - Accent4 2 5 10" xfId="10384" xr:uid="{00000000-0005-0000-0000-0000463C0000}"/>
    <cellStyle name="40% - Accent4 2 5 11" xfId="10354" xr:uid="{00000000-0005-0000-0000-0000473C0000}"/>
    <cellStyle name="40% - Accent4 2 5 12" xfId="20440" xr:uid="{00000000-0005-0000-0000-0000483C0000}"/>
    <cellStyle name="40% - Accent4 2 5 2" xfId="875" xr:uid="{00000000-0005-0000-0000-0000493C0000}"/>
    <cellStyle name="40% - Accent4 2 5 2 10" xfId="22928" xr:uid="{00000000-0005-0000-0000-00004A3C0000}"/>
    <cellStyle name="40% - Accent4 2 5 2 11" xfId="27080" xr:uid="{00000000-0005-0000-0000-00004B3C0000}"/>
    <cellStyle name="40% - Accent4 2 5 2 2" xfId="2431" xr:uid="{00000000-0005-0000-0000-00004C3C0000}"/>
    <cellStyle name="40% - Accent4 2 5 2 2 2" xfId="4242" xr:uid="{00000000-0005-0000-0000-00004D3C0000}"/>
    <cellStyle name="40% - Accent4 2 5 2 2 2 2" xfId="9216" xr:uid="{00000000-0005-0000-0000-00004E3C0000}"/>
    <cellStyle name="40% - Accent4 2 5 2 2 2 3" xfId="13493" xr:uid="{00000000-0005-0000-0000-00004F3C0000}"/>
    <cellStyle name="40% - Accent4 2 5 2 2 2 4" xfId="17751" xr:uid="{00000000-0005-0000-0000-0000503C0000}"/>
    <cellStyle name="40% - Accent4 2 5 2 2 2 5" xfId="21970" xr:uid="{00000000-0005-0000-0000-0000513C0000}"/>
    <cellStyle name="40% - Accent4 2 5 2 2 2 6" xfId="26165" xr:uid="{00000000-0005-0000-0000-0000523C0000}"/>
    <cellStyle name="40% - Accent4 2 5 2 2 2 7" xfId="30061" xr:uid="{00000000-0005-0000-0000-0000533C0000}"/>
    <cellStyle name="40% - Accent4 2 5 2 2 3" xfId="7405" xr:uid="{00000000-0005-0000-0000-0000543C0000}"/>
    <cellStyle name="40% - Accent4 2 5 2 2 4" xfId="11690" xr:uid="{00000000-0005-0000-0000-0000553C0000}"/>
    <cellStyle name="40% - Accent4 2 5 2 2 5" xfId="15962" xr:uid="{00000000-0005-0000-0000-0000563C0000}"/>
    <cellStyle name="40% - Accent4 2 5 2 2 6" xfId="20196" xr:uid="{00000000-0005-0000-0000-0000573C0000}"/>
    <cellStyle name="40% - Accent4 2 5 2 2 7" xfId="24434" xr:uid="{00000000-0005-0000-0000-0000583C0000}"/>
    <cellStyle name="40% - Accent4 2 5 2 2 8" xfId="28512" xr:uid="{00000000-0005-0000-0000-0000593C0000}"/>
    <cellStyle name="40% - Accent4 2 5 2 3" xfId="1583" xr:uid="{00000000-0005-0000-0000-00005A3C0000}"/>
    <cellStyle name="40% - Accent4 2 5 2 3 2" xfId="6558" xr:uid="{00000000-0005-0000-0000-00005B3C0000}"/>
    <cellStyle name="40% - Accent4 2 5 2 3 3" xfId="10847" xr:uid="{00000000-0005-0000-0000-00005C3C0000}"/>
    <cellStyle name="40% - Accent4 2 5 2 3 4" xfId="15123" xr:uid="{00000000-0005-0000-0000-00005D3C0000}"/>
    <cellStyle name="40% - Accent4 2 5 2 3 5" xfId="19361" xr:uid="{00000000-0005-0000-0000-00005E3C0000}"/>
    <cellStyle name="40% - Accent4 2 5 2 3 6" xfId="23611" xr:uid="{00000000-0005-0000-0000-00005F3C0000}"/>
    <cellStyle name="40% - Accent4 2 5 2 3 7" xfId="27705" xr:uid="{00000000-0005-0000-0000-0000603C0000}"/>
    <cellStyle name="40% - Accent4 2 5 2 4" xfId="3585" xr:uid="{00000000-0005-0000-0000-0000613C0000}"/>
    <cellStyle name="40% - Accent4 2 5 2 4 2" xfId="8559" xr:uid="{00000000-0005-0000-0000-0000623C0000}"/>
    <cellStyle name="40% - Accent4 2 5 2 4 3" xfId="12836" xr:uid="{00000000-0005-0000-0000-0000633C0000}"/>
    <cellStyle name="40% - Accent4 2 5 2 4 4" xfId="17094" xr:uid="{00000000-0005-0000-0000-0000643C0000}"/>
    <cellStyle name="40% - Accent4 2 5 2 4 5" xfId="21313" xr:uid="{00000000-0005-0000-0000-0000653C0000}"/>
    <cellStyle name="40% - Accent4 2 5 2 4 6" xfId="25508" xr:uid="{00000000-0005-0000-0000-0000663C0000}"/>
    <cellStyle name="40% - Accent4 2 5 2 4 7" xfId="29404" xr:uid="{00000000-0005-0000-0000-0000673C0000}"/>
    <cellStyle name="40% - Accent4 2 5 2 5" xfId="4933" xr:uid="{00000000-0005-0000-0000-0000683C0000}"/>
    <cellStyle name="40% - Accent4 2 5 2 5 2" xfId="9905" xr:uid="{00000000-0005-0000-0000-0000693C0000}"/>
    <cellStyle name="40% - Accent4 2 5 2 5 3" xfId="14183" xr:uid="{00000000-0005-0000-0000-00006A3C0000}"/>
    <cellStyle name="40% - Accent4 2 5 2 5 4" xfId="18439" xr:uid="{00000000-0005-0000-0000-00006B3C0000}"/>
    <cellStyle name="40% - Accent4 2 5 2 5 5" xfId="22656" xr:uid="{00000000-0005-0000-0000-00006C3C0000}"/>
    <cellStyle name="40% - Accent4 2 5 2 5 6" xfId="26842" xr:uid="{00000000-0005-0000-0000-00006D3C0000}"/>
    <cellStyle name="40% - Accent4 2 5 2 5 7" xfId="30721" xr:uid="{00000000-0005-0000-0000-00006E3C0000}"/>
    <cellStyle name="40% - Accent4 2 5 2 6" xfId="5851" xr:uid="{00000000-0005-0000-0000-00006F3C0000}"/>
    <cellStyle name="40% - Accent4 2 5 2 7" xfId="10143" xr:uid="{00000000-0005-0000-0000-0000703C0000}"/>
    <cellStyle name="40% - Accent4 2 5 2 8" xfId="14421" xr:uid="{00000000-0005-0000-0000-0000713C0000}"/>
    <cellStyle name="40% - Accent4 2 5 2 9" xfId="18677" xr:uid="{00000000-0005-0000-0000-0000723C0000}"/>
    <cellStyle name="40% - Accent4 2 5 3" xfId="2149" xr:uid="{00000000-0005-0000-0000-0000733C0000}"/>
    <cellStyle name="40% - Accent4 2 5 3 2" xfId="3913" xr:uid="{00000000-0005-0000-0000-0000743C0000}"/>
    <cellStyle name="40% - Accent4 2 5 3 2 2" xfId="8887" xr:uid="{00000000-0005-0000-0000-0000753C0000}"/>
    <cellStyle name="40% - Accent4 2 5 3 2 3" xfId="13164" xr:uid="{00000000-0005-0000-0000-0000763C0000}"/>
    <cellStyle name="40% - Accent4 2 5 3 2 4" xfId="17422" xr:uid="{00000000-0005-0000-0000-0000773C0000}"/>
    <cellStyle name="40% - Accent4 2 5 3 2 5" xfId="21641" xr:uid="{00000000-0005-0000-0000-0000783C0000}"/>
    <cellStyle name="40% - Accent4 2 5 3 2 6" xfId="25836" xr:uid="{00000000-0005-0000-0000-0000793C0000}"/>
    <cellStyle name="40% - Accent4 2 5 3 2 7" xfId="29732" xr:uid="{00000000-0005-0000-0000-00007A3C0000}"/>
    <cellStyle name="40% - Accent4 2 5 3 3" xfId="7123" xr:uid="{00000000-0005-0000-0000-00007B3C0000}"/>
    <cellStyle name="40% - Accent4 2 5 3 4" xfId="11408" xr:uid="{00000000-0005-0000-0000-00007C3C0000}"/>
    <cellStyle name="40% - Accent4 2 5 3 5" xfId="15680" xr:uid="{00000000-0005-0000-0000-00007D3C0000}"/>
    <cellStyle name="40% - Accent4 2 5 3 6" xfId="19914" xr:uid="{00000000-0005-0000-0000-00007E3C0000}"/>
    <cellStyle name="40% - Accent4 2 5 3 7" xfId="24152" xr:uid="{00000000-0005-0000-0000-00007F3C0000}"/>
    <cellStyle name="40% - Accent4 2 5 3 8" xfId="28230" xr:uid="{00000000-0005-0000-0000-0000803C0000}"/>
    <cellStyle name="40% - Accent4 2 5 4" xfId="1291" xr:uid="{00000000-0005-0000-0000-0000813C0000}"/>
    <cellStyle name="40% - Accent4 2 5 4 2" xfId="6266" xr:uid="{00000000-0005-0000-0000-0000823C0000}"/>
    <cellStyle name="40% - Accent4 2 5 4 3" xfId="10555" xr:uid="{00000000-0005-0000-0000-0000833C0000}"/>
    <cellStyle name="40% - Accent4 2 5 4 4" xfId="14831" xr:uid="{00000000-0005-0000-0000-0000843C0000}"/>
    <cellStyle name="40% - Accent4 2 5 4 5" xfId="19073" xr:uid="{00000000-0005-0000-0000-0000853C0000}"/>
    <cellStyle name="40% - Accent4 2 5 4 6" xfId="23319" xr:uid="{00000000-0005-0000-0000-0000863C0000}"/>
    <cellStyle name="40% - Accent4 2 5 4 7" xfId="27423" xr:uid="{00000000-0005-0000-0000-0000873C0000}"/>
    <cellStyle name="40% - Accent4 2 5 5" xfId="3256" xr:uid="{00000000-0005-0000-0000-0000883C0000}"/>
    <cellStyle name="40% - Accent4 2 5 5 2" xfId="8229" xr:uid="{00000000-0005-0000-0000-0000893C0000}"/>
    <cellStyle name="40% - Accent4 2 5 5 3" xfId="12506" xr:uid="{00000000-0005-0000-0000-00008A3C0000}"/>
    <cellStyle name="40% - Accent4 2 5 5 4" xfId="16765" xr:uid="{00000000-0005-0000-0000-00008B3C0000}"/>
    <cellStyle name="40% - Accent4 2 5 5 5" xfId="20983" xr:uid="{00000000-0005-0000-0000-00008C3C0000}"/>
    <cellStyle name="40% - Accent4 2 5 5 6" xfId="25179" xr:uid="{00000000-0005-0000-0000-00008D3C0000}"/>
    <cellStyle name="40% - Accent4 2 5 5 7" xfId="29075" xr:uid="{00000000-0005-0000-0000-00008E3C0000}"/>
    <cellStyle name="40% - Accent4 2 5 6" xfId="4604" xr:uid="{00000000-0005-0000-0000-00008F3C0000}"/>
    <cellStyle name="40% - Accent4 2 5 6 2" xfId="9576" xr:uid="{00000000-0005-0000-0000-0000903C0000}"/>
    <cellStyle name="40% - Accent4 2 5 6 3" xfId="13854" xr:uid="{00000000-0005-0000-0000-0000913C0000}"/>
    <cellStyle name="40% - Accent4 2 5 6 4" xfId="18110" xr:uid="{00000000-0005-0000-0000-0000923C0000}"/>
    <cellStyle name="40% - Accent4 2 5 6 5" xfId="22327" xr:uid="{00000000-0005-0000-0000-0000933C0000}"/>
    <cellStyle name="40% - Accent4 2 5 6 6" xfId="26513" xr:uid="{00000000-0005-0000-0000-0000943C0000}"/>
    <cellStyle name="40% - Accent4 2 5 6 7" xfId="30392" xr:uid="{00000000-0005-0000-0000-0000953C0000}"/>
    <cellStyle name="40% - Accent4 2 5 7" xfId="5478" xr:uid="{00000000-0005-0000-0000-0000963C0000}"/>
    <cellStyle name="40% - Accent4 2 5 8" xfId="5068" xr:uid="{00000000-0005-0000-0000-0000973C0000}"/>
    <cellStyle name="40% - Accent4 2 5 9" xfId="6096" xr:uid="{00000000-0005-0000-0000-0000983C0000}"/>
    <cellStyle name="40% - Accent4 2 6" xfId="602" xr:uid="{00000000-0005-0000-0000-0000993C0000}"/>
    <cellStyle name="40% - Accent4 2 6 10" xfId="6239" xr:uid="{00000000-0005-0000-0000-00009A3C0000}"/>
    <cellStyle name="40% - Accent4 2 6 11" xfId="18899" xr:uid="{00000000-0005-0000-0000-00009B3C0000}"/>
    <cellStyle name="40% - Accent4 2 6 12" xfId="20485" xr:uid="{00000000-0005-0000-0000-00009C3C0000}"/>
    <cellStyle name="40% - Accent4 2 6 2" xfId="1585" xr:uid="{00000000-0005-0000-0000-00009D3C0000}"/>
    <cellStyle name="40% - Accent4 2 6 2 2" xfId="2433" xr:uid="{00000000-0005-0000-0000-00009E3C0000}"/>
    <cellStyle name="40% - Accent4 2 6 2 2 2" xfId="7407" xr:uid="{00000000-0005-0000-0000-00009F3C0000}"/>
    <cellStyle name="40% - Accent4 2 6 2 2 3" xfId="11692" xr:uid="{00000000-0005-0000-0000-0000A03C0000}"/>
    <cellStyle name="40% - Accent4 2 6 2 2 4" xfId="15964" xr:uid="{00000000-0005-0000-0000-0000A13C0000}"/>
    <cellStyle name="40% - Accent4 2 6 2 2 5" xfId="20198" xr:uid="{00000000-0005-0000-0000-0000A23C0000}"/>
    <cellStyle name="40% - Accent4 2 6 2 2 6" xfId="24436" xr:uid="{00000000-0005-0000-0000-0000A33C0000}"/>
    <cellStyle name="40% - Accent4 2 6 2 2 7" xfId="28514" xr:uid="{00000000-0005-0000-0000-0000A43C0000}"/>
    <cellStyle name="40% - Accent4 2 6 2 3" xfId="3969" xr:uid="{00000000-0005-0000-0000-0000A53C0000}"/>
    <cellStyle name="40% - Accent4 2 6 2 3 2" xfId="8943" xr:uid="{00000000-0005-0000-0000-0000A63C0000}"/>
    <cellStyle name="40% - Accent4 2 6 2 3 3" xfId="13220" xr:uid="{00000000-0005-0000-0000-0000A73C0000}"/>
    <cellStyle name="40% - Accent4 2 6 2 3 4" xfId="17478" xr:uid="{00000000-0005-0000-0000-0000A83C0000}"/>
    <cellStyle name="40% - Accent4 2 6 2 3 5" xfId="21697" xr:uid="{00000000-0005-0000-0000-0000A93C0000}"/>
    <cellStyle name="40% - Accent4 2 6 2 3 6" xfId="25892" xr:uid="{00000000-0005-0000-0000-0000AA3C0000}"/>
    <cellStyle name="40% - Accent4 2 6 2 3 7" xfId="29788" xr:uid="{00000000-0005-0000-0000-0000AB3C0000}"/>
    <cellStyle name="40% - Accent4 2 6 2 4" xfId="6560" xr:uid="{00000000-0005-0000-0000-0000AC3C0000}"/>
    <cellStyle name="40% - Accent4 2 6 2 5" xfId="10849" xr:uid="{00000000-0005-0000-0000-0000AD3C0000}"/>
    <cellStyle name="40% - Accent4 2 6 2 6" xfId="15125" xr:uid="{00000000-0005-0000-0000-0000AE3C0000}"/>
    <cellStyle name="40% - Accent4 2 6 2 7" xfId="19363" xr:uid="{00000000-0005-0000-0000-0000AF3C0000}"/>
    <cellStyle name="40% - Accent4 2 6 2 8" xfId="23613" xr:uid="{00000000-0005-0000-0000-0000B03C0000}"/>
    <cellStyle name="40% - Accent4 2 6 2 9" xfId="27707" xr:uid="{00000000-0005-0000-0000-0000B13C0000}"/>
    <cellStyle name="40% - Accent4 2 6 3" xfId="2432" xr:uid="{00000000-0005-0000-0000-0000B23C0000}"/>
    <cellStyle name="40% - Accent4 2 6 3 2" xfId="7406" xr:uid="{00000000-0005-0000-0000-0000B33C0000}"/>
    <cellStyle name="40% - Accent4 2 6 3 3" xfId="11691" xr:uid="{00000000-0005-0000-0000-0000B43C0000}"/>
    <cellStyle name="40% - Accent4 2 6 3 4" xfId="15963" xr:uid="{00000000-0005-0000-0000-0000B53C0000}"/>
    <cellStyle name="40% - Accent4 2 6 3 5" xfId="20197" xr:uid="{00000000-0005-0000-0000-0000B63C0000}"/>
    <cellStyle name="40% - Accent4 2 6 3 6" xfId="24435" xr:uid="{00000000-0005-0000-0000-0000B73C0000}"/>
    <cellStyle name="40% - Accent4 2 6 3 7" xfId="28513" xr:uid="{00000000-0005-0000-0000-0000B83C0000}"/>
    <cellStyle name="40% - Accent4 2 6 4" xfId="1584" xr:uid="{00000000-0005-0000-0000-0000B93C0000}"/>
    <cellStyle name="40% - Accent4 2 6 4 2" xfId="6559" xr:uid="{00000000-0005-0000-0000-0000BA3C0000}"/>
    <cellStyle name="40% - Accent4 2 6 4 3" xfId="10848" xr:uid="{00000000-0005-0000-0000-0000BB3C0000}"/>
    <cellStyle name="40% - Accent4 2 6 4 4" xfId="15124" xr:uid="{00000000-0005-0000-0000-0000BC3C0000}"/>
    <cellStyle name="40% - Accent4 2 6 4 5" xfId="19362" xr:uid="{00000000-0005-0000-0000-0000BD3C0000}"/>
    <cellStyle name="40% - Accent4 2 6 4 6" xfId="23612" xr:uid="{00000000-0005-0000-0000-0000BE3C0000}"/>
    <cellStyle name="40% - Accent4 2 6 4 7" xfId="27706" xr:uid="{00000000-0005-0000-0000-0000BF3C0000}"/>
    <cellStyle name="40% - Accent4 2 6 5" xfId="3312" xr:uid="{00000000-0005-0000-0000-0000C03C0000}"/>
    <cellStyle name="40% - Accent4 2 6 5 2" xfId="8286" xr:uid="{00000000-0005-0000-0000-0000C13C0000}"/>
    <cellStyle name="40% - Accent4 2 6 5 3" xfId="12563" xr:uid="{00000000-0005-0000-0000-0000C23C0000}"/>
    <cellStyle name="40% - Accent4 2 6 5 4" xfId="16821" xr:uid="{00000000-0005-0000-0000-0000C33C0000}"/>
    <cellStyle name="40% - Accent4 2 6 5 5" xfId="21040" xr:uid="{00000000-0005-0000-0000-0000C43C0000}"/>
    <cellStyle name="40% - Accent4 2 6 5 6" xfId="25235" xr:uid="{00000000-0005-0000-0000-0000C53C0000}"/>
    <cellStyle name="40% - Accent4 2 6 5 7" xfId="29131" xr:uid="{00000000-0005-0000-0000-0000C63C0000}"/>
    <cellStyle name="40% - Accent4 2 6 6" xfId="4660" xr:uid="{00000000-0005-0000-0000-0000C73C0000}"/>
    <cellStyle name="40% - Accent4 2 6 6 2" xfId="9632" xr:uid="{00000000-0005-0000-0000-0000C83C0000}"/>
    <cellStyle name="40% - Accent4 2 6 6 3" xfId="13910" xr:uid="{00000000-0005-0000-0000-0000C93C0000}"/>
    <cellStyle name="40% - Accent4 2 6 6 4" xfId="18166" xr:uid="{00000000-0005-0000-0000-0000CA3C0000}"/>
    <cellStyle name="40% - Accent4 2 6 6 5" xfId="22383" xr:uid="{00000000-0005-0000-0000-0000CB3C0000}"/>
    <cellStyle name="40% - Accent4 2 6 6 6" xfId="26569" xr:uid="{00000000-0005-0000-0000-0000CC3C0000}"/>
    <cellStyle name="40% - Accent4 2 6 6 7" xfId="30448" xr:uid="{00000000-0005-0000-0000-0000CD3C0000}"/>
    <cellStyle name="40% - Accent4 2 6 7" xfId="5578" xr:uid="{00000000-0005-0000-0000-0000CE3C0000}"/>
    <cellStyle name="40% - Accent4 2 6 8" xfId="4988" xr:uid="{00000000-0005-0000-0000-0000CF3C0000}"/>
    <cellStyle name="40% - Accent4 2 6 9" xfId="5164" xr:uid="{00000000-0005-0000-0000-0000D03C0000}"/>
    <cellStyle name="40% - Accent4 2 7" xfId="1586" xr:uid="{00000000-0005-0000-0000-0000D13C0000}"/>
    <cellStyle name="40% - Accent4 2 7 2" xfId="2434" xr:uid="{00000000-0005-0000-0000-0000D23C0000}"/>
    <cellStyle name="40% - Accent4 2 7 2 2" xfId="7408" xr:uid="{00000000-0005-0000-0000-0000D33C0000}"/>
    <cellStyle name="40% - Accent4 2 7 2 3" xfId="11693" xr:uid="{00000000-0005-0000-0000-0000D43C0000}"/>
    <cellStyle name="40% - Accent4 2 7 2 4" xfId="15965" xr:uid="{00000000-0005-0000-0000-0000D53C0000}"/>
    <cellStyle name="40% - Accent4 2 7 2 5" xfId="20199" xr:uid="{00000000-0005-0000-0000-0000D63C0000}"/>
    <cellStyle name="40% - Accent4 2 7 2 6" xfId="24437" xr:uid="{00000000-0005-0000-0000-0000D73C0000}"/>
    <cellStyle name="40% - Accent4 2 7 2 7" xfId="28515" xr:uid="{00000000-0005-0000-0000-0000D83C0000}"/>
    <cellStyle name="40% - Accent4 2 7 3" xfId="3640" xr:uid="{00000000-0005-0000-0000-0000D93C0000}"/>
    <cellStyle name="40% - Accent4 2 7 3 2" xfId="8614" xr:uid="{00000000-0005-0000-0000-0000DA3C0000}"/>
    <cellStyle name="40% - Accent4 2 7 3 3" xfId="12891" xr:uid="{00000000-0005-0000-0000-0000DB3C0000}"/>
    <cellStyle name="40% - Accent4 2 7 3 4" xfId="17149" xr:uid="{00000000-0005-0000-0000-0000DC3C0000}"/>
    <cellStyle name="40% - Accent4 2 7 3 5" xfId="21368" xr:uid="{00000000-0005-0000-0000-0000DD3C0000}"/>
    <cellStyle name="40% - Accent4 2 7 3 6" xfId="25563" xr:uid="{00000000-0005-0000-0000-0000DE3C0000}"/>
    <cellStyle name="40% - Accent4 2 7 3 7" xfId="29459" xr:uid="{00000000-0005-0000-0000-0000DF3C0000}"/>
    <cellStyle name="40% - Accent4 2 7 4" xfId="6561" xr:uid="{00000000-0005-0000-0000-0000E03C0000}"/>
    <cellStyle name="40% - Accent4 2 7 5" xfId="10850" xr:uid="{00000000-0005-0000-0000-0000E13C0000}"/>
    <cellStyle name="40% - Accent4 2 7 6" xfId="15126" xr:uid="{00000000-0005-0000-0000-0000E23C0000}"/>
    <cellStyle name="40% - Accent4 2 7 7" xfId="19364" xr:uid="{00000000-0005-0000-0000-0000E33C0000}"/>
    <cellStyle name="40% - Accent4 2 7 8" xfId="23614" xr:uid="{00000000-0005-0000-0000-0000E43C0000}"/>
    <cellStyle name="40% - Accent4 2 7 9" xfId="27708" xr:uid="{00000000-0005-0000-0000-0000E53C0000}"/>
    <cellStyle name="40% - Accent4 2 8" xfId="1854" xr:uid="{00000000-0005-0000-0000-0000E63C0000}"/>
    <cellStyle name="40% - Accent4 2 8 2" xfId="6828" xr:uid="{00000000-0005-0000-0000-0000E73C0000}"/>
    <cellStyle name="40% - Accent4 2 8 3" xfId="11114" xr:uid="{00000000-0005-0000-0000-0000E83C0000}"/>
    <cellStyle name="40% - Accent4 2 8 4" xfId="15388" xr:uid="{00000000-0005-0000-0000-0000E93C0000}"/>
    <cellStyle name="40% - Accent4 2 8 5" xfId="19623" xr:uid="{00000000-0005-0000-0000-0000EA3C0000}"/>
    <cellStyle name="40% - Accent4 2 8 6" xfId="23863" xr:uid="{00000000-0005-0000-0000-0000EB3C0000}"/>
    <cellStyle name="40% - Accent4 2 8 7" xfId="27944" xr:uid="{00000000-0005-0000-0000-0000EC3C0000}"/>
    <cellStyle name="40% - Accent4 2 9" xfId="940" xr:uid="{00000000-0005-0000-0000-0000ED3C0000}"/>
    <cellStyle name="40% - Accent4 2 9 2" xfId="5916" xr:uid="{00000000-0005-0000-0000-0000EE3C0000}"/>
    <cellStyle name="40% - Accent4 2 9 3" xfId="10206" xr:uid="{00000000-0005-0000-0000-0000EF3C0000}"/>
    <cellStyle name="40% - Accent4 2 9 4" xfId="14485" xr:uid="{00000000-0005-0000-0000-0000F03C0000}"/>
    <cellStyle name="40% - Accent4 2 9 5" xfId="18739" xr:uid="{00000000-0005-0000-0000-0000F13C0000}"/>
    <cellStyle name="40% - Accent4 2 9 6" xfId="22989" xr:uid="{00000000-0005-0000-0000-0000F23C0000}"/>
    <cellStyle name="40% - Accent4 2 9 7" xfId="27135" xr:uid="{00000000-0005-0000-0000-0000F33C0000}"/>
    <cellStyle name="40% - Accent4 3" xfId="129" xr:uid="{00000000-0005-0000-0000-0000F43C0000}"/>
    <cellStyle name="40% - Accent4 3 2" xfId="2916" xr:uid="{00000000-0005-0000-0000-0000F53C0000}"/>
    <cellStyle name="40% - Accent4 3 3" xfId="2816" xr:uid="{00000000-0005-0000-0000-0000F63C0000}"/>
    <cellStyle name="40% - Accent4 4" xfId="113" xr:uid="{00000000-0005-0000-0000-0000F73C0000}"/>
    <cellStyle name="40% - Accent4 4 10" xfId="4351" xr:uid="{00000000-0005-0000-0000-0000F83C0000}"/>
    <cellStyle name="40% - Accent4 4 10 2" xfId="9323" xr:uid="{00000000-0005-0000-0000-0000F93C0000}"/>
    <cellStyle name="40% - Accent4 4 10 3" xfId="13601" xr:uid="{00000000-0005-0000-0000-0000FA3C0000}"/>
    <cellStyle name="40% - Accent4 4 10 4" xfId="17857" xr:uid="{00000000-0005-0000-0000-0000FB3C0000}"/>
    <cellStyle name="40% - Accent4 4 10 5" xfId="22074" xr:uid="{00000000-0005-0000-0000-0000FC3C0000}"/>
    <cellStyle name="40% - Accent4 4 10 6" xfId="26260" xr:uid="{00000000-0005-0000-0000-0000FD3C0000}"/>
    <cellStyle name="40% - Accent4 4 10 7" xfId="30139" xr:uid="{00000000-0005-0000-0000-0000FE3C0000}"/>
    <cellStyle name="40% - Accent4 4 11" xfId="5092" xr:uid="{00000000-0005-0000-0000-0000FF3C0000}"/>
    <cellStyle name="40% - Accent4 4 12" xfId="7863" xr:uid="{00000000-0005-0000-0000-0000003D0000}"/>
    <cellStyle name="40% - Accent4 4 13" xfId="12143" xr:uid="{00000000-0005-0000-0000-0000013D0000}"/>
    <cellStyle name="40% - Accent4 4 14" xfId="16405" xr:uid="{00000000-0005-0000-0000-0000023D0000}"/>
    <cellStyle name="40% - Accent4 4 15" xfId="19454" xr:uid="{00000000-0005-0000-0000-0000033D0000}"/>
    <cellStyle name="40% - Accent4 4 16" xfId="24833" xr:uid="{00000000-0005-0000-0000-0000043D0000}"/>
    <cellStyle name="40% - Accent4 4 2" xfId="304" xr:uid="{00000000-0005-0000-0000-0000053D0000}"/>
    <cellStyle name="40% - Accent4 4 2 10" xfId="10300" xr:uid="{00000000-0005-0000-0000-0000063D0000}"/>
    <cellStyle name="40% - Accent4 4 2 11" xfId="14579" xr:uid="{00000000-0005-0000-0000-0000073D0000}"/>
    <cellStyle name="40% - Accent4 4 2 12" xfId="20611" xr:uid="{00000000-0005-0000-0000-0000083D0000}"/>
    <cellStyle name="40% - Accent4 4 2 13" xfId="23075" xr:uid="{00000000-0005-0000-0000-0000093D0000}"/>
    <cellStyle name="40% - Accent4 4 2 2" xfId="468" xr:uid="{00000000-0005-0000-0000-00000A3D0000}"/>
    <cellStyle name="40% - Accent4 4 2 2 10" xfId="12024" xr:uid="{00000000-0005-0000-0000-00000B3D0000}"/>
    <cellStyle name="40% - Accent4 4 2 2 11" xfId="16197" xr:uid="{00000000-0005-0000-0000-00000C3D0000}"/>
    <cellStyle name="40% - Accent4 4 2 2 12" xfId="20615" xr:uid="{00000000-0005-0000-0000-00000D3D0000}"/>
    <cellStyle name="40% - Accent4 4 2 2 2" xfId="842" xr:uid="{00000000-0005-0000-0000-00000E3D0000}"/>
    <cellStyle name="40% - Accent4 4 2 2 2 10" xfId="22895" xr:uid="{00000000-0005-0000-0000-00000F3D0000}"/>
    <cellStyle name="40% - Accent4 4 2 2 2 11" xfId="27047" xr:uid="{00000000-0005-0000-0000-0000103D0000}"/>
    <cellStyle name="40% - Accent4 4 2 2 2 2" xfId="2435" xr:uid="{00000000-0005-0000-0000-0000113D0000}"/>
    <cellStyle name="40% - Accent4 4 2 2 2 2 2" xfId="4209" xr:uid="{00000000-0005-0000-0000-0000123D0000}"/>
    <cellStyle name="40% - Accent4 4 2 2 2 2 2 2" xfId="9183" xr:uid="{00000000-0005-0000-0000-0000133D0000}"/>
    <cellStyle name="40% - Accent4 4 2 2 2 2 2 3" xfId="13460" xr:uid="{00000000-0005-0000-0000-0000143D0000}"/>
    <cellStyle name="40% - Accent4 4 2 2 2 2 2 4" xfId="17718" xr:uid="{00000000-0005-0000-0000-0000153D0000}"/>
    <cellStyle name="40% - Accent4 4 2 2 2 2 2 5" xfId="21937" xr:uid="{00000000-0005-0000-0000-0000163D0000}"/>
    <cellStyle name="40% - Accent4 4 2 2 2 2 2 6" xfId="26132" xr:uid="{00000000-0005-0000-0000-0000173D0000}"/>
    <cellStyle name="40% - Accent4 4 2 2 2 2 2 7" xfId="30028" xr:uid="{00000000-0005-0000-0000-0000183D0000}"/>
    <cellStyle name="40% - Accent4 4 2 2 2 2 3" xfId="7409" xr:uid="{00000000-0005-0000-0000-0000193D0000}"/>
    <cellStyle name="40% - Accent4 4 2 2 2 2 4" xfId="11694" xr:uid="{00000000-0005-0000-0000-00001A3D0000}"/>
    <cellStyle name="40% - Accent4 4 2 2 2 2 5" xfId="15966" xr:uid="{00000000-0005-0000-0000-00001B3D0000}"/>
    <cellStyle name="40% - Accent4 4 2 2 2 2 6" xfId="20200" xr:uid="{00000000-0005-0000-0000-00001C3D0000}"/>
    <cellStyle name="40% - Accent4 4 2 2 2 2 7" xfId="24438" xr:uid="{00000000-0005-0000-0000-00001D3D0000}"/>
    <cellStyle name="40% - Accent4 4 2 2 2 2 8" xfId="28516" xr:uid="{00000000-0005-0000-0000-00001E3D0000}"/>
    <cellStyle name="40% - Accent4 4 2 2 2 3" xfId="1587" xr:uid="{00000000-0005-0000-0000-00001F3D0000}"/>
    <cellStyle name="40% - Accent4 4 2 2 2 3 2" xfId="6562" xr:uid="{00000000-0005-0000-0000-0000203D0000}"/>
    <cellStyle name="40% - Accent4 4 2 2 2 3 3" xfId="10851" xr:uid="{00000000-0005-0000-0000-0000213D0000}"/>
    <cellStyle name="40% - Accent4 4 2 2 2 3 4" xfId="15127" xr:uid="{00000000-0005-0000-0000-0000223D0000}"/>
    <cellStyle name="40% - Accent4 4 2 2 2 3 5" xfId="19365" xr:uid="{00000000-0005-0000-0000-0000233D0000}"/>
    <cellStyle name="40% - Accent4 4 2 2 2 3 6" xfId="23615" xr:uid="{00000000-0005-0000-0000-0000243D0000}"/>
    <cellStyle name="40% - Accent4 4 2 2 2 3 7" xfId="27709" xr:uid="{00000000-0005-0000-0000-0000253D0000}"/>
    <cellStyle name="40% - Accent4 4 2 2 2 4" xfId="3552" xr:uid="{00000000-0005-0000-0000-0000263D0000}"/>
    <cellStyle name="40% - Accent4 4 2 2 2 4 2" xfId="8526" xr:uid="{00000000-0005-0000-0000-0000273D0000}"/>
    <cellStyle name="40% - Accent4 4 2 2 2 4 3" xfId="12803" xr:uid="{00000000-0005-0000-0000-0000283D0000}"/>
    <cellStyle name="40% - Accent4 4 2 2 2 4 4" xfId="17061" xr:uid="{00000000-0005-0000-0000-0000293D0000}"/>
    <cellStyle name="40% - Accent4 4 2 2 2 4 5" xfId="21280" xr:uid="{00000000-0005-0000-0000-00002A3D0000}"/>
    <cellStyle name="40% - Accent4 4 2 2 2 4 6" xfId="25475" xr:uid="{00000000-0005-0000-0000-00002B3D0000}"/>
    <cellStyle name="40% - Accent4 4 2 2 2 4 7" xfId="29371" xr:uid="{00000000-0005-0000-0000-00002C3D0000}"/>
    <cellStyle name="40% - Accent4 4 2 2 2 5" xfId="4900" xr:uid="{00000000-0005-0000-0000-00002D3D0000}"/>
    <cellStyle name="40% - Accent4 4 2 2 2 5 2" xfId="9872" xr:uid="{00000000-0005-0000-0000-00002E3D0000}"/>
    <cellStyle name="40% - Accent4 4 2 2 2 5 3" xfId="14150" xr:uid="{00000000-0005-0000-0000-00002F3D0000}"/>
    <cellStyle name="40% - Accent4 4 2 2 2 5 4" xfId="18406" xr:uid="{00000000-0005-0000-0000-0000303D0000}"/>
    <cellStyle name="40% - Accent4 4 2 2 2 5 5" xfId="22623" xr:uid="{00000000-0005-0000-0000-0000313D0000}"/>
    <cellStyle name="40% - Accent4 4 2 2 2 5 6" xfId="26809" xr:uid="{00000000-0005-0000-0000-0000323D0000}"/>
    <cellStyle name="40% - Accent4 4 2 2 2 5 7" xfId="30688" xr:uid="{00000000-0005-0000-0000-0000333D0000}"/>
    <cellStyle name="40% - Accent4 4 2 2 2 6" xfId="5818" xr:uid="{00000000-0005-0000-0000-0000343D0000}"/>
    <cellStyle name="40% - Accent4 4 2 2 2 7" xfId="10110" xr:uid="{00000000-0005-0000-0000-0000353D0000}"/>
    <cellStyle name="40% - Accent4 4 2 2 2 8" xfId="14388" xr:uid="{00000000-0005-0000-0000-0000363D0000}"/>
    <cellStyle name="40% - Accent4 4 2 2 2 9" xfId="18644" xr:uid="{00000000-0005-0000-0000-0000373D0000}"/>
    <cellStyle name="40% - Accent4 4 2 2 3" xfId="2101" xr:uid="{00000000-0005-0000-0000-0000383D0000}"/>
    <cellStyle name="40% - Accent4 4 2 2 3 2" xfId="3880" xr:uid="{00000000-0005-0000-0000-0000393D0000}"/>
    <cellStyle name="40% - Accent4 4 2 2 3 2 2" xfId="8854" xr:uid="{00000000-0005-0000-0000-00003A3D0000}"/>
    <cellStyle name="40% - Accent4 4 2 2 3 2 3" xfId="13131" xr:uid="{00000000-0005-0000-0000-00003B3D0000}"/>
    <cellStyle name="40% - Accent4 4 2 2 3 2 4" xfId="17389" xr:uid="{00000000-0005-0000-0000-00003C3D0000}"/>
    <cellStyle name="40% - Accent4 4 2 2 3 2 5" xfId="21608" xr:uid="{00000000-0005-0000-0000-00003D3D0000}"/>
    <cellStyle name="40% - Accent4 4 2 2 3 2 6" xfId="25803" xr:uid="{00000000-0005-0000-0000-00003E3D0000}"/>
    <cellStyle name="40% - Accent4 4 2 2 3 2 7" xfId="29699" xr:uid="{00000000-0005-0000-0000-00003F3D0000}"/>
    <cellStyle name="40% - Accent4 4 2 2 3 3" xfId="7075" xr:uid="{00000000-0005-0000-0000-0000403D0000}"/>
    <cellStyle name="40% - Accent4 4 2 2 3 4" xfId="11360" xr:uid="{00000000-0005-0000-0000-0000413D0000}"/>
    <cellStyle name="40% - Accent4 4 2 2 3 5" xfId="15632" xr:uid="{00000000-0005-0000-0000-0000423D0000}"/>
    <cellStyle name="40% - Accent4 4 2 2 3 6" xfId="19866" xr:uid="{00000000-0005-0000-0000-0000433D0000}"/>
    <cellStyle name="40% - Accent4 4 2 2 3 7" xfId="24104" xr:uid="{00000000-0005-0000-0000-0000443D0000}"/>
    <cellStyle name="40% - Accent4 4 2 2 3 8" xfId="28182" xr:uid="{00000000-0005-0000-0000-0000453D0000}"/>
    <cellStyle name="40% - Accent4 4 2 2 4" xfId="1240" xr:uid="{00000000-0005-0000-0000-0000463D0000}"/>
    <cellStyle name="40% - Accent4 4 2 2 4 2" xfId="6215" xr:uid="{00000000-0005-0000-0000-0000473D0000}"/>
    <cellStyle name="40% - Accent4 4 2 2 4 3" xfId="10504" xr:uid="{00000000-0005-0000-0000-0000483D0000}"/>
    <cellStyle name="40% - Accent4 4 2 2 4 4" xfId="14782" xr:uid="{00000000-0005-0000-0000-0000493D0000}"/>
    <cellStyle name="40% - Accent4 4 2 2 4 5" xfId="19024" xr:uid="{00000000-0005-0000-0000-00004A3D0000}"/>
    <cellStyle name="40% - Accent4 4 2 2 4 6" xfId="23270" xr:uid="{00000000-0005-0000-0000-00004B3D0000}"/>
    <cellStyle name="40% - Accent4 4 2 2 4 7" xfId="27375" xr:uid="{00000000-0005-0000-0000-00004C3D0000}"/>
    <cellStyle name="40% - Accent4 4 2 2 5" xfId="3223" xr:uid="{00000000-0005-0000-0000-00004D3D0000}"/>
    <cellStyle name="40% - Accent4 4 2 2 5 2" xfId="8196" xr:uid="{00000000-0005-0000-0000-00004E3D0000}"/>
    <cellStyle name="40% - Accent4 4 2 2 5 3" xfId="12473" xr:uid="{00000000-0005-0000-0000-00004F3D0000}"/>
    <cellStyle name="40% - Accent4 4 2 2 5 4" xfId="16732" xr:uid="{00000000-0005-0000-0000-0000503D0000}"/>
    <cellStyle name="40% - Accent4 4 2 2 5 5" xfId="20950" xr:uid="{00000000-0005-0000-0000-0000513D0000}"/>
    <cellStyle name="40% - Accent4 4 2 2 5 6" xfId="25146" xr:uid="{00000000-0005-0000-0000-0000523D0000}"/>
    <cellStyle name="40% - Accent4 4 2 2 5 7" xfId="29042" xr:uid="{00000000-0005-0000-0000-0000533D0000}"/>
    <cellStyle name="40% - Accent4 4 2 2 6" xfId="4571" xr:uid="{00000000-0005-0000-0000-0000543D0000}"/>
    <cellStyle name="40% - Accent4 4 2 2 6 2" xfId="9543" xr:uid="{00000000-0005-0000-0000-0000553D0000}"/>
    <cellStyle name="40% - Accent4 4 2 2 6 3" xfId="13821" xr:uid="{00000000-0005-0000-0000-0000563D0000}"/>
    <cellStyle name="40% - Accent4 4 2 2 6 4" xfId="18077" xr:uid="{00000000-0005-0000-0000-0000573D0000}"/>
    <cellStyle name="40% - Accent4 4 2 2 6 5" xfId="22294" xr:uid="{00000000-0005-0000-0000-0000583D0000}"/>
    <cellStyle name="40% - Accent4 4 2 2 6 6" xfId="26480" xr:uid="{00000000-0005-0000-0000-0000593D0000}"/>
    <cellStyle name="40% - Accent4 4 2 2 6 7" xfId="30359" xr:uid="{00000000-0005-0000-0000-00005A3D0000}"/>
    <cellStyle name="40% - Accent4 4 2 2 7" xfId="5445" xr:uid="{00000000-0005-0000-0000-00005B3D0000}"/>
    <cellStyle name="40% - Accent4 4 2 2 8" xfId="5231" xr:uid="{00000000-0005-0000-0000-00005C3D0000}"/>
    <cellStyle name="40% - Accent4 4 2 2 9" xfId="7742" xr:uid="{00000000-0005-0000-0000-00005D3D0000}"/>
    <cellStyle name="40% - Accent4 4 2 3" xfId="687" xr:uid="{00000000-0005-0000-0000-00005E3D0000}"/>
    <cellStyle name="40% - Accent4 4 2 3 10" xfId="22740" xr:uid="{00000000-0005-0000-0000-00005F3D0000}"/>
    <cellStyle name="40% - Accent4 4 2 3 11" xfId="26892" xr:uid="{00000000-0005-0000-0000-0000603D0000}"/>
    <cellStyle name="40% - Accent4 4 2 3 2" xfId="2436" xr:uid="{00000000-0005-0000-0000-0000613D0000}"/>
    <cellStyle name="40% - Accent4 4 2 3 2 2" xfId="4054" xr:uid="{00000000-0005-0000-0000-0000623D0000}"/>
    <cellStyle name="40% - Accent4 4 2 3 2 2 2" xfId="9028" xr:uid="{00000000-0005-0000-0000-0000633D0000}"/>
    <cellStyle name="40% - Accent4 4 2 3 2 2 3" xfId="13305" xr:uid="{00000000-0005-0000-0000-0000643D0000}"/>
    <cellStyle name="40% - Accent4 4 2 3 2 2 4" xfId="17563" xr:uid="{00000000-0005-0000-0000-0000653D0000}"/>
    <cellStyle name="40% - Accent4 4 2 3 2 2 5" xfId="21782" xr:uid="{00000000-0005-0000-0000-0000663D0000}"/>
    <cellStyle name="40% - Accent4 4 2 3 2 2 6" xfId="25977" xr:uid="{00000000-0005-0000-0000-0000673D0000}"/>
    <cellStyle name="40% - Accent4 4 2 3 2 2 7" xfId="29873" xr:uid="{00000000-0005-0000-0000-0000683D0000}"/>
    <cellStyle name="40% - Accent4 4 2 3 2 3" xfId="7410" xr:uid="{00000000-0005-0000-0000-0000693D0000}"/>
    <cellStyle name="40% - Accent4 4 2 3 2 4" xfId="11695" xr:uid="{00000000-0005-0000-0000-00006A3D0000}"/>
    <cellStyle name="40% - Accent4 4 2 3 2 5" xfId="15967" xr:uid="{00000000-0005-0000-0000-00006B3D0000}"/>
    <cellStyle name="40% - Accent4 4 2 3 2 6" xfId="20201" xr:uid="{00000000-0005-0000-0000-00006C3D0000}"/>
    <cellStyle name="40% - Accent4 4 2 3 2 7" xfId="24439" xr:uid="{00000000-0005-0000-0000-00006D3D0000}"/>
    <cellStyle name="40% - Accent4 4 2 3 2 8" xfId="28517" xr:uid="{00000000-0005-0000-0000-00006E3D0000}"/>
    <cellStyle name="40% - Accent4 4 2 3 3" xfId="1588" xr:uid="{00000000-0005-0000-0000-00006F3D0000}"/>
    <cellStyle name="40% - Accent4 4 2 3 3 2" xfId="6563" xr:uid="{00000000-0005-0000-0000-0000703D0000}"/>
    <cellStyle name="40% - Accent4 4 2 3 3 3" xfId="10852" xr:uid="{00000000-0005-0000-0000-0000713D0000}"/>
    <cellStyle name="40% - Accent4 4 2 3 3 4" xfId="15128" xr:uid="{00000000-0005-0000-0000-0000723D0000}"/>
    <cellStyle name="40% - Accent4 4 2 3 3 5" xfId="19366" xr:uid="{00000000-0005-0000-0000-0000733D0000}"/>
    <cellStyle name="40% - Accent4 4 2 3 3 6" xfId="23616" xr:uid="{00000000-0005-0000-0000-0000743D0000}"/>
    <cellStyle name="40% - Accent4 4 2 3 3 7" xfId="27710" xr:uid="{00000000-0005-0000-0000-0000753D0000}"/>
    <cellStyle name="40% - Accent4 4 2 3 4" xfId="3397" xr:uid="{00000000-0005-0000-0000-0000763D0000}"/>
    <cellStyle name="40% - Accent4 4 2 3 4 2" xfId="8371" xr:uid="{00000000-0005-0000-0000-0000773D0000}"/>
    <cellStyle name="40% - Accent4 4 2 3 4 3" xfId="12648" xr:uid="{00000000-0005-0000-0000-0000783D0000}"/>
    <cellStyle name="40% - Accent4 4 2 3 4 4" xfId="16906" xr:uid="{00000000-0005-0000-0000-0000793D0000}"/>
    <cellStyle name="40% - Accent4 4 2 3 4 5" xfId="21125" xr:uid="{00000000-0005-0000-0000-00007A3D0000}"/>
    <cellStyle name="40% - Accent4 4 2 3 4 6" xfId="25320" xr:uid="{00000000-0005-0000-0000-00007B3D0000}"/>
    <cellStyle name="40% - Accent4 4 2 3 4 7" xfId="29216" xr:uid="{00000000-0005-0000-0000-00007C3D0000}"/>
    <cellStyle name="40% - Accent4 4 2 3 5" xfId="4745" xr:uid="{00000000-0005-0000-0000-00007D3D0000}"/>
    <cellStyle name="40% - Accent4 4 2 3 5 2" xfId="9717" xr:uid="{00000000-0005-0000-0000-00007E3D0000}"/>
    <cellStyle name="40% - Accent4 4 2 3 5 3" xfId="13995" xr:uid="{00000000-0005-0000-0000-00007F3D0000}"/>
    <cellStyle name="40% - Accent4 4 2 3 5 4" xfId="18251" xr:uid="{00000000-0005-0000-0000-0000803D0000}"/>
    <cellStyle name="40% - Accent4 4 2 3 5 5" xfId="22468" xr:uid="{00000000-0005-0000-0000-0000813D0000}"/>
    <cellStyle name="40% - Accent4 4 2 3 5 6" xfId="26654" xr:uid="{00000000-0005-0000-0000-0000823D0000}"/>
    <cellStyle name="40% - Accent4 4 2 3 5 7" xfId="30533" xr:uid="{00000000-0005-0000-0000-0000833D0000}"/>
    <cellStyle name="40% - Accent4 4 2 3 6" xfId="5663" xr:uid="{00000000-0005-0000-0000-0000843D0000}"/>
    <cellStyle name="40% - Accent4 4 2 3 7" xfId="9955" xr:uid="{00000000-0005-0000-0000-0000853D0000}"/>
    <cellStyle name="40% - Accent4 4 2 3 8" xfId="14233" xr:uid="{00000000-0005-0000-0000-0000863D0000}"/>
    <cellStyle name="40% - Accent4 4 2 3 9" xfId="18489" xr:uid="{00000000-0005-0000-0000-0000873D0000}"/>
    <cellStyle name="40% - Accent4 4 2 4" xfId="1948" xr:uid="{00000000-0005-0000-0000-0000883D0000}"/>
    <cellStyle name="40% - Accent4 4 2 4 2" xfId="3725" xr:uid="{00000000-0005-0000-0000-0000893D0000}"/>
    <cellStyle name="40% - Accent4 4 2 4 2 2" xfId="8699" xr:uid="{00000000-0005-0000-0000-00008A3D0000}"/>
    <cellStyle name="40% - Accent4 4 2 4 2 3" xfId="12976" xr:uid="{00000000-0005-0000-0000-00008B3D0000}"/>
    <cellStyle name="40% - Accent4 4 2 4 2 4" xfId="17234" xr:uid="{00000000-0005-0000-0000-00008C3D0000}"/>
    <cellStyle name="40% - Accent4 4 2 4 2 5" xfId="21453" xr:uid="{00000000-0005-0000-0000-00008D3D0000}"/>
    <cellStyle name="40% - Accent4 4 2 4 2 6" xfId="25648" xr:uid="{00000000-0005-0000-0000-00008E3D0000}"/>
    <cellStyle name="40% - Accent4 4 2 4 2 7" xfId="29544" xr:uid="{00000000-0005-0000-0000-00008F3D0000}"/>
    <cellStyle name="40% - Accent4 4 2 4 3" xfId="6922" xr:uid="{00000000-0005-0000-0000-0000903D0000}"/>
    <cellStyle name="40% - Accent4 4 2 4 4" xfId="11207" xr:uid="{00000000-0005-0000-0000-0000913D0000}"/>
    <cellStyle name="40% - Accent4 4 2 4 5" xfId="15480" xr:uid="{00000000-0005-0000-0000-0000923D0000}"/>
    <cellStyle name="40% - Accent4 4 2 4 6" xfId="19715" xr:uid="{00000000-0005-0000-0000-0000933D0000}"/>
    <cellStyle name="40% - Accent4 4 2 4 7" xfId="23953" xr:uid="{00000000-0005-0000-0000-0000943D0000}"/>
    <cellStyle name="40% - Accent4 4 2 4 8" xfId="28031" xr:uid="{00000000-0005-0000-0000-0000953D0000}"/>
    <cellStyle name="40% - Accent4 4 2 5" xfId="1064" xr:uid="{00000000-0005-0000-0000-0000963D0000}"/>
    <cellStyle name="40% - Accent4 4 2 5 2" xfId="6040" xr:uid="{00000000-0005-0000-0000-0000973D0000}"/>
    <cellStyle name="40% - Accent4 4 2 5 3" xfId="10329" xr:uid="{00000000-0005-0000-0000-0000983D0000}"/>
    <cellStyle name="40% - Accent4 4 2 5 4" xfId="14607" xr:uid="{00000000-0005-0000-0000-0000993D0000}"/>
    <cellStyle name="40% - Accent4 4 2 5 5" xfId="18855" xr:uid="{00000000-0005-0000-0000-00009A3D0000}"/>
    <cellStyle name="40% - Accent4 4 2 5 6" xfId="23103" xr:uid="{00000000-0005-0000-0000-00009B3D0000}"/>
    <cellStyle name="40% - Accent4 4 2 5 7" xfId="27223" xr:uid="{00000000-0005-0000-0000-00009C3D0000}"/>
    <cellStyle name="40% - Accent4 4 2 6" xfId="3068" xr:uid="{00000000-0005-0000-0000-00009D3D0000}"/>
    <cellStyle name="40% - Accent4 4 2 6 2" xfId="8041" xr:uid="{00000000-0005-0000-0000-00009E3D0000}"/>
    <cellStyle name="40% - Accent4 4 2 6 3" xfId="12318" xr:uid="{00000000-0005-0000-0000-00009F3D0000}"/>
    <cellStyle name="40% - Accent4 4 2 6 4" xfId="16577" xr:uid="{00000000-0005-0000-0000-0000A03D0000}"/>
    <cellStyle name="40% - Accent4 4 2 6 5" xfId="20795" xr:uid="{00000000-0005-0000-0000-0000A13D0000}"/>
    <cellStyle name="40% - Accent4 4 2 6 6" xfId="24991" xr:uid="{00000000-0005-0000-0000-0000A23D0000}"/>
    <cellStyle name="40% - Accent4 4 2 6 7" xfId="28887" xr:uid="{00000000-0005-0000-0000-0000A33D0000}"/>
    <cellStyle name="40% - Accent4 4 2 7" xfId="4416" xr:uid="{00000000-0005-0000-0000-0000A43D0000}"/>
    <cellStyle name="40% - Accent4 4 2 7 2" xfId="9388" xr:uid="{00000000-0005-0000-0000-0000A53D0000}"/>
    <cellStyle name="40% - Accent4 4 2 7 3" xfId="13666" xr:uid="{00000000-0005-0000-0000-0000A63D0000}"/>
    <cellStyle name="40% - Accent4 4 2 7 4" xfId="17922" xr:uid="{00000000-0005-0000-0000-0000A73D0000}"/>
    <cellStyle name="40% - Accent4 4 2 7 5" xfId="22139" xr:uid="{00000000-0005-0000-0000-0000A83D0000}"/>
    <cellStyle name="40% - Accent4 4 2 7 6" xfId="26325" xr:uid="{00000000-0005-0000-0000-0000A93D0000}"/>
    <cellStyle name="40% - Accent4 4 2 7 7" xfId="30204" xr:uid="{00000000-0005-0000-0000-0000AA3D0000}"/>
    <cellStyle name="40% - Accent4 4 2 8" xfId="5281" xr:uid="{00000000-0005-0000-0000-0000AB3D0000}"/>
    <cellStyle name="40% - Accent4 4 2 9" xfId="6011" xr:uid="{00000000-0005-0000-0000-0000AC3D0000}"/>
    <cellStyle name="40% - Accent4 4 3" xfId="406" xr:uid="{00000000-0005-0000-0000-0000AD3D0000}"/>
    <cellStyle name="40% - Accent4 4 3 10" xfId="16378" xr:uid="{00000000-0005-0000-0000-0000AE3D0000}"/>
    <cellStyle name="40% - Accent4 4 3 11" xfId="18735" xr:uid="{00000000-0005-0000-0000-0000AF3D0000}"/>
    <cellStyle name="40% - Accent4 4 3 12" xfId="24811" xr:uid="{00000000-0005-0000-0000-0000B03D0000}"/>
    <cellStyle name="40% - Accent4 4 3 2" xfId="780" xr:uid="{00000000-0005-0000-0000-0000B13D0000}"/>
    <cellStyle name="40% - Accent4 4 3 2 10" xfId="22833" xr:uid="{00000000-0005-0000-0000-0000B23D0000}"/>
    <cellStyle name="40% - Accent4 4 3 2 11" xfId="26985" xr:uid="{00000000-0005-0000-0000-0000B33D0000}"/>
    <cellStyle name="40% - Accent4 4 3 2 2" xfId="2437" xr:uid="{00000000-0005-0000-0000-0000B43D0000}"/>
    <cellStyle name="40% - Accent4 4 3 2 2 2" xfId="4147" xr:uid="{00000000-0005-0000-0000-0000B53D0000}"/>
    <cellStyle name="40% - Accent4 4 3 2 2 2 2" xfId="9121" xr:uid="{00000000-0005-0000-0000-0000B63D0000}"/>
    <cellStyle name="40% - Accent4 4 3 2 2 2 3" xfId="13398" xr:uid="{00000000-0005-0000-0000-0000B73D0000}"/>
    <cellStyle name="40% - Accent4 4 3 2 2 2 4" xfId="17656" xr:uid="{00000000-0005-0000-0000-0000B83D0000}"/>
    <cellStyle name="40% - Accent4 4 3 2 2 2 5" xfId="21875" xr:uid="{00000000-0005-0000-0000-0000B93D0000}"/>
    <cellStyle name="40% - Accent4 4 3 2 2 2 6" xfId="26070" xr:uid="{00000000-0005-0000-0000-0000BA3D0000}"/>
    <cellStyle name="40% - Accent4 4 3 2 2 2 7" xfId="29966" xr:uid="{00000000-0005-0000-0000-0000BB3D0000}"/>
    <cellStyle name="40% - Accent4 4 3 2 2 3" xfId="7411" xr:uid="{00000000-0005-0000-0000-0000BC3D0000}"/>
    <cellStyle name="40% - Accent4 4 3 2 2 4" xfId="11696" xr:uid="{00000000-0005-0000-0000-0000BD3D0000}"/>
    <cellStyle name="40% - Accent4 4 3 2 2 5" xfId="15968" xr:uid="{00000000-0005-0000-0000-0000BE3D0000}"/>
    <cellStyle name="40% - Accent4 4 3 2 2 6" xfId="20202" xr:uid="{00000000-0005-0000-0000-0000BF3D0000}"/>
    <cellStyle name="40% - Accent4 4 3 2 2 7" xfId="24440" xr:uid="{00000000-0005-0000-0000-0000C03D0000}"/>
    <cellStyle name="40% - Accent4 4 3 2 2 8" xfId="28518" xr:uid="{00000000-0005-0000-0000-0000C13D0000}"/>
    <cellStyle name="40% - Accent4 4 3 2 3" xfId="1589" xr:uid="{00000000-0005-0000-0000-0000C23D0000}"/>
    <cellStyle name="40% - Accent4 4 3 2 3 2" xfId="6564" xr:uid="{00000000-0005-0000-0000-0000C33D0000}"/>
    <cellStyle name="40% - Accent4 4 3 2 3 3" xfId="10853" xr:uid="{00000000-0005-0000-0000-0000C43D0000}"/>
    <cellStyle name="40% - Accent4 4 3 2 3 4" xfId="15129" xr:uid="{00000000-0005-0000-0000-0000C53D0000}"/>
    <cellStyle name="40% - Accent4 4 3 2 3 5" xfId="19367" xr:uid="{00000000-0005-0000-0000-0000C63D0000}"/>
    <cellStyle name="40% - Accent4 4 3 2 3 6" xfId="23617" xr:uid="{00000000-0005-0000-0000-0000C73D0000}"/>
    <cellStyle name="40% - Accent4 4 3 2 3 7" xfId="27711" xr:uid="{00000000-0005-0000-0000-0000C83D0000}"/>
    <cellStyle name="40% - Accent4 4 3 2 4" xfId="3490" xr:uid="{00000000-0005-0000-0000-0000C93D0000}"/>
    <cellStyle name="40% - Accent4 4 3 2 4 2" xfId="8464" xr:uid="{00000000-0005-0000-0000-0000CA3D0000}"/>
    <cellStyle name="40% - Accent4 4 3 2 4 3" xfId="12741" xr:uid="{00000000-0005-0000-0000-0000CB3D0000}"/>
    <cellStyle name="40% - Accent4 4 3 2 4 4" xfId="16999" xr:uid="{00000000-0005-0000-0000-0000CC3D0000}"/>
    <cellStyle name="40% - Accent4 4 3 2 4 5" xfId="21218" xr:uid="{00000000-0005-0000-0000-0000CD3D0000}"/>
    <cellStyle name="40% - Accent4 4 3 2 4 6" xfId="25413" xr:uid="{00000000-0005-0000-0000-0000CE3D0000}"/>
    <cellStyle name="40% - Accent4 4 3 2 4 7" xfId="29309" xr:uid="{00000000-0005-0000-0000-0000CF3D0000}"/>
    <cellStyle name="40% - Accent4 4 3 2 5" xfId="4838" xr:uid="{00000000-0005-0000-0000-0000D03D0000}"/>
    <cellStyle name="40% - Accent4 4 3 2 5 2" xfId="9810" xr:uid="{00000000-0005-0000-0000-0000D13D0000}"/>
    <cellStyle name="40% - Accent4 4 3 2 5 3" xfId="14088" xr:uid="{00000000-0005-0000-0000-0000D23D0000}"/>
    <cellStyle name="40% - Accent4 4 3 2 5 4" xfId="18344" xr:uid="{00000000-0005-0000-0000-0000D33D0000}"/>
    <cellStyle name="40% - Accent4 4 3 2 5 5" xfId="22561" xr:uid="{00000000-0005-0000-0000-0000D43D0000}"/>
    <cellStyle name="40% - Accent4 4 3 2 5 6" xfId="26747" xr:uid="{00000000-0005-0000-0000-0000D53D0000}"/>
    <cellStyle name="40% - Accent4 4 3 2 5 7" xfId="30626" xr:uid="{00000000-0005-0000-0000-0000D63D0000}"/>
    <cellStyle name="40% - Accent4 4 3 2 6" xfId="5756" xr:uid="{00000000-0005-0000-0000-0000D73D0000}"/>
    <cellStyle name="40% - Accent4 4 3 2 7" xfId="10048" xr:uid="{00000000-0005-0000-0000-0000D83D0000}"/>
    <cellStyle name="40% - Accent4 4 3 2 8" xfId="14326" xr:uid="{00000000-0005-0000-0000-0000D93D0000}"/>
    <cellStyle name="40% - Accent4 4 3 2 9" xfId="18582" xr:uid="{00000000-0005-0000-0000-0000DA3D0000}"/>
    <cellStyle name="40% - Accent4 4 3 3" xfId="2039" xr:uid="{00000000-0005-0000-0000-0000DB3D0000}"/>
    <cellStyle name="40% - Accent4 4 3 3 2" xfId="3818" xr:uid="{00000000-0005-0000-0000-0000DC3D0000}"/>
    <cellStyle name="40% - Accent4 4 3 3 2 2" xfId="8792" xr:uid="{00000000-0005-0000-0000-0000DD3D0000}"/>
    <cellStyle name="40% - Accent4 4 3 3 2 3" xfId="13069" xr:uid="{00000000-0005-0000-0000-0000DE3D0000}"/>
    <cellStyle name="40% - Accent4 4 3 3 2 4" xfId="17327" xr:uid="{00000000-0005-0000-0000-0000DF3D0000}"/>
    <cellStyle name="40% - Accent4 4 3 3 2 5" xfId="21546" xr:uid="{00000000-0005-0000-0000-0000E03D0000}"/>
    <cellStyle name="40% - Accent4 4 3 3 2 6" xfId="25741" xr:uid="{00000000-0005-0000-0000-0000E13D0000}"/>
    <cellStyle name="40% - Accent4 4 3 3 2 7" xfId="29637" xr:uid="{00000000-0005-0000-0000-0000E23D0000}"/>
    <cellStyle name="40% - Accent4 4 3 3 3" xfId="7013" xr:uid="{00000000-0005-0000-0000-0000E33D0000}"/>
    <cellStyle name="40% - Accent4 4 3 3 4" xfId="11298" xr:uid="{00000000-0005-0000-0000-0000E43D0000}"/>
    <cellStyle name="40% - Accent4 4 3 3 5" xfId="15570" xr:uid="{00000000-0005-0000-0000-0000E53D0000}"/>
    <cellStyle name="40% - Accent4 4 3 3 6" xfId="19804" xr:uid="{00000000-0005-0000-0000-0000E63D0000}"/>
    <cellStyle name="40% - Accent4 4 3 3 7" xfId="24042" xr:uid="{00000000-0005-0000-0000-0000E73D0000}"/>
    <cellStyle name="40% - Accent4 4 3 3 8" xfId="28120" xr:uid="{00000000-0005-0000-0000-0000E83D0000}"/>
    <cellStyle name="40% - Accent4 4 3 4" xfId="1178" xr:uid="{00000000-0005-0000-0000-0000E93D0000}"/>
    <cellStyle name="40% - Accent4 4 3 4 2" xfId="6153" xr:uid="{00000000-0005-0000-0000-0000EA3D0000}"/>
    <cellStyle name="40% - Accent4 4 3 4 3" xfId="10442" xr:uid="{00000000-0005-0000-0000-0000EB3D0000}"/>
    <cellStyle name="40% - Accent4 4 3 4 4" xfId="14720" xr:uid="{00000000-0005-0000-0000-0000EC3D0000}"/>
    <cellStyle name="40% - Accent4 4 3 4 5" xfId="18962" xr:uid="{00000000-0005-0000-0000-0000ED3D0000}"/>
    <cellStyle name="40% - Accent4 4 3 4 6" xfId="23208" xr:uid="{00000000-0005-0000-0000-0000EE3D0000}"/>
    <cellStyle name="40% - Accent4 4 3 4 7" xfId="27313" xr:uid="{00000000-0005-0000-0000-0000EF3D0000}"/>
    <cellStyle name="40% - Accent4 4 3 5" xfId="3161" xr:uid="{00000000-0005-0000-0000-0000F03D0000}"/>
    <cellStyle name="40% - Accent4 4 3 5 2" xfId="8134" xr:uid="{00000000-0005-0000-0000-0000F13D0000}"/>
    <cellStyle name="40% - Accent4 4 3 5 3" xfId="12411" xr:uid="{00000000-0005-0000-0000-0000F23D0000}"/>
    <cellStyle name="40% - Accent4 4 3 5 4" xfId="16670" xr:uid="{00000000-0005-0000-0000-0000F33D0000}"/>
    <cellStyle name="40% - Accent4 4 3 5 5" xfId="20888" xr:uid="{00000000-0005-0000-0000-0000F43D0000}"/>
    <cellStyle name="40% - Accent4 4 3 5 6" xfId="25084" xr:uid="{00000000-0005-0000-0000-0000F53D0000}"/>
    <cellStyle name="40% - Accent4 4 3 5 7" xfId="28980" xr:uid="{00000000-0005-0000-0000-0000F63D0000}"/>
    <cellStyle name="40% - Accent4 4 3 6" xfId="4509" xr:uid="{00000000-0005-0000-0000-0000F73D0000}"/>
    <cellStyle name="40% - Accent4 4 3 6 2" xfId="9481" xr:uid="{00000000-0005-0000-0000-0000F83D0000}"/>
    <cellStyle name="40% - Accent4 4 3 6 3" xfId="13759" xr:uid="{00000000-0005-0000-0000-0000F93D0000}"/>
    <cellStyle name="40% - Accent4 4 3 6 4" xfId="18015" xr:uid="{00000000-0005-0000-0000-0000FA3D0000}"/>
    <cellStyle name="40% - Accent4 4 3 6 5" xfId="22232" xr:uid="{00000000-0005-0000-0000-0000FB3D0000}"/>
    <cellStyle name="40% - Accent4 4 3 6 6" xfId="26418" xr:uid="{00000000-0005-0000-0000-0000FC3D0000}"/>
    <cellStyle name="40% - Accent4 4 3 6 7" xfId="30297" xr:uid="{00000000-0005-0000-0000-0000FD3D0000}"/>
    <cellStyle name="40% - Accent4 4 3 7" xfId="5383" xr:uid="{00000000-0005-0000-0000-0000FE3D0000}"/>
    <cellStyle name="40% - Accent4 4 3 8" xfId="7832" xr:uid="{00000000-0005-0000-0000-0000FF3D0000}"/>
    <cellStyle name="40% - Accent4 4 3 9" xfId="12113" xr:uid="{00000000-0005-0000-0000-0000003E0000}"/>
    <cellStyle name="40% - Accent4 4 4" xfId="520" xr:uid="{00000000-0005-0000-0000-0000013E0000}"/>
    <cellStyle name="40% - Accent4 4 4 10" xfId="11187" xr:uid="{00000000-0005-0000-0000-0000023E0000}"/>
    <cellStyle name="40% - Accent4 4 4 11" xfId="22036" xr:uid="{00000000-0005-0000-0000-0000033E0000}"/>
    <cellStyle name="40% - Accent4 4 4 12" xfId="16339" xr:uid="{00000000-0005-0000-0000-0000043E0000}"/>
    <cellStyle name="40% - Accent4 4 4 2" xfId="894" xr:uid="{00000000-0005-0000-0000-0000053E0000}"/>
    <cellStyle name="40% - Accent4 4 4 2 10" xfId="22947" xr:uid="{00000000-0005-0000-0000-0000063E0000}"/>
    <cellStyle name="40% - Accent4 4 4 2 11" xfId="27099" xr:uid="{00000000-0005-0000-0000-0000073E0000}"/>
    <cellStyle name="40% - Accent4 4 4 2 2" xfId="2438" xr:uid="{00000000-0005-0000-0000-0000083E0000}"/>
    <cellStyle name="40% - Accent4 4 4 2 2 2" xfId="4261" xr:uid="{00000000-0005-0000-0000-0000093E0000}"/>
    <cellStyle name="40% - Accent4 4 4 2 2 2 2" xfId="9235" xr:uid="{00000000-0005-0000-0000-00000A3E0000}"/>
    <cellStyle name="40% - Accent4 4 4 2 2 2 3" xfId="13512" xr:uid="{00000000-0005-0000-0000-00000B3E0000}"/>
    <cellStyle name="40% - Accent4 4 4 2 2 2 4" xfId="17770" xr:uid="{00000000-0005-0000-0000-00000C3E0000}"/>
    <cellStyle name="40% - Accent4 4 4 2 2 2 5" xfId="21989" xr:uid="{00000000-0005-0000-0000-00000D3E0000}"/>
    <cellStyle name="40% - Accent4 4 4 2 2 2 6" xfId="26184" xr:uid="{00000000-0005-0000-0000-00000E3E0000}"/>
    <cellStyle name="40% - Accent4 4 4 2 2 2 7" xfId="30080" xr:uid="{00000000-0005-0000-0000-00000F3E0000}"/>
    <cellStyle name="40% - Accent4 4 4 2 2 3" xfId="7412" xr:uid="{00000000-0005-0000-0000-0000103E0000}"/>
    <cellStyle name="40% - Accent4 4 4 2 2 4" xfId="11697" xr:uid="{00000000-0005-0000-0000-0000113E0000}"/>
    <cellStyle name="40% - Accent4 4 4 2 2 5" xfId="15969" xr:uid="{00000000-0005-0000-0000-0000123E0000}"/>
    <cellStyle name="40% - Accent4 4 4 2 2 6" xfId="20203" xr:uid="{00000000-0005-0000-0000-0000133E0000}"/>
    <cellStyle name="40% - Accent4 4 4 2 2 7" xfId="24441" xr:uid="{00000000-0005-0000-0000-0000143E0000}"/>
    <cellStyle name="40% - Accent4 4 4 2 2 8" xfId="28519" xr:uid="{00000000-0005-0000-0000-0000153E0000}"/>
    <cellStyle name="40% - Accent4 4 4 2 3" xfId="1590" xr:uid="{00000000-0005-0000-0000-0000163E0000}"/>
    <cellStyle name="40% - Accent4 4 4 2 3 2" xfId="6565" xr:uid="{00000000-0005-0000-0000-0000173E0000}"/>
    <cellStyle name="40% - Accent4 4 4 2 3 3" xfId="10854" xr:uid="{00000000-0005-0000-0000-0000183E0000}"/>
    <cellStyle name="40% - Accent4 4 4 2 3 4" xfId="15130" xr:uid="{00000000-0005-0000-0000-0000193E0000}"/>
    <cellStyle name="40% - Accent4 4 4 2 3 5" xfId="19368" xr:uid="{00000000-0005-0000-0000-00001A3E0000}"/>
    <cellStyle name="40% - Accent4 4 4 2 3 6" xfId="23618" xr:uid="{00000000-0005-0000-0000-00001B3E0000}"/>
    <cellStyle name="40% - Accent4 4 4 2 3 7" xfId="27712" xr:uid="{00000000-0005-0000-0000-00001C3E0000}"/>
    <cellStyle name="40% - Accent4 4 4 2 4" xfId="3604" xr:uid="{00000000-0005-0000-0000-00001D3E0000}"/>
    <cellStyle name="40% - Accent4 4 4 2 4 2" xfId="8578" xr:uid="{00000000-0005-0000-0000-00001E3E0000}"/>
    <cellStyle name="40% - Accent4 4 4 2 4 3" xfId="12855" xr:uid="{00000000-0005-0000-0000-00001F3E0000}"/>
    <cellStyle name="40% - Accent4 4 4 2 4 4" xfId="17113" xr:uid="{00000000-0005-0000-0000-0000203E0000}"/>
    <cellStyle name="40% - Accent4 4 4 2 4 5" xfId="21332" xr:uid="{00000000-0005-0000-0000-0000213E0000}"/>
    <cellStyle name="40% - Accent4 4 4 2 4 6" xfId="25527" xr:uid="{00000000-0005-0000-0000-0000223E0000}"/>
    <cellStyle name="40% - Accent4 4 4 2 4 7" xfId="29423" xr:uid="{00000000-0005-0000-0000-0000233E0000}"/>
    <cellStyle name="40% - Accent4 4 4 2 5" xfId="4952" xr:uid="{00000000-0005-0000-0000-0000243E0000}"/>
    <cellStyle name="40% - Accent4 4 4 2 5 2" xfId="9924" xr:uid="{00000000-0005-0000-0000-0000253E0000}"/>
    <cellStyle name="40% - Accent4 4 4 2 5 3" xfId="14202" xr:uid="{00000000-0005-0000-0000-0000263E0000}"/>
    <cellStyle name="40% - Accent4 4 4 2 5 4" xfId="18458" xr:uid="{00000000-0005-0000-0000-0000273E0000}"/>
    <cellStyle name="40% - Accent4 4 4 2 5 5" xfId="22675" xr:uid="{00000000-0005-0000-0000-0000283E0000}"/>
    <cellStyle name="40% - Accent4 4 4 2 5 6" xfId="26861" xr:uid="{00000000-0005-0000-0000-0000293E0000}"/>
    <cellStyle name="40% - Accent4 4 4 2 5 7" xfId="30740" xr:uid="{00000000-0005-0000-0000-00002A3E0000}"/>
    <cellStyle name="40% - Accent4 4 4 2 6" xfId="5870" xr:uid="{00000000-0005-0000-0000-00002B3E0000}"/>
    <cellStyle name="40% - Accent4 4 4 2 7" xfId="10162" xr:uid="{00000000-0005-0000-0000-00002C3E0000}"/>
    <cellStyle name="40% - Accent4 4 4 2 8" xfId="14440" xr:uid="{00000000-0005-0000-0000-00002D3E0000}"/>
    <cellStyle name="40% - Accent4 4 4 2 9" xfId="18696" xr:uid="{00000000-0005-0000-0000-00002E3E0000}"/>
    <cellStyle name="40% - Accent4 4 4 3" xfId="2168" xr:uid="{00000000-0005-0000-0000-00002F3E0000}"/>
    <cellStyle name="40% - Accent4 4 4 3 2" xfId="3932" xr:uid="{00000000-0005-0000-0000-0000303E0000}"/>
    <cellStyle name="40% - Accent4 4 4 3 2 2" xfId="8906" xr:uid="{00000000-0005-0000-0000-0000313E0000}"/>
    <cellStyle name="40% - Accent4 4 4 3 2 3" xfId="13183" xr:uid="{00000000-0005-0000-0000-0000323E0000}"/>
    <cellStyle name="40% - Accent4 4 4 3 2 4" xfId="17441" xr:uid="{00000000-0005-0000-0000-0000333E0000}"/>
    <cellStyle name="40% - Accent4 4 4 3 2 5" xfId="21660" xr:uid="{00000000-0005-0000-0000-0000343E0000}"/>
    <cellStyle name="40% - Accent4 4 4 3 2 6" xfId="25855" xr:uid="{00000000-0005-0000-0000-0000353E0000}"/>
    <cellStyle name="40% - Accent4 4 4 3 2 7" xfId="29751" xr:uid="{00000000-0005-0000-0000-0000363E0000}"/>
    <cellStyle name="40% - Accent4 4 4 3 3" xfId="7142" xr:uid="{00000000-0005-0000-0000-0000373E0000}"/>
    <cellStyle name="40% - Accent4 4 4 3 4" xfId="11427" xr:uid="{00000000-0005-0000-0000-0000383E0000}"/>
    <cellStyle name="40% - Accent4 4 4 3 5" xfId="15699" xr:uid="{00000000-0005-0000-0000-0000393E0000}"/>
    <cellStyle name="40% - Accent4 4 4 3 6" xfId="19933" xr:uid="{00000000-0005-0000-0000-00003A3E0000}"/>
    <cellStyle name="40% - Accent4 4 4 3 7" xfId="24171" xr:uid="{00000000-0005-0000-0000-00003B3E0000}"/>
    <cellStyle name="40% - Accent4 4 4 3 8" xfId="28249" xr:uid="{00000000-0005-0000-0000-00003C3E0000}"/>
    <cellStyle name="40% - Accent4 4 4 4" xfId="1311" xr:uid="{00000000-0005-0000-0000-00003D3E0000}"/>
    <cellStyle name="40% - Accent4 4 4 4 2" xfId="6286" xr:uid="{00000000-0005-0000-0000-00003E3E0000}"/>
    <cellStyle name="40% - Accent4 4 4 4 3" xfId="10575" xr:uid="{00000000-0005-0000-0000-00003F3E0000}"/>
    <cellStyle name="40% - Accent4 4 4 4 4" xfId="14851" xr:uid="{00000000-0005-0000-0000-0000403E0000}"/>
    <cellStyle name="40% - Accent4 4 4 4 5" xfId="19092" xr:uid="{00000000-0005-0000-0000-0000413E0000}"/>
    <cellStyle name="40% - Accent4 4 4 4 6" xfId="23339" xr:uid="{00000000-0005-0000-0000-0000423E0000}"/>
    <cellStyle name="40% - Accent4 4 4 4 7" xfId="27442" xr:uid="{00000000-0005-0000-0000-0000433E0000}"/>
    <cellStyle name="40% - Accent4 4 4 5" xfId="3275" xr:uid="{00000000-0005-0000-0000-0000443E0000}"/>
    <cellStyle name="40% - Accent4 4 4 5 2" xfId="8248" xr:uid="{00000000-0005-0000-0000-0000453E0000}"/>
    <cellStyle name="40% - Accent4 4 4 5 3" xfId="12525" xr:uid="{00000000-0005-0000-0000-0000463E0000}"/>
    <cellStyle name="40% - Accent4 4 4 5 4" xfId="16784" xr:uid="{00000000-0005-0000-0000-0000473E0000}"/>
    <cellStyle name="40% - Accent4 4 4 5 5" xfId="21002" xr:uid="{00000000-0005-0000-0000-0000483E0000}"/>
    <cellStyle name="40% - Accent4 4 4 5 6" xfId="25198" xr:uid="{00000000-0005-0000-0000-0000493E0000}"/>
    <cellStyle name="40% - Accent4 4 4 5 7" xfId="29094" xr:uid="{00000000-0005-0000-0000-00004A3E0000}"/>
    <cellStyle name="40% - Accent4 4 4 6" xfId="4623" xr:uid="{00000000-0005-0000-0000-00004B3E0000}"/>
    <cellStyle name="40% - Accent4 4 4 6 2" xfId="9595" xr:uid="{00000000-0005-0000-0000-00004C3E0000}"/>
    <cellStyle name="40% - Accent4 4 4 6 3" xfId="13873" xr:uid="{00000000-0005-0000-0000-00004D3E0000}"/>
    <cellStyle name="40% - Accent4 4 4 6 4" xfId="18129" xr:uid="{00000000-0005-0000-0000-00004E3E0000}"/>
    <cellStyle name="40% - Accent4 4 4 6 5" xfId="22346" xr:uid="{00000000-0005-0000-0000-00004F3E0000}"/>
    <cellStyle name="40% - Accent4 4 4 6 6" xfId="26532" xr:uid="{00000000-0005-0000-0000-0000503E0000}"/>
    <cellStyle name="40% - Accent4 4 4 6 7" xfId="30411" xr:uid="{00000000-0005-0000-0000-0000513E0000}"/>
    <cellStyle name="40% - Accent4 4 4 7" xfId="5497" xr:uid="{00000000-0005-0000-0000-0000523E0000}"/>
    <cellStyle name="40% - Accent4 4 4 8" xfId="4999" xr:uid="{00000000-0005-0000-0000-0000533E0000}"/>
    <cellStyle name="40% - Accent4 4 4 9" xfId="6902" xr:uid="{00000000-0005-0000-0000-0000543E0000}"/>
    <cellStyle name="40% - Accent4 4 5" xfId="621" xr:uid="{00000000-0005-0000-0000-0000553E0000}"/>
    <cellStyle name="40% - Accent4 4 5 10" xfId="16340" xr:uid="{00000000-0005-0000-0000-0000563E0000}"/>
    <cellStyle name="40% - Accent4 4 5 11" xfId="18812" xr:uid="{00000000-0005-0000-0000-0000573E0000}"/>
    <cellStyle name="40% - Accent4 4 5 12" xfId="24782" xr:uid="{00000000-0005-0000-0000-0000583E0000}"/>
    <cellStyle name="40% - Accent4 4 5 2" xfId="1592" xr:uid="{00000000-0005-0000-0000-0000593E0000}"/>
    <cellStyle name="40% - Accent4 4 5 2 2" xfId="2440" xr:uid="{00000000-0005-0000-0000-00005A3E0000}"/>
    <cellStyle name="40% - Accent4 4 5 2 2 2" xfId="7414" xr:uid="{00000000-0005-0000-0000-00005B3E0000}"/>
    <cellStyle name="40% - Accent4 4 5 2 2 3" xfId="11699" xr:uid="{00000000-0005-0000-0000-00005C3E0000}"/>
    <cellStyle name="40% - Accent4 4 5 2 2 4" xfId="15971" xr:uid="{00000000-0005-0000-0000-00005D3E0000}"/>
    <cellStyle name="40% - Accent4 4 5 2 2 5" xfId="20205" xr:uid="{00000000-0005-0000-0000-00005E3E0000}"/>
    <cellStyle name="40% - Accent4 4 5 2 2 6" xfId="24443" xr:uid="{00000000-0005-0000-0000-00005F3E0000}"/>
    <cellStyle name="40% - Accent4 4 5 2 2 7" xfId="28521" xr:uid="{00000000-0005-0000-0000-0000603E0000}"/>
    <cellStyle name="40% - Accent4 4 5 2 3" xfId="3988" xr:uid="{00000000-0005-0000-0000-0000613E0000}"/>
    <cellStyle name="40% - Accent4 4 5 2 3 2" xfId="8962" xr:uid="{00000000-0005-0000-0000-0000623E0000}"/>
    <cellStyle name="40% - Accent4 4 5 2 3 3" xfId="13239" xr:uid="{00000000-0005-0000-0000-0000633E0000}"/>
    <cellStyle name="40% - Accent4 4 5 2 3 4" xfId="17497" xr:uid="{00000000-0005-0000-0000-0000643E0000}"/>
    <cellStyle name="40% - Accent4 4 5 2 3 5" xfId="21716" xr:uid="{00000000-0005-0000-0000-0000653E0000}"/>
    <cellStyle name="40% - Accent4 4 5 2 3 6" xfId="25911" xr:uid="{00000000-0005-0000-0000-0000663E0000}"/>
    <cellStyle name="40% - Accent4 4 5 2 3 7" xfId="29807" xr:uid="{00000000-0005-0000-0000-0000673E0000}"/>
    <cellStyle name="40% - Accent4 4 5 2 4" xfId="6567" xr:uid="{00000000-0005-0000-0000-0000683E0000}"/>
    <cellStyle name="40% - Accent4 4 5 2 5" xfId="10856" xr:uid="{00000000-0005-0000-0000-0000693E0000}"/>
    <cellStyle name="40% - Accent4 4 5 2 6" xfId="15132" xr:uid="{00000000-0005-0000-0000-00006A3E0000}"/>
    <cellStyle name="40% - Accent4 4 5 2 7" xfId="19370" xr:uid="{00000000-0005-0000-0000-00006B3E0000}"/>
    <cellStyle name="40% - Accent4 4 5 2 8" xfId="23620" xr:uid="{00000000-0005-0000-0000-00006C3E0000}"/>
    <cellStyle name="40% - Accent4 4 5 2 9" xfId="27714" xr:uid="{00000000-0005-0000-0000-00006D3E0000}"/>
    <cellStyle name="40% - Accent4 4 5 3" xfId="2439" xr:uid="{00000000-0005-0000-0000-00006E3E0000}"/>
    <cellStyle name="40% - Accent4 4 5 3 2" xfId="7413" xr:uid="{00000000-0005-0000-0000-00006F3E0000}"/>
    <cellStyle name="40% - Accent4 4 5 3 3" xfId="11698" xr:uid="{00000000-0005-0000-0000-0000703E0000}"/>
    <cellStyle name="40% - Accent4 4 5 3 4" xfId="15970" xr:uid="{00000000-0005-0000-0000-0000713E0000}"/>
    <cellStyle name="40% - Accent4 4 5 3 5" xfId="20204" xr:uid="{00000000-0005-0000-0000-0000723E0000}"/>
    <cellStyle name="40% - Accent4 4 5 3 6" xfId="24442" xr:uid="{00000000-0005-0000-0000-0000733E0000}"/>
    <cellStyle name="40% - Accent4 4 5 3 7" xfId="28520" xr:uid="{00000000-0005-0000-0000-0000743E0000}"/>
    <cellStyle name="40% - Accent4 4 5 4" xfId="1591" xr:uid="{00000000-0005-0000-0000-0000753E0000}"/>
    <cellStyle name="40% - Accent4 4 5 4 2" xfId="6566" xr:uid="{00000000-0005-0000-0000-0000763E0000}"/>
    <cellStyle name="40% - Accent4 4 5 4 3" xfId="10855" xr:uid="{00000000-0005-0000-0000-0000773E0000}"/>
    <cellStyle name="40% - Accent4 4 5 4 4" xfId="15131" xr:uid="{00000000-0005-0000-0000-0000783E0000}"/>
    <cellStyle name="40% - Accent4 4 5 4 5" xfId="19369" xr:uid="{00000000-0005-0000-0000-0000793E0000}"/>
    <cellStyle name="40% - Accent4 4 5 4 6" xfId="23619" xr:uid="{00000000-0005-0000-0000-00007A3E0000}"/>
    <cellStyle name="40% - Accent4 4 5 4 7" xfId="27713" xr:uid="{00000000-0005-0000-0000-00007B3E0000}"/>
    <cellStyle name="40% - Accent4 4 5 5" xfId="3331" xr:uid="{00000000-0005-0000-0000-00007C3E0000}"/>
    <cellStyle name="40% - Accent4 4 5 5 2" xfId="8305" xr:uid="{00000000-0005-0000-0000-00007D3E0000}"/>
    <cellStyle name="40% - Accent4 4 5 5 3" xfId="12582" xr:uid="{00000000-0005-0000-0000-00007E3E0000}"/>
    <cellStyle name="40% - Accent4 4 5 5 4" xfId="16840" xr:uid="{00000000-0005-0000-0000-00007F3E0000}"/>
    <cellStyle name="40% - Accent4 4 5 5 5" xfId="21059" xr:uid="{00000000-0005-0000-0000-0000803E0000}"/>
    <cellStyle name="40% - Accent4 4 5 5 6" xfId="25254" xr:uid="{00000000-0005-0000-0000-0000813E0000}"/>
    <cellStyle name="40% - Accent4 4 5 5 7" xfId="29150" xr:uid="{00000000-0005-0000-0000-0000823E0000}"/>
    <cellStyle name="40% - Accent4 4 5 6" xfId="4679" xr:uid="{00000000-0005-0000-0000-0000833E0000}"/>
    <cellStyle name="40% - Accent4 4 5 6 2" xfId="9651" xr:uid="{00000000-0005-0000-0000-0000843E0000}"/>
    <cellStyle name="40% - Accent4 4 5 6 3" xfId="13929" xr:uid="{00000000-0005-0000-0000-0000853E0000}"/>
    <cellStyle name="40% - Accent4 4 5 6 4" xfId="18185" xr:uid="{00000000-0005-0000-0000-0000863E0000}"/>
    <cellStyle name="40% - Accent4 4 5 6 5" xfId="22402" xr:uid="{00000000-0005-0000-0000-0000873E0000}"/>
    <cellStyle name="40% - Accent4 4 5 6 6" xfId="26588" xr:uid="{00000000-0005-0000-0000-0000883E0000}"/>
    <cellStyle name="40% - Accent4 4 5 6 7" xfId="30467" xr:uid="{00000000-0005-0000-0000-0000893E0000}"/>
    <cellStyle name="40% - Accent4 4 5 7" xfId="5597" xr:uid="{00000000-0005-0000-0000-00008A3E0000}"/>
    <cellStyle name="40% - Accent4 4 5 8" xfId="7791" xr:uid="{00000000-0005-0000-0000-00008B3E0000}"/>
    <cellStyle name="40% - Accent4 4 5 9" xfId="12071" xr:uid="{00000000-0005-0000-0000-00008C3E0000}"/>
    <cellStyle name="40% - Accent4 4 6" xfId="1593" xr:uid="{00000000-0005-0000-0000-00008D3E0000}"/>
    <cellStyle name="40% - Accent4 4 6 2" xfId="2441" xr:uid="{00000000-0005-0000-0000-00008E3E0000}"/>
    <cellStyle name="40% - Accent4 4 6 2 2" xfId="7415" xr:uid="{00000000-0005-0000-0000-00008F3E0000}"/>
    <cellStyle name="40% - Accent4 4 6 2 3" xfId="11700" xr:uid="{00000000-0005-0000-0000-0000903E0000}"/>
    <cellStyle name="40% - Accent4 4 6 2 4" xfId="15972" xr:uid="{00000000-0005-0000-0000-0000913E0000}"/>
    <cellStyle name="40% - Accent4 4 6 2 5" xfId="20206" xr:uid="{00000000-0005-0000-0000-0000923E0000}"/>
    <cellStyle name="40% - Accent4 4 6 2 6" xfId="24444" xr:uid="{00000000-0005-0000-0000-0000933E0000}"/>
    <cellStyle name="40% - Accent4 4 6 2 7" xfId="28522" xr:uid="{00000000-0005-0000-0000-0000943E0000}"/>
    <cellStyle name="40% - Accent4 4 6 3" xfId="3659" xr:uid="{00000000-0005-0000-0000-0000953E0000}"/>
    <cellStyle name="40% - Accent4 4 6 3 2" xfId="8633" xr:uid="{00000000-0005-0000-0000-0000963E0000}"/>
    <cellStyle name="40% - Accent4 4 6 3 3" xfId="12910" xr:uid="{00000000-0005-0000-0000-0000973E0000}"/>
    <cellStyle name="40% - Accent4 4 6 3 4" xfId="17168" xr:uid="{00000000-0005-0000-0000-0000983E0000}"/>
    <cellStyle name="40% - Accent4 4 6 3 5" xfId="21387" xr:uid="{00000000-0005-0000-0000-0000993E0000}"/>
    <cellStyle name="40% - Accent4 4 6 3 6" xfId="25582" xr:uid="{00000000-0005-0000-0000-00009A3E0000}"/>
    <cellStyle name="40% - Accent4 4 6 3 7" xfId="29478" xr:uid="{00000000-0005-0000-0000-00009B3E0000}"/>
    <cellStyle name="40% - Accent4 4 6 4" xfId="6568" xr:uid="{00000000-0005-0000-0000-00009C3E0000}"/>
    <cellStyle name="40% - Accent4 4 6 5" xfId="10857" xr:uid="{00000000-0005-0000-0000-00009D3E0000}"/>
    <cellStyle name="40% - Accent4 4 6 6" xfId="15133" xr:uid="{00000000-0005-0000-0000-00009E3E0000}"/>
    <cellStyle name="40% - Accent4 4 6 7" xfId="19371" xr:uid="{00000000-0005-0000-0000-00009F3E0000}"/>
    <cellStyle name="40% - Accent4 4 6 8" xfId="23621" xr:uid="{00000000-0005-0000-0000-0000A03E0000}"/>
    <cellStyle name="40% - Accent4 4 6 9" xfId="27715" xr:uid="{00000000-0005-0000-0000-0000A13E0000}"/>
    <cellStyle name="40% - Accent4 4 7" xfId="1873" xr:uid="{00000000-0005-0000-0000-0000A23E0000}"/>
    <cellStyle name="40% - Accent4 4 7 2" xfId="6847" xr:uid="{00000000-0005-0000-0000-0000A33E0000}"/>
    <cellStyle name="40% - Accent4 4 7 3" xfId="11133" xr:uid="{00000000-0005-0000-0000-0000A43E0000}"/>
    <cellStyle name="40% - Accent4 4 7 4" xfId="15407" xr:uid="{00000000-0005-0000-0000-0000A53E0000}"/>
    <cellStyle name="40% - Accent4 4 7 5" xfId="19642" xr:uid="{00000000-0005-0000-0000-0000A63E0000}"/>
    <cellStyle name="40% - Accent4 4 7 6" xfId="23882" xr:uid="{00000000-0005-0000-0000-0000A73E0000}"/>
    <cellStyle name="40% - Accent4 4 7 7" xfId="27963" xr:uid="{00000000-0005-0000-0000-0000A83E0000}"/>
    <cellStyle name="40% - Accent4 4 8" xfId="960" xr:uid="{00000000-0005-0000-0000-0000A93E0000}"/>
    <cellStyle name="40% - Accent4 4 8 2" xfId="5936" xr:uid="{00000000-0005-0000-0000-0000AA3E0000}"/>
    <cellStyle name="40% - Accent4 4 8 3" xfId="10226" xr:uid="{00000000-0005-0000-0000-0000AB3E0000}"/>
    <cellStyle name="40% - Accent4 4 8 4" xfId="14505" xr:uid="{00000000-0005-0000-0000-0000AC3E0000}"/>
    <cellStyle name="40% - Accent4 4 8 5" xfId="18759" xr:uid="{00000000-0005-0000-0000-0000AD3E0000}"/>
    <cellStyle name="40% - Accent4 4 8 6" xfId="23009" xr:uid="{00000000-0005-0000-0000-0000AE3E0000}"/>
    <cellStyle name="40% - Accent4 4 8 7" xfId="27154" xr:uid="{00000000-0005-0000-0000-0000AF3E0000}"/>
    <cellStyle name="40% - Accent4 4 9" xfId="2997" xr:uid="{00000000-0005-0000-0000-0000B03E0000}"/>
    <cellStyle name="40% - Accent4 4 9 2" xfId="7970" xr:uid="{00000000-0005-0000-0000-0000B13E0000}"/>
    <cellStyle name="40% - Accent4 4 9 3" xfId="12247" xr:uid="{00000000-0005-0000-0000-0000B23E0000}"/>
    <cellStyle name="40% - Accent4 4 9 4" xfId="16506" xr:uid="{00000000-0005-0000-0000-0000B33E0000}"/>
    <cellStyle name="40% - Accent4 4 9 5" xfId="20725" xr:uid="{00000000-0005-0000-0000-0000B43E0000}"/>
    <cellStyle name="40% - Accent4 4 9 6" xfId="24923" xr:uid="{00000000-0005-0000-0000-0000B53E0000}"/>
    <cellStyle name="40% - Accent4 4 9 7" xfId="28820" xr:uid="{00000000-0005-0000-0000-0000B63E0000}"/>
    <cellStyle name="40% - Accent4 5" xfId="271" xr:uid="{00000000-0005-0000-0000-0000B73E0000}"/>
    <cellStyle name="40% - Accent4 5 2" xfId="437" xr:uid="{00000000-0005-0000-0000-0000B83E0000}"/>
    <cellStyle name="40% - Accent4 5 2 10" xfId="14658" xr:uid="{00000000-0005-0000-0000-0000B93E0000}"/>
    <cellStyle name="40% - Accent4 5 2 11" xfId="24695" xr:uid="{00000000-0005-0000-0000-0000BA3E0000}"/>
    <cellStyle name="40% - Accent4 5 2 2" xfId="811" xr:uid="{00000000-0005-0000-0000-0000BB3E0000}"/>
    <cellStyle name="40% - Accent4 5 2 2 10" xfId="18613" xr:uid="{00000000-0005-0000-0000-0000BC3E0000}"/>
    <cellStyle name="40% - Accent4 5 2 2 11" xfId="22864" xr:uid="{00000000-0005-0000-0000-0000BD3E0000}"/>
    <cellStyle name="40% - Accent4 5 2 2 12" xfId="27016" xr:uid="{00000000-0005-0000-0000-0000BE3E0000}"/>
    <cellStyle name="40% - Accent4 5 2 2 2" xfId="1594" xr:uid="{00000000-0005-0000-0000-0000BF3E0000}"/>
    <cellStyle name="40% - Accent4 5 2 2 2 2" xfId="2442" xr:uid="{00000000-0005-0000-0000-0000C03E0000}"/>
    <cellStyle name="40% - Accent4 5 2 2 2 2 2" xfId="7416" xr:uid="{00000000-0005-0000-0000-0000C13E0000}"/>
    <cellStyle name="40% - Accent4 5 2 2 2 2 3" xfId="11701" xr:uid="{00000000-0005-0000-0000-0000C23E0000}"/>
    <cellStyle name="40% - Accent4 5 2 2 2 2 4" xfId="15973" xr:uid="{00000000-0005-0000-0000-0000C33E0000}"/>
    <cellStyle name="40% - Accent4 5 2 2 2 2 5" xfId="20207" xr:uid="{00000000-0005-0000-0000-0000C43E0000}"/>
    <cellStyle name="40% - Accent4 5 2 2 2 2 6" xfId="24445" xr:uid="{00000000-0005-0000-0000-0000C53E0000}"/>
    <cellStyle name="40% - Accent4 5 2 2 2 2 7" xfId="28523" xr:uid="{00000000-0005-0000-0000-0000C63E0000}"/>
    <cellStyle name="40% - Accent4 5 2 2 2 3" xfId="4178" xr:uid="{00000000-0005-0000-0000-0000C73E0000}"/>
    <cellStyle name="40% - Accent4 5 2 2 2 3 2" xfId="9152" xr:uid="{00000000-0005-0000-0000-0000C83E0000}"/>
    <cellStyle name="40% - Accent4 5 2 2 2 3 3" xfId="13429" xr:uid="{00000000-0005-0000-0000-0000C93E0000}"/>
    <cellStyle name="40% - Accent4 5 2 2 2 3 4" xfId="17687" xr:uid="{00000000-0005-0000-0000-0000CA3E0000}"/>
    <cellStyle name="40% - Accent4 5 2 2 2 3 5" xfId="21906" xr:uid="{00000000-0005-0000-0000-0000CB3E0000}"/>
    <cellStyle name="40% - Accent4 5 2 2 2 3 6" xfId="26101" xr:uid="{00000000-0005-0000-0000-0000CC3E0000}"/>
    <cellStyle name="40% - Accent4 5 2 2 2 3 7" xfId="29997" xr:uid="{00000000-0005-0000-0000-0000CD3E0000}"/>
    <cellStyle name="40% - Accent4 5 2 2 2 4" xfId="6569" xr:uid="{00000000-0005-0000-0000-0000CE3E0000}"/>
    <cellStyle name="40% - Accent4 5 2 2 2 5" xfId="10858" xr:uid="{00000000-0005-0000-0000-0000CF3E0000}"/>
    <cellStyle name="40% - Accent4 5 2 2 2 6" xfId="15134" xr:uid="{00000000-0005-0000-0000-0000D03E0000}"/>
    <cellStyle name="40% - Accent4 5 2 2 2 7" xfId="19372" xr:uid="{00000000-0005-0000-0000-0000D13E0000}"/>
    <cellStyle name="40% - Accent4 5 2 2 2 8" xfId="23622" xr:uid="{00000000-0005-0000-0000-0000D23E0000}"/>
    <cellStyle name="40% - Accent4 5 2 2 2 9" xfId="27716" xr:uid="{00000000-0005-0000-0000-0000D33E0000}"/>
    <cellStyle name="40% - Accent4 5 2 2 3" xfId="2070" xr:uid="{00000000-0005-0000-0000-0000D43E0000}"/>
    <cellStyle name="40% - Accent4 5 2 2 3 2" xfId="7044" xr:uid="{00000000-0005-0000-0000-0000D53E0000}"/>
    <cellStyle name="40% - Accent4 5 2 2 3 3" xfId="11329" xr:uid="{00000000-0005-0000-0000-0000D63E0000}"/>
    <cellStyle name="40% - Accent4 5 2 2 3 4" xfId="15601" xr:uid="{00000000-0005-0000-0000-0000D73E0000}"/>
    <cellStyle name="40% - Accent4 5 2 2 3 5" xfId="19835" xr:uid="{00000000-0005-0000-0000-0000D83E0000}"/>
    <cellStyle name="40% - Accent4 5 2 2 3 6" xfId="24073" xr:uid="{00000000-0005-0000-0000-0000D93E0000}"/>
    <cellStyle name="40% - Accent4 5 2 2 3 7" xfId="28151" xr:uid="{00000000-0005-0000-0000-0000DA3E0000}"/>
    <cellStyle name="40% - Accent4 5 2 2 4" xfId="1209" xr:uid="{00000000-0005-0000-0000-0000DB3E0000}"/>
    <cellStyle name="40% - Accent4 5 2 2 4 2" xfId="6184" xr:uid="{00000000-0005-0000-0000-0000DC3E0000}"/>
    <cellStyle name="40% - Accent4 5 2 2 4 3" xfId="10473" xr:uid="{00000000-0005-0000-0000-0000DD3E0000}"/>
    <cellStyle name="40% - Accent4 5 2 2 4 4" xfId="14751" xr:uid="{00000000-0005-0000-0000-0000DE3E0000}"/>
    <cellStyle name="40% - Accent4 5 2 2 4 5" xfId="18993" xr:uid="{00000000-0005-0000-0000-0000DF3E0000}"/>
    <cellStyle name="40% - Accent4 5 2 2 4 6" xfId="23239" xr:uid="{00000000-0005-0000-0000-0000E03E0000}"/>
    <cellStyle name="40% - Accent4 5 2 2 4 7" xfId="27344" xr:uid="{00000000-0005-0000-0000-0000E13E0000}"/>
    <cellStyle name="40% - Accent4 5 2 2 5" xfId="3521" xr:uid="{00000000-0005-0000-0000-0000E23E0000}"/>
    <cellStyle name="40% - Accent4 5 2 2 5 2" xfId="8495" xr:uid="{00000000-0005-0000-0000-0000E33E0000}"/>
    <cellStyle name="40% - Accent4 5 2 2 5 3" xfId="12772" xr:uid="{00000000-0005-0000-0000-0000E43E0000}"/>
    <cellStyle name="40% - Accent4 5 2 2 5 4" xfId="17030" xr:uid="{00000000-0005-0000-0000-0000E53E0000}"/>
    <cellStyle name="40% - Accent4 5 2 2 5 5" xfId="21249" xr:uid="{00000000-0005-0000-0000-0000E63E0000}"/>
    <cellStyle name="40% - Accent4 5 2 2 5 6" xfId="25444" xr:uid="{00000000-0005-0000-0000-0000E73E0000}"/>
    <cellStyle name="40% - Accent4 5 2 2 5 7" xfId="29340" xr:uid="{00000000-0005-0000-0000-0000E83E0000}"/>
    <cellStyle name="40% - Accent4 5 2 2 6" xfId="4869" xr:uid="{00000000-0005-0000-0000-0000E93E0000}"/>
    <cellStyle name="40% - Accent4 5 2 2 6 2" xfId="9841" xr:uid="{00000000-0005-0000-0000-0000EA3E0000}"/>
    <cellStyle name="40% - Accent4 5 2 2 6 3" xfId="14119" xr:uid="{00000000-0005-0000-0000-0000EB3E0000}"/>
    <cellStyle name="40% - Accent4 5 2 2 6 4" xfId="18375" xr:uid="{00000000-0005-0000-0000-0000EC3E0000}"/>
    <cellStyle name="40% - Accent4 5 2 2 6 5" xfId="22592" xr:uid="{00000000-0005-0000-0000-0000ED3E0000}"/>
    <cellStyle name="40% - Accent4 5 2 2 6 6" xfId="26778" xr:uid="{00000000-0005-0000-0000-0000EE3E0000}"/>
    <cellStyle name="40% - Accent4 5 2 2 6 7" xfId="30657" xr:uid="{00000000-0005-0000-0000-0000EF3E0000}"/>
    <cellStyle name="40% - Accent4 5 2 2 7" xfId="5787" xr:uid="{00000000-0005-0000-0000-0000F03E0000}"/>
    <cellStyle name="40% - Accent4 5 2 2 8" xfId="10079" xr:uid="{00000000-0005-0000-0000-0000F13E0000}"/>
    <cellStyle name="40% - Accent4 5 2 2 9" xfId="14357" xr:uid="{00000000-0005-0000-0000-0000F23E0000}"/>
    <cellStyle name="40% - Accent4 5 2 3" xfId="1108" xr:uid="{00000000-0005-0000-0000-0000F33E0000}"/>
    <cellStyle name="40% - Accent4 5 2 3 2" xfId="3849" xr:uid="{00000000-0005-0000-0000-0000F43E0000}"/>
    <cellStyle name="40% - Accent4 5 2 3 2 2" xfId="8823" xr:uid="{00000000-0005-0000-0000-0000F53E0000}"/>
    <cellStyle name="40% - Accent4 5 2 3 2 3" xfId="13100" xr:uid="{00000000-0005-0000-0000-0000F63E0000}"/>
    <cellStyle name="40% - Accent4 5 2 3 2 4" xfId="17358" xr:uid="{00000000-0005-0000-0000-0000F73E0000}"/>
    <cellStyle name="40% - Accent4 5 2 3 2 5" xfId="21577" xr:uid="{00000000-0005-0000-0000-0000F83E0000}"/>
    <cellStyle name="40% - Accent4 5 2 3 2 6" xfId="25772" xr:uid="{00000000-0005-0000-0000-0000F93E0000}"/>
    <cellStyle name="40% - Accent4 5 2 3 2 7" xfId="29668" xr:uid="{00000000-0005-0000-0000-0000FA3E0000}"/>
    <cellStyle name="40% - Accent4 5 2 4" xfId="3192" xr:uid="{00000000-0005-0000-0000-0000FB3E0000}"/>
    <cellStyle name="40% - Accent4 5 2 4 2" xfId="8165" xr:uid="{00000000-0005-0000-0000-0000FC3E0000}"/>
    <cellStyle name="40% - Accent4 5 2 4 3" xfId="12442" xr:uid="{00000000-0005-0000-0000-0000FD3E0000}"/>
    <cellStyle name="40% - Accent4 5 2 4 4" xfId="16701" xr:uid="{00000000-0005-0000-0000-0000FE3E0000}"/>
    <cellStyle name="40% - Accent4 5 2 4 5" xfId="20919" xr:uid="{00000000-0005-0000-0000-0000FF3E0000}"/>
    <cellStyle name="40% - Accent4 5 2 4 6" xfId="25115" xr:uid="{00000000-0005-0000-0000-0000003F0000}"/>
    <cellStyle name="40% - Accent4 5 2 4 7" xfId="29011" xr:uid="{00000000-0005-0000-0000-0000013F0000}"/>
    <cellStyle name="40% - Accent4 5 2 5" xfId="4540" xr:uid="{00000000-0005-0000-0000-0000023F0000}"/>
    <cellStyle name="40% - Accent4 5 2 5 2" xfId="9512" xr:uid="{00000000-0005-0000-0000-0000033F0000}"/>
    <cellStyle name="40% - Accent4 5 2 5 3" xfId="13790" xr:uid="{00000000-0005-0000-0000-0000043F0000}"/>
    <cellStyle name="40% - Accent4 5 2 5 4" xfId="18046" xr:uid="{00000000-0005-0000-0000-0000053F0000}"/>
    <cellStyle name="40% - Accent4 5 2 5 5" xfId="22263" xr:uid="{00000000-0005-0000-0000-0000063F0000}"/>
    <cellStyle name="40% - Accent4 5 2 5 6" xfId="26449" xr:uid="{00000000-0005-0000-0000-0000073F0000}"/>
    <cellStyle name="40% - Accent4 5 2 5 7" xfId="30328" xr:uid="{00000000-0005-0000-0000-0000083F0000}"/>
    <cellStyle name="40% - Accent4 5 2 6" xfId="5414" xr:uid="{00000000-0005-0000-0000-0000093F0000}"/>
    <cellStyle name="40% - Accent4 5 2 7" xfId="7678" xr:uid="{00000000-0005-0000-0000-00000A3F0000}"/>
    <cellStyle name="40% - Accent4 5 2 8" xfId="11960" xr:uid="{00000000-0005-0000-0000-00000B3F0000}"/>
    <cellStyle name="40% - Accent4 5 2 9" xfId="16234" xr:uid="{00000000-0005-0000-0000-00000C3F0000}"/>
    <cellStyle name="40% - Accent4 5 3" xfId="340" xr:uid="{00000000-0005-0000-0000-00000D3F0000}"/>
    <cellStyle name="40% - Accent4 5 3 10" xfId="20459" xr:uid="{00000000-0005-0000-0000-00000E3F0000}"/>
    <cellStyle name="40% - Accent4 5 3 11" xfId="24745" xr:uid="{00000000-0005-0000-0000-00000F3F0000}"/>
    <cellStyle name="40% - Accent4 5 3 2" xfId="720" xr:uid="{00000000-0005-0000-0000-0000103F0000}"/>
    <cellStyle name="40% - Accent4 5 3 2 10" xfId="26925" xr:uid="{00000000-0005-0000-0000-0000113F0000}"/>
    <cellStyle name="40% - Accent4 5 3 2 2" xfId="2443" xr:uid="{00000000-0005-0000-0000-0000123F0000}"/>
    <cellStyle name="40% - Accent4 5 3 2 2 2" xfId="4087" xr:uid="{00000000-0005-0000-0000-0000133F0000}"/>
    <cellStyle name="40% - Accent4 5 3 2 2 2 2" xfId="9061" xr:uid="{00000000-0005-0000-0000-0000143F0000}"/>
    <cellStyle name="40% - Accent4 5 3 2 2 2 3" xfId="13338" xr:uid="{00000000-0005-0000-0000-0000153F0000}"/>
    <cellStyle name="40% - Accent4 5 3 2 2 2 4" xfId="17596" xr:uid="{00000000-0005-0000-0000-0000163F0000}"/>
    <cellStyle name="40% - Accent4 5 3 2 2 2 5" xfId="21815" xr:uid="{00000000-0005-0000-0000-0000173F0000}"/>
    <cellStyle name="40% - Accent4 5 3 2 2 2 6" xfId="26010" xr:uid="{00000000-0005-0000-0000-0000183F0000}"/>
    <cellStyle name="40% - Accent4 5 3 2 2 2 7" xfId="29906" xr:uid="{00000000-0005-0000-0000-0000193F0000}"/>
    <cellStyle name="40% - Accent4 5 3 2 2 3" xfId="7417" xr:uid="{00000000-0005-0000-0000-00001A3F0000}"/>
    <cellStyle name="40% - Accent4 5 3 2 2 4" xfId="11702" xr:uid="{00000000-0005-0000-0000-00001B3F0000}"/>
    <cellStyle name="40% - Accent4 5 3 2 2 5" xfId="15974" xr:uid="{00000000-0005-0000-0000-00001C3F0000}"/>
    <cellStyle name="40% - Accent4 5 3 2 2 6" xfId="20208" xr:uid="{00000000-0005-0000-0000-00001D3F0000}"/>
    <cellStyle name="40% - Accent4 5 3 2 2 7" xfId="24446" xr:uid="{00000000-0005-0000-0000-00001E3F0000}"/>
    <cellStyle name="40% - Accent4 5 3 2 2 8" xfId="28524" xr:uid="{00000000-0005-0000-0000-00001F3F0000}"/>
    <cellStyle name="40% - Accent4 5 3 2 3" xfId="3430" xr:uid="{00000000-0005-0000-0000-0000203F0000}"/>
    <cellStyle name="40% - Accent4 5 3 2 3 2" xfId="8404" xr:uid="{00000000-0005-0000-0000-0000213F0000}"/>
    <cellStyle name="40% - Accent4 5 3 2 3 3" xfId="12681" xr:uid="{00000000-0005-0000-0000-0000223F0000}"/>
    <cellStyle name="40% - Accent4 5 3 2 3 4" xfId="16939" xr:uid="{00000000-0005-0000-0000-0000233F0000}"/>
    <cellStyle name="40% - Accent4 5 3 2 3 5" xfId="21158" xr:uid="{00000000-0005-0000-0000-0000243F0000}"/>
    <cellStyle name="40% - Accent4 5 3 2 3 6" xfId="25353" xr:uid="{00000000-0005-0000-0000-0000253F0000}"/>
    <cellStyle name="40% - Accent4 5 3 2 3 7" xfId="29249" xr:uid="{00000000-0005-0000-0000-0000263F0000}"/>
    <cellStyle name="40% - Accent4 5 3 2 4" xfId="4778" xr:uid="{00000000-0005-0000-0000-0000273F0000}"/>
    <cellStyle name="40% - Accent4 5 3 2 4 2" xfId="9750" xr:uid="{00000000-0005-0000-0000-0000283F0000}"/>
    <cellStyle name="40% - Accent4 5 3 2 4 3" xfId="14028" xr:uid="{00000000-0005-0000-0000-0000293F0000}"/>
    <cellStyle name="40% - Accent4 5 3 2 4 4" xfId="18284" xr:uid="{00000000-0005-0000-0000-00002A3F0000}"/>
    <cellStyle name="40% - Accent4 5 3 2 4 5" xfId="22501" xr:uid="{00000000-0005-0000-0000-00002B3F0000}"/>
    <cellStyle name="40% - Accent4 5 3 2 4 6" xfId="26687" xr:uid="{00000000-0005-0000-0000-00002C3F0000}"/>
    <cellStyle name="40% - Accent4 5 3 2 4 7" xfId="30566" xr:uid="{00000000-0005-0000-0000-00002D3F0000}"/>
    <cellStyle name="40% - Accent4 5 3 2 5" xfId="5696" xr:uid="{00000000-0005-0000-0000-00002E3F0000}"/>
    <cellStyle name="40% - Accent4 5 3 2 6" xfId="9988" xr:uid="{00000000-0005-0000-0000-00002F3F0000}"/>
    <cellStyle name="40% - Accent4 5 3 2 7" xfId="14266" xr:uid="{00000000-0005-0000-0000-0000303F0000}"/>
    <cellStyle name="40% - Accent4 5 3 2 8" xfId="18522" xr:uid="{00000000-0005-0000-0000-0000313F0000}"/>
    <cellStyle name="40% - Accent4 5 3 2 9" xfId="22773" xr:uid="{00000000-0005-0000-0000-0000323F0000}"/>
    <cellStyle name="40% - Accent4 5 3 3" xfId="1595" xr:uid="{00000000-0005-0000-0000-0000333F0000}"/>
    <cellStyle name="40% - Accent4 5 3 3 2" xfId="3758" xr:uid="{00000000-0005-0000-0000-0000343F0000}"/>
    <cellStyle name="40% - Accent4 5 3 3 2 2" xfId="8732" xr:uid="{00000000-0005-0000-0000-0000353F0000}"/>
    <cellStyle name="40% - Accent4 5 3 3 2 3" xfId="13009" xr:uid="{00000000-0005-0000-0000-0000363F0000}"/>
    <cellStyle name="40% - Accent4 5 3 3 2 4" xfId="17267" xr:uid="{00000000-0005-0000-0000-0000373F0000}"/>
    <cellStyle name="40% - Accent4 5 3 3 2 5" xfId="21486" xr:uid="{00000000-0005-0000-0000-0000383F0000}"/>
    <cellStyle name="40% - Accent4 5 3 3 2 6" xfId="25681" xr:uid="{00000000-0005-0000-0000-0000393F0000}"/>
    <cellStyle name="40% - Accent4 5 3 3 2 7" xfId="29577" xr:uid="{00000000-0005-0000-0000-00003A3F0000}"/>
    <cellStyle name="40% - Accent4 5 3 3 3" xfId="6570" xr:uid="{00000000-0005-0000-0000-00003B3F0000}"/>
    <cellStyle name="40% - Accent4 5 3 3 4" xfId="10859" xr:uid="{00000000-0005-0000-0000-00003C3F0000}"/>
    <cellStyle name="40% - Accent4 5 3 3 5" xfId="15135" xr:uid="{00000000-0005-0000-0000-00003D3F0000}"/>
    <cellStyle name="40% - Accent4 5 3 3 6" xfId="19373" xr:uid="{00000000-0005-0000-0000-00003E3F0000}"/>
    <cellStyle name="40% - Accent4 5 3 3 7" xfId="23623" xr:uid="{00000000-0005-0000-0000-00003F3F0000}"/>
    <cellStyle name="40% - Accent4 5 3 3 8" xfId="27717" xr:uid="{00000000-0005-0000-0000-0000403F0000}"/>
    <cellStyle name="40% - Accent4 5 3 4" xfId="3101" xr:uid="{00000000-0005-0000-0000-0000413F0000}"/>
    <cellStyle name="40% - Accent4 5 3 4 2" xfId="8074" xr:uid="{00000000-0005-0000-0000-0000423F0000}"/>
    <cellStyle name="40% - Accent4 5 3 4 3" xfId="12351" xr:uid="{00000000-0005-0000-0000-0000433F0000}"/>
    <cellStyle name="40% - Accent4 5 3 4 4" xfId="16610" xr:uid="{00000000-0005-0000-0000-0000443F0000}"/>
    <cellStyle name="40% - Accent4 5 3 4 5" xfId="20828" xr:uid="{00000000-0005-0000-0000-0000453F0000}"/>
    <cellStyle name="40% - Accent4 5 3 4 6" xfId="25024" xr:uid="{00000000-0005-0000-0000-0000463F0000}"/>
    <cellStyle name="40% - Accent4 5 3 4 7" xfId="28920" xr:uid="{00000000-0005-0000-0000-0000473F0000}"/>
    <cellStyle name="40% - Accent4 5 3 5" xfId="4449" xr:uid="{00000000-0005-0000-0000-0000483F0000}"/>
    <cellStyle name="40% - Accent4 5 3 5 2" xfId="9421" xr:uid="{00000000-0005-0000-0000-0000493F0000}"/>
    <cellStyle name="40% - Accent4 5 3 5 3" xfId="13699" xr:uid="{00000000-0005-0000-0000-00004A3F0000}"/>
    <cellStyle name="40% - Accent4 5 3 5 4" xfId="17955" xr:uid="{00000000-0005-0000-0000-00004B3F0000}"/>
    <cellStyle name="40% - Accent4 5 3 5 5" xfId="22172" xr:uid="{00000000-0005-0000-0000-00004C3F0000}"/>
    <cellStyle name="40% - Accent4 5 3 5 6" xfId="26358" xr:uid="{00000000-0005-0000-0000-00004D3F0000}"/>
    <cellStyle name="40% - Accent4 5 3 5 7" xfId="30237" xr:uid="{00000000-0005-0000-0000-00004E3F0000}"/>
    <cellStyle name="40% - Accent4 5 3 6" xfId="5317" xr:uid="{00000000-0005-0000-0000-00004F3F0000}"/>
    <cellStyle name="40% - Accent4 5 3 7" xfId="7741" xr:uid="{00000000-0005-0000-0000-0000503F0000}"/>
    <cellStyle name="40% - Accent4 5 3 8" xfId="12023" xr:uid="{00000000-0005-0000-0000-0000513F0000}"/>
    <cellStyle name="40% - Accent4 5 3 9" xfId="16295" xr:uid="{00000000-0005-0000-0000-0000523F0000}"/>
    <cellStyle name="40% - Accent4 5 4" xfId="1909" xr:uid="{00000000-0005-0000-0000-0000533F0000}"/>
    <cellStyle name="40% - Accent4 5 4 2" xfId="6883" xr:uid="{00000000-0005-0000-0000-0000543F0000}"/>
    <cellStyle name="40% - Accent4 5 4 3" xfId="11169" xr:uid="{00000000-0005-0000-0000-0000553F0000}"/>
    <cellStyle name="40% - Accent4 5 4 4" xfId="15441" xr:uid="{00000000-0005-0000-0000-0000563F0000}"/>
    <cellStyle name="40% - Accent4 5 4 5" xfId="19678" xr:uid="{00000000-0005-0000-0000-0000573F0000}"/>
    <cellStyle name="40% - Accent4 5 4 6" xfId="23916" xr:uid="{00000000-0005-0000-0000-0000583F0000}"/>
    <cellStyle name="40% - Accent4 5 4 7" xfId="27997" xr:uid="{00000000-0005-0000-0000-0000593F0000}"/>
    <cellStyle name="40% - Accent4 5 5" xfId="1014" xr:uid="{00000000-0005-0000-0000-00005A3F0000}"/>
    <cellStyle name="40% - Accent4 5 5 2" xfId="5990" xr:uid="{00000000-0005-0000-0000-00005B3F0000}"/>
    <cellStyle name="40% - Accent4 5 5 3" xfId="10280" xr:uid="{00000000-0005-0000-0000-00005C3F0000}"/>
    <cellStyle name="40% - Accent4 5 5 4" xfId="14558" xr:uid="{00000000-0005-0000-0000-00005D3F0000}"/>
    <cellStyle name="40% - Accent4 5 5 5" xfId="18809" xr:uid="{00000000-0005-0000-0000-00005E3F0000}"/>
    <cellStyle name="40% - Accent4 5 5 6" xfId="23058" xr:uid="{00000000-0005-0000-0000-00005F3F0000}"/>
    <cellStyle name="40% - Accent4 5 5 7" xfId="27189" xr:uid="{00000000-0005-0000-0000-0000603F0000}"/>
    <cellStyle name="40% - Accent4 6" xfId="369" xr:uid="{00000000-0005-0000-0000-0000613F0000}"/>
    <cellStyle name="40% - Accent4 6 10" xfId="20646" xr:uid="{00000000-0005-0000-0000-0000623F0000}"/>
    <cellStyle name="40% - Accent4 6 11" xfId="24855" xr:uid="{00000000-0005-0000-0000-0000633F0000}"/>
    <cellStyle name="40% - Accent4 6 2" xfId="743" xr:uid="{00000000-0005-0000-0000-0000643F0000}"/>
    <cellStyle name="40% - Accent4 6 2 10" xfId="18545" xr:uid="{00000000-0005-0000-0000-0000653F0000}"/>
    <cellStyle name="40% - Accent4 6 2 11" xfId="22796" xr:uid="{00000000-0005-0000-0000-0000663F0000}"/>
    <cellStyle name="40% - Accent4 6 2 12" xfId="26948" xr:uid="{00000000-0005-0000-0000-0000673F0000}"/>
    <cellStyle name="40% - Accent4 6 2 2" xfId="1596" xr:uid="{00000000-0005-0000-0000-0000683F0000}"/>
    <cellStyle name="40% - Accent4 6 2 2 2" xfId="2444" xr:uid="{00000000-0005-0000-0000-0000693F0000}"/>
    <cellStyle name="40% - Accent4 6 2 2 2 2" xfId="7418" xr:uid="{00000000-0005-0000-0000-00006A3F0000}"/>
    <cellStyle name="40% - Accent4 6 2 2 2 3" xfId="11703" xr:uid="{00000000-0005-0000-0000-00006B3F0000}"/>
    <cellStyle name="40% - Accent4 6 2 2 2 4" xfId="15975" xr:uid="{00000000-0005-0000-0000-00006C3F0000}"/>
    <cellStyle name="40% - Accent4 6 2 2 2 5" xfId="20209" xr:uid="{00000000-0005-0000-0000-00006D3F0000}"/>
    <cellStyle name="40% - Accent4 6 2 2 2 6" xfId="24447" xr:uid="{00000000-0005-0000-0000-00006E3F0000}"/>
    <cellStyle name="40% - Accent4 6 2 2 2 7" xfId="28525" xr:uid="{00000000-0005-0000-0000-00006F3F0000}"/>
    <cellStyle name="40% - Accent4 6 2 2 3" xfId="4110" xr:uid="{00000000-0005-0000-0000-0000703F0000}"/>
    <cellStyle name="40% - Accent4 6 2 2 3 2" xfId="9084" xr:uid="{00000000-0005-0000-0000-0000713F0000}"/>
    <cellStyle name="40% - Accent4 6 2 2 3 3" xfId="13361" xr:uid="{00000000-0005-0000-0000-0000723F0000}"/>
    <cellStyle name="40% - Accent4 6 2 2 3 4" xfId="17619" xr:uid="{00000000-0005-0000-0000-0000733F0000}"/>
    <cellStyle name="40% - Accent4 6 2 2 3 5" xfId="21838" xr:uid="{00000000-0005-0000-0000-0000743F0000}"/>
    <cellStyle name="40% - Accent4 6 2 2 3 6" xfId="26033" xr:uid="{00000000-0005-0000-0000-0000753F0000}"/>
    <cellStyle name="40% - Accent4 6 2 2 3 7" xfId="29929" xr:uid="{00000000-0005-0000-0000-0000763F0000}"/>
    <cellStyle name="40% - Accent4 6 2 2 4" xfId="6571" xr:uid="{00000000-0005-0000-0000-0000773F0000}"/>
    <cellStyle name="40% - Accent4 6 2 2 5" xfId="10860" xr:uid="{00000000-0005-0000-0000-0000783F0000}"/>
    <cellStyle name="40% - Accent4 6 2 2 6" xfId="15136" xr:uid="{00000000-0005-0000-0000-0000793F0000}"/>
    <cellStyle name="40% - Accent4 6 2 2 7" xfId="19374" xr:uid="{00000000-0005-0000-0000-00007A3F0000}"/>
    <cellStyle name="40% - Accent4 6 2 2 8" xfId="23624" xr:uid="{00000000-0005-0000-0000-00007B3F0000}"/>
    <cellStyle name="40% - Accent4 6 2 2 9" xfId="27718" xr:uid="{00000000-0005-0000-0000-00007C3F0000}"/>
    <cellStyle name="40% - Accent4 6 2 3" xfId="2002" xr:uid="{00000000-0005-0000-0000-00007D3F0000}"/>
    <cellStyle name="40% - Accent4 6 2 3 2" xfId="6976" xr:uid="{00000000-0005-0000-0000-00007E3F0000}"/>
    <cellStyle name="40% - Accent4 6 2 3 3" xfId="11261" xr:uid="{00000000-0005-0000-0000-00007F3F0000}"/>
    <cellStyle name="40% - Accent4 6 2 3 4" xfId="15533" xr:uid="{00000000-0005-0000-0000-0000803F0000}"/>
    <cellStyle name="40% - Accent4 6 2 3 5" xfId="19767" xr:uid="{00000000-0005-0000-0000-0000813F0000}"/>
    <cellStyle name="40% - Accent4 6 2 3 6" xfId="24005" xr:uid="{00000000-0005-0000-0000-0000823F0000}"/>
    <cellStyle name="40% - Accent4 6 2 3 7" xfId="28083" xr:uid="{00000000-0005-0000-0000-0000833F0000}"/>
    <cellStyle name="40% - Accent4 6 2 4" xfId="1141" xr:uid="{00000000-0005-0000-0000-0000843F0000}"/>
    <cellStyle name="40% - Accent4 6 2 4 2" xfId="6116" xr:uid="{00000000-0005-0000-0000-0000853F0000}"/>
    <cellStyle name="40% - Accent4 6 2 4 3" xfId="10405" xr:uid="{00000000-0005-0000-0000-0000863F0000}"/>
    <cellStyle name="40% - Accent4 6 2 4 4" xfId="14683" xr:uid="{00000000-0005-0000-0000-0000873F0000}"/>
    <cellStyle name="40% - Accent4 6 2 4 5" xfId="18925" xr:uid="{00000000-0005-0000-0000-0000883F0000}"/>
    <cellStyle name="40% - Accent4 6 2 4 6" xfId="23171" xr:uid="{00000000-0005-0000-0000-0000893F0000}"/>
    <cellStyle name="40% - Accent4 6 2 4 7" xfId="27276" xr:uid="{00000000-0005-0000-0000-00008A3F0000}"/>
    <cellStyle name="40% - Accent4 6 2 5" xfId="3453" xr:uid="{00000000-0005-0000-0000-00008B3F0000}"/>
    <cellStyle name="40% - Accent4 6 2 5 2" xfId="8427" xr:uid="{00000000-0005-0000-0000-00008C3F0000}"/>
    <cellStyle name="40% - Accent4 6 2 5 3" xfId="12704" xr:uid="{00000000-0005-0000-0000-00008D3F0000}"/>
    <cellStyle name="40% - Accent4 6 2 5 4" xfId="16962" xr:uid="{00000000-0005-0000-0000-00008E3F0000}"/>
    <cellStyle name="40% - Accent4 6 2 5 5" xfId="21181" xr:uid="{00000000-0005-0000-0000-00008F3F0000}"/>
    <cellStyle name="40% - Accent4 6 2 5 6" xfId="25376" xr:uid="{00000000-0005-0000-0000-0000903F0000}"/>
    <cellStyle name="40% - Accent4 6 2 5 7" xfId="29272" xr:uid="{00000000-0005-0000-0000-0000913F0000}"/>
    <cellStyle name="40% - Accent4 6 2 6" xfId="4801" xr:uid="{00000000-0005-0000-0000-0000923F0000}"/>
    <cellStyle name="40% - Accent4 6 2 6 2" xfId="9773" xr:uid="{00000000-0005-0000-0000-0000933F0000}"/>
    <cellStyle name="40% - Accent4 6 2 6 3" xfId="14051" xr:uid="{00000000-0005-0000-0000-0000943F0000}"/>
    <cellStyle name="40% - Accent4 6 2 6 4" xfId="18307" xr:uid="{00000000-0005-0000-0000-0000953F0000}"/>
    <cellStyle name="40% - Accent4 6 2 6 5" xfId="22524" xr:uid="{00000000-0005-0000-0000-0000963F0000}"/>
    <cellStyle name="40% - Accent4 6 2 6 6" xfId="26710" xr:uid="{00000000-0005-0000-0000-0000973F0000}"/>
    <cellStyle name="40% - Accent4 6 2 6 7" xfId="30589" xr:uid="{00000000-0005-0000-0000-0000983F0000}"/>
    <cellStyle name="40% - Accent4 6 2 7" xfId="5719" xr:uid="{00000000-0005-0000-0000-0000993F0000}"/>
    <cellStyle name="40% - Accent4 6 2 8" xfId="10011" xr:uid="{00000000-0005-0000-0000-00009A3F0000}"/>
    <cellStyle name="40% - Accent4 6 2 9" xfId="14289" xr:uid="{00000000-0005-0000-0000-00009B3F0000}"/>
    <cellStyle name="40% - Accent4 6 3" xfId="1024" xr:uid="{00000000-0005-0000-0000-00009C3F0000}"/>
    <cellStyle name="40% - Accent4 6 3 2" xfId="3781" xr:uid="{00000000-0005-0000-0000-00009D3F0000}"/>
    <cellStyle name="40% - Accent4 6 3 2 2" xfId="8755" xr:uid="{00000000-0005-0000-0000-00009E3F0000}"/>
    <cellStyle name="40% - Accent4 6 3 2 3" xfId="13032" xr:uid="{00000000-0005-0000-0000-00009F3F0000}"/>
    <cellStyle name="40% - Accent4 6 3 2 4" xfId="17290" xr:uid="{00000000-0005-0000-0000-0000A03F0000}"/>
    <cellStyle name="40% - Accent4 6 3 2 5" xfId="21509" xr:uid="{00000000-0005-0000-0000-0000A13F0000}"/>
    <cellStyle name="40% - Accent4 6 3 2 6" xfId="25704" xr:uid="{00000000-0005-0000-0000-0000A23F0000}"/>
    <cellStyle name="40% - Accent4 6 3 2 7" xfId="29600" xr:uid="{00000000-0005-0000-0000-0000A33F0000}"/>
    <cellStyle name="40% - Accent4 6 4" xfId="3124" xr:uid="{00000000-0005-0000-0000-0000A43F0000}"/>
    <cellStyle name="40% - Accent4 6 4 2" xfId="8097" xr:uid="{00000000-0005-0000-0000-0000A53F0000}"/>
    <cellStyle name="40% - Accent4 6 4 3" xfId="12374" xr:uid="{00000000-0005-0000-0000-0000A63F0000}"/>
    <cellStyle name="40% - Accent4 6 4 4" xfId="16633" xr:uid="{00000000-0005-0000-0000-0000A73F0000}"/>
    <cellStyle name="40% - Accent4 6 4 5" xfId="20851" xr:uid="{00000000-0005-0000-0000-0000A83F0000}"/>
    <cellStyle name="40% - Accent4 6 4 6" xfId="25047" xr:uid="{00000000-0005-0000-0000-0000A93F0000}"/>
    <cellStyle name="40% - Accent4 6 4 7" xfId="28943" xr:uid="{00000000-0005-0000-0000-0000AA3F0000}"/>
    <cellStyle name="40% - Accent4 6 5" xfId="4472" xr:uid="{00000000-0005-0000-0000-0000AB3F0000}"/>
    <cellStyle name="40% - Accent4 6 5 2" xfId="9444" xr:uid="{00000000-0005-0000-0000-0000AC3F0000}"/>
    <cellStyle name="40% - Accent4 6 5 3" xfId="13722" xr:uid="{00000000-0005-0000-0000-0000AD3F0000}"/>
    <cellStyle name="40% - Accent4 6 5 4" xfId="17978" xr:uid="{00000000-0005-0000-0000-0000AE3F0000}"/>
    <cellStyle name="40% - Accent4 6 5 5" xfId="22195" xr:uid="{00000000-0005-0000-0000-0000AF3F0000}"/>
    <cellStyle name="40% - Accent4 6 5 6" xfId="26381" xr:uid="{00000000-0005-0000-0000-0000B03F0000}"/>
    <cellStyle name="40% - Accent4 6 5 7" xfId="30260" xr:uid="{00000000-0005-0000-0000-0000B13F0000}"/>
    <cellStyle name="40% - Accent4 6 6" xfId="5346" xr:uid="{00000000-0005-0000-0000-0000B23F0000}"/>
    <cellStyle name="40% - Accent4 6 7" xfId="7897" xr:uid="{00000000-0005-0000-0000-0000B33F0000}"/>
    <cellStyle name="40% - Accent4 6 8" xfId="12175" xr:uid="{00000000-0005-0000-0000-0000B43F0000}"/>
    <cellStyle name="40% - Accent4 6 9" xfId="16435" xr:uid="{00000000-0005-0000-0000-0000B53F0000}"/>
    <cellStyle name="40% - Accent4 7" xfId="558" xr:uid="{00000000-0005-0000-0000-0000B63F0000}"/>
    <cellStyle name="40% - Accent4 7 2" xfId="1597" xr:uid="{00000000-0005-0000-0000-0000B73F0000}"/>
    <cellStyle name="40% - Accent4 7 2 2" xfId="2445" xr:uid="{00000000-0005-0000-0000-0000B83F0000}"/>
    <cellStyle name="40% - Accent4 7 2 2 2" xfId="7419" xr:uid="{00000000-0005-0000-0000-0000B93F0000}"/>
    <cellStyle name="40% - Accent4 7 2 2 3" xfId="11704" xr:uid="{00000000-0005-0000-0000-0000BA3F0000}"/>
    <cellStyle name="40% - Accent4 7 2 2 4" xfId="15976" xr:uid="{00000000-0005-0000-0000-0000BB3F0000}"/>
    <cellStyle name="40% - Accent4 7 2 2 5" xfId="20210" xr:uid="{00000000-0005-0000-0000-0000BC3F0000}"/>
    <cellStyle name="40% - Accent4 7 2 2 6" xfId="24448" xr:uid="{00000000-0005-0000-0000-0000BD3F0000}"/>
    <cellStyle name="40% - Accent4 7 2 2 7" xfId="28526" xr:uid="{00000000-0005-0000-0000-0000BE3F0000}"/>
    <cellStyle name="40% - Accent4 7 2 3" xfId="6572" xr:uid="{00000000-0005-0000-0000-0000BF3F0000}"/>
    <cellStyle name="40% - Accent4 7 2 4" xfId="10861" xr:uid="{00000000-0005-0000-0000-0000C03F0000}"/>
    <cellStyle name="40% - Accent4 7 2 5" xfId="15137" xr:uid="{00000000-0005-0000-0000-0000C13F0000}"/>
    <cellStyle name="40% - Accent4 7 2 6" xfId="19375" xr:uid="{00000000-0005-0000-0000-0000C23F0000}"/>
    <cellStyle name="40% - Accent4 7 2 7" xfId="23625" xr:uid="{00000000-0005-0000-0000-0000C33F0000}"/>
    <cellStyle name="40% - Accent4 7 2 8" xfId="27719" xr:uid="{00000000-0005-0000-0000-0000C43F0000}"/>
    <cellStyle name="40% - Accent4 7 3" xfId="2135" xr:uid="{00000000-0005-0000-0000-0000C53F0000}"/>
    <cellStyle name="40% - Accent4 7 3 2" xfId="7109" xr:uid="{00000000-0005-0000-0000-0000C63F0000}"/>
    <cellStyle name="40% - Accent4 7 3 3" xfId="11394" xr:uid="{00000000-0005-0000-0000-0000C73F0000}"/>
    <cellStyle name="40% - Accent4 7 3 4" xfId="15666" xr:uid="{00000000-0005-0000-0000-0000C83F0000}"/>
    <cellStyle name="40% - Accent4 7 3 5" xfId="19900" xr:uid="{00000000-0005-0000-0000-0000C93F0000}"/>
    <cellStyle name="40% - Accent4 7 3 6" xfId="24138" xr:uid="{00000000-0005-0000-0000-0000CA3F0000}"/>
    <cellStyle name="40% - Accent4 7 3 7" xfId="28216" xr:uid="{00000000-0005-0000-0000-0000CB3F0000}"/>
    <cellStyle name="40% - Accent4 7 4" xfId="1276" xr:uid="{00000000-0005-0000-0000-0000CC3F0000}"/>
    <cellStyle name="40% - Accent4 7 4 2" xfId="6251" xr:uid="{00000000-0005-0000-0000-0000CD3F0000}"/>
    <cellStyle name="40% - Accent4 7 4 3" xfId="10540" xr:uid="{00000000-0005-0000-0000-0000CE3F0000}"/>
    <cellStyle name="40% - Accent4 7 4 4" xfId="14816" xr:uid="{00000000-0005-0000-0000-0000CF3F0000}"/>
    <cellStyle name="40% - Accent4 7 4 5" xfId="19058" xr:uid="{00000000-0005-0000-0000-0000D03F0000}"/>
    <cellStyle name="40% - Accent4 7 4 6" xfId="23304" xr:uid="{00000000-0005-0000-0000-0000D13F0000}"/>
    <cellStyle name="40% - Accent4 7 4 7" xfId="27409" xr:uid="{00000000-0005-0000-0000-0000D23F0000}"/>
    <cellStyle name="40% - Accent4 8" xfId="1598" xr:uid="{00000000-0005-0000-0000-0000D33F0000}"/>
    <cellStyle name="40% - Accent5" xfId="11" builtinId="47" customBuiltin="1"/>
    <cellStyle name="40% - Accent5 2" xfId="91" xr:uid="{00000000-0005-0000-0000-0000D53F0000}"/>
    <cellStyle name="40% - Accent5 2 10" xfId="2980" xr:uid="{00000000-0005-0000-0000-0000D63F0000}"/>
    <cellStyle name="40% - Accent5 2 10 2" xfId="7953" xr:uid="{00000000-0005-0000-0000-0000D73F0000}"/>
    <cellStyle name="40% - Accent5 2 10 3" xfId="12230" xr:uid="{00000000-0005-0000-0000-0000D83F0000}"/>
    <cellStyle name="40% - Accent5 2 10 4" xfId="16489" xr:uid="{00000000-0005-0000-0000-0000D93F0000}"/>
    <cellStyle name="40% - Accent5 2 10 5" xfId="20708" xr:uid="{00000000-0005-0000-0000-0000DA3F0000}"/>
    <cellStyle name="40% - Accent5 2 10 6" xfId="24906" xr:uid="{00000000-0005-0000-0000-0000DB3F0000}"/>
    <cellStyle name="40% - Accent5 2 10 7" xfId="28803" xr:uid="{00000000-0005-0000-0000-0000DC3F0000}"/>
    <cellStyle name="40% - Accent5 2 11" xfId="4335" xr:uid="{00000000-0005-0000-0000-0000DD3F0000}"/>
    <cellStyle name="40% - Accent5 2 11 2" xfId="9307" xr:uid="{00000000-0005-0000-0000-0000DE3F0000}"/>
    <cellStyle name="40% - Accent5 2 11 3" xfId="13585" xr:uid="{00000000-0005-0000-0000-0000DF3F0000}"/>
    <cellStyle name="40% - Accent5 2 11 4" xfId="17841" xr:uid="{00000000-0005-0000-0000-0000E03F0000}"/>
    <cellStyle name="40% - Accent5 2 11 5" xfId="22058" xr:uid="{00000000-0005-0000-0000-0000E13F0000}"/>
    <cellStyle name="40% - Accent5 2 11 6" xfId="26244" xr:uid="{00000000-0005-0000-0000-0000E23F0000}"/>
    <cellStyle name="40% - Accent5 2 11 7" xfId="30123" xr:uid="{00000000-0005-0000-0000-0000E33F0000}"/>
    <cellStyle name="40% - Accent5 2 12" xfId="5070" xr:uid="{00000000-0005-0000-0000-0000E43F0000}"/>
    <cellStyle name="40% - Accent5 2 13" xfId="5032" xr:uid="{00000000-0005-0000-0000-0000E53F0000}"/>
    <cellStyle name="40% - Accent5 2 14" xfId="5565" xr:uid="{00000000-0005-0000-0000-0000E63F0000}"/>
    <cellStyle name="40% - Accent5 2 15" xfId="7790" xr:uid="{00000000-0005-0000-0000-0000E73F0000}"/>
    <cellStyle name="40% - Accent5 2 16" xfId="12167" xr:uid="{00000000-0005-0000-0000-0000E83F0000}"/>
    <cellStyle name="40% - Accent5 2 17" xfId="18902" xr:uid="{00000000-0005-0000-0000-0000E93F0000}"/>
    <cellStyle name="40% - Accent5 2 2" xfId="175" xr:uid="{00000000-0005-0000-0000-0000EA3F0000}"/>
    <cellStyle name="40% - Accent5 2 2 10" xfId="4367" xr:uid="{00000000-0005-0000-0000-0000EB3F0000}"/>
    <cellStyle name="40% - Accent5 2 2 10 2" xfId="9339" xr:uid="{00000000-0005-0000-0000-0000EC3F0000}"/>
    <cellStyle name="40% - Accent5 2 2 10 3" xfId="13617" xr:uid="{00000000-0005-0000-0000-0000ED3F0000}"/>
    <cellStyle name="40% - Accent5 2 2 10 4" xfId="17873" xr:uid="{00000000-0005-0000-0000-0000EE3F0000}"/>
    <cellStyle name="40% - Accent5 2 2 10 5" xfId="22090" xr:uid="{00000000-0005-0000-0000-0000EF3F0000}"/>
    <cellStyle name="40% - Accent5 2 2 10 6" xfId="26276" xr:uid="{00000000-0005-0000-0000-0000F03F0000}"/>
    <cellStyle name="40% - Accent5 2 2 10 7" xfId="30155" xr:uid="{00000000-0005-0000-0000-0000F13F0000}"/>
    <cellStyle name="40% - Accent5 2 2 11" xfId="5153" xr:uid="{00000000-0005-0000-0000-0000F23F0000}"/>
    <cellStyle name="40% - Accent5 2 2 12" xfId="5043" xr:uid="{00000000-0005-0000-0000-0000F33F0000}"/>
    <cellStyle name="40% - Accent5 2 2 13" xfId="6788" xr:uid="{00000000-0005-0000-0000-0000F43F0000}"/>
    <cellStyle name="40% - Accent5 2 2 14" xfId="11076" xr:uid="{00000000-0005-0000-0000-0000F53F0000}"/>
    <cellStyle name="40% - Accent5 2 2 15" xfId="14655" xr:uid="{00000000-0005-0000-0000-0000F63F0000}"/>
    <cellStyle name="40% - Accent5 2 2 16" xfId="16329" xr:uid="{00000000-0005-0000-0000-0000F73F0000}"/>
    <cellStyle name="40% - Accent5 2 2 2" xfId="319" xr:uid="{00000000-0005-0000-0000-0000F83F0000}"/>
    <cellStyle name="40% - Accent5 2 2 2 10" xfId="12129" xr:uid="{00000000-0005-0000-0000-0000F93F0000}"/>
    <cellStyle name="40% - Accent5 2 2 2 11" xfId="16393" xr:uid="{00000000-0005-0000-0000-0000FA3F0000}"/>
    <cellStyle name="40% - Accent5 2 2 2 12" xfId="20585" xr:uid="{00000000-0005-0000-0000-0000FB3F0000}"/>
    <cellStyle name="40% - Accent5 2 2 2 13" xfId="24823" xr:uid="{00000000-0005-0000-0000-0000FC3F0000}"/>
    <cellStyle name="40% - Accent5 2 2 2 2" xfId="483" xr:uid="{00000000-0005-0000-0000-0000FD3F0000}"/>
    <cellStyle name="40% - Accent5 2 2 2 2 10" xfId="13572" xr:uid="{00000000-0005-0000-0000-0000FE3F0000}"/>
    <cellStyle name="40% - Accent5 2 2 2 2 11" xfId="16392" xr:uid="{00000000-0005-0000-0000-0000FF3F0000}"/>
    <cellStyle name="40% - Accent5 2 2 2 2 12" xfId="12271" xr:uid="{00000000-0005-0000-0000-000000400000}"/>
    <cellStyle name="40% - Accent5 2 2 2 2 2" xfId="857" xr:uid="{00000000-0005-0000-0000-000001400000}"/>
    <cellStyle name="40% - Accent5 2 2 2 2 2 10" xfId="22910" xr:uid="{00000000-0005-0000-0000-000002400000}"/>
    <cellStyle name="40% - Accent5 2 2 2 2 2 11" xfId="27062" xr:uid="{00000000-0005-0000-0000-000003400000}"/>
    <cellStyle name="40% - Accent5 2 2 2 2 2 2" xfId="2446" xr:uid="{00000000-0005-0000-0000-000004400000}"/>
    <cellStyle name="40% - Accent5 2 2 2 2 2 2 2" xfId="4224" xr:uid="{00000000-0005-0000-0000-000005400000}"/>
    <cellStyle name="40% - Accent5 2 2 2 2 2 2 2 2" xfId="9198" xr:uid="{00000000-0005-0000-0000-000006400000}"/>
    <cellStyle name="40% - Accent5 2 2 2 2 2 2 2 3" xfId="13475" xr:uid="{00000000-0005-0000-0000-000007400000}"/>
    <cellStyle name="40% - Accent5 2 2 2 2 2 2 2 4" xfId="17733" xr:uid="{00000000-0005-0000-0000-000008400000}"/>
    <cellStyle name="40% - Accent5 2 2 2 2 2 2 2 5" xfId="21952" xr:uid="{00000000-0005-0000-0000-000009400000}"/>
    <cellStyle name="40% - Accent5 2 2 2 2 2 2 2 6" xfId="26147" xr:uid="{00000000-0005-0000-0000-00000A400000}"/>
    <cellStyle name="40% - Accent5 2 2 2 2 2 2 2 7" xfId="30043" xr:uid="{00000000-0005-0000-0000-00000B400000}"/>
    <cellStyle name="40% - Accent5 2 2 2 2 2 2 3" xfId="7420" xr:uid="{00000000-0005-0000-0000-00000C400000}"/>
    <cellStyle name="40% - Accent5 2 2 2 2 2 2 4" xfId="11705" xr:uid="{00000000-0005-0000-0000-00000D400000}"/>
    <cellStyle name="40% - Accent5 2 2 2 2 2 2 5" xfId="15977" xr:uid="{00000000-0005-0000-0000-00000E400000}"/>
    <cellStyle name="40% - Accent5 2 2 2 2 2 2 6" xfId="20211" xr:uid="{00000000-0005-0000-0000-00000F400000}"/>
    <cellStyle name="40% - Accent5 2 2 2 2 2 2 7" xfId="24449" xr:uid="{00000000-0005-0000-0000-000010400000}"/>
    <cellStyle name="40% - Accent5 2 2 2 2 2 2 8" xfId="28527" xr:uid="{00000000-0005-0000-0000-000011400000}"/>
    <cellStyle name="40% - Accent5 2 2 2 2 2 3" xfId="1599" xr:uid="{00000000-0005-0000-0000-000012400000}"/>
    <cellStyle name="40% - Accent5 2 2 2 2 2 3 2" xfId="6574" xr:uid="{00000000-0005-0000-0000-000013400000}"/>
    <cellStyle name="40% - Accent5 2 2 2 2 2 3 3" xfId="10863" xr:uid="{00000000-0005-0000-0000-000014400000}"/>
    <cellStyle name="40% - Accent5 2 2 2 2 2 3 4" xfId="15139" xr:uid="{00000000-0005-0000-0000-000015400000}"/>
    <cellStyle name="40% - Accent5 2 2 2 2 2 3 5" xfId="19377" xr:uid="{00000000-0005-0000-0000-000016400000}"/>
    <cellStyle name="40% - Accent5 2 2 2 2 2 3 6" xfId="23626" xr:uid="{00000000-0005-0000-0000-000017400000}"/>
    <cellStyle name="40% - Accent5 2 2 2 2 2 3 7" xfId="27720" xr:uid="{00000000-0005-0000-0000-000018400000}"/>
    <cellStyle name="40% - Accent5 2 2 2 2 2 4" xfId="3567" xr:uid="{00000000-0005-0000-0000-000019400000}"/>
    <cellStyle name="40% - Accent5 2 2 2 2 2 4 2" xfId="8541" xr:uid="{00000000-0005-0000-0000-00001A400000}"/>
    <cellStyle name="40% - Accent5 2 2 2 2 2 4 3" xfId="12818" xr:uid="{00000000-0005-0000-0000-00001B400000}"/>
    <cellStyle name="40% - Accent5 2 2 2 2 2 4 4" xfId="17076" xr:uid="{00000000-0005-0000-0000-00001C400000}"/>
    <cellStyle name="40% - Accent5 2 2 2 2 2 4 5" xfId="21295" xr:uid="{00000000-0005-0000-0000-00001D400000}"/>
    <cellStyle name="40% - Accent5 2 2 2 2 2 4 6" xfId="25490" xr:uid="{00000000-0005-0000-0000-00001E400000}"/>
    <cellStyle name="40% - Accent5 2 2 2 2 2 4 7" xfId="29386" xr:uid="{00000000-0005-0000-0000-00001F400000}"/>
    <cellStyle name="40% - Accent5 2 2 2 2 2 5" xfId="4915" xr:uid="{00000000-0005-0000-0000-000020400000}"/>
    <cellStyle name="40% - Accent5 2 2 2 2 2 5 2" xfId="9887" xr:uid="{00000000-0005-0000-0000-000021400000}"/>
    <cellStyle name="40% - Accent5 2 2 2 2 2 5 3" xfId="14165" xr:uid="{00000000-0005-0000-0000-000022400000}"/>
    <cellStyle name="40% - Accent5 2 2 2 2 2 5 4" xfId="18421" xr:uid="{00000000-0005-0000-0000-000023400000}"/>
    <cellStyle name="40% - Accent5 2 2 2 2 2 5 5" xfId="22638" xr:uid="{00000000-0005-0000-0000-000024400000}"/>
    <cellStyle name="40% - Accent5 2 2 2 2 2 5 6" xfId="26824" xr:uid="{00000000-0005-0000-0000-000025400000}"/>
    <cellStyle name="40% - Accent5 2 2 2 2 2 5 7" xfId="30703" xr:uid="{00000000-0005-0000-0000-000026400000}"/>
    <cellStyle name="40% - Accent5 2 2 2 2 2 6" xfId="5833" xr:uid="{00000000-0005-0000-0000-000027400000}"/>
    <cellStyle name="40% - Accent5 2 2 2 2 2 7" xfId="10125" xr:uid="{00000000-0005-0000-0000-000028400000}"/>
    <cellStyle name="40% - Accent5 2 2 2 2 2 8" xfId="14403" xr:uid="{00000000-0005-0000-0000-000029400000}"/>
    <cellStyle name="40% - Accent5 2 2 2 2 2 9" xfId="18659" xr:uid="{00000000-0005-0000-0000-00002A400000}"/>
    <cellStyle name="40% - Accent5 2 2 2 2 3" xfId="2116" xr:uid="{00000000-0005-0000-0000-00002B400000}"/>
    <cellStyle name="40% - Accent5 2 2 2 2 3 2" xfId="3895" xr:uid="{00000000-0005-0000-0000-00002C400000}"/>
    <cellStyle name="40% - Accent5 2 2 2 2 3 2 2" xfId="8869" xr:uid="{00000000-0005-0000-0000-00002D400000}"/>
    <cellStyle name="40% - Accent5 2 2 2 2 3 2 3" xfId="13146" xr:uid="{00000000-0005-0000-0000-00002E400000}"/>
    <cellStyle name="40% - Accent5 2 2 2 2 3 2 4" xfId="17404" xr:uid="{00000000-0005-0000-0000-00002F400000}"/>
    <cellStyle name="40% - Accent5 2 2 2 2 3 2 5" xfId="21623" xr:uid="{00000000-0005-0000-0000-000030400000}"/>
    <cellStyle name="40% - Accent5 2 2 2 2 3 2 6" xfId="25818" xr:uid="{00000000-0005-0000-0000-000031400000}"/>
    <cellStyle name="40% - Accent5 2 2 2 2 3 2 7" xfId="29714" xr:uid="{00000000-0005-0000-0000-000032400000}"/>
    <cellStyle name="40% - Accent5 2 2 2 2 3 3" xfId="7090" xr:uid="{00000000-0005-0000-0000-000033400000}"/>
    <cellStyle name="40% - Accent5 2 2 2 2 3 4" xfId="11375" xr:uid="{00000000-0005-0000-0000-000034400000}"/>
    <cellStyle name="40% - Accent5 2 2 2 2 3 5" xfId="15647" xr:uid="{00000000-0005-0000-0000-000035400000}"/>
    <cellStyle name="40% - Accent5 2 2 2 2 3 6" xfId="19881" xr:uid="{00000000-0005-0000-0000-000036400000}"/>
    <cellStyle name="40% - Accent5 2 2 2 2 3 7" xfId="24119" xr:uid="{00000000-0005-0000-0000-000037400000}"/>
    <cellStyle name="40% - Accent5 2 2 2 2 3 8" xfId="28197" xr:uid="{00000000-0005-0000-0000-000038400000}"/>
    <cellStyle name="40% - Accent5 2 2 2 2 4" xfId="1255" xr:uid="{00000000-0005-0000-0000-000039400000}"/>
    <cellStyle name="40% - Accent5 2 2 2 2 4 2" xfId="6230" xr:uid="{00000000-0005-0000-0000-00003A400000}"/>
    <cellStyle name="40% - Accent5 2 2 2 2 4 3" xfId="10519" xr:uid="{00000000-0005-0000-0000-00003B400000}"/>
    <cellStyle name="40% - Accent5 2 2 2 2 4 4" xfId="14797" xr:uid="{00000000-0005-0000-0000-00003C400000}"/>
    <cellStyle name="40% - Accent5 2 2 2 2 4 5" xfId="19039" xr:uid="{00000000-0005-0000-0000-00003D400000}"/>
    <cellStyle name="40% - Accent5 2 2 2 2 4 6" xfId="23285" xr:uid="{00000000-0005-0000-0000-00003E400000}"/>
    <cellStyle name="40% - Accent5 2 2 2 2 4 7" xfId="27390" xr:uid="{00000000-0005-0000-0000-00003F400000}"/>
    <cellStyle name="40% - Accent5 2 2 2 2 5" xfId="3238" xr:uid="{00000000-0005-0000-0000-000040400000}"/>
    <cellStyle name="40% - Accent5 2 2 2 2 5 2" xfId="8211" xr:uid="{00000000-0005-0000-0000-000041400000}"/>
    <cellStyle name="40% - Accent5 2 2 2 2 5 3" xfId="12488" xr:uid="{00000000-0005-0000-0000-000042400000}"/>
    <cellStyle name="40% - Accent5 2 2 2 2 5 4" xfId="16747" xr:uid="{00000000-0005-0000-0000-000043400000}"/>
    <cellStyle name="40% - Accent5 2 2 2 2 5 5" xfId="20965" xr:uid="{00000000-0005-0000-0000-000044400000}"/>
    <cellStyle name="40% - Accent5 2 2 2 2 5 6" xfId="25161" xr:uid="{00000000-0005-0000-0000-000045400000}"/>
    <cellStyle name="40% - Accent5 2 2 2 2 5 7" xfId="29057" xr:uid="{00000000-0005-0000-0000-000046400000}"/>
    <cellStyle name="40% - Accent5 2 2 2 2 6" xfId="4586" xr:uid="{00000000-0005-0000-0000-000047400000}"/>
    <cellStyle name="40% - Accent5 2 2 2 2 6 2" xfId="9558" xr:uid="{00000000-0005-0000-0000-000048400000}"/>
    <cellStyle name="40% - Accent5 2 2 2 2 6 3" xfId="13836" xr:uid="{00000000-0005-0000-0000-000049400000}"/>
    <cellStyle name="40% - Accent5 2 2 2 2 6 4" xfId="18092" xr:uid="{00000000-0005-0000-0000-00004A400000}"/>
    <cellStyle name="40% - Accent5 2 2 2 2 6 5" xfId="22309" xr:uid="{00000000-0005-0000-0000-00004B400000}"/>
    <cellStyle name="40% - Accent5 2 2 2 2 6 6" xfId="26495" xr:uid="{00000000-0005-0000-0000-00004C400000}"/>
    <cellStyle name="40% - Accent5 2 2 2 2 6 7" xfId="30374" xr:uid="{00000000-0005-0000-0000-00004D400000}"/>
    <cellStyle name="40% - Accent5 2 2 2 2 7" xfId="5460" xr:uid="{00000000-0005-0000-0000-00004E400000}"/>
    <cellStyle name="40% - Accent5 2 2 2 2 8" xfId="5005" xr:uid="{00000000-0005-0000-0000-00004F400000}"/>
    <cellStyle name="40% - Accent5 2 2 2 2 9" xfId="9294" xr:uid="{00000000-0005-0000-0000-000050400000}"/>
    <cellStyle name="40% - Accent5 2 2 2 3" xfId="702" xr:uid="{00000000-0005-0000-0000-000051400000}"/>
    <cellStyle name="40% - Accent5 2 2 2 3 10" xfId="22755" xr:uid="{00000000-0005-0000-0000-000052400000}"/>
    <cellStyle name="40% - Accent5 2 2 2 3 11" xfId="26907" xr:uid="{00000000-0005-0000-0000-000053400000}"/>
    <cellStyle name="40% - Accent5 2 2 2 3 2" xfId="2447" xr:uid="{00000000-0005-0000-0000-000054400000}"/>
    <cellStyle name="40% - Accent5 2 2 2 3 2 2" xfId="4069" xr:uid="{00000000-0005-0000-0000-000055400000}"/>
    <cellStyle name="40% - Accent5 2 2 2 3 2 2 2" xfId="9043" xr:uid="{00000000-0005-0000-0000-000056400000}"/>
    <cellStyle name="40% - Accent5 2 2 2 3 2 2 3" xfId="13320" xr:uid="{00000000-0005-0000-0000-000057400000}"/>
    <cellStyle name="40% - Accent5 2 2 2 3 2 2 4" xfId="17578" xr:uid="{00000000-0005-0000-0000-000058400000}"/>
    <cellStyle name="40% - Accent5 2 2 2 3 2 2 5" xfId="21797" xr:uid="{00000000-0005-0000-0000-000059400000}"/>
    <cellStyle name="40% - Accent5 2 2 2 3 2 2 6" xfId="25992" xr:uid="{00000000-0005-0000-0000-00005A400000}"/>
    <cellStyle name="40% - Accent5 2 2 2 3 2 2 7" xfId="29888" xr:uid="{00000000-0005-0000-0000-00005B400000}"/>
    <cellStyle name="40% - Accent5 2 2 2 3 2 3" xfId="7421" xr:uid="{00000000-0005-0000-0000-00005C400000}"/>
    <cellStyle name="40% - Accent5 2 2 2 3 2 4" xfId="11706" xr:uid="{00000000-0005-0000-0000-00005D400000}"/>
    <cellStyle name="40% - Accent5 2 2 2 3 2 5" xfId="15978" xr:uid="{00000000-0005-0000-0000-00005E400000}"/>
    <cellStyle name="40% - Accent5 2 2 2 3 2 6" xfId="20212" xr:uid="{00000000-0005-0000-0000-00005F400000}"/>
    <cellStyle name="40% - Accent5 2 2 2 3 2 7" xfId="24450" xr:uid="{00000000-0005-0000-0000-000060400000}"/>
    <cellStyle name="40% - Accent5 2 2 2 3 2 8" xfId="28528" xr:uid="{00000000-0005-0000-0000-000061400000}"/>
    <cellStyle name="40% - Accent5 2 2 2 3 3" xfId="1600" xr:uid="{00000000-0005-0000-0000-000062400000}"/>
    <cellStyle name="40% - Accent5 2 2 2 3 3 2" xfId="6575" xr:uid="{00000000-0005-0000-0000-000063400000}"/>
    <cellStyle name="40% - Accent5 2 2 2 3 3 3" xfId="10864" xr:uid="{00000000-0005-0000-0000-000064400000}"/>
    <cellStyle name="40% - Accent5 2 2 2 3 3 4" xfId="15140" xr:uid="{00000000-0005-0000-0000-000065400000}"/>
    <cellStyle name="40% - Accent5 2 2 2 3 3 5" xfId="19378" xr:uid="{00000000-0005-0000-0000-000066400000}"/>
    <cellStyle name="40% - Accent5 2 2 2 3 3 6" xfId="23627" xr:uid="{00000000-0005-0000-0000-000067400000}"/>
    <cellStyle name="40% - Accent5 2 2 2 3 3 7" xfId="27721" xr:uid="{00000000-0005-0000-0000-000068400000}"/>
    <cellStyle name="40% - Accent5 2 2 2 3 4" xfId="3412" xr:uid="{00000000-0005-0000-0000-000069400000}"/>
    <cellStyle name="40% - Accent5 2 2 2 3 4 2" xfId="8386" xr:uid="{00000000-0005-0000-0000-00006A400000}"/>
    <cellStyle name="40% - Accent5 2 2 2 3 4 3" xfId="12663" xr:uid="{00000000-0005-0000-0000-00006B400000}"/>
    <cellStyle name="40% - Accent5 2 2 2 3 4 4" xfId="16921" xr:uid="{00000000-0005-0000-0000-00006C400000}"/>
    <cellStyle name="40% - Accent5 2 2 2 3 4 5" xfId="21140" xr:uid="{00000000-0005-0000-0000-00006D400000}"/>
    <cellStyle name="40% - Accent5 2 2 2 3 4 6" xfId="25335" xr:uid="{00000000-0005-0000-0000-00006E400000}"/>
    <cellStyle name="40% - Accent5 2 2 2 3 4 7" xfId="29231" xr:uid="{00000000-0005-0000-0000-00006F400000}"/>
    <cellStyle name="40% - Accent5 2 2 2 3 5" xfId="4760" xr:uid="{00000000-0005-0000-0000-000070400000}"/>
    <cellStyle name="40% - Accent5 2 2 2 3 5 2" xfId="9732" xr:uid="{00000000-0005-0000-0000-000071400000}"/>
    <cellStyle name="40% - Accent5 2 2 2 3 5 3" xfId="14010" xr:uid="{00000000-0005-0000-0000-000072400000}"/>
    <cellStyle name="40% - Accent5 2 2 2 3 5 4" xfId="18266" xr:uid="{00000000-0005-0000-0000-000073400000}"/>
    <cellStyle name="40% - Accent5 2 2 2 3 5 5" xfId="22483" xr:uid="{00000000-0005-0000-0000-000074400000}"/>
    <cellStyle name="40% - Accent5 2 2 2 3 5 6" xfId="26669" xr:uid="{00000000-0005-0000-0000-000075400000}"/>
    <cellStyle name="40% - Accent5 2 2 2 3 5 7" xfId="30548" xr:uid="{00000000-0005-0000-0000-000076400000}"/>
    <cellStyle name="40% - Accent5 2 2 2 3 6" xfId="5678" xr:uid="{00000000-0005-0000-0000-000077400000}"/>
    <cellStyle name="40% - Accent5 2 2 2 3 7" xfId="9970" xr:uid="{00000000-0005-0000-0000-000078400000}"/>
    <cellStyle name="40% - Accent5 2 2 2 3 8" xfId="14248" xr:uid="{00000000-0005-0000-0000-000079400000}"/>
    <cellStyle name="40% - Accent5 2 2 2 3 9" xfId="18504" xr:uid="{00000000-0005-0000-0000-00007A400000}"/>
    <cellStyle name="40% - Accent5 2 2 2 4" xfId="1964" xr:uid="{00000000-0005-0000-0000-00007B400000}"/>
    <cellStyle name="40% - Accent5 2 2 2 4 2" xfId="3740" xr:uid="{00000000-0005-0000-0000-00007C400000}"/>
    <cellStyle name="40% - Accent5 2 2 2 4 2 2" xfId="8714" xr:uid="{00000000-0005-0000-0000-00007D400000}"/>
    <cellStyle name="40% - Accent5 2 2 2 4 2 3" xfId="12991" xr:uid="{00000000-0005-0000-0000-00007E400000}"/>
    <cellStyle name="40% - Accent5 2 2 2 4 2 4" xfId="17249" xr:uid="{00000000-0005-0000-0000-00007F400000}"/>
    <cellStyle name="40% - Accent5 2 2 2 4 2 5" xfId="21468" xr:uid="{00000000-0005-0000-0000-000080400000}"/>
    <cellStyle name="40% - Accent5 2 2 2 4 2 6" xfId="25663" xr:uid="{00000000-0005-0000-0000-000081400000}"/>
    <cellStyle name="40% - Accent5 2 2 2 4 2 7" xfId="29559" xr:uid="{00000000-0005-0000-0000-000082400000}"/>
    <cellStyle name="40% - Accent5 2 2 2 4 3" xfId="6938" xr:uid="{00000000-0005-0000-0000-000083400000}"/>
    <cellStyle name="40% - Accent5 2 2 2 4 4" xfId="11223" xr:uid="{00000000-0005-0000-0000-000084400000}"/>
    <cellStyle name="40% - Accent5 2 2 2 4 5" xfId="15496" xr:uid="{00000000-0005-0000-0000-000085400000}"/>
    <cellStyle name="40% - Accent5 2 2 2 4 6" xfId="19731" xr:uid="{00000000-0005-0000-0000-000086400000}"/>
    <cellStyle name="40% - Accent5 2 2 2 4 7" xfId="23969" xr:uid="{00000000-0005-0000-0000-000087400000}"/>
    <cellStyle name="40% - Accent5 2 2 2 4 8" xfId="28047" xr:uid="{00000000-0005-0000-0000-000088400000}"/>
    <cellStyle name="40% - Accent5 2 2 2 5" xfId="1080" xr:uid="{00000000-0005-0000-0000-000089400000}"/>
    <cellStyle name="40% - Accent5 2 2 2 5 2" xfId="6056" xr:uid="{00000000-0005-0000-0000-00008A400000}"/>
    <cellStyle name="40% - Accent5 2 2 2 5 3" xfId="10345" xr:uid="{00000000-0005-0000-0000-00008B400000}"/>
    <cellStyle name="40% - Accent5 2 2 2 5 4" xfId="14623" xr:uid="{00000000-0005-0000-0000-00008C400000}"/>
    <cellStyle name="40% - Accent5 2 2 2 5 5" xfId="18871" xr:uid="{00000000-0005-0000-0000-00008D400000}"/>
    <cellStyle name="40% - Accent5 2 2 2 5 6" xfId="23119" xr:uid="{00000000-0005-0000-0000-00008E400000}"/>
    <cellStyle name="40% - Accent5 2 2 2 5 7" xfId="27239" xr:uid="{00000000-0005-0000-0000-00008F400000}"/>
    <cellStyle name="40% - Accent5 2 2 2 6" xfId="3083" xr:uid="{00000000-0005-0000-0000-000090400000}"/>
    <cellStyle name="40% - Accent5 2 2 2 6 2" xfId="8056" xr:uid="{00000000-0005-0000-0000-000091400000}"/>
    <cellStyle name="40% - Accent5 2 2 2 6 3" xfId="12333" xr:uid="{00000000-0005-0000-0000-000092400000}"/>
    <cellStyle name="40% - Accent5 2 2 2 6 4" xfId="16592" xr:uid="{00000000-0005-0000-0000-000093400000}"/>
    <cellStyle name="40% - Accent5 2 2 2 6 5" xfId="20810" xr:uid="{00000000-0005-0000-0000-000094400000}"/>
    <cellStyle name="40% - Accent5 2 2 2 6 6" xfId="25006" xr:uid="{00000000-0005-0000-0000-000095400000}"/>
    <cellStyle name="40% - Accent5 2 2 2 6 7" xfId="28902" xr:uid="{00000000-0005-0000-0000-000096400000}"/>
    <cellStyle name="40% - Accent5 2 2 2 7" xfId="4431" xr:uid="{00000000-0005-0000-0000-000097400000}"/>
    <cellStyle name="40% - Accent5 2 2 2 7 2" xfId="9403" xr:uid="{00000000-0005-0000-0000-000098400000}"/>
    <cellStyle name="40% - Accent5 2 2 2 7 3" xfId="13681" xr:uid="{00000000-0005-0000-0000-000099400000}"/>
    <cellStyle name="40% - Accent5 2 2 2 7 4" xfId="17937" xr:uid="{00000000-0005-0000-0000-00009A400000}"/>
    <cellStyle name="40% - Accent5 2 2 2 7 5" xfId="22154" xr:uid="{00000000-0005-0000-0000-00009B400000}"/>
    <cellStyle name="40% - Accent5 2 2 2 7 6" xfId="26340" xr:uid="{00000000-0005-0000-0000-00009C400000}"/>
    <cellStyle name="40% - Accent5 2 2 2 7 7" xfId="30219" xr:uid="{00000000-0005-0000-0000-00009D400000}"/>
    <cellStyle name="40% - Accent5 2 2 2 8" xfId="5296" xr:uid="{00000000-0005-0000-0000-00009E400000}"/>
    <cellStyle name="40% - Accent5 2 2 2 9" xfId="7849" xr:uid="{00000000-0005-0000-0000-00009F400000}"/>
    <cellStyle name="40% - Accent5 2 2 3" xfId="422" xr:uid="{00000000-0005-0000-0000-0000A0400000}"/>
    <cellStyle name="40% - Accent5 2 2 3 10" xfId="16451" xr:uid="{00000000-0005-0000-0000-0000A1400000}"/>
    <cellStyle name="40% - Accent5 2 2 3 11" xfId="20487" xr:uid="{00000000-0005-0000-0000-0000A2400000}"/>
    <cellStyle name="40% - Accent5 2 2 3 12" xfId="24870" xr:uid="{00000000-0005-0000-0000-0000A3400000}"/>
    <cellStyle name="40% - Accent5 2 2 3 2" xfId="796" xr:uid="{00000000-0005-0000-0000-0000A4400000}"/>
    <cellStyle name="40% - Accent5 2 2 3 2 10" xfId="22849" xr:uid="{00000000-0005-0000-0000-0000A5400000}"/>
    <cellStyle name="40% - Accent5 2 2 3 2 11" xfId="27001" xr:uid="{00000000-0005-0000-0000-0000A6400000}"/>
    <cellStyle name="40% - Accent5 2 2 3 2 2" xfId="2448" xr:uid="{00000000-0005-0000-0000-0000A7400000}"/>
    <cellStyle name="40% - Accent5 2 2 3 2 2 2" xfId="4163" xr:uid="{00000000-0005-0000-0000-0000A8400000}"/>
    <cellStyle name="40% - Accent5 2 2 3 2 2 2 2" xfId="9137" xr:uid="{00000000-0005-0000-0000-0000A9400000}"/>
    <cellStyle name="40% - Accent5 2 2 3 2 2 2 3" xfId="13414" xr:uid="{00000000-0005-0000-0000-0000AA400000}"/>
    <cellStyle name="40% - Accent5 2 2 3 2 2 2 4" xfId="17672" xr:uid="{00000000-0005-0000-0000-0000AB400000}"/>
    <cellStyle name="40% - Accent5 2 2 3 2 2 2 5" xfId="21891" xr:uid="{00000000-0005-0000-0000-0000AC400000}"/>
    <cellStyle name="40% - Accent5 2 2 3 2 2 2 6" xfId="26086" xr:uid="{00000000-0005-0000-0000-0000AD400000}"/>
    <cellStyle name="40% - Accent5 2 2 3 2 2 2 7" xfId="29982" xr:uid="{00000000-0005-0000-0000-0000AE400000}"/>
    <cellStyle name="40% - Accent5 2 2 3 2 2 3" xfId="7422" xr:uid="{00000000-0005-0000-0000-0000AF400000}"/>
    <cellStyle name="40% - Accent5 2 2 3 2 2 4" xfId="11707" xr:uid="{00000000-0005-0000-0000-0000B0400000}"/>
    <cellStyle name="40% - Accent5 2 2 3 2 2 5" xfId="15979" xr:uid="{00000000-0005-0000-0000-0000B1400000}"/>
    <cellStyle name="40% - Accent5 2 2 3 2 2 6" xfId="20213" xr:uid="{00000000-0005-0000-0000-0000B2400000}"/>
    <cellStyle name="40% - Accent5 2 2 3 2 2 7" xfId="24451" xr:uid="{00000000-0005-0000-0000-0000B3400000}"/>
    <cellStyle name="40% - Accent5 2 2 3 2 2 8" xfId="28529" xr:uid="{00000000-0005-0000-0000-0000B4400000}"/>
    <cellStyle name="40% - Accent5 2 2 3 2 3" xfId="1601" xr:uid="{00000000-0005-0000-0000-0000B5400000}"/>
    <cellStyle name="40% - Accent5 2 2 3 2 3 2" xfId="6576" xr:uid="{00000000-0005-0000-0000-0000B6400000}"/>
    <cellStyle name="40% - Accent5 2 2 3 2 3 3" xfId="10865" xr:uid="{00000000-0005-0000-0000-0000B7400000}"/>
    <cellStyle name="40% - Accent5 2 2 3 2 3 4" xfId="15141" xr:uid="{00000000-0005-0000-0000-0000B8400000}"/>
    <cellStyle name="40% - Accent5 2 2 3 2 3 5" xfId="19379" xr:uid="{00000000-0005-0000-0000-0000B9400000}"/>
    <cellStyle name="40% - Accent5 2 2 3 2 3 6" xfId="23628" xr:uid="{00000000-0005-0000-0000-0000BA400000}"/>
    <cellStyle name="40% - Accent5 2 2 3 2 3 7" xfId="27722" xr:uid="{00000000-0005-0000-0000-0000BB400000}"/>
    <cellStyle name="40% - Accent5 2 2 3 2 4" xfId="3506" xr:uid="{00000000-0005-0000-0000-0000BC400000}"/>
    <cellStyle name="40% - Accent5 2 2 3 2 4 2" xfId="8480" xr:uid="{00000000-0005-0000-0000-0000BD400000}"/>
    <cellStyle name="40% - Accent5 2 2 3 2 4 3" xfId="12757" xr:uid="{00000000-0005-0000-0000-0000BE400000}"/>
    <cellStyle name="40% - Accent5 2 2 3 2 4 4" xfId="17015" xr:uid="{00000000-0005-0000-0000-0000BF400000}"/>
    <cellStyle name="40% - Accent5 2 2 3 2 4 5" xfId="21234" xr:uid="{00000000-0005-0000-0000-0000C0400000}"/>
    <cellStyle name="40% - Accent5 2 2 3 2 4 6" xfId="25429" xr:uid="{00000000-0005-0000-0000-0000C1400000}"/>
    <cellStyle name="40% - Accent5 2 2 3 2 4 7" xfId="29325" xr:uid="{00000000-0005-0000-0000-0000C2400000}"/>
    <cellStyle name="40% - Accent5 2 2 3 2 5" xfId="4854" xr:uid="{00000000-0005-0000-0000-0000C3400000}"/>
    <cellStyle name="40% - Accent5 2 2 3 2 5 2" xfId="9826" xr:uid="{00000000-0005-0000-0000-0000C4400000}"/>
    <cellStyle name="40% - Accent5 2 2 3 2 5 3" xfId="14104" xr:uid="{00000000-0005-0000-0000-0000C5400000}"/>
    <cellStyle name="40% - Accent5 2 2 3 2 5 4" xfId="18360" xr:uid="{00000000-0005-0000-0000-0000C6400000}"/>
    <cellStyle name="40% - Accent5 2 2 3 2 5 5" xfId="22577" xr:uid="{00000000-0005-0000-0000-0000C7400000}"/>
    <cellStyle name="40% - Accent5 2 2 3 2 5 6" xfId="26763" xr:uid="{00000000-0005-0000-0000-0000C8400000}"/>
    <cellStyle name="40% - Accent5 2 2 3 2 5 7" xfId="30642" xr:uid="{00000000-0005-0000-0000-0000C9400000}"/>
    <cellStyle name="40% - Accent5 2 2 3 2 6" xfId="5772" xr:uid="{00000000-0005-0000-0000-0000CA400000}"/>
    <cellStyle name="40% - Accent5 2 2 3 2 7" xfId="10064" xr:uid="{00000000-0005-0000-0000-0000CB400000}"/>
    <cellStyle name="40% - Accent5 2 2 3 2 8" xfId="14342" xr:uid="{00000000-0005-0000-0000-0000CC400000}"/>
    <cellStyle name="40% - Accent5 2 2 3 2 9" xfId="18598" xr:uid="{00000000-0005-0000-0000-0000CD400000}"/>
    <cellStyle name="40% - Accent5 2 2 3 3" xfId="2055" xr:uid="{00000000-0005-0000-0000-0000CE400000}"/>
    <cellStyle name="40% - Accent5 2 2 3 3 2" xfId="3834" xr:uid="{00000000-0005-0000-0000-0000CF400000}"/>
    <cellStyle name="40% - Accent5 2 2 3 3 2 2" xfId="8808" xr:uid="{00000000-0005-0000-0000-0000D0400000}"/>
    <cellStyle name="40% - Accent5 2 2 3 3 2 3" xfId="13085" xr:uid="{00000000-0005-0000-0000-0000D1400000}"/>
    <cellStyle name="40% - Accent5 2 2 3 3 2 4" xfId="17343" xr:uid="{00000000-0005-0000-0000-0000D2400000}"/>
    <cellStyle name="40% - Accent5 2 2 3 3 2 5" xfId="21562" xr:uid="{00000000-0005-0000-0000-0000D3400000}"/>
    <cellStyle name="40% - Accent5 2 2 3 3 2 6" xfId="25757" xr:uid="{00000000-0005-0000-0000-0000D4400000}"/>
    <cellStyle name="40% - Accent5 2 2 3 3 2 7" xfId="29653" xr:uid="{00000000-0005-0000-0000-0000D5400000}"/>
    <cellStyle name="40% - Accent5 2 2 3 3 3" xfId="7029" xr:uid="{00000000-0005-0000-0000-0000D6400000}"/>
    <cellStyle name="40% - Accent5 2 2 3 3 4" xfId="11314" xr:uid="{00000000-0005-0000-0000-0000D7400000}"/>
    <cellStyle name="40% - Accent5 2 2 3 3 5" xfId="15586" xr:uid="{00000000-0005-0000-0000-0000D8400000}"/>
    <cellStyle name="40% - Accent5 2 2 3 3 6" xfId="19820" xr:uid="{00000000-0005-0000-0000-0000D9400000}"/>
    <cellStyle name="40% - Accent5 2 2 3 3 7" xfId="24058" xr:uid="{00000000-0005-0000-0000-0000DA400000}"/>
    <cellStyle name="40% - Accent5 2 2 3 3 8" xfId="28136" xr:uid="{00000000-0005-0000-0000-0000DB400000}"/>
    <cellStyle name="40% - Accent5 2 2 3 4" xfId="1194" xr:uid="{00000000-0005-0000-0000-0000DC400000}"/>
    <cellStyle name="40% - Accent5 2 2 3 4 2" xfId="6169" xr:uid="{00000000-0005-0000-0000-0000DD400000}"/>
    <cellStyle name="40% - Accent5 2 2 3 4 3" xfId="10458" xr:uid="{00000000-0005-0000-0000-0000DE400000}"/>
    <cellStyle name="40% - Accent5 2 2 3 4 4" xfId="14736" xr:uid="{00000000-0005-0000-0000-0000DF400000}"/>
    <cellStyle name="40% - Accent5 2 2 3 4 5" xfId="18978" xr:uid="{00000000-0005-0000-0000-0000E0400000}"/>
    <cellStyle name="40% - Accent5 2 2 3 4 6" xfId="23224" xr:uid="{00000000-0005-0000-0000-0000E1400000}"/>
    <cellStyle name="40% - Accent5 2 2 3 4 7" xfId="27329" xr:uid="{00000000-0005-0000-0000-0000E2400000}"/>
    <cellStyle name="40% - Accent5 2 2 3 5" xfId="3177" xr:uid="{00000000-0005-0000-0000-0000E3400000}"/>
    <cellStyle name="40% - Accent5 2 2 3 5 2" xfId="8150" xr:uid="{00000000-0005-0000-0000-0000E4400000}"/>
    <cellStyle name="40% - Accent5 2 2 3 5 3" xfId="12427" xr:uid="{00000000-0005-0000-0000-0000E5400000}"/>
    <cellStyle name="40% - Accent5 2 2 3 5 4" xfId="16686" xr:uid="{00000000-0005-0000-0000-0000E6400000}"/>
    <cellStyle name="40% - Accent5 2 2 3 5 5" xfId="20904" xr:uid="{00000000-0005-0000-0000-0000E7400000}"/>
    <cellStyle name="40% - Accent5 2 2 3 5 6" xfId="25100" xr:uid="{00000000-0005-0000-0000-0000E8400000}"/>
    <cellStyle name="40% - Accent5 2 2 3 5 7" xfId="28996" xr:uid="{00000000-0005-0000-0000-0000E9400000}"/>
    <cellStyle name="40% - Accent5 2 2 3 6" xfId="4525" xr:uid="{00000000-0005-0000-0000-0000EA400000}"/>
    <cellStyle name="40% - Accent5 2 2 3 6 2" xfId="9497" xr:uid="{00000000-0005-0000-0000-0000EB400000}"/>
    <cellStyle name="40% - Accent5 2 2 3 6 3" xfId="13775" xr:uid="{00000000-0005-0000-0000-0000EC400000}"/>
    <cellStyle name="40% - Accent5 2 2 3 6 4" xfId="18031" xr:uid="{00000000-0005-0000-0000-0000ED400000}"/>
    <cellStyle name="40% - Accent5 2 2 3 6 5" xfId="22248" xr:uid="{00000000-0005-0000-0000-0000EE400000}"/>
    <cellStyle name="40% - Accent5 2 2 3 6 6" xfId="26434" xr:uid="{00000000-0005-0000-0000-0000EF400000}"/>
    <cellStyle name="40% - Accent5 2 2 3 6 7" xfId="30313" xr:uid="{00000000-0005-0000-0000-0000F0400000}"/>
    <cellStyle name="40% - Accent5 2 2 3 7" xfId="5399" xr:uid="{00000000-0005-0000-0000-0000F1400000}"/>
    <cellStyle name="40% - Accent5 2 2 3 8" xfId="7914" xr:uid="{00000000-0005-0000-0000-0000F2400000}"/>
    <cellStyle name="40% - Accent5 2 2 3 9" xfId="12192" xr:uid="{00000000-0005-0000-0000-0000F3400000}"/>
    <cellStyle name="40% - Accent5 2 2 4" xfId="536" xr:uid="{00000000-0005-0000-0000-0000F4400000}"/>
    <cellStyle name="40% - Accent5 2 2 4 10" xfId="17814" xr:uid="{00000000-0005-0000-0000-0000F5400000}"/>
    <cellStyle name="40% - Accent5 2 2 4 11" xfId="16252" xr:uid="{00000000-0005-0000-0000-0000F6400000}"/>
    <cellStyle name="40% - Accent5 2 2 4 12" xfId="26225" xr:uid="{00000000-0005-0000-0000-0000F7400000}"/>
    <cellStyle name="40% - Accent5 2 2 4 2" xfId="910" xr:uid="{00000000-0005-0000-0000-0000F8400000}"/>
    <cellStyle name="40% - Accent5 2 2 4 2 10" xfId="22963" xr:uid="{00000000-0005-0000-0000-0000F9400000}"/>
    <cellStyle name="40% - Accent5 2 2 4 2 11" xfId="27115" xr:uid="{00000000-0005-0000-0000-0000FA400000}"/>
    <cellStyle name="40% - Accent5 2 2 4 2 2" xfId="2449" xr:uid="{00000000-0005-0000-0000-0000FB400000}"/>
    <cellStyle name="40% - Accent5 2 2 4 2 2 2" xfId="4277" xr:uid="{00000000-0005-0000-0000-0000FC400000}"/>
    <cellStyle name="40% - Accent5 2 2 4 2 2 2 2" xfId="9251" xr:uid="{00000000-0005-0000-0000-0000FD400000}"/>
    <cellStyle name="40% - Accent5 2 2 4 2 2 2 3" xfId="13528" xr:uid="{00000000-0005-0000-0000-0000FE400000}"/>
    <cellStyle name="40% - Accent5 2 2 4 2 2 2 4" xfId="17786" xr:uid="{00000000-0005-0000-0000-0000FF400000}"/>
    <cellStyle name="40% - Accent5 2 2 4 2 2 2 5" xfId="22005" xr:uid="{00000000-0005-0000-0000-000000410000}"/>
    <cellStyle name="40% - Accent5 2 2 4 2 2 2 6" xfId="26200" xr:uid="{00000000-0005-0000-0000-000001410000}"/>
    <cellStyle name="40% - Accent5 2 2 4 2 2 2 7" xfId="30096" xr:uid="{00000000-0005-0000-0000-000002410000}"/>
    <cellStyle name="40% - Accent5 2 2 4 2 2 3" xfId="7423" xr:uid="{00000000-0005-0000-0000-000003410000}"/>
    <cellStyle name="40% - Accent5 2 2 4 2 2 4" xfId="11708" xr:uid="{00000000-0005-0000-0000-000004410000}"/>
    <cellStyle name="40% - Accent5 2 2 4 2 2 5" xfId="15980" xr:uid="{00000000-0005-0000-0000-000005410000}"/>
    <cellStyle name="40% - Accent5 2 2 4 2 2 6" xfId="20214" xr:uid="{00000000-0005-0000-0000-000006410000}"/>
    <cellStyle name="40% - Accent5 2 2 4 2 2 7" xfId="24452" xr:uid="{00000000-0005-0000-0000-000007410000}"/>
    <cellStyle name="40% - Accent5 2 2 4 2 2 8" xfId="28530" xr:uid="{00000000-0005-0000-0000-000008410000}"/>
    <cellStyle name="40% - Accent5 2 2 4 2 3" xfId="1602" xr:uid="{00000000-0005-0000-0000-000009410000}"/>
    <cellStyle name="40% - Accent5 2 2 4 2 3 2" xfId="6577" xr:uid="{00000000-0005-0000-0000-00000A410000}"/>
    <cellStyle name="40% - Accent5 2 2 4 2 3 3" xfId="10866" xr:uid="{00000000-0005-0000-0000-00000B410000}"/>
    <cellStyle name="40% - Accent5 2 2 4 2 3 4" xfId="15142" xr:uid="{00000000-0005-0000-0000-00000C410000}"/>
    <cellStyle name="40% - Accent5 2 2 4 2 3 5" xfId="19380" xr:uid="{00000000-0005-0000-0000-00000D410000}"/>
    <cellStyle name="40% - Accent5 2 2 4 2 3 6" xfId="23629" xr:uid="{00000000-0005-0000-0000-00000E410000}"/>
    <cellStyle name="40% - Accent5 2 2 4 2 3 7" xfId="27723" xr:uid="{00000000-0005-0000-0000-00000F410000}"/>
    <cellStyle name="40% - Accent5 2 2 4 2 4" xfId="3620" xr:uid="{00000000-0005-0000-0000-000010410000}"/>
    <cellStyle name="40% - Accent5 2 2 4 2 4 2" xfId="8594" xr:uid="{00000000-0005-0000-0000-000011410000}"/>
    <cellStyle name="40% - Accent5 2 2 4 2 4 3" xfId="12871" xr:uid="{00000000-0005-0000-0000-000012410000}"/>
    <cellStyle name="40% - Accent5 2 2 4 2 4 4" xfId="17129" xr:uid="{00000000-0005-0000-0000-000013410000}"/>
    <cellStyle name="40% - Accent5 2 2 4 2 4 5" xfId="21348" xr:uid="{00000000-0005-0000-0000-000014410000}"/>
    <cellStyle name="40% - Accent5 2 2 4 2 4 6" xfId="25543" xr:uid="{00000000-0005-0000-0000-000015410000}"/>
    <cellStyle name="40% - Accent5 2 2 4 2 4 7" xfId="29439" xr:uid="{00000000-0005-0000-0000-000016410000}"/>
    <cellStyle name="40% - Accent5 2 2 4 2 5" xfId="4968" xr:uid="{00000000-0005-0000-0000-000017410000}"/>
    <cellStyle name="40% - Accent5 2 2 4 2 5 2" xfId="9940" xr:uid="{00000000-0005-0000-0000-000018410000}"/>
    <cellStyle name="40% - Accent5 2 2 4 2 5 3" xfId="14218" xr:uid="{00000000-0005-0000-0000-000019410000}"/>
    <cellStyle name="40% - Accent5 2 2 4 2 5 4" xfId="18474" xr:uid="{00000000-0005-0000-0000-00001A410000}"/>
    <cellStyle name="40% - Accent5 2 2 4 2 5 5" xfId="22691" xr:uid="{00000000-0005-0000-0000-00001B410000}"/>
    <cellStyle name="40% - Accent5 2 2 4 2 5 6" xfId="26877" xr:uid="{00000000-0005-0000-0000-00001C410000}"/>
    <cellStyle name="40% - Accent5 2 2 4 2 5 7" xfId="30756" xr:uid="{00000000-0005-0000-0000-00001D410000}"/>
    <cellStyle name="40% - Accent5 2 2 4 2 6" xfId="5886" xr:uid="{00000000-0005-0000-0000-00001E410000}"/>
    <cellStyle name="40% - Accent5 2 2 4 2 7" xfId="10178" xr:uid="{00000000-0005-0000-0000-00001F410000}"/>
    <cellStyle name="40% - Accent5 2 2 4 2 8" xfId="14456" xr:uid="{00000000-0005-0000-0000-000020410000}"/>
    <cellStyle name="40% - Accent5 2 2 4 2 9" xfId="18712" xr:uid="{00000000-0005-0000-0000-000021410000}"/>
    <cellStyle name="40% - Accent5 2 2 4 3" xfId="2183" xr:uid="{00000000-0005-0000-0000-000022410000}"/>
    <cellStyle name="40% - Accent5 2 2 4 3 2" xfId="3948" xr:uid="{00000000-0005-0000-0000-000023410000}"/>
    <cellStyle name="40% - Accent5 2 2 4 3 2 2" xfId="8922" xr:uid="{00000000-0005-0000-0000-000024410000}"/>
    <cellStyle name="40% - Accent5 2 2 4 3 2 3" xfId="13199" xr:uid="{00000000-0005-0000-0000-000025410000}"/>
    <cellStyle name="40% - Accent5 2 2 4 3 2 4" xfId="17457" xr:uid="{00000000-0005-0000-0000-000026410000}"/>
    <cellStyle name="40% - Accent5 2 2 4 3 2 5" xfId="21676" xr:uid="{00000000-0005-0000-0000-000027410000}"/>
    <cellStyle name="40% - Accent5 2 2 4 3 2 6" xfId="25871" xr:uid="{00000000-0005-0000-0000-000028410000}"/>
    <cellStyle name="40% - Accent5 2 2 4 3 2 7" xfId="29767" xr:uid="{00000000-0005-0000-0000-000029410000}"/>
    <cellStyle name="40% - Accent5 2 2 4 3 3" xfId="7157" xr:uid="{00000000-0005-0000-0000-00002A410000}"/>
    <cellStyle name="40% - Accent5 2 2 4 3 4" xfId="11442" xr:uid="{00000000-0005-0000-0000-00002B410000}"/>
    <cellStyle name="40% - Accent5 2 2 4 3 5" xfId="15714" xr:uid="{00000000-0005-0000-0000-00002C410000}"/>
    <cellStyle name="40% - Accent5 2 2 4 3 6" xfId="19948" xr:uid="{00000000-0005-0000-0000-00002D410000}"/>
    <cellStyle name="40% - Accent5 2 2 4 3 7" xfId="24186" xr:uid="{00000000-0005-0000-0000-00002E410000}"/>
    <cellStyle name="40% - Accent5 2 2 4 3 8" xfId="28264" xr:uid="{00000000-0005-0000-0000-00002F410000}"/>
    <cellStyle name="40% - Accent5 2 2 4 4" xfId="1326" xr:uid="{00000000-0005-0000-0000-000030410000}"/>
    <cellStyle name="40% - Accent5 2 2 4 4 2" xfId="6301" xr:uid="{00000000-0005-0000-0000-000031410000}"/>
    <cellStyle name="40% - Accent5 2 2 4 4 3" xfId="10590" xr:uid="{00000000-0005-0000-0000-000032410000}"/>
    <cellStyle name="40% - Accent5 2 2 4 4 4" xfId="14866" xr:uid="{00000000-0005-0000-0000-000033410000}"/>
    <cellStyle name="40% - Accent5 2 2 4 4 5" xfId="19107" xr:uid="{00000000-0005-0000-0000-000034410000}"/>
    <cellStyle name="40% - Accent5 2 2 4 4 6" xfId="23354" xr:uid="{00000000-0005-0000-0000-000035410000}"/>
    <cellStyle name="40% - Accent5 2 2 4 4 7" xfId="27457" xr:uid="{00000000-0005-0000-0000-000036410000}"/>
    <cellStyle name="40% - Accent5 2 2 4 5" xfId="3291" xr:uid="{00000000-0005-0000-0000-000037410000}"/>
    <cellStyle name="40% - Accent5 2 2 4 5 2" xfId="8264" xr:uid="{00000000-0005-0000-0000-000038410000}"/>
    <cellStyle name="40% - Accent5 2 2 4 5 3" xfId="12541" xr:uid="{00000000-0005-0000-0000-000039410000}"/>
    <cellStyle name="40% - Accent5 2 2 4 5 4" xfId="16800" xr:uid="{00000000-0005-0000-0000-00003A410000}"/>
    <cellStyle name="40% - Accent5 2 2 4 5 5" xfId="21018" xr:uid="{00000000-0005-0000-0000-00003B410000}"/>
    <cellStyle name="40% - Accent5 2 2 4 5 6" xfId="25214" xr:uid="{00000000-0005-0000-0000-00003C410000}"/>
    <cellStyle name="40% - Accent5 2 2 4 5 7" xfId="29110" xr:uid="{00000000-0005-0000-0000-00003D410000}"/>
    <cellStyle name="40% - Accent5 2 2 4 6" xfId="4639" xr:uid="{00000000-0005-0000-0000-00003E410000}"/>
    <cellStyle name="40% - Accent5 2 2 4 6 2" xfId="9611" xr:uid="{00000000-0005-0000-0000-00003F410000}"/>
    <cellStyle name="40% - Accent5 2 2 4 6 3" xfId="13889" xr:uid="{00000000-0005-0000-0000-000040410000}"/>
    <cellStyle name="40% - Accent5 2 2 4 6 4" xfId="18145" xr:uid="{00000000-0005-0000-0000-000041410000}"/>
    <cellStyle name="40% - Accent5 2 2 4 6 5" xfId="22362" xr:uid="{00000000-0005-0000-0000-000042410000}"/>
    <cellStyle name="40% - Accent5 2 2 4 6 6" xfId="26548" xr:uid="{00000000-0005-0000-0000-000043410000}"/>
    <cellStyle name="40% - Accent5 2 2 4 6 7" xfId="30427" xr:uid="{00000000-0005-0000-0000-000044410000}"/>
    <cellStyle name="40% - Accent5 2 2 4 7" xfId="5513" xr:uid="{00000000-0005-0000-0000-000045410000}"/>
    <cellStyle name="40% - Accent5 2 2 4 8" xfId="9279" xr:uid="{00000000-0005-0000-0000-000046410000}"/>
    <cellStyle name="40% - Accent5 2 2 4 9" xfId="13557" xr:uid="{00000000-0005-0000-0000-000047410000}"/>
    <cellStyle name="40% - Accent5 2 2 5" xfId="637" xr:uid="{00000000-0005-0000-0000-000048410000}"/>
    <cellStyle name="40% - Accent5 2 2 5 10" xfId="10919" xr:uid="{00000000-0005-0000-0000-000049410000}"/>
    <cellStyle name="40% - Accent5 2 2 5 11" xfId="20435" xr:uid="{00000000-0005-0000-0000-00004A410000}"/>
    <cellStyle name="40% - Accent5 2 2 5 12" xfId="20531" xr:uid="{00000000-0005-0000-0000-00004B410000}"/>
    <cellStyle name="40% - Accent5 2 2 5 2" xfId="1604" xr:uid="{00000000-0005-0000-0000-00004C410000}"/>
    <cellStyle name="40% - Accent5 2 2 5 2 2" xfId="2451" xr:uid="{00000000-0005-0000-0000-00004D410000}"/>
    <cellStyle name="40% - Accent5 2 2 5 2 2 2" xfId="7425" xr:uid="{00000000-0005-0000-0000-00004E410000}"/>
    <cellStyle name="40% - Accent5 2 2 5 2 2 3" xfId="11710" xr:uid="{00000000-0005-0000-0000-00004F410000}"/>
    <cellStyle name="40% - Accent5 2 2 5 2 2 4" xfId="15982" xr:uid="{00000000-0005-0000-0000-000050410000}"/>
    <cellStyle name="40% - Accent5 2 2 5 2 2 5" xfId="20216" xr:uid="{00000000-0005-0000-0000-000051410000}"/>
    <cellStyle name="40% - Accent5 2 2 5 2 2 6" xfId="24454" xr:uid="{00000000-0005-0000-0000-000052410000}"/>
    <cellStyle name="40% - Accent5 2 2 5 2 2 7" xfId="28532" xr:uid="{00000000-0005-0000-0000-000053410000}"/>
    <cellStyle name="40% - Accent5 2 2 5 2 3" xfId="4004" xr:uid="{00000000-0005-0000-0000-000054410000}"/>
    <cellStyle name="40% - Accent5 2 2 5 2 3 2" xfId="8978" xr:uid="{00000000-0005-0000-0000-000055410000}"/>
    <cellStyle name="40% - Accent5 2 2 5 2 3 3" xfId="13255" xr:uid="{00000000-0005-0000-0000-000056410000}"/>
    <cellStyle name="40% - Accent5 2 2 5 2 3 4" xfId="17513" xr:uid="{00000000-0005-0000-0000-000057410000}"/>
    <cellStyle name="40% - Accent5 2 2 5 2 3 5" xfId="21732" xr:uid="{00000000-0005-0000-0000-000058410000}"/>
    <cellStyle name="40% - Accent5 2 2 5 2 3 6" xfId="25927" xr:uid="{00000000-0005-0000-0000-000059410000}"/>
    <cellStyle name="40% - Accent5 2 2 5 2 3 7" xfId="29823" xr:uid="{00000000-0005-0000-0000-00005A410000}"/>
    <cellStyle name="40% - Accent5 2 2 5 2 4" xfId="6579" xr:uid="{00000000-0005-0000-0000-00005B410000}"/>
    <cellStyle name="40% - Accent5 2 2 5 2 5" xfId="10868" xr:uid="{00000000-0005-0000-0000-00005C410000}"/>
    <cellStyle name="40% - Accent5 2 2 5 2 6" xfId="15144" xr:uid="{00000000-0005-0000-0000-00005D410000}"/>
    <cellStyle name="40% - Accent5 2 2 5 2 7" xfId="19382" xr:uid="{00000000-0005-0000-0000-00005E410000}"/>
    <cellStyle name="40% - Accent5 2 2 5 2 8" xfId="23631" xr:uid="{00000000-0005-0000-0000-00005F410000}"/>
    <cellStyle name="40% - Accent5 2 2 5 2 9" xfId="27725" xr:uid="{00000000-0005-0000-0000-000060410000}"/>
    <cellStyle name="40% - Accent5 2 2 5 3" xfId="2450" xr:uid="{00000000-0005-0000-0000-000061410000}"/>
    <cellStyle name="40% - Accent5 2 2 5 3 2" xfId="7424" xr:uid="{00000000-0005-0000-0000-000062410000}"/>
    <cellStyle name="40% - Accent5 2 2 5 3 3" xfId="11709" xr:uid="{00000000-0005-0000-0000-000063410000}"/>
    <cellStyle name="40% - Accent5 2 2 5 3 4" xfId="15981" xr:uid="{00000000-0005-0000-0000-000064410000}"/>
    <cellStyle name="40% - Accent5 2 2 5 3 5" xfId="20215" xr:uid="{00000000-0005-0000-0000-000065410000}"/>
    <cellStyle name="40% - Accent5 2 2 5 3 6" xfId="24453" xr:uid="{00000000-0005-0000-0000-000066410000}"/>
    <cellStyle name="40% - Accent5 2 2 5 3 7" xfId="28531" xr:uid="{00000000-0005-0000-0000-000067410000}"/>
    <cellStyle name="40% - Accent5 2 2 5 4" xfId="1603" xr:uid="{00000000-0005-0000-0000-000068410000}"/>
    <cellStyle name="40% - Accent5 2 2 5 4 2" xfId="6578" xr:uid="{00000000-0005-0000-0000-000069410000}"/>
    <cellStyle name="40% - Accent5 2 2 5 4 3" xfId="10867" xr:uid="{00000000-0005-0000-0000-00006A410000}"/>
    <cellStyle name="40% - Accent5 2 2 5 4 4" xfId="15143" xr:uid="{00000000-0005-0000-0000-00006B410000}"/>
    <cellStyle name="40% - Accent5 2 2 5 4 5" xfId="19381" xr:uid="{00000000-0005-0000-0000-00006C410000}"/>
    <cellStyle name="40% - Accent5 2 2 5 4 6" xfId="23630" xr:uid="{00000000-0005-0000-0000-00006D410000}"/>
    <cellStyle name="40% - Accent5 2 2 5 4 7" xfId="27724" xr:uid="{00000000-0005-0000-0000-00006E410000}"/>
    <cellStyle name="40% - Accent5 2 2 5 5" xfId="3347" xr:uid="{00000000-0005-0000-0000-00006F410000}"/>
    <cellStyle name="40% - Accent5 2 2 5 5 2" xfId="8321" xr:uid="{00000000-0005-0000-0000-000070410000}"/>
    <cellStyle name="40% - Accent5 2 2 5 5 3" xfId="12598" xr:uid="{00000000-0005-0000-0000-000071410000}"/>
    <cellStyle name="40% - Accent5 2 2 5 5 4" xfId="16856" xr:uid="{00000000-0005-0000-0000-000072410000}"/>
    <cellStyle name="40% - Accent5 2 2 5 5 5" xfId="21075" xr:uid="{00000000-0005-0000-0000-000073410000}"/>
    <cellStyle name="40% - Accent5 2 2 5 5 6" xfId="25270" xr:uid="{00000000-0005-0000-0000-000074410000}"/>
    <cellStyle name="40% - Accent5 2 2 5 5 7" xfId="29166" xr:uid="{00000000-0005-0000-0000-000075410000}"/>
    <cellStyle name="40% - Accent5 2 2 5 6" xfId="4695" xr:uid="{00000000-0005-0000-0000-000076410000}"/>
    <cellStyle name="40% - Accent5 2 2 5 6 2" xfId="9667" xr:uid="{00000000-0005-0000-0000-000077410000}"/>
    <cellStyle name="40% - Accent5 2 2 5 6 3" xfId="13945" xr:uid="{00000000-0005-0000-0000-000078410000}"/>
    <cellStyle name="40% - Accent5 2 2 5 6 4" xfId="18201" xr:uid="{00000000-0005-0000-0000-000079410000}"/>
    <cellStyle name="40% - Accent5 2 2 5 6 5" xfId="22418" xr:uid="{00000000-0005-0000-0000-00007A410000}"/>
    <cellStyle name="40% - Accent5 2 2 5 6 6" xfId="26604" xr:uid="{00000000-0005-0000-0000-00007B410000}"/>
    <cellStyle name="40% - Accent5 2 2 5 6 7" xfId="30483" xr:uid="{00000000-0005-0000-0000-00007C410000}"/>
    <cellStyle name="40% - Accent5 2 2 5 7" xfId="5613" xr:uid="{00000000-0005-0000-0000-00007D410000}"/>
    <cellStyle name="40% - Accent5 2 2 5 8" xfId="5266" xr:uid="{00000000-0005-0000-0000-00007E410000}"/>
    <cellStyle name="40% - Accent5 2 2 5 9" xfId="6630" xr:uid="{00000000-0005-0000-0000-00007F410000}"/>
    <cellStyle name="40% - Accent5 2 2 6" xfId="1605" xr:uid="{00000000-0005-0000-0000-000080410000}"/>
    <cellStyle name="40% - Accent5 2 2 6 2" xfId="2452" xr:uid="{00000000-0005-0000-0000-000081410000}"/>
    <cellStyle name="40% - Accent5 2 2 6 2 2" xfId="7426" xr:uid="{00000000-0005-0000-0000-000082410000}"/>
    <cellStyle name="40% - Accent5 2 2 6 2 3" xfId="11711" xr:uid="{00000000-0005-0000-0000-000083410000}"/>
    <cellStyle name="40% - Accent5 2 2 6 2 4" xfId="15983" xr:uid="{00000000-0005-0000-0000-000084410000}"/>
    <cellStyle name="40% - Accent5 2 2 6 2 5" xfId="20217" xr:uid="{00000000-0005-0000-0000-000085410000}"/>
    <cellStyle name="40% - Accent5 2 2 6 2 6" xfId="24455" xr:uid="{00000000-0005-0000-0000-000086410000}"/>
    <cellStyle name="40% - Accent5 2 2 6 2 7" xfId="28533" xr:uid="{00000000-0005-0000-0000-000087410000}"/>
    <cellStyle name="40% - Accent5 2 2 6 3" xfId="3675" xr:uid="{00000000-0005-0000-0000-000088410000}"/>
    <cellStyle name="40% - Accent5 2 2 6 3 2" xfId="8649" xr:uid="{00000000-0005-0000-0000-000089410000}"/>
    <cellStyle name="40% - Accent5 2 2 6 3 3" xfId="12926" xr:uid="{00000000-0005-0000-0000-00008A410000}"/>
    <cellStyle name="40% - Accent5 2 2 6 3 4" xfId="17184" xr:uid="{00000000-0005-0000-0000-00008B410000}"/>
    <cellStyle name="40% - Accent5 2 2 6 3 5" xfId="21403" xr:uid="{00000000-0005-0000-0000-00008C410000}"/>
    <cellStyle name="40% - Accent5 2 2 6 3 6" xfId="25598" xr:uid="{00000000-0005-0000-0000-00008D410000}"/>
    <cellStyle name="40% - Accent5 2 2 6 3 7" xfId="29494" xr:uid="{00000000-0005-0000-0000-00008E410000}"/>
    <cellStyle name="40% - Accent5 2 2 6 4" xfId="6580" xr:uid="{00000000-0005-0000-0000-00008F410000}"/>
    <cellStyle name="40% - Accent5 2 2 6 5" xfId="10869" xr:uid="{00000000-0005-0000-0000-000090410000}"/>
    <cellStyle name="40% - Accent5 2 2 6 6" xfId="15145" xr:uid="{00000000-0005-0000-0000-000091410000}"/>
    <cellStyle name="40% - Accent5 2 2 6 7" xfId="19383" xr:uid="{00000000-0005-0000-0000-000092410000}"/>
    <cellStyle name="40% - Accent5 2 2 6 8" xfId="23632" xr:uid="{00000000-0005-0000-0000-000093410000}"/>
    <cellStyle name="40% - Accent5 2 2 6 9" xfId="27726" xr:uid="{00000000-0005-0000-0000-000094410000}"/>
    <cellStyle name="40% - Accent5 2 2 7" xfId="1889" xr:uid="{00000000-0005-0000-0000-000095410000}"/>
    <cellStyle name="40% - Accent5 2 2 7 2" xfId="6863" xr:uid="{00000000-0005-0000-0000-000096410000}"/>
    <cellStyle name="40% - Accent5 2 2 7 3" xfId="11149" xr:uid="{00000000-0005-0000-0000-000097410000}"/>
    <cellStyle name="40% - Accent5 2 2 7 4" xfId="15423" xr:uid="{00000000-0005-0000-0000-000098410000}"/>
    <cellStyle name="40% - Accent5 2 2 7 5" xfId="19658" xr:uid="{00000000-0005-0000-0000-000099410000}"/>
    <cellStyle name="40% - Accent5 2 2 7 6" xfId="23898" xr:uid="{00000000-0005-0000-0000-00009A410000}"/>
    <cellStyle name="40% - Accent5 2 2 7 7" xfId="27979" xr:uid="{00000000-0005-0000-0000-00009B410000}"/>
    <cellStyle name="40% - Accent5 2 2 8" xfId="986" xr:uid="{00000000-0005-0000-0000-00009C410000}"/>
    <cellStyle name="40% - Accent5 2 2 8 2" xfId="5962" xr:uid="{00000000-0005-0000-0000-00009D410000}"/>
    <cellStyle name="40% - Accent5 2 2 8 3" xfId="10252" xr:uid="{00000000-0005-0000-0000-00009E410000}"/>
    <cellStyle name="40% - Accent5 2 2 8 4" xfId="14530" xr:uid="{00000000-0005-0000-0000-00009F410000}"/>
    <cellStyle name="40% - Accent5 2 2 8 5" xfId="18782" xr:uid="{00000000-0005-0000-0000-0000A0410000}"/>
    <cellStyle name="40% - Accent5 2 2 8 6" xfId="23033" xr:uid="{00000000-0005-0000-0000-0000A1410000}"/>
    <cellStyle name="40% - Accent5 2 2 8 7" xfId="27170" xr:uid="{00000000-0005-0000-0000-0000A2410000}"/>
    <cellStyle name="40% - Accent5 2 2 9" xfId="3013" xr:uid="{00000000-0005-0000-0000-0000A3410000}"/>
    <cellStyle name="40% - Accent5 2 2 9 2" xfId="7986" xr:uid="{00000000-0005-0000-0000-0000A4410000}"/>
    <cellStyle name="40% - Accent5 2 2 9 3" xfId="12263" xr:uid="{00000000-0005-0000-0000-0000A5410000}"/>
    <cellStyle name="40% - Accent5 2 2 9 4" xfId="16522" xr:uid="{00000000-0005-0000-0000-0000A6410000}"/>
    <cellStyle name="40% - Accent5 2 2 9 5" xfId="20741" xr:uid="{00000000-0005-0000-0000-0000A7410000}"/>
    <cellStyle name="40% - Accent5 2 2 9 6" xfId="24939" xr:uid="{00000000-0005-0000-0000-0000A8410000}"/>
    <cellStyle name="40% - Accent5 2 2 9 7" xfId="28836" xr:uid="{00000000-0005-0000-0000-0000A9410000}"/>
    <cellStyle name="40% - Accent5 2 3" xfId="242" xr:uid="{00000000-0005-0000-0000-0000AA410000}"/>
    <cellStyle name="40% - Accent5 2 3 10" xfId="13546" xr:uid="{00000000-0005-0000-0000-0000AB410000}"/>
    <cellStyle name="40% - Accent5 2 3 11" xfId="17803" xr:uid="{00000000-0005-0000-0000-0000AC410000}"/>
    <cellStyle name="40% - Accent5 2 3 12" xfId="20634" xr:uid="{00000000-0005-0000-0000-0000AD410000}"/>
    <cellStyle name="40% - Accent5 2 3 13" xfId="26214" xr:uid="{00000000-0005-0000-0000-0000AE410000}"/>
    <cellStyle name="40% - Accent5 2 3 2" xfId="454" xr:uid="{00000000-0005-0000-0000-0000AF410000}"/>
    <cellStyle name="40% - Accent5 2 3 2 10" xfId="16275" xr:uid="{00000000-0005-0000-0000-0000B0410000}"/>
    <cellStyle name="40% - Accent5 2 3 2 11" xfId="22025" xr:uid="{00000000-0005-0000-0000-0000B1410000}"/>
    <cellStyle name="40% - Accent5 2 3 2 12" xfId="24727" xr:uid="{00000000-0005-0000-0000-0000B2410000}"/>
    <cellStyle name="40% - Accent5 2 3 2 2" xfId="828" xr:uid="{00000000-0005-0000-0000-0000B3410000}"/>
    <cellStyle name="40% - Accent5 2 3 2 2 10" xfId="22881" xr:uid="{00000000-0005-0000-0000-0000B4410000}"/>
    <cellStyle name="40% - Accent5 2 3 2 2 11" xfId="27033" xr:uid="{00000000-0005-0000-0000-0000B5410000}"/>
    <cellStyle name="40% - Accent5 2 3 2 2 2" xfId="2453" xr:uid="{00000000-0005-0000-0000-0000B6410000}"/>
    <cellStyle name="40% - Accent5 2 3 2 2 2 2" xfId="4195" xr:uid="{00000000-0005-0000-0000-0000B7410000}"/>
    <cellStyle name="40% - Accent5 2 3 2 2 2 2 2" xfId="9169" xr:uid="{00000000-0005-0000-0000-0000B8410000}"/>
    <cellStyle name="40% - Accent5 2 3 2 2 2 2 3" xfId="13446" xr:uid="{00000000-0005-0000-0000-0000B9410000}"/>
    <cellStyle name="40% - Accent5 2 3 2 2 2 2 4" xfId="17704" xr:uid="{00000000-0005-0000-0000-0000BA410000}"/>
    <cellStyle name="40% - Accent5 2 3 2 2 2 2 5" xfId="21923" xr:uid="{00000000-0005-0000-0000-0000BB410000}"/>
    <cellStyle name="40% - Accent5 2 3 2 2 2 2 6" xfId="26118" xr:uid="{00000000-0005-0000-0000-0000BC410000}"/>
    <cellStyle name="40% - Accent5 2 3 2 2 2 2 7" xfId="30014" xr:uid="{00000000-0005-0000-0000-0000BD410000}"/>
    <cellStyle name="40% - Accent5 2 3 2 2 2 3" xfId="7427" xr:uid="{00000000-0005-0000-0000-0000BE410000}"/>
    <cellStyle name="40% - Accent5 2 3 2 2 2 4" xfId="11712" xr:uid="{00000000-0005-0000-0000-0000BF410000}"/>
    <cellStyle name="40% - Accent5 2 3 2 2 2 5" xfId="15984" xr:uid="{00000000-0005-0000-0000-0000C0410000}"/>
    <cellStyle name="40% - Accent5 2 3 2 2 2 6" xfId="20218" xr:uid="{00000000-0005-0000-0000-0000C1410000}"/>
    <cellStyle name="40% - Accent5 2 3 2 2 2 7" xfId="24456" xr:uid="{00000000-0005-0000-0000-0000C2410000}"/>
    <cellStyle name="40% - Accent5 2 3 2 2 2 8" xfId="28534" xr:uid="{00000000-0005-0000-0000-0000C3410000}"/>
    <cellStyle name="40% - Accent5 2 3 2 2 3" xfId="1606" xr:uid="{00000000-0005-0000-0000-0000C4410000}"/>
    <cellStyle name="40% - Accent5 2 3 2 2 3 2" xfId="6581" xr:uid="{00000000-0005-0000-0000-0000C5410000}"/>
    <cellStyle name="40% - Accent5 2 3 2 2 3 3" xfId="10870" xr:uid="{00000000-0005-0000-0000-0000C6410000}"/>
    <cellStyle name="40% - Accent5 2 3 2 2 3 4" xfId="15146" xr:uid="{00000000-0005-0000-0000-0000C7410000}"/>
    <cellStyle name="40% - Accent5 2 3 2 2 3 5" xfId="19384" xr:uid="{00000000-0005-0000-0000-0000C8410000}"/>
    <cellStyle name="40% - Accent5 2 3 2 2 3 6" xfId="23633" xr:uid="{00000000-0005-0000-0000-0000C9410000}"/>
    <cellStyle name="40% - Accent5 2 3 2 2 3 7" xfId="27727" xr:uid="{00000000-0005-0000-0000-0000CA410000}"/>
    <cellStyle name="40% - Accent5 2 3 2 2 4" xfId="3538" xr:uid="{00000000-0005-0000-0000-0000CB410000}"/>
    <cellStyle name="40% - Accent5 2 3 2 2 4 2" xfId="8512" xr:uid="{00000000-0005-0000-0000-0000CC410000}"/>
    <cellStyle name="40% - Accent5 2 3 2 2 4 3" xfId="12789" xr:uid="{00000000-0005-0000-0000-0000CD410000}"/>
    <cellStyle name="40% - Accent5 2 3 2 2 4 4" xfId="17047" xr:uid="{00000000-0005-0000-0000-0000CE410000}"/>
    <cellStyle name="40% - Accent5 2 3 2 2 4 5" xfId="21266" xr:uid="{00000000-0005-0000-0000-0000CF410000}"/>
    <cellStyle name="40% - Accent5 2 3 2 2 4 6" xfId="25461" xr:uid="{00000000-0005-0000-0000-0000D0410000}"/>
    <cellStyle name="40% - Accent5 2 3 2 2 4 7" xfId="29357" xr:uid="{00000000-0005-0000-0000-0000D1410000}"/>
    <cellStyle name="40% - Accent5 2 3 2 2 5" xfId="4886" xr:uid="{00000000-0005-0000-0000-0000D2410000}"/>
    <cellStyle name="40% - Accent5 2 3 2 2 5 2" xfId="9858" xr:uid="{00000000-0005-0000-0000-0000D3410000}"/>
    <cellStyle name="40% - Accent5 2 3 2 2 5 3" xfId="14136" xr:uid="{00000000-0005-0000-0000-0000D4410000}"/>
    <cellStyle name="40% - Accent5 2 3 2 2 5 4" xfId="18392" xr:uid="{00000000-0005-0000-0000-0000D5410000}"/>
    <cellStyle name="40% - Accent5 2 3 2 2 5 5" xfId="22609" xr:uid="{00000000-0005-0000-0000-0000D6410000}"/>
    <cellStyle name="40% - Accent5 2 3 2 2 5 6" xfId="26795" xr:uid="{00000000-0005-0000-0000-0000D7410000}"/>
    <cellStyle name="40% - Accent5 2 3 2 2 5 7" xfId="30674" xr:uid="{00000000-0005-0000-0000-0000D8410000}"/>
    <cellStyle name="40% - Accent5 2 3 2 2 6" xfId="5804" xr:uid="{00000000-0005-0000-0000-0000D9410000}"/>
    <cellStyle name="40% - Accent5 2 3 2 2 7" xfId="10096" xr:uid="{00000000-0005-0000-0000-0000DA410000}"/>
    <cellStyle name="40% - Accent5 2 3 2 2 8" xfId="14374" xr:uid="{00000000-0005-0000-0000-0000DB410000}"/>
    <cellStyle name="40% - Accent5 2 3 2 2 9" xfId="18630" xr:uid="{00000000-0005-0000-0000-0000DC410000}"/>
    <cellStyle name="40% - Accent5 2 3 2 3" xfId="2087" xr:uid="{00000000-0005-0000-0000-0000DD410000}"/>
    <cellStyle name="40% - Accent5 2 3 2 3 2" xfId="3866" xr:uid="{00000000-0005-0000-0000-0000DE410000}"/>
    <cellStyle name="40% - Accent5 2 3 2 3 2 2" xfId="8840" xr:uid="{00000000-0005-0000-0000-0000DF410000}"/>
    <cellStyle name="40% - Accent5 2 3 2 3 2 3" xfId="13117" xr:uid="{00000000-0005-0000-0000-0000E0410000}"/>
    <cellStyle name="40% - Accent5 2 3 2 3 2 4" xfId="17375" xr:uid="{00000000-0005-0000-0000-0000E1410000}"/>
    <cellStyle name="40% - Accent5 2 3 2 3 2 5" xfId="21594" xr:uid="{00000000-0005-0000-0000-0000E2410000}"/>
    <cellStyle name="40% - Accent5 2 3 2 3 2 6" xfId="25789" xr:uid="{00000000-0005-0000-0000-0000E3410000}"/>
    <cellStyle name="40% - Accent5 2 3 2 3 2 7" xfId="29685" xr:uid="{00000000-0005-0000-0000-0000E4410000}"/>
    <cellStyle name="40% - Accent5 2 3 2 3 3" xfId="7061" xr:uid="{00000000-0005-0000-0000-0000E5410000}"/>
    <cellStyle name="40% - Accent5 2 3 2 3 4" xfId="11346" xr:uid="{00000000-0005-0000-0000-0000E6410000}"/>
    <cellStyle name="40% - Accent5 2 3 2 3 5" xfId="15618" xr:uid="{00000000-0005-0000-0000-0000E7410000}"/>
    <cellStyle name="40% - Accent5 2 3 2 3 6" xfId="19852" xr:uid="{00000000-0005-0000-0000-0000E8410000}"/>
    <cellStyle name="40% - Accent5 2 3 2 3 7" xfId="24090" xr:uid="{00000000-0005-0000-0000-0000E9410000}"/>
    <cellStyle name="40% - Accent5 2 3 2 3 8" xfId="28168" xr:uid="{00000000-0005-0000-0000-0000EA410000}"/>
    <cellStyle name="40% - Accent5 2 3 2 4" xfId="1226" xr:uid="{00000000-0005-0000-0000-0000EB410000}"/>
    <cellStyle name="40% - Accent5 2 3 2 4 2" xfId="6201" xr:uid="{00000000-0005-0000-0000-0000EC410000}"/>
    <cellStyle name="40% - Accent5 2 3 2 4 3" xfId="10490" xr:uid="{00000000-0005-0000-0000-0000ED410000}"/>
    <cellStyle name="40% - Accent5 2 3 2 4 4" xfId="14768" xr:uid="{00000000-0005-0000-0000-0000EE410000}"/>
    <cellStyle name="40% - Accent5 2 3 2 4 5" xfId="19010" xr:uid="{00000000-0005-0000-0000-0000EF410000}"/>
    <cellStyle name="40% - Accent5 2 3 2 4 6" xfId="23256" xr:uid="{00000000-0005-0000-0000-0000F0410000}"/>
    <cellStyle name="40% - Accent5 2 3 2 4 7" xfId="27361" xr:uid="{00000000-0005-0000-0000-0000F1410000}"/>
    <cellStyle name="40% - Accent5 2 3 2 5" xfId="3209" xr:uid="{00000000-0005-0000-0000-0000F2410000}"/>
    <cellStyle name="40% - Accent5 2 3 2 5 2" xfId="8182" xr:uid="{00000000-0005-0000-0000-0000F3410000}"/>
    <cellStyle name="40% - Accent5 2 3 2 5 3" xfId="12459" xr:uid="{00000000-0005-0000-0000-0000F4410000}"/>
    <cellStyle name="40% - Accent5 2 3 2 5 4" xfId="16718" xr:uid="{00000000-0005-0000-0000-0000F5410000}"/>
    <cellStyle name="40% - Accent5 2 3 2 5 5" xfId="20936" xr:uid="{00000000-0005-0000-0000-0000F6410000}"/>
    <cellStyle name="40% - Accent5 2 3 2 5 6" xfId="25132" xr:uid="{00000000-0005-0000-0000-0000F7410000}"/>
    <cellStyle name="40% - Accent5 2 3 2 5 7" xfId="29028" xr:uid="{00000000-0005-0000-0000-0000F8410000}"/>
    <cellStyle name="40% - Accent5 2 3 2 6" xfId="4557" xr:uid="{00000000-0005-0000-0000-0000F9410000}"/>
    <cellStyle name="40% - Accent5 2 3 2 6 2" xfId="9529" xr:uid="{00000000-0005-0000-0000-0000FA410000}"/>
    <cellStyle name="40% - Accent5 2 3 2 6 3" xfId="13807" xr:uid="{00000000-0005-0000-0000-0000FB410000}"/>
    <cellStyle name="40% - Accent5 2 3 2 6 4" xfId="18063" xr:uid="{00000000-0005-0000-0000-0000FC410000}"/>
    <cellStyle name="40% - Accent5 2 3 2 6 5" xfId="22280" xr:uid="{00000000-0005-0000-0000-0000FD410000}"/>
    <cellStyle name="40% - Accent5 2 3 2 6 6" xfId="26466" xr:uid="{00000000-0005-0000-0000-0000FE410000}"/>
    <cellStyle name="40% - Accent5 2 3 2 6 7" xfId="30345" xr:uid="{00000000-0005-0000-0000-0000FF410000}"/>
    <cellStyle name="40% - Accent5 2 3 2 7" xfId="5431" xr:uid="{00000000-0005-0000-0000-000000420000}"/>
    <cellStyle name="40% - Accent5 2 3 2 8" xfId="7720" xr:uid="{00000000-0005-0000-0000-000001420000}"/>
    <cellStyle name="40% - Accent5 2 3 2 9" xfId="12003" xr:uid="{00000000-0005-0000-0000-000002420000}"/>
    <cellStyle name="40% - Accent5 2 3 3" xfId="661" xr:uid="{00000000-0005-0000-0000-000003420000}"/>
    <cellStyle name="40% - Accent5 2 3 3 10" xfId="22714" xr:uid="{00000000-0005-0000-0000-000004420000}"/>
    <cellStyle name="40% - Accent5 2 3 3 11" xfId="24878" xr:uid="{00000000-0005-0000-0000-000005420000}"/>
    <cellStyle name="40% - Accent5 2 3 3 2" xfId="2454" xr:uid="{00000000-0005-0000-0000-000006420000}"/>
    <cellStyle name="40% - Accent5 2 3 3 2 2" xfId="4028" xr:uid="{00000000-0005-0000-0000-000007420000}"/>
    <cellStyle name="40% - Accent5 2 3 3 2 2 2" xfId="9002" xr:uid="{00000000-0005-0000-0000-000008420000}"/>
    <cellStyle name="40% - Accent5 2 3 3 2 2 3" xfId="13279" xr:uid="{00000000-0005-0000-0000-000009420000}"/>
    <cellStyle name="40% - Accent5 2 3 3 2 2 4" xfId="17537" xr:uid="{00000000-0005-0000-0000-00000A420000}"/>
    <cellStyle name="40% - Accent5 2 3 3 2 2 5" xfId="21756" xr:uid="{00000000-0005-0000-0000-00000B420000}"/>
    <cellStyle name="40% - Accent5 2 3 3 2 2 6" xfId="25951" xr:uid="{00000000-0005-0000-0000-00000C420000}"/>
    <cellStyle name="40% - Accent5 2 3 3 2 2 7" xfId="29847" xr:uid="{00000000-0005-0000-0000-00000D420000}"/>
    <cellStyle name="40% - Accent5 2 3 3 2 3" xfId="7428" xr:uid="{00000000-0005-0000-0000-00000E420000}"/>
    <cellStyle name="40% - Accent5 2 3 3 2 4" xfId="11713" xr:uid="{00000000-0005-0000-0000-00000F420000}"/>
    <cellStyle name="40% - Accent5 2 3 3 2 5" xfId="15985" xr:uid="{00000000-0005-0000-0000-000010420000}"/>
    <cellStyle name="40% - Accent5 2 3 3 2 6" xfId="20219" xr:uid="{00000000-0005-0000-0000-000011420000}"/>
    <cellStyle name="40% - Accent5 2 3 3 2 7" xfId="24457" xr:uid="{00000000-0005-0000-0000-000012420000}"/>
    <cellStyle name="40% - Accent5 2 3 3 2 8" xfId="28535" xr:uid="{00000000-0005-0000-0000-000013420000}"/>
    <cellStyle name="40% - Accent5 2 3 3 3" xfId="1607" xr:uid="{00000000-0005-0000-0000-000014420000}"/>
    <cellStyle name="40% - Accent5 2 3 3 3 2" xfId="6582" xr:uid="{00000000-0005-0000-0000-000015420000}"/>
    <cellStyle name="40% - Accent5 2 3 3 3 3" xfId="10871" xr:uid="{00000000-0005-0000-0000-000016420000}"/>
    <cellStyle name="40% - Accent5 2 3 3 3 4" xfId="15147" xr:uid="{00000000-0005-0000-0000-000017420000}"/>
    <cellStyle name="40% - Accent5 2 3 3 3 5" xfId="19385" xr:uid="{00000000-0005-0000-0000-000018420000}"/>
    <cellStyle name="40% - Accent5 2 3 3 3 6" xfId="23634" xr:uid="{00000000-0005-0000-0000-000019420000}"/>
    <cellStyle name="40% - Accent5 2 3 3 3 7" xfId="27728" xr:uid="{00000000-0005-0000-0000-00001A420000}"/>
    <cellStyle name="40% - Accent5 2 3 3 4" xfId="3371" xr:uid="{00000000-0005-0000-0000-00001B420000}"/>
    <cellStyle name="40% - Accent5 2 3 3 4 2" xfId="8345" xr:uid="{00000000-0005-0000-0000-00001C420000}"/>
    <cellStyle name="40% - Accent5 2 3 3 4 3" xfId="12622" xr:uid="{00000000-0005-0000-0000-00001D420000}"/>
    <cellStyle name="40% - Accent5 2 3 3 4 4" xfId="16880" xr:uid="{00000000-0005-0000-0000-00001E420000}"/>
    <cellStyle name="40% - Accent5 2 3 3 4 5" xfId="21099" xr:uid="{00000000-0005-0000-0000-00001F420000}"/>
    <cellStyle name="40% - Accent5 2 3 3 4 6" xfId="25294" xr:uid="{00000000-0005-0000-0000-000020420000}"/>
    <cellStyle name="40% - Accent5 2 3 3 4 7" xfId="29190" xr:uid="{00000000-0005-0000-0000-000021420000}"/>
    <cellStyle name="40% - Accent5 2 3 3 5" xfId="4719" xr:uid="{00000000-0005-0000-0000-000022420000}"/>
    <cellStyle name="40% - Accent5 2 3 3 5 2" xfId="9691" xr:uid="{00000000-0005-0000-0000-000023420000}"/>
    <cellStyle name="40% - Accent5 2 3 3 5 3" xfId="13969" xr:uid="{00000000-0005-0000-0000-000024420000}"/>
    <cellStyle name="40% - Accent5 2 3 3 5 4" xfId="18225" xr:uid="{00000000-0005-0000-0000-000025420000}"/>
    <cellStyle name="40% - Accent5 2 3 3 5 5" xfId="22442" xr:uid="{00000000-0005-0000-0000-000026420000}"/>
    <cellStyle name="40% - Accent5 2 3 3 5 6" xfId="26628" xr:uid="{00000000-0005-0000-0000-000027420000}"/>
    <cellStyle name="40% - Accent5 2 3 3 5 7" xfId="30507" xr:uid="{00000000-0005-0000-0000-000028420000}"/>
    <cellStyle name="40% - Accent5 2 3 3 6" xfId="5637" xr:uid="{00000000-0005-0000-0000-000029420000}"/>
    <cellStyle name="40% - Accent5 2 3 3 7" xfId="7925" xr:uid="{00000000-0005-0000-0000-00002A420000}"/>
    <cellStyle name="40% - Accent5 2 3 3 8" xfId="12202" xr:uid="{00000000-0005-0000-0000-00002B420000}"/>
    <cellStyle name="40% - Accent5 2 3 3 9" xfId="16461" xr:uid="{00000000-0005-0000-0000-00002C420000}"/>
    <cellStyle name="40% - Accent5 2 3 4" xfId="1932" xr:uid="{00000000-0005-0000-0000-00002D420000}"/>
    <cellStyle name="40% - Accent5 2 3 4 2" xfId="3699" xr:uid="{00000000-0005-0000-0000-00002E420000}"/>
    <cellStyle name="40% - Accent5 2 3 4 2 2" xfId="8673" xr:uid="{00000000-0005-0000-0000-00002F420000}"/>
    <cellStyle name="40% - Accent5 2 3 4 2 3" xfId="12950" xr:uid="{00000000-0005-0000-0000-000030420000}"/>
    <cellStyle name="40% - Accent5 2 3 4 2 4" xfId="17208" xr:uid="{00000000-0005-0000-0000-000031420000}"/>
    <cellStyle name="40% - Accent5 2 3 4 2 5" xfId="21427" xr:uid="{00000000-0005-0000-0000-000032420000}"/>
    <cellStyle name="40% - Accent5 2 3 4 2 6" xfId="25622" xr:uid="{00000000-0005-0000-0000-000033420000}"/>
    <cellStyle name="40% - Accent5 2 3 4 2 7" xfId="29518" xr:uid="{00000000-0005-0000-0000-000034420000}"/>
    <cellStyle name="40% - Accent5 2 3 4 3" xfId="6906" xr:uid="{00000000-0005-0000-0000-000035420000}"/>
    <cellStyle name="40% - Accent5 2 3 4 4" xfId="11191" xr:uid="{00000000-0005-0000-0000-000036420000}"/>
    <cellStyle name="40% - Accent5 2 3 4 5" xfId="15464" xr:uid="{00000000-0005-0000-0000-000037420000}"/>
    <cellStyle name="40% - Accent5 2 3 4 6" xfId="19700" xr:uid="{00000000-0005-0000-0000-000038420000}"/>
    <cellStyle name="40% - Accent5 2 3 4 7" xfId="23937" xr:uid="{00000000-0005-0000-0000-000039420000}"/>
    <cellStyle name="40% - Accent5 2 3 4 8" xfId="28016" xr:uid="{00000000-0005-0000-0000-00003A420000}"/>
    <cellStyle name="40% - Accent5 2 3 5" xfId="1046" xr:uid="{00000000-0005-0000-0000-00003B420000}"/>
    <cellStyle name="40% - Accent5 2 3 5 2" xfId="6022" xr:uid="{00000000-0005-0000-0000-00003C420000}"/>
    <cellStyle name="40% - Accent5 2 3 5 3" xfId="10311" xr:uid="{00000000-0005-0000-0000-00003D420000}"/>
    <cellStyle name="40% - Accent5 2 3 5 4" xfId="14590" xr:uid="{00000000-0005-0000-0000-00003E420000}"/>
    <cellStyle name="40% - Accent5 2 3 5 5" xfId="18839" xr:uid="{00000000-0005-0000-0000-00003F420000}"/>
    <cellStyle name="40% - Accent5 2 3 5 6" xfId="23086" xr:uid="{00000000-0005-0000-0000-000040420000}"/>
    <cellStyle name="40% - Accent5 2 3 5 7" xfId="27208" xr:uid="{00000000-0005-0000-0000-000041420000}"/>
    <cellStyle name="40% - Accent5 2 3 6" xfId="3041" xr:uid="{00000000-0005-0000-0000-000042420000}"/>
    <cellStyle name="40% - Accent5 2 3 6 2" xfId="8014" xr:uid="{00000000-0005-0000-0000-000043420000}"/>
    <cellStyle name="40% - Accent5 2 3 6 3" xfId="12291" xr:uid="{00000000-0005-0000-0000-000044420000}"/>
    <cellStyle name="40% - Accent5 2 3 6 4" xfId="16550" xr:uid="{00000000-0005-0000-0000-000045420000}"/>
    <cellStyle name="40% - Accent5 2 3 6 5" xfId="20769" xr:uid="{00000000-0005-0000-0000-000046420000}"/>
    <cellStyle name="40% - Accent5 2 3 6 6" xfId="24965" xr:uid="{00000000-0005-0000-0000-000047420000}"/>
    <cellStyle name="40% - Accent5 2 3 6 7" xfId="28861" xr:uid="{00000000-0005-0000-0000-000048420000}"/>
    <cellStyle name="40% - Accent5 2 3 7" xfId="4390" xr:uid="{00000000-0005-0000-0000-000049420000}"/>
    <cellStyle name="40% - Accent5 2 3 7 2" xfId="9362" xr:uid="{00000000-0005-0000-0000-00004A420000}"/>
    <cellStyle name="40% - Accent5 2 3 7 3" xfId="13640" xr:uid="{00000000-0005-0000-0000-00004B420000}"/>
    <cellStyle name="40% - Accent5 2 3 7 4" xfId="17896" xr:uid="{00000000-0005-0000-0000-00004C420000}"/>
    <cellStyle name="40% - Accent5 2 3 7 5" xfId="22113" xr:uid="{00000000-0005-0000-0000-00004D420000}"/>
    <cellStyle name="40% - Accent5 2 3 7 6" xfId="26299" xr:uid="{00000000-0005-0000-0000-00004E420000}"/>
    <cellStyle name="40% - Accent5 2 3 7 7" xfId="30178" xr:uid="{00000000-0005-0000-0000-00004F420000}"/>
    <cellStyle name="40% - Accent5 2 3 8" xfId="5219" xr:uid="{00000000-0005-0000-0000-000050420000}"/>
    <cellStyle name="40% - Accent5 2 3 9" xfId="9268" xr:uid="{00000000-0005-0000-0000-000051420000}"/>
    <cellStyle name="40% - Accent5 2 4" xfId="388" xr:uid="{00000000-0005-0000-0000-000052420000}"/>
    <cellStyle name="40% - Accent5 2 4 10" xfId="12000" xr:uid="{00000000-0005-0000-0000-000053420000}"/>
    <cellStyle name="40% - Accent5 2 4 11" xfId="16273" xr:uid="{00000000-0005-0000-0000-000054420000}"/>
    <cellStyle name="40% - Accent5 2 4 12" xfId="20674" xr:uid="{00000000-0005-0000-0000-000055420000}"/>
    <cellStyle name="40% - Accent5 2 4 13" xfId="24725" xr:uid="{00000000-0005-0000-0000-000056420000}"/>
    <cellStyle name="40% - Accent5 2 4 2" xfId="762" xr:uid="{00000000-0005-0000-0000-000057420000}"/>
    <cellStyle name="40% - Accent5 2 4 2 10" xfId="22815" xr:uid="{00000000-0005-0000-0000-000058420000}"/>
    <cellStyle name="40% - Accent5 2 4 2 11" xfId="26967" xr:uid="{00000000-0005-0000-0000-000059420000}"/>
    <cellStyle name="40% - Accent5 2 4 2 2" xfId="2455" xr:uid="{00000000-0005-0000-0000-00005A420000}"/>
    <cellStyle name="40% - Accent5 2 4 2 2 2" xfId="4129" xr:uid="{00000000-0005-0000-0000-00005B420000}"/>
    <cellStyle name="40% - Accent5 2 4 2 2 2 2" xfId="9103" xr:uid="{00000000-0005-0000-0000-00005C420000}"/>
    <cellStyle name="40% - Accent5 2 4 2 2 2 3" xfId="13380" xr:uid="{00000000-0005-0000-0000-00005D420000}"/>
    <cellStyle name="40% - Accent5 2 4 2 2 2 4" xfId="17638" xr:uid="{00000000-0005-0000-0000-00005E420000}"/>
    <cellStyle name="40% - Accent5 2 4 2 2 2 5" xfId="21857" xr:uid="{00000000-0005-0000-0000-00005F420000}"/>
    <cellStyle name="40% - Accent5 2 4 2 2 2 6" xfId="26052" xr:uid="{00000000-0005-0000-0000-000060420000}"/>
    <cellStyle name="40% - Accent5 2 4 2 2 2 7" xfId="29948" xr:uid="{00000000-0005-0000-0000-000061420000}"/>
    <cellStyle name="40% - Accent5 2 4 2 2 3" xfId="7429" xr:uid="{00000000-0005-0000-0000-000062420000}"/>
    <cellStyle name="40% - Accent5 2 4 2 2 4" xfId="11714" xr:uid="{00000000-0005-0000-0000-000063420000}"/>
    <cellStyle name="40% - Accent5 2 4 2 2 5" xfId="15986" xr:uid="{00000000-0005-0000-0000-000064420000}"/>
    <cellStyle name="40% - Accent5 2 4 2 2 6" xfId="20220" xr:uid="{00000000-0005-0000-0000-000065420000}"/>
    <cellStyle name="40% - Accent5 2 4 2 2 7" xfId="24458" xr:uid="{00000000-0005-0000-0000-000066420000}"/>
    <cellStyle name="40% - Accent5 2 4 2 2 8" xfId="28536" xr:uid="{00000000-0005-0000-0000-000067420000}"/>
    <cellStyle name="40% - Accent5 2 4 2 3" xfId="1608" xr:uid="{00000000-0005-0000-0000-000068420000}"/>
    <cellStyle name="40% - Accent5 2 4 2 3 2" xfId="6583" xr:uid="{00000000-0005-0000-0000-000069420000}"/>
    <cellStyle name="40% - Accent5 2 4 2 3 3" xfId="10872" xr:uid="{00000000-0005-0000-0000-00006A420000}"/>
    <cellStyle name="40% - Accent5 2 4 2 3 4" xfId="15148" xr:uid="{00000000-0005-0000-0000-00006B420000}"/>
    <cellStyle name="40% - Accent5 2 4 2 3 5" xfId="19386" xr:uid="{00000000-0005-0000-0000-00006C420000}"/>
    <cellStyle name="40% - Accent5 2 4 2 3 6" xfId="23635" xr:uid="{00000000-0005-0000-0000-00006D420000}"/>
    <cellStyle name="40% - Accent5 2 4 2 3 7" xfId="27729" xr:uid="{00000000-0005-0000-0000-00006E420000}"/>
    <cellStyle name="40% - Accent5 2 4 2 4" xfId="3472" xr:uid="{00000000-0005-0000-0000-00006F420000}"/>
    <cellStyle name="40% - Accent5 2 4 2 4 2" xfId="8446" xr:uid="{00000000-0005-0000-0000-000070420000}"/>
    <cellStyle name="40% - Accent5 2 4 2 4 3" xfId="12723" xr:uid="{00000000-0005-0000-0000-000071420000}"/>
    <cellStyle name="40% - Accent5 2 4 2 4 4" xfId="16981" xr:uid="{00000000-0005-0000-0000-000072420000}"/>
    <cellStyle name="40% - Accent5 2 4 2 4 5" xfId="21200" xr:uid="{00000000-0005-0000-0000-000073420000}"/>
    <cellStyle name="40% - Accent5 2 4 2 4 6" xfId="25395" xr:uid="{00000000-0005-0000-0000-000074420000}"/>
    <cellStyle name="40% - Accent5 2 4 2 4 7" xfId="29291" xr:uid="{00000000-0005-0000-0000-000075420000}"/>
    <cellStyle name="40% - Accent5 2 4 2 5" xfId="4820" xr:uid="{00000000-0005-0000-0000-000076420000}"/>
    <cellStyle name="40% - Accent5 2 4 2 5 2" xfId="9792" xr:uid="{00000000-0005-0000-0000-000077420000}"/>
    <cellStyle name="40% - Accent5 2 4 2 5 3" xfId="14070" xr:uid="{00000000-0005-0000-0000-000078420000}"/>
    <cellStyle name="40% - Accent5 2 4 2 5 4" xfId="18326" xr:uid="{00000000-0005-0000-0000-000079420000}"/>
    <cellStyle name="40% - Accent5 2 4 2 5 5" xfId="22543" xr:uid="{00000000-0005-0000-0000-00007A420000}"/>
    <cellStyle name="40% - Accent5 2 4 2 5 6" xfId="26729" xr:uid="{00000000-0005-0000-0000-00007B420000}"/>
    <cellStyle name="40% - Accent5 2 4 2 5 7" xfId="30608" xr:uid="{00000000-0005-0000-0000-00007C420000}"/>
    <cellStyle name="40% - Accent5 2 4 2 6" xfId="5738" xr:uid="{00000000-0005-0000-0000-00007D420000}"/>
    <cellStyle name="40% - Accent5 2 4 2 7" xfId="10030" xr:uid="{00000000-0005-0000-0000-00007E420000}"/>
    <cellStyle name="40% - Accent5 2 4 2 8" xfId="14308" xr:uid="{00000000-0005-0000-0000-00007F420000}"/>
    <cellStyle name="40% - Accent5 2 4 2 9" xfId="18564" xr:uid="{00000000-0005-0000-0000-000080420000}"/>
    <cellStyle name="40% - Accent5 2 4 3" xfId="2021" xr:uid="{00000000-0005-0000-0000-000081420000}"/>
    <cellStyle name="40% - Accent5 2 4 3 2" xfId="3800" xr:uid="{00000000-0005-0000-0000-000082420000}"/>
    <cellStyle name="40% - Accent5 2 4 3 2 2" xfId="8774" xr:uid="{00000000-0005-0000-0000-000083420000}"/>
    <cellStyle name="40% - Accent5 2 4 3 2 3" xfId="13051" xr:uid="{00000000-0005-0000-0000-000084420000}"/>
    <cellStyle name="40% - Accent5 2 4 3 2 4" xfId="17309" xr:uid="{00000000-0005-0000-0000-000085420000}"/>
    <cellStyle name="40% - Accent5 2 4 3 2 5" xfId="21528" xr:uid="{00000000-0005-0000-0000-000086420000}"/>
    <cellStyle name="40% - Accent5 2 4 3 2 6" xfId="25723" xr:uid="{00000000-0005-0000-0000-000087420000}"/>
    <cellStyle name="40% - Accent5 2 4 3 2 7" xfId="29619" xr:uid="{00000000-0005-0000-0000-000088420000}"/>
    <cellStyle name="40% - Accent5 2 4 3 3" xfId="6995" xr:uid="{00000000-0005-0000-0000-000089420000}"/>
    <cellStyle name="40% - Accent5 2 4 3 4" xfId="11280" xr:uid="{00000000-0005-0000-0000-00008A420000}"/>
    <cellStyle name="40% - Accent5 2 4 3 5" xfId="15552" xr:uid="{00000000-0005-0000-0000-00008B420000}"/>
    <cellStyle name="40% - Accent5 2 4 3 6" xfId="19786" xr:uid="{00000000-0005-0000-0000-00008C420000}"/>
    <cellStyle name="40% - Accent5 2 4 3 7" xfId="24024" xr:uid="{00000000-0005-0000-0000-00008D420000}"/>
    <cellStyle name="40% - Accent5 2 4 3 8" xfId="28102" xr:uid="{00000000-0005-0000-0000-00008E420000}"/>
    <cellStyle name="40% - Accent5 2 4 4" xfId="1160" xr:uid="{00000000-0005-0000-0000-00008F420000}"/>
    <cellStyle name="40% - Accent5 2 4 4 2" xfId="6135" xr:uid="{00000000-0005-0000-0000-000090420000}"/>
    <cellStyle name="40% - Accent5 2 4 4 3" xfId="10424" xr:uid="{00000000-0005-0000-0000-000091420000}"/>
    <cellStyle name="40% - Accent5 2 4 4 4" xfId="14702" xr:uid="{00000000-0005-0000-0000-000092420000}"/>
    <cellStyle name="40% - Accent5 2 4 4 5" xfId="18944" xr:uid="{00000000-0005-0000-0000-000093420000}"/>
    <cellStyle name="40% - Accent5 2 4 4 6" xfId="23190" xr:uid="{00000000-0005-0000-0000-000094420000}"/>
    <cellStyle name="40% - Accent5 2 4 4 7" xfId="27295" xr:uid="{00000000-0005-0000-0000-000095420000}"/>
    <cellStyle name="40% - Accent5 2 4 5" xfId="2857" xr:uid="{00000000-0005-0000-0000-000096420000}"/>
    <cellStyle name="40% - Accent5 2 4 6" xfId="3143" xr:uid="{00000000-0005-0000-0000-000097420000}"/>
    <cellStyle name="40% - Accent5 2 4 6 2" xfId="8116" xr:uid="{00000000-0005-0000-0000-000098420000}"/>
    <cellStyle name="40% - Accent5 2 4 6 3" xfId="12393" xr:uid="{00000000-0005-0000-0000-000099420000}"/>
    <cellStyle name="40% - Accent5 2 4 6 4" xfId="16652" xr:uid="{00000000-0005-0000-0000-00009A420000}"/>
    <cellStyle name="40% - Accent5 2 4 6 5" xfId="20870" xr:uid="{00000000-0005-0000-0000-00009B420000}"/>
    <cellStyle name="40% - Accent5 2 4 6 6" xfId="25066" xr:uid="{00000000-0005-0000-0000-00009C420000}"/>
    <cellStyle name="40% - Accent5 2 4 6 7" xfId="28962" xr:uid="{00000000-0005-0000-0000-00009D420000}"/>
    <cellStyle name="40% - Accent5 2 4 7" xfId="4491" xr:uid="{00000000-0005-0000-0000-00009E420000}"/>
    <cellStyle name="40% - Accent5 2 4 7 2" xfId="9463" xr:uid="{00000000-0005-0000-0000-00009F420000}"/>
    <cellStyle name="40% - Accent5 2 4 7 3" xfId="13741" xr:uid="{00000000-0005-0000-0000-0000A0420000}"/>
    <cellStyle name="40% - Accent5 2 4 7 4" xfId="17997" xr:uid="{00000000-0005-0000-0000-0000A1420000}"/>
    <cellStyle name="40% - Accent5 2 4 7 5" xfId="22214" xr:uid="{00000000-0005-0000-0000-0000A2420000}"/>
    <cellStyle name="40% - Accent5 2 4 7 6" xfId="26400" xr:uid="{00000000-0005-0000-0000-0000A3420000}"/>
    <cellStyle name="40% - Accent5 2 4 7 7" xfId="30279" xr:uid="{00000000-0005-0000-0000-0000A4420000}"/>
    <cellStyle name="40% - Accent5 2 4 8" xfId="5365" xr:uid="{00000000-0005-0000-0000-0000A5420000}"/>
    <cellStyle name="40% - Accent5 2 4 9" xfId="7717" xr:uid="{00000000-0005-0000-0000-0000A6420000}"/>
    <cellStyle name="40% - Accent5 2 5" xfId="503" xr:uid="{00000000-0005-0000-0000-0000A7420000}"/>
    <cellStyle name="40% - Accent5 2 5 10" xfId="7697" xr:uid="{00000000-0005-0000-0000-0000A8420000}"/>
    <cellStyle name="40% - Accent5 2 5 11" xfId="12136" xr:uid="{00000000-0005-0000-0000-0000A9420000}"/>
    <cellStyle name="40% - Accent5 2 5 12" xfId="13573" xr:uid="{00000000-0005-0000-0000-0000AA420000}"/>
    <cellStyle name="40% - Accent5 2 5 2" xfId="877" xr:uid="{00000000-0005-0000-0000-0000AB420000}"/>
    <cellStyle name="40% - Accent5 2 5 2 10" xfId="22930" xr:uid="{00000000-0005-0000-0000-0000AC420000}"/>
    <cellStyle name="40% - Accent5 2 5 2 11" xfId="27082" xr:uid="{00000000-0005-0000-0000-0000AD420000}"/>
    <cellStyle name="40% - Accent5 2 5 2 2" xfId="2456" xr:uid="{00000000-0005-0000-0000-0000AE420000}"/>
    <cellStyle name="40% - Accent5 2 5 2 2 2" xfId="4244" xr:uid="{00000000-0005-0000-0000-0000AF420000}"/>
    <cellStyle name="40% - Accent5 2 5 2 2 2 2" xfId="9218" xr:uid="{00000000-0005-0000-0000-0000B0420000}"/>
    <cellStyle name="40% - Accent5 2 5 2 2 2 3" xfId="13495" xr:uid="{00000000-0005-0000-0000-0000B1420000}"/>
    <cellStyle name="40% - Accent5 2 5 2 2 2 4" xfId="17753" xr:uid="{00000000-0005-0000-0000-0000B2420000}"/>
    <cellStyle name="40% - Accent5 2 5 2 2 2 5" xfId="21972" xr:uid="{00000000-0005-0000-0000-0000B3420000}"/>
    <cellStyle name="40% - Accent5 2 5 2 2 2 6" xfId="26167" xr:uid="{00000000-0005-0000-0000-0000B4420000}"/>
    <cellStyle name="40% - Accent5 2 5 2 2 2 7" xfId="30063" xr:uid="{00000000-0005-0000-0000-0000B5420000}"/>
    <cellStyle name="40% - Accent5 2 5 2 2 3" xfId="7430" xr:uid="{00000000-0005-0000-0000-0000B6420000}"/>
    <cellStyle name="40% - Accent5 2 5 2 2 4" xfId="11715" xr:uid="{00000000-0005-0000-0000-0000B7420000}"/>
    <cellStyle name="40% - Accent5 2 5 2 2 5" xfId="15987" xr:uid="{00000000-0005-0000-0000-0000B8420000}"/>
    <cellStyle name="40% - Accent5 2 5 2 2 6" xfId="20221" xr:uid="{00000000-0005-0000-0000-0000B9420000}"/>
    <cellStyle name="40% - Accent5 2 5 2 2 7" xfId="24459" xr:uid="{00000000-0005-0000-0000-0000BA420000}"/>
    <cellStyle name="40% - Accent5 2 5 2 2 8" xfId="28537" xr:uid="{00000000-0005-0000-0000-0000BB420000}"/>
    <cellStyle name="40% - Accent5 2 5 2 3" xfId="1609" xr:uid="{00000000-0005-0000-0000-0000BC420000}"/>
    <cellStyle name="40% - Accent5 2 5 2 3 2" xfId="6584" xr:uid="{00000000-0005-0000-0000-0000BD420000}"/>
    <cellStyle name="40% - Accent5 2 5 2 3 3" xfId="10873" xr:uid="{00000000-0005-0000-0000-0000BE420000}"/>
    <cellStyle name="40% - Accent5 2 5 2 3 4" xfId="15149" xr:uid="{00000000-0005-0000-0000-0000BF420000}"/>
    <cellStyle name="40% - Accent5 2 5 2 3 5" xfId="19387" xr:uid="{00000000-0005-0000-0000-0000C0420000}"/>
    <cellStyle name="40% - Accent5 2 5 2 3 6" xfId="23636" xr:uid="{00000000-0005-0000-0000-0000C1420000}"/>
    <cellStyle name="40% - Accent5 2 5 2 3 7" xfId="27730" xr:uid="{00000000-0005-0000-0000-0000C2420000}"/>
    <cellStyle name="40% - Accent5 2 5 2 4" xfId="3587" xr:uid="{00000000-0005-0000-0000-0000C3420000}"/>
    <cellStyle name="40% - Accent5 2 5 2 4 2" xfId="8561" xr:uid="{00000000-0005-0000-0000-0000C4420000}"/>
    <cellStyle name="40% - Accent5 2 5 2 4 3" xfId="12838" xr:uid="{00000000-0005-0000-0000-0000C5420000}"/>
    <cellStyle name="40% - Accent5 2 5 2 4 4" xfId="17096" xr:uid="{00000000-0005-0000-0000-0000C6420000}"/>
    <cellStyle name="40% - Accent5 2 5 2 4 5" xfId="21315" xr:uid="{00000000-0005-0000-0000-0000C7420000}"/>
    <cellStyle name="40% - Accent5 2 5 2 4 6" xfId="25510" xr:uid="{00000000-0005-0000-0000-0000C8420000}"/>
    <cellStyle name="40% - Accent5 2 5 2 4 7" xfId="29406" xr:uid="{00000000-0005-0000-0000-0000C9420000}"/>
    <cellStyle name="40% - Accent5 2 5 2 5" xfId="4935" xr:uid="{00000000-0005-0000-0000-0000CA420000}"/>
    <cellStyle name="40% - Accent5 2 5 2 5 2" xfId="9907" xr:uid="{00000000-0005-0000-0000-0000CB420000}"/>
    <cellStyle name="40% - Accent5 2 5 2 5 3" xfId="14185" xr:uid="{00000000-0005-0000-0000-0000CC420000}"/>
    <cellStyle name="40% - Accent5 2 5 2 5 4" xfId="18441" xr:uid="{00000000-0005-0000-0000-0000CD420000}"/>
    <cellStyle name="40% - Accent5 2 5 2 5 5" xfId="22658" xr:uid="{00000000-0005-0000-0000-0000CE420000}"/>
    <cellStyle name="40% - Accent5 2 5 2 5 6" xfId="26844" xr:uid="{00000000-0005-0000-0000-0000CF420000}"/>
    <cellStyle name="40% - Accent5 2 5 2 5 7" xfId="30723" xr:uid="{00000000-0005-0000-0000-0000D0420000}"/>
    <cellStyle name="40% - Accent5 2 5 2 6" xfId="5853" xr:uid="{00000000-0005-0000-0000-0000D1420000}"/>
    <cellStyle name="40% - Accent5 2 5 2 7" xfId="10145" xr:uid="{00000000-0005-0000-0000-0000D2420000}"/>
    <cellStyle name="40% - Accent5 2 5 2 8" xfId="14423" xr:uid="{00000000-0005-0000-0000-0000D3420000}"/>
    <cellStyle name="40% - Accent5 2 5 2 9" xfId="18679" xr:uid="{00000000-0005-0000-0000-0000D4420000}"/>
    <cellStyle name="40% - Accent5 2 5 3" xfId="2151" xr:uid="{00000000-0005-0000-0000-0000D5420000}"/>
    <cellStyle name="40% - Accent5 2 5 3 2" xfId="3915" xr:uid="{00000000-0005-0000-0000-0000D6420000}"/>
    <cellStyle name="40% - Accent5 2 5 3 2 2" xfId="8889" xr:uid="{00000000-0005-0000-0000-0000D7420000}"/>
    <cellStyle name="40% - Accent5 2 5 3 2 3" xfId="13166" xr:uid="{00000000-0005-0000-0000-0000D8420000}"/>
    <cellStyle name="40% - Accent5 2 5 3 2 4" xfId="17424" xr:uid="{00000000-0005-0000-0000-0000D9420000}"/>
    <cellStyle name="40% - Accent5 2 5 3 2 5" xfId="21643" xr:uid="{00000000-0005-0000-0000-0000DA420000}"/>
    <cellStyle name="40% - Accent5 2 5 3 2 6" xfId="25838" xr:uid="{00000000-0005-0000-0000-0000DB420000}"/>
    <cellStyle name="40% - Accent5 2 5 3 2 7" xfId="29734" xr:uid="{00000000-0005-0000-0000-0000DC420000}"/>
    <cellStyle name="40% - Accent5 2 5 3 3" xfId="7125" xr:uid="{00000000-0005-0000-0000-0000DD420000}"/>
    <cellStyle name="40% - Accent5 2 5 3 4" xfId="11410" xr:uid="{00000000-0005-0000-0000-0000DE420000}"/>
    <cellStyle name="40% - Accent5 2 5 3 5" xfId="15682" xr:uid="{00000000-0005-0000-0000-0000DF420000}"/>
    <cellStyle name="40% - Accent5 2 5 3 6" xfId="19916" xr:uid="{00000000-0005-0000-0000-0000E0420000}"/>
    <cellStyle name="40% - Accent5 2 5 3 7" xfId="24154" xr:uid="{00000000-0005-0000-0000-0000E1420000}"/>
    <cellStyle name="40% - Accent5 2 5 3 8" xfId="28232" xr:uid="{00000000-0005-0000-0000-0000E2420000}"/>
    <cellStyle name="40% - Accent5 2 5 4" xfId="1293" xr:uid="{00000000-0005-0000-0000-0000E3420000}"/>
    <cellStyle name="40% - Accent5 2 5 4 2" xfId="6268" xr:uid="{00000000-0005-0000-0000-0000E4420000}"/>
    <cellStyle name="40% - Accent5 2 5 4 3" xfId="10557" xr:uid="{00000000-0005-0000-0000-0000E5420000}"/>
    <cellStyle name="40% - Accent5 2 5 4 4" xfId="14833" xr:uid="{00000000-0005-0000-0000-0000E6420000}"/>
    <cellStyle name="40% - Accent5 2 5 4 5" xfId="19075" xr:uid="{00000000-0005-0000-0000-0000E7420000}"/>
    <cellStyle name="40% - Accent5 2 5 4 6" xfId="23321" xr:uid="{00000000-0005-0000-0000-0000E8420000}"/>
    <cellStyle name="40% - Accent5 2 5 4 7" xfId="27425" xr:uid="{00000000-0005-0000-0000-0000E9420000}"/>
    <cellStyle name="40% - Accent5 2 5 5" xfId="3258" xr:uid="{00000000-0005-0000-0000-0000EA420000}"/>
    <cellStyle name="40% - Accent5 2 5 5 2" xfId="8231" xr:uid="{00000000-0005-0000-0000-0000EB420000}"/>
    <cellStyle name="40% - Accent5 2 5 5 3" xfId="12508" xr:uid="{00000000-0005-0000-0000-0000EC420000}"/>
    <cellStyle name="40% - Accent5 2 5 5 4" xfId="16767" xr:uid="{00000000-0005-0000-0000-0000ED420000}"/>
    <cellStyle name="40% - Accent5 2 5 5 5" xfId="20985" xr:uid="{00000000-0005-0000-0000-0000EE420000}"/>
    <cellStyle name="40% - Accent5 2 5 5 6" xfId="25181" xr:uid="{00000000-0005-0000-0000-0000EF420000}"/>
    <cellStyle name="40% - Accent5 2 5 5 7" xfId="29077" xr:uid="{00000000-0005-0000-0000-0000F0420000}"/>
    <cellStyle name="40% - Accent5 2 5 6" xfId="4606" xr:uid="{00000000-0005-0000-0000-0000F1420000}"/>
    <cellStyle name="40% - Accent5 2 5 6 2" xfId="9578" xr:uid="{00000000-0005-0000-0000-0000F2420000}"/>
    <cellStyle name="40% - Accent5 2 5 6 3" xfId="13856" xr:uid="{00000000-0005-0000-0000-0000F3420000}"/>
    <cellStyle name="40% - Accent5 2 5 6 4" xfId="18112" xr:uid="{00000000-0005-0000-0000-0000F4420000}"/>
    <cellStyle name="40% - Accent5 2 5 6 5" xfId="22329" xr:uid="{00000000-0005-0000-0000-0000F5420000}"/>
    <cellStyle name="40% - Accent5 2 5 6 6" xfId="26515" xr:uid="{00000000-0005-0000-0000-0000F6420000}"/>
    <cellStyle name="40% - Accent5 2 5 6 7" xfId="30394" xr:uid="{00000000-0005-0000-0000-0000F7420000}"/>
    <cellStyle name="40% - Accent5 2 5 7" xfId="5480" xr:uid="{00000000-0005-0000-0000-0000F8420000}"/>
    <cellStyle name="40% - Accent5 2 5 8" xfId="5547" xr:uid="{00000000-0005-0000-0000-0000F9420000}"/>
    <cellStyle name="40% - Accent5 2 5 9" xfId="5110" xr:uid="{00000000-0005-0000-0000-0000FA420000}"/>
    <cellStyle name="40% - Accent5 2 6" xfId="604" xr:uid="{00000000-0005-0000-0000-0000FB420000}"/>
    <cellStyle name="40% - Accent5 2 6 10" xfId="9295" xr:uid="{00000000-0005-0000-0000-0000FC420000}"/>
    <cellStyle name="40% - Accent5 2 6 11" xfId="20663" xr:uid="{00000000-0005-0000-0000-0000FD420000}"/>
    <cellStyle name="40% - Accent5 2 6 12" xfId="13541" xr:uid="{00000000-0005-0000-0000-0000FE420000}"/>
    <cellStyle name="40% - Accent5 2 6 2" xfId="1611" xr:uid="{00000000-0005-0000-0000-0000FF420000}"/>
    <cellStyle name="40% - Accent5 2 6 2 2" xfId="2458" xr:uid="{00000000-0005-0000-0000-000000430000}"/>
    <cellStyle name="40% - Accent5 2 6 2 2 2" xfId="7432" xr:uid="{00000000-0005-0000-0000-000001430000}"/>
    <cellStyle name="40% - Accent5 2 6 2 2 3" xfId="11717" xr:uid="{00000000-0005-0000-0000-000002430000}"/>
    <cellStyle name="40% - Accent5 2 6 2 2 4" xfId="15989" xr:uid="{00000000-0005-0000-0000-000003430000}"/>
    <cellStyle name="40% - Accent5 2 6 2 2 5" xfId="20223" xr:uid="{00000000-0005-0000-0000-000004430000}"/>
    <cellStyle name="40% - Accent5 2 6 2 2 6" xfId="24461" xr:uid="{00000000-0005-0000-0000-000005430000}"/>
    <cellStyle name="40% - Accent5 2 6 2 2 7" xfId="28539" xr:uid="{00000000-0005-0000-0000-000006430000}"/>
    <cellStyle name="40% - Accent5 2 6 2 3" xfId="3971" xr:uid="{00000000-0005-0000-0000-000007430000}"/>
    <cellStyle name="40% - Accent5 2 6 2 3 2" xfId="8945" xr:uid="{00000000-0005-0000-0000-000008430000}"/>
    <cellStyle name="40% - Accent5 2 6 2 3 3" xfId="13222" xr:uid="{00000000-0005-0000-0000-000009430000}"/>
    <cellStyle name="40% - Accent5 2 6 2 3 4" xfId="17480" xr:uid="{00000000-0005-0000-0000-00000A430000}"/>
    <cellStyle name="40% - Accent5 2 6 2 3 5" xfId="21699" xr:uid="{00000000-0005-0000-0000-00000B430000}"/>
    <cellStyle name="40% - Accent5 2 6 2 3 6" xfId="25894" xr:uid="{00000000-0005-0000-0000-00000C430000}"/>
    <cellStyle name="40% - Accent5 2 6 2 3 7" xfId="29790" xr:uid="{00000000-0005-0000-0000-00000D430000}"/>
    <cellStyle name="40% - Accent5 2 6 2 4" xfId="6586" xr:uid="{00000000-0005-0000-0000-00000E430000}"/>
    <cellStyle name="40% - Accent5 2 6 2 5" xfId="10875" xr:uid="{00000000-0005-0000-0000-00000F430000}"/>
    <cellStyle name="40% - Accent5 2 6 2 6" xfId="15151" xr:uid="{00000000-0005-0000-0000-000010430000}"/>
    <cellStyle name="40% - Accent5 2 6 2 7" xfId="19389" xr:uid="{00000000-0005-0000-0000-000011430000}"/>
    <cellStyle name="40% - Accent5 2 6 2 8" xfId="23638" xr:uid="{00000000-0005-0000-0000-000012430000}"/>
    <cellStyle name="40% - Accent5 2 6 2 9" xfId="27732" xr:uid="{00000000-0005-0000-0000-000013430000}"/>
    <cellStyle name="40% - Accent5 2 6 3" xfId="2457" xr:uid="{00000000-0005-0000-0000-000014430000}"/>
    <cellStyle name="40% - Accent5 2 6 3 2" xfId="7431" xr:uid="{00000000-0005-0000-0000-000015430000}"/>
    <cellStyle name="40% - Accent5 2 6 3 3" xfId="11716" xr:uid="{00000000-0005-0000-0000-000016430000}"/>
    <cellStyle name="40% - Accent5 2 6 3 4" xfId="15988" xr:uid="{00000000-0005-0000-0000-000017430000}"/>
    <cellStyle name="40% - Accent5 2 6 3 5" xfId="20222" xr:uid="{00000000-0005-0000-0000-000018430000}"/>
    <cellStyle name="40% - Accent5 2 6 3 6" xfId="24460" xr:uid="{00000000-0005-0000-0000-000019430000}"/>
    <cellStyle name="40% - Accent5 2 6 3 7" xfId="28538" xr:uid="{00000000-0005-0000-0000-00001A430000}"/>
    <cellStyle name="40% - Accent5 2 6 4" xfId="1610" xr:uid="{00000000-0005-0000-0000-00001B430000}"/>
    <cellStyle name="40% - Accent5 2 6 4 2" xfId="6585" xr:uid="{00000000-0005-0000-0000-00001C430000}"/>
    <cellStyle name="40% - Accent5 2 6 4 3" xfId="10874" xr:uid="{00000000-0005-0000-0000-00001D430000}"/>
    <cellStyle name="40% - Accent5 2 6 4 4" xfId="15150" xr:uid="{00000000-0005-0000-0000-00001E430000}"/>
    <cellStyle name="40% - Accent5 2 6 4 5" xfId="19388" xr:uid="{00000000-0005-0000-0000-00001F430000}"/>
    <cellStyle name="40% - Accent5 2 6 4 6" xfId="23637" xr:uid="{00000000-0005-0000-0000-000020430000}"/>
    <cellStyle name="40% - Accent5 2 6 4 7" xfId="27731" xr:uid="{00000000-0005-0000-0000-000021430000}"/>
    <cellStyle name="40% - Accent5 2 6 5" xfId="3314" xr:uid="{00000000-0005-0000-0000-000022430000}"/>
    <cellStyle name="40% - Accent5 2 6 5 2" xfId="8288" xr:uid="{00000000-0005-0000-0000-000023430000}"/>
    <cellStyle name="40% - Accent5 2 6 5 3" xfId="12565" xr:uid="{00000000-0005-0000-0000-000024430000}"/>
    <cellStyle name="40% - Accent5 2 6 5 4" xfId="16823" xr:uid="{00000000-0005-0000-0000-000025430000}"/>
    <cellStyle name="40% - Accent5 2 6 5 5" xfId="21042" xr:uid="{00000000-0005-0000-0000-000026430000}"/>
    <cellStyle name="40% - Accent5 2 6 5 6" xfId="25237" xr:uid="{00000000-0005-0000-0000-000027430000}"/>
    <cellStyle name="40% - Accent5 2 6 5 7" xfId="29133" xr:uid="{00000000-0005-0000-0000-000028430000}"/>
    <cellStyle name="40% - Accent5 2 6 6" xfId="4662" xr:uid="{00000000-0005-0000-0000-000029430000}"/>
    <cellStyle name="40% - Accent5 2 6 6 2" xfId="9634" xr:uid="{00000000-0005-0000-0000-00002A430000}"/>
    <cellStyle name="40% - Accent5 2 6 6 3" xfId="13912" xr:uid="{00000000-0005-0000-0000-00002B430000}"/>
    <cellStyle name="40% - Accent5 2 6 6 4" xfId="18168" xr:uid="{00000000-0005-0000-0000-00002C430000}"/>
    <cellStyle name="40% - Accent5 2 6 6 5" xfId="22385" xr:uid="{00000000-0005-0000-0000-00002D430000}"/>
    <cellStyle name="40% - Accent5 2 6 6 6" xfId="26571" xr:uid="{00000000-0005-0000-0000-00002E430000}"/>
    <cellStyle name="40% - Accent5 2 6 6 7" xfId="30450" xr:uid="{00000000-0005-0000-0000-00002F430000}"/>
    <cellStyle name="40% - Accent5 2 6 7" xfId="5580" xr:uid="{00000000-0005-0000-0000-000030430000}"/>
    <cellStyle name="40% - Accent5 2 6 8" xfId="5533" xr:uid="{00000000-0005-0000-0000-000031430000}"/>
    <cellStyle name="40% - Accent5 2 6 9" xfId="4993" xr:uid="{00000000-0005-0000-0000-000032430000}"/>
    <cellStyle name="40% - Accent5 2 7" xfId="1612" xr:uid="{00000000-0005-0000-0000-000033430000}"/>
    <cellStyle name="40% - Accent5 2 7 2" xfId="2459" xr:uid="{00000000-0005-0000-0000-000034430000}"/>
    <cellStyle name="40% - Accent5 2 7 2 2" xfId="7433" xr:uid="{00000000-0005-0000-0000-000035430000}"/>
    <cellStyle name="40% - Accent5 2 7 2 3" xfId="11718" xr:uid="{00000000-0005-0000-0000-000036430000}"/>
    <cellStyle name="40% - Accent5 2 7 2 4" xfId="15990" xr:uid="{00000000-0005-0000-0000-000037430000}"/>
    <cellStyle name="40% - Accent5 2 7 2 5" xfId="20224" xr:uid="{00000000-0005-0000-0000-000038430000}"/>
    <cellStyle name="40% - Accent5 2 7 2 6" xfId="24462" xr:uid="{00000000-0005-0000-0000-000039430000}"/>
    <cellStyle name="40% - Accent5 2 7 2 7" xfId="28540" xr:uid="{00000000-0005-0000-0000-00003A430000}"/>
    <cellStyle name="40% - Accent5 2 7 3" xfId="3642" xr:uid="{00000000-0005-0000-0000-00003B430000}"/>
    <cellStyle name="40% - Accent5 2 7 3 2" xfId="8616" xr:uid="{00000000-0005-0000-0000-00003C430000}"/>
    <cellStyle name="40% - Accent5 2 7 3 3" xfId="12893" xr:uid="{00000000-0005-0000-0000-00003D430000}"/>
    <cellStyle name="40% - Accent5 2 7 3 4" xfId="17151" xr:uid="{00000000-0005-0000-0000-00003E430000}"/>
    <cellStyle name="40% - Accent5 2 7 3 5" xfId="21370" xr:uid="{00000000-0005-0000-0000-00003F430000}"/>
    <cellStyle name="40% - Accent5 2 7 3 6" xfId="25565" xr:uid="{00000000-0005-0000-0000-000040430000}"/>
    <cellStyle name="40% - Accent5 2 7 3 7" xfId="29461" xr:uid="{00000000-0005-0000-0000-000041430000}"/>
    <cellStyle name="40% - Accent5 2 7 4" xfId="6587" xr:uid="{00000000-0005-0000-0000-000042430000}"/>
    <cellStyle name="40% - Accent5 2 7 5" xfId="10876" xr:uid="{00000000-0005-0000-0000-000043430000}"/>
    <cellStyle name="40% - Accent5 2 7 6" xfId="15152" xr:uid="{00000000-0005-0000-0000-000044430000}"/>
    <cellStyle name="40% - Accent5 2 7 7" xfId="19390" xr:uid="{00000000-0005-0000-0000-000045430000}"/>
    <cellStyle name="40% - Accent5 2 7 8" xfId="23639" xr:uid="{00000000-0005-0000-0000-000046430000}"/>
    <cellStyle name="40% - Accent5 2 7 9" xfId="27733" xr:uid="{00000000-0005-0000-0000-000047430000}"/>
    <cellStyle name="40% - Accent5 2 8" xfId="1856" xr:uid="{00000000-0005-0000-0000-000048430000}"/>
    <cellStyle name="40% - Accent5 2 8 2" xfId="6830" xr:uid="{00000000-0005-0000-0000-000049430000}"/>
    <cellStyle name="40% - Accent5 2 8 3" xfId="11116" xr:uid="{00000000-0005-0000-0000-00004A430000}"/>
    <cellStyle name="40% - Accent5 2 8 4" xfId="15390" xr:uid="{00000000-0005-0000-0000-00004B430000}"/>
    <cellStyle name="40% - Accent5 2 8 5" xfId="19625" xr:uid="{00000000-0005-0000-0000-00004C430000}"/>
    <cellStyle name="40% - Accent5 2 8 6" xfId="23865" xr:uid="{00000000-0005-0000-0000-00004D430000}"/>
    <cellStyle name="40% - Accent5 2 8 7" xfId="27946" xr:uid="{00000000-0005-0000-0000-00004E430000}"/>
    <cellStyle name="40% - Accent5 2 9" xfId="942" xr:uid="{00000000-0005-0000-0000-00004F430000}"/>
    <cellStyle name="40% - Accent5 2 9 2" xfId="5918" xr:uid="{00000000-0005-0000-0000-000050430000}"/>
    <cellStyle name="40% - Accent5 2 9 3" xfId="10208" xr:uid="{00000000-0005-0000-0000-000051430000}"/>
    <cellStyle name="40% - Accent5 2 9 4" xfId="14487" xr:uid="{00000000-0005-0000-0000-000052430000}"/>
    <cellStyle name="40% - Accent5 2 9 5" xfId="18741" xr:uid="{00000000-0005-0000-0000-000053430000}"/>
    <cellStyle name="40% - Accent5 2 9 6" xfId="22991" xr:uid="{00000000-0005-0000-0000-000054430000}"/>
    <cellStyle name="40% - Accent5 2 9 7" xfId="27137" xr:uid="{00000000-0005-0000-0000-000055430000}"/>
    <cellStyle name="40% - Accent5 3" xfId="130" xr:uid="{00000000-0005-0000-0000-000056430000}"/>
    <cellStyle name="40% - Accent5 3 2" xfId="2835" xr:uid="{00000000-0005-0000-0000-000057430000}"/>
    <cellStyle name="40% - Accent5 3 3" xfId="2884" xr:uid="{00000000-0005-0000-0000-000058430000}"/>
    <cellStyle name="40% - Accent5 4" xfId="115" xr:uid="{00000000-0005-0000-0000-000059430000}"/>
    <cellStyle name="40% - Accent5 4 10" xfId="4353" xr:uid="{00000000-0005-0000-0000-00005A430000}"/>
    <cellStyle name="40% - Accent5 4 10 2" xfId="9325" xr:uid="{00000000-0005-0000-0000-00005B430000}"/>
    <cellStyle name="40% - Accent5 4 10 3" xfId="13603" xr:uid="{00000000-0005-0000-0000-00005C430000}"/>
    <cellStyle name="40% - Accent5 4 10 4" xfId="17859" xr:uid="{00000000-0005-0000-0000-00005D430000}"/>
    <cellStyle name="40% - Accent5 4 10 5" xfId="22076" xr:uid="{00000000-0005-0000-0000-00005E430000}"/>
    <cellStyle name="40% - Accent5 4 10 6" xfId="26262" xr:uid="{00000000-0005-0000-0000-00005F430000}"/>
    <cellStyle name="40% - Accent5 4 10 7" xfId="30141" xr:uid="{00000000-0005-0000-0000-000060430000}"/>
    <cellStyle name="40% - Accent5 4 11" xfId="5094" xr:uid="{00000000-0005-0000-0000-000061430000}"/>
    <cellStyle name="40% - Accent5 4 12" xfId="6067" xr:uid="{00000000-0005-0000-0000-000062430000}"/>
    <cellStyle name="40% - Accent5 4 13" xfId="10356" xr:uid="{00000000-0005-0000-0000-000063430000}"/>
    <cellStyle name="40% - Accent5 4 14" xfId="14634" xr:uid="{00000000-0005-0000-0000-000064430000}"/>
    <cellStyle name="40% - Accent5 4 15" xfId="20524" xr:uid="{00000000-0005-0000-0000-000065430000}"/>
    <cellStyle name="40% - Accent5 4 16" xfId="23129" xr:uid="{00000000-0005-0000-0000-000066430000}"/>
    <cellStyle name="40% - Accent5 4 2" xfId="306" xr:uid="{00000000-0005-0000-0000-000067430000}"/>
    <cellStyle name="40% - Accent5 4 2 10" xfId="11937" xr:uid="{00000000-0005-0000-0000-000068430000}"/>
    <cellStyle name="40% - Accent5 4 2 11" xfId="16211" xr:uid="{00000000-0005-0000-0000-000069430000}"/>
    <cellStyle name="40% - Accent5 4 2 12" xfId="20517" xr:uid="{00000000-0005-0000-0000-00006A430000}"/>
    <cellStyle name="40% - Accent5 4 2 13" xfId="24675" xr:uid="{00000000-0005-0000-0000-00006B430000}"/>
    <cellStyle name="40% - Accent5 4 2 2" xfId="470" xr:uid="{00000000-0005-0000-0000-00006C430000}"/>
    <cellStyle name="40% - Accent5 4 2 2 10" xfId="17804" xr:uid="{00000000-0005-0000-0000-00006D430000}"/>
    <cellStyle name="40% - Accent5 4 2 2 11" xfId="14512" xr:uid="{00000000-0005-0000-0000-00006E430000}"/>
    <cellStyle name="40% - Accent5 4 2 2 12" xfId="26215" xr:uid="{00000000-0005-0000-0000-00006F430000}"/>
    <cellStyle name="40% - Accent5 4 2 2 2" xfId="844" xr:uid="{00000000-0005-0000-0000-000070430000}"/>
    <cellStyle name="40% - Accent5 4 2 2 2 10" xfId="22897" xr:uid="{00000000-0005-0000-0000-000071430000}"/>
    <cellStyle name="40% - Accent5 4 2 2 2 11" xfId="27049" xr:uid="{00000000-0005-0000-0000-000072430000}"/>
    <cellStyle name="40% - Accent5 4 2 2 2 2" xfId="2460" xr:uid="{00000000-0005-0000-0000-000073430000}"/>
    <cellStyle name="40% - Accent5 4 2 2 2 2 2" xfId="4211" xr:uid="{00000000-0005-0000-0000-000074430000}"/>
    <cellStyle name="40% - Accent5 4 2 2 2 2 2 2" xfId="9185" xr:uid="{00000000-0005-0000-0000-000075430000}"/>
    <cellStyle name="40% - Accent5 4 2 2 2 2 2 3" xfId="13462" xr:uid="{00000000-0005-0000-0000-000076430000}"/>
    <cellStyle name="40% - Accent5 4 2 2 2 2 2 4" xfId="17720" xr:uid="{00000000-0005-0000-0000-000077430000}"/>
    <cellStyle name="40% - Accent5 4 2 2 2 2 2 5" xfId="21939" xr:uid="{00000000-0005-0000-0000-000078430000}"/>
    <cellStyle name="40% - Accent5 4 2 2 2 2 2 6" xfId="26134" xr:uid="{00000000-0005-0000-0000-000079430000}"/>
    <cellStyle name="40% - Accent5 4 2 2 2 2 2 7" xfId="30030" xr:uid="{00000000-0005-0000-0000-00007A430000}"/>
    <cellStyle name="40% - Accent5 4 2 2 2 2 3" xfId="7434" xr:uid="{00000000-0005-0000-0000-00007B430000}"/>
    <cellStyle name="40% - Accent5 4 2 2 2 2 4" xfId="11719" xr:uid="{00000000-0005-0000-0000-00007C430000}"/>
    <cellStyle name="40% - Accent5 4 2 2 2 2 5" xfId="15991" xr:uid="{00000000-0005-0000-0000-00007D430000}"/>
    <cellStyle name="40% - Accent5 4 2 2 2 2 6" xfId="20225" xr:uid="{00000000-0005-0000-0000-00007E430000}"/>
    <cellStyle name="40% - Accent5 4 2 2 2 2 7" xfId="24463" xr:uid="{00000000-0005-0000-0000-00007F430000}"/>
    <cellStyle name="40% - Accent5 4 2 2 2 2 8" xfId="28541" xr:uid="{00000000-0005-0000-0000-000080430000}"/>
    <cellStyle name="40% - Accent5 4 2 2 2 3" xfId="1613" xr:uid="{00000000-0005-0000-0000-000081430000}"/>
    <cellStyle name="40% - Accent5 4 2 2 2 3 2" xfId="6588" xr:uid="{00000000-0005-0000-0000-000082430000}"/>
    <cellStyle name="40% - Accent5 4 2 2 2 3 3" xfId="10877" xr:uid="{00000000-0005-0000-0000-000083430000}"/>
    <cellStyle name="40% - Accent5 4 2 2 2 3 4" xfId="15153" xr:uid="{00000000-0005-0000-0000-000084430000}"/>
    <cellStyle name="40% - Accent5 4 2 2 2 3 5" xfId="19391" xr:uid="{00000000-0005-0000-0000-000085430000}"/>
    <cellStyle name="40% - Accent5 4 2 2 2 3 6" xfId="23640" xr:uid="{00000000-0005-0000-0000-000086430000}"/>
    <cellStyle name="40% - Accent5 4 2 2 2 3 7" xfId="27734" xr:uid="{00000000-0005-0000-0000-000087430000}"/>
    <cellStyle name="40% - Accent5 4 2 2 2 4" xfId="3554" xr:uid="{00000000-0005-0000-0000-000088430000}"/>
    <cellStyle name="40% - Accent5 4 2 2 2 4 2" xfId="8528" xr:uid="{00000000-0005-0000-0000-000089430000}"/>
    <cellStyle name="40% - Accent5 4 2 2 2 4 3" xfId="12805" xr:uid="{00000000-0005-0000-0000-00008A430000}"/>
    <cellStyle name="40% - Accent5 4 2 2 2 4 4" xfId="17063" xr:uid="{00000000-0005-0000-0000-00008B430000}"/>
    <cellStyle name="40% - Accent5 4 2 2 2 4 5" xfId="21282" xr:uid="{00000000-0005-0000-0000-00008C430000}"/>
    <cellStyle name="40% - Accent5 4 2 2 2 4 6" xfId="25477" xr:uid="{00000000-0005-0000-0000-00008D430000}"/>
    <cellStyle name="40% - Accent5 4 2 2 2 4 7" xfId="29373" xr:uid="{00000000-0005-0000-0000-00008E430000}"/>
    <cellStyle name="40% - Accent5 4 2 2 2 5" xfId="4902" xr:uid="{00000000-0005-0000-0000-00008F430000}"/>
    <cellStyle name="40% - Accent5 4 2 2 2 5 2" xfId="9874" xr:uid="{00000000-0005-0000-0000-000090430000}"/>
    <cellStyle name="40% - Accent5 4 2 2 2 5 3" xfId="14152" xr:uid="{00000000-0005-0000-0000-000091430000}"/>
    <cellStyle name="40% - Accent5 4 2 2 2 5 4" xfId="18408" xr:uid="{00000000-0005-0000-0000-000092430000}"/>
    <cellStyle name="40% - Accent5 4 2 2 2 5 5" xfId="22625" xr:uid="{00000000-0005-0000-0000-000093430000}"/>
    <cellStyle name="40% - Accent5 4 2 2 2 5 6" xfId="26811" xr:uid="{00000000-0005-0000-0000-000094430000}"/>
    <cellStyle name="40% - Accent5 4 2 2 2 5 7" xfId="30690" xr:uid="{00000000-0005-0000-0000-000095430000}"/>
    <cellStyle name="40% - Accent5 4 2 2 2 6" xfId="5820" xr:uid="{00000000-0005-0000-0000-000096430000}"/>
    <cellStyle name="40% - Accent5 4 2 2 2 7" xfId="10112" xr:uid="{00000000-0005-0000-0000-000097430000}"/>
    <cellStyle name="40% - Accent5 4 2 2 2 8" xfId="14390" xr:uid="{00000000-0005-0000-0000-000098430000}"/>
    <cellStyle name="40% - Accent5 4 2 2 2 9" xfId="18646" xr:uid="{00000000-0005-0000-0000-000099430000}"/>
    <cellStyle name="40% - Accent5 4 2 2 3" xfId="2103" xr:uid="{00000000-0005-0000-0000-00009A430000}"/>
    <cellStyle name="40% - Accent5 4 2 2 3 2" xfId="3882" xr:uid="{00000000-0005-0000-0000-00009B430000}"/>
    <cellStyle name="40% - Accent5 4 2 2 3 2 2" xfId="8856" xr:uid="{00000000-0005-0000-0000-00009C430000}"/>
    <cellStyle name="40% - Accent5 4 2 2 3 2 3" xfId="13133" xr:uid="{00000000-0005-0000-0000-00009D430000}"/>
    <cellStyle name="40% - Accent5 4 2 2 3 2 4" xfId="17391" xr:uid="{00000000-0005-0000-0000-00009E430000}"/>
    <cellStyle name="40% - Accent5 4 2 2 3 2 5" xfId="21610" xr:uid="{00000000-0005-0000-0000-00009F430000}"/>
    <cellStyle name="40% - Accent5 4 2 2 3 2 6" xfId="25805" xr:uid="{00000000-0005-0000-0000-0000A0430000}"/>
    <cellStyle name="40% - Accent5 4 2 2 3 2 7" xfId="29701" xr:uid="{00000000-0005-0000-0000-0000A1430000}"/>
    <cellStyle name="40% - Accent5 4 2 2 3 3" xfId="7077" xr:uid="{00000000-0005-0000-0000-0000A2430000}"/>
    <cellStyle name="40% - Accent5 4 2 2 3 4" xfId="11362" xr:uid="{00000000-0005-0000-0000-0000A3430000}"/>
    <cellStyle name="40% - Accent5 4 2 2 3 5" xfId="15634" xr:uid="{00000000-0005-0000-0000-0000A4430000}"/>
    <cellStyle name="40% - Accent5 4 2 2 3 6" xfId="19868" xr:uid="{00000000-0005-0000-0000-0000A5430000}"/>
    <cellStyle name="40% - Accent5 4 2 2 3 7" xfId="24106" xr:uid="{00000000-0005-0000-0000-0000A6430000}"/>
    <cellStyle name="40% - Accent5 4 2 2 3 8" xfId="28184" xr:uid="{00000000-0005-0000-0000-0000A7430000}"/>
    <cellStyle name="40% - Accent5 4 2 2 4" xfId="1242" xr:uid="{00000000-0005-0000-0000-0000A8430000}"/>
    <cellStyle name="40% - Accent5 4 2 2 4 2" xfId="6217" xr:uid="{00000000-0005-0000-0000-0000A9430000}"/>
    <cellStyle name="40% - Accent5 4 2 2 4 3" xfId="10506" xr:uid="{00000000-0005-0000-0000-0000AA430000}"/>
    <cellStyle name="40% - Accent5 4 2 2 4 4" xfId="14784" xr:uid="{00000000-0005-0000-0000-0000AB430000}"/>
    <cellStyle name="40% - Accent5 4 2 2 4 5" xfId="19026" xr:uid="{00000000-0005-0000-0000-0000AC430000}"/>
    <cellStyle name="40% - Accent5 4 2 2 4 6" xfId="23272" xr:uid="{00000000-0005-0000-0000-0000AD430000}"/>
    <cellStyle name="40% - Accent5 4 2 2 4 7" xfId="27377" xr:uid="{00000000-0005-0000-0000-0000AE430000}"/>
    <cellStyle name="40% - Accent5 4 2 2 5" xfId="3225" xr:uid="{00000000-0005-0000-0000-0000AF430000}"/>
    <cellStyle name="40% - Accent5 4 2 2 5 2" xfId="8198" xr:uid="{00000000-0005-0000-0000-0000B0430000}"/>
    <cellStyle name="40% - Accent5 4 2 2 5 3" xfId="12475" xr:uid="{00000000-0005-0000-0000-0000B1430000}"/>
    <cellStyle name="40% - Accent5 4 2 2 5 4" xfId="16734" xr:uid="{00000000-0005-0000-0000-0000B2430000}"/>
    <cellStyle name="40% - Accent5 4 2 2 5 5" xfId="20952" xr:uid="{00000000-0005-0000-0000-0000B3430000}"/>
    <cellStyle name="40% - Accent5 4 2 2 5 6" xfId="25148" xr:uid="{00000000-0005-0000-0000-0000B4430000}"/>
    <cellStyle name="40% - Accent5 4 2 2 5 7" xfId="29044" xr:uid="{00000000-0005-0000-0000-0000B5430000}"/>
    <cellStyle name="40% - Accent5 4 2 2 6" xfId="4573" xr:uid="{00000000-0005-0000-0000-0000B6430000}"/>
    <cellStyle name="40% - Accent5 4 2 2 6 2" xfId="9545" xr:uid="{00000000-0005-0000-0000-0000B7430000}"/>
    <cellStyle name="40% - Accent5 4 2 2 6 3" xfId="13823" xr:uid="{00000000-0005-0000-0000-0000B8430000}"/>
    <cellStyle name="40% - Accent5 4 2 2 6 4" xfId="18079" xr:uid="{00000000-0005-0000-0000-0000B9430000}"/>
    <cellStyle name="40% - Accent5 4 2 2 6 5" xfId="22296" xr:uid="{00000000-0005-0000-0000-0000BA430000}"/>
    <cellStyle name="40% - Accent5 4 2 2 6 6" xfId="26482" xr:uid="{00000000-0005-0000-0000-0000BB430000}"/>
    <cellStyle name="40% - Accent5 4 2 2 6 7" xfId="30361" xr:uid="{00000000-0005-0000-0000-0000BC430000}"/>
    <cellStyle name="40% - Accent5 4 2 2 7" xfId="5447" xr:uid="{00000000-0005-0000-0000-0000BD430000}"/>
    <cellStyle name="40% - Accent5 4 2 2 8" xfId="9269" xr:uid="{00000000-0005-0000-0000-0000BE430000}"/>
    <cellStyle name="40% - Accent5 4 2 2 9" xfId="13547" xr:uid="{00000000-0005-0000-0000-0000BF430000}"/>
    <cellStyle name="40% - Accent5 4 2 3" xfId="689" xr:uid="{00000000-0005-0000-0000-0000C0430000}"/>
    <cellStyle name="40% - Accent5 4 2 3 10" xfId="22742" xr:uid="{00000000-0005-0000-0000-0000C1430000}"/>
    <cellStyle name="40% - Accent5 4 2 3 11" xfId="26894" xr:uid="{00000000-0005-0000-0000-0000C2430000}"/>
    <cellStyle name="40% - Accent5 4 2 3 2" xfId="2461" xr:uid="{00000000-0005-0000-0000-0000C3430000}"/>
    <cellStyle name="40% - Accent5 4 2 3 2 2" xfId="4056" xr:uid="{00000000-0005-0000-0000-0000C4430000}"/>
    <cellStyle name="40% - Accent5 4 2 3 2 2 2" xfId="9030" xr:uid="{00000000-0005-0000-0000-0000C5430000}"/>
    <cellStyle name="40% - Accent5 4 2 3 2 2 3" xfId="13307" xr:uid="{00000000-0005-0000-0000-0000C6430000}"/>
    <cellStyle name="40% - Accent5 4 2 3 2 2 4" xfId="17565" xr:uid="{00000000-0005-0000-0000-0000C7430000}"/>
    <cellStyle name="40% - Accent5 4 2 3 2 2 5" xfId="21784" xr:uid="{00000000-0005-0000-0000-0000C8430000}"/>
    <cellStyle name="40% - Accent5 4 2 3 2 2 6" xfId="25979" xr:uid="{00000000-0005-0000-0000-0000C9430000}"/>
    <cellStyle name="40% - Accent5 4 2 3 2 2 7" xfId="29875" xr:uid="{00000000-0005-0000-0000-0000CA430000}"/>
    <cellStyle name="40% - Accent5 4 2 3 2 3" xfId="7435" xr:uid="{00000000-0005-0000-0000-0000CB430000}"/>
    <cellStyle name="40% - Accent5 4 2 3 2 4" xfId="11720" xr:uid="{00000000-0005-0000-0000-0000CC430000}"/>
    <cellStyle name="40% - Accent5 4 2 3 2 5" xfId="15992" xr:uid="{00000000-0005-0000-0000-0000CD430000}"/>
    <cellStyle name="40% - Accent5 4 2 3 2 6" xfId="20226" xr:uid="{00000000-0005-0000-0000-0000CE430000}"/>
    <cellStyle name="40% - Accent5 4 2 3 2 7" xfId="24464" xr:uid="{00000000-0005-0000-0000-0000CF430000}"/>
    <cellStyle name="40% - Accent5 4 2 3 2 8" xfId="28542" xr:uid="{00000000-0005-0000-0000-0000D0430000}"/>
    <cellStyle name="40% - Accent5 4 2 3 3" xfId="1614" xr:uid="{00000000-0005-0000-0000-0000D1430000}"/>
    <cellStyle name="40% - Accent5 4 2 3 3 2" xfId="6589" xr:uid="{00000000-0005-0000-0000-0000D2430000}"/>
    <cellStyle name="40% - Accent5 4 2 3 3 3" xfId="10878" xr:uid="{00000000-0005-0000-0000-0000D3430000}"/>
    <cellStyle name="40% - Accent5 4 2 3 3 4" xfId="15154" xr:uid="{00000000-0005-0000-0000-0000D4430000}"/>
    <cellStyle name="40% - Accent5 4 2 3 3 5" xfId="19392" xr:uid="{00000000-0005-0000-0000-0000D5430000}"/>
    <cellStyle name="40% - Accent5 4 2 3 3 6" xfId="23641" xr:uid="{00000000-0005-0000-0000-0000D6430000}"/>
    <cellStyle name="40% - Accent5 4 2 3 3 7" xfId="27735" xr:uid="{00000000-0005-0000-0000-0000D7430000}"/>
    <cellStyle name="40% - Accent5 4 2 3 4" xfId="3399" xr:uid="{00000000-0005-0000-0000-0000D8430000}"/>
    <cellStyle name="40% - Accent5 4 2 3 4 2" xfId="8373" xr:uid="{00000000-0005-0000-0000-0000D9430000}"/>
    <cellStyle name="40% - Accent5 4 2 3 4 3" xfId="12650" xr:uid="{00000000-0005-0000-0000-0000DA430000}"/>
    <cellStyle name="40% - Accent5 4 2 3 4 4" xfId="16908" xr:uid="{00000000-0005-0000-0000-0000DB430000}"/>
    <cellStyle name="40% - Accent5 4 2 3 4 5" xfId="21127" xr:uid="{00000000-0005-0000-0000-0000DC430000}"/>
    <cellStyle name="40% - Accent5 4 2 3 4 6" xfId="25322" xr:uid="{00000000-0005-0000-0000-0000DD430000}"/>
    <cellStyle name="40% - Accent5 4 2 3 4 7" xfId="29218" xr:uid="{00000000-0005-0000-0000-0000DE430000}"/>
    <cellStyle name="40% - Accent5 4 2 3 5" xfId="4747" xr:uid="{00000000-0005-0000-0000-0000DF430000}"/>
    <cellStyle name="40% - Accent5 4 2 3 5 2" xfId="9719" xr:uid="{00000000-0005-0000-0000-0000E0430000}"/>
    <cellStyle name="40% - Accent5 4 2 3 5 3" xfId="13997" xr:uid="{00000000-0005-0000-0000-0000E1430000}"/>
    <cellStyle name="40% - Accent5 4 2 3 5 4" xfId="18253" xr:uid="{00000000-0005-0000-0000-0000E2430000}"/>
    <cellStyle name="40% - Accent5 4 2 3 5 5" xfId="22470" xr:uid="{00000000-0005-0000-0000-0000E3430000}"/>
    <cellStyle name="40% - Accent5 4 2 3 5 6" xfId="26656" xr:uid="{00000000-0005-0000-0000-0000E4430000}"/>
    <cellStyle name="40% - Accent5 4 2 3 5 7" xfId="30535" xr:uid="{00000000-0005-0000-0000-0000E5430000}"/>
    <cellStyle name="40% - Accent5 4 2 3 6" xfId="5665" xr:uid="{00000000-0005-0000-0000-0000E6430000}"/>
    <cellStyle name="40% - Accent5 4 2 3 7" xfId="9957" xr:uid="{00000000-0005-0000-0000-0000E7430000}"/>
    <cellStyle name="40% - Accent5 4 2 3 8" xfId="14235" xr:uid="{00000000-0005-0000-0000-0000E8430000}"/>
    <cellStyle name="40% - Accent5 4 2 3 9" xfId="18491" xr:uid="{00000000-0005-0000-0000-0000E9430000}"/>
    <cellStyle name="40% - Accent5 4 2 4" xfId="1950" xr:uid="{00000000-0005-0000-0000-0000EA430000}"/>
    <cellStyle name="40% - Accent5 4 2 4 2" xfId="3727" xr:uid="{00000000-0005-0000-0000-0000EB430000}"/>
    <cellStyle name="40% - Accent5 4 2 4 2 2" xfId="8701" xr:uid="{00000000-0005-0000-0000-0000EC430000}"/>
    <cellStyle name="40% - Accent5 4 2 4 2 3" xfId="12978" xr:uid="{00000000-0005-0000-0000-0000ED430000}"/>
    <cellStyle name="40% - Accent5 4 2 4 2 4" xfId="17236" xr:uid="{00000000-0005-0000-0000-0000EE430000}"/>
    <cellStyle name="40% - Accent5 4 2 4 2 5" xfId="21455" xr:uid="{00000000-0005-0000-0000-0000EF430000}"/>
    <cellStyle name="40% - Accent5 4 2 4 2 6" xfId="25650" xr:uid="{00000000-0005-0000-0000-0000F0430000}"/>
    <cellStyle name="40% - Accent5 4 2 4 2 7" xfId="29546" xr:uid="{00000000-0005-0000-0000-0000F1430000}"/>
    <cellStyle name="40% - Accent5 4 2 4 3" xfId="6924" xr:uid="{00000000-0005-0000-0000-0000F2430000}"/>
    <cellStyle name="40% - Accent5 4 2 4 4" xfId="11209" xr:uid="{00000000-0005-0000-0000-0000F3430000}"/>
    <cellStyle name="40% - Accent5 4 2 4 5" xfId="15482" xr:uid="{00000000-0005-0000-0000-0000F4430000}"/>
    <cellStyle name="40% - Accent5 4 2 4 6" xfId="19717" xr:uid="{00000000-0005-0000-0000-0000F5430000}"/>
    <cellStyle name="40% - Accent5 4 2 4 7" xfId="23955" xr:uid="{00000000-0005-0000-0000-0000F6430000}"/>
    <cellStyle name="40% - Accent5 4 2 4 8" xfId="28033" xr:uid="{00000000-0005-0000-0000-0000F7430000}"/>
    <cellStyle name="40% - Accent5 4 2 5" xfId="1066" xr:uid="{00000000-0005-0000-0000-0000F8430000}"/>
    <cellStyle name="40% - Accent5 4 2 5 2" xfId="6042" xr:uid="{00000000-0005-0000-0000-0000F9430000}"/>
    <cellStyle name="40% - Accent5 4 2 5 3" xfId="10331" xr:uid="{00000000-0005-0000-0000-0000FA430000}"/>
    <cellStyle name="40% - Accent5 4 2 5 4" xfId="14609" xr:uid="{00000000-0005-0000-0000-0000FB430000}"/>
    <cellStyle name="40% - Accent5 4 2 5 5" xfId="18857" xr:uid="{00000000-0005-0000-0000-0000FC430000}"/>
    <cellStyle name="40% - Accent5 4 2 5 6" xfId="23105" xr:uid="{00000000-0005-0000-0000-0000FD430000}"/>
    <cellStyle name="40% - Accent5 4 2 5 7" xfId="27225" xr:uid="{00000000-0005-0000-0000-0000FE430000}"/>
    <cellStyle name="40% - Accent5 4 2 6" xfId="3070" xr:uid="{00000000-0005-0000-0000-0000FF430000}"/>
    <cellStyle name="40% - Accent5 4 2 6 2" xfId="8043" xr:uid="{00000000-0005-0000-0000-000000440000}"/>
    <cellStyle name="40% - Accent5 4 2 6 3" xfId="12320" xr:uid="{00000000-0005-0000-0000-000001440000}"/>
    <cellStyle name="40% - Accent5 4 2 6 4" xfId="16579" xr:uid="{00000000-0005-0000-0000-000002440000}"/>
    <cellStyle name="40% - Accent5 4 2 6 5" xfId="20797" xr:uid="{00000000-0005-0000-0000-000003440000}"/>
    <cellStyle name="40% - Accent5 4 2 6 6" xfId="24993" xr:uid="{00000000-0005-0000-0000-000004440000}"/>
    <cellStyle name="40% - Accent5 4 2 6 7" xfId="28889" xr:uid="{00000000-0005-0000-0000-000005440000}"/>
    <cellStyle name="40% - Accent5 4 2 7" xfId="4418" xr:uid="{00000000-0005-0000-0000-000006440000}"/>
    <cellStyle name="40% - Accent5 4 2 7 2" xfId="9390" xr:uid="{00000000-0005-0000-0000-000007440000}"/>
    <cellStyle name="40% - Accent5 4 2 7 3" xfId="13668" xr:uid="{00000000-0005-0000-0000-000008440000}"/>
    <cellStyle name="40% - Accent5 4 2 7 4" xfId="17924" xr:uid="{00000000-0005-0000-0000-000009440000}"/>
    <cellStyle name="40% - Accent5 4 2 7 5" xfId="22141" xr:uid="{00000000-0005-0000-0000-00000A440000}"/>
    <cellStyle name="40% - Accent5 4 2 7 6" xfId="26327" xr:uid="{00000000-0005-0000-0000-00000B440000}"/>
    <cellStyle name="40% - Accent5 4 2 7 7" xfId="30206" xr:uid="{00000000-0005-0000-0000-00000C440000}"/>
    <cellStyle name="40% - Accent5 4 2 8" xfId="5283" xr:uid="{00000000-0005-0000-0000-00000D440000}"/>
    <cellStyle name="40% - Accent5 4 2 9" xfId="7655" xr:uid="{00000000-0005-0000-0000-00000E440000}"/>
    <cellStyle name="40% - Accent5 4 3" xfId="408" xr:uid="{00000000-0005-0000-0000-00000F440000}"/>
    <cellStyle name="40% - Accent5 4 3 10" xfId="16280" xr:uid="{00000000-0005-0000-0000-000010440000}"/>
    <cellStyle name="40% - Accent5 4 3 11" xfId="20671" xr:uid="{00000000-0005-0000-0000-000011440000}"/>
    <cellStyle name="40% - Accent5 4 3 12" xfId="24731" xr:uid="{00000000-0005-0000-0000-000012440000}"/>
    <cellStyle name="40% - Accent5 4 3 2" xfId="782" xr:uid="{00000000-0005-0000-0000-000013440000}"/>
    <cellStyle name="40% - Accent5 4 3 2 10" xfId="22835" xr:uid="{00000000-0005-0000-0000-000014440000}"/>
    <cellStyle name="40% - Accent5 4 3 2 11" xfId="26987" xr:uid="{00000000-0005-0000-0000-000015440000}"/>
    <cellStyle name="40% - Accent5 4 3 2 2" xfId="2462" xr:uid="{00000000-0005-0000-0000-000016440000}"/>
    <cellStyle name="40% - Accent5 4 3 2 2 2" xfId="4149" xr:uid="{00000000-0005-0000-0000-000017440000}"/>
    <cellStyle name="40% - Accent5 4 3 2 2 2 2" xfId="9123" xr:uid="{00000000-0005-0000-0000-000018440000}"/>
    <cellStyle name="40% - Accent5 4 3 2 2 2 3" xfId="13400" xr:uid="{00000000-0005-0000-0000-000019440000}"/>
    <cellStyle name="40% - Accent5 4 3 2 2 2 4" xfId="17658" xr:uid="{00000000-0005-0000-0000-00001A440000}"/>
    <cellStyle name="40% - Accent5 4 3 2 2 2 5" xfId="21877" xr:uid="{00000000-0005-0000-0000-00001B440000}"/>
    <cellStyle name="40% - Accent5 4 3 2 2 2 6" xfId="26072" xr:uid="{00000000-0005-0000-0000-00001C440000}"/>
    <cellStyle name="40% - Accent5 4 3 2 2 2 7" xfId="29968" xr:uid="{00000000-0005-0000-0000-00001D440000}"/>
    <cellStyle name="40% - Accent5 4 3 2 2 3" xfId="7436" xr:uid="{00000000-0005-0000-0000-00001E440000}"/>
    <cellStyle name="40% - Accent5 4 3 2 2 4" xfId="11721" xr:uid="{00000000-0005-0000-0000-00001F440000}"/>
    <cellStyle name="40% - Accent5 4 3 2 2 5" xfId="15993" xr:uid="{00000000-0005-0000-0000-000020440000}"/>
    <cellStyle name="40% - Accent5 4 3 2 2 6" xfId="20227" xr:uid="{00000000-0005-0000-0000-000021440000}"/>
    <cellStyle name="40% - Accent5 4 3 2 2 7" xfId="24465" xr:uid="{00000000-0005-0000-0000-000022440000}"/>
    <cellStyle name="40% - Accent5 4 3 2 2 8" xfId="28543" xr:uid="{00000000-0005-0000-0000-000023440000}"/>
    <cellStyle name="40% - Accent5 4 3 2 3" xfId="1615" xr:uid="{00000000-0005-0000-0000-000024440000}"/>
    <cellStyle name="40% - Accent5 4 3 2 3 2" xfId="6590" xr:uid="{00000000-0005-0000-0000-000025440000}"/>
    <cellStyle name="40% - Accent5 4 3 2 3 3" xfId="10879" xr:uid="{00000000-0005-0000-0000-000026440000}"/>
    <cellStyle name="40% - Accent5 4 3 2 3 4" xfId="15155" xr:uid="{00000000-0005-0000-0000-000027440000}"/>
    <cellStyle name="40% - Accent5 4 3 2 3 5" xfId="19393" xr:uid="{00000000-0005-0000-0000-000028440000}"/>
    <cellStyle name="40% - Accent5 4 3 2 3 6" xfId="23642" xr:uid="{00000000-0005-0000-0000-000029440000}"/>
    <cellStyle name="40% - Accent5 4 3 2 3 7" xfId="27736" xr:uid="{00000000-0005-0000-0000-00002A440000}"/>
    <cellStyle name="40% - Accent5 4 3 2 4" xfId="3492" xr:uid="{00000000-0005-0000-0000-00002B440000}"/>
    <cellStyle name="40% - Accent5 4 3 2 4 2" xfId="8466" xr:uid="{00000000-0005-0000-0000-00002C440000}"/>
    <cellStyle name="40% - Accent5 4 3 2 4 3" xfId="12743" xr:uid="{00000000-0005-0000-0000-00002D440000}"/>
    <cellStyle name="40% - Accent5 4 3 2 4 4" xfId="17001" xr:uid="{00000000-0005-0000-0000-00002E440000}"/>
    <cellStyle name="40% - Accent5 4 3 2 4 5" xfId="21220" xr:uid="{00000000-0005-0000-0000-00002F440000}"/>
    <cellStyle name="40% - Accent5 4 3 2 4 6" xfId="25415" xr:uid="{00000000-0005-0000-0000-000030440000}"/>
    <cellStyle name="40% - Accent5 4 3 2 4 7" xfId="29311" xr:uid="{00000000-0005-0000-0000-000031440000}"/>
    <cellStyle name="40% - Accent5 4 3 2 5" xfId="4840" xr:uid="{00000000-0005-0000-0000-000032440000}"/>
    <cellStyle name="40% - Accent5 4 3 2 5 2" xfId="9812" xr:uid="{00000000-0005-0000-0000-000033440000}"/>
    <cellStyle name="40% - Accent5 4 3 2 5 3" xfId="14090" xr:uid="{00000000-0005-0000-0000-000034440000}"/>
    <cellStyle name="40% - Accent5 4 3 2 5 4" xfId="18346" xr:uid="{00000000-0005-0000-0000-000035440000}"/>
    <cellStyle name="40% - Accent5 4 3 2 5 5" xfId="22563" xr:uid="{00000000-0005-0000-0000-000036440000}"/>
    <cellStyle name="40% - Accent5 4 3 2 5 6" xfId="26749" xr:uid="{00000000-0005-0000-0000-000037440000}"/>
    <cellStyle name="40% - Accent5 4 3 2 5 7" xfId="30628" xr:uid="{00000000-0005-0000-0000-000038440000}"/>
    <cellStyle name="40% - Accent5 4 3 2 6" xfId="5758" xr:uid="{00000000-0005-0000-0000-000039440000}"/>
    <cellStyle name="40% - Accent5 4 3 2 7" xfId="10050" xr:uid="{00000000-0005-0000-0000-00003A440000}"/>
    <cellStyle name="40% - Accent5 4 3 2 8" xfId="14328" xr:uid="{00000000-0005-0000-0000-00003B440000}"/>
    <cellStyle name="40% - Accent5 4 3 2 9" xfId="18584" xr:uid="{00000000-0005-0000-0000-00003C440000}"/>
    <cellStyle name="40% - Accent5 4 3 3" xfId="2041" xr:uid="{00000000-0005-0000-0000-00003D440000}"/>
    <cellStyle name="40% - Accent5 4 3 3 2" xfId="3820" xr:uid="{00000000-0005-0000-0000-00003E440000}"/>
    <cellStyle name="40% - Accent5 4 3 3 2 2" xfId="8794" xr:uid="{00000000-0005-0000-0000-00003F440000}"/>
    <cellStyle name="40% - Accent5 4 3 3 2 3" xfId="13071" xr:uid="{00000000-0005-0000-0000-000040440000}"/>
    <cellStyle name="40% - Accent5 4 3 3 2 4" xfId="17329" xr:uid="{00000000-0005-0000-0000-000041440000}"/>
    <cellStyle name="40% - Accent5 4 3 3 2 5" xfId="21548" xr:uid="{00000000-0005-0000-0000-000042440000}"/>
    <cellStyle name="40% - Accent5 4 3 3 2 6" xfId="25743" xr:uid="{00000000-0005-0000-0000-000043440000}"/>
    <cellStyle name="40% - Accent5 4 3 3 2 7" xfId="29639" xr:uid="{00000000-0005-0000-0000-000044440000}"/>
    <cellStyle name="40% - Accent5 4 3 3 3" xfId="7015" xr:uid="{00000000-0005-0000-0000-000045440000}"/>
    <cellStyle name="40% - Accent5 4 3 3 4" xfId="11300" xr:uid="{00000000-0005-0000-0000-000046440000}"/>
    <cellStyle name="40% - Accent5 4 3 3 5" xfId="15572" xr:uid="{00000000-0005-0000-0000-000047440000}"/>
    <cellStyle name="40% - Accent5 4 3 3 6" xfId="19806" xr:uid="{00000000-0005-0000-0000-000048440000}"/>
    <cellStyle name="40% - Accent5 4 3 3 7" xfId="24044" xr:uid="{00000000-0005-0000-0000-000049440000}"/>
    <cellStyle name="40% - Accent5 4 3 3 8" xfId="28122" xr:uid="{00000000-0005-0000-0000-00004A440000}"/>
    <cellStyle name="40% - Accent5 4 3 4" xfId="1180" xr:uid="{00000000-0005-0000-0000-00004B440000}"/>
    <cellStyle name="40% - Accent5 4 3 4 2" xfId="6155" xr:uid="{00000000-0005-0000-0000-00004C440000}"/>
    <cellStyle name="40% - Accent5 4 3 4 3" xfId="10444" xr:uid="{00000000-0005-0000-0000-00004D440000}"/>
    <cellStyle name="40% - Accent5 4 3 4 4" xfId="14722" xr:uid="{00000000-0005-0000-0000-00004E440000}"/>
    <cellStyle name="40% - Accent5 4 3 4 5" xfId="18964" xr:uid="{00000000-0005-0000-0000-00004F440000}"/>
    <cellStyle name="40% - Accent5 4 3 4 6" xfId="23210" xr:uid="{00000000-0005-0000-0000-000050440000}"/>
    <cellStyle name="40% - Accent5 4 3 4 7" xfId="27315" xr:uid="{00000000-0005-0000-0000-000051440000}"/>
    <cellStyle name="40% - Accent5 4 3 5" xfId="3163" xr:uid="{00000000-0005-0000-0000-000052440000}"/>
    <cellStyle name="40% - Accent5 4 3 5 2" xfId="8136" xr:uid="{00000000-0005-0000-0000-000053440000}"/>
    <cellStyle name="40% - Accent5 4 3 5 3" xfId="12413" xr:uid="{00000000-0005-0000-0000-000054440000}"/>
    <cellStyle name="40% - Accent5 4 3 5 4" xfId="16672" xr:uid="{00000000-0005-0000-0000-000055440000}"/>
    <cellStyle name="40% - Accent5 4 3 5 5" xfId="20890" xr:uid="{00000000-0005-0000-0000-000056440000}"/>
    <cellStyle name="40% - Accent5 4 3 5 6" xfId="25086" xr:uid="{00000000-0005-0000-0000-000057440000}"/>
    <cellStyle name="40% - Accent5 4 3 5 7" xfId="28982" xr:uid="{00000000-0005-0000-0000-000058440000}"/>
    <cellStyle name="40% - Accent5 4 3 6" xfId="4511" xr:uid="{00000000-0005-0000-0000-000059440000}"/>
    <cellStyle name="40% - Accent5 4 3 6 2" xfId="9483" xr:uid="{00000000-0005-0000-0000-00005A440000}"/>
    <cellStyle name="40% - Accent5 4 3 6 3" xfId="13761" xr:uid="{00000000-0005-0000-0000-00005B440000}"/>
    <cellStyle name="40% - Accent5 4 3 6 4" xfId="18017" xr:uid="{00000000-0005-0000-0000-00005C440000}"/>
    <cellStyle name="40% - Accent5 4 3 6 5" xfId="22234" xr:uid="{00000000-0005-0000-0000-00005D440000}"/>
    <cellStyle name="40% - Accent5 4 3 6 6" xfId="26420" xr:uid="{00000000-0005-0000-0000-00005E440000}"/>
    <cellStyle name="40% - Accent5 4 3 6 7" xfId="30299" xr:uid="{00000000-0005-0000-0000-00005F440000}"/>
    <cellStyle name="40% - Accent5 4 3 7" xfId="5385" xr:uid="{00000000-0005-0000-0000-000060440000}"/>
    <cellStyle name="40% - Accent5 4 3 8" xfId="7725" xr:uid="{00000000-0005-0000-0000-000061440000}"/>
    <cellStyle name="40% - Accent5 4 3 9" xfId="12008" xr:uid="{00000000-0005-0000-0000-000062440000}"/>
    <cellStyle name="40% - Accent5 4 4" xfId="522" xr:uid="{00000000-0005-0000-0000-000063440000}"/>
    <cellStyle name="40% - Accent5 4 4 10" xfId="13544" xr:uid="{00000000-0005-0000-0000-000064440000}"/>
    <cellStyle name="40% - Accent5 4 4 11" xfId="17829" xr:uid="{00000000-0005-0000-0000-000065440000}"/>
    <cellStyle name="40% - Accent5 4 4 12" xfId="20441" xr:uid="{00000000-0005-0000-0000-000066440000}"/>
    <cellStyle name="40% - Accent5 4 4 2" xfId="896" xr:uid="{00000000-0005-0000-0000-000067440000}"/>
    <cellStyle name="40% - Accent5 4 4 2 10" xfId="22949" xr:uid="{00000000-0005-0000-0000-000068440000}"/>
    <cellStyle name="40% - Accent5 4 4 2 11" xfId="27101" xr:uid="{00000000-0005-0000-0000-000069440000}"/>
    <cellStyle name="40% - Accent5 4 4 2 2" xfId="2463" xr:uid="{00000000-0005-0000-0000-00006A440000}"/>
    <cellStyle name="40% - Accent5 4 4 2 2 2" xfId="4263" xr:uid="{00000000-0005-0000-0000-00006B440000}"/>
    <cellStyle name="40% - Accent5 4 4 2 2 2 2" xfId="9237" xr:uid="{00000000-0005-0000-0000-00006C440000}"/>
    <cellStyle name="40% - Accent5 4 4 2 2 2 3" xfId="13514" xr:uid="{00000000-0005-0000-0000-00006D440000}"/>
    <cellStyle name="40% - Accent5 4 4 2 2 2 4" xfId="17772" xr:uid="{00000000-0005-0000-0000-00006E440000}"/>
    <cellStyle name="40% - Accent5 4 4 2 2 2 5" xfId="21991" xr:uid="{00000000-0005-0000-0000-00006F440000}"/>
    <cellStyle name="40% - Accent5 4 4 2 2 2 6" xfId="26186" xr:uid="{00000000-0005-0000-0000-000070440000}"/>
    <cellStyle name="40% - Accent5 4 4 2 2 2 7" xfId="30082" xr:uid="{00000000-0005-0000-0000-000071440000}"/>
    <cellStyle name="40% - Accent5 4 4 2 2 3" xfId="7437" xr:uid="{00000000-0005-0000-0000-000072440000}"/>
    <cellStyle name="40% - Accent5 4 4 2 2 4" xfId="11722" xr:uid="{00000000-0005-0000-0000-000073440000}"/>
    <cellStyle name="40% - Accent5 4 4 2 2 5" xfId="15994" xr:uid="{00000000-0005-0000-0000-000074440000}"/>
    <cellStyle name="40% - Accent5 4 4 2 2 6" xfId="20228" xr:uid="{00000000-0005-0000-0000-000075440000}"/>
    <cellStyle name="40% - Accent5 4 4 2 2 7" xfId="24466" xr:uid="{00000000-0005-0000-0000-000076440000}"/>
    <cellStyle name="40% - Accent5 4 4 2 2 8" xfId="28544" xr:uid="{00000000-0005-0000-0000-000077440000}"/>
    <cellStyle name="40% - Accent5 4 4 2 3" xfId="1616" xr:uid="{00000000-0005-0000-0000-000078440000}"/>
    <cellStyle name="40% - Accent5 4 4 2 3 2" xfId="6591" xr:uid="{00000000-0005-0000-0000-000079440000}"/>
    <cellStyle name="40% - Accent5 4 4 2 3 3" xfId="10880" xr:uid="{00000000-0005-0000-0000-00007A440000}"/>
    <cellStyle name="40% - Accent5 4 4 2 3 4" xfId="15156" xr:uid="{00000000-0005-0000-0000-00007B440000}"/>
    <cellStyle name="40% - Accent5 4 4 2 3 5" xfId="19394" xr:uid="{00000000-0005-0000-0000-00007C440000}"/>
    <cellStyle name="40% - Accent5 4 4 2 3 6" xfId="23643" xr:uid="{00000000-0005-0000-0000-00007D440000}"/>
    <cellStyle name="40% - Accent5 4 4 2 3 7" xfId="27737" xr:uid="{00000000-0005-0000-0000-00007E440000}"/>
    <cellStyle name="40% - Accent5 4 4 2 4" xfId="3606" xr:uid="{00000000-0005-0000-0000-00007F440000}"/>
    <cellStyle name="40% - Accent5 4 4 2 4 2" xfId="8580" xr:uid="{00000000-0005-0000-0000-000080440000}"/>
    <cellStyle name="40% - Accent5 4 4 2 4 3" xfId="12857" xr:uid="{00000000-0005-0000-0000-000081440000}"/>
    <cellStyle name="40% - Accent5 4 4 2 4 4" xfId="17115" xr:uid="{00000000-0005-0000-0000-000082440000}"/>
    <cellStyle name="40% - Accent5 4 4 2 4 5" xfId="21334" xr:uid="{00000000-0005-0000-0000-000083440000}"/>
    <cellStyle name="40% - Accent5 4 4 2 4 6" xfId="25529" xr:uid="{00000000-0005-0000-0000-000084440000}"/>
    <cellStyle name="40% - Accent5 4 4 2 4 7" xfId="29425" xr:uid="{00000000-0005-0000-0000-000085440000}"/>
    <cellStyle name="40% - Accent5 4 4 2 5" xfId="4954" xr:uid="{00000000-0005-0000-0000-000086440000}"/>
    <cellStyle name="40% - Accent5 4 4 2 5 2" xfId="9926" xr:uid="{00000000-0005-0000-0000-000087440000}"/>
    <cellStyle name="40% - Accent5 4 4 2 5 3" xfId="14204" xr:uid="{00000000-0005-0000-0000-000088440000}"/>
    <cellStyle name="40% - Accent5 4 4 2 5 4" xfId="18460" xr:uid="{00000000-0005-0000-0000-000089440000}"/>
    <cellStyle name="40% - Accent5 4 4 2 5 5" xfId="22677" xr:uid="{00000000-0005-0000-0000-00008A440000}"/>
    <cellStyle name="40% - Accent5 4 4 2 5 6" xfId="26863" xr:uid="{00000000-0005-0000-0000-00008B440000}"/>
    <cellStyle name="40% - Accent5 4 4 2 5 7" xfId="30742" xr:uid="{00000000-0005-0000-0000-00008C440000}"/>
    <cellStyle name="40% - Accent5 4 4 2 6" xfId="5872" xr:uid="{00000000-0005-0000-0000-00008D440000}"/>
    <cellStyle name="40% - Accent5 4 4 2 7" xfId="10164" xr:uid="{00000000-0005-0000-0000-00008E440000}"/>
    <cellStyle name="40% - Accent5 4 4 2 8" xfId="14442" xr:uid="{00000000-0005-0000-0000-00008F440000}"/>
    <cellStyle name="40% - Accent5 4 4 2 9" xfId="18698" xr:uid="{00000000-0005-0000-0000-000090440000}"/>
    <cellStyle name="40% - Accent5 4 4 3" xfId="2170" xr:uid="{00000000-0005-0000-0000-000091440000}"/>
    <cellStyle name="40% - Accent5 4 4 3 2" xfId="3934" xr:uid="{00000000-0005-0000-0000-000092440000}"/>
    <cellStyle name="40% - Accent5 4 4 3 2 2" xfId="8908" xr:uid="{00000000-0005-0000-0000-000093440000}"/>
    <cellStyle name="40% - Accent5 4 4 3 2 3" xfId="13185" xr:uid="{00000000-0005-0000-0000-000094440000}"/>
    <cellStyle name="40% - Accent5 4 4 3 2 4" xfId="17443" xr:uid="{00000000-0005-0000-0000-000095440000}"/>
    <cellStyle name="40% - Accent5 4 4 3 2 5" xfId="21662" xr:uid="{00000000-0005-0000-0000-000096440000}"/>
    <cellStyle name="40% - Accent5 4 4 3 2 6" xfId="25857" xr:uid="{00000000-0005-0000-0000-000097440000}"/>
    <cellStyle name="40% - Accent5 4 4 3 2 7" xfId="29753" xr:uid="{00000000-0005-0000-0000-000098440000}"/>
    <cellStyle name="40% - Accent5 4 4 3 3" xfId="7144" xr:uid="{00000000-0005-0000-0000-000099440000}"/>
    <cellStyle name="40% - Accent5 4 4 3 4" xfId="11429" xr:uid="{00000000-0005-0000-0000-00009A440000}"/>
    <cellStyle name="40% - Accent5 4 4 3 5" xfId="15701" xr:uid="{00000000-0005-0000-0000-00009B440000}"/>
    <cellStyle name="40% - Accent5 4 4 3 6" xfId="19935" xr:uid="{00000000-0005-0000-0000-00009C440000}"/>
    <cellStyle name="40% - Accent5 4 4 3 7" xfId="24173" xr:uid="{00000000-0005-0000-0000-00009D440000}"/>
    <cellStyle name="40% - Accent5 4 4 3 8" xfId="28251" xr:uid="{00000000-0005-0000-0000-00009E440000}"/>
    <cellStyle name="40% - Accent5 4 4 4" xfId="1313" xr:uid="{00000000-0005-0000-0000-00009F440000}"/>
    <cellStyle name="40% - Accent5 4 4 4 2" xfId="6288" xr:uid="{00000000-0005-0000-0000-0000A0440000}"/>
    <cellStyle name="40% - Accent5 4 4 4 3" xfId="10577" xr:uid="{00000000-0005-0000-0000-0000A1440000}"/>
    <cellStyle name="40% - Accent5 4 4 4 4" xfId="14853" xr:uid="{00000000-0005-0000-0000-0000A2440000}"/>
    <cellStyle name="40% - Accent5 4 4 4 5" xfId="19094" xr:uid="{00000000-0005-0000-0000-0000A3440000}"/>
    <cellStyle name="40% - Accent5 4 4 4 6" xfId="23341" xr:uid="{00000000-0005-0000-0000-0000A4440000}"/>
    <cellStyle name="40% - Accent5 4 4 4 7" xfId="27444" xr:uid="{00000000-0005-0000-0000-0000A5440000}"/>
    <cellStyle name="40% - Accent5 4 4 5" xfId="3277" xr:uid="{00000000-0005-0000-0000-0000A6440000}"/>
    <cellStyle name="40% - Accent5 4 4 5 2" xfId="8250" xr:uid="{00000000-0005-0000-0000-0000A7440000}"/>
    <cellStyle name="40% - Accent5 4 4 5 3" xfId="12527" xr:uid="{00000000-0005-0000-0000-0000A8440000}"/>
    <cellStyle name="40% - Accent5 4 4 5 4" xfId="16786" xr:uid="{00000000-0005-0000-0000-0000A9440000}"/>
    <cellStyle name="40% - Accent5 4 4 5 5" xfId="21004" xr:uid="{00000000-0005-0000-0000-0000AA440000}"/>
    <cellStyle name="40% - Accent5 4 4 5 6" xfId="25200" xr:uid="{00000000-0005-0000-0000-0000AB440000}"/>
    <cellStyle name="40% - Accent5 4 4 5 7" xfId="29096" xr:uid="{00000000-0005-0000-0000-0000AC440000}"/>
    <cellStyle name="40% - Accent5 4 4 6" xfId="4625" xr:uid="{00000000-0005-0000-0000-0000AD440000}"/>
    <cellStyle name="40% - Accent5 4 4 6 2" xfId="9597" xr:uid="{00000000-0005-0000-0000-0000AE440000}"/>
    <cellStyle name="40% - Accent5 4 4 6 3" xfId="13875" xr:uid="{00000000-0005-0000-0000-0000AF440000}"/>
    <cellStyle name="40% - Accent5 4 4 6 4" xfId="18131" xr:uid="{00000000-0005-0000-0000-0000B0440000}"/>
    <cellStyle name="40% - Accent5 4 4 6 5" xfId="22348" xr:uid="{00000000-0005-0000-0000-0000B1440000}"/>
    <cellStyle name="40% - Accent5 4 4 6 6" xfId="26534" xr:uid="{00000000-0005-0000-0000-0000B2440000}"/>
    <cellStyle name="40% - Accent5 4 4 6 7" xfId="30413" xr:uid="{00000000-0005-0000-0000-0000B3440000}"/>
    <cellStyle name="40% - Accent5 4 4 7" xfId="5499" xr:uid="{00000000-0005-0000-0000-0000B4440000}"/>
    <cellStyle name="40% - Accent5 4 4 8" xfId="5201" xr:uid="{00000000-0005-0000-0000-0000B5440000}"/>
    <cellStyle name="40% - Accent5 4 4 9" xfId="9266" xr:uid="{00000000-0005-0000-0000-0000B6440000}"/>
    <cellStyle name="40% - Accent5 4 5" xfId="623" xr:uid="{00000000-0005-0000-0000-0000B7440000}"/>
    <cellStyle name="40% - Accent5 4 5 10" xfId="15034" xr:uid="{00000000-0005-0000-0000-0000B8440000}"/>
    <cellStyle name="40% - Accent5 4 5 11" xfId="16389" xr:uid="{00000000-0005-0000-0000-0000B9440000}"/>
    <cellStyle name="40% - Accent5 4 5 12" xfId="23522" xr:uid="{00000000-0005-0000-0000-0000BA440000}"/>
    <cellStyle name="40% - Accent5 4 5 2" xfId="1618" xr:uid="{00000000-0005-0000-0000-0000BB440000}"/>
    <cellStyle name="40% - Accent5 4 5 2 2" xfId="2465" xr:uid="{00000000-0005-0000-0000-0000BC440000}"/>
    <cellStyle name="40% - Accent5 4 5 2 2 2" xfId="7439" xr:uid="{00000000-0005-0000-0000-0000BD440000}"/>
    <cellStyle name="40% - Accent5 4 5 2 2 3" xfId="11724" xr:uid="{00000000-0005-0000-0000-0000BE440000}"/>
    <cellStyle name="40% - Accent5 4 5 2 2 4" xfId="15996" xr:uid="{00000000-0005-0000-0000-0000BF440000}"/>
    <cellStyle name="40% - Accent5 4 5 2 2 5" xfId="20230" xr:uid="{00000000-0005-0000-0000-0000C0440000}"/>
    <cellStyle name="40% - Accent5 4 5 2 2 6" xfId="24468" xr:uid="{00000000-0005-0000-0000-0000C1440000}"/>
    <cellStyle name="40% - Accent5 4 5 2 2 7" xfId="28546" xr:uid="{00000000-0005-0000-0000-0000C2440000}"/>
    <cellStyle name="40% - Accent5 4 5 2 3" xfId="3990" xr:uid="{00000000-0005-0000-0000-0000C3440000}"/>
    <cellStyle name="40% - Accent5 4 5 2 3 2" xfId="8964" xr:uid="{00000000-0005-0000-0000-0000C4440000}"/>
    <cellStyle name="40% - Accent5 4 5 2 3 3" xfId="13241" xr:uid="{00000000-0005-0000-0000-0000C5440000}"/>
    <cellStyle name="40% - Accent5 4 5 2 3 4" xfId="17499" xr:uid="{00000000-0005-0000-0000-0000C6440000}"/>
    <cellStyle name="40% - Accent5 4 5 2 3 5" xfId="21718" xr:uid="{00000000-0005-0000-0000-0000C7440000}"/>
    <cellStyle name="40% - Accent5 4 5 2 3 6" xfId="25913" xr:uid="{00000000-0005-0000-0000-0000C8440000}"/>
    <cellStyle name="40% - Accent5 4 5 2 3 7" xfId="29809" xr:uid="{00000000-0005-0000-0000-0000C9440000}"/>
    <cellStyle name="40% - Accent5 4 5 2 4" xfId="6593" xr:uid="{00000000-0005-0000-0000-0000CA440000}"/>
    <cellStyle name="40% - Accent5 4 5 2 5" xfId="10882" xr:uid="{00000000-0005-0000-0000-0000CB440000}"/>
    <cellStyle name="40% - Accent5 4 5 2 6" xfId="15158" xr:uid="{00000000-0005-0000-0000-0000CC440000}"/>
    <cellStyle name="40% - Accent5 4 5 2 7" xfId="19396" xr:uid="{00000000-0005-0000-0000-0000CD440000}"/>
    <cellStyle name="40% - Accent5 4 5 2 8" xfId="23645" xr:uid="{00000000-0005-0000-0000-0000CE440000}"/>
    <cellStyle name="40% - Accent5 4 5 2 9" xfId="27739" xr:uid="{00000000-0005-0000-0000-0000CF440000}"/>
    <cellStyle name="40% - Accent5 4 5 3" xfId="2464" xr:uid="{00000000-0005-0000-0000-0000D0440000}"/>
    <cellStyle name="40% - Accent5 4 5 3 2" xfId="7438" xr:uid="{00000000-0005-0000-0000-0000D1440000}"/>
    <cellStyle name="40% - Accent5 4 5 3 3" xfId="11723" xr:uid="{00000000-0005-0000-0000-0000D2440000}"/>
    <cellStyle name="40% - Accent5 4 5 3 4" xfId="15995" xr:uid="{00000000-0005-0000-0000-0000D3440000}"/>
    <cellStyle name="40% - Accent5 4 5 3 5" xfId="20229" xr:uid="{00000000-0005-0000-0000-0000D4440000}"/>
    <cellStyle name="40% - Accent5 4 5 3 6" xfId="24467" xr:uid="{00000000-0005-0000-0000-0000D5440000}"/>
    <cellStyle name="40% - Accent5 4 5 3 7" xfId="28545" xr:uid="{00000000-0005-0000-0000-0000D6440000}"/>
    <cellStyle name="40% - Accent5 4 5 4" xfId="1617" xr:uid="{00000000-0005-0000-0000-0000D7440000}"/>
    <cellStyle name="40% - Accent5 4 5 4 2" xfId="6592" xr:uid="{00000000-0005-0000-0000-0000D8440000}"/>
    <cellStyle name="40% - Accent5 4 5 4 3" xfId="10881" xr:uid="{00000000-0005-0000-0000-0000D9440000}"/>
    <cellStyle name="40% - Accent5 4 5 4 4" xfId="15157" xr:uid="{00000000-0005-0000-0000-0000DA440000}"/>
    <cellStyle name="40% - Accent5 4 5 4 5" xfId="19395" xr:uid="{00000000-0005-0000-0000-0000DB440000}"/>
    <cellStyle name="40% - Accent5 4 5 4 6" xfId="23644" xr:uid="{00000000-0005-0000-0000-0000DC440000}"/>
    <cellStyle name="40% - Accent5 4 5 4 7" xfId="27738" xr:uid="{00000000-0005-0000-0000-0000DD440000}"/>
    <cellStyle name="40% - Accent5 4 5 5" xfId="3333" xr:uid="{00000000-0005-0000-0000-0000DE440000}"/>
    <cellStyle name="40% - Accent5 4 5 5 2" xfId="8307" xr:uid="{00000000-0005-0000-0000-0000DF440000}"/>
    <cellStyle name="40% - Accent5 4 5 5 3" xfId="12584" xr:uid="{00000000-0005-0000-0000-0000E0440000}"/>
    <cellStyle name="40% - Accent5 4 5 5 4" xfId="16842" xr:uid="{00000000-0005-0000-0000-0000E1440000}"/>
    <cellStyle name="40% - Accent5 4 5 5 5" xfId="21061" xr:uid="{00000000-0005-0000-0000-0000E2440000}"/>
    <cellStyle name="40% - Accent5 4 5 5 6" xfId="25256" xr:uid="{00000000-0005-0000-0000-0000E3440000}"/>
    <cellStyle name="40% - Accent5 4 5 5 7" xfId="29152" xr:uid="{00000000-0005-0000-0000-0000E4440000}"/>
    <cellStyle name="40% - Accent5 4 5 6" xfId="4681" xr:uid="{00000000-0005-0000-0000-0000E5440000}"/>
    <cellStyle name="40% - Accent5 4 5 6 2" xfId="9653" xr:uid="{00000000-0005-0000-0000-0000E6440000}"/>
    <cellStyle name="40% - Accent5 4 5 6 3" xfId="13931" xr:uid="{00000000-0005-0000-0000-0000E7440000}"/>
    <cellStyle name="40% - Accent5 4 5 6 4" xfId="18187" xr:uid="{00000000-0005-0000-0000-0000E8440000}"/>
    <cellStyle name="40% - Accent5 4 5 6 5" xfId="22404" xr:uid="{00000000-0005-0000-0000-0000E9440000}"/>
    <cellStyle name="40% - Accent5 4 5 6 6" xfId="26590" xr:uid="{00000000-0005-0000-0000-0000EA440000}"/>
    <cellStyle name="40% - Accent5 4 5 6 7" xfId="30469" xr:uid="{00000000-0005-0000-0000-0000EB440000}"/>
    <cellStyle name="40% - Accent5 4 5 7" xfId="5599" xr:uid="{00000000-0005-0000-0000-0000EC440000}"/>
    <cellStyle name="40% - Accent5 4 5 8" xfId="6469" xr:uid="{00000000-0005-0000-0000-0000ED440000}"/>
    <cellStyle name="40% - Accent5 4 5 9" xfId="10758" xr:uid="{00000000-0005-0000-0000-0000EE440000}"/>
    <cellStyle name="40% - Accent5 4 6" xfId="1619" xr:uid="{00000000-0005-0000-0000-0000EF440000}"/>
    <cellStyle name="40% - Accent5 4 6 2" xfId="2466" xr:uid="{00000000-0005-0000-0000-0000F0440000}"/>
    <cellStyle name="40% - Accent5 4 6 2 2" xfId="7440" xr:uid="{00000000-0005-0000-0000-0000F1440000}"/>
    <cellStyle name="40% - Accent5 4 6 2 3" xfId="11725" xr:uid="{00000000-0005-0000-0000-0000F2440000}"/>
    <cellStyle name="40% - Accent5 4 6 2 4" xfId="15997" xr:uid="{00000000-0005-0000-0000-0000F3440000}"/>
    <cellStyle name="40% - Accent5 4 6 2 5" xfId="20231" xr:uid="{00000000-0005-0000-0000-0000F4440000}"/>
    <cellStyle name="40% - Accent5 4 6 2 6" xfId="24469" xr:uid="{00000000-0005-0000-0000-0000F5440000}"/>
    <cellStyle name="40% - Accent5 4 6 2 7" xfId="28547" xr:uid="{00000000-0005-0000-0000-0000F6440000}"/>
    <cellStyle name="40% - Accent5 4 6 3" xfId="3661" xr:uid="{00000000-0005-0000-0000-0000F7440000}"/>
    <cellStyle name="40% - Accent5 4 6 3 2" xfId="8635" xr:uid="{00000000-0005-0000-0000-0000F8440000}"/>
    <cellStyle name="40% - Accent5 4 6 3 3" xfId="12912" xr:uid="{00000000-0005-0000-0000-0000F9440000}"/>
    <cellStyle name="40% - Accent5 4 6 3 4" xfId="17170" xr:uid="{00000000-0005-0000-0000-0000FA440000}"/>
    <cellStyle name="40% - Accent5 4 6 3 5" xfId="21389" xr:uid="{00000000-0005-0000-0000-0000FB440000}"/>
    <cellStyle name="40% - Accent5 4 6 3 6" xfId="25584" xr:uid="{00000000-0005-0000-0000-0000FC440000}"/>
    <cellStyle name="40% - Accent5 4 6 3 7" xfId="29480" xr:uid="{00000000-0005-0000-0000-0000FD440000}"/>
    <cellStyle name="40% - Accent5 4 6 4" xfId="6594" xr:uid="{00000000-0005-0000-0000-0000FE440000}"/>
    <cellStyle name="40% - Accent5 4 6 5" xfId="10883" xr:uid="{00000000-0005-0000-0000-0000FF440000}"/>
    <cellStyle name="40% - Accent5 4 6 6" xfId="15159" xr:uid="{00000000-0005-0000-0000-000000450000}"/>
    <cellStyle name="40% - Accent5 4 6 7" xfId="19397" xr:uid="{00000000-0005-0000-0000-000001450000}"/>
    <cellStyle name="40% - Accent5 4 6 8" xfId="23646" xr:uid="{00000000-0005-0000-0000-000002450000}"/>
    <cellStyle name="40% - Accent5 4 6 9" xfId="27740" xr:uid="{00000000-0005-0000-0000-000003450000}"/>
    <cellStyle name="40% - Accent5 4 7" xfId="1875" xr:uid="{00000000-0005-0000-0000-000004450000}"/>
    <cellStyle name="40% - Accent5 4 7 2" xfId="6849" xr:uid="{00000000-0005-0000-0000-000005450000}"/>
    <cellStyle name="40% - Accent5 4 7 3" xfId="11135" xr:uid="{00000000-0005-0000-0000-000006450000}"/>
    <cellStyle name="40% - Accent5 4 7 4" xfId="15409" xr:uid="{00000000-0005-0000-0000-000007450000}"/>
    <cellStyle name="40% - Accent5 4 7 5" xfId="19644" xr:uid="{00000000-0005-0000-0000-000008450000}"/>
    <cellStyle name="40% - Accent5 4 7 6" xfId="23884" xr:uid="{00000000-0005-0000-0000-000009450000}"/>
    <cellStyle name="40% - Accent5 4 7 7" xfId="27965" xr:uid="{00000000-0005-0000-0000-00000A450000}"/>
    <cellStyle name="40% - Accent5 4 8" xfId="962" xr:uid="{00000000-0005-0000-0000-00000B450000}"/>
    <cellStyle name="40% - Accent5 4 8 2" xfId="5938" xr:uid="{00000000-0005-0000-0000-00000C450000}"/>
    <cellStyle name="40% - Accent5 4 8 3" xfId="10228" xr:uid="{00000000-0005-0000-0000-00000D450000}"/>
    <cellStyle name="40% - Accent5 4 8 4" xfId="14507" xr:uid="{00000000-0005-0000-0000-00000E450000}"/>
    <cellStyle name="40% - Accent5 4 8 5" xfId="18761" xr:uid="{00000000-0005-0000-0000-00000F450000}"/>
    <cellStyle name="40% - Accent5 4 8 6" xfId="23011" xr:uid="{00000000-0005-0000-0000-000010450000}"/>
    <cellStyle name="40% - Accent5 4 8 7" xfId="27156" xr:uid="{00000000-0005-0000-0000-000011450000}"/>
    <cellStyle name="40% - Accent5 4 9" xfId="2999" xr:uid="{00000000-0005-0000-0000-000012450000}"/>
    <cellStyle name="40% - Accent5 4 9 2" xfId="7972" xr:uid="{00000000-0005-0000-0000-000013450000}"/>
    <cellStyle name="40% - Accent5 4 9 3" xfId="12249" xr:uid="{00000000-0005-0000-0000-000014450000}"/>
    <cellStyle name="40% - Accent5 4 9 4" xfId="16508" xr:uid="{00000000-0005-0000-0000-000015450000}"/>
    <cellStyle name="40% - Accent5 4 9 5" xfId="20727" xr:uid="{00000000-0005-0000-0000-000016450000}"/>
    <cellStyle name="40% - Accent5 4 9 6" xfId="24925" xr:uid="{00000000-0005-0000-0000-000017450000}"/>
    <cellStyle name="40% - Accent5 4 9 7" xfId="28822" xr:uid="{00000000-0005-0000-0000-000018450000}"/>
    <cellStyle name="40% - Accent5 5" xfId="250" xr:uid="{00000000-0005-0000-0000-000019450000}"/>
    <cellStyle name="40% - Accent5 5 2" xfId="439" xr:uid="{00000000-0005-0000-0000-00001A450000}"/>
    <cellStyle name="40% - Accent5 5 2 10" xfId="20262" xr:uid="{00000000-0005-0000-0000-00001B450000}"/>
    <cellStyle name="40% - Accent5 5 2 11" xfId="24886" xr:uid="{00000000-0005-0000-0000-00001C450000}"/>
    <cellStyle name="40% - Accent5 5 2 2" xfId="813" xr:uid="{00000000-0005-0000-0000-00001D450000}"/>
    <cellStyle name="40% - Accent5 5 2 2 10" xfId="18615" xr:uid="{00000000-0005-0000-0000-00001E450000}"/>
    <cellStyle name="40% - Accent5 5 2 2 11" xfId="22866" xr:uid="{00000000-0005-0000-0000-00001F450000}"/>
    <cellStyle name="40% - Accent5 5 2 2 12" xfId="27018" xr:uid="{00000000-0005-0000-0000-000020450000}"/>
    <cellStyle name="40% - Accent5 5 2 2 2" xfId="1620" xr:uid="{00000000-0005-0000-0000-000021450000}"/>
    <cellStyle name="40% - Accent5 5 2 2 2 2" xfId="2467" xr:uid="{00000000-0005-0000-0000-000022450000}"/>
    <cellStyle name="40% - Accent5 5 2 2 2 2 2" xfId="7441" xr:uid="{00000000-0005-0000-0000-000023450000}"/>
    <cellStyle name="40% - Accent5 5 2 2 2 2 3" xfId="11726" xr:uid="{00000000-0005-0000-0000-000024450000}"/>
    <cellStyle name="40% - Accent5 5 2 2 2 2 4" xfId="15998" xr:uid="{00000000-0005-0000-0000-000025450000}"/>
    <cellStyle name="40% - Accent5 5 2 2 2 2 5" xfId="20232" xr:uid="{00000000-0005-0000-0000-000026450000}"/>
    <cellStyle name="40% - Accent5 5 2 2 2 2 6" xfId="24470" xr:uid="{00000000-0005-0000-0000-000027450000}"/>
    <cellStyle name="40% - Accent5 5 2 2 2 2 7" xfId="28548" xr:uid="{00000000-0005-0000-0000-000028450000}"/>
    <cellStyle name="40% - Accent5 5 2 2 2 3" xfId="4180" xr:uid="{00000000-0005-0000-0000-000029450000}"/>
    <cellStyle name="40% - Accent5 5 2 2 2 3 2" xfId="9154" xr:uid="{00000000-0005-0000-0000-00002A450000}"/>
    <cellStyle name="40% - Accent5 5 2 2 2 3 3" xfId="13431" xr:uid="{00000000-0005-0000-0000-00002B450000}"/>
    <cellStyle name="40% - Accent5 5 2 2 2 3 4" xfId="17689" xr:uid="{00000000-0005-0000-0000-00002C450000}"/>
    <cellStyle name="40% - Accent5 5 2 2 2 3 5" xfId="21908" xr:uid="{00000000-0005-0000-0000-00002D450000}"/>
    <cellStyle name="40% - Accent5 5 2 2 2 3 6" xfId="26103" xr:uid="{00000000-0005-0000-0000-00002E450000}"/>
    <cellStyle name="40% - Accent5 5 2 2 2 3 7" xfId="29999" xr:uid="{00000000-0005-0000-0000-00002F450000}"/>
    <cellStyle name="40% - Accent5 5 2 2 2 4" xfId="6595" xr:uid="{00000000-0005-0000-0000-000030450000}"/>
    <cellStyle name="40% - Accent5 5 2 2 2 5" xfId="10884" xr:uid="{00000000-0005-0000-0000-000031450000}"/>
    <cellStyle name="40% - Accent5 5 2 2 2 6" xfId="15160" xr:uid="{00000000-0005-0000-0000-000032450000}"/>
    <cellStyle name="40% - Accent5 5 2 2 2 7" xfId="19398" xr:uid="{00000000-0005-0000-0000-000033450000}"/>
    <cellStyle name="40% - Accent5 5 2 2 2 8" xfId="23647" xr:uid="{00000000-0005-0000-0000-000034450000}"/>
    <cellStyle name="40% - Accent5 5 2 2 2 9" xfId="27741" xr:uid="{00000000-0005-0000-0000-000035450000}"/>
    <cellStyle name="40% - Accent5 5 2 2 3" xfId="2072" xr:uid="{00000000-0005-0000-0000-000036450000}"/>
    <cellStyle name="40% - Accent5 5 2 2 3 2" xfId="7046" xr:uid="{00000000-0005-0000-0000-000037450000}"/>
    <cellStyle name="40% - Accent5 5 2 2 3 3" xfId="11331" xr:uid="{00000000-0005-0000-0000-000038450000}"/>
    <cellStyle name="40% - Accent5 5 2 2 3 4" xfId="15603" xr:uid="{00000000-0005-0000-0000-000039450000}"/>
    <cellStyle name="40% - Accent5 5 2 2 3 5" xfId="19837" xr:uid="{00000000-0005-0000-0000-00003A450000}"/>
    <cellStyle name="40% - Accent5 5 2 2 3 6" xfId="24075" xr:uid="{00000000-0005-0000-0000-00003B450000}"/>
    <cellStyle name="40% - Accent5 5 2 2 3 7" xfId="28153" xr:uid="{00000000-0005-0000-0000-00003C450000}"/>
    <cellStyle name="40% - Accent5 5 2 2 4" xfId="1211" xr:uid="{00000000-0005-0000-0000-00003D450000}"/>
    <cellStyle name="40% - Accent5 5 2 2 4 2" xfId="6186" xr:uid="{00000000-0005-0000-0000-00003E450000}"/>
    <cellStyle name="40% - Accent5 5 2 2 4 3" xfId="10475" xr:uid="{00000000-0005-0000-0000-00003F450000}"/>
    <cellStyle name="40% - Accent5 5 2 2 4 4" xfId="14753" xr:uid="{00000000-0005-0000-0000-000040450000}"/>
    <cellStyle name="40% - Accent5 5 2 2 4 5" xfId="18995" xr:uid="{00000000-0005-0000-0000-000041450000}"/>
    <cellStyle name="40% - Accent5 5 2 2 4 6" xfId="23241" xr:uid="{00000000-0005-0000-0000-000042450000}"/>
    <cellStyle name="40% - Accent5 5 2 2 4 7" xfId="27346" xr:uid="{00000000-0005-0000-0000-000043450000}"/>
    <cellStyle name="40% - Accent5 5 2 2 5" xfId="3523" xr:uid="{00000000-0005-0000-0000-000044450000}"/>
    <cellStyle name="40% - Accent5 5 2 2 5 2" xfId="8497" xr:uid="{00000000-0005-0000-0000-000045450000}"/>
    <cellStyle name="40% - Accent5 5 2 2 5 3" xfId="12774" xr:uid="{00000000-0005-0000-0000-000046450000}"/>
    <cellStyle name="40% - Accent5 5 2 2 5 4" xfId="17032" xr:uid="{00000000-0005-0000-0000-000047450000}"/>
    <cellStyle name="40% - Accent5 5 2 2 5 5" xfId="21251" xr:uid="{00000000-0005-0000-0000-000048450000}"/>
    <cellStyle name="40% - Accent5 5 2 2 5 6" xfId="25446" xr:uid="{00000000-0005-0000-0000-000049450000}"/>
    <cellStyle name="40% - Accent5 5 2 2 5 7" xfId="29342" xr:uid="{00000000-0005-0000-0000-00004A450000}"/>
    <cellStyle name="40% - Accent5 5 2 2 6" xfId="4871" xr:uid="{00000000-0005-0000-0000-00004B450000}"/>
    <cellStyle name="40% - Accent5 5 2 2 6 2" xfId="9843" xr:uid="{00000000-0005-0000-0000-00004C450000}"/>
    <cellStyle name="40% - Accent5 5 2 2 6 3" xfId="14121" xr:uid="{00000000-0005-0000-0000-00004D450000}"/>
    <cellStyle name="40% - Accent5 5 2 2 6 4" xfId="18377" xr:uid="{00000000-0005-0000-0000-00004E450000}"/>
    <cellStyle name="40% - Accent5 5 2 2 6 5" xfId="22594" xr:uid="{00000000-0005-0000-0000-00004F450000}"/>
    <cellStyle name="40% - Accent5 5 2 2 6 6" xfId="26780" xr:uid="{00000000-0005-0000-0000-000050450000}"/>
    <cellStyle name="40% - Accent5 5 2 2 6 7" xfId="30659" xr:uid="{00000000-0005-0000-0000-000051450000}"/>
    <cellStyle name="40% - Accent5 5 2 2 7" xfId="5789" xr:uid="{00000000-0005-0000-0000-000052450000}"/>
    <cellStyle name="40% - Accent5 5 2 2 8" xfId="10081" xr:uid="{00000000-0005-0000-0000-000053450000}"/>
    <cellStyle name="40% - Accent5 5 2 2 9" xfId="14359" xr:uid="{00000000-0005-0000-0000-000054450000}"/>
    <cellStyle name="40% - Accent5 5 2 3" xfId="1109" xr:uid="{00000000-0005-0000-0000-000055450000}"/>
    <cellStyle name="40% - Accent5 5 2 3 2" xfId="3851" xr:uid="{00000000-0005-0000-0000-000056450000}"/>
    <cellStyle name="40% - Accent5 5 2 3 2 2" xfId="8825" xr:uid="{00000000-0005-0000-0000-000057450000}"/>
    <cellStyle name="40% - Accent5 5 2 3 2 3" xfId="13102" xr:uid="{00000000-0005-0000-0000-000058450000}"/>
    <cellStyle name="40% - Accent5 5 2 3 2 4" xfId="17360" xr:uid="{00000000-0005-0000-0000-000059450000}"/>
    <cellStyle name="40% - Accent5 5 2 3 2 5" xfId="21579" xr:uid="{00000000-0005-0000-0000-00005A450000}"/>
    <cellStyle name="40% - Accent5 5 2 3 2 6" xfId="25774" xr:uid="{00000000-0005-0000-0000-00005B450000}"/>
    <cellStyle name="40% - Accent5 5 2 3 2 7" xfId="29670" xr:uid="{00000000-0005-0000-0000-00005C450000}"/>
    <cellStyle name="40% - Accent5 5 2 4" xfId="3194" xr:uid="{00000000-0005-0000-0000-00005D450000}"/>
    <cellStyle name="40% - Accent5 5 2 4 2" xfId="8167" xr:uid="{00000000-0005-0000-0000-00005E450000}"/>
    <cellStyle name="40% - Accent5 5 2 4 3" xfId="12444" xr:uid="{00000000-0005-0000-0000-00005F450000}"/>
    <cellStyle name="40% - Accent5 5 2 4 4" xfId="16703" xr:uid="{00000000-0005-0000-0000-000060450000}"/>
    <cellStyle name="40% - Accent5 5 2 4 5" xfId="20921" xr:uid="{00000000-0005-0000-0000-000061450000}"/>
    <cellStyle name="40% - Accent5 5 2 4 6" xfId="25117" xr:uid="{00000000-0005-0000-0000-000062450000}"/>
    <cellStyle name="40% - Accent5 5 2 4 7" xfId="29013" xr:uid="{00000000-0005-0000-0000-000063450000}"/>
    <cellStyle name="40% - Accent5 5 2 5" xfId="4542" xr:uid="{00000000-0005-0000-0000-000064450000}"/>
    <cellStyle name="40% - Accent5 5 2 5 2" xfId="9514" xr:uid="{00000000-0005-0000-0000-000065450000}"/>
    <cellStyle name="40% - Accent5 5 2 5 3" xfId="13792" xr:uid="{00000000-0005-0000-0000-000066450000}"/>
    <cellStyle name="40% - Accent5 5 2 5 4" xfId="18048" xr:uid="{00000000-0005-0000-0000-000067450000}"/>
    <cellStyle name="40% - Accent5 5 2 5 5" xfId="22265" xr:uid="{00000000-0005-0000-0000-000068450000}"/>
    <cellStyle name="40% - Accent5 5 2 5 6" xfId="26451" xr:uid="{00000000-0005-0000-0000-000069450000}"/>
    <cellStyle name="40% - Accent5 5 2 5 7" xfId="30330" xr:uid="{00000000-0005-0000-0000-00006A450000}"/>
    <cellStyle name="40% - Accent5 5 2 6" xfId="5416" xr:uid="{00000000-0005-0000-0000-00006B450000}"/>
    <cellStyle name="40% - Accent5 5 2 7" xfId="7933" xr:uid="{00000000-0005-0000-0000-00006C450000}"/>
    <cellStyle name="40% - Accent5 5 2 8" xfId="12210" xr:uid="{00000000-0005-0000-0000-00006D450000}"/>
    <cellStyle name="40% - Accent5 5 2 9" xfId="16469" xr:uid="{00000000-0005-0000-0000-00006E450000}"/>
    <cellStyle name="40% - Accent5 5 3" xfId="342" xr:uid="{00000000-0005-0000-0000-00006F450000}"/>
    <cellStyle name="40% - Accent5 5 3 10" xfId="20587" xr:uid="{00000000-0005-0000-0000-000070450000}"/>
    <cellStyle name="40% - Accent5 5 3 11" xfId="24668" xr:uid="{00000000-0005-0000-0000-000071450000}"/>
    <cellStyle name="40% - Accent5 5 3 2" xfId="722" xr:uid="{00000000-0005-0000-0000-000072450000}"/>
    <cellStyle name="40% - Accent5 5 3 2 10" xfId="26927" xr:uid="{00000000-0005-0000-0000-000073450000}"/>
    <cellStyle name="40% - Accent5 5 3 2 2" xfId="2468" xr:uid="{00000000-0005-0000-0000-000074450000}"/>
    <cellStyle name="40% - Accent5 5 3 2 2 2" xfId="4089" xr:uid="{00000000-0005-0000-0000-000075450000}"/>
    <cellStyle name="40% - Accent5 5 3 2 2 2 2" xfId="9063" xr:uid="{00000000-0005-0000-0000-000076450000}"/>
    <cellStyle name="40% - Accent5 5 3 2 2 2 3" xfId="13340" xr:uid="{00000000-0005-0000-0000-000077450000}"/>
    <cellStyle name="40% - Accent5 5 3 2 2 2 4" xfId="17598" xr:uid="{00000000-0005-0000-0000-000078450000}"/>
    <cellStyle name="40% - Accent5 5 3 2 2 2 5" xfId="21817" xr:uid="{00000000-0005-0000-0000-000079450000}"/>
    <cellStyle name="40% - Accent5 5 3 2 2 2 6" xfId="26012" xr:uid="{00000000-0005-0000-0000-00007A450000}"/>
    <cellStyle name="40% - Accent5 5 3 2 2 2 7" xfId="29908" xr:uid="{00000000-0005-0000-0000-00007B450000}"/>
    <cellStyle name="40% - Accent5 5 3 2 2 3" xfId="7442" xr:uid="{00000000-0005-0000-0000-00007C450000}"/>
    <cellStyle name="40% - Accent5 5 3 2 2 4" xfId="11727" xr:uid="{00000000-0005-0000-0000-00007D450000}"/>
    <cellStyle name="40% - Accent5 5 3 2 2 5" xfId="15999" xr:uid="{00000000-0005-0000-0000-00007E450000}"/>
    <cellStyle name="40% - Accent5 5 3 2 2 6" xfId="20233" xr:uid="{00000000-0005-0000-0000-00007F450000}"/>
    <cellStyle name="40% - Accent5 5 3 2 2 7" xfId="24471" xr:uid="{00000000-0005-0000-0000-000080450000}"/>
    <cellStyle name="40% - Accent5 5 3 2 2 8" xfId="28549" xr:uid="{00000000-0005-0000-0000-000081450000}"/>
    <cellStyle name="40% - Accent5 5 3 2 3" xfId="3432" xr:uid="{00000000-0005-0000-0000-000082450000}"/>
    <cellStyle name="40% - Accent5 5 3 2 3 2" xfId="8406" xr:uid="{00000000-0005-0000-0000-000083450000}"/>
    <cellStyle name="40% - Accent5 5 3 2 3 3" xfId="12683" xr:uid="{00000000-0005-0000-0000-000084450000}"/>
    <cellStyle name="40% - Accent5 5 3 2 3 4" xfId="16941" xr:uid="{00000000-0005-0000-0000-000085450000}"/>
    <cellStyle name="40% - Accent5 5 3 2 3 5" xfId="21160" xr:uid="{00000000-0005-0000-0000-000086450000}"/>
    <cellStyle name="40% - Accent5 5 3 2 3 6" xfId="25355" xr:uid="{00000000-0005-0000-0000-000087450000}"/>
    <cellStyle name="40% - Accent5 5 3 2 3 7" xfId="29251" xr:uid="{00000000-0005-0000-0000-000088450000}"/>
    <cellStyle name="40% - Accent5 5 3 2 4" xfId="4780" xr:uid="{00000000-0005-0000-0000-000089450000}"/>
    <cellStyle name="40% - Accent5 5 3 2 4 2" xfId="9752" xr:uid="{00000000-0005-0000-0000-00008A450000}"/>
    <cellStyle name="40% - Accent5 5 3 2 4 3" xfId="14030" xr:uid="{00000000-0005-0000-0000-00008B450000}"/>
    <cellStyle name="40% - Accent5 5 3 2 4 4" xfId="18286" xr:uid="{00000000-0005-0000-0000-00008C450000}"/>
    <cellStyle name="40% - Accent5 5 3 2 4 5" xfId="22503" xr:uid="{00000000-0005-0000-0000-00008D450000}"/>
    <cellStyle name="40% - Accent5 5 3 2 4 6" xfId="26689" xr:uid="{00000000-0005-0000-0000-00008E450000}"/>
    <cellStyle name="40% - Accent5 5 3 2 4 7" xfId="30568" xr:uid="{00000000-0005-0000-0000-00008F450000}"/>
    <cellStyle name="40% - Accent5 5 3 2 5" xfId="5698" xr:uid="{00000000-0005-0000-0000-000090450000}"/>
    <cellStyle name="40% - Accent5 5 3 2 6" xfId="9990" xr:uid="{00000000-0005-0000-0000-000091450000}"/>
    <cellStyle name="40% - Accent5 5 3 2 7" xfId="14268" xr:uid="{00000000-0005-0000-0000-000092450000}"/>
    <cellStyle name="40% - Accent5 5 3 2 8" xfId="18524" xr:uid="{00000000-0005-0000-0000-000093450000}"/>
    <cellStyle name="40% - Accent5 5 3 2 9" xfId="22775" xr:uid="{00000000-0005-0000-0000-000094450000}"/>
    <cellStyle name="40% - Accent5 5 3 3" xfId="1621" xr:uid="{00000000-0005-0000-0000-000095450000}"/>
    <cellStyle name="40% - Accent5 5 3 3 2" xfId="3760" xr:uid="{00000000-0005-0000-0000-000096450000}"/>
    <cellStyle name="40% - Accent5 5 3 3 2 2" xfId="8734" xr:uid="{00000000-0005-0000-0000-000097450000}"/>
    <cellStyle name="40% - Accent5 5 3 3 2 3" xfId="13011" xr:uid="{00000000-0005-0000-0000-000098450000}"/>
    <cellStyle name="40% - Accent5 5 3 3 2 4" xfId="17269" xr:uid="{00000000-0005-0000-0000-000099450000}"/>
    <cellStyle name="40% - Accent5 5 3 3 2 5" xfId="21488" xr:uid="{00000000-0005-0000-0000-00009A450000}"/>
    <cellStyle name="40% - Accent5 5 3 3 2 6" xfId="25683" xr:uid="{00000000-0005-0000-0000-00009B450000}"/>
    <cellStyle name="40% - Accent5 5 3 3 2 7" xfId="29579" xr:uid="{00000000-0005-0000-0000-00009C450000}"/>
    <cellStyle name="40% - Accent5 5 3 3 3" xfId="6596" xr:uid="{00000000-0005-0000-0000-00009D450000}"/>
    <cellStyle name="40% - Accent5 5 3 3 4" xfId="10885" xr:uid="{00000000-0005-0000-0000-00009E450000}"/>
    <cellStyle name="40% - Accent5 5 3 3 5" xfId="15161" xr:uid="{00000000-0005-0000-0000-00009F450000}"/>
    <cellStyle name="40% - Accent5 5 3 3 6" xfId="19399" xr:uid="{00000000-0005-0000-0000-0000A0450000}"/>
    <cellStyle name="40% - Accent5 5 3 3 7" xfId="23648" xr:uid="{00000000-0005-0000-0000-0000A1450000}"/>
    <cellStyle name="40% - Accent5 5 3 3 8" xfId="27742" xr:uid="{00000000-0005-0000-0000-0000A2450000}"/>
    <cellStyle name="40% - Accent5 5 3 4" xfId="3103" xr:uid="{00000000-0005-0000-0000-0000A3450000}"/>
    <cellStyle name="40% - Accent5 5 3 4 2" xfId="8076" xr:uid="{00000000-0005-0000-0000-0000A4450000}"/>
    <cellStyle name="40% - Accent5 5 3 4 3" xfId="12353" xr:uid="{00000000-0005-0000-0000-0000A5450000}"/>
    <cellStyle name="40% - Accent5 5 3 4 4" xfId="16612" xr:uid="{00000000-0005-0000-0000-0000A6450000}"/>
    <cellStyle name="40% - Accent5 5 3 4 5" xfId="20830" xr:uid="{00000000-0005-0000-0000-0000A7450000}"/>
    <cellStyle name="40% - Accent5 5 3 4 6" xfId="25026" xr:uid="{00000000-0005-0000-0000-0000A8450000}"/>
    <cellStyle name="40% - Accent5 5 3 4 7" xfId="28922" xr:uid="{00000000-0005-0000-0000-0000A9450000}"/>
    <cellStyle name="40% - Accent5 5 3 5" xfId="4451" xr:uid="{00000000-0005-0000-0000-0000AA450000}"/>
    <cellStyle name="40% - Accent5 5 3 5 2" xfId="9423" xr:uid="{00000000-0005-0000-0000-0000AB450000}"/>
    <cellStyle name="40% - Accent5 5 3 5 3" xfId="13701" xr:uid="{00000000-0005-0000-0000-0000AC450000}"/>
    <cellStyle name="40% - Accent5 5 3 5 4" xfId="17957" xr:uid="{00000000-0005-0000-0000-0000AD450000}"/>
    <cellStyle name="40% - Accent5 5 3 5 5" xfId="22174" xr:uid="{00000000-0005-0000-0000-0000AE450000}"/>
    <cellStyle name="40% - Accent5 5 3 5 6" xfId="26360" xr:uid="{00000000-0005-0000-0000-0000AF450000}"/>
    <cellStyle name="40% - Accent5 5 3 5 7" xfId="30239" xr:uid="{00000000-0005-0000-0000-0000B0450000}"/>
    <cellStyle name="40% - Accent5 5 3 6" xfId="5319" xr:uid="{00000000-0005-0000-0000-0000B1450000}"/>
    <cellStyle name="40% - Accent5 5 3 7" xfId="7646" xr:uid="{00000000-0005-0000-0000-0000B2450000}"/>
    <cellStyle name="40% - Accent5 5 3 8" xfId="11928" xr:uid="{00000000-0005-0000-0000-0000B3450000}"/>
    <cellStyle name="40% - Accent5 5 3 9" xfId="16202" xr:uid="{00000000-0005-0000-0000-0000B4450000}"/>
    <cellStyle name="40% - Accent5 5 4" xfId="1911" xr:uid="{00000000-0005-0000-0000-0000B5450000}"/>
    <cellStyle name="40% - Accent5 5 4 2" xfId="6885" xr:uid="{00000000-0005-0000-0000-0000B6450000}"/>
    <cellStyle name="40% - Accent5 5 4 3" xfId="11171" xr:uid="{00000000-0005-0000-0000-0000B7450000}"/>
    <cellStyle name="40% - Accent5 5 4 4" xfId="15443" xr:uid="{00000000-0005-0000-0000-0000B8450000}"/>
    <cellStyle name="40% - Accent5 5 4 5" xfId="19680" xr:uid="{00000000-0005-0000-0000-0000B9450000}"/>
    <cellStyle name="40% - Accent5 5 4 6" xfId="23918" xr:uid="{00000000-0005-0000-0000-0000BA450000}"/>
    <cellStyle name="40% - Accent5 5 4 7" xfId="27999" xr:uid="{00000000-0005-0000-0000-0000BB450000}"/>
    <cellStyle name="40% - Accent5 5 5" xfId="1016" xr:uid="{00000000-0005-0000-0000-0000BC450000}"/>
    <cellStyle name="40% - Accent5 5 5 2" xfId="5992" xr:uid="{00000000-0005-0000-0000-0000BD450000}"/>
    <cellStyle name="40% - Accent5 5 5 3" xfId="10282" xr:uid="{00000000-0005-0000-0000-0000BE450000}"/>
    <cellStyle name="40% - Accent5 5 5 4" xfId="14560" xr:uid="{00000000-0005-0000-0000-0000BF450000}"/>
    <cellStyle name="40% - Accent5 5 5 5" xfId="18811" xr:uid="{00000000-0005-0000-0000-0000C0450000}"/>
    <cellStyle name="40% - Accent5 5 5 6" xfId="23060" xr:uid="{00000000-0005-0000-0000-0000C1450000}"/>
    <cellStyle name="40% - Accent5 5 5 7" xfId="27191" xr:uid="{00000000-0005-0000-0000-0000C2450000}"/>
    <cellStyle name="40% - Accent5 6" xfId="371" xr:uid="{00000000-0005-0000-0000-0000C3450000}"/>
    <cellStyle name="40% - Accent5 6 10" xfId="20437" xr:uid="{00000000-0005-0000-0000-0000C4450000}"/>
    <cellStyle name="40% - Accent5 6 11" xfId="24667" xr:uid="{00000000-0005-0000-0000-0000C5450000}"/>
    <cellStyle name="40% - Accent5 6 2" xfId="745" xr:uid="{00000000-0005-0000-0000-0000C6450000}"/>
    <cellStyle name="40% - Accent5 6 2 10" xfId="18547" xr:uid="{00000000-0005-0000-0000-0000C7450000}"/>
    <cellStyle name="40% - Accent5 6 2 11" xfId="22798" xr:uid="{00000000-0005-0000-0000-0000C8450000}"/>
    <cellStyle name="40% - Accent5 6 2 12" xfId="26950" xr:uid="{00000000-0005-0000-0000-0000C9450000}"/>
    <cellStyle name="40% - Accent5 6 2 2" xfId="1622" xr:uid="{00000000-0005-0000-0000-0000CA450000}"/>
    <cellStyle name="40% - Accent5 6 2 2 2" xfId="2469" xr:uid="{00000000-0005-0000-0000-0000CB450000}"/>
    <cellStyle name="40% - Accent5 6 2 2 2 2" xfId="7443" xr:uid="{00000000-0005-0000-0000-0000CC450000}"/>
    <cellStyle name="40% - Accent5 6 2 2 2 3" xfId="11728" xr:uid="{00000000-0005-0000-0000-0000CD450000}"/>
    <cellStyle name="40% - Accent5 6 2 2 2 4" xfId="16000" xr:uid="{00000000-0005-0000-0000-0000CE450000}"/>
    <cellStyle name="40% - Accent5 6 2 2 2 5" xfId="20234" xr:uid="{00000000-0005-0000-0000-0000CF450000}"/>
    <cellStyle name="40% - Accent5 6 2 2 2 6" xfId="24472" xr:uid="{00000000-0005-0000-0000-0000D0450000}"/>
    <cellStyle name="40% - Accent5 6 2 2 2 7" xfId="28550" xr:uid="{00000000-0005-0000-0000-0000D1450000}"/>
    <cellStyle name="40% - Accent5 6 2 2 3" xfId="4112" xr:uid="{00000000-0005-0000-0000-0000D2450000}"/>
    <cellStyle name="40% - Accent5 6 2 2 3 2" xfId="9086" xr:uid="{00000000-0005-0000-0000-0000D3450000}"/>
    <cellStyle name="40% - Accent5 6 2 2 3 3" xfId="13363" xr:uid="{00000000-0005-0000-0000-0000D4450000}"/>
    <cellStyle name="40% - Accent5 6 2 2 3 4" xfId="17621" xr:uid="{00000000-0005-0000-0000-0000D5450000}"/>
    <cellStyle name="40% - Accent5 6 2 2 3 5" xfId="21840" xr:uid="{00000000-0005-0000-0000-0000D6450000}"/>
    <cellStyle name="40% - Accent5 6 2 2 3 6" xfId="26035" xr:uid="{00000000-0005-0000-0000-0000D7450000}"/>
    <cellStyle name="40% - Accent5 6 2 2 3 7" xfId="29931" xr:uid="{00000000-0005-0000-0000-0000D8450000}"/>
    <cellStyle name="40% - Accent5 6 2 2 4" xfId="6597" xr:uid="{00000000-0005-0000-0000-0000D9450000}"/>
    <cellStyle name="40% - Accent5 6 2 2 5" xfId="10886" xr:uid="{00000000-0005-0000-0000-0000DA450000}"/>
    <cellStyle name="40% - Accent5 6 2 2 6" xfId="15162" xr:uid="{00000000-0005-0000-0000-0000DB450000}"/>
    <cellStyle name="40% - Accent5 6 2 2 7" xfId="19400" xr:uid="{00000000-0005-0000-0000-0000DC450000}"/>
    <cellStyle name="40% - Accent5 6 2 2 8" xfId="23649" xr:uid="{00000000-0005-0000-0000-0000DD450000}"/>
    <cellStyle name="40% - Accent5 6 2 2 9" xfId="27743" xr:uid="{00000000-0005-0000-0000-0000DE450000}"/>
    <cellStyle name="40% - Accent5 6 2 3" xfId="2004" xr:uid="{00000000-0005-0000-0000-0000DF450000}"/>
    <cellStyle name="40% - Accent5 6 2 3 2" xfId="6978" xr:uid="{00000000-0005-0000-0000-0000E0450000}"/>
    <cellStyle name="40% - Accent5 6 2 3 3" xfId="11263" xr:uid="{00000000-0005-0000-0000-0000E1450000}"/>
    <cellStyle name="40% - Accent5 6 2 3 4" xfId="15535" xr:uid="{00000000-0005-0000-0000-0000E2450000}"/>
    <cellStyle name="40% - Accent5 6 2 3 5" xfId="19769" xr:uid="{00000000-0005-0000-0000-0000E3450000}"/>
    <cellStyle name="40% - Accent5 6 2 3 6" xfId="24007" xr:uid="{00000000-0005-0000-0000-0000E4450000}"/>
    <cellStyle name="40% - Accent5 6 2 3 7" xfId="28085" xr:uid="{00000000-0005-0000-0000-0000E5450000}"/>
    <cellStyle name="40% - Accent5 6 2 4" xfId="1143" xr:uid="{00000000-0005-0000-0000-0000E6450000}"/>
    <cellStyle name="40% - Accent5 6 2 4 2" xfId="6118" xr:uid="{00000000-0005-0000-0000-0000E7450000}"/>
    <cellStyle name="40% - Accent5 6 2 4 3" xfId="10407" xr:uid="{00000000-0005-0000-0000-0000E8450000}"/>
    <cellStyle name="40% - Accent5 6 2 4 4" xfId="14685" xr:uid="{00000000-0005-0000-0000-0000E9450000}"/>
    <cellStyle name="40% - Accent5 6 2 4 5" xfId="18927" xr:uid="{00000000-0005-0000-0000-0000EA450000}"/>
    <cellStyle name="40% - Accent5 6 2 4 6" xfId="23173" xr:uid="{00000000-0005-0000-0000-0000EB450000}"/>
    <cellStyle name="40% - Accent5 6 2 4 7" xfId="27278" xr:uid="{00000000-0005-0000-0000-0000EC450000}"/>
    <cellStyle name="40% - Accent5 6 2 5" xfId="3455" xr:uid="{00000000-0005-0000-0000-0000ED450000}"/>
    <cellStyle name="40% - Accent5 6 2 5 2" xfId="8429" xr:uid="{00000000-0005-0000-0000-0000EE450000}"/>
    <cellStyle name="40% - Accent5 6 2 5 3" xfId="12706" xr:uid="{00000000-0005-0000-0000-0000EF450000}"/>
    <cellStyle name="40% - Accent5 6 2 5 4" xfId="16964" xr:uid="{00000000-0005-0000-0000-0000F0450000}"/>
    <cellStyle name="40% - Accent5 6 2 5 5" xfId="21183" xr:uid="{00000000-0005-0000-0000-0000F1450000}"/>
    <cellStyle name="40% - Accent5 6 2 5 6" xfId="25378" xr:uid="{00000000-0005-0000-0000-0000F2450000}"/>
    <cellStyle name="40% - Accent5 6 2 5 7" xfId="29274" xr:uid="{00000000-0005-0000-0000-0000F3450000}"/>
    <cellStyle name="40% - Accent5 6 2 6" xfId="4803" xr:uid="{00000000-0005-0000-0000-0000F4450000}"/>
    <cellStyle name="40% - Accent5 6 2 6 2" xfId="9775" xr:uid="{00000000-0005-0000-0000-0000F5450000}"/>
    <cellStyle name="40% - Accent5 6 2 6 3" xfId="14053" xr:uid="{00000000-0005-0000-0000-0000F6450000}"/>
    <cellStyle name="40% - Accent5 6 2 6 4" xfId="18309" xr:uid="{00000000-0005-0000-0000-0000F7450000}"/>
    <cellStyle name="40% - Accent5 6 2 6 5" xfId="22526" xr:uid="{00000000-0005-0000-0000-0000F8450000}"/>
    <cellStyle name="40% - Accent5 6 2 6 6" xfId="26712" xr:uid="{00000000-0005-0000-0000-0000F9450000}"/>
    <cellStyle name="40% - Accent5 6 2 6 7" xfId="30591" xr:uid="{00000000-0005-0000-0000-0000FA450000}"/>
    <cellStyle name="40% - Accent5 6 2 7" xfId="5721" xr:uid="{00000000-0005-0000-0000-0000FB450000}"/>
    <cellStyle name="40% - Accent5 6 2 8" xfId="10013" xr:uid="{00000000-0005-0000-0000-0000FC450000}"/>
    <cellStyle name="40% - Accent5 6 2 9" xfId="14291" xr:uid="{00000000-0005-0000-0000-0000FD450000}"/>
    <cellStyle name="40% - Accent5 6 3" xfId="1030" xr:uid="{00000000-0005-0000-0000-0000FE450000}"/>
    <cellStyle name="40% - Accent5 6 3 2" xfId="3783" xr:uid="{00000000-0005-0000-0000-0000FF450000}"/>
    <cellStyle name="40% - Accent5 6 3 2 2" xfId="8757" xr:uid="{00000000-0005-0000-0000-000000460000}"/>
    <cellStyle name="40% - Accent5 6 3 2 3" xfId="13034" xr:uid="{00000000-0005-0000-0000-000001460000}"/>
    <cellStyle name="40% - Accent5 6 3 2 4" xfId="17292" xr:uid="{00000000-0005-0000-0000-000002460000}"/>
    <cellStyle name="40% - Accent5 6 3 2 5" xfId="21511" xr:uid="{00000000-0005-0000-0000-000003460000}"/>
    <cellStyle name="40% - Accent5 6 3 2 6" xfId="25706" xr:uid="{00000000-0005-0000-0000-000004460000}"/>
    <cellStyle name="40% - Accent5 6 3 2 7" xfId="29602" xr:uid="{00000000-0005-0000-0000-000005460000}"/>
    <cellStyle name="40% - Accent5 6 4" xfId="3126" xr:uid="{00000000-0005-0000-0000-000006460000}"/>
    <cellStyle name="40% - Accent5 6 4 2" xfId="8099" xr:uid="{00000000-0005-0000-0000-000007460000}"/>
    <cellStyle name="40% - Accent5 6 4 3" xfId="12376" xr:uid="{00000000-0005-0000-0000-000008460000}"/>
    <cellStyle name="40% - Accent5 6 4 4" xfId="16635" xr:uid="{00000000-0005-0000-0000-000009460000}"/>
    <cellStyle name="40% - Accent5 6 4 5" xfId="20853" xr:uid="{00000000-0005-0000-0000-00000A460000}"/>
    <cellStyle name="40% - Accent5 6 4 6" xfId="25049" xr:uid="{00000000-0005-0000-0000-00000B460000}"/>
    <cellStyle name="40% - Accent5 6 4 7" xfId="28945" xr:uid="{00000000-0005-0000-0000-00000C460000}"/>
    <cellStyle name="40% - Accent5 6 5" xfId="4474" xr:uid="{00000000-0005-0000-0000-00000D460000}"/>
    <cellStyle name="40% - Accent5 6 5 2" xfId="9446" xr:uid="{00000000-0005-0000-0000-00000E460000}"/>
    <cellStyle name="40% - Accent5 6 5 3" xfId="13724" xr:uid="{00000000-0005-0000-0000-00000F460000}"/>
    <cellStyle name="40% - Accent5 6 5 4" xfId="17980" xr:uid="{00000000-0005-0000-0000-000010460000}"/>
    <cellStyle name="40% - Accent5 6 5 5" xfId="22197" xr:uid="{00000000-0005-0000-0000-000011460000}"/>
    <cellStyle name="40% - Accent5 6 5 6" xfId="26383" xr:uid="{00000000-0005-0000-0000-000012460000}"/>
    <cellStyle name="40% - Accent5 6 5 7" xfId="30262" xr:uid="{00000000-0005-0000-0000-000013460000}"/>
    <cellStyle name="40% - Accent5 6 6" xfId="5348" xr:uid="{00000000-0005-0000-0000-000014460000}"/>
    <cellStyle name="40% - Accent5 6 7" xfId="7645" xr:uid="{00000000-0005-0000-0000-000015460000}"/>
    <cellStyle name="40% - Accent5 6 8" xfId="11927" xr:uid="{00000000-0005-0000-0000-000016460000}"/>
    <cellStyle name="40% - Accent5 6 9" xfId="16201" xr:uid="{00000000-0005-0000-0000-000017460000}"/>
    <cellStyle name="40% - Accent5 7" xfId="559" xr:uid="{00000000-0005-0000-0000-000018460000}"/>
    <cellStyle name="40% - Accent5 7 2" xfId="1623" xr:uid="{00000000-0005-0000-0000-000019460000}"/>
    <cellStyle name="40% - Accent5 7 2 2" xfId="2470" xr:uid="{00000000-0005-0000-0000-00001A460000}"/>
    <cellStyle name="40% - Accent5 7 2 2 2" xfId="7444" xr:uid="{00000000-0005-0000-0000-00001B460000}"/>
    <cellStyle name="40% - Accent5 7 2 2 3" xfId="11729" xr:uid="{00000000-0005-0000-0000-00001C460000}"/>
    <cellStyle name="40% - Accent5 7 2 2 4" xfId="16001" xr:uid="{00000000-0005-0000-0000-00001D460000}"/>
    <cellStyle name="40% - Accent5 7 2 2 5" xfId="20235" xr:uid="{00000000-0005-0000-0000-00001E460000}"/>
    <cellStyle name="40% - Accent5 7 2 2 6" xfId="24473" xr:uid="{00000000-0005-0000-0000-00001F460000}"/>
    <cellStyle name="40% - Accent5 7 2 2 7" xfId="28551" xr:uid="{00000000-0005-0000-0000-000020460000}"/>
    <cellStyle name="40% - Accent5 7 2 3" xfId="6598" xr:uid="{00000000-0005-0000-0000-000021460000}"/>
    <cellStyle name="40% - Accent5 7 2 4" xfId="10887" xr:uid="{00000000-0005-0000-0000-000022460000}"/>
    <cellStyle name="40% - Accent5 7 2 5" xfId="15163" xr:uid="{00000000-0005-0000-0000-000023460000}"/>
    <cellStyle name="40% - Accent5 7 2 6" xfId="19401" xr:uid="{00000000-0005-0000-0000-000024460000}"/>
    <cellStyle name="40% - Accent5 7 2 7" xfId="23650" xr:uid="{00000000-0005-0000-0000-000025460000}"/>
    <cellStyle name="40% - Accent5 7 2 8" xfId="27744" xr:uid="{00000000-0005-0000-0000-000026460000}"/>
    <cellStyle name="40% - Accent5 7 3" xfId="2137" xr:uid="{00000000-0005-0000-0000-000027460000}"/>
    <cellStyle name="40% - Accent5 7 3 2" xfId="7111" xr:uid="{00000000-0005-0000-0000-000028460000}"/>
    <cellStyle name="40% - Accent5 7 3 3" xfId="11396" xr:uid="{00000000-0005-0000-0000-000029460000}"/>
    <cellStyle name="40% - Accent5 7 3 4" xfId="15668" xr:uid="{00000000-0005-0000-0000-00002A460000}"/>
    <cellStyle name="40% - Accent5 7 3 5" xfId="19902" xr:uid="{00000000-0005-0000-0000-00002B460000}"/>
    <cellStyle name="40% - Accent5 7 3 6" xfId="24140" xr:uid="{00000000-0005-0000-0000-00002C460000}"/>
    <cellStyle name="40% - Accent5 7 3 7" xfId="28218" xr:uid="{00000000-0005-0000-0000-00002D460000}"/>
    <cellStyle name="40% - Accent5 7 4" xfId="1278" xr:uid="{00000000-0005-0000-0000-00002E460000}"/>
    <cellStyle name="40% - Accent5 7 4 2" xfId="6253" xr:uid="{00000000-0005-0000-0000-00002F460000}"/>
    <cellStyle name="40% - Accent5 7 4 3" xfId="10542" xr:uid="{00000000-0005-0000-0000-000030460000}"/>
    <cellStyle name="40% - Accent5 7 4 4" xfId="14818" xr:uid="{00000000-0005-0000-0000-000031460000}"/>
    <cellStyle name="40% - Accent5 7 4 5" xfId="19060" xr:uid="{00000000-0005-0000-0000-000032460000}"/>
    <cellStyle name="40% - Accent5 7 4 6" xfId="23306" xr:uid="{00000000-0005-0000-0000-000033460000}"/>
    <cellStyle name="40% - Accent5 7 4 7" xfId="27411" xr:uid="{00000000-0005-0000-0000-000034460000}"/>
    <cellStyle name="40% - Accent5 8" xfId="1624" xr:uid="{00000000-0005-0000-0000-000035460000}"/>
    <cellStyle name="40% - Accent6" xfId="12" builtinId="51" customBuiltin="1"/>
    <cellStyle name="40% - Accent6 2" xfId="95" xr:uid="{00000000-0005-0000-0000-000037460000}"/>
    <cellStyle name="40% - Accent6 2 10" xfId="2982" xr:uid="{00000000-0005-0000-0000-000038460000}"/>
    <cellStyle name="40% - Accent6 2 10 2" xfId="7955" xr:uid="{00000000-0005-0000-0000-000039460000}"/>
    <cellStyle name="40% - Accent6 2 10 3" xfId="12232" xr:uid="{00000000-0005-0000-0000-00003A460000}"/>
    <cellStyle name="40% - Accent6 2 10 4" xfId="16491" xr:uid="{00000000-0005-0000-0000-00003B460000}"/>
    <cellStyle name="40% - Accent6 2 10 5" xfId="20710" xr:uid="{00000000-0005-0000-0000-00003C460000}"/>
    <cellStyle name="40% - Accent6 2 10 6" xfId="24908" xr:uid="{00000000-0005-0000-0000-00003D460000}"/>
    <cellStyle name="40% - Accent6 2 10 7" xfId="28805" xr:uid="{00000000-0005-0000-0000-00003E460000}"/>
    <cellStyle name="40% - Accent6 2 11" xfId="4337" xr:uid="{00000000-0005-0000-0000-00003F460000}"/>
    <cellStyle name="40% - Accent6 2 11 2" xfId="9309" xr:uid="{00000000-0005-0000-0000-000040460000}"/>
    <cellStyle name="40% - Accent6 2 11 3" xfId="13587" xr:uid="{00000000-0005-0000-0000-000041460000}"/>
    <cellStyle name="40% - Accent6 2 11 4" xfId="17843" xr:uid="{00000000-0005-0000-0000-000042460000}"/>
    <cellStyle name="40% - Accent6 2 11 5" xfId="22060" xr:uid="{00000000-0005-0000-0000-000043460000}"/>
    <cellStyle name="40% - Accent6 2 11 6" xfId="26246" xr:uid="{00000000-0005-0000-0000-000044460000}"/>
    <cellStyle name="40% - Accent6 2 11 7" xfId="30125" xr:uid="{00000000-0005-0000-0000-000045460000}"/>
    <cellStyle name="40% - Accent6 2 12" xfId="5074" xr:uid="{00000000-0005-0000-0000-000046460000}"/>
    <cellStyle name="40% - Accent6 2 13" xfId="5235" xr:uid="{00000000-0005-0000-0000-000047460000}"/>
    <cellStyle name="40% - Accent6 2 14" xfId="7654" xr:uid="{00000000-0005-0000-0000-000048460000}"/>
    <cellStyle name="40% - Accent6 2 15" xfId="11936" xr:uid="{00000000-0005-0000-0000-000049460000}"/>
    <cellStyle name="40% - Accent6 2 16" xfId="17799" xr:uid="{00000000-0005-0000-0000-00004A460000}"/>
    <cellStyle name="40% - Accent6 2 17" xfId="18800" xr:uid="{00000000-0005-0000-0000-00004B460000}"/>
    <cellStyle name="40% - Accent6 2 2" xfId="177" xr:uid="{00000000-0005-0000-0000-00004C460000}"/>
    <cellStyle name="40% - Accent6 2 2 10" xfId="4369" xr:uid="{00000000-0005-0000-0000-00004D460000}"/>
    <cellStyle name="40% - Accent6 2 2 10 2" xfId="9341" xr:uid="{00000000-0005-0000-0000-00004E460000}"/>
    <cellStyle name="40% - Accent6 2 2 10 3" xfId="13619" xr:uid="{00000000-0005-0000-0000-00004F460000}"/>
    <cellStyle name="40% - Accent6 2 2 10 4" xfId="17875" xr:uid="{00000000-0005-0000-0000-000050460000}"/>
    <cellStyle name="40% - Accent6 2 2 10 5" xfId="22092" xr:uid="{00000000-0005-0000-0000-000051460000}"/>
    <cellStyle name="40% - Accent6 2 2 10 6" xfId="26278" xr:uid="{00000000-0005-0000-0000-000052460000}"/>
    <cellStyle name="40% - Accent6 2 2 10 7" xfId="30157" xr:uid="{00000000-0005-0000-0000-000053460000}"/>
    <cellStyle name="40% - Accent6 2 2 11" xfId="5155" xr:uid="{00000000-0005-0000-0000-000054460000}"/>
    <cellStyle name="40% - Accent6 2 2 12" xfId="5949" xr:uid="{00000000-0005-0000-0000-000055460000}"/>
    <cellStyle name="40% - Accent6 2 2 13" xfId="10239" xr:uid="{00000000-0005-0000-0000-000056460000}"/>
    <cellStyle name="40% - Accent6 2 2 14" xfId="14517" xr:uid="{00000000-0005-0000-0000-000057460000}"/>
    <cellStyle name="40% - Accent6 2 2 15" xfId="7994" xr:uid="{00000000-0005-0000-0000-000058460000}"/>
    <cellStyle name="40% - Accent6 2 2 16" xfId="23020" xr:uid="{00000000-0005-0000-0000-000059460000}"/>
    <cellStyle name="40% - Accent6 2 2 2" xfId="321" xr:uid="{00000000-0005-0000-0000-00005A460000}"/>
    <cellStyle name="40% - Accent6 2 2 2 10" xfId="10932" xr:uid="{00000000-0005-0000-0000-00005B460000}"/>
    <cellStyle name="40% - Accent6 2 2 2 11" xfId="15207" xr:uid="{00000000-0005-0000-0000-00005C460000}"/>
    <cellStyle name="40% - Accent6 2 2 2 12" xfId="20465" xr:uid="{00000000-0005-0000-0000-00005D460000}"/>
    <cellStyle name="40% - Accent6 2 2 2 13" xfId="23690" xr:uid="{00000000-0005-0000-0000-00005E460000}"/>
    <cellStyle name="40% - Accent6 2 2 2 2" xfId="485" xr:uid="{00000000-0005-0000-0000-00005F460000}"/>
    <cellStyle name="40% - Accent6 2 2 2 2 10" xfId="10888" xr:uid="{00000000-0005-0000-0000-000060460000}"/>
    <cellStyle name="40% - Accent6 2 2 2 2 11" xfId="16261" xr:uid="{00000000-0005-0000-0000-000061460000}"/>
    <cellStyle name="40% - Accent6 2 2 2 2 12" xfId="9281" xr:uid="{00000000-0005-0000-0000-000062460000}"/>
    <cellStyle name="40% - Accent6 2 2 2 2 2" xfId="859" xr:uid="{00000000-0005-0000-0000-000063460000}"/>
    <cellStyle name="40% - Accent6 2 2 2 2 2 10" xfId="22912" xr:uid="{00000000-0005-0000-0000-000064460000}"/>
    <cellStyle name="40% - Accent6 2 2 2 2 2 11" xfId="27064" xr:uid="{00000000-0005-0000-0000-000065460000}"/>
    <cellStyle name="40% - Accent6 2 2 2 2 2 2" xfId="2471" xr:uid="{00000000-0005-0000-0000-000066460000}"/>
    <cellStyle name="40% - Accent6 2 2 2 2 2 2 2" xfId="4226" xr:uid="{00000000-0005-0000-0000-000067460000}"/>
    <cellStyle name="40% - Accent6 2 2 2 2 2 2 2 2" xfId="9200" xr:uid="{00000000-0005-0000-0000-000068460000}"/>
    <cellStyle name="40% - Accent6 2 2 2 2 2 2 2 3" xfId="13477" xr:uid="{00000000-0005-0000-0000-000069460000}"/>
    <cellStyle name="40% - Accent6 2 2 2 2 2 2 2 4" xfId="17735" xr:uid="{00000000-0005-0000-0000-00006A460000}"/>
    <cellStyle name="40% - Accent6 2 2 2 2 2 2 2 5" xfId="21954" xr:uid="{00000000-0005-0000-0000-00006B460000}"/>
    <cellStyle name="40% - Accent6 2 2 2 2 2 2 2 6" xfId="26149" xr:uid="{00000000-0005-0000-0000-00006C460000}"/>
    <cellStyle name="40% - Accent6 2 2 2 2 2 2 2 7" xfId="30045" xr:uid="{00000000-0005-0000-0000-00006D460000}"/>
    <cellStyle name="40% - Accent6 2 2 2 2 2 2 3" xfId="7445" xr:uid="{00000000-0005-0000-0000-00006E460000}"/>
    <cellStyle name="40% - Accent6 2 2 2 2 2 2 4" xfId="11730" xr:uid="{00000000-0005-0000-0000-00006F460000}"/>
    <cellStyle name="40% - Accent6 2 2 2 2 2 2 5" xfId="16002" xr:uid="{00000000-0005-0000-0000-000070460000}"/>
    <cellStyle name="40% - Accent6 2 2 2 2 2 2 6" xfId="20236" xr:uid="{00000000-0005-0000-0000-000071460000}"/>
    <cellStyle name="40% - Accent6 2 2 2 2 2 2 7" xfId="24474" xr:uid="{00000000-0005-0000-0000-000072460000}"/>
    <cellStyle name="40% - Accent6 2 2 2 2 2 2 8" xfId="28552" xr:uid="{00000000-0005-0000-0000-000073460000}"/>
    <cellStyle name="40% - Accent6 2 2 2 2 2 3" xfId="1625" xr:uid="{00000000-0005-0000-0000-000074460000}"/>
    <cellStyle name="40% - Accent6 2 2 2 2 2 3 2" xfId="6600" xr:uid="{00000000-0005-0000-0000-000075460000}"/>
    <cellStyle name="40% - Accent6 2 2 2 2 2 3 3" xfId="10889" xr:uid="{00000000-0005-0000-0000-000076460000}"/>
    <cellStyle name="40% - Accent6 2 2 2 2 2 3 4" xfId="15165" xr:uid="{00000000-0005-0000-0000-000077460000}"/>
    <cellStyle name="40% - Accent6 2 2 2 2 2 3 5" xfId="19403" xr:uid="{00000000-0005-0000-0000-000078460000}"/>
    <cellStyle name="40% - Accent6 2 2 2 2 2 3 6" xfId="23651" xr:uid="{00000000-0005-0000-0000-000079460000}"/>
    <cellStyle name="40% - Accent6 2 2 2 2 2 3 7" xfId="27745" xr:uid="{00000000-0005-0000-0000-00007A460000}"/>
    <cellStyle name="40% - Accent6 2 2 2 2 2 4" xfId="3569" xr:uid="{00000000-0005-0000-0000-00007B460000}"/>
    <cellStyle name="40% - Accent6 2 2 2 2 2 4 2" xfId="8543" xr:uid="{00000000-0005-0000-0000-00007C460000}"/>
    <cellStyle name="40% - Accent6 2 2 2 2 2 4 3" xfId="12820" xr:uid="{00000000-0005-0000-0000-00007D460000}"/>
    <cellStyle name="40% - Accent6 2 2 2 2 2 4 4" xfId="17078" xr:uid="{00000000-0005-0000-0000-00007E460000}"/>
    <cellStyle name="40% - Accent6 2 2 2 2 2 4 5" xfId="21297" xr:uid="{00000000-0005-0000-0000-00007F460000}"/>
    <cellStyle name="40% - Accent6 2 2 2 2 2 4 6" xfId="25492" xr:uid="{00000000-0005-0000-0000-000080460000}"/>
    <cellStyle name="40% - Accent6 2 2 2 2 2 4 7" xfId="29388" xr:uid="{00000000-0005-0000-0000-000081460000}"/>
    <cellStyle name="40% - Accent6 2 2 2 2 2 5" xfId="4917" xr:uid="{00000000-0005-0000-0000-000082460000}"/>
    <cellStyle name="40% - Accent6 2 2 2 2 2 5 2" xfId="9889" xr:uid="{00000000-0005-0000-0000-000083460000}"/>
    <cellStyle name="40% - Accent6 2 2 2 2 2 5 3" xfId="14167" xr:uid="{00000000-0005-0000-0000-000084460000}"/>
    <cellStyle name="40% - Accent6 2 2 2 2 2 5 4" xfId="18423" xr:uid="{00000000-0005-0000-0000-000085460000}"/>
    <cellStyle name="40% - Accent6 2 2 2 2 2 5 5" xfId="22640" xr:uid="{00000000-0005-0000-0000-000086460000}"/>
    <cellStyle name="40% - Accent6 2 2 2 2 2 5 6" xfId="26826" xr:uid="{00000000-0005-0000-0000-000087460000}"/>
    <cellStyle name="40% - Accent6 2 2 2 2 2 5 7" xfId="30705" xr:uid="{00000000-0005-0000-0000-000088460000}"/>
    <cellStyle name="40% - Accent6 2 2 2 2 2 6" xfId="5835" xr:uid="{00000000-0005-0000-0000-000089460000}"/>
    <cellStyle name="40% - Accent6 2 2 2 2 2 7" xfId="10127" xr:uid="{00000000-0005-0000-0000-00008A460000}"/>
    <cellStyle name="40% - Accent6 2 2 2 2 2 8" xfId="14405" xr:uid="{00000000-0005-0000-0000-00008B460000}"/>
    <cellStyle name="40% - Accent6 2 2 2 2 2 9" xfId="18661" xr:uid="{00000000-0005-0000-0000-00008C460000}"/>
    <cellStyle name="40% - Accent6 2 2 2 2 3" xfId="2118" xr:uid="{00000000-0005-0000-0000-00008D460000}"/>
    <cellStyle name="40% - Accent6 2 2 2 2 3 2" xfId="3897" xr:uid="{00000000-0005-0000-0000-00008E460000}"/>
    <cellStyle name="40% - Accent6 2 2 2 2 3 2 2" xfId="8871" xr:uid="{00000000-0005-0000-0000-00008F460000}"/>
    <cellStyle name="40% - Accent6 2 2 2 2 3 2 3" xfId="13148" xr:uid="{00000000-0005-0000-0000-000090460000}"/>
    <cellStyle name="40% - Accent6 2 2 2 2 3 2 4" xfId="17406" xr:uid="{00000000-0005-0000-0000-000091460000}"/>
    <cellStyle name="40% - Accent6 2 2 2 2 3 2 5" xfId="21625" xr:uid="{00000000-0005-0000-0000-000092460000}"/>
    <cellStyle name="40% - Accent6 2 2 2 2 3 2 6" xfId="25820" xr:uid="{00000000-0005-0000-0000-000093460000}"/>
    <cellStyle name="40% - Accent6 2 2 2 2 3 2 7" xfId="29716" xr:uid="{00000000-0005-0000-0000-000094460000}"/>
    <cellStyle name="40% - Accent6 2 2 2 2 3 3" xfId="7092" xr:uid="{00000000-0005-0000-0000-000095460000}"/>
    <cellStyle name="40% - Accent6 2 2 2 2 3 4" xfId="11377" xr:uid="{00000000-0005-0000-0000-000096460000}"/>
    <cellStyle name="40% - Accent6 2 2 2 2 3 5" xfId="15649" xr:uid="{00000000-0005-0000-0000-000097460000}"/>
    <cellStyle name="40% - Accent6 2 2 2 2 3 6" xfId="19883" xr:uid="{00000000-0005-0000-0000-000098460000}"/>
    <cellStyle name="40% - Accent6 2 2 2 2 3 7" xfId="24121" xr:uid="{00000000-0005-0000-0000-000099460000}"/>
    <cellStyle name="40% - Accent6 2 2 2 2 3 8" xfId="28199" xr:uid="{00000000-0005-0000-0000-00009A460000}"/>
    <cellStyle name="40% - Accent6 2 2 2 2 4" xfId="1257" xr:uid="{00000000-0005-0000-0000-00009B460000}"/>
    <cellStyle name="40% - Accent6 2 2 2 2 4 2" xfId="6232" xr:uid="{00000000-0005-0000-0000-00009C460000}"/>
    <cellStyle name="40% - Accent6 2 2 2 2 4 3" xfId="10521" xr:uid="{00000000-0005-0000-0000-00009D460000}"/>
    <cellStyle name="40% - Accent6 2 2 2 2 4 4" xfId="14799" xr:uid="{00000000-0005-0000-0000-00009E460000}"/>
    <cellStyle name="40% - Accent6 2 2 2 2 4 5" xfId="19041" xr:uid="{00000000-0005-0000-0000-00009F460000}"/>
    <cellStyle name="40% - Accent6 2 2 2 2 4 6" xfId="23287" xr:uid="{00000000-0005-0000-0000-0000A0460000}"/>
    <cellStyle name="40% - Accent6 2 2 2 2 4 7" xfId="27392" xr:uid="{00000000-0005-0000-0000-0000A1460000}"/>
    <cellStyle name="40% - Accent6 2 2 2 2 5" xfId="3240" xr:uid="{00000000-0005-0000-0000-0000A2460000}"/>
    <cellStyle name="40% - Accent6 2 2 2 2 5 2" xfId="8213" xr:uid="{00000000-0005-0000-0000-0000A3460000}"/>
    <cellStyle name="40% - Accent6 2 2 2 2 5 3" xfId="12490" xr:uid="{00000000-0005-0000-0000-0000A4460000}"/>
    <cellStyle name="40% - Accent6 2 2 2 2 5 4" xfId="16749" xr:uid="{00000000-0005-0000-0000-0000A5460000}"/>
    <cellStyle name="40% - Accent6 2 2 2 2 5 5" xfId="20967" xr:uid="{00000000-0005-0000-0000-0000A6460000}"/>
    <cellStyle name="40% - Accent6 2 2 2 2 5 6" xfId="25163" xr:uid="{00000000-0005-0000-0000-0000A7460000}"/>
    <cellStyle name="40% - Accent6 2 2 2 2 5 7" xfId="29059" xr:uid="{00000000-0005-0000-0000-0000A8460000}"/>
    <cellStyle name="40% - Accent6 2 2 2 2 6" xfId="4588" xr:uid="{00000000-0005-0000-0000-0000A9460000}"/>
    <cellStyle name="40% - Accent6 2 2 2 2 6 2" xfId="9560" xr:uid="{00000000-0005-0000-0000-0000AA460000}"/>
    <cellStyle name="40% - Accent6 2 2 2 2 6 3" xfId="13838" xr:uid="{00000000-0005-0000-0000-0000AB460000}"/>
    <cellStyle name="40% - Accent6 2 2 2 2 6 4" xfId="18094" xr:uid="{00000000-0005-0000-0000-0000AC460000}"/>
    <cellStyle name="40% - Accent6 2 2 2 2 6 5" xfId="22311" xr:uid="{00000000-0005-0000-0000-0000AD460000}"/>
    <cellStyle name="40% - Accent6 2 2 2 2 6 6" xfId="26497" xr:uid="{00000000-0005-0000-0000-0000AE460000}"/>
    <cellStyle name="40% - Accent6 2 2 2 2 6 7" xfId="30376" xr:uid="{00000000-0005-0000-0000-0000AF460000}"/>
    <cellStyle name="40% - Accent6 2 2 2 2 7" xfId="5462" xr:uid="{00000000-0005-0000-0000-0000B0460000}"/>
    <cellStyle name="40% - Accent6 2 2 2 2 8" xfId="5550" xr:uid="{00000000-0005-0000-0000-0000B1460000}"/>
    <cellStyle name="40% - Accent6 2 2 2 2 9" xfId="6599" xr:uid="{00000000-0005-0000-0000-0000B2460000}"/>
    <cellStyle name="40% - Accent6 2 2 2 3" xfId="704" xr:uid="{00000000-0005-0000-0000-0000B3460000}"/>
    <cellStyle name="40% - Accent6 2 2 2 3 10" xfId="22757" xr:uid="{00000000-0005-0000-0000-0000B4460000}"/>
    <cellStyle name="40% - Accent6 2 2 2 3 11" xfId="26909" xr:uid="{00000000-0005-0000-0000-0000B5460000}"/>
    <cellStyle name="40% - Accent6 2 2 2 3 2" xfId="2472" xr:uid="{00000000-0005-0000-0000-0000B6460000}"/>
    <cellStyle name="40% - Accent6 2 2 2 3 2 2" xfId="4071" xr:uid="{00000000-0005-0000-0000-0000B7460000}"/>
    <cellStyle name="40% - Accent6 2 2 2 3 2 2 2" xfId="9045" xr:uid="{00000000-0005-0000-0000-0000B8460000}"/>
    <cellStyle name="40% - Accent6 2 2 2 3 2 2 3" xfId="13322" xr:uid="{00000000-0005-0000-0000-0000B9460000}"/>
    <cellStyle name="40% - Accent6 2 2 2 3 2 2 4" xfId="17580" xr:uid="{00000000-0005-0000-0000-0000BA460000}"/>
    <cellStyle name="40% - Accent6 2 2 2 3 2 2 5" xfId="21799" xr:uid="{00000000-0005-0000-0000-0000BB460000}"/>
    <cellStyle name="40% - Accent6 2 2 2 3 2 2 6" xfId="25994" xr:uid="{00000000-0005-0000-0000-0000BC460000}"/>
    <cellStyle name="40% - Accent6 2 2 2 3 2 2 7" xfId="29890" xr:uid="{00000000-0005-0000-0000-0000BD460000}"/>
    <cellStyle name="40% - Accent6 2 2 2 3 2 3" xfId="7446" xr:uid="{00000000-0005-0000-0000-0000BE460000}"/>
    <cellStyle name="40% - Accent6 2 2 2 3 2 4" xfId="11731" xr:uid="{00000000-0005-0000-0000-0000BF460000}"/>
    <cellStyle name="40% - Accent6 2 2 2 3 2 5" xfId="16003" xr:uid="{00000000-0005-0000-0000-0000C0460000}"/>
    <cellStyle name="40% - Accent6 2 2 2 3 2 6" xfId="20237" xr:uid="{00000000-0005-0000-0000-0000C1460000}"/>
    <cellStyle name="40% - Accent6 2 2 2 3 2 7" xfId="24475" xr:uid="{00000000-0005-0000-0000-0000C2460000}"/>
    <cellStyle name="40% - Accent6 2 2 2 3 2 8" xfId="28553" xr:uid="{00000000-0005-0000-0000-0000C3460000}"/>
    <cellStyle name="40% - Accent6 2 2 2 3 3" xfId="1626" xr:uid="{00000000-0005-0000-0000-0000C4460000}"/>
    <cellStyle name="40% - Accent6 2 2 2 3 3 2" xfId="6601" xr:uid="{00000000-0005-0000-0000-0000C5460000}"/>
    <cellStyle name="40% - Accent6 2 2 2 3 3 3" xfId="10890" xr:uid="{00000000-0005-0000-0000-0000C6460000}"/>
    <cellStyle name="40% - Accent6 2 2 2 3 3 4" xfId="15166" xr:uid="{00000000-0005-0000-0000-0000C7460000}"/>
    <cellStyle name="40% - Accent6 2 2 2 3 3 5" xfId="19404" xr:uid="{00000000-0005-0000-0000-0000C8460000}"/>
    <cellStyle name="40% - Accent6 2 2 2 3 3 6" xfId="23652" xr:uid="{00000000-0005-0000-0000-0000C9460000}"/>
    <cellStyle name="40% - Accent6 2 2 2 3 3 7" xfId="27746" xr:uid="{00000000-0005-0000-0000-0000CA460000}"/>
    <cellStyle name="40% - Accent6 2 2 2 3 4" xfId="3414" xr:uid="{00000000-0005-0000-0000-0000CB460000}"/>
    <cellStyle name="40% - Accent6 2 2 2 3 4 2" xfId="8388" xr:uid="{00000000-0005-0000-0000-0000CC460000}"/>
    <cellStyle name="40% - Accent6 2 2 2 3 4 3" xfId="12665" xr:uid="{00000000-0005-0000-0000-0000CD460000}"/>
    <cellStyle name="40% - Accent6 2 2 2 3 4 4" xfId="16923" xr:uid="{00000000-0005-0000-0000-0000CE460000}"/>
    <cellStyle name="40% - Accent6 2 2 2 3 4 5" xfId="21142" xr:uid="{00000000-0005-0000-0000-0000CF460000}"/>
    <cellStyle name="40% - Accent6 2 2 2 3 4 6" xfId="25337" xr:uid="{00000000-0005-0000-0000-0000D0460000}"/>
    <cellStyle name="40% - Accent6 2 2 2 3 4 7" xfId="29233" xr:uid="{00000000-0005-0000-0000-0000D1460000}"/>
    <cellStyle name="40% - Accent6 2 2 2 3 5" xfId="4762" xr:uid="{00000000-0005-0000-0000-0000D2460000}"/>
    <cellStyle name="40% - Accent6 2 2 2 3 5 2" xfId="9734" xr:uid="{00000000-0005-0000-0000-0000D3460000}"/>
    <cellStyle name="40% - Accent6 2 2 2 3 5 3" xfId="14012" xr:uid="{00000000-0005-0000-0000-0000D4460000}"/>
    <cellStyle name="40% - Accent6 2 2 2 3 5 4" xfId="18268" xr:uid="{00000000-0005-0000-0000-0000D5460000}"/>
    <cellStyle name="40% - Accent6 2 2 2 3 5 5" xfId="22485" xr:uid="{00000000-0005-0000-0000-0000D6460000}"/>
    <cellStyle name="40% - Accent6 2 2 2 3 5 6" xfId="26671" xr:uid="{00000000-0005-0000-0000-0000D7460000}"/>
    <cellStyle name="40% - Accent6 2 2 2 3 5 7" xfId="30550" xr:uid="{00000000-0005-0000-0000-0000D8460000}"/>
    <cellStyle name="40% - Accent6 2 2 2 3 6" xfId="5680" xr:uid="{00000000-0005-0000-0000-0000D9460000}"/>
    <cellStyle name="40% - Accent6 2 2 2 3 7" xfId="9972" xr:uid="{00000000-0005-0000-0000-0000DA460000}"/>
    <cellStyle name="40% - Accent6 2 2 2 3 8" xfId="14250" xr:uid="{00000000-0005-0000-0000-0000DB460000}"/>
    <cellStyle name="40% - Accent6 2 2 2 3 9" xfId="18506" xr:uid="{00000000-0005-0000-0000-0000DC460000}"/>
    <cellStyle name="40% - Accent6 2 2 2 4" xfId="1966" xr:uid="{00000000-0005-0000-0000-0000DD460000}"/>
    <cellStyle name="40% - Accent6 2 2 2 4 2" xfId="3742" xr:uid="{00000000-0005-0000-0000-0000DE460000}"/>
    <cellStyle name="40% - Accent6 2 2 2 4 2 2" xfId="8716" xr:uid="{00000000-0005-0000-0000-0000DF460000}"/>
    <cellStyle name="40% - Accent6 2 2 2 4 2 3" xfId="12993" xr:uid="{00000000-0005-0000-0000-0000E0460000}"/>
    <cellStyle name="40% - Accent6 2 2 2 4 2 4" xfId="17251" xr:uid="{00000000-0005-0000-0000-0000E1460000}"/>
    <cellStyle name="40% - Accent6 2 2 2 4 2 5" xfId="21470" xr:uid="{00000000-0005-0000-0000-0000E2460000}"/>
    <cellStyle name="40% - Accent6 2 2 2 4 2 6" xfId="25665" xr:uid="{00000000-0005-0000-0000-0000E3460000}"/>
    <cellStyle name="40% - Accent6 2 2 2 4 2 7" xfId="29561" xr:uid="{00000000-0005-0000-0000-0000E4460000}"/>
    <cellStyle name="40% - Accent6 2 2 2 4 3" xfId="6940" xr:uid="{00000000-0005-0000-0000-0000E5460000}"/>
    <cellStyle name="40% - Accent6 2 2 2 4 4" xfId="11225" xr:uid="{00000000-0005-0000-0000-0000E6460000}"/>
    <cellStyle name="40% - Accent6 2 2 2 4 5" xfId="15498" xr:uid="{00000000-0005-0000-0000-0000E7460000}"/>
    <cellStyle name="40% - Accent6 2 2 2 4 6" xfId="19733" xr:uid="{00000000-0005-0000-0000-0000E8460000}"/>
    <cellStyle name="40% - Accent6 2 2 2 4 7" xfId="23971" xr:uid="{00000000-0005-0000-0000-0000E9460000}"/>
    <cellStyle name="40% - Accent6 2 2 2 4 8" xfId="28049" xr:uid="{00000000-0005-0000-0000-0000EA460000}"/>
    <cellStyle name="40% - Accent6 2 2 2 5" xfId="1082" xr:uid="{00000000-0005-0000-0000-0000EB460000}"/>
    <cellStyle name="40% - Accent6 2 2 2 5 2" xfId="6058" xr:uid="{00000000-0005-0000-0000-0000EC460000}"/>
    <cellStyle name="40% - Accent6 2 2 2 5 3" xfId="10347" xr:uid="{00000000-0005-0000-0000-0000ED460000}"/>
    <cellStyle name="40% - Accent6 2 2 2 5 4" xfId="14625" xr:uid="{00000000-0005-0000-0000-0000EE460000}"/>
    <cellStyle name="40% - Accent6 2 2 2 5 5" xfId="18873" xr:uid="{00000000-0005-0000-0000-0000EF460000}"/>
    <cellStyle name="40% - Accent6 2 2 2 5 6" xfId="23121" xr:uid="{00000000-0005-0000-0000-0000F0460000}"/>
    <cellStyle name="40% - Accent6 2 2 2 5 7" xfId="27241" xr:uid="{00000000-0005-0000-0000-0000F1460000}"/>
    <cellStyle name="40% - Accent6 2 2 2 6" xfId="3085" xr:uid="{00000000-0005-0000-0000-0000F2460000}"/>
    <cellStyle name="40% - Accent6 2 2 2 6 2" xfId="8058" xr:uid="{00000000-0005-0000-0000-0000F3460000}"/>
    <cellStyle name="40% - Accent6 2 2 2 6 3" xfId="12335" xr:uid="{00000000-0005-0000-0000-0000F4460000}"/>
    <cellStyle name="40% - Accent6 2 2 2 6 4" xfId="16594" xr:uid="{00000000-0005-0000-0000-0000F5460000}"/>
    <cellStyle name="40% - Accent6 2 2 2 6 5" xfId="20812" xr:uid="{00000000-0005-0000-0000-0000F6460000}"/>
    <cellStyle name="40% - Accent6 2 2 2 6 6" xfId="25008" xr:uid="{00000000-0005-0000-0000-0000F7460000}"/>
    <cellStyle name="40% - Accent6 2 2 2 6 7" xfId="28904" xr:uid="{00000000-0005-0000-0000-0000F8460000}"/>
    <cellStyle name="40% - Accent6 2 2 2 7" xfId="4433" xr:uid="{00000000-0005-0000-0000-0000F9460000}"/>
    <cellStyle name="40% - Accent6 2 2 2 7 2" xfId="9405" xr:uid="{00000000-0005-0000-0000-0000FA460000}"/>
    <cellStyle name="40% - Accent6 2 2 2 7 3" xfId="13683" xr:uid="{00000000-0005-0000-0000-0000FB460000}"/>
    <cellStyle name="40% - Accent6 2 2 2 7 4" xfId="17939" xr:uid="{00000000-0005-0000-0000-0000FC460000}"/>
    <cellStyle name="40% - Accent6 2 2 2 7 5" xfId="22156" xr:uid="{00000000-0005-0000-0000-0000FD460000}"/>
    <cellStyle name="40% - Accent6 2 2 2 7 6" xfId="26342" xr:uid="{00000000-0005-0000-0000-0000FE460000}"/>
    <cellStyle name="40% - Accent6 2 2 2 7 7" xfId="30221" xr:uid="{00000000-0005-0000-0000-0000FF460000}"/>
    <cellStyle name="40% - Accent6 2 2 2 8" xfId="5298" xr:uid="{00000000-0005-0000-0000-000000470000}"/>
    <cellStyle name="40% - Accent6 2 2 2 9" xfId="6643" xr:uid="{00000000-0005-0000-0000-000001470000}"/>
    <cellStyle name="40% - Accent6 2 2 3" xfId="424" xr:uid="{00000000-0005-0000-0000-000002470000}"/>
    <cellStyle name="40% - Accent6 2 2 3 10" xfId="16308" xr:uid="{00000000-0005-0000-0000-000003470000}"/>
    <cellStyle name="40% - Accent6 2 2 3 11" xfId="20655" xr:uid="{00000000-0005-0000-0000-000004470000}"/>
    <cellStyle name="40% - Accent6 2 2 3 12" xfId="24754" xr:uid="{00000000-0005-0000-0000-000005470000}"/>
    <cellStyle name="40% - Accent6 2 2 3 2" xfId="798" xr:uid="{00000000-0005-0000-0000-000006470000}"/>
    <cellStyle name="40% - Accent6 2 2 3 2 10" xfId="22851" xr:uid="{00000000-0005-0000-0000-000007470000}"/>
    <cellStyle name="40% - Accent6 2 2 3 2 11" xfId="27003" xr:uid="{00000000-0005-0000-0000-000008470000}"/>
    <cellStyle name="40% - Accent6 2 2 3 2 2" xfId="2473" xr:uid="{00000000-0005-0000-0000-000009470000}"/>
    <cellStyle name="40% - Accent6 2 2 3 2 2 2" xfId="4165" xr:uid="{00000000-0005-0000-0000-00000A470000}"/>
    <cellStyle name="40% - Accent6 2 2 3 2 2 2 2" xfId="9139" xr:uid="{00000000-0005-0000-0000-00000B470000}"/>
    <cellStyle name="40% - Accent6 2 2 3 2 2 2 3" xfId="13416" xr:uid="{00000000-0005-0000-0000-00000C470000}"/>
    <cellStyle name="40% - Accent6 2 2 3 2 2 2 4" xfId="17674" xr:uid="{00000000-0005-0000-0000-00000D470000}"/>
    <cellStyle name="40% - Accent6 2 2 3 2 2 2 5" xfId="21893" xr:uid="{00000000-0005-0000-0000-00000E470000}"/>
    <cellStyle name="40% - Accent6 2 2 3 2 2 2 6" xfId="26088" xr:uid="{00000000-0005-0000-0000-00000F470000}"/>
    <cellStyle name="40% - Accent6 2 2 3 2 2 2 7" xfId="29984" xr:uid="{00000000-0005-0000-0000-000010470000}"/>
    <cellStyle name="40% - Accent6 2 2 3 2 2 3" xfId="7447" xr:uid="{00000000-0005-0000-0000-000011470000}"/>
    <cellStyle name="40% - Accent6 2 2 3 2 2 4" xfId="11732" xr:uid="{00000000-0005-0000-0000-000012470000}"/>
    <cellStyle name="40% - Accent6 2 2 3 2 2 5" xfId="16004" xr:uid="{00000000-0005-0000-0000-000013470000}"/>
    <cellStyle name="40% - Accent6 2 2 3 2 2 6" xfId="20238" xr:uid="{00000000-0005-0000-0000-000014470000}"/>
    <cellStyle name="40% - Accent6 2 2 3 2 2 7" xfId="24476" xr:uid="{00000000-0005-0000-0000-000015470000}"/>
    <cellStyle name="40% - Accent6 2 2 3 2 2 8" xfId="28554" xr:uid="{00000000-0005-0000-0000-000016470000}"/>
    <cellStyle name="40% - Accent6 2 2 3 2 3" xfId="1627" xr:uid="{00000000-0005-0000-0000-000017470000}"/>
    <cellStyle name="40% - Accent6 2 2 3 2 3 2" xfId="6602" xr:uid="{00000000-0005-0000-0000-000018470000}"/>
    <cellStyle name="40% - Accent6 2 2 3 2 3 3" xfId="10891" xr:uid="{00000000-0005-0000-0000-000019470000}"/>
    <cellStyle name="40% - Accent6 2 2 3 2 3 4" xfId="15167" xr:uid="{00000000-0005-0000-0000-00001A470000}"/>
    <cellStyle name="40% - Accent6 2 2 3 2 3 5" xfId="19405" xr:uid="{00000000-0005-0000-0000-00001B470000}"/>
    <cellStyle name="40% - Accent6 2 2 3 2 3 6" xfId="23653" xr:uid="{00000000-0005-0000-0000-00001C470000}"/>
    <cellStyle name="40% - Accent6 2 2 3 2 3 7" xfId="27747" xr:uid="{00000000-0005-0000-0000-00001D470000}"/>
    <cellStyle name="40% - Accent6 2 2 3 2 4" xfId="3508" xr:uid="{00000000-0005-0000-0000-00001E470000}"/>
    <cellStyle name="40% - Accent6 2 2 3 2 4 2" xfId="8482" xr:uid="{00000000-0005-0000-0000-00001F470000}"/>
    <cellStyle name="40% - Accent6 2 2 3 2 4 3" xfId="12759" xr:uid="{00000000-0005-0000-0000-000020470000}"/>
    <cellStyle name="40% - Accent6 2 2 3 2 4 4" xfId="17017" xr:uid="{00000000-0005-0000-0000-000021470000}"/>
    <cellStyle name="40% - Accent6 2 2 3 2 4 5" xfId="21236" xr:uid="{00000000-0005-0000-0000-000022470000}"/>
    <cellStyle name="40% - Accent6 2 2 3 2 4 6" xfId="25431" xr:uid="{00000000-0005-0000-0000-000023470000}"/>
    <cellStyle name="40% - Accent6 2 2 3 2 4 7" xfId="29327" xr:uid="{00000000-0005-0000-0000-000024470000}"/>
    <cellStyle name="40% - Accent6 2 2 3 2 5" xfId="4856" xr:uid="{00000000-0005-0000-0000-000025470000}"/>
    <cellStyle name="40% - Accent6 2 2 3 2 5 2" xfId="9828" xr:uid="{00000000-0005-0000-0000-000026470000}"/>
    <cellStyle name="40% - Accent6 2 2 3 2 5 3" xfId="14106" xr:uid="{00000000-0005-0000-0000-000027470000}"/>
    <cellStyle name="40% - Accent6 2 2 3 2 5 4" xfId="18362" xr:uid="{00000000-0005-0000-0000-000028470000}"/>
    <cellStyle name="40% - Accent6 2 2 3 2 5 5" xfId="22579" xr:uid="{00000000-0005-0000-0000-000029470000}"/>
    <cellStyle name="40% - Accent6 2 2 3 2 5 6" xfId="26765" xr:uid="{00000000-0005-0000-0000-00002A470000}"/>
    <cellStyle name="40% - Accent6 2 2 3 2 5 7" xfId="30644" xr:uid="{00000000-0005-0000-0000-00002B470000}"/>
    <cellStyle name="40% - Accent6 2 2 3 2 6" xfId="5774" xr:uid="{00000000-0005-0000-0000-00002C470000}"/>
    <cellStyle name="40% - Accent6 2 2 3 2 7" xfId="10066" xr:uid="{00000000-0005-0000-0000-00002D470000}"/>
    <cellStyle name="40% - Accent6 2 2 3 2 8" xfId="14344" xr:uid="{00000000-0005-0000-0000-00002E470000}"/>
    <cellStyle name="40% - Accent6 2 2 3 2 9" xfId="18600" xr:uid="{00000000-0005-0000-0000-00002F470000}"/>
    <cellStyle name="40% - Accent6 2 2 3 3" xfId="2057" xr:uid="{00000000-0005-0000-0000-000030470000}"/>
    <cellStyle name="40% - Accent6 2 2 3 3 2" xfId="3836" xr:uid="{00000000-0005-0000-0000-000031470000}"/>
    <cellStyle name="40% - Accent6 2 2 3 3 2 2" xfId="8810" xr:uid="{00000000-0005-0000-0000-000032470000}"/>
    <cellStyle name="40% - Accent6 2 2 3 3 2 3" xfId="13087" xr:uid="{00000000-0005-0000-0000-000033470000}"/>
    <cellStyle name="40% - Accent6 2 2 3 3 2 4" xfId="17345" xr:uid="{00000000-0005-0000-0000-000034470000}"/>
    <cellStyle name="40% - Accent6 2 2 3 3 2 5" xfId="21564" xr:uid="{00000000-0005-0000-0000-000035470000}"/>
    <cellStyle name="40% - Accent6 2 2 3 3 2 6" xfId="25759" xr:uid="{00000000-0005-0000-0000-000036470000}"/>
    <cellStyle name="40% - Accent6 2 2 3 3 2 7" xfId="29655" xr:uid="{00000000-0005-0000-0000-000037470000}"/>
    <cellStyle name="40% - Accent6 2 2 3 3 3" xfId="7031" xr:uid="{00000000-0005-0000-0000-000038470000}"/>
    <cellStyle name="40% - Accent6 2 2 3 3 4" xfId="11316" xr:uid="{00000000-0005-0000-0000-000039470000}"/>
    <cellStyle name="40% - Accent6 2 2 3 3 5" xfId="15588" xr:uid="{00000000-0005-0000-0000-00003A470000}"/>
    <cellStyle name="40% - Accent6 2 2 3 3 6" xfId="19822" xr:uid="{00000000-0005-0000-0000-00003B470000}"/>
    <cellStyle name="40% - Accent6 2 2 3 3 7" xfId="24060" xr:uid="{00000000-0005-0000-0000-00003C470000}"/>
    <cellStyle name="40% - Accent6 2 2 3 3 8" xfId="28138" xr:uid="{00000000-0005-0000-0000-00003D470000}"/>
    <cellStyle name="40% - Accent6 2 2 3 4" xfId="1196" xr:uid="{00000000-0005-0000-0000-00003E470000}"/>
    <cellStyle name="40% - Accent6 2 2 3 4 2" xfId="6171" xr:uid="{00000000-0005-0000-0000-00003F470000}"/>
    <cellStyle name="40% - Accent6 2 2 3 4 3" xfId="10460" xr:uid="{00000000-0005-0000-0000-000040470000}"/>
    <cellStyle name="40% - Accent6 2 2 3 4 4" xfId="14738" xr:uid="{00000000-0005-0000-0000-000041470000}"/>
    <cellStyle name="40% - Accent6 2 2 3 4 5" xfId="18980" xr:uid="{00000000-0005-0000-0000-000042470000}"/>
    <cellStyle name="40% - Accent6 2 2 3 4 6" xfId="23226" xr:uid="{00000000-0005-0000-0000-000043470000}"/>
    <cellStyle name="40% - Accent6 2 2 3 4 7" xfId="27331" xr:uid="{00000000-0005-0000-0000-000044470000}"/>
    <cellStyle name="40% - Accent6 2 2 3 5" xfId="3179" xr:uid="{00000000-0005-0000-0000-000045470000}"/>
    <cellStyle name="40% - Accent6 2 2 3 5 2" xfId="8152" xr:uid="{00000000-0005-0000-0000-000046470000}"/>
    <cellStyle name="40% - Accent6 2 2 3 5 3" xfId="12429" xr:uid="{00000000-0005-0000-0000-000047470000}"/>
    <cellStyle name="40% - Accent6 2 2 3 5 4" xfId="16688" xr:uid="{00000000-0005-0000-0000-000048470000}"/>
    <cellStyle name="40% - Accent6 2 2 3 5 5" xfId="20906" xr:uid="{00000000-0005-0000-0000-000049470000}"/>
    <cellStyle name="40% - Accent6 2 2 3 5 6" xfId="25102" xr:uid="{00000000-0005-0000-0000-00004A470000}"/>
    <cellStyle name="40% - Accent6 2 2 3 5 7" xfId="28998" xr:uid="{00000000-0005-0000-0000-00004B470000}"/>
    <cellStyle name="40% - Accent6 2 2 3 6" xfId="4527" xr:uid="{00000000-0005-0000-0000-00004C470000}"/>
    <cellStyle name="40% - Accent6 2 2 3 6 2" xfId="9499" xr:uid="{00000000-0005-0000-0000-00004D470000}"/>
    <cellStyle name="40% - Accent6 2 2 3 6 3" xfId="13777" xr:uid="{00000000-0005-0000-0000-00004E470000}"/>
    <cellStyle name="40% - Accent6 2 2 3 6 4" xfId="18033" xr:uid="{00000000-0005-0000-0000-00004F470000}"/>
    <cellStyle name="40% - Accent6 2 2 3 6 5" xfId="22250" xr:uid="{00000000-0005-0000-0000-000050470000}"/>
    <cellStyle name="40% - Accent6 2 2 3 6 6" xfId="26436" xr:uid="{00000000-0005-0000-0000-000051470000}"/>
    <cellStyle name="40% - Accent6 2 2 3 6 7" xfId="30315" xr:uid="{00000000-0005-0000-0000-000052470000}"/>
    <cellStyle name="40% - Accent6 2 2 3 7" xfId="5401" xr:uid="{00000000-0005-0000-0000-000053470000}"/>
    <cellStyle name="40% - Accent6 2 2 3 8" xfId="7757" xr:uid="{00000000-0005-0000-0000-000054470000}"/>
    <cellStyle name="40% - Accent6 2 2 3 9" xfId="12039" xr:uid="{00000000-0005-0000-0000-000055470000}"/>
    <cellStyle name="40% - Accent6 2 2 4" xfId="538" xr:uid="{00000000-0005-0000-0000-000056470000}"/>
    <cellStyle name="40% - Accent6 2 2 4 10" xfId="12196" xr:uid="{00000000-0005-0000-0000-000057470000}"/>
    <cellStyle name="40% - Accent6 2 2 4 11" xfId="10529" xr:uid="{00000000-0005-0000-0000-000058470000}"/>
    <cellStyle name="40% - Accent6 2 2 4 12" xfId="10390" xr:uid="{00000000-0005-0000-0000-000059470000}"/>
    <cellStyle name="40% - Accent6 2 2 4 2" xfId="912" xr:uid="{00000000-0005-0000-0000-00005A470000}"/>
    <cellStyle name="40% - Accent6 2 2 4 2 10" xfId="22965" xr:uid="{00000000-0005-0000-0000-00005B470000}"/>
    <cellStyle name="40% - Accent6 2 2 4 2 11" xfId="27117" xr:uid="{00000000-0005-0000-0000-00005C470000}"/>
    <cellStyle name="40% - Accent6 2 2 4 2 2" xfId="2474" xr:uid="{00000000-0005-0000-0000-00005D470000}"/>
    <cellStyle name="40% - Accent6 2 2 4 2 2 2" xfId="4279" xr:uid="{00000000-0005-0000-0000-00005E470000}"/>
    <cellStyle name="40% - Accent6 2 2 4 2 2 2 2" xfId="9253" xr:uid="{00000000-0005-0000-0000-00005F470000}"/>
    <cellStyle name="40% - Accent6 2 2 4 2 2 2 3" xfId="13530" xr:uid="{00000000-0005-0000-0000-000060470000}"/>
    <cellStyle name="40% - Accent6 2 2 4 2 2 2 4" xfId="17788" xr:uid="{00000000-0005-0000-0000-000061470000}"/>
    <cellStyle name="40% - Accent6 2 2 4 2 2 2 5" xfId="22007" xr:uid="{00000000-0005-0000-0000-000062470000}"/>
    <cellStyle name="40% - Accent6 2 2 4 2 2 2 6" xfId="26202" xr:uid="{00000000-0005-0000-0000-000063470000}"/>
    <cellStyle name="40% - Accent6 2 2 4 2 2 2 7" xfId="30098" xr:uid="{00000000-0005-0000-0000-000064470000}"/>
    <cellStyle name="40% - Accent6 2 2 4 2 2 3" xfId="7448" xr:uid="{00000000-0005-0000-0000-000065470000}"/>
    <cellStyle name="40% - Accent6 2 2 4 2 2 4" xfId="11733" xr:uid="{00000000-0005-0000-0000-000066470000}"/>
    <cellStyle name="40% - Accent6 2 2 4 2 2 5" xfId="16005" xr:uid="{00000000-0005-0000-0000-000067470000}"/>
    <cellStyle name="40% - Accent6 2 2 4 2 2 6" xfId="20239" xr:uid="{00000000-0005-0000-0000-000068470000}"/>
    <cellStyle name="40% - Accent6 2 2 4 2 2 7" xfId="24477" xr:uid="{00000000-0005-0000-0000-000069470000}"/>
    <cellStyle name="40% - Accent6 2 2 4 2 2 8" xfId="28555" xr:uid="{00000000-0005-0000-0000-00006A470000}"/>
    <cellStyle name="40% - Accent6 2 2 4 2 3" xfId="1628" xr:uid="{00000000-0005-0000-0000-00006B470000}"/>
    <cellStyle name="40% - Accent6 2 2 4 2 3 2" xfId="6603" xr:uid="{00000000-0005-0000-0000-00006C470000}"/>
    <cellStyle name="40% - Accent6 2 2 4 2 3 3" xfId="10892" xr:uid="{00000000-0005-0000-0000-00006D470000}"/>
    <cellStyle name="40% - Accent6 2 2 4 2 3 4" xfId="15168" xr:uid="{00000000-0005-0000-0000-00006E470000}"/>
    <cellStyle name="40% - Accent6 2 2 4 2 3 5" xfId="19406" xr:uid="{00000000-0005-0000-0000-00006F470000}"/>
    <cellStyle name="40% - Accent6 2 2 4 2 3 6" xfId="23654" xr:uid="{00000000-0005-0000-0000-000070470000}"/>
    <cellStyle name="40% - Accent6 2 2 4 2 3 7" xfId="27748" xr:uid="{00000000-0005-0000-0000-000071470000}"/>
    <cellStyle name="40% - Accent6 2 2 4 2 4" xfId="3622" xr:uid="{00000000-0005-0000-0000-000072470000}"/>
    <cellStyle name="40% - Accent6 2 2 4 2 4 2" xfId="8596" xr:uid="{00000000-0005-0000-0000-000073470000}"/>
    <cellStyle name="40% - Accent6 2 2 4 2 4 3" xfId="12873" xr:uid="{00000000-0005-0000-0000-000074470000}"/>
    <cellStyle name="40% - Accent6 2 2 4 2 4 4" xfId="17131" xr:uid="{00000000-0005-0000-0000-000075470000}"/>
    <cellStyle name="40% - Accent6 2 2 4 2 4 5" xfId="21350" xr:uid="{00000000-0005-0000-0000-000076470000}"/>
    <cellStyle name="40% - Accent6 2 2 4 2 4 6" xfId="25545" xr:uid="{00000000-0005-0000-0000-000077470000}"/>
    <cellStyle name="40% - Accent6 2 2 4 2 4 7" xfId="29441" xr:uid="{00000000-0005-0000-0000-000078470000}"/>
    <cellStyle name="40% - Accent6 2 2 4 2 5" xfId="4970" xr:uid="{00000000-0005-0000-0000-000079470000}"/>
    <cellStyle name="40% - Accent6 2 2 4 2 5 2" xfId="9942" xr:uid="{00000000-0005-0000-0000-00007A470000}"/>
    <cellStyle name="40% - Accent6 2 2 4 2 5 3" xfId="14220" xr:uid="{00000000-0005-0000-0000-00007B470000}"/>
    <cellStyle name="40% - Accent6 2 2 4 2 5 4" xfId="18476" xr:uid="{00000000-0005-0000-0000-00007C470000}"/>
    <cellStyle name="40% - Accent6 2 2 4 2 5 5" xfId="22693" xr:uid="{00000000-0005-0000-0000-00007D470000}"/>
    <cellStyle name="40% - Accent6 2 2 4 2 5 6" xfId="26879" xr:uid="{00000000-0005-0000-0000-00007E470000}"/>
    <cellStyle name="40% - Accent6 2 2 4 2 5 7" xfId="30758" xr:uid="{00000000-0005-0000-0000-00007F470000}"/>
    <cellStyle name="40% - Accent6 2 2 4 2 6" xfId="5888" xr:uid="{00000000-0005-0000-0000-000080470000}"/>
    <cellStyle name="40% - Accent6 2 2 4 2 7" xfId="10180" xr:uid="{00000000-0005-0000-0000-000081470000}"/>
    <cellStyle name="40% - Accent6 2 2 4 2 8" xfId="14458" xr:uid="{00000000-0005-0000-0000-000082470000}"/>
    <cellStyle name="40% - Accent6 2 2 4 2 9" xfId="18714" xr:uid="{00000000-0005-0000-0000-000083470000}"/>
    <cellStyle name="40% - Accent6 2 2 4 3" xfId="2185" xr:uid="{00000000-0005-0000-0000-000084470000}"/>
    <cellStyle name="40% - Accent6 2 2 4 3 2" xfId="3950" xr:uid="{00000000-0005-0000-0000-000085470000}"/>
    <cellStyle name="40% - Accent6 2 2 4 3 2 2" xfId="8924" xr:uid="{00000000-0005-0000-0000-000086470000}"/>
    <cellStyle name="40% - Accent6 2 2 4 3 2 3" xfId="13201" xr:uid="{00000000-0005-0000-0000-000087470000}"/>
    <cellStyle name="40% - Accent6 2 2 4 3 2 4" xfId="17459" xr:uid="{00000000-0005-0000-0000-000088470000}"/>
    <cellStyle name="40% - Accent6 2 2 4 3 2 5" xfId="21678" xr:uid="{00000000-0005-0000-0000-000089470000}"/>
    <cellStyle name="40% - Accent6 2 2 4 3 2 6" xfId="25873" xr:uid="{00000000-0005-0000-0000-00008A470000}"/>
    <cellStyle name="40% - Accent6 2 2 4 3 2 7" xfId="29769" xr:uid="{00000000-0005-0000-0000-00008B470000}"/>
    <cellStyle name="40% - Accent6 2 2 4 3 3" xfId="7159" xr:uid="{00000000-0005-0000-0000-00008C470000}"/>
    <cellStyle name="40% - Accent6 2 2 4 3 4" xfId="11444" xr:uid="{00000000-0005-0000-0000-00008D470000}"/>
    <cellStyle name="40% - Accent6 2 2 4 3 5" xfId="15716" xr:uid="{00000000-0005-0000-0000-00008E470000}"/>
    <cellStyle name="40% - Accent6 2 2 4 3 6" xfId="19950" xr:uid="{00000000-0005-0000-0000-00008F470000}"/>
    <cellStyle name="40% - Accent6 2 2 4 3 7" xfId="24188" xr:uid="{00000000-0005-0000-0000-000090470000}"/>
    <cellStyle name="40% - Accent6 2 2 4 3 8" xfId="28266" xr:uid="{00000000-0005-0000-0000-000091470000}"/>
    <cellStyle name="40% - Accent6 2 2 4 4" xfId="1328" xr:uid="{00000000-0005-0000-0000-000092470000}"/>
    <cellStyle name="40% - Accent6 2 2 4 4 2" xfId="6303" xr:uid="{00000000-0005-0000-0000-000093470000}"/>
    <cellStyle name="40% - Accent6 2 2 4 4 3" xfId="10592" xr:uid="{00000000-0005-0000-0000-000094470000}"/>
    <cellStyle name="40% - Accent6 2 2 4 4 4" xfId="14868" xr:uid="{00000000-0005-0000-0000-000095470000}"/>
    <cellStyle name="40% - Accent6 2 2 4 4 5" xfId="19109" xr:uid="{00000000-0005-0000-0000-000096470000}"/>
    <cellStyle name="40% - Accent6 2 2 4 4 6" xfId="23356" xr:uid="{00000000-0005-0000-0000-000097470000}"/>
    <cellStyle name="40% - Accent6 2 2 4 4 7" xfId="27459" xr:uid="{00000000-0005-0000-0000-000098470000}"/>
    <cellStyle name="40% - Accent6 2 2 4 5" xfId="3293" xr:uid="{00000000-0005-0000-0000-000099470000}"/>
    <cellStyle name="40% - Accent6 2 2 4 5 2" xfId="8266" xr:uid="{00000000-0005-0000-0000-00009A470000}"/>
    <cellStyle name="40% - Accent6 2 2 4 5 3" xfId="12543" xr:uid="{00000000-0005-0000-0000-00009B470000}"/>
    <cellStyle name="40% - Accent6 2 2 4 5 4" xfId="16802" xr:uid="{00000000-0005-0000-0000-00009C470000}"/>
    <cellStyle name="40% - Accent6 2 2 4 5 5" xfId="21020" xr:uid="{00000000-0005-0000-0000-00009D470000}"/>
    <cellStyle name="40% - Accent6 2 2 4 5 6" xfId="25216" xr:uid="{00000000-0005-0000-0000-00009E470000}"/>
    <cellStyle name="40% - Accent6 2 2 4 5 7" xfId="29112" xr:uid="{00000000-0005-0000-0000-00009F470000}"/>
    <cellStyle name="40% - Accent6 2 2 4 6" xfId="4641" xr:uid="{00000000-0005-0000-0000-0000A0470000}"/>
    <cellStyle name="40% - Accent6 2 2 4 6 2" xfId="9613" xr:uid="{00000000-0005-0000-0000-0000A1470000}"/>
    <cellStyle name="40% - Accent6 2 2 4 6 3" xfId="13891" xr:uid="{00000000-0005-0000-0000-0000A2470000}"/>
    <cellStyle name="40% - Accent6 2 2 4 6 4" xfId="18147" xr:uid="{00000000-0005-0000-0000-0000A3470000}"/>
    <cellStyle name="40% - Accent6 2 2 4 6 5" xfId="22364" xr:uid="{00000000-0005-0000-0000-0000A4470000}"/>
    <cellStyle name="40% - Accent6 2 2 4 6 6" xfId="26550" xr:uid="{00000000-0005-0000-0000-0000A5470000}"/>
    <cellStyle name="40% - Accent6 2 2 4 6 7" xfId="30429" xr:uid="{00000000-0005-0000-0000-0000A6470000}"/>
    <cellStyle name="40% - Accent6 2 2 4 7" xfId="5515" xr:uid="{00000000-0005-0000-0000-0000A7470000}"/>
    <cellStyle name="40% - Accent6 2 2 4 8" xfId="4996" xr:uid="{00000000-0005-0000-0000-0000A8470000}"/>
    <cellStyle name="40% - Accent6 2 2 4 9" xfId="7919" xr:uid="{00000000-0005-0000-0000-0000A9470000}"/>
    <cellStyle name="40% - Accent6 2 2 5" xfId="639" xr:uid="{00000000-0005-0000-0000-0000AA470000}"/>
    <cellStyle name="40% - Accent6 2 2 5 10" xfId="16400" xr:uid="{00000000-0005-0000-0000-0000AB470000}"/>
    <cellStyle name="40% - Accent6 2 2 5 11" xfId="19145" xr:uid="{00000000-0005-0000-0000-0000AC470000}"/>
    <cellStyle name="40% - Accent6 2 2 5 12" xfId="24829" xr:uid="{00000000-0005-0000-0000-0000AD470000}"/>
    <cellStyle name="40% - Accent6 2 2 5 2" xfId="1630" xr:uid="{00000000-0005-0000-0000-0000AE470000}"/>
    <cellStyle name="40% - Accent6 2 2 5 2 2" xfId="2476" xr:uid="{00000000-0005-0000-0000-0000AF470000}"/>
    <cellStyle name="40% - Accent6 2 2 5 2 2 2" xfId="7450" xr:uid="{00000000-0005-0000-0000-0000B0470000}"/>
    <cellStyle name="40% - Accent6 2 2 5 2 2 3" xfId="11735" xr:uid="{00000000-0005-0000-0000-0000B1470000}"/>
    <cellStyle name="40% - Accent6 2 2 5 2 2 4" xfId="16007" xr:uid="{00000000-0005-0000-0000-0000B2470000}"/>
    <cellStyle name="40% - Accent6 2 2 5 2 2 5" xfId="20241" xr:uid="{00000000-0005-0000-0000-0000B3470000}"/>
    <cellStyle name="40% - Accent6 2 2 5 2 2 6" xfId="24479" xr:uid="{00000000-0005-0000-0000-0000B4470000}"/>
    <cellStyle name="40% - Accent6 2 2 5 2 2 7" xfId="28557" xr:uid="{00000000-0005-0000-0000-0000B5470000}"/>
    <cellStyle name="40% - Accent6 2 2 5 2 3" xfId="4006" xr:uid="{00000000-0005-0000-0000-0000B6470000}"/>
    <cellStyle name="40% - Accent6 2 2 5 2 3 2" xfId="8980" xr:uid="{00000000-0005-0000-0000-0000B7470000}"/>
    <cellStyle name="40% - Accent6 2 2 5 2 3 3" xfId="13257" xr:uid="{00000000-0005-0000-0000-0000B8470000}"/>
    <cellStyle name="40% - Accent6 2 2 5 2 3 4" xfId="17515" xr:uid="{00000000-0005-0000-0000-0000B9470000}"/>
    <cellStyle name="40% - Accent6 2 2 5 2 3 5" xfId="21734" xr:uid="{00000000-0005-0000-0000-0000BA470000}"/>
    <cellStyle name="40% - Accent6 2 2 5 2 3 6" xfId="25929" xr:uid="{00000000-0005-0000-0000-0000BB470000}"/>
    <cellStyle name="40% - Accent6 2 2 5 2 3 7" xfId="29825" xr:uid="{00000000-0005-0000-0000-0000BC470000}"/>
    <cellStyle name="40% - Accent6 2 2 5 2 4" xfId="6605" xr:uid="{00000000-0005-0000-0000-0000BD470000}"/>
    <cellStyle name="40% - Accent6 2 2 5 2 5" xfId="10894" xr:uid="{00000000-0005-0000-0000-0000BE470000}"/>
    <cellStyle name="40% - Accent6 2 2 5 2 6" xfId="15170" xr:uid="{00000000-0005-0000-0000-0000BF470000}"/>
    <cellStyle name="40% - Accent6 2 2 5 2 7" xfId="19408" xr:uid="{00000000-0005-0000-0000-0000C0470000}"/>
    <cellStyle name="40% - Accent6 2 2 5 2 8" xfId="23656" xr:uid="{00000000-0005-0000-0000-0000C1470000}"/>
    <cellStyle name="40% - Accent6 2 2 5 2 9" xfId="27750" xr:uid="{00000000-0005-0000-0000-0000C2470000}"/>
    <cellStyle name="40% - Accent6 2 2 5 3" xfId="2475" xr:uid="{00000000-0005-0000-0000-0000C3470000}"/>
    <cellStyle name="40% - Accent6 2 2 5 3 2" xfId="7449" xr:uid="{00000000-0005-0000-0000-0000C4470000}"/>
    <cellStyle name="40% - Accent6 2 2 5 3 3" xfId="11734" xr:uid="{00000000-0005-0000-0000-0000C5470000}"/>
    <cellStyle name="40% - Accent6 2 2 5 3 4" xfId="16006" xr:uid="{00000000-0005-0000-0000-0000C6470000}"/>
    <cellStyle name="40% - Accent6 2 2 5 3 5" xfId="20240" xr:uid="{00000000-0005-0000-0000-0000C7470000}"/>
    <cellStyle name="40% - Accent6 2 2 5 3 6" xfId="24478" xr:uid="{00000000-0005-0000-0000-0000C8470000}"/>
    <cellStyle name="40% - Accent6 2 2 5 3 7" xfId="28556" xr:uid="{00000000-0005-0000-0000-0000C9470000}"/>
    <cellStyle name="40% - Accent6 2 2 5 4" xfId="1629" xr:uid="{00000000-0005-0000-0000-0000CA470000}"/>
    <cellStyle name="40% - Accent6 2 2 5 4 2" xfId="6604" xr:uid="{00000000-0005-0000-0000-0000CB470000}"/>
    <cellStyle name="40% - Accent6 2 2 5 4 3" xfId="10893" xr:uid="{00000000-0005-0000-0000-0000CC470000}"/>
    <cellStyle name="40% - Accent6 2 2 5 4 4" xfId="15169" xr:uid="{00000000-0005-0000-0000-0000CD470000}"/>
    <cellStyle name="40% - Accent6 2 2 5 4 5" xfId="19407" xr:uid="{00000000-0005-0000-0000-0000CE470000}"/>
    <cellStyle name="40% - Accent6 2 2 5 4 6" xfId="23655" xr:uid="{00000000-0005-0000-0000-0000CF470000}"/>
    <cellStyle name="40% - Accent6 2 2 5 4 7" xfId="27749" xr:uid="{00000000-0005-0000-0000-0000D0470000}"/>
    <cellStyle name="40% - Accent6 2 2 5 5" xfId="3349" xr:uid="{00000000-0005-0000-0000-0000D1470000}"/>
    <cellStyle name="40% - Accent6 2 2 5 5 2" xfId="8323" xr:uid="{00000000-0005-0000-0000-0000D2470000}"/>
    <cellStyle name="40% - Accent6 2 2 5 5 3" xfId="12600" xr:uid="{00000000-0005-0000-0000-0000D3470000}"/>
    <cellStyle name="40% - Accent6 2 2 5 5 4" xfId="16858" xr:uid="{00000000-0005-0000-0000-0000D4470000}"/>
    <cellStyle name="40% - Accent6 2 2 5 5 5" xfId="21077" xr:uid="{00000000-0005-0000-0000-0000D5470000}"/>
    <cellStyle name="40% - Accent6 2 2 5 5 6" xfId="25272" xr:uid="{00000000-0005-0000-0000-0000D6470000}"/>
    <cellStyle name="40% - Accent6 2 2 5 5 7" xfId="29168" xr:uid="{00000000-0005-0000-0000-0000D7470000}"/>
    <cellStyle name="40% - Accent6 2 2 5 6" xfId="4697" xr:uid="{00000000-0005-0000-0000-0000D8470000}"/>
    <cellStyle name="40% - Accent6 2 2 5 6 2" xfId="9669" xr:uid="{00000000-0005-0000-0000-0000D9470000}"/>
    <cellStyle name="40% - Accent6 2 2 5 6 3" xfId="13947" xr:uid="{00000000-0005-0000-0000-0000DA470000}"/>
    <cellStyle name="40% - Accent6 2 2 5 6 4" xfId="18203" xr:uid="{00000000-0005-0000-0000-0000DB470000}"/>
    <cellStyle name="40% - Accent6 2 2 5 6 5" xfId="22420" xr:uid="{00000000-0005-0000-0000-0000DC470000}"/>
    <cellStyle name="40% - Accent6 2 2 5 6 6" xfId="26606" xr:uid="{00000000-0005-0000-0000-0000DD470000}"/>
    <cellStyle name="40% - Accent6 2 2 5 6 7" xfId="30485" xr:uid="{00000000-0005-0000-0000-0000DE470000}"/>
    <cellStyle name="40% - Accent6 2 2 5 7" xfId="5615" xr:uid="{00000000-0005-0000-0000-0000DF470000}"/>
    <cellStyle name="40% - Accent6 2 2 5 8" xfId="7858" xr:uid="{00000000-0005-0000-0000-0000E0470000}"/>
    <cellStyle name="40% - Accent6 2 2 5 9" xfId="12138" xr:uid="{00000000-0005-0000-0000-0000E1470000}"/>
    <cellStyle name="40% - Accent6 2 2 6" xfId="1631" xr:uid="{00000000-0005-0000-0000-0000E2470000}"/>
    <cellStyle name="40% - Accent6 2 2 6 2" xfId="2477" xr:uid="{00000000-0005-0000-0000-0000E3470000}"/>
    <cellStyle name="40% - Accent6 2 2 6 2 2" xfId="7451" xr:uid="{00000000-0005-0000-0000-0000E4470000}"/>
    <cellStyle name="40% - Accent6 2 2 6 2 3" xfId="11736" xr:uid="{00000000-0005-0000-0000-0000E5470000}"/>
    <cellStyle name="40% - Accent6 2 2 6 2 4" xfId="16008" xr:uid="{00000000-0005-0000-0000-0000E6470000}"/>
    <cellStyle name="40% - Accent6 2 2 6 2 5" xfId="20242" xr:uid="{00000000-0005-0000-0000-0000E7470000}"/>
    <cellStyle name="40% - Accent6 2 2 6 2 6" xfId="24480" xr:uid="{00000000-0005-0000-0000-0000E8470000}"/>
    <cellStyle name="40% - Accent6 2 2 6 2 7" xfId="28558" xr:uid="{00000000-0005-0000-0000-0000E9470000}"/>
    <cellStyle name="40% - Accent6 2 2 6 3" xfId="3677" xr:uid="{00000000-0005-0000-0000-0000EA470000}"/>
    <cellStyle name="40% - Accent6 2 2 6 3 2" xfId="8651" xr:uid="{00000000-0005-0000-0000-0000EB470000}"/>
    <cellStyle name="40% - Accent6 2 2 6 3 3" xfId="12928" xr:uid="{00000000-0005-0000-0000-0000EC470000}"/>
    <cellStyle name="40% - Accent6 2 2 6 3 4" xfId="17186" xr:uid="{00000000-0005-0000-0000-0000ED470000}"/>
    <cellStyle name="40% - Accent6 2 2 6 3 5" xfId="21405" xr:uid="{00000000-0005-0000-0000-0000EE470000}"/>
    <cellStyle name="40% - Accent6 2 2 6 3 6" xfId="25600" xr:uid="{00000000-0005-0000-0000-0000EF470000}"/>
    <cellStyle name="40% - Accent6 2 2 6 3 7" xfId="29496" xr:uid="{00000000-0005-0000-0000-0000F0470000}"/>
    <cellStyle name="40% - Accent6 2 2 6 4" xfId="6606" xr:uid="{00000000-0005-0000-0000-0000F1470000}"/>
    <cellStyle name="40% - Accent6 2 2 6 5" xfId="10895" xr:uid="{00000000-0005-0000-0000-0000F2470000}"/>
    <cellStyle name="40% - Accent6 2 2 6 6" xfId="15171" xr:uid="{00000000-0005-0000-0000-0000F3470000}"/>
    <cellStyle name="40% - Accent6 2 2 6 7" xfId="19409" xr:uid="{00000000-0005-0000-0000-0000F4470000}"/>
    <cellStyle name="40% - Accent6 2 2 6 8" xfId="23657" xr:uid="{00000000-0005-0000-0000-0000F5470000}"/>
    <cellStyle name="40% - Accent6 2 2 6 9" xfId="27751" xr:uid="{00000000-0005-0000-0000-0000F6470000}"/>
    <cellStyle name="40% - Accent6 2 2 7" xfId="1891" xr:uid="{00000000-0005-0000-0000-0000F7470000}"/>
    <cellStyle name="40% - Accent6 2 2 7 2" xfId="6865" xr:uid="{00000000-0005-0000-0000-0000F8470000}"/>
    <cellStyle name="40% - Accent6 2 2 7 3" xfId="11151" xr:uid="{00000000-0005-0000-0000-0000F9470000}"/>
    <cellStyle name="40% - Accent6 2 2 7 4" xfId="15425" xr:uid="{00000000-0005-0000-0000-0000FA470000}"/>
    <cellStyle name="40% - Accent6 2 2 7 5" xfId="19660" xr:uid="{00000000-0005-0000-0000-0000FB470000}"/>
    <cellStyle name="40% - Accent6 2 2 7 6" xfId="23900" xr:uid="{00000000-0005-0000-0000-0000FC470000}"/>
    <cellStyle name="40% - Accent6 2 2 7 7" xfId="27981" xr:uid="{00000000-0005-0000-0000-0000FD470000}"/>
    <cellStyle name="40% - Accent6 2 2 8" xfId="988" xr:uid="{00000000-0005-0000-0000-0000FE470000}"/>
    <cellStyle name="40% - Accent6 2 2 8 2" xfId="5964" xr:uid="{00000000-0005-0000-0000-0000FF470000}"/>
    <cellStyle name="40% - Accent6 2 2 8 3" xfId="10254" xr:uid="{00000000-0005-0000-0000-000000480000}"/>
    <cellStyle name="40% - Accent6 2 2 8 4" xfId="14532" xr:uid="{00000000-0005-0000-0000-000001480000}"/>
    <cellStyle name="40% - Accent6 2 2 8 5" xfId="18784" xr:uid="{00000000-0005-0000-0000-000002480000}"/>
    <cellStyle name="40% - Accent6 2 2 8 6" xfId="23035" xr:uid="{00000000-0005-0000-0000-000003480000}"/>
    <cellStyle name="40% - Accent6 2 2 8 7" xfId="27172" xr:uid="{00000000-0005-0000-0000-000004480000}"/>
    <cellStyle name="40% - Accent6 2 2 9" xfId="3015" xr:uid="{00000000-0005-0000-0000-000005480000}"/>
    <cellStyle name="40% - Accent6 2 2 9 2" xfId="7988" xr:uid="{00000000-0005-0000-0000-000006480000}"/>
    <cellStyle name="40% - Accent6 2 2 9 3" xfId="12265" xr:uid="{00000000-0005-0000-0000-000007480000}"/>
    <cellStyle name="40% - Accent6 2 2 9 4" xfId="16524" xr:uid="{00000000-0005-0000-0000-000008480000}"/>
    <cellStyle name="40% - Accent6 2 2 9 5" xfId="20743" xr:uid="{00000000-0005-0000-0000-000009480000}"/>
    <cellStyle name="40% - Accent6 2 2 9 6" xfId="24941" xr:uid="{00000000-0005-0000-0000-00000A480000}"/>
    <cellStyle name="40% - Accent6 2 2 9 7" xfId="28838" xr:uid="{00000000-0005-0000-0000-00000B480000}"/>
    <cellStyle name="40% - Accent6 2 3" xfId="245" xr:uid="{00000000-0005-0000-0000-00000C480000}"/>
    <cellStyle name="40% - Accent6 2 3 10" xfId="10232" xr:uid="{00000000-0005-0000-0000-00000D480000}"/>
    <cellStyle name="40% - Accent6 2 3 11" xfId="14510" xr:uid="{00000000-0005-0000-0000-00000E480000}"/>
    <cellStyle name="40% - Accent6 2 3 12" xfId="20520" xr:uid="{00000000-0005-0000-0000-00000F480000}"/>
    <cellStyle name="40% - Accent6 2 3 13" xfId="23014" xr:uid="{00000000-0005-0000-0000-000010480000}"/>
    <cellStyle name="40% - Accent6 2 3 2" xfId="456" xr:uid="{00000000-0005-0000-0000-000011480000}"/>
    <cellStyle name="40% - Accent6 2 3 2 10" xfId="16267" xr:uid="{00000000-0005-0000-0000-000012480000}"/>
    <cellStyle name="40% - Accent6 2 3 2 11" xfId="5136" xr:uid="{00000000-0005-0000-0000-000013480000}"/>
    <cellStyle name="40% - Accent6 2 3 2 12" xfId="24719" xr:uid="{00000000-0005-0000-0000-000014480000}"/>
    <cellStyle name="40% - Accent6 2 3 2 2" xfId="830" xr:uid="{00000000-0005-0000-0000-000015480000}"/>
    <cellStyle name="40% - Accent6 2 3 2 2 10" xfId="22883" xr:uid="{00000000-0005-0000-0000-000016480000}"/>
    <cellStyle name="40% - Accent6 2 3 2 2 11" xfId="27035" xr:uid="{00000000-0005-0000-0000-000017480000}"/>
    <cellStyle name="40% - Accent6 2 3 2 2 2" xfId="2478" xr:uid="{00000000-0005-0000-0000-000018480000}"/>
    <cellStyle name="40% - Accent6 2 3 2 2 2 2" xfId="4197" xr:uid="{00000000-0005-0000-0000-000019480000}"/>
    <cellStyle name="40% - Accent6 2 3 2 2 2 2 2" xfId="9171" xr:uid="{00000000-0005-0000-0000-00001A480000}"/>
    <cellStyle name="40% - Accent6 2 3 2 2 2 2 3" xfId="13448" xr:uid="{00000000-0005-0000-0000-00001B480000}"/>
    <cellStyle name="40% - Accent6 2 3 2 2 2 2 4" xfId="17706" xr:uid="{00000000-0005-0000-0000-00001C480000}"/>
    <cellStyle name="40% - Accent6 2 3 2 2 2 2 5" xfId="21925" xr:uid="{00000000-0005-0000-0000-00001D480000}"/>
    <cellStyle name="40% - Accent6 2 3 2 2 2 2 6" xfId="26120" xr:uid="{00000000-0005-0000-0000-00001E480000}"/>
    <cellStyle name="40% - Accent6 2 3 2 2 2 2 7" xfId="30016" xr:uid="{00000000-0005-0000-0000-00001F480000}"/>
    <cellStyle name="40% - Accent6 2 3 2 2 2 3" xfId="7452" xr:uid="{00000000-0005-0000-0000-000020480000}"/>
    <cellStyle name="40% - Accent6 2 3 2 2 2 4" xfId="11737" xr:uid="{00000000-0005-0000-0000-000021480000}"/>
    <cellStyle name="40% - Accent6 2 3 2 2 2 5" xfId="16009" xr:uid="{00000000-0005-0000-0000-000022480000}"/>
    <cellStyle name="40% - Accent6 2 3 2 2 2 6" xfId="20243" xr:uid="{00000000-0005-0000-0000-000023480000}"/>
    <cellStyle name="40% - Accent6 2 3 2 2 2 7" xfId="24481" xr:uid="{00000000-0005-0000-0000-000024480000}"/>
    <cellStyle name="40% - Accent6 2 3 2 2 2 8" xfId="28559" xr:uid="{00000000-0005-0000-0000-000025480000}"/>
    <cellStyle name="40% - Accent6 2 3 2 2 3" xfId="1632" xr:uid="{00000000-0005-0000-0000-000026480000}"/>
    <cellStyle name="40% - Accent6 2 3 2 2 3 2" xfId="6607" xr:uid="{00000000-0005-0000-0000-000027480000}"/>
    <cellStyle name="40% - Accent6 2 3 2 2 3 3" xfId="10896" xr:uid="{00000000-0005-0000-0000-000028480000}"/>
    <cellStyle name="40% - Accent6 2 3 2 2 3 4" xfId="15172" xr:uid="{00000000-0005-0000-0000-000029480000}"/>
    <cellStyle name="40% - Accent6 2 3 2 2 3 5" xfId="19410" xr:uid="{00000000-0005-0000-0000-00002A480000}"/>
    <cellStyle name="40% - Accent6 2 3 2 2 3 6" xfId="23658" xr:uid="{00000000-0005-0000-0000-00002B480000}"/>
    <cellStyle name="40% - Accent6 2 3 2 2 3 7" xfId="27752" xr:uid="{00000000-0005-0000-0000-00002C480000}"/>
    <cellStyle name="40% - Accent6 2 3 2 2 4" xfId="3540" xr:uid="{00000000-0005-0000-0000-00002D480000}"/>
    <cellStyle name="40% - Accent6 2 3 2 2 4 2" xfId="8514" xr:uid="{00000000-0005-0000-0000-00002E480000}"/>
    <cellStyle name="40% - Accent6 2 3 2 2 4 3" xfId="12791" xr:uid="{00000000-0005-0000-0000-00002F480000}"/>
    <cellStyle name="40% - Accent6 2 3 2 2 4 4" xfId="17049" xr:uid="{00000000-0005-0000-0000-000030480000}"/>
    <cellStyle name="40% - Accent6 2 3 2 2 4 5" xfId="21268" xr:uid="{00000000-0005-0000-0000-000031480000}"/>
    <cellStyle name="40% - Accent6 2 3 2 2 4 6" xfId="25463" xr:uid="{00000000-0005-0000-0000-000032480000}"/>
    <cellStyle name="40% - Accent6 2 3 2 2 4 7" xfId="29359" xr:uid="{00000000-0005-0000-0000-000033480000}"/>
    <cellStyle name="40% - Accent6 2 3 2 2 5" xfId="4888" xr:uid="{00000000-0005-0000-0000-000034480000}"/>
    <cellStyle name="40% - Accent6 2 3 2 2 5 2" xfId="9860" xr:uid="{00000000-0005-0000-0000-000035480000}"/>
    <cellStyle name="40% - Accent6 2 3 2 2 5 3" xfId="14138" xr:uid="{00000000-0005-0000-0000-000036480000}"/>
    <cellStyle name="40% - Accent6 2 3 2 2 5 4" xfId="18394" xr:uid="{00000000-0005-0000-0000-000037480000}"/>
    <cellStyle name="40% - Accent6 2 3 2 2 5 5" xfId="22611" xr:uid="{00000000-0005-0000-0000-000038480000}"/>
    <cellStyle name="40% - Accent6 2 3 2 2 5 6" xfId="26797" xr:uid="{00000000-0005-0000-0000-000039480000}"/>
    <cellStyle name="40% - Accent6 2 3 2 2 5 7" xfId="30676" xr:uid="{00000000-0005-0000-0000-00003A480000}"/>
    <cellStyle name="40% - Accent6 2 3 2 2 6" xfId="5806" xr:uid="{00000000-0005-0000-0000-00003B480000}"/>
    <cellStyle name="40% - Accent6 2 3 2 2 7" xfId="10098" xr:uid="{00000000-0005-0000-0000-00003C480000}"/>
    <cellStyle name="40% - Accent6 2 3 2 2 8" xfId="14376" xr:uid="{00000000-0005-0000-0000-00003D480000}"/>
    <cellStyle name="40% - Accent6 2 3 2 2 9" xfId="18632" xr:uid="{00000000-0005-0000-0000-00003E480000}"/>
    <cellStyle name="40% - Accent6 2 3 2 3" xfId="2089" xr:uid="{00000000-0005-0000-0000-00003F480000}"/>
    <cellStyle name="40% - Accent6 2 3 2 3 2" xfId="3868" xr:uid="{00000000-0005-0000-0000-000040480000}"/>
    <cellStyle name="40% - Accent6 2 3 2 3 2 2" xfId="8842" xr:uid="{00000000-0005-0000-0000-000041480000}"/>
    <cellStyle name="40% - Accent6 2 3 2 3 2 3" xfId="13119" xr:uid="{00000000-0005-0000-0000-000042480000}"/>
    <cellStyle name="40% - Accent6 2 3 2 3 2 4" xfId="17377" xr:uid="{00000000-0005-0000-0000-000043480000}"/>
    <cellStyle name="40% - Accent6 2 3 2 3 2 5" xfId="21596" xr:uid="{00000000-0005-0000-0000-000044480000}"/>
    <cellStyle name="40% - Accent6 2 3 2 3 2 6" xfId="25791" xr:uid="{00000000-0005-0000-0000-000045480000}"/>
    <cellStyle name="40% - Accent6 2 3 2 3 2 7" xfId="29687" xr:uid="{00000000-0005-0000-0000-000046480000}"/>
    <cellStyle name="40% - Accent6 2 3 2 3 3" xfId="7063" xr:uid="{00000000-0005-0000-0000-000047480000}"/>
    <cellStyle name="40% - Accent6 2 3 2 3 4" xfId="11348" xr:uid="{00000000-0005-0000-0000-000048480000}"/>
    <cellStyle name="40% - Accent6 2 3 2 3 5" xfId="15620" xr:uid="{00000000-0005-0000-0000-000049480000}"/>
    <cellStyle name="40% - Accent6 2 3 2 3 6" xfId="19854" xr:uid="{00000000-0005-0000-0000-00004A480000}"/>
    <cellStyle name="40% - Accent6 2 3 2 3 7" xfId="24092" xr:uid="{00000000-0005-0000-0000-00004B480000}"/>
    <cellStyle name="40% - Accent6 2 3 2 3 8" xfId="28170" xr:uid="{00000000-0005-0000-0000-00004C480000}"/>
    <cellStyle name="40% - Accent6 2 3 2 4" xfId="1228" xr:uid="{00000000-0005-0000-0000-00004D480000}"/>
    <cellStyle name="40% - Accent6 2 3 2 4 2" xfId="6203" xr:uid="{00000000-0005-0000-0000-00004E480000}"/>
    <cellStyle name="40% - Accent6 2 3 2 4 3" xfId="10492" xr:uid="{00000000-0005-0000-0000-00004F480000}"/>
    <cellStyle name="40% - Accent6 2 3 2 4 4" xfId="14770" xr:uid="{00000000-0005-0000-0000-000050480000}"/>
    <cellStyle name="40% - Accent6 2 3 2 4 5" xfId="19012" xr:uid="{00000000-0005-0000-0000-000051480000}"/>
    <cellStyle name="40% - Accent6 2 3 2 4 6" xfId="23258" xr:uid="{00000000-0005-0000-0000-000052480000}"/>
    <cellStyle name="40% - Accent6 2 3 2 4 7" xfId="27363" xr:uid="{00000000-0005-0000-0000-000053480000}"/>
    <cellStyle name="40% - Accent6 2 3 2 5" xfId="3211" xr:uid="{00000000-0005-0000-0000-000054480000}"/>
    <cellStyle name="40% - Accent6 2 3 2 5 2" xfId="8184" xr:uid="{00000000-0005-0000-0000-000055480000}"/>
    <cellStyle name="40% - Accent6 2 3 2 5 3" xfId="12461" xr:uid="{00000000-0005-0000-0000-000056480000}"/>
    <cellStyle name="40% - Accent6 2 3 2 5 4" xfId="16720" xr:uid="{00000000-0005-0000-0000-000057480000}"/>
    <cellStyle name="40% - Accent6 2 3 2 5 5" xfId="20938" xr:uid="{00000000-0005-0000-0000-000058480000}"/>
    <cellStyle name="40% - Accent6 2 3 2 5 6" xfId="25134" xr:uid="{00000000-0005-0000-0000-000059480000}"/>
    <cellStyle name="40% - Accent6 2 3 2 5 7" xfId="29030" xr:uid="{00000000-0005-0000-0000-00005A480000}"/>
    <cellStyle name="40% - Accent6 2 3 2 6" xfId="4559" xr:uid="{00000000-0005-0000-0000-00005B480000}"/>
    <cellStyle name="40% - Accent6 2 3 2 6 2" xfId="9531" xr:uid="{00000000-0005-0000-0000-00005C480000}"/>
    <cellStyle name="40% - Accent6 2 3 2 6 3" xfId="13809" xr:uid="{00000000-0005-0000-0000-00005D480000}"/>
    <cellStyle name="40% - Accent6 2 3 2 6 4" xfId="18065" xr:uid="{00000000-0005-0000-0000-00005E480000}"/>
    <cellStyle name="40% - Accent6 2 3 2 6 5" xfId="22282" xr:uid="{00000000-0005-0000-0000-00005F480000}"/>
    <cellStyle name="40% - Accent6 2 3 2 6 6" xfId="26468" xr:uid="{00000000-0005-0000-0000-000060480000}"/>
    <cellStyle name="40% - Accent6 2 3 2 6 7" xfId="30347" xr:uid="{00000000-0005-0000-0000-000061480000}"/>
    <cellStyle name="40% - Accent6 2 3 2 7" xfId="5433" xr:uid="{00000000-0005-0000-0000-000062480000}"/>
    <cellStyle name="40% - Accent6 2 3 2 8" xfId="7711" xr:uid="{00000000-0005-0000-0000-000063480000}"/>
    <cellStyle name="40% - Accent6 2 3 2 9" xfId="11994" xr:uid="{00000000-0005-0000-0000-000064480000}"/>
    <cellStyle name="40% - Accent6 2 3 3" xfId="663" xr:uid="{00000000-0005-0000-0000-000065480000}"/>
    <cellStyle name="40% - Accent6 2 3 3 10" xfId="22716" xr:uid="{00000000-0005-0000-0000-000066480000}"/>
    <cellStyle name="40% - Accent6 2 3 3 11" xfId="23418" xr:uid="{00000000-0005-0000-0000-000067480000}"/>
    <cellStyle name="40% - Accent6 2 3 3 2" xfId="2479" xr:uid="{00000000-0005-0000-0000-000068480000}"/>
    <cellStyle name="40% - Accent6 2 3 3 2 2" xfId="4030" xr:uid="{00000000-0005-0000-0000-000069480000}"/>
    <cellStyle name="40% - Accent6 2 3 3 2 2 2" xfId="9004" xr:uid="{00000000-0005-0000-0000-00006A480000}"/>
    <cellStyle name="40% - Accent6 2 3 3 2 2 3" xfId="13281" xr:uid="{00000000-0005-0000-0000-00006B480000}"/>
    <cellStyle name="40% - Accent6 2 3 3 2 2 4" xfId="17539" xr:uid="{00000000-0005-0000-0000-00006C480000}"/>
    <cellStyle name="40% - Accent6 2 3 3 2 2 5" xfId="21758" xr:uid="{00000000-0005-0000-0000-00006D480000}"/>
    <cellStyle name="40% - Accent6 2 3 3 2 2 6" xfId="25953" xr:uid="{00000000-0005-0000-0000-00006E480000}"/>
    <cellStyle name="40% - Accent6 2 3 3 2 2 7" xfId="29849" xr:uid="{00000000-0005-0000-0000-00006F480000}"/>
    <cellStyle name="40% - Accent6 2 3 3 2 3" xfId="7453" xr:uid="{00000000-0005-0000-0000-000070480000}"/>
    <cellStyle name="40% - Accent6 2 3 3 2 4" xfId="11738" xr:uid="{00000000-0005-0000-0000-000071480000}"/>
    <cellStyle name="40% - Accent6 2 3 3 2 5" xfId="16010" xr:uid="{00000000-0005-0000-0000-000072480000}"/>
    <cellStyle name="40% - Accent6 2 3 3 2 6" xfId="20244" xr:uid="{00000000-0005-0000-0000-000073480000}"/>
    <cellStyle name="40% - Accent6 2 3 3 2 7" xfId="24482" xr:uid="{00000000-0005-0000-0000-000074480000}"/>
    <cellStyle name="40% - Accent6 2 3 3 2 8" xfId="28560" xr:uid="{00000000-0005-0000-0000-000075480000}"/>
    <cellStyle name="40% - Accent6 2 3 3 3" xfId="1633" xr:uid="{00000000-0005-0000-0000-000076480000}"/>
    <cellStyle name="40% - Accent6 2 3 3 3 2" xfId="6608" xr:uid="{00000000-0005-0000-0000-000077480000}"/>
    <cellStyle name="40% - Accent6 2 3 3 3 3" xfId="10897" xr:uid="{00000000-0005-0000-0000-000078480000}"/>
    <cellStyle name="40% - Accent6 2 3 3 3 4" xfId="15173" xr:uid="{00000000-0005-0000-0000-000079480000}"/>
    <cellStyle name="40% - Accent6 2 3 3 3 5" xfId="19411" xr:uid="{00000000-0005-0000-0000-00007A480000}"/>
    <cellStyle name="40% - Accent6 2 3 3 3 6" xfId="23659" xr:uid="{00000000-0005-0000-0000-00007B480000}"/>
    <cellStyle name="40% - Accent6 2 3 3 3 7" xfId="27753" xr:uid="{00000000-0005-0000-0000-00007C480000}"/>
    <cellStyle name="40% - Accent6 2 3 3 4" xfId="3373" xr:uid="{00000000-0005-0000-0000-00007D480000}"/>
    <cellStyle name="40% - Accent6 2 3 3 4 2" xfId="8347" xr:uid="{00000000-0005-0000-0000-00007E480000}"/>
    <cellStyle name="40% - Accent6 2 3 3 4 3" xfId="12624" xr:uid="{00000000-0005-0000-0000-00007F480000}"/>
    <cellStyle name="40% - Accent6 2 3 3 4 4" xfId="16882" xr:uid="{00000000-0005-0000-0000-000080480000}"/>
    <cellStyle name="40% - Accent6 2 3 3 4 5" xfId="21101" xr:uid="{00000000-0005-0000-0000-000081480000}"/>
    <cellStyle name="40% - Accent6 2 3 3 4 6" xfId="25296" xr:uid="{00000000-0005-0000-0000-000082480000}"/>
    <cellStyle name="40% - Accent6 2 3 3 4 7" xfId="29192" xr:uid="{00000000-0005-0000-0000-000083480000}"/>
    <cellStyle name="40% - Accent6 2 3 3 5" xfId="4721" xr:uid="{00000000-0005-0000-0000-000084480000}"/>
    <cellStyle name="40% - Accent6 2 3 3 5 2" xfId="9693" xr:uid="{00000000-0005-0000-0000-000085480000}"/>
    <cellStyle name="40% - Accent6 2 3 3 5 3" xfId="13971" xr:uid="{00000000-0005-0000-0000-000086480000}"/>
    <cellStyle name="40% - Accent6 2 3 3 5 4" xfId="18227" xr:uid="{00000000-0005-0000-0000-000087480000}"/>
    <cellStyle name="40% - Accent6 2 3 3 5 5" xfId="22444" xr:uid="{00000000-0005-0000-0000-000088480000}"/>
    <cellStyle name="40% - Accent6 2 3 3 5 6" xfId="26630" xr:uid="{00000000-0005-0000-0000-000089480000}"/>
    <cellStyle name="40% - Accent6 2 3 3 5 7" xfId="30509" xr:uid="{00000000-0005-0000-0000-00008A480000}"/>
    <cellStyle name="40% - Accent6 2 3 3 6" xfId="5639" xr:uid="{00000000-0005-0000-0000-00008B480000}"/>
    <cellStyle name="40% - Accent6 2 3 3 7" xfId="6365" xr:uid="{00000000-0005-0000-0000-00008C480000}"/>
    <cellStyle name="40% - Accent6 2 3 3 8" xfId="10654" xr:uid="{00000000-0005-0000-0000-00008D480000}"/>
    <cellStyle name="40% - Accent6 2 3 3 9" xfId="14930" xr:uid="{00000000-0005-0000-0000-00008E480000}"/>
    <cellStyle name="40% - Accent6 2 3 4" xfId="1934" xr:uid="{00000000-0005-0000-0000-00008F480000}"/>
    <cellStyle name="40% - Accent6 2 3 4 2" xfId="3701" xr:uid="{00000000-0005-0000-0000-000090480000}"/>
    <cellStyle name="40% - Accent6 2 3 4 2 2" xfId="8675" xr:uid="{00000000-0005-0000-0000-000091480000}"/>
    <cellStyle name="40% - Accent6 2 3 4 2 3" xfId="12952" xr:uid="{00000000-0005-0000-0000-000092480000}"/>
    <cellStyle name="40% - Accent6 2 3 4 2 4" xfId="17210" xr:uid="{00000000-0005-0000-0000-000093480000}"/>
    <cellStyle name="40% - Accent6 2 3 4 2 5" xfId="21429" xr:uid="{00000000-0005-0000-0000-000094480000}"/>
    <cellStyle name="40% - Accent6 2 3 4 2 6" xfId="25624" xr:uid="{00000000-0005-0000-0000-000095480000}"/>
    <cellStyle name="40% - Accent6 2 3 4 2 7" xfId="29520" xr:uid="{00000000-0005-0000-0000-000096480000}"/>
    <cellStyle name="40% - Accent6 2 3 4 3" xfId="6908" xr:uid="{00000000-0005-0000-0000-000097480000}"/>
    <cellStyle name="40% - Accent6 2 3 4 4" xfId="11193" xr:uid="{00000000-0005-0000-0000-000098480000}"/>
    <cellStyle name="40% - Accent6 2 3 4 5" xfId="15466" xr:uid="{00000000-0005-0000-0000-000099480000}"/>
    <cellStyle name="40% - Accent6 2 3 4 6" xfId="19702" xr:uid="{00000000-0005-0000-0000-00009A480000}"/>
    <cellStyle name="40% - Accent6 2 3 4 7" xfId="23939" xr:uid="{00000000-0005-0000-0000-00009B480000}"/>
    <cellStyle name="40% - Accent6 2 3 4 8" xfId="28018" xr:uid="{00000000-0005-0000-0000-00009C480000}"/>
    <cellStyle name="40% - Accent6 2 3 5" xfId="1049" xr:uid="{00000000-0005-0000-0000-00009D480000}"/>
    <cellStyle name="40% - Accent6 2 3 5 2" xfId="6025" xr:uid="{00000000-0005-0000-0000-00009E480000}"/>
    <cellStyle name="40% - Accent6 2 3 5 3" xfId="10314" xr:uid="{00000000-0005-0000-0000-00009F480000}"/>
    <cellStyle name="40% - Accent6 2 3 5 4" xfId="14593" xr:uid="{00000000-0005-0000-0000-0000A0480000}"/>
    <cellStyle name="40% - Accent6 2 3 5 5" xfId="18841" xr:uid="{00000000-0005-0000-0000-0000A1480000}"/>
    <cellStyle name="40% - Accent6 2 3 5 6" xfId="23089" xr:uid="{00000000-0005-0000-0000-0000A2480000}"/>
    <cellStyle name="40% - Accent6 2 3 5 7" xfId="27210" xr:uid="{00000000-0005-0000-0000-0000A3480000}"/>
    <cellStyle name="40% - Accent6 2 3 6" xfId="3043" xr:uid="{00000000-0005-0000-0000-0000A4480000}"/>
    <cellStyle name="40% - Accent6 2 3 6 2" xfId="8016" xr:uid="{00000000-0005-0000-0000-0000A5480000}"/>
    <cellStyle name="40% - Accent6 2 3 6 3" xfId="12293" xr:uid="{00000000-0005-0000-0000-0000A6480000}"/>
    <cellStyle name="40% - Accent6 2 3 6 4" xfId="16552" xr:uid="{00000000-0005-0000-0000-0000A7480000}"/>
    <cellStyle name="40% - Accent6 2 3 6 5" xfId="20771" xr:uid="{00000000-0005-0000-0000-0000A8480000}"/>
    <cellStyle name="40% - Accent6 2 3 6 6" xfId="24967" xr:uid="{00000000-0005-0000-0000-0000A9480000}"/>
    <cellStyle name="40% - Accent6 2 3 6 7" xfId="28863" xr:uid="{00000000-0005-0000-0000-0000AA480000}"/>
    <cellStyle name="40% - Accent6 2 3 7" xfId="4392" xr:uid="{00000000-0005-0000-0000-0000AB480000}"/>
    <cellStyle name="40% - Accent6 2 3 7 2" xfId="9364" xr:uid="{00000000-0005-0000-0000-0000AC480000}"/>
    <cellStyle name="40% - Accent6 2 3 7 3" xfId="13642" xr:uid="{00000000-0005-0000-0000-0000AD480000}"/>
    <cellStyle name="40% - Accent6 2 3 7 4" xfId="17898" xr:uid="{00000000-0005-0000-0000-0000AE480000}"/>
    <cellStyle name="40% - Accent6 2 3 7 5" xfId="22115" xr:uid="{00000000-0005-0000-0000-0000AF480000}"/>
    <cellStyle name="40% - Accent6 2 3 7 6" xfId="26301" xr:uid="{00000000-0005-0000-0000-0000B0480000}"/>
    <cellStyle name="40% - Accent6 2 3 7 7" xfId="30180" xr:uid="{00000000-0005-0000-0000-0000B1480000}"/>
    <cellStyle name="40% - Accent6 2 3 8" xfId="5222" xr:uid="{00000000-0005-0000-0000-0000B2480000}"/>
    <cellStyle name="40% - Accent6 2 3 9" xfId="5942" xr:uid="{00000000-0005-0000-0000-0000B3480000}"/>
    <cellStyle name="40% - Accent6 2 4" xfId="390" xr:uid="{00000000-0005-0000-0000-0000B4480000}"/>
    <cellStyle name="40% - Accent6 2 4 10" xfId="12011" xr:uid="{00000000-0005-0000-0000-0000B5480000}"/>
    <cellStyle name="40% - Accent6 2 4 11" xfId="16283" xr:uid="{00000000-0005-0000-0000-0000B6480000}"/>
    <cellStyle name="40% - Accent6 2 4 12" xfId="20532" xr:uid="{00000000-0005-0000-0000-0000B7480000}"/>
    <cellStyle name="40% - Accent6 2 4 13" xfId="24734" xr:uid="{00000000-0005-0000-0000-0000B8480000}"/>
    <cellStyle name="40% - Accent6 2 4 2" xfId="764" xr:uid="{00000000-0005-0000-0000-0000B9480000}"/>
    <cellStyle name="40% - Accent6 2 4 2 10" xfId="22817" xr:uid="{00000000-0005-0000-0000-0000BA480000}"/>
    <cellStyle name="40% - Accent6 2 4 2 11" xfId="26969" xr:uid="{00000000-0005-0000-0000-0000BB480000}"/>
    <cellStyle name="40% - Accent6 2 4 2 2" xfId="2480" xr:uid="{00000000-0005-0000-0000-0000BC480000}"/>
    <cellStyle name="40% - Accent6 2 4 2 2 2" xfId="4131" xr:uid="{00000000-0005-0000-0000-0000BD480000}"/>
    <cellStyle name="40% - Accent6 2 4 2 2 2 2" xfId="9105" xr:uid="{00000000-0005-0000-0000-0000BE480000}"/>
    <cellStyle name="40% - Accent6 2 4 2 2 2 3" xfId="13382" xr:uid="{00000000-0005-0000-0000-0000BF480000}"/>
    <cellStyle name="40% - Accent6 2 4 2 2 2 4" xfId="17640" xr:uid="{00000000-0005-0000-0000-0000C0480000}"/>
    <cellStyle name="40% - Accent6 2 4 2 2 2 5" xfId="21859" xr:uid="{00000000-0005-0000-0000-0000C1480000}"/>
    <cellStyle name="40% - Accent6 2 4 2 2 2 6" xfId="26054" xr:uid="{00000000-0005-0000-0000-0000C2480000}"/>
    <cellStyle name="40% - Accent6 2 4 2 2 2 7" xfId="29950" xr:uid="{00000000-0005-0000-0000-0000C3480000}"/>
    <cellStyle name="40% - Accent6 2 4 2 2 3" xfId="7454" xr:uid="{00000000-0005-0000-0000-0000C4480000}"/>
    <cellStyle name="40% - Accent6 2 4 2 2 4" xfId="11739" xr:uid="{00000000-0005-0000-0000-0000C5480000}"/>
    <cellStyle name="40% - Accent6 2 4 2 2 5" xfId="16011" xr:uid="{00000000-0005-0000-0000-0000C6480000}"/>
    <cellStyle name="40% - Accent6 2 4 2 2 6" xfId="20245" xr:uid="{00000000-0005-0000-0000-0000C7480000}"/>
    <cellStyle name="40% - Accent6 2 4 2 2 7" xfId="24483" xr:uid="{00000000-0005-0000-0000-0000C8480000}"/>
    <cellStyle name="40% - Accent6 2 4 2 2 8" xfId="28561" xr:uid="{00000000-0005-0000-0000-0000C9480000}"/>
    <cellStyle name="40% - Accent6 2 4 2 3" xfId="1634" xr:uid="{00000000-0005-0000-0000-0000CA480000}"/>
    <cellStyle name="40% - Accent6 2 4 2 3 2" xfId="6609" xr:uid="{00000000-0005-0000-0000-0000CB480000}"/>
    <cellStyle name="40% - Accent6 2 4 2 3 3" xfId="10898" xr:uid="{00000000-0005-0000-0000-0000CC480000}"/>
    <cellStyle name="40% - Accent6 2 4 2 3 4" xfId="15174" xr:uid="{00000000-0005-0000-0000-0000CD480000}"/>
    <cellStyle name="40% - Accent6 2 4 2 3 5" xfId="19412" xr:uid="{00000000-0005-0000-0000-0000CE480000}"/>
    <cellStyle name="40% - Accent6 2 4 2 3 6" xfId="23660" xr:uid="{00000000-0005-0000-0000-0000CF480000}"/>
    <cellStyle name="40% - Accent6 2 4 2 3 7" xfId="27754" xr:uid="{00000000-0005-0000-0000-0000D0480000}"/>
    <cellStyle name="40% - Accent6 2 4 2 4" xfId="3474" xr:uid="{00000000-0005-0000-0000-0000D1480000}"/>
    <cellStyle name="40% - Accent6 2 4 2 4 2" xfId="8448" xr:uid="{00000000-0005-0000-0000-0000D2480000}"/>
    <cellStyle name="40% - Accent6 2 4 2 4 3" xfId="12725" xr:uid="{00000000-0005-0000-0000-0000D3480000}"/>
    <cellStyle name="40% - Accent6 2 4 2 4 4" xfId="16983" xr:uid="{00000000-0005-0000-0000-0000D4480000}"/>
    <cellStyle name="40% - Accent6 2 4 2 4 5" xfId="21202" xr:uid="{00000000-0005-0000-0000-0000D5480000}"/>
    <cellStyle name="40% - Accent6 2 4 2 4 6" xfId="25397" xr:uid="{00000000-0005-0000-0000-0000D6480000}"/>
    <cellStyle name="40% - Accent6 2 4 2 4 7" xfId="29293" xr:uid="{00000000-0005-0000-0000-0000D7480000}"/>
    <cellStyle name="40% - Accent6 2 4 2 5" xfId="4822" xr:uid="{00000000-0005-0000-0000-0000D8480000}"/>
    <cellStyle name="40% - Accent6 2 4 2 5 2" xfId="9794" xr:uid="{00000000-0005-0000-0000-0000D9480000}"/>
    <cellStyle name="40% - Accent6 2 4 2 5 3" xfId="14072" xr:uid="{00000000-0005-0000-0000-0000DA480000}"/>
    <cellStyle name="40% - Accent6 2 4 2 5 4" xfId="18328" xr:uid="{00000000-0005-0000-0000-0000DB480000}"/>
    <cellStyle name="40% - Accent6 2 4 2 5 5" xfId="22545" xr:uid="{00000000-0005-0000-0000-0000DC480000}"/>
    <cellStyle name="40% - Accent6 2 4 2 5 6" xfId="26731" xr:uid="{00000000-0005-0000-0000-0000DD480000}"/>
    <cellStyle name="40% - Accent6 2 4 2 5 7" xfId="30610" xr:uid="{00000000-0005-0000-0000-0000DE480000}"/>
    <cellStyle name="40% - Accent6 2 4 2 6" xfId="5740" xr:uid="{00000000-0005-0000-0000-0000DF480000}"/>
    <cellStyle name="40% - Accent6 2 4 2 7" xfId="10032" xr:uid="{00000000-0005-0000-0000-0000E0480000}"/>
    <cellStyle name="40% - Accent6 2 4 2 8" xfId="14310" xr:uid="{00000000-0005-0000-0000-0000E1480000}"/>
    <cellStyle name="40% - Accent6 2 4 2 9" xfId="18566" xr:uid="{00000000-0005-0000-0000-0000E2480000}"/>
    <cellStyle name="40% - Accent6 2 4 3" xfId="2023" xr:uid="{00000000-0005-0000-0000-0000E3480000}"/>
    <cellStyle name="40% - Accent6 2 4 3 2" xfId="3802" xr:uid="{00000000-0005-0000-0000-0000E4480000}"/>
    <cellStyle name="40% - Accent6 2 4 3 2 2" xfId="8776" xr:uid="{00000000-0005-0000-0000-0000E5480000}"/>
    <cellStyle name="40% - Accent6 2 4 3 2 3" xfId="13053" xr:uid="{00000000-0005-0000-0000-0000E6480000}"/>
    <cellStyle name="40% - Accent6 2 4 3 2 4" xfId="17311" xr:uid="{00000000-0005-0000-0000-0000E7480000}"/>
    <cellStyle name="40% - Accent6 2 4 3 2 5" xfId="21530" xr:uid="{00000000-0005-0000-0000-0000E8480000}"/>
    <cellStyle name="40% - Accent6 2 4 3 2 6" xfId="25725" xr:uid="{00000000-0005-0000-0000-0000E9480000}"/>
    <cellStyle name="40% - Accent6 2 4 3 2 7" xfId="29621" xr:uid="{00000000-0005-0000-0000-0000EA480000}"/>
    <cellStyle name="40% - Accent6 2 4 3 3" xfId="6997" xr:uid="{00000000-0005-0000-0000-0000EB480000}"/>
    <cellStyle name="40% - Accent6 2 4 3 4" xfId="11282" xr:uid="{00000000-0005-0000-0000-0000EC480000}"/>
    <cellStyle name="40% - Accent6 2 4 3 5" xfId="15554" xr:uid="{00000000-0005-0000-0000-0000ED480000}"/>
    <cellStyle name="40% - Accent6 2 4 3 6" xfId="19788" xr:uid="{00000000-0005-0000-0000-0000EE480000}"/>
    <cellStyle name="40% - Accent6 2 4 3 7" xfId="24026" xr:uid="{00000000-0005-0000-0000-0000EF480000}"/>
    <cellStyle name="40% - Accent6 2 4 3 8" xfId="28104" xr:uid="{00000000-0005-0000-0000-0000F0480000}"/>
    <cellStyle name="40% - Accent6 2 4 4" xfId="1162" xr:uid="{00000000-0005-0000-0000-0000F1480000}"/>
    <cellStyle name="40% - Accent6 2 4 4 2" xfId="6137" xr:uid="{00000000-0005-0000-0000-0000F2480000}"/>
    <cellStyle name="40% - Accent6 2 4 4 3" xfId="10426" xr:uid="{00000000-0005-0000-0000-0000F3480000}"/>
    <cellStyle name="40% - Accent6 2 4 4 4" xfId="14704" xr:uid="{00000000-0005-0000-0000-0000F4480000}"/>
    <cellStyle name="40% - Accent6 2 4 4 5" xfId="18946" xr:uid="{00000000-0005-0000-0000-0000F5480000}"/>
    <cellStyle name="40% - Accent6 2 4 4 6" xfId="23192" xr:uid="{00000000-0005-0000-0000-0000F6480000}"/>
    <cellStyle name="40% - Accent6 2 4 4 7" xfId="27297" xr:uid="{00000000-0005-0000-0000-0000F7480000}"/>
    <cellStyle name="40% - Accent6 2 4 5" xfId="2844" xr:uid="{00000000-0005-0000-0000-0000F8480000}"/>
    <cellStyle name="40% - Accent6 2 4 6" xfId="3145" xr:uid="{00000000-0005-0000-0000-0000F9480000}"/>
    <cellStyle name="40% - Accent6 2 4 6 2" xfId="8118" xr:uid="{00000000-0005-0000-0000-0000FA480000}"/>
    <cellStyle name="40% - Accent6 2 4 6 3" xfId="12395" xr:uid="{00000000-0005-0000-0000-0000FB480000}"/>
    <cellStyle name="40% - Accent6 2 4 6 4" xfId="16654" xr:uid="{00000000-0005-0000-0000-0000FC480000}"/>
    <cellStyle name="40% - Accent6 2 4 6 5" xfId="20872" xr:uid="{00000000-0005-0000-0000-0000FD480000}"/>
    <cellStyle name="40% - Accent6 2 4 6 6" xfId="25068" xr:uid="{00000000-0005-0000-0000-0000FE480000}"/>
    <cellStyle name="40% - Accent6 2 4 6 7" xfId="28964" xr:uid="{00000000-0005-0000-0000-0000FF480000}"/>
    <cellStyle name="40% - Accent6 2 4 7" xfId="4493" xr:uid="{00000000-0005-0000-0000-000000490000}"/>
    <cellStyle name="40% - Accent6 2 4 7 2" xfId="9465" xr:uid="{00000000-0005-0000-0000-000001490000}"/>
    <cellStyle name="40% - Accent6 2 4 7 3" xfId="13743" xr:uid="{00000000-0005-0000-0000-000002490000}"/>
    <cellStyle name="40% - Accent6 2 4 7 4" xfId="17999" xr:uid="{00000000-0005-0000-0000-000003490000}"/>
    <cellStyle name="40% - Accent6 2 4 7 5" xfId="22216" xr:uid="{00000000-0005-0000-0000-000004490000}"/>
    <cellStyle name="40% - Accent6 2 4 7 6" xfId="26402" xr:uid="{00000000-0005-0000-0000-000005490000}"/>
    <cellStyle name="40% - Accent6 2 4 7 7" xfId="30281" xr:uid="{00000000-0005-0000-0000-000006490000}"/>
    <cellStyle name="40% - Accent6 2 4 8" xfId="5367" xr:uid="{00000000-0005-0000-0000-000007490000}"/>
    <cellStyle name="40% - Accent6 2 4 9" xfId="7728" xr:uid="{00000000-0005-0000-0000-000008490000}"/>
    <cellStyle name="40% - Accent6 2 5" xfId="505" xr:uid="{00000000-0005-0000-0000-000009490000}"/>
    <cellStyle name="40% - Accent6 2 5 10" xfId="7709" xr:uid="{00000000-0005-0000-0000-00000A490000}"/>
    <cellStyle name="40% - Accent6 2 5 11" xfId="13560" xr:uid="{00000000-0005-0000-0000-00000B490000}"/>
    <cellStyle name="40% - Accent6 2 5 12" xfId="15351" xr:uid="{00000000-0005-0000-0000-00000C490000}"/>
    <cellStyle name="40% - Accent6 2 5 2" xfId="879" xr:uid="{00000000-0005-0000-0000-00000D490000}"/>
    <cellStyle name="40% - Accent6 2 5 2 10" xfId="22932" xr:uid="{00000000-0005-0000-0000-00000E490000}"/>
    <cellStyle name="40% - Accent6 2 5 2 11" xfId="27084" xr:uid="{00000000-0005-0000-0000-00000F490000}"/>
    <cellStyle name="40% - Accent6 2 5 2 2" xfId="2481" xr:uid="{00000000-0005-0000-0000-000010490000}"/>
    <cellStyle name="40% - Accent6 2 5 2 2 2" xfId="4246" xr:uid="{00000000-0005-0000-0000-000011490000}"/>
    <cellStyle name="40% - Accent6 2 5 2 2 2 2" xfId="9220" xr:uid="{00000000-0005-0000-0000-000012490000}"/>
    <cellStyle name="40% - Accent6 2 5 2 2 2 3" xfId="13497" xr:uid="{00000000-0005-0000-0000-000013490000}"/>
    <cellStyle name="40% - Accent6 2 5 2 2 2 4" xfId="17755" xr:uid="{00000000-0005-0000-0000-000014490000}"/>
    <cellStyle name="40% - Accent6 2 5 2 2 2 5" xfId="21974" xr:uid="{00000000-0005-0000-0000-000015490000}"/>
    <cellStyle name="40% - Accent6 2 5 2 2 2 6" xfId="26169" xr:uid="{00000000-0005-0000-0000-000016490000}"/>
    <cellStyle name="40% - Accent6 2 5 2 2 2 7" xfId="30065" xr:uid="{00000000-0005-0000-0000-000017490000}"/>
    <cellStyle name="40% - Accent6 2 5 2 2 3" xfId="7455" xr:uid="{00000000-0005-0000-0000-000018490000}"/>
    <cellStyle name="40% - Accent6 2 5 2 2 4" xfId="11740" xr:uid="{00000000-0005-0000-0000-000019490000}"/>
    <cellStyle name="40% - Accent6 2 5 2 2 5" xfId="16012" xr:uid="{00000000-0005-0000-0000-00001A490000}"/>
    <cellStyle name="40% - Accent6 2 5 2 2 6" xfId="20246" xr:uid="{00000000-0005-0000-0000-00001B490000}"/>
    <cellStyle name="40% - Accent6 2 5 2 2 7" xfId="24484" xr:uid="{00000000-0005-0000-0000-00001C490000}"/>
    <cellStyle name="40% - Accent6 2 5 2 2 8" xfId="28562" xr:uid="{00000000-0005-0000-0000-00001D490000}"/>
    <cellStyle name="40% - Accent6 2 5 2 3" xfId="1635" xr:uid="{00000000-0005-0000-0000-00001E490000}"/>
    <cellStyle name="40% - Accent6 2 5 2 3 2" xfId="6610" xr:uid="{00000000-0005-0000-0000-00001F490000}"/>
    <cellStyle name="40% - Accent6 2 5 2 3 3" xfId="10899" xr:uid="{00000000-0005-0000-0000-000020490000}"/>
    <cellStyle name="40% - Accent6 2 5 2 3 4" xfId="15175" xr:uid="{00000000-0005-0000-0000-000021490000}"/>
    <cellStyle name="40% - Accent6 2 5 2 3 5" xfId="19413" xr:uid="{00000000-0005-0000-0000-000022490000}"/>
    <cellStyle name="40% - Accent6 2 5 2 3 6" xfId="23661" xr:uid="{00000000-0005-0000-0000-000023490000}"/>
    <cellStyle name="40% - Accent6 2 5 2 3 7" xfId="27755" xr:uid="{00000000-0005-0000-0000-000024490000}"/>
    <cellStyle name="40% - Accent6 2 5 2 4" xfId="3589" xr:uid="{00000000-0005-0000-0000-000025490000}"/>
    <cellStyle name="40% - Accent6 2 5 2 4 2" xfId="8563" xr:uid="{00000000-0005-0000-0000-000026490000}"/>
    <cellStyle name="40% - Accent6 2 5 2 4 3" xfId="12840" xr:uid="{00000000-0005-0000-0000-000027490000}"/>
    <cellStyle name="40% - Accent6 2 5 2 4 4" xfId="17098" xr:uid="{00000000-0005-0000-0000-000028490000}"/>
    <cellStyle name="40% - Accent6 2 5 2 4 5" xfId="21317" xr:uid="{00000000-0005-0000-0000-000029490000}"/>
    <cellStyle name="40% - Accent6 2 5 2 4 6" xfId="25512" xr:uid="{00000000-0005-0000-0000-00002A490000}"/>
    <cellStyle name="40% - Accent6 2 5 2 4 7" xfId="29408" xr:uid="{00000000-0005-0000-0000-00002B490000}"/>
    <cellStyle name="40% - Accent6 2 5 2 5" xfId="4937" xr:uid="{00000000-0005-0000-0000-00002C490000}"/>
    <cellStyle name="40% - Accent6 2 5 2 5 2" xfId="9909" xr:uid="{00000000-0005-0000-0000-00002D490000}"/>
    <cellStyle name="40% - Accent6 2 5 2 5 3" xfId="14187" xr:uid="{00000000-0005-0000-0000-00002E490000}"/>
    <cellStyle name="40% - Accent6 2 5 2 5 4" xfId="18443" xr:uid="{00000000-0005-0000-0000-00002F490000}"/>
    <cellStyle name="40% - Accent6 2 5 2 5 5" xfId="22660" xr:uid="{00000000-0005-0000-0000-000030490000}"/>
    <cellStyle name="40% - Accent6 2 5 2 5 6" xfId="26846" xr:uid="{00000000-0005-0000-0000-000031490000}"/>
    <cellStyle name="40% - Accent6 2 5 2 5 7" xfId="30725" xr:uid="{00000000-0005-0000-0000-000032490000}"/>
    <cellStyle name="40% - Accent6 2 5 2 6" xfId="5855" xr:uid="{00000000-0005-0000-0000-000033490000}"/>
    <cellStyle name="40% - Accent6 2 5 2 7" xfId="10147" xr:uid="{00000000-0005-0000-0000-000034490000}"/>
    <cellStyle name="40% - Accent6 2 5 2 8" xfId="14425" xr:uid="{00000000-0005-0000-0000-000035490000}"/>
    <cellStyle name="40% - Accent6 2 5 2 9" xfId="18681" xr:uid="{00000000-0005-0000-0000-000036490000}"/>
    <cellStyle name="40% - Accent6 2 5 3" xfId="2153" xr:uid="{00000000-0005-0000-0000-000037490000}"/>
    <cellStyle name="40% - Accent6 2 5 3 2" xfId="3917" xr:uid="{00000000-0005-0000-0000-000038490000}"/>
    <cellStyle name="40% - Accent6 2 5 3 2 2" xfId="8891" xr:uid="{00000000-0005-0000-0000-000039490000}"/>
    <cellStyle name="40% - Accent6 2 5 3 2 3" xfId="13168" xr:uid="{00000000-0005-0000-0000-00003A490000}"/>
    <cellStyle name="40% - Accent6 2 5 3 2 4" xfId="17426" xr:uid="{00000000-0005-0000-0000-00003B490000}"/>
    <cellStyle name="40% - Accent6 2 5 3 2 5" xfId="21645" xr:uid="{00000000-0005-0000-0000-00003C490000}"/>
    <cellStyle name="40% - Accent6 2 5 3 2 6" xfId="25840" xr:uid="{00000000-0005-0000-0000-00003D490000}"/>
    <cellStyle name="40% - Accent6 2 5 3 2 7" xfId="29736" xr:uid="{00000000-0005-0000-0000-00003E490000}"/>
    <cellStyle name="40% - Accent6 2 5 3 3" xfId="7127" xr:uid="{00000000-0005-0000-0000-00003F490000}"/>
    <cellStyle name="40% - Accent6 2 5 3 4" xfId="11412" xr:uid="{00000000-0005-0000-0000-000040490000}"/>
    <cellStyle name="40% - Accent6 2 5 3 5" xfId="15684" xr:uid="{00000000-0005-0000-0000-000041490000}"/>
    <cellStyle name="40% - Accent6 2 5 3 6" xfId="19918" xr:uid="{00000000-0005-0000-0000-000042490000}"/>
    <cellStyle name="40% - Accent6 2 5 3 7" xfId="24156" xr:uid="{00000000-0005-0000-0000-000043490000}"/>
    <cellStyle name="40% - Accent6 2 5 3 8" xfId="28234" xr:uid="{00000000-0005-0000-0000-000044490000}"/>
    <cellStyle name="40% - Accent6 2 5 4" xfId="1295" xr:uid="{00000000-0005-0000-0000-000045490000}"/>
    <cellStyle name="40% - Accent6 2 5 4 2" xfId="6270" xr:uid="{00000000-0005-0000-0000-000046490000}"/>
    <cellStyle name="40% - Accent6 2 5 4 3" xfId="10559" xr:uid="{00000000-0005-0000-0000-000047490000}"/>
    <cellStyle name="40% - Accent6 2 5 4 4" xfId="14835" xr:uid="{00000000-0005-0000-0000-000048490000}"/>
    <cellStyle name="40% - Accent6 2 5 4 5" xfId="19077" xr:uid="{00000000-0005-0000-0000-000049490000}"/>
    <cellStyle name="40% - Accent6 2 5 4 6" xfId="23323" xr:uid="{00000000-0005-0000-0000-00004A490000}"/>
    <cellStyle name="40% - Accent6 2 5 4 7" xfId="27427" xr:uid="{00000000-0005-0000-0000-00004B490000}"/>
    <cellStyle name="40% - Accent6 2 5 5" xfId="3260" xr:uid="{00000000-0005-0000-0000-00004C490000}"/>
    <cellStyle name="40% - Accent6 2 5 5 2" xfId="8233" xr:uid="{00000000-0005-0000-0000-00004D490000}"/>
    <cellStyle name="40% - Accent6 2 5 5 3" xfId="12510" xr:uid="{00000000-0005-0000-0000-00004E490000}"/>
    <cellStyle name="40% - Accent6 2 5 5 4" xfId="16769" xr:uid="{00000000-0005-0000-0000-00004F490000}"/>
    <cellStyle name="40% - Accent6 2 5 5 5" xfId="20987" xr:uid="{00000000-0005-0000-0000-000050490000}"/>
    <cellStyle name="40% - Accent6 2 5 5 6" xfId="25183" xr:uid="{00000000-0005-0000-0000-000051490000}"/>
    <cellStyle name="40% - Accent6 2 5 5 7" xfId="29079" xr:uid="{00000000-0005-0000-0000-000052490000}"/>
    <cellStyle name="40% - Accent6 2 5 6" xfId="4608" xr:uid="{00000000-0005-0000-0000-000053490000}"/>
    <cellStyle name="40% - Accent6 2 5 6 2" xfId="9580" xr:uid="{00000000-0005-0000-0000-000054490000}"/>
    <cellStyle name="40% - Accent6 2 5 6 3" xfId="13858" xr:uid="{00000000-0005-0000-0000-000055490000}"/>
    <cellStyle name="40% - Accent6 2 5 6 4" xfId="18114" xr:uid="{00000000-0005-0000-0000-000056490000}"/>
    <cellStyle name="40% - Accent6 2 5 6 5" xfId="22331" xr:uid="{00000000-0005-0000-0000-000057490000}"/>
    <cellStyle name="40% - Accent6 2 5 6 6" xfId="26517" xr:uid="{00000000-0005-0000-0000-000058490000}"/>
    <cellStyle name="40% - Accent6 2 5 6 7" xfId="30396" xr:uid="{00000000-0005-0000-0000-000059490000}"/>
    <cellStyle name="40% - Accent6 2 5 7" xfId="5482" xr:uid="{00000000-0005-0000-0000-00005A490000}"/>
    <cellStyle name="40% - Accent6 2 5 8" xfId="5120" xr:uid="{00000000-0005-0000-0000-00005B490000}"/>
    <cellStyle name="40% - Accent6 2 5 9" xfId="5021" xr:uid="{00000000-0005-0000-0000-00005C490000}"/>
    <cellStyle name="40% - Accent6 2 6" xfId="606" xr:uid="{00000000-0005-0000-0000-00005D490000}"/>
    <cellStyle name="40% - Accent6 2 6 10" xfId="14662" xr:uid="{00000000-0005-0000-0000-00005E490000}"/>
    <cellStyle name="40% - Accent6 2 6 11" xfId="15248" xr:uid="{00000000-0005-0000-0000-00005F490000}"/>
    <cellStyle name="40% - Accent6 2 6 12" xfId="23151" xr:uid="{00000000-0005-0000-0000-000060490000}"/>
    <cellStyle name="40% - Accent6 2 6 2" xfId="1637" xr:uid="{00000000-0005-0000-0000-000061490000}"/>
    <cellStyle name="40% - Accent6 2 6 2 2" xfId="2483" xr:uid="{00000000-0005-0000-0000-000062490000}"/>
    <cellStyle name="40% - Accent6 2 6 2 2 2" xfId="7457" xr:uid="{00000000-0005-0000-0000-000063490000}"/>
    <cellStyle name="40% - Accent6 2 6 2 2 3" xfId="11742" xr:uid="{00000000-0005-0000-0000-000064490000}"/>
    <cellStyle name="40% - Accent6 2 6 2 2 4" xfId="16014" xr:uid="{00000000-0005-0000-0000-000065490000}"/>
    <cellStyle name="40% - Accent6 2 6 2 2 5" xfId="20248" xr:uid="{00000000-0005-0000-0000-000066490000}"/>
    <cellStyle name="40% - Accent6 2 6 2 2 6" xfId="24486" xr:uid="{00000000-0005-0000-0000-000067490000}"/>
    <cellStyle name="40% - Accent6 2 6 2 2 7" xfId="28564" xr:uid="{00000000-0005-0000-0000-000068490000}"/>
    <cellStyle name="40% - Accent6 2 6 2 3" xfId="3973" xr:uid="{00000000-0005-0000-0000-000069490000}"/>
    <cellStyle name="40% - Accent6 2 6 2 3 2" xfId="8947" xr:uid="{00000000-0005-0000-0000-00006A490000}"/>
    <cellStyle name="40% - Accent6 2 6 2 3 3" xfId="13224" xr:uid="{00000000-0005-0000-0000-00006B490000}"/>
    <cellStyle name="40% - Accent6 2 6 2 3 4" xfId="17482" xr:uid="{00000000-0005-0000-0000-00006C490000}"/>
    <cellStyle name="40% - Accent6 2 6 2 3 5" xfId="21701" xr:uid="{00000000-0005-0000-0000-00006D490000}"/>
    <cellStyle name="40% - Accent6 2 6 2 3 6" xfId="25896" xr:uid="{00000000-0005-0000-0000-00006E490000}"/>
    <cellStyle name="40% - Accent6 2 6 2 3 7" xfId="29792" xr:uid="{00000000-0005-0000-0000-00006F490000}"/>
    <cellStyle name="40% - Accent6 2 6 2 4" xfId="6612" xr:uid="{00000000-0005-0000-0000-000070490000}"/>
    <cellStyle name="40% - Accent6 2 6 2 5" xfId="10901" xr:uid="{00000000-0005-0000-0000-000071490000}"/>
    <cellStyle name="40% - Accent6 2 6 2 6" xfId="15177" xr:uid="{00000000-0005-0000-0000-000072490000}"/>
    <cellStyle name="40% - Accent6 2 6 2 7" xfId="19415" xr:uid="{00000000-0005-0000-0000-000073490000}"/>
    <cellStyle name="40% - Accent6 2 6 2 8" xfId="23663" xr:uid="{00000000-0005-0000-0000-000074490000}"/>
    <cellStyle name="40% - Accent6 2 6 2 9" xfId="27757" xr:uid="{00000000-0005-0000-0000-000075490000}"/>
    <cellStyle name="40% - Accent6 2 6 3" xfId="2482" xr:uid="{00000000-0005-0000-0000-000076490000}"/>
    <cellStyle name="40% - Accent6 2 6 3 2" xfId="7456" xr:uid="{00000000-0005-0000-0000-000077490000}"/>
    <cellStyle name="40% - Accent6 2 6 3 3" xfId="11741" xr:uid="{00000000-0005-0000-0000-000078490000}"/>
    <cellStyle name="40% - Accent6 2 6 3 4" xfId="16013" xr:uid="{00000000-0005-0000-0000-000079490000}"/>
    <cellStyle name="40% - Accent6 2 6 3 5" xfId="20247" xr:uid="{00000000-0005-0000-0000-00007A490000}"/>
    <cellStyle name="40% - Accent6 2 6 3 6" xfId="24485" xr:uid="{00000000-0005-0000-0000-00007B490000}"/>
    <cellStyle name="40% - Accent6 2 6 3 7" xfId="28563" xr:uid="{00000000-0005-0000-0000-00007C490000}"/>
    <cellStyle name="40% - Accent6 2 6 4" xfId="1636" xr:uid="{00000000-0005-0000-0000-00007D490000}"/>
    <cellStyle name="40% - Accent6 2 6 4 2" xfId="6611" xr:uid="{00000000-0005-0000-0000-00007E490000}"/>
    <cellStyle name="40% - Accent6 2 6 4 3" xfId="10900" xr:uid="{00000000-0005-0000-0000-00007F490000}"/>
    <cellStyle name="40% - Accent6 2 6 4 4" xfId="15176" xr:uid="{00000000-0005-0000-0000-000080490000}"/>
    <cellStyle name="40% - Accent6 2 6 4 5" xfId="19414" xr:uid="{00000000-0005-0000-0000-000081490000}"/>
    <cellStyle name="40% - Accent6 2 6 4 6" xfId="23662" xr:uid="{00000000-0005-0000-0000-000082490000}"/>
    <cellStyle name="40% - Accent6 2 6 4 7" xfId="27756" xr:uid="{00000000-0005-0000-0000-000083490000}"/>
    <cellStyle name="40% - Accent6 2 6 5" xfId="3316" xr:uid="{00000000-0005-0000-0000-000084490000}"/>
    <cellStyle name="40% - Accent6 2 6 5 2" xfId="8290" xr:uid="{00000000-0005-0000-0000-000085490000}"/>
    <cellStyle name="40% - Accent6 2 6 5 3" xfId="12567" xr:uid="{00000000-0005-0000-0000-000086490000}"/>
    <cellStyle name="40% - Accent6 2 6 5 4" xfId="16825" xr:uid="{00000000-0005-0000-0000-000087490000}"/>
    <cellStyle name="40% - Accent6 2 6 5 5" xfId="21044" xr:uid="{00000000-0005-0000-0000-000088490000}"/>
    <cellStyle name="40% - Accent6 2 6 5 6" xfId="25239" xr:uid="{00000000-0005-0000-0000-000089490000}"/>
    <cellStyle name="40% - Accent6 2 6 5 7" xfId="29135" xr:uid="{00000000-0005-0000-0000-00008A490000}"/>
    <cellStyle name="40% - Accent6 2 6 6" xfId="4664" xr:uid="{00000000-0005-0000-0000-00008B490000}"/>
    <cellStyle name="40% - Accent6 2 6 6 2" xfId="9636" xr:uid="{00000000-0005-0000-0000-00008C490000}"/>
    <cellStyle name="40% - Accent6 2 6 6 3" xfId="13914" xr:uid="{00000000-0005-0000-0000-00008D490000}"/>
    <cellStyle name="40% - Accent6 2 6 6 4" xfId="18170" xr:uid="{00000000-0005-0000-0000-00008E490000}"/>
    <cellStyle name="40% - Accent6 2 6 6 5" xfId="22387" xr:uid="{00000000-0005-0000-0000-00008F490000}"/>
    <cellStyle name="40% - Accent6 2 6 6 6" xfId="26573" xr:uid="{00000000-0005-0000-0000-000090490000}"/>
    <cellStyle name="40% - Accent6 2 6 6 7" xfId="30452" xr:uid="{00000000-0005-0000-0000-000091490000}"/>
    <cellStyle name="40% - Accent6 2 6 7" xfId="5582" xr:uid="{00000000-0005-0000-0000-000092490000}"/>
    <cellStyle name="40% - Accent6 2 6 8" xfId="6095" xr:uid="{00000000-0005-0000-0000-000093490000}"/>
    <cellStyle name="40% - Accent6 2 6 9" xfId="10383" xr:uid="{00000000-0005-0000-0000-000094490000}"/>
    <cellStyle name="40% - Accent6 2 7" xfId="1638" xr:uid="{00000000-0005-0000-0000-000095490000}"/>
    <cellStyle name="40% - Accent6 2 7 2" xfId="2484" xr:uid="{00000000-0005-0000-0000-000096490000}"/>
    <cellStyle name="40% - Accent6 2 7 2 2" xfId="7458" xr:uid="{00000000-0005-0000-0000-000097490000}"/>
    <cellStyle name="40% - Accent6 2 7 2 3" xfId="11743" xr:uid="{00000000-0005-0000-0000-000098490000}"/>
    <cellStyle name="40% - Accent6 2 7 2 4" xfId="16015" xr:uid="{00000000-0005-0000-0000-000099490000}"/>
    <cellStyle name="40% - Accent6 2 7 2 5" xfId="20249" xr:uid="{00000000-0005-0000-0000-00009A490000}"/>
    <cellStyle name="40% - Accent6 2 7 2 6" xfId="24487" xr:uid="{00000000-0005-0000-0000-00009B490000}"/>
    <cellStyle name="40% - Accent6 2 7 2 7" xfId="28565" xr:uid="{00000000-0005-0000-0000-00009C490000}"/>
    <cellStyle name="40% - Accent6 2 7 3" xfId="3644" xr:uid="{00000000-0005-0000-0000-00009D490000}"/>
    <cellStyle name="40% - Accent6 2 7 3 2" xfId="8618" xr:uid="{00000000-0005-0000-0000-00009E490000}"/>
    <cellStyle name="40% - Accent6 2 7 3 3" xfId="12895" xr:uid="{00000000-0005-0000-0000-00009F490000}"/>
    <cellStyle name="40% - Accent6 2 7 3 4" xfId="17153" xr:uid="{00000000-0005-0000-0000-0000A0490000}"/>
    <cellStyle name="40% - Accent6 2 7 3 5" xfId="21372" xr:uid="{00000000-0005-0000-0000-0000A1490000}"/>
    <cellStyle name="40% - Accent6 2 7 3 6" xfId="25567" xr:uid="{00000000-0005-0000-0000-0000A2490000}"/>
    <cellStyle name="40% - Accent6 2 7 3 7" xfId="29463" xr:uid="{00000000-0005-0000-0000-0000A3490000}"/>
    <cellStyle name="40% - Accent6 2 7 4" xfId="6613" xr:uid="{00000000-0005-0000-0000-0000A4490000}"/>
    <cellStyle name="40% - Accent6 2 7 5" xfId="10902" xr:uid="{00000000-0005-0000-0000-0000A5490000}"/>
    <cellStyle name="40% - Accent6 2 7 6" xfId="15178" xr:uid="{00000000-0005-0000-0000-0000A6490000}"/>
    <cellStyle name="40% - Accent6 2 7 7" xfId="19416" xr:uid="{00000000-0005-0000-0000-0000A7490000}"/>
    <cellStyle name="40% - Accent6 2 7 8" xfId="23664" xr:uid="{00000000-0005-0000-0000-0000A8490000}"/>
    <cellStyle name="40% - Accent6 2 7 9" xfId="27758" xr:uid="{00000000-0005-0000-0000-0000A9490000}"/>
    <cellStyle name="40% - Accent6 2 8" xfId="1858" xr:uid="{00000000-0005-0000-0000-0000AA490000}"/>
    <cellStyle name="40% - Accent6 2 8 2" xfId="6832" xr:uid="{00000000-0005-0000-0000-0000AB490000}"/>
    <cellStyle name="40% - Accent6 2 8 3" xfId="11118" xr:uid="{00000000-0005-0000-0000-0000AC490000}"/>
    <cellStyle name="40% - Accent6 2 8 4" xfId="15392" xr:uid="{00000000-0005-0000-0000-0000AD490000}"/>
    <cellStyle name="40% - Accent6 2 8 5" xfId="19627" xr:uid="{00000000-0005-0000-0000-0000AE490000}"/>
    <cellStyle name="40% - Accent6 2 8 6" xfId="23867" xr:uid="{00000000-0005-0000-0000-0000AF490000}"/>
    <cellStyle name="40% - Accent6 2 8 7" xfId="27948" xr:uid="{00000000-0005-0000-0000-0000B0490000}"/>
    <cellStyle name="40% - Accent6 2 9" xfId="944" xr:uid="{00000000-0005-0000-0000-0000B1490000}"/>
    <cellStyle name="40% - Accent6 2 9 2" xfId="5920" xr:uid="{00000000-0005-0000-0000-0000B2490000}"/>
    <cellStyle name="40% - Accent6 2 9 3" xfId="10210" xr:uid="{00000000-0005-0000-0000-0000B3490000}"/>
    <cellStyle name="40% - Accent6 2 9 4" xfId="14489" xr:uid="{00000000-0005-0000-0000-0000B4490000}"/>
    <cellStyle name="40% - Accent6 2 9 5" xfId="18743" xr:uid="{00000000-0005-0000-0000-0000B5490000}"/>
    <cellStyle name="40% - Accent6 2 9 6" xfId="22993" xr:uid="{00000000-0005-0000-0000-0000B6490000}"/>
    <cellStyle name="40% - Accent6 2 9 7" xfId="27139" xr:uid="{00000000-0005-0000-0000-0000B7490000}"/>
    <cellStyle name="40% - Accent6 3" xfId="131" xr:uid="{00000000-0005-0000-0000-0000B8490000}"/>
    <cellStyle name="40% - Accent6 3 2" xfId="2780" xr:uid="{00000000-0005-0000-0000-0000B9490000}"/>
    <cellStyle name="40% - Accent6 3 3" xfId="1658" xr:uid="{00000000-0005-0000-0000-0000BA490000}"/>
    <cellStyle name="40% - Accent6 4" xfId="117" xr:uid="{00000000-0005-0000-0000-0000BB490000}"/>
    <cellStyle name="40% - Accent6 4 10" xfId="4355" xr:uid="{00000000-0005-0000-0000-0000BC490000}"/>
    <cellStyle name="40% - Accent6 4 10 2" xfId="9327" xr:uid="{00000000-0005-0000-0000-0000BD490000}"/>
    <cellStyle name="40% - Accent6 4 10 3" xfId="13605" xr:uid="{00000000-0005-0000-0000-0000BE490000}"/>
    <cellStyle name="40% - Accent6 4 10 4" xfId="17861" xr:uid="{00000000-0005-0000-0000-0000BF490000}"/>
    <cellStyle name="40% - Accent6 4 10 5" xfId="22078" xr:uid="{00000000-0005-0000-0000-0000C0490000}"/>
    <cellStyle name="40% - Accent6 4 10 6" xfId="26264" xr:uid="{00000000-0005-0000-0000-0000C1490000}"/>
    <cellStyle name="40% - Accent6 4 10 7" xfId="30143" xr:uid="{00000000-0005-0000-0000-0000C2490000}"/>
    <cellStyle name="40% - Accent6 4 11" xfId="5096" xr:uid="{00000000-0005-0000-0000-0000C3490000}"/>
    <cellStyle name="40% - Accent6 4 12" xfId="5178" xr:uid="{00000000-0005-0000-0000-0000C4490000}"/>
    <cellStyle name="40% - Accent6 4 13" xfId="5560" xr:uid="{00000000-0005-0000-0000-0000C5490000}"/>
    <cellStyle name="40% - Accent6 4 14" xfId="6573" xr:uid="{00000000-0005-0000-0000-0000C6490000}"/>
    <cellStyle name="40% - Accent6 4 15" xfId="20475" xr:uid="{00000000-0005-0000-0000-0000C7490000}"/>
    <cellStyle name="40% - Accent6 4 16" xfId="20638" xr:uid="{00000000-0005-0000-0000-0000C8490000}"/>
    <cellStyle name="40% - Accent6 4 2" xfId="308" xr:uid="{00000000-0005-0000-0000-0000C9490000}"/>
    <cellStyle name="40% - Accent6 4 2 10" xfId="12133" xr:uid="{00000000-0005-0000-0000-0000CA490000}"/>
    <cellStyle name="40% - Accent6 4 2 11" xfId="16396" xr:uid="{00000000-0005-0000-0000-0000CB490000}"/>
    <cellStyle name="40% - Accent6 4 2 12" xfId="20434" xr:uid="{00000000-0005-0000-0000-0000CC490000}"/>
    <cellStyle name="40% - Accent6 4 2 13" xfId="24826" xr:uid="{00000000-0005-0000-0000-0000CD490000}"/>
    <cellStyle name="40% - Accent6 4 2 2" xfId="472" xr:uid="{00000000-0005-0000-0000-0000CE490000}"/>
    <cellStyle name="40% - Accent6 4 2 2 10" xfId="6816" xr:uid="{00000000-0005-0000-0000-0000CF490000}"/>
    <cellStyle name="40% - Accent6 4 2 2 11" xfId="22028" xr:uid="{00000000-0005-0000-0000-0000D0490000}"/>
    <cellStyle name="40% - Accent6 4 2 2 12" xfId="22046" xr:uid="{00000000-0005-0000-0000-0000D1490000}"/>
    <cellStyle name="40% - Accent6 4 2 2 2" xfId="846" xr:uid="{00000000-0005-0000-0000-0000D2490000}"/>
    <cellStyle name="40% - Accent6 4 2 2 2 10" xfId="22899" xr:uid="{00000000-0005-0000-0000-0000D3490000}"/>
    <cellStyle name="40% - Accent6 4 2 2 2 11" xfId="27051" xr:uid="{00000000-0005-0000-0000-0000D4490000}"/>
    <cellStyle name="40% - Accent6 4 2 2 2 2" xfId="2485" xr:uid="{00000000-0005-0000-0000-0000D5490000}"/>
    <cellStyle name="40% - Accent6 4 2 2 2 2 2" xfId="4213" xr:uid="{00000000-0005-0000-0000-0000D6490000}"/>
    <cellStyle name="40% - Accent6 4 2 2 2 2 2 2" xfId="9187" xr:uid="{00000000-0005-0000-0000-0000D7490000}"/>
    <cellStyle name="40% - Accent6 4 2 2 2 2 2 3" xfId="13464" xr:uid="{00000000-0005-0000-0000-0000D8490000}"/>
    <cellStyle name="40% - Accent6 4 2 2 2 2 2 4" xfId="17722" xr:uid="{00000000-0005-0000-0000-0000D9490000}"/>
    <cellStyle name="40% - Accent6 4 2 2 2 2 2 5" xfId="21941" xr:uid="{00000000-0005-0000-0000-0000DA490000}"/>
    <cellStyle name="40% - Accent6 4 2 2 2 2 2 6" xfId="26136" xr:uid="{00000000-0005-0000-0000-0000DB490000}"/>
    <cellStyle name="40% - Accent6 4 2 2 2 2 2 7" xfId="30032" xr:uid="{00000000-0005-0000-0000-0000DC490000}"/>
    <cellStyle name="40% - Accent6 4 2 2 2 2 3" xfId="7459" xr:uid="{00000000-0005-0000-0000-0000DD490000}"/>
    <cellStyle name="40% - Accent6 4 2 2 2 2 4" xfId="11744" xr:uid="{00000000-0005-0000-0000-0000DE490000}"/>
    <cellStyle name="40% - Accent6 4 2 2 2 2 5" xfId="16016" xr:uid="{00000000-0005-0000-0000-0000DF490000}"/>
    <cellStyle name="40% - Accent6 4 2 2 2 2 6" xfId="20250" xr:uid="{00000000-0005-0000-0000-0000E0490000}"/>
    <cellStyle name="40% - Accent6 4 2 2 2 2 7" xfId="24488" xr:uid="{00000000-0005-0000-0000-0000E1490000}"/>
    <cellStyle name="40% - Accent6 4 2 2 2 2 8" xfId="28566" xr:uid="{00000000-0005-0000-0000-0000E2490000}"/>
    <cellStyle name="40% - Accent6 4 2 2 2 3" xfId="1639" xr:uid="{00000000-0005-0000-0000-0000E3490000}"/>
    <cellStyle name="40% - Accent6 4 2 2 2 3 2" xfId="6614" xr:uid="{00000000-0005-0000-0000-0000E4490000}"/>
    <cellStyle name="40% - Accent6 4 2 2 2 3 3" xfId="10903" xr:uid="{00000000-0005-0000-0000-0000E5490000}"/>
    <cellStyle name="40% - Accent6 4 2 2 2 3 4" xfId="15179" xr:uid="{00000000-0005-0000-0000-0000E6490000}"/>
    <cellStyle name="40% - Accent6 4 2 2 2 3 5" xfId="19417" xr:uid="{00000000-0005-0000-0000-0000E7490000}"/>
    <cellStyle name="40% - Accent6 4 2 2 2 3 6" xfId="23665" xr:uid="{00000000-0005-0000-0000-0000E8490000}"/>
    <cellStyle name="40% - Accent6 4 2 2 2 3 7" xfId="27759" xr:uid="{00000000-0005-0000-0000-0000E9490000}"/>
    <cellStyle name="40% - Accent6 4 2 2 2 4" xfId="3556" xr:uid="{00000000-0005-0000-0000-0000EA490000}"/>
    <cellStyle name="40% - Accent6 4 2 2 2 4 2" xfId="8530" xr:uid="{00000000-0005-0000-0000-0000EB490000}"/>
    <cellStyle name="40% - Accent6 4 2 2 2 4 3" xfId="12807" xr:uid="{00000000-0005-0000-0000-0000EC490000}"/>
    <cellStyle name="40% - Accent6 4 2 2 2 4 4" xfId="17065" xr:uid="{00000000-0005-0000-0000-0000ED490000}"/>
    <cellStyle name="40% - Accent6 4 2 2 2 4 5" xfId="21284" xr:uid="{00000000-0005-0000-0000-0000EE490000}"/>
    <cellStyle name="40% - Accent6 4 2 2 2 4 6" xfId="25479" xr:uid="{00000000-0005-0000-0000-0000EF490000}"/>
    <cellStyle name="40% - Accent6 4 2 2 2 4 7" xfId="29375" xr:uid="{00000000-0005-0000-0000-0000F0490000}"/>
    <cellStyle name="40% - Accent6 4 2 2 2 5" xfId="4904" xr:uid="{00000000-0005-0000-0000-0000F1490000}"/>
    <cellStyle name="40% - Accent6 4 2 2 2 5 2" xfId="9876" xr:uid="{00000000-0005-0000-0000-0000F2490000}"/>
    <cellStyle name="40% - Accent6 4 2 2 2 5 3" xfId="14154" xr:uid="{00000000-0005-0000-0000-0000F3490000}"/>
    <cellStyle name="40% - Accent6 4 2 2 2 5 4" xfId="18410" xr:uid="{00000000-0005-0000-0000-0000F4490000}"/>
    <cellStyle name="40% - Accent6 4 2 2 2 5 5" xfId="22627" xr:uid="{00000000-0005-0000-0000-0000F5490000}"/>
    <cellStyle name="40% - Accent6 4 2 2 2 5 6" xfId="26813" xr:uid="{00000000-0005-0000-0000-0000F6490000}"/>
    <cellStyle name="40% - Accent6 4 2 2 2 5 7" xfId="30692" xr:uid="{00000000-0005-0000-0000-0000F7490000}"/>
    <cellStyle name="40% - Accent6 4 2 2 2 6" xfId="5822" xr:uid="{00000000-0005-0000-0000-0000F8490000}"/>
    <cellStyle name="40% - Accent6 4 2 2 2 7" xfId="10114" xr:uid="{00000000-0005-0000-0000-0000F9490000}"/>
    <cellStyle name="40% - Accent6 4 2 2 2 8" xfId="14392" xr:uid="{00000000-0005-0000-0000-0000FA490000}"/>
    <cellStyle name="40% - Accent6 4 2 2 2 9" xfId="18648" xr:uid="{00000000-0005-0000-0000-0000FB490000}"/>
    <cellStyle name="40% - Accent6 4 2 2 3" xfId="2105" xr:uid="{00000000-0005-0000-0000-0000FC490000}"/>
    <cellStyle name="40% - Accent6 4 2 2 3 2" xfId="3884" xr:uid="{00000000-0005-0000-0000-0000FD490000}"/>
    <cellStyle name="40% - Accent6 4 2 2 3 2 2" xfId="8858" xr:uid="{00000000-0005-0000-0000-0000FE490000}"/>
    <cellStyle name="40% - Accent6 4 2 2 3 2 3" xfId="13135" xr:uid="{00000000-0005-0000-0000-0000FF490000}"/>
    <cellStyle name="40% - Accent6 4 2 2 3 2 4" xfId="17393" xr:uid="{00000000-0005-0000-0000-0000004A0000}"/>
    <cellStyle name="40% - Accent6 4 2 2 3 2 5" xfId="21612" xr:uid="{00000000-0005-0000-0000-0000014A0000}"/>
    <cellStyle name="40% - Accent6 4 2 2 3 2 6" xfId="25807" xr:uid="{00000000-0005-0000-0000-0000024A0000}"/>
    <cellStyle name="40% - Accent6 4 2 2 3 2 7" xfId="29703" xr:uid="{00000000-0005-0000-0000-0000034A0000}"/>
    <cellStyle name="40% - Accent6 4 2 2 3 3" xfId="7079" xr:uid="{00000000-0005-0000-0000-0000044A0000}"/>
    <cellStyle name="40% - Accent6 4 2 2 3 4" xfId="11364" xr:uid="{00000000-0005-0000-0000-0000054A0000}"/>
    <cellStyle name="40% - Accent6 4 2 2 3 5" xfId="15636" xr:uid="{00000000-0005-0000-0000-0000064A0000}"/>
    <cellStyle name="40% - Accent6 4 2 2 3 6" xfId="19870" xr:uid="{00000000-0005-0000-0000-0000074A0000}"/>
    <cellStyle name="40% - Accent6 4 2 2 3 7" xfId="24108" xr:uid="{00000000-0005-0000-0000-0000084A0000}"/>
    <cellStyle name="40% - Accent6 4 2 2 3 8" xfId="28186" xr:uid="{00000000-0005-0000-0000-0000094A0000}"/>
    <cellStyle name="40% - Accent6 4 2 2 4" xfId="1244" xr:uid="{00000000-0005-0000-0000-00000A4A0000}"/>
    <cellStyle name="40% - Accent6 4 2 2 4 2" xfId="6219" xr:uid="{00000000-0005-0000-0000-00000B4A0000}"/>
    <cellStyle name="40% - Accent6 4 2 2 4 3" xfId="10508" xr:uid="{00000000-0005-0000-0000-00000C4A0000}"/>
    <cellStyle name="40% - Accent6 4 2 2 4 4" xfId="14786" xr:uid="{00000000-0005-0000-0000-00000D4A0000}"/>
    <cellStyle name="40% - Accent6 4 2 2 4 5" xfId="19028" xr:uid="{00000000-0005-0000-0000-00000E4A0000}"/>
    <cellStyle name="40% - Accent6 4 2 2 4 6" xfId="23274" xr:uid="{00000000-0005-0000-0000-00000F4A0000}"/>
    <cellStyle name="40% - Accent6 4 2 2 4 7" xfId="27379" xr:uid="{00000000-0005-0000-0000-0000104A0000}"/>
    <cellStyle name="40% - Accent6 4 2 2 5" xfId="3227" xr:uid="{00000000-0005-0000-0000-0000114A0000}"/>
    <cellStyle name="40% - Accent6 4 2 2 5 2" xfId="8200" xr:uid="{00000000-0005-0000-0000-0000124A0000}"/>
    <cellStyle name="40% - Accent6 4 2 2 5 3" xfId="12477" xr:uid="{00000000-0005-0000-0000-0000134A0000}"/>
    <cellStyle name="40% - Accent6 4 2 2 5 4" xfId="16736" xr:uid="{00000000-0005-0000-0000-0000144A0000}"/>
    <cellStyle name="40% - Accent6 4 2 2 5 5" xfId="20954" xr:uid="{00000000-0005-0000-0000-0000154A0000}"/>
    <cellStyle name="40% - Accent6 4 2 2 5 6" xfId="25150" xr:uid="{00000000-0005-0000-0000-0000164A0000}"/>
    <cellStyle name="40% - Accent6 4 2 2 5 7" xfId="29046" xr:uid="{00000000-0005-0000-0000-0000174A0000}"/>
    <cellStyle name="40% - Accent6 4 2 2 6" xfId="4575" xr:uid="{00000000-0005-0000-0000-0000184A0000}"/>
    <cellStyle name="40% - Accent6 4 2 2 6 2" xfId="9547" xr:uid="{00000000-0005-0000-0000-0000194A0000}"/>
    <cellStyle name="40% - Accent6 4 2 2 6 3" xfId="13825" xr:uid="{00000000-0005-0000-0000-00001A4A0000}"/>
    <cellStyle name="40% - Accent6 4 2 2 6 4" xfId="18081" xr:uid="{00000000-0005-0000-0000-00001B4A0000}"/>
    <cellStyle name="40% - Accent6 4 2 2 6 5" xfId="22298" xr:uid="{00000000-0005-0000-0000-00001C4A0000}"/>
    <cellStyle name="40% - Accent6 4 2 2 6 6" xfId="26484" xr:uid="{00000000-0005-0000-0000-00001D4A0000}"/>
    <cellStyle name="40% - Accent6 4 2 2 6 7" xfId="30363" xr:uid="{00000000-0005-0000-0000-00001E4A0000}"/>
    <cellStyle name="40% - Accent6 4 2 2 7" xfId="5449" xr:uid="{00000000-0005-0000-0000-00001F4A0000}"/>
    <cellStyle name="40% - Accent6 4 2 2 8" xfId="5006" xr:uid="{00000000-0005-0000-0000-0000204A0000}"/>
    <cellStyle name="40% - Accent6 4 2 2 9" xfId="5051" xr:uid="{00000000-0005-0000-0000-0000214A0000}"/>
    <cellStyle name="40% - Accent6 4 2 3" xfId="691" xr:uid="{00000000-0005-0000-0000-0000224A0000}"/>
    <cellStyle name="40% - Accent6 4 2 3 10" xfId="22744" xr:uid="{00000000-0005-0000-0000-0000234A0000}"/>
    <cellStyle name="40% - Accent6 4 2 3 11" xfId="26896" xr:uid="{00000000-0005-0000-0000-0000244A0000}"/>
    <cellStyle name="40% - Accent6 4 2 3 2" xfId="2486" xr:uid="{00000000-0005-0000-0000-0000254A0000}"/>
    <cellStyle name="40% - Accent6 4 2 3 2 2" xfId="4058" xr:uid="{00000000-0005-0000-0000-0000264A0000}"/>
    <cellStyle name="40% - Accent6 4 2 3 2 2 2" xfId="9032" xr:uid="{00000000-0005-0000-0000-0000274A0000}"/>
    <cellStyle name="40% - Accent6 4 2 3 2 2 3" xfId="13309" xr:uid="{00000000-0005-0000-0000-0000284A0000}"/>
    <cellStyle name="40% - Accent6 4 2 3 2 2 4" xfId="17567" xr:uid="{00000000-0005-0000-0000-0000294A0000}"/>
    <cellStyle name="40% - Accent6 4 2 3 2 2 5" xfId="21786" xr:uid="{00000000-0005-0000-0000-00002A4A0000}"/>
    <cellStyle name="40% - Accent6 4 2 3 2 2 6" xfId="25981" xr:uid="{00000000-0005-0000-0000-00002B4A0000}"/>
    <cellStyle name="40% - Accent6 4 2 3 2 2 7" xfId="29877" xr:uid="{00000000-0005-0000-0000-00002C4A0000}"/>
    <cellStyle name="40% - Accent6 4 2 3 2 3" xfId="7460" xr:uid="{00000000-0005-0000-0000-00002D4A0000}"/>
    <cellStyle name="40% - Accent6 4 2 3 2 4" xfId="11745" xr:uid="{00000000-0005-0000-0000-00002E4A0000}"/>
    <cellStyle name="40% - Accent6 4 2 3 2 5" xfId="16017" xr:uid="{00000000-0005-0000-0000-00002F4A0000}"/>
    <cellStyle name="40% - Accent6 4 2 3 2 6" xfId="20251" xr:uid="{00000000-0005-0000-0000-0000304A0000}"/>
    <cellStyle name="40% - Accent6 4 2 3 2 7" xfId="24489" xr:uid="{00000000-0005-0000-0000-0000314A0000}"/>
    <cellStyle name="40% - Accent6 4 2 3 2 8" xfId="28567" xr:uid="{00000000-0005-0000-0000-0000324A0000}"/>
    <cellStyle name="40% - Accent6 4 2 3 3" xfId="1640" xr:uid="{00000000-0005-0000-0000-0000334A0000}"/>
    <cellStyle name="40% - Accent6 4 2 3 3 2" xfId="6615" xr:uid="{00000000-0005-0000-0000-0000344A0000}"/>
    <cellStyle name="40% - Accent6 4 2 3 3 3" xfId="10904" xr:uid="{00000000-0005-0000-0000-0000354A0000}"/>
    <cellStyle name="40% - Accent6 4 2 3 3 4" xfId="15180" xr:uid="{00000000-0005-0000-0000-0000364A0000}"/>
    <cellStyle name="40% - Accent6 4 2 3 3 5" xfId="19418" xr:uid="{00000000-0005-0000-0000-0000374A0000}"/>
    <cellStyle name="40% - Accent6 4 2 3 3 6" xfId="23666" xr:uid="{00000000-0005-0000-0000-0000384A0000}"/>
    <cellStyle name="40% - Accent6 4 2 3 3 7" xfId="27760" xr:uid="{00000000-0005-0000-0000-0000394A0000}"/>
    <cellStyle name="40% - Accent6 4 2 3 4" xfId="3401" xr:uid="{00000000-0005-0000-0000-00003A4A0000}"/>
    <cellStyle name="40% - Accent6 4 2 3 4 2" xfId="8375" xr:uid="{00000000-0005-0000-0000-00003B4A0000}"/>
    <cellStyle name="40% - Accent6 4 2 3 4 3" xfId="12652" xr:uid="{00000000-0005-0000-0000-00003C4A0000}"/>
    <cellStyle name="40% - Accent6 4 2 3 4 4" xfId="16910" xr:uid="{00000000-0005-0000-0000-00003D4A0000}"/>
    <cellStyle name="40% - Accent6 4 2 3 4 5" xfId="21129" xr:uid="{00000000-0005-0000-0000-00003E4A0000}"/>
    <cellStyle name="40% - Accent6 4 2 3 4 6" xfId="25324" xr:uid="{00000000-0005-0000-0000-00003F4A0000}"/>
    <cellStyle name="40% - Accent6 4 2 3 4 7" xfId="29220" xr:uid="{00000000-0005-0000-0000-0000404A0000}"/>
    <cellStyle name="40% - Accent6 4 2 3 5" xfId="4749" xr:uid="{00000000-0005-0000-0000-0000414A0000}"/>
    <cellStyle name="40% - Accent6 4 2 3 5 2" xfId="9721" xr:uid="{00000000-0005-0000-0000-0000424A0000}"/>
    <cellStyle name="40% - Accent6 4 2 3 5 3" xfId="13999" xr:uid="{00000000-0005-0000-0000-0000434A0000}"/>
    <cellStyle name="40% - Accent6 4 2 3 5 4" xfId="18255" xr:uid="{00000000-0005-0000-0000-0000444A0000}"/>
    <cellStyle name="40% - Accent6 4 2 3 5 5" xfId="22472" xr:uid="{00000000-0005-0000-0000-0000454A0000}"/>
    <cellStyle name="40% - Accent6 4 2 3 5 6" xfId="26658" xr:uid="{00000000-0005-0000-0000-0000464A0000}"/>
    <cellStyle name="40% - Accent6 4 2 3 5 7" xfId="30537" xr:uid="{00000000-0005-0000-0000-0000474A0000}"/>
    <cellStyle name="40% - Accent6 4 2 3 6" xfId="5667" xr:uid="{00000000-0005-0000-0000-0000484A0000}"/>
    <cellStyle name="40% - Accent6 4 2 3 7" xfId="9959" xr:uid="{00000000-0005-0000-0000-0000494A0000}"/>
    <cellStyle name="40% - Accent6 4 2 3 8" xfId="14237" xr:uid="{00000000-0005-0000-0000-00004A4A0000}"/>
    <cellStyle name="40% - Accent6 4 2 3 9" xfId="18493" xr:uid="{00000000-0005-0000-0000-00004B4A0000}"/>
    <cellStyle name="40% - Accent6 4 2 4" xfId="1952" xr:uid="{00000000-0005-0000-0000-00004C4A0000}"/>
    <cellStyle name="40% - Accent6 4 2 4 2" xfId="3729" xr:uid="{00000000-0005-0000-0000-00004D4A0000}"/>
    <cellStyle name="40% - Accent6 4 2 4 2 2" xfId="8703" xr:uid="{00000000-0005-0000-0000-00004E4A0000}"/>
    <cellStyle name="40% - Accent6 4 2 4 2 3" xfId="12980" xr:uid="{00000000-0005-0000-0000-00004F4A0000}"/>
    <cellStyle name="40% - Accent6 4 2 4 2 4" xfId="17238" xr:uid="{00000000-0005-0000-0000-0000504A0000}"/>
    <cellStyle name="40% - Accent6 4 2 4 2 5" xfId="21457" xr:uid="{00000000-0005-0000-0000-0000514A0000}"/>
    <cellStyle name="40% - Accent6 4 2 4 2 6" xfId="25652" xr:uid="{00000000-0005-0000-0000-0000524A0000}"/>
    <cellStyle name="40% - Accent6 4 2 4 2 7" xfId="29548" xr:uid="{00000000-0005-0000-0000-0000534A0000}"/>
    <cellStyle name="40% - Accent6 4 2 4 3" xfId="6926" xr:uid="{00000000-0005-0000-0000-0000544A0000}"/>
    <cellStyle name="40% - Accent6 4 2 4 4" xfId="11211" xr:uid="{00000000-0005-0000-0000-0000554A0000}"/>
    <cellStyle name="40% - Accent6 4 2 4 5" xfId="15484" xr:uid="{00000000-0005-0000-0000-0000564A0000}"/>
    <cellStyle name="40% - Accent6 4 2 4 6" xfId="19719" xr:uid="{00000000-0005-0000-0000-0000574A0000}"/>
    <cellStyle name="40% - Accent6 4 2 4 7" xfId="23957" xr:uid="{00000000-0005-0000-0000-0000584A0000}"/>
    <cellStyle name="40% - Accent6 4 2 4 8" xfId="28035" xr:uid="{00000000-0005-0000-0000-0000594A0000}"/>
    <cellStyle name="40% - Accent6 4 2 5" xfId="1068" xr:uid="{00000000-0005-0000-0000-00005A4A0000}"/>
    <cellStyle name="40% - Accent6 4 2 5 2" xfId="6044" xr:uid="{00000000-0005-0000-0000-00005B4A0000}"/>
    <cellStyle name="40% - Accent6 4 2 5 3" xfId="10333" xr:uid="{00000000-0005-0000-0000-00005C4A0000}"/>
    <cellStyle name="40% - Accent6 4 2 5 4" xfId="14611" xr:uid="{00000000-0005-0000-0000-00005D4A0000}"/>
    <cellStyle name="40% - Accent6 4 2 5 5" xfId="18859" xr:uid="{00000000-0005-0000-0000-00005E4A0000}"/>
    <cellStyle name="40% - Accent6 4 2 5 6" xfId="23107" xr:uid="{00000000-0005-0000-0000-00005F4A0000}"/>
    <cellStyle name="40% - Accent6 4 2 5 7" xfId="27227" xr:uid="{00000000-0005-0000-0000-0000604A0000}"/>
    <cellStyle name="40% - Accent6 4 2 6" xfId="3072" xr:uid="{00000000-0005-0000-0000-0000614A0000}"/>
    <cellStyle name="40% - Accent6 4 2 6 2" xfId="8045" xr:uid="{00000000-0005-0000-0000-0000624A0000}"/>
    <cellStyle name="40% - Accent6 4 2 6 3" xfId="12322" xr:uid="{00000000-0005-0000-0000-0000634A0000}"/>
    <cellStyle name="40% - Accent6 4 2 6 4" xfId="16581" xr:uid="{00000000-0005-0000-0000-0000644A0000}"/>
    <cellStyle name="40% - Accent6 4 2 6 5" xfId="20799" xr:uid="{00000000-0005-0000-0000-0000654A0000}"/>
    <cellStyle name="40% - Accent6 4 2 6 6" xfId="24995" xr:uid="{00000000-0005-0000-0000-0000664A0000}"/>
    <cellStyle name="40% - Accent6 4 2 6 7" xfId="28891" xr:uid="{00000000-0005-0000-0000-0000674A0000}"/>
    <cellStyle name="40% - Accent6 4 2 7" xfId="4420" xr:uid="{00000000-0005-0000-0000-0000684A0000}"/>
    <cellStyle name="40% - Accent6 4 2 7 2" xfId="9392" xr:uid="{00000000-0005-0000-0000-0000694A0000}"/>
    <cellStyle name="40% - Accent6 4 2 7 3" xfId="13670" xr:uid="{00000000-0005-0000-0000-00006A4A0000}"/>
    <cellStyle name="40% - Accent6 4 2 7 4" xfId="17926" xr:uid="{00000000-0005-0000-0000-00006B4A0000}"/>
    <cellStyle name="40% - Accent6 4 2 7 5" xfId="22143" xr:uid="{00000000-0005-0000-0000-00006C4A0000}"/>
    <cellStyle name="40% - Accent6 4 2 7 6" xfId="26329" xr:uid="{00000000-0005-0000-0000-00006D4A0000}"/>
    <cellStyle name="40% - Accent6 4 2 7 7" xfId="30208" xr:uid="{00000000-0005-0000-0000-00006E4A0000}"/>
    <cellStyle name="40% - Accent6 4 2 8" xfId="5285" xr:uid="{00000000-0005-0000-0000-00006F4A0000}"/>
    <cellStyle name="40% - Accent6 4 2 9" xfId="7853" xr:uid="{00000000-0005-0000-0000-0000704A0000}"/>
    <cellStyle name="40% - Accent6 4 3" xfId="410" xr:uid="{00000000-0005-0000-0000-0000714A0000}"/>
    <cellStyle name="40% - Accent6 4 3 10" xfId="16248" xr:uid="{00000000-0005-0000-0000-0000724A0000}"/>
    <cellStyle name="40% - Accent6 4 3 11" xfId="18767" xr:uid="{00000000-0005-0000-0000-0000734A0000}"/>
    <cellStyle name="40% - Accent6 4 3 12" xfId="24706" xr:uid="{00000000-0005-0000-0000-0000744A0000}"/>
    <cellStyle name="40% - Accent6 4 3 2" xfId="784" xr:uid="{00000000-0005-0000-0000-0000754A0000}"/>
    <cellStyle name="40% - Accent6 4 3 2 10" xfId="22837" xr:uid="{00000000-0005-0000-0000-0000764A0000}"/>
    <cellStyle name="40% - Accent6 4 3 2 11" xfId="26989" xr:uid="{00000000-0005-0000-0000-0000774A0000}"/>
    <cellStyle name="40% - Accent6 4 3 2 2" xfId="2487" xr:uid="{00000000-0005-0000-0000-0000784A0000}"/>
    <cellStyle name="40% - Accent6 4 3 2 2 2" xfId="4151" xr:uid="{00000000-0005-0000-0000-0000794A0000}"/>
    <cellStyle name="40% - Accent6 4 3 2 2 2 2" xfId="9125" xr:uid="{00000000-0005-0000-0000-00007A4A0000}"/>
    <cellStyle name="40% - Accent6 4 3 2 2 2 3" xfId="13402" xr:uid="{00000000-0005-0000-0000-00007B4A0000}"/>
    <cellStyle name="40% - Accent6 4 3 2 2 2 4" xfId="17660" xr:uid="{00000000-0005-0000-0000-00007C4A0000}"/>
    <cellStyle name="40% - Accent6 4 3 2 2 2 5" xfId="21879" xr:uid="{00000000-0005-0000-0000-00007D4A0000}"/>
    <cellStyle name="40% - Accent6 4 3 2 2 2 6" xfId="26074" xr:uid="{00000000-0005-0000-0000-00007E4A0000}"/>
    <cellStyle name="40% - Accent6 4 3 2 2 2 7" xfId="29970" xr:uid="{00000000-0005-0000-0000-00007F4A0000}"/>
    <cellStyle name="40% - Accent6 4 3 2 2 3" xfId="7461" xr:uid="{00000000-0005-0000-0000-0000804A0000}"/>
    <cellStyle name="40% - Accent6 4 3 2 2 4" xfId="11746" xr:uid="{00000000-0005-0000-0000-0000814A0000}"/>
    <cellStyle name="40% - Accent6 4 3 2 2 5" xfId="16018" xr:uid="{00000000-0005-0000-0000-0000824A0000}"/>
    <cellStyle name="40% - Accent6 4 3 2 2 6" xfId="20252" xr:uid="{00000000-0005-0000-0000-0000834A0000}"/>
    <cellStyle name="40% - Accent6 4 3 2 2 7" xfId="24490" xr:uid="{00000000-0005-0000-0000-0000844A0000}"/>
    <cellStyle name="40% - Accent6 4 3 2 2 8" xfId="28568" xr:uid="{00000000-0005-0000-0000-0000854A0000}"/>
    <cellStyle name="40% - Accent6 4 3 2 3" xfId="1641" xr:uid="{00000000-0005-0000-0000-0000864A0000}"/>
    <cellStyle name="40% - Accent6 4 3 2 3 2" xfId="6616" xr:uid="{00000000-0005-0000-0000-0000874A0000}"/>
    <cellStyle name="40% - Accent6 4 3 2 3 3" xfId="10905" xr:uid="{00000000-0005-0000-0000-0000884A0000}"/>
    <cellStyle name="40% - Accent6 4 3 2 3 4" xfId="15181" xr:uid="{00000000-0005-0000-0000-0000894A0000}"/>
    <cellStyle name="40% - Accent6 4 3 2 3 5" xfId="19419" xr:uid="{00000000-0005-0000-0000-00008A4A0000}"/>
    <cellStyle name="40% - Accent6 4 3 2 3 6" xfId="23667" xr:uid="{00000000-0005-0000-0000-00008B4A0000}"/>
    <cellStyle name="40% - Accent6 4 3 2 3 7" xfId="27761" xr:uid="{00000000-0005-0000-0000-00008C4A0000}"/>
    <cellStyle name="40% - Accent6 4 3 2 4" xfId="3494" xr:uid="{00000000-0005-0000-0000-00008D4A0000}"/>
    <cellStyle name="40% - Accent6 4 3 2 4 2" xfId="8468" xr:uid="{00000000-0005-0000-0000-00008E4A0000}"/>
    <cellStyle name="40% - Accent6 4 3 2 4 3" xfId="12745" xr:uid="{00000000-0005-0000-0000-00008F4A0000}"/>
    <cellStyle name="40% - Accent6 4 3 2 4 4" xfId="17003" xr:uid="{00000000-0005-0000-0000-0000904A0000}"/>
    <cellStyle name="40% - Accent6 4 3 2 4 5" xfId="21222" xr:uid="{00000000-0005-0000-0000-0000914A0000}"/>
    <cellStyle name="40% - Accent6 4 3 2 4 6" xfId="25417" xr:uid="{00000000-0005-0000-0000-0000924A0000}"/>
    <cellStyle name="40% - Accent6 4 3 2 4 7" xfId="29313" xr:uid="{00000000-0005-0000-0000-0000934A0000}"/>
    <cellStyle name="40% - Accent6 4 3 2 5" xfId="4842" xr:uid="{00000000-0005-0000-0000-0000944A0000}"/>
    <cellStyle name="40% - Accent6 4 3 2 5 2" xfId="9814" xr:uid="{00000000-0005-0000-0000-0000954A0000}"/>
    <cellStyle name="40% - Accent6 4 3 2 5 3" xfId="14092" xr:uid="{00000000-0005-0000-0000-0000964A0000}"/>
    <cellStyle name="40% - Accent6 4 3 2 5 4" xfId="18348" xr:uid="{00000000-0005-0000-0000-0000974A0000}"/>
    <cellStyle name="40% - Accent6 4 3 2 5 5" xfId="22565" xr:uid="{00000000-0005-0000-0000-0000984A0000}"/>
    <cellStyle name="40% - Accent6 4 3 2 5 6" xfId="26751" xr:uid="{00000000-0005-0000-0000-0000994A0000}"/>
    <cellStyle name="40% - Accent6 4 3 2 5 7" xfId="30630" xr:uid="{00000000-0005-0000-0000-00009A4A0000}"/>
    <cellStyle name="40% - Accent6 4 3 2 6" xfId="5760" xr:uid="{00000000-0005-0000-0000-00009B4A0000}"/>
    <cellStyle name="40% - Accent6 4 3 2 7" xfId="10052" xr:uid="{00000000-0005-0000-0000-00009C4A0000}"/>
    <cellStyle name="40% - Accent6 4 3 2 8" xfId="14330" xr:uid="{00000000-0005-0000-0000-00009D4A0000}"/>
    <cellStyle name="40% - Accent6 4 3 2 9" xfId="18586" xr:uid="{00000000-0005-0000-0000-00009E4A0000}"/>
    <cellStyle name="40% - Accent6 4 3 3" xfId="2043" xr:uid="{00000000-0005-0000-0000-00009F4A0000}"/>
    <cellStyle name="40% - Accent6 4 3 3 2" xfId="3822" xr:uid="{00000000-0005-0000-0000-0000A04A0000}"/>
    <cellStyle name="40% - Accent6 4 3 3 2 2" xfId="8796" xr:uid="{00000000-0005-0000-0000-0000A14A0000}"/>
    <cellStyle name="40% - Accent6 4 3 3 2 3" xfId="13073" xr:uid="{00000000-0005-0000-0000-0000A24A0000}"/>
    <cellStyle name="40% - Accent6 4 3 3 2 4" xfId="17331" xr:uid="{00000000-0005-0000-0000-0000A34A0000}"/>
    <cellStyle name="40% - Accent6 4 3 3 2 5" xfId="21550" xr:uid="{00000000-0005-0000-0000-0000A44A0000}"/>
    <cellStyle name="40% - Accent6 4 3 3 2 6" xfId="25745" xr:uid="{00000000-0005-0000-0000-0000A54A0000}"/>
    <cellStyle name="40% - Accent6 4 3 3 2 7" xfId="29641" xr:uid="{00000000-0005-0000-0000-0000A64A0000}"/>
    <cellStyle name="40% - Accent6 4 3 3 3" xfId="7017" xr:uid="{00000000-0005-0000-0000-0000A74A0000}"/>
    <cellStyle name="40% - Accent6 4 3 3 4" xfId="11302" xr:uid="{00000000-0005-0000-0000-0000A84A0000}"/>
    <cellStyle name="40% - Accent6 4 3 3 5" xfId="15574" xr:uid="{00000000-0005-0000-0000-0000A94A0000}"/>
    <cellStyle name="40% - Accent6 4 3 3 6" xfId="19808" xr:uid="{00000000-0005-0000-0000-0000AA4A0000}"/>
    <cellStyle name="40% - Accent6 4 3 3 7" xfId="24046" xr:uid="{00000000-0005-0000-0000-0000AB4A0000}"/>
    <cellStyle name="40% - Accent6 4 3 3 8" xfId="28124" xr:uid="{00000000-0005-0000-0000-0000AC4A0000}"/>
    <cellStyle name="40% - Accent6 4 3 4" xfId="1182" xr:uid="{00000000-0005-0000-0000-0000AD4A0000}"/>
    <cellStyle name="40% - Accent6 4 3 4 2" xfId="6157" xr:uid="{00000000-0005-0000-0000-0000AE4A0000}"/>
    <cellStyle name="40% - Accent6 4 3 4 3" xfId="10446" xr:uid="{00000000-0005-0000-0000-0000AF4A0000}"/>
    <cellStyle name="40% - Accent6 4 3 4 4" xfId="14724" xr:uid="{00000000-0005-0000-0000-0000B04A0000}"/>
    <cellStyle name="40% - Accent6 4 3 4 5" xfId="18966" xr:uid="{00000000-0005-0000-0000-0000B14A0000}"/>
    <cellStyle name="40% - Accent6 4 3 4 6" xfId="23212" xr:uid="{00000000-0005-0000-0000-0000B24A0000}"/>
    <cellStyle name="40% - Accent6 4 3 4 7" xfId="27317" xr:uid="{00000000-0005-0000-0000-0000B34A0000}"/>
    <cellStyle name="40% - Accent6 4 3 5" xfId="3165" xr:uid="{00000000-0005-0000-0000-0000B44A0000}"/>
    <cellStyle name="40% - Accent6 4 3 5 2" xfId="8138" xr:uid="{00000000-0005-0000-0000-0000B54A0000}"/>
    <cellStyle name="40% - Accent6 4 3 5 3" xfId="12415" xr:uid="{00000000-0005-0000-0000-0000B64A0000}"/>
    <cellStyle name="40% - Accent6 4 3 5 4" xfId="16674" xr:uid="{00000000-0005-0000-0000-0000B74A0000}"/>
    <cellStyle name="40% - Accent6 4 3 5 5" xfId="20892" xr:uid="{00000000-0005-0000-0000-0000B84A0000}"/>
    <cellStyle name="40% - Accent6 4 3 5 6" xfId="25088" xr:uid="{00000000-0005-0000-0000-0000B94A0000}"/>
    <cellStyle name="40% - Accent6 4 3 5 7" xfId="28984" xr:uid="{00000000-0005-0000-0000-0000BA4A0000}"/>
    <cellStyle name="40% - Accent6 4 3 6" xfId="4513" xr:uid="{00000000-0005-0000-0000-0000BB4A0000}"/>
    <cellStyle name="40% - Accent6 4 3 6 2" xfId="9485" xr:uid="{00000000-0005-0000-0000-0000BC4A0000}"/>
    <cellStyle name="40% - Accent6 4 3 6 3" xfId="13763" xr:uid="{00000000-0005-0000-0000-0000BD4A0000}"/>
    <cellStyle name="40% - Accent6 4 3 6 4" xfId="18019" xr:uid="{00000000-0005-0000-0000-0000BE4A0000}"/>
    <cellStyle name="40% - Accent6 4 3 6 5" xfId="22236" xr:uid="{00000000-0005-0000-0000-0000BF4A0000}"/>
    <cellStyle name="40% - Accent6 4 3 6 6" xfId="26422" xr:uid="{00000000-0005-0000-0000-0000C04A0000}"/>
    <cellStyle name="40% - Accent6 4 3 6 7" xfId="30301" xr:uid="{00000000-0005-0000-0000-0000C14A0000}"/>
    <cellStyle name="40% - Accent6 4 3 7" xfId="5387" xr:uid="{00000000-0005-0000-0000-0000C24A0000}"/>
    <cellStyle name="40% - Accent6 4 3 8" xfId="7692" xr:uid="{00000000-0005-0000-0000-0000C34A0000}"/>
    <cellStyle name="40% - Accent6 4 3 9" xfId="11974" xr:uid="{00000000-0005-0000-0000-0000C44A0000}"/>
    <cellStyle name="40% - Accent6 4 4" xfId="524" xr:uid="{00000000-0005-0000-0000-0000C54A0000}"/>
    <cellStyle name="40% - Accent6 4 4 10" xfId="17812" xr:uid="{00000000-0005-0000-0000-0000C64A0000}"/>
    <cellStyle name="40% - Accent6 4 4 11" xfId="16375" xr:uid="{00000000-0005-0000-0000-0000C74A0000}"/>
    <cellStyle name="40% - Accent6 4 4 12" xfId="26223" xr:uid="{00000000-0005-0000-0000-0000C84A0000}"/>
    <cellStyle name="40% - Accent6 4 4 2" xfId="898" xr:uid="{00000000-0005-0000-0000-0000C94A0000}"/>
    <cellStyle name="40% - Accent6 4 4 2 10" xfId="22951" xr:uid="{00000000-0005-0000-0000-0000CA4A0000}"/>
    <cellStyle name="40% - Accent6 4 4 2 11" xfId="27103" xr:uid="{00000000-0005-0000-0000-0000CB4A0000}"/>
    <cellStyle name="40% - Accent6 4 4 2 2" xfId="2488" xr:uid="{00000000-0005-0000-0000-0000CC4A0000}"/>
    <cellStyle name="40% - Accent6 4 4 2 2 2" xfId="4265" xr:uid="{00000000-0005-0000-0000-0000CD4A0000}"/>
    <cellStyle name="40% - Accent6 4 4 2 2 2 2" xfId="9239" xr:uid="{00000000-0005-0000-0000-0000CE4A0000}"/>
    <cellStyle name="40% - Accent6 4 4 2 2 2 3" xfId="13516" xr:uid="{00000000-0005-0000-0000-0000CF4A0000}"/>
    <cellStyle name="40% - Accent6 4 4 2 2 2 4" xfId="17774" xr:uid="{00000000-0005-0000-0000-0000D04A0000}"/>
    <cellStyle name="40% - Accent6 4 4 2 2 2 5" xfId="21993" xr:uid="{00000000-0005-0000-0000-0000D14A0000}"/>
    <cellStyle name="40% - Accent6 4 4 2 2 2 6" xfId="26188" xr:uid="{00000000-0005-0000-0000-0000D24A0000}"/>
    <cellStyle name="40% - Accent6 4 4 2 2 2 7" xfId="30084" xr:uid="{00000000-0005-0000-0000-0000D34A0000}"/>
    <cellStyle name="40% - Accent6 4 4 2 2 3" xfId="7462" xr:uid="{00000000-0005-0000-0000-0000D44A0000}"/>
    <cellStyle name="40% - Accent6 4 4 2 2 4" xfId="11747" xr:uid="{00000000-0005-0000-0000-0000D54A0000}"/>
    <cellStyle name="40% - Accent6 4 4 2 2 5" xfId="16019" xr:uid="{00000000-0005-0000-0000-0000D64A0000}"/>
    <cellStyle name="40% - Accent6 4 4 2 2 6" xfId="20253" xr:uid="{00000000-0005-0000-0000-0000D74A0000}"/>
    <cellStyle name="40% - Accent6 4 4 2 2 7" xfId="24491" xr:uid="{00000000-0005-0000-0000-0000D84A0000}"/>
    <cellStyle name="40% - Accent6 4 4 2 2 8" xfId="28569" xr:uid="{00000000-0005-0000-0000-0000D94A0000}"/>
    <cellStyle name="40% - Accent6 4 4 2 3" xfId="1642" xr:uid="{00000000-0005-0000-0000-0000DA4A0000}"/>
    <cellStyle name="40% - Accent6 4 4 2 3 2" xfId="6617" xr:uid="{00000000-0005-0000-0000-0000DB4A0000}"/>
    <cellStyle name="40% - Accent6 4 4 2 3 3" xfId="10906" xr:uid="{00000000-0005-0000-0000-0000DC4A0000}"/>
    <cellStyle name="40% - Accent6 4 4 2 3 4" xfId="15182" xr:uid="{00000000-0005-0000-0000-0000DD4A0000}"/>
    <cellStyle name="40% - Accent6 4 4 2 3 5" xfId="19420" xr:uid="{00000000-0005-0000-0000-0000DE4A0000}"/>
    <cellStyle name="40% - Accent6 4 4 2 3 6" xfId="23668" xr:uid="{00000000-0005-0000-0000-0000DF4A0000}"/>
    <cellStyle name="40% - Accent6 4 4 2 3 7" xfId="27762" xr:uid="{00000000-0005-0000-0000-0000E04A0000}"/>
    <cellStyle name="40% - Accent6 4 4 2 4" xfId="3608" xr:uid="{00000000-0005-0000-0000-0000E14A0000}"/>
    <cellStyle name="40% - Accent6 4 4 2 4 2" xfId="8582" xr:uid="{00000000-0005-0000-0000-0000E24A0000}"/>
    <cellStyle name="40% - Accent6 4 4 2 4 3" xfId="12859" xr:uid="{00000000-0005-0000-0000-0000E34A0000}"/>
    <cellStyle name="40% - Accent6 4 4 2 4 4" xfId="17117" xr:uid="{00000000-0005-0000-0000-0000E44A0000}"/>
    <cellStyle name="40% - Accent6 4 4 2 4 5" xfId="21336" xr:uid="{00000000-0005-0000-0000-0000E54A0000}"/>
    <cellStyle name="40% - Accent6 4 4 2 4 6" xfId="25531" xr:uid="{00000000-0005-0000-0000-0000E64A0000}"/>
    <cellStyle name="40% - Accent6 4 4 2 4 7" xfId="29427" xr:uid="{00000000-0005-0000-0000-0000E74A0000}"/>
    <cellStyle name="40% - Accent6 4 4 2 5" xfId="4956" xr:uid="{00000000-0005-0000-0000-0000E84A0000}"/>
    <cellStyle name="40% - Accent6 4 4 2 5 2" xfId="9928" xr:uid="{00000000-0005-0000-0000-0000E94A0000}"/>
    <cellStyle name="40% - Accent6 4 4 2 5 3" xfId="14206" xr:uid="{00000000-0005-0000-0000-0000EA4A0000}"/>
    <cellStyle name="40% - Accent6 4 4 2 5 4" xfId="18462" xr:uid="{00000000-0005-0000-0000-0000EB4A0000}"/>
    <cellStyle name="40% - Accent6 4 4 2 5 5" xfId="22679" xr:uid="{00000000-0005-0000-0000-0000EC4A0000}"/>
    <cellStyle name="40% - Accent6 4 4 2 5 6" xfId="26865" xr:uid="{00000000-0005-0000-0000-0000ED4A0000}"/>
    <cellStyle name="40% - Accent6 4 4 2 5 7" xfId="30744" xr:uid="{00000000-0005-0000-0000-0000EE4A0000}"/>
    <cellStyle name="40% - Accent6 4 4 2 6" xfId="5874" xr:uid="{00000000-0005-0000-0000-0000EF4A0000}"/>
    <cellStyle name="40% - Accent6 4 4 2 7" xfId="10166" xr:uid="{00000000-0005-0000-0000-0000F04A0000}"/>
    <cellStyle name="40% - Accent6 4 4 2 8" xfId="14444" xr:uid="{00000000-0005-0000-0000-0000F14A0000}"/>
    <cellStyle name="40% - Accent6 4 4 2 9" xfId="18700" xr:uid="{00000000-0005-0000-0000-0000F24A0000}"/>
    <cellStyle name="40% - Accent6 4 4 3" xfId="2172" xr:uid="{00000000-0005-0000-0000-0000F34A0000}"/>
    <cellStyle name="40% - Accent6 4 4 3 2" xfId="3936" xr:uid="{00000000-0005-0000-0000-0000F44A0000}"/>
    <cellStyle name="40% - Accent6 4 4 3 2 2" xfId="8910" xr:uid="{00000000-0005-0000-0000-0000F54A0000}"/>
    <cellStyle name="40% - Accent6 4 4 3 2 3" xfId="13187" xr:uid="{00000000-0005-0000-0000-0000F64A0000}"/>
    <cellStyle name="40% - Accent6 4 4 3 2 4" xfId="17445" xr:uid="{00000000-0005-0000-0000-0000F74A0000}"/>
    <cellStyle name="40% - Accent6 4 4 3 2 5" xfId="21664" xr:uid="{00000000-0005-0000-0000-0000F84A0000}"/>
    <cellStyle name="40% - Accent6 4 4 3 2 6" xfId="25859" xr:uid="{00000000-0005-0000-0000-0000F94A0000}"/>
    <cellStyle name="40% - Accent6 4 4 3 2 7" xfId="29755" xr:uid="{00000000-0005-0000-0000-0000FA4A0000}"/>
    <cellStyle name="40% - Accent6 4 4 3 3" xfId="7146" xr:uid="{00000000-0005-0000-0000-0000FB4A0000}"/>
    <cellStyle name="40% - Accent6 4 4 3 4" xfId="11431" xr:uid="{00000000-0005-0000-0000-0000FC4A0000}"/>
    <cellStyle name="40% - Accent6 4 4 3 5" xfId="15703" xr:uid="{00000000-0005-0000-0000-0000FD4A0000}"/>
    <cellStyle name="40% - Accent6 4 4 3 6" xfId="19937" xr:uid="{00000000-0005-0000-0000-0000FE4A0000}"/>
    <cellStyle name="40% - Accent6 4 4 3 7" xfId="24175" xr:uid="{00000000-0005-0000-0000-0000FF4A0000}"/>
    <cellStyle name="40% - Accent6 4 4 3 8" xfId="28253" xr:uid="{00000000-0005-0000-0000-0000004B0000}"/>
    <cellStyle name="40% - Accent6 4 4 4" xfId="1315" xr:uid="{00000000-0005-0000-0000-0000014B0000}"/>
    <cellStyle name="40% - Accent6 4 4 4 2" xfId="6290" xr:uid="{00000000-0005-0000-0000-0000024B0000}"/>
    <cellStyle name="40% - Accent6 4 4 4 3" xfId="10579" xr:uid="{00000000-0005-0000-0000-0000034B0000}"/>
    <cellStyle name="40% - Accent6 4 4 4 4" xfId="14855" xr:uid="{00000000-0005-0000-0000-0000044B0000}"/>
    <cellStyle name="40% - Accent6 4 4 4 5" xfId="19096" xr:uid="{00000000-0005-0000-0000-0000054B0000}"/>
    <cellStyle name="40% - Accent6 4 4 4 6" xfId="23343" xr:uid="{00000000-0005-0000-0000-0000064B0000}"/>
    <cellStyle name="40% - Accent6 4 4 4 7" xfId="27446" xr:uid="{00000000-0005-0000-0000-0000074B0000}"/>
    <cellStyle name="40% - Accent6 4 4 5" xfId="3279" xr:uid="{00000000-0005-0000-0000-0000084B0000}"/>
    <cellStyle name="40% - Accent6 4 4 5 2" xfId="8252" xr:uid="{00000000-0005-0000-0000-0000094B0000}"/>
    <cellStyle name="40% - Accent6 4 4 5 3" xfId="12529" xr:uid="{00000000-0005-0000-0000-00000A4B0000}"/>
    <cellStyle name="40% - Accent6 4 4 5 4" xfId="16788" xr:uid="{00000000-0005-0000-0000-00000B4B0000}"/>
    <cellStyle name="40% - Accent6 4 4 5 5" xfId="21006" xr:uid="{00000000-0005-0000-0000-00000C4B0000}"/>
    <cellStyle name="40% - Accent6 4 4 5 6" xfId="25202" xr:uid="{00000000-0005-0000-0000-00000D4B0000}"/>
    <cellStyle name="40% - Accent6 4 4 5 7" xfId="29098" xr:uid="{00000000-0005-0000-0000-00000E4B0000}"/>
    <cellStyle name="40% - Accent6 4 4 6" xfId="4627" xr:uid="{00000000-0005-0000-0000-00000F4B0000}"/>
    <cellStyle name="40% - Accent6 4 4 6 2" xfId="9599" xr:uid="{00000000-0005-0000-0000-0000104B0000}"/>
    <cellStyle name="40% - Accent6 4 4 6 3" xfId="13877" xr:uid="{00000000-0005-0000-0000-0000114B0000}"/>
    <cellStyle name="40% - Accent6 4 4 6 4" xfId="18133" xr:uid="{00000000-0005-0000-0000-0000124B0000}"/>
    <cellStyle name="40% - Accent6 4 4 6 5" xfId="22350" xr:uid="{00000000-0005-0000-0000-0000134B0000}"/>
    <cellStyle name="40% - Accent6 4 4 6 6" xfId="26536" xr:uid="{00000000-0005-0000-0000-0000144B0000}"/>
    <cellStyle name="40% - Accent6 4 4 6 7" xfId="30415" xr:uid="{00000000-0005-0000-0000-0000154B0000}"/>
    <cellStyle name="40% - Accent6 4 4 7" xfId="5501" xr:uid="{00000000-0005-0000-0000-0000164B0000}"/>
    <cellStyle name="40% - Accent6 4 4 8" xfId="9277" xr:uid="{00000000-0005-0000-0000-0000174B0000}"/>
    <cellStyle name="40% - Accent6 4 4 9" xfId="13555" xr:uid="{00000000-0005-0000-0000-0000184B0000}"/>
    <cellStyle name="40% - Accent6 4 5" xfId="625" xr:uid="{00000000-0005-0000-0000-0000194B0000}"/>
    <cellStyle name="40% - Accent6 4 5 10" xfId="14591" xr:uid="{00000000-0005-0000-0000-00001A4B0000}"/>
    <cellStyle name="40% - Accent6 4 5 11" xfId="18766" xr:uid="{00000000-0005-0000-0000-00001B4B0000}"/>
    <cellStyle name="40% - Accent6 4 5 12" xfId="23087" xr:uid="{00000000-0005-0000-0000-00001C4B0000}"/>
    <cellStyle name="40% - Accent6 4 5 2" xfId="1644" xr:uid="{00000000-0005-0000-0000-00001D4B0000}"/>
    <cellStyle name="40% - Accent6 4 5 2 2" xfId="2490" xr:uid="{00000000-0005-0000-0000-00001E4B0000}"/>
    <cellStyle name="40% - Accent6 4 5 2 2 2" xfId="7464" xr:uid="{00000000-0005-0000-0000-00001F4B0000}"/>
    <cellStyle name="40% - Accent6 4 5 2 2 3" xfId="11749" xr:uid="{00000000-0005-0000-0000-0000204B0000}"/>
    <cellStyle name="40% - Accent6 4 5 2 2 4" xfId="16021" xr:uid="{00000000-0005-0000-0000-0000214B0000}"/>
    <cellStyle name="40% - Accent6 4 5 2 2 5" xfId="20255" xr:uid="{00000000-0005-0000-0000-0000224B0000}"/>
    <cellStyle name="40% - Accent6 4 5 2 2 6" xfId="24493" xr:uid="{00000000-0005-0000-0000-0000234B0000}"/>
    <cellStyle name="40% - Accent6 4 5 2 2 7" xfId="28571" xr:uid="{00000000-0005-0000-0000-0000244B0000}"/>
    <cellStyle name="40% - Accent6 4 5 2 3" xfId="3992" xr:uid="{00000000-0005-0000-0000-0000254B0000}"/>
    <cellStyle name="40% - Accent6 4 5 2 3 2" xfId="8966" xr:uid="{00000000-0005-0000-0000-0000264B0000}"/>
    <cellStyle name="40% - Accent6 4 5 2 3 3" xfId="13243" xr:uid="{00000000-0005-0000-0000-0000274B0000}"/>
    <cellStyle name="40% - Accent6 4 5 2 3 4" xfId="17501" xr:uid="{00000000-0005-0000-0000-0000284B0000}"/>
    <cellStyle name="40% - Accent6 4 5 2 3 5" xfId="21720" xr:uid="{00000000-0005-0000-0000-0000294B0000}"/>
    <cellStyle name="40% - Accent6 4 5 2 3 6" xfId="25915" xr:uid="{00000000-0005-0000-0000-00002A4B0000}"/>
    <cellStyle name="40% - Accent6 4 5 2 3 7" xfId="29811" xr:uid="{00000000-0005-0000-0000-00002B4B0000}"/>
    <cellStyle name="40% - Accent6 4 5 2 4" xfId="6619" xr:uid="{00000000-0005-0000-0000-00002C4B0000}"/>
    <cellStyle name="40% - Accent6 4 5 2 5" xfId="10908" xr:uid="{00000000-0005-0000-0000-00002D4B0000}"/>
    <cellStyle name="40% - Accent6 4 5 2 6" xfId="15184" xr:uid="{00000000-0005-0000-0000-00002E4B0000}"/>
    <cellStyle name="40% - Accent6 4 5 2 7" xfId="19422" xr:uid="{00000000-0005-0000-0000-00002F4B0000}"/>
    <cellStyle name="40% - Accent6 4 5 2 8" xfId="23670" xr:uid="{00000000-0005-0000-0000-0000304B0000}"/>
    <cellStyle name="40% - Accent6 4 5 2 9" xfId="27764" xr:uid="{00000000-0005-0000-0000-0000314B0000}"/>
    <cellStyle name="40% - Accent6 4 5 3" xfId="2489" xr:uid="{00000000-0005-0000-0000-0000324B0000}"/>
    <cellStyle name="40% - Accent6 4 5 3 2" xfId="7463" xr:uid="{00000000-0005-0000-0000-0000334B0000}"/>
    <cellStyle name="40% - Accent6 4 5 3 3" xfId="11748" xr:uid="{00000000-0005-0000-0000-0000344B0000}"/>
    <cellStyle name="40% - Accent6 4 5 3 4" xfId="16020" xr:uid="{00000000-0005-0000-0000-0000354B0000}"/>
    <cellStyle name="40% - Accent6 4 5 3 5" xfId="20254" xr:uid="{00000000-0005-0000-0000-0000364B0000}"/>
    <cellStyle name="40% - Accent6 4 5 3 6" xfId="24492" xr:uid="{00000000-0005-0000-0000-0000374B0000}"/>
    <cellStyle name="40% - Accent6 4 5 3 7" xfId="28570" xr:uid="{00000000-0005-0000-0000-0000384B0000}"/>
    <cellStyle name="40% - Accent6 4 5 4" xfId="1643" xr:uid="{00000000-0005-0000-0000-0000394B0000}"/>
    <cellStyle name="40% - Accent6 4 5 4 2" xfId="6618" xr:uid="{00000000-0005-0000-0000-00003A4B0000}"/>
    <cellStyle name="40% - Accent6 4 5 4 3" xfId="10907" xr:uid="{00000000-0005-0000-0000-00003B4B0000}"/>
    <cellStyle name="40% - Accent6 4 5 4 4" xfId="15183" xr:uid="{00000000-0005-0000-0000-00003C4B0000}"/>
    <cellStyle name="40% - Accent6 4 5 4 5" xfId="19421" xr:uid="{00000000-0005-0000-0000-00003D4B0000}"/>
    <cellStyle name="40% - Accent6 4 5 4 6" xfId="23669" xr:uid="{00000000-0005-0000-0000-00003E4B0000}"/>
    <cellStyle name="40% - Accent6 4 5 4 7" xfId="27763" xr:uid="{00000000-0005-0000-0000-00003F4B0000}"/>
    <cellStyle name="40% - Accent6 4 5 5" xfId="3335" xr:uid="{00000000-0005-0000-0000-0000404B0000}"/>
    <cellStyle name="40% - Accent6 4 5 5 2" xfId="8309" xr:uid="{00000000-0005-0000-0000-0000414B0000}"/>
    <cellStyle name="40% - Accent6 4 5 5 3" xfId="12586" xr:uid="{00000000-0005-0000-0000-0000424B0000}"/>
    <cellStyle name="40% - Accent6 4 5 5 4" xfId="16844" xr:uid="{00000000-0005-0000-0000-0000434B0000}"/>
    <cellStyle name="40% - Accent6 4 5 5 5" xfId="21063" xr:uid="{00000000-0005-0000-0000-0000444B0000}"/>
    <cellStyle name="40% - Accent6 4 5 5 6" xfId="25258" xr:uid="{00000000-0005-0000-0000-0000454B0000}"/>
    <cellStyle name="40% - Accent6 4 5 5 7" xfId="29154" xr:uid="{00000000-0005-0000-0000-0000464B0000}"/>
    <cellStyle name="40% - Accent6 4 5 6" xfId="4683" xr:uid="{00000000-0005-0000-0000-0000474B0000}"/>
    <cellStyle name="40% - Accent6 4 5 6 2" xfId="9655" xr:uid="{00000000-0005-0000-0000-0000484B0000}"/>
    <cellStyle name="40% - Accent6 4 5 6 3" xfId="13933" xr:uid="{00000000-0005-0000-0000-0000494B0000}"/>
    <cellStyle name="40% - Accent6 4 5 6 4" xfId="18189" xr:uid="{00000000-0005-0000-0000-00004A4B0000}"/>
    <cellStyle name="40% - Accent6 4 5 6 5" xfId="22406" xr:uid="{00000000-0005-0000-0000-00004B4B0000}"/>
    <cellStyle name="40% - Accent6 4 5 6 6" xfId="26592" xr:uid="{00000000-0005-0000-0000-00004C4B0000}"/>
    <cellStyle name="40% - Accent6 4 5 6 7" xfId="30471" xr:uid="{00000000-0005-0000-0000-00004D4B0000}"/>
    <cellStyle name="40% - Accent6 4 5 7" xfId="5601" xr:uid="{00000000-0005-0000-0000-00004E4B0000}"/>
    <cellStyle name="40% - Accent6 4 5 8" xfId="6023" xr:uid="{00000000-0005-0000-0000-00004F4B0000}"/>
    <cellStyle name="40% - Accent6 4 5 9" xfId="10312" xr:uid="{00000000-0005-0000-0000-0000504B0000}"/>
    <cellStyle name="40% - Accent6 4 6" xfId="1645" xr:uid="{00000000-0005-0000-0000-0000514B0000}"/>
    <cellStyle name="40% - Accent6 4 6 2" xfId="2491" xr:uid="{00000000-0005-0000-0000-0000524B0000}"/>
    <cellStyle name="40% - Accent6 4 6 2 2" xfId="7465" xr:uid="{00000000-0005-0000-0000-0000534B0000}"/>
    <cellStyle name="40% - Accent6 4 6 2 3" xfId="11750" xr:uid="{00000000-0005-0000-0000-0000544B0000}"/>
    <cellStyle name="40% - Accent6 4 6 2 4" xfId="16022" xr:uid="{00000000-0005-0000-0000-0000554B0000}"/>
    <cellStyle name="40% - Accent6 4 6 2 5" xfId="20256" xr:uid="{00000000-0005-0000-0000-0000564B0000}"/>
    <cellStyle name="40% - Accent6 4 6 2 6" xfId="24494" xr:uid="{00000000-0005-0000-0000-0000574B0000}"/>
    <cellStyle name="40% - Accent6 4 6 2 7" xfId="28572" xr:uid="{00000000-0005-0000-0000-0000584B0000}"/>
    <cellStyle name="40% - Accent6 4 6 3" xfId="3663" xr:uid="{00000000-0005-0000-0000-0000594B0000}"/>
    <cellStyle name="40% - Accent6 4 6 3 2" xfId="8637" xr:uid="{00000000-0005-0000-0000-00005A4B0000}"/>
    <cellStyle name="40% - Accent6 4 6 3 3" xfId="12914" xr:uid="{00000000-0005-0000-0000-00005B4B0000}"/>
    <cellStyle name="40% - Accent6 4 6 3 4" xfId="17172" xr:uid="{00000000-0005-0000-0000-00005C4B0000}"/>
    <cellStyle name="40% - Accent6 4 6 3 5" xfId="21391" xr:uid="{00000000-0005-0000-0000-00005D4B0000}"/>
    <cellStyle name="40% - Accent6 4 6 3 6" xfId="25586" xr:uid="{00000000-0005-0000-0000-00005E4B0000}"/>
    <cellStyle name="40% - Accent6 4 6 3 7" xfId="29482" xr:uid="{00000000-0005-0000-0000-00005F4B0000}"/>
    <cellStyle name="40% - Accent6 4 6 4" xfId="6620" xr:uid="{00000000-0005-0000-0000-0000604B0000}"/>
    <cellStyle name="40% - Accent6 4 6 5" xfId="10909" xr:uid="{00000000-0005-0000-0000-0000614B0000}"/>
    <cellStyle name="40% - Accent6 4 6 6" xfId="15185" xr:uid="{00000000-0005-0000-0000-0000624B0000}"/>
    <cellStyle name="40% - Accent6 4 6 7" xfId="19423" xr:uid="{00000000-0005-0000-0000-0000634B0000}"/>
    <cellStyle name="40% - Accent6 4 6 8" xfId="23671" xr:uid="{00000000-0005-0000-0000-0000644B0000}"/>
    <cellStyle name="40% - Accent6 4 6 9" xfId="27765" xr:uid="{00000000-0005-0000-0000-0000654B0000}"/>
    <cellStyle name="40% - Accent6 4 7" xfId="1877" xr:uid="{00000000-0005-0000-0000-0000664B0000}"/>
    <cellStyle name="40% - Accent6 4 7 2" xfId="6851" xr:uid="{00000000-0005-0000-0000-0000674B0000}"/>
    <cellStyle name="40% - Accent6 4 7 3" xfId="11137" xr:uid="{00000000-0005-0000-0000-0000684B0000}"/>
    <cellStyle name="40% - Accent6 4 7 4" xfId="15411" xr:uid="{00000000-0005-0000-0000-0000694B0000}"/>
    <cellStyle name="40% - Accent6 4 7 5" xfId="19646" xr:uid="{00000000-0005-0000-0000-00006A4B0000}"/>
    <cellStyle name="40% - Accent6 4 7 6" xfId="23886" xr:uid="{00000000-0005-0000-0000-00006B4B0000}"/>
    <cellStyle name="40% - Accent6 4 7 7" xfId="27967" xr:uid="{00000000-0005-0000-0000-00006C4B0000}"/>
    <cellStyle name="40% - Accent6 4 8" xfId="964" xr:uid="{00000000-0005-0000-0000-00006D4B0000}"/>
    <cellStyle name="40% - Accent6 4 8 2" xfId="5940" xr:uid="{00000000-0005-0000-0000-00006E4B0000}"/>
    <cellStyle name="40% - Accent6 4 8 3" xfId="10230" xr:uid="{00000000-0005-0000-0000-00006F4B0000}"/>
    <cellStyle name="40% - Accent6 4 8 4" xfId="14509" xr:uid="{00000000-0005-0000-0000-0000704B0000}"/>
    <cellStyle name="40% - Accent6 4 8 5" xfId="18763" xr:uid="{00000000-0005-0000-0000-0000714B0000}"/>
    <cellStyle name="40% - Accent6 4 8 6" xfId="23013" xr:uid="{00000000-0005-0000-0000-0000724B0000}"/>
    <cellStyle name="40% - Accent6 4 8 7" xfId="27158" xr:uid="{00000000-0005-0000-0000-0000734B0000}"/>
    <cellStyle name="40% - Accent6 4 9" xfId="3001" xr:uid="{00000000-0005-0000-0000-0000744B0000}"/>
    <cellStyle name="40% - Accent6 4 9 2" xfId="7974" xr:uid="{00000000-0005-0000-0000-0000754B0000}"/>
    <cellStyle name="40% - Accent6 4 9 3" xfId="12251" xr:uid="{00000000-0005-0000-0000-0000764B0000}"/>
    <cellStyle name="40% - Accent6 4 9 4" xfId="16510" xr:uid="{00000000-0005-0000-0000-0000774B0000}"/>
    <cellStyle name="40% - Accent6 4 9 5" xfId="20729" xr:uid="{00000000-0005-0000-0000-0000784B0000}"/>
    <cellStyle name="40% - Accent6 4 9 6" xfId="24927" xr:uid="{00000000-0005-0000-0000-0000794B0000}"/>
    <cellStyle name="40% - Accent6 4 9 7" xfId="28824" xr:uid="{00000000-0005-0000-0000-00007A4B0000}"/>
    <cellStyle name="40% - Accent6 5" xfId="273" xr:uid="{00000000-0005-0000-0000-00007B4B0000}"/>
    <cellStyle name="40% - Accent6 5 2" xfId="441" xr:uid="{00000000-0005-0000-0000-00007C4B0000}"/>
    <cellStyle name="40% - Accent6 5 2 10" xfId="19687" xr:uid="{00000000-0005-0000-0000-00007D4B0000}"/>
    <cellStyle name="40% - Accent6 5 2 11" xfId="24862" xr:uid="{00000000-0005-0000-0000-00007E4B0000}"/>
    <cellStyle name="40% - Accent6 5 2 2" xfId="815" xr:uid="{00000000-0005-0000-0000-00007F4B0000}"/>
    <cellStyle name="40% - Accent6 5 2 2 10" xfId="18617" xr:uid="{00000000-0005-0000-0000-0000804B0000}"/>
    <cellStyle name="40% - Accent6 5 2 2 11" xfId="22868" xr:uid="{00000000-0005-0000-0000-0000814B0000}"/>
    <cellStyle name="40% - Accent6 5 2 2 12" xfId="27020" xr:uid="{00000000-0005-0000-0000-0000824B0000}"/>
    <cellStyle name="40% - Accent6 5 2 2 2" xfId="1646" xr:uid="{00000000-0005-0000-0000-0000834B0000}"/>
    <cellStyle name="40% - Accent6 5 2 2 2 2" xfId="2492" xr:uid="{00000000-0005-0000-0000-0000844B0000}"/>
    <cellStyle name="40% - Accent6 5 2 2 2 2 2" xfId="7466" xr:uid="{00000000-0005-0000-0000-0000854B0000}"/>
    <cellStyle name="40% - Accent6 5 2 2 2 2 3" xfId="11751" xr:uid="{00000000-0005-0000-0000-0000864B0000}"/>
    <cellStyle name="40% - Accent6 5 2 2 2 2 4" xfId="16023" xr:uid="{00000000-0005-0000-0000-0000874B0000}"/>
    <cellStyle name="40% - Accent6 5 2 2 2 2 5" xfId="20257" xr:uid="{00000000-0005-0000-0000-0000884B0000}"/>
    <cellStyle name="40% - Accent6 5 2 2 2 2 6" xfId="24495" xr:uid="{00000000-0005-0000-0000-0000894B0000}"/>
    <cellStyle name="40% - Accent6 5 2 2 2 2 7" xfId="28573" xr:uid="{00000000-0005-0000-0000-00008A4B0000}"/>
    <cellStyle name="40% - Accent6 5 2 2 2 3" xfId="4182" xr:uid="{00000000-0005-0000-0000-00008B4B0000}"/>
    <cellStyle name="40% - Accent6 5 2 2 2 3 2" xfId="9156" xr:uid="{00000000-0005-0000-0000-00008C4B0000}"/>
    <cellStyle name="40% - Accent6 5 2 2 2 3 3" xfId="13433" xr:uid="{00000000-0005-0000-0000-00008D4B0000}"/>
    <cellStyle name="40% - Accent6 5 2 2 2 3 4" xfId="17691" xr:uid="{00000000-0005-0000-0000-00008E4B0000}"/>
    <cellStyle name="40% - Accent6 5 2 2 2 3 5" xfId="21910" xr:uid="{00000000-0005-0000-0000-00008F4B0000}"/>
    <cellStyle name="40% - Accent6 5 2 2 2 3 6" xfId="26105" xr:uid="{00000000-0005-0000-0000-0000904B0000}"/>
    <cellStyle name="40% - Accent6 5 2 2 2 3 7" xfId="30001" xr:uid="{00000000-0005-0000-0000-0000914B0000}"/>
    <cellStyle name="40% - Accent6 5 2 2 2 4" xfId="6621" xr:uid="{00000000-0005-0000-0000-0000924B0000}"/>
    <cellStyle name="40% - Accent6 5 2 2 2 5" xfId="10910" xr:uid="{00000000-0005-0000-0000-0000934B0000}"/>
    <cellStyle name="40% - Accent6 5 2 2 2 6" xfId="15186" xr:uid="{00000000-0005-0000-0000-0000944B0000}"/>
    <cellStyle name="40% - Accent6 5 2 2 2 7" xfId="19424" xr:uid="{00000000-0005-0000-0000-0000954B0000}"/>
    <cellStyle name="40% - Accent6 5 2 2 2 8" xfId="23672" xr:uid="{00000000-0005-0000-0000-0000964B0000}"/>
    <cellStyle name="40% - Accent6 5 2 2 2 9" xfId="27766" xr:uid="{00000000-0005-0000-0000-0000974B0000}"/>
    <cellStyle name="40% - Accent6 5 2 2 3" xfId="2074" xr:uid="{00000000-0005-0000-0000-0000984B0000}"/>
    <cellStyle name="40% - Accent6 5 2 2 3 2" xfId="7048" xr:uid="{00000000-0005-0000-0000-0000994B0000}"/>
    <cellStyle name="40% - Accent6 5 2 2 3 3" xfId="11333" xr:uid="{00000000-0005-0000-0000-00009A4B0000}"/>
    <cellStyle name="40% - Accent6 5 2 2 3 4" xfId="15605" xr:uid="{00000000-0005-0000-0000-00009B4B0000}"/>
    <cellStyle name="40% - Accent6 5 2 2 3 5" xfId="19839" xr:uid="{00000000-0005-0000-0000-00009C4B0000}"/>
    <cellStyle name="40% - Accent6 5 2 2 3 6" xfId="24077" xr:uid="{00000000-0005-0000-0000-00009D4B0000}"/>
    <cellStyle name="40% - Accent6 5 2 2 3 7" xfId="28155" xr:uid="{00000000-0005-0000-0000-00009E4B0000}"/>
    <cellStyle name="40% - Accent6 5 2 2 4" xfId="1213" xr:uid="{00000000-0005-0000-0000-00009F4B0000}"/>
    <cellStyle name="40% - Accent6 5 2 2 4 2" xfId="6188" xr:uid="{00000000-0005-0000-0000-0000A04B0000}"/>
    <cellStyle name="40% - Accent6 5 2 2 4 3" xfId="10477" xr:uid="{00000000-0005-0000-0000-0000A14B0000}"/>
    <cellStyle name="40% - Accent6 5 2 2 4 4" xfId="14755" xr:uid="{00000000-0005-0000-0000-0000A24B0000}"/>
    <cellStyle name="40% - Accent6 5 2 2 4 5" xfId="18997" xr:uid="{00000000-0005-0000-0000-0000A34B0000}"/>
    <cellStyle name="40% - Accent6 5 2 2 4 6" xfId="23243" xr:uid="{00000000-0005-0000-0000-0000A44B0000}"/>
    <cellStyle name="40% - Accent6 5 2 2 4 7" xfId="27348" xr:uid="{00000000-0005-0000-0000-0000A54B0000}"/>
    <cellStyle name="40% - Accent6 5 2 2 5" xfId="3525" xr:uid="{00000000-0005-0000-0000-0000A64B0000}"/>
    <cellStyle name="40% - Accent6 5 2 2 5 2" xfId="8499" xr:uid="{00000000-0005-0000-0000-0000A74B0000}"/>
    <cellStyle name="40% - Accent6 5 2 2 5 3" xfId="12776" xr:uid="{00000000-0005-0000-0000-0000A84B0000}"/>
    <cellStyle name="40% - Accent6 5 2 2 5 4" xfId="17034" xr:uid="{00000000-0005-0000-0000-0000A94B0000}"/>
    <cellStyle name="40% - Accent6 5 2 2 5 5" xfId="21253" xr:uid="{00000000-0005-0000-0000-0000AA4B0000}"/>
    <cellStyle name="40% - Accent6 5 2 2 5 6" xfId="25448" xr:uid="{00000000-0005-0000-0000-0000AB4B0000}"/>
    <cellStyle name="40% - Accent6 5 2 2 5 7" xfId="29344" xr:uid="{00000000-0005-0000-0000-0000AC4B0000}"/>
    <cellStyle name="40% - Accent6 5 2 2 6" xfId="4873" xr:uid="{00000000-0005-0000-0000-0000AD4B0000}"/>
    <cellStyle name="40% - Accent6 5 2 2 6 2" xfId="9845" xr:uid="{00000000-0005-0000-0000-0000AE4B0000}"/>
    <cellStyle name="40% - Accent6 5 2 2 6 3" xfId="14123" xr:uid="{00000000-0005-0000-0000-0000AF4B0000}"/>
    <cellStyle name="40% - Accent6 5 2 2 6 4" xfId="18379" xr:uid="{00000000-0005-0000-0000-0000B04B0000}"/>
    <cellStyle name="40% - Accent6 5 2 2 6 5" xfId="22596" xr:uid="{00000000-0005-0000-0000-0000B14B0000}"/>
    <cellStyle name="40% - Accent6 5 2 2 6 6" xfId="26782" xr:uid="{00000000-0005-0000-0000-0000B24B0000}"/>
    <cellStyle name="40% - Accent6 5 2 2 6 7" xfId="30661" xr:uid="{00000000-0005-0000-0000-0000B34B0000}"/>
    <cellStyle name="40% - Accent6 5 2 2 7" xfId="5791" xr:uid="{00000000-0005-0000-0000-0000B44B0000}"/>
    <cellStyle name="40% - Accent6 5 2 2 8" xfId="10083" xr:uid="{00000000-0005-0000-0000-0000B54B0000}"/>
    <cellStyle name="40% - Accent6 5 2 2 9" xfId="14361" xr:uid="{00000000-0005-0000-0000-0000B64B0000}"/>
    <cellStyle name="40% - Accent6 5 2 3" xfId="1114" xr:uid="{00000000-0005-0000-0000-0000B74B0000}"/>
    <cellStyle name="40% - Accent6 5 2 3 2" xfId="3853" xr:uid="{00000000-0005-0000-0000-0000B84B0000}"/>
    <cellStyle name="40% - Accent6 5 2 3 2 2" xfId="8827" xr:uid="{00000000-0005-0000-0000-0000B94B0000}"/>
    <cellStyle name="40% - Accent6 5 2 3 2 3" xfId="13104" xr:uid="{00000000-0005-0000-0000-0000BA4B0000}"/>
    <cellStyle name="40% - Accent6 5 2 3 2 4" xfId="17362" xr:uid="{00000000-0005-0000-0000-0000BB4B0000}"/>
    <cellStyle name="40% - Accent6 5 2 3 2 5" xfId="21581" xr:uid="{00000000-0005-0000-0000-0000BC4B0000}"/>
    <cellStyle name="40% - Accent6 5 2 3 2 6" xfId="25776" xr:uid="{00000000-0005-0000-0000-0000BD4B0000}"/>
    <cellStyle name="40% - Accent6 5 2 3 2 7" xfId="29672" xr:uid="{00000000-0005-0000-0000-0000BE4B0000}"/>
    <cellStyle name="40% - Accent6 5 2 4" xfId="3196" xr:uid="{00000000-0005-0000-0000-0000BF4B0000}"/>
    <cellStyle name="40% - Accent6 5 2 4 2" xfId="8169" xr:uid="{00000000-0005-0000-0000-0000C04B0000}"/>
    <cellStyle name="40% - Accent6 5 2 4 3" xfId="12446" xr:uid="{00000000-0005-0000-0000-0000C14B0000}"/>
    <cellStyle name="40% - Accent6 5 2 4 4" xfId="16705" xr:uid="{00000000-0005-0000-0000-0000C24B0000}"/>
    <cellStyle name="40% - Accent6 5 2 4 5" xfId="20923" xr:uid="{00000000-0005-0000-0000-0000C34B0000}"/>
    <cellStyle name="40% - Accent6 5 2 4 6" xfId="25119" xr:uid="{00000000-0005-0000-0000-0000C44B0000}"/>
    <cellStyle name="40% - Accent6 5 2 4 7" xfId="29015" xr:uid="{00000000-0005-0000-0000-0000C54B0000}"/>
    <cellStyle name="40% - Accent6 5 2 5" xfId="4544" xr:uid="{00000000-0005-0000-0000-0000C64B0000}"/>
    <cellStyle name="40% - Accent6 5 2 5 2" xfId="9516" xr:uid="{00000000-0005-0000-0000-0000C74B0000}"/>
    <cellStyle name="40% - Accent6 5 2 5 3" xfId="13794" xr:uid="{00000000-0005-0000-0000-0000C84B0000}"/>
    <cellStyle name="40% - Accent6 5 2 5 4" xfId="18050" xr:uid="{00000000-0005-0000-0000-0000C94B0000}"/>
    <cellStyle name="40% - Accent6 5 2 5 5" xfId="22267" xr:uid="{00000000-0005-0000-0000-0000CA4B0000}"/>
    <cellStyle name="40% - Accent6 5 2 5 6" xfId="26453" xr:uid="{00000000-0005-0000-0000-0000CB4B0000}"/>
    <cellStyle name="40% - Accent6 5 2 5 7" xfId="30332" xr:uid="{00000000-0005-0000-0000-0000CC4B0000}"/>
    <cellStyle name="40% - Accent6 5 2 6" xfId="5418" xr:uid="{00000000-0005-0000-0000-0000CD4B0000}"/>
    <cellStyle name="40% - Accent6 5 2 7" xfId="7906" xr:uid="{00000000-0005-0000-0000-0000CE4B0000}"/>
    <cellStyle name="40% - Accent6 5 2 8" xfId="12184" xr:uid="{00000000-0005-0000-0000-0000CF4B0000}"/>
    <cellStyle name="40% - Accent6 5 2 9" xfId="16443" xr:uid="{00000000-0005-0000-0000-0000D04B0000}"/>
    <cellStyle name="40% - Accent6 5 3" xfId="344" xr:uid="{00000000-0005-0000-0000-0000D14B0000}"/>
    <cellStyle name="40% - Accent6 5 3 10" xfId="20550" xr:uid="{00000000-0005-0000-0000-0000D24B0000}"/>
    <cellStyle name="40% - Accent6 5 3 11" xfId="24738" xr:uid="{00000000-0005-0000-0000-0000D34B0000}"/>
    <cellStyle name="40% - Accent6 5 3 2" xfId="724" xr:uid="{00000000-0005-0000-0000-0000D44B0000}"/>
    <cellStyle name="40% - Accent6 5 3 2 10" xfId="26929" xr:uid="{00000000-0005-0000-0000-0000D54B0000}"/>
    <cellStyle name="40% - Accent6 5 3 2 2" xfId="2493" xr:uid="{00000000-0005-0000-0000-0000D64B0000}"/>
    <cellStyle name="40% - Accent6 5 3 2 2 2" xfId="4091" xr:uid="{00000000-0005-0000-0000-0000D74B0000}"/>
    <cellStyle name="40% - Accent6 5 3 2 2 2 2" xfId="9065" xr:uid="{00000000-0005-0000-0000-0000D84B0000}"/>
    <cellStyle name="40% - Accent6 5 3 2 2 2 3" xfId="13342" xr:uid="{00000000-0005-0000-0000-0000D94B0000}"/>
    <cellStyle name="40% - Accent6 5 3 2 2 2 4" xfId="17600" xr:uid="{00000000-0005-0000-0000-0000DA4B0000}"/>
    <cellStyle name="40% - Accent6 5 3 2 2 2 5" xfId="21819" xr:uid="{00000000-0005-0000-0000-0000DB4B0000}"/>
    <cellStyle name="40% - Accent6 5 3 2 2 2 6" xfId="26014" xr:uid="{00000000-0005-0000-0000-0000DC4B0000}"/>
    <cellStyle name="40% - Accent6 5 3 2 2 2 7" xfId="29910" xr:uid="{00000000-0005-0000-0000-0000DD4B0000}"/>
    <cellStyle name="40% - Accent6 5 3 2 2 3" xfId="7467" xr:uid="{00000000-0005-0000-0000-0000DE4B0000}"/>
    <cellStyle name="40% - Accent6 5 3 2 2 4" xfId="11752" xr:uid="{00000000-0005-0000-0000-0000DF4B0000}"/>
    <cellStyle name="40% - Accent6 5 3 2 2 5" xfId="16024" xr:uid="{00000000-0005-0000-0000-0000E04B0000}"/>
    <cellStyle name="40% - Accent6 5 3 2 2 6" xfId="20258" xr:uid="{00000000-0005-0000-0000-0000E14B0000}"/>
    <cellStyle name="40% - Accent6 5 3 2 2 7" xfId="24496" xr:uid="{00000000-0005-0000-0000-0000E24B0000}"/>
    <cellStyle name="40% - Accent6 5 3 2 2 8" xfId="28574" xr:uid="{00000000-0005-0000-0000-0000E34B0000}"/>
    <cellStyle name="40% - Accent6 5 3 2 3" xfId="3434" xr:uid="{00000000-0005-0000-0000-0000E44B0000}"/>
    <cellStyle name="40% - Accent6 5 3 2 3 2" xfId="8408" xr:uid="{00000000-0005-0000-0000-0000E54B0000}"/>
    <cellStyle name="40% - Accent6 5 3 2 3 3" xfId="12685" xr:uid="{00000000-0005-0000-0000-0000E64B0000}"/>
    <cellStyle name="40% - Accent6 5 3 2 3 4" xfId="16943" xr:uid="{00000000-0005-0000-0000-0000E74B0000}"/>
    <cellStyle name="40% - Accent6 5 3 2 3 5" xfId="21162" xr:uid="{00000000-0005-0000-0000-0000E84B0000}"/>
    <cellStyle name="40% - Accent6 5 3 2 3 6" xfId="25357" xr:uid="{00000000-0005-0000-0000-0000E94B0000}"/>
    <cellStyle name="40% - Accent6 5 3 2 3 7" xfId="29253" xr:uid="{00000000-0005-0000-0000-0000EA4B0000}"/>
    <cellStyle name="40% - Accent6 5 3 2 4" xfId="4782" xr:uid="{00000000-0005-0000-0000-0000EB4B0000}"/>
    <cellStyle name="40% - Accent6 5 3 2 4 2" xfId="9754" xr:uid="{00000000-0005-0000-0000-0000EC4B0000}"/>
    <cellStyle name="40% - Accent6 5 3 2 4 3" xfId="14032" xr:uid="{00000000-0005-0000-0000-0000ED4B0000}"/>
    <cellStyle name="40% - Accent6 5 3 2 4 4" xfId="18288" xr:uid="{00000000-0005-0000-0000-0000EE4B0000}"/>
    <cellStyle name="40% - Accent6 5 3 2 4 5" xfId="22505" xr:uid="{00000000-0005-0000-0000-0000EF4B0000}"/>
    <cellStyle name="40% - Accent6 5 3 2 4 6" xfId="26691" xr:uid="{00000000-0005-0000-0000-0000F04B0000}"/>
    <cellStyle name="40% - Accent6 5 3 2 4 7" xfId="30570" xr:uid="{00000000-0005-0000-0000-0000F14B0000}"/>
    <cellStyle name="40% - Accent6 5 3 2 5" xfId="5700" xr:uid="{00000000-0005-0000-0000-0000F24B0000}"/>
    <cellStyle name="40% - Accent6 5 3 2 6" xfId="9992" xr:uid="{00000000-0005-0000-0000-0000F34B0000}"/>
    <cellStyle name="40% - Accent6 5 3 2 7" xfId="14270" xr:uid="{00000000-0005-0000-0000-0000F44B0000}"/>
    <cellStyle name="40% - Accent6 5 3 2 8" xfId="18526" xr:uid="{00000000-0005-0000-0000-0000F54B0000}"/>
    <cellStyle name="40% - Accent6 5 3 2 9" xfId="22777" xr:uid="{00000000-0005-0000-0000-0000F64B0000}"/>
    <cellStyle name="40% - Accent6 5 3 3" xfId="1647" xr:uid="{00000000-0005-0000-0000-0000F74B0000}"/>
    <cellStyle name="40% - Accent6 5 3 3 2" xfId="3762" xr:uid="{00000000-0005-0000-0000-0000F84B0000}"/>
    <cellStyle name="40% - Accent6 5 3 3 2 2" xfId="8736" xr:uid="{00000000-0005-0000-0000-0000F94B0000}"/>
    <cellStyle name="40% - Accent6 5 3 3 2 3" xfId="13013" xr:uid="{00000000-0005-0000-0000-0000FA4B0000}"/>
    <cellStyle name="40% - Accent6 5 3 3 2 4" xfId="17271" xr:uid="{00000000-0005-0000-0000-0000FB4B0000}"/>
    <cellStyle name="40% - Accent6 5 3 3 2 5" xfId="21490" xr:uid="{00000000-0005-0000-0000-0000FC4B0000}"/>
    <cellStyle name="40% - Accent6 5 3 3 2 6" xfId="25685" xr:uid="{00000000-0005-0000-0000-0000FD4B0000}"/>
    <cellStyle name="40% - Accent6 5 3 3 2 7" xfId="29581" xr:uid="{00000000-0005-0000-0000-0000FE4B0000}"/>
    <cellStyle name="40% - Accent6 5 3 3 3" xfId="6622" xr:uid="{00000000-0005-0000-0000-0000FF4B0000}"/>
    <cellStyle name="40% - Accent6 5 3 3 4" xfId="10911" xr:uid="{00000000-0005-0000-0000-0000004C0000}"/>
    <cellStyle name="40% - Accent6 5 3 3 5" xfId="15187" xr:uid="{00000000-0005-0000-0000-0000014C0000}"/>
    <cellStyle name="40% - Accent6 5 3 3 6" xfId="19425" xr:uid="{00000000-0005-0000-0000-0000024C0000}"/>
    <cellStyle name="40% - Accent6 5 3 3 7" xfId="23673" xr:uid="{00000000-0005-0000-0000-0000034C0000}"/>
    <cellStyle name="40% - Accent6 5 3 3 8" xfId="27767" xr:uid="{00000000-0005-0000-0000-0000044C0000}"/>
    <cellStyle name="40% - Accent6 5 3 4" xfId="3105" xr:uid="{00000000-0005-0000-0000-0000054C0000}"/>
    <cellStyle name="40% - Accent6 5 3 4 2" xfId="8078" xr:uid="{00000000-0005-0000-0000-0000064C0000}"/>
    <cellStyle name="40% - Accent6 5 3 4 3" xfId="12355" xr:uid="{00000000-0005-0000-0000-0000074C0000}"/>
    <cellStyle name="40% - Accent6 5 3 4 4" xfId="16614" xr:uid="{00000000-0005-0000-0000-0000084C0000}"/>
    <cellStyle name="40% - Accent6 5 3 4 5" xfId="20832" xr:uid="{00000000-0005-0000-0000-0000094C0000}"/>
    <cellStyle name="40% - Accent6 5 3 4 6" xfId="25028" xr:uid="{00000000-0005-0000-0000-00000A4C0000}"/>
    <cellStyle name="40% - Accent6 5 3 4 7" xfId="28924" xr:uid="{00000000-0005-0000-0000-00000B4C0000}"/>
    <cellStyle name="40% - Accent6 5 3 5" xfId="4453" xr:uid="{00000000-0005-0000-0000-00000C4C0000}"/>
    <cellStyle name="40% - Accent6 5 3 5 2" xfId="9425" xr:uid="{00000000-0005-0000-0000-00000D4C0000}"/>
    <cellStyle name="40% - Accent6 5 3 5 3" xfId="13703" xr:uid="{00000000-0005-0000-0000-00000E4C0000}"/>
    <cellStyle name="40% - Accent6 5 3 5 4" xfId="17959" xr:uid="{00000000-0005-0000-0000-00000F4C0000}"/>
    <cellStyle name="40% - Accent6 5 3 5 5" xfId="22176" xr:uid="{00000000-0005-0000-0000-0000104C0000}"/>
    <cellStyle name="40% - Accent6 5 3 5 6" xfId="26362" xr:uid="{00000000-0005-0000-0000-0000114C0000}"/>
    <cellStyle name="40% - Accent6 5 3 5 7" xfId="30241" xr:uid="{00000000-0005-0000-0000-0000124C0000}"/>
    <cellStyle name="40% - Accent6 5 3 6" xfId="5321" xr:uid="{00000000-0005-0000-0000-0000134C0000}"/>
    <cellStyle name="40% - Accent6 5 3 7" xfId="7733" xr:uid="{00000000-0005-0000-0000-0000144C0000}"/>
    <cellStyle name="40% - Accent6 5 3 8" xfId="12016" xr:uid="{00000000-0005-0000-0000-0000154C0000}"/>
    <cellStyle name="40% - Accent6 5 3 9" xfId="16288" xr:uid="{00000000-0005-0000-0000-0000164C0000}"/>
    <cellStyle name="40% - Accent6 5 4" xfId="1913" xr:uid="{00000000-0005-0000-0000-0000174C0000}"/>
    <cellStyle name="40% - Accent6 5 4 2" xfId="6887" xr:uid="{00000000-0005-0000-0000-0000184C0000}"/>
    <cellStyle name="40% - Accent6 5 4 3" xfId="11173" xr:uid="{00000000-0005-0000-0000-0000194C0000}"/>
    <cellStyle name="40% - Accent6 5 4 4" xfId="15445" xr:uid="{00000000-0005-0000-0000-00001A4C0000}"/>
    <cellStyle name="40% - Accent6 5 4 5" xfId="19682" xr:uid="{00000000-0005-0000-0000-00001B4C0000}"/>
    <cellStyle name="40% - Accent6 5 4 6" xfId="23920" xr:uid="{00000000-0005-0000-0000-00001C4C0000}"/>
    <cellStyle name="40% - Accent6 5 4 7" xfId="28001" xr:uid="{00000000-0005-0000-0000-00001D4C0000}"/>
    <cellStyle name="40% - Accent6 5 5" xfId="1019" xr:uid="{00000000-0005-0000-0000-00001E4C0000}"/>
    <cellStyle name="40% - Accent6 5 5 2" xfId="5995" xr:uid="{00000000-0005-0000-0000-00001F4C0000}"/>
    <cellStyle name="40% - Accent6 5 5 3" xfId="10285" xr:uid="{00000000-0005-0000-0000-0000204C0000}"/>
    <cellStyle name="40% - Accent6 5 5 4" xfId="14563" xr:uid="{00000000-0005-0000-0000-0000214C0000}"/>
    <cellStyle name="40% - Accent6 5 5 5" xfId="18814" xr:uid="{00000000-0005-0000-0000-0000224C0000}"/>
    <cellStyle name="40% - Accent6 5 5 6" xfId="23063" xr:uid="{00000000-0005-0000-0000-0000234C0000}"/>
    <cellStyle name="40% - Accent6 5 5 7" xfId="27193" xr:uid="{00000000-0005-0000-0000-0000244C0000}"/>
    <cellStyle name="40% - Accent6 6" xfId="373" xr:uid="{00000000-0005-0000-0000-0000254C0000}"/>
    <cellStyle name="40% - Accent6 6 10" xfId="20670" xr:uid="{00000000-0005-0000-0000-0000264C0000}"/>
    <cellStyle name="40% - Accent6 6 11" xfId="24852" xr:uid="{00000000-0005-0000-0000-0000274C0000}"/>
    <cellStyle name="40% - Accent6 6 2" xfId="747" xr:uid="{00000000-0005-0000-0000-0000284C0000}"/>
    <cellStyle name="40% - Accent6 6 2 10" xfId="18549" xr:uid="{00000000-0005-0000-0000-0000294C0000}"/>
    <cellStyle name="40% - Accent6 6 2 11" xfId="22800" xr:uid="{00000000-0005-0000-0000-00002A4C0000}"/>
    <cellStyle name="40% - Accent6 6 2 12" xfId="26952" xr:uid="{00000000-0005-0000-0000-00002B4C0000}"/>
    <cellStyle name="40% - Accent6 6 2 2" xfId="1648" xr:uid="{00000000-0005-0000-0000-00002C4C0000}"/>
    <cellStyle name="40% - Accent6 6 2 2 2" xfId="2494" xr:uid="{00000000-0005-0000-0000-00002D4C0000}"/>
    <cellStyle name="40% - Accent6 6 2 2 2 2" xfId="7468" xr:uid="{00000000-0005-0000-0000-00002E4C0000}"/>
    <cellStyle name="40% - Accent6 6 2 2 2 3" xfId="11753" xr:uid="{00000000-0005-0000-0000-00002F4C0000}"/>
    <cellStyle name="40% - Accent6 6 2 2 2 4" xfId="16025" xr:uid="{00000000-0005-0000-0000-0000304C0000}"/>
    <cellStyle name="40% - Accent6 6 2 2 2 5" xfId="20259" xr:uid="{00000000-0005-0000-0000-0000314C0000}"/>
    <cellStyle name="40% - Accent6 6 2 2 2 6" xfId="24497" xr:uid="{00000000-0005-0000-0000-0000324C0000}"/>
    <cellStyle name="40% - Accent6 6 2 2 2 7" xfId="28575" xr:uid="{00000000-0005-0000-0000-0000334C0000}"/>
    <cellStyle name="40% - Accent6 6 2 2 3" xfId="4114" xr:uid="{00000000-0005-0000-0000-0000344C0000}"/>
    <cellStyle name="40% - Accent6 6 2 2 3 2" xfId="9088" xr:uid="{00000000-0005-0000-0000-0000354C0000}"/>
    <cellStyle name="40% - Accent6 6 2 2 3 3" xfId="13365" xr:uid="{00000000-0005-0000-0000-0000364C0000}"/>
    <cellStyle name="40% - Accent6 6 2 2 3 4" xfId="17623" xr:uid="{00000000-0005-0000-0000-0000374C0000}"/>
    <cellStyle name="40% - Accent6 6 2 2 3 5" xfId="21842" xr:uid="{00000000-0005-0000-0000-0000384C0000}"/>
    <cellStyle name="40% - Accent6 6 2 2 3 6" xfId="26037" xr:uid="{00000000-0005-0000-0000-0000394C0000}"/>
    <cellStyle name="40% - Accent6 6 2 2 3 7" xfId="29933" xr:uid="{00000000-0005-0000-0000-00003A4C0000}"/>
    <cellStyle name="40% - Accent6 6 2 2 4" xfId="6623" xr:uid="{00000000-0005-0000-0000-00003B4C0000}"/>
    <cellStyle name="40% - Accent6 6 2 2 5" xfId="10912" xr:uid="{00000000-0005-0000-0000-00003C4C0000}"/>
    <cellStyle name="40% - Accent6 6 2 2 6" xfId="15188" xr:uid="{00000000-0005-0000-0000-00003D4C0000}"/>
    <cellStyle name="40% - Accent6 6 2 2 7" xfId="19426" xr:uid="{00000000-0005-0000-0000-00003E4C0000}"/>
    <cellStyle name="40% - Accent6 6 2 2 8" xfId="23674" xr:uid="{00000000-0005-0000-0000-00003F4C0000}"/>
    <cellStyle name="40% - Accent6 6 2 2 9" xfId="27768" xr:uid="{00000000-0005-0000-0000-0000404C0000}"/>
    <cellStyle name="40% - Accent6 6 2 3" xfId="2006" xr:uid="{00000000-0005-0000-0000-0000414C0000}"/>
    <cellStyle name="40% - Accent6 6 2 3 2" xfId="6980" xr:uid="{00000000-0005-0000-0000-0000424C0000}"/>
    <cellStyle name="40% - Accent6 6 2 3 3" xfId="11265" xr:uid="{00000000-0005-0000-0000-0000434C0000}"/>
    <cellStyle name="40% - Accent6 6 2 3 4" xfId="15537" xr:uid="{00000000-0005-0000-0000-0000444C0000}"/>
    <cellStyle name="40% - Accent6 6 2 3 5" xfId="19771" xr:uid="{00000000-0005-0000-0000-0000454C0000}"/>
    <cellStyle name="40% - Accent6 6 2 3 6" xfId="24009" xr:uid="{00000000-0005-0000-0000-0000464C0000}"/>
    <cellStyle name="40% - Accent6 6 2 3 7" xfId="28087" xr:uid="{00000000-0005-0000-0000-0000474C0000}"/>
    <cellStyle name="40% - Accent6 6 2 4" xfId="1145" xr:uid="{00000000-0005-0000-0000-0000484C0000}"/>
    <cellStyle name="40% - Accent6 6 2 4 2" xfId="6120" xr:uid="{00000000-0005-0000-0000-0000494C0000}"/>
    <cellStyle name="40% - Accent6 6 2 4 3" xfId="10409" xr:uid="{00000000-0005-0000-0000-00004A4C0000}"/>
    <cellStyle name="40% - Accent6 6 2 4 4" xfId="14687" xr:uid="{00000000-0005-0000-0000-00004B4C0000}"/>
    <cellStyle name="40% - Accent6 6 2 4 5" xfId="18929" xr:uid="{00000000-0005-0000-0000-00004C4C0000}"/>
    <cellStyle name="40% - Accent6 6 2 4 6" xfId="23175" xr:uid="{00000000-0005-0000-0000-00004D4C0000}"/>
    <cellStyle name="40% - Accent6 6 2 4 7" xfId="27280" xr:uid="{00000000-0005-0000-0000-00004E4C0000}"/>
    <cellStyle name="40% - Accent6 6 2 5" xfId="3457" xr:uid="{00000000-0005-0000-0000-00004F4C0000}"/>
    <cellStyle name="40% - Accent6 6 2 5 2" xfId="8431" xr:uid="{00000000-0005-0000-0000-0000504C0000}"/>
    <cellStyle name="40% - Accent6 6 2 5 3" xfId="12708" xr:uid="{00000000-0005-0000-0000-0000514C0000}"/>
    <cellStyle name="40% - Accent6 6 2 5 4" xfId="16966" xr:uid="{00000000-0005-0000-0000-0000524C0000}"/>
    <cellStyle name="40% - Accent6 6 2 5 5" xfId="21185" xr:uid="{00000000-0005-0000-0000-0000534C0000}"/>
    <cellStyle name="40% - Accent6 6 2 5 6" xfId="25380" xr:uid="{00000000-0005-0000-0000-0000544C0000}"/>
    <cellStyle name="40% - Accent6 6 2 5 7" xfId="29276" xr:uid="{00000000-0005-0000-0000-0000554C0000}"/>
    <cellStyle name="40% - Accent6 6 2 6" xfId="4805" xr:uid="{00000000-0005-0000-0000-0000564C0000}"/>
    <cellStyle name="40% - Accent6 6 2 6 2" xfId="9777" xr:uid="{00000000-0005-0000-0000-0000574C0000}"/>
    <cellStyle name="40% - Accent6 6 2 6 3" xfId="14055" xr:uid="{00000000-0005-0000-0000-0000584C0000}"/>
    <cellStyle name="40% - Accent6 6 2 6 4" xfId="18311" xr:uid="{00000000-0005-0000-0000-0000594C0000}"/>
    <cellStyle name="40% - Accent6 6 2 6 5" xfId="22528" xr:uid="{00000000-0005-0000-0000-00005A4C0000}"/>
    <cellStyle name="40% - Accent6 6 2 6 6" xfId="26714" xr:uid="{00000000-0005-0000-0000-00005B4C0000}"/>
    <cellStyle name="40% - Accent6 6 2 6 7" xfId="30593" xr:uid="{00000000-0005-0000-0000-00005C4C0000}"/>
    <cellStyle name="40% - Accent6 6 2 7" xfId="5723" xr:uid="{00000000-0005-0000-0000-00005D4C0000}"/>
    <cellStyle name="40% - Accent6 6 2 8" xfId="10015" xr:uid="{00000000-0005-0000-0000-00005E4C0000}"/>
    <cellStyle name="40% - Accent6 6 2 9" xfId="14293" xr:uid="{00000000-0005-0000-0000-00005F4C0000}"/>
    <cellStyle name="40% - Accent6 6 3" xfId="1020" xr:uid="{00000000-0005-0000-0000-0000604C0000}"/>
    <cellStyle name="40% - Accent6 6 3 2" xfId="3785" xr:uid="{00000000-0005-0000-0000-0000614C0000}"/>
    <cellStyle name="40% - Accent6 6 3 2 2" xfId="8759" xr:uid="{00000000-0005-0000-0000-0000624C0000}"/>
    <cellStyle name="40% - Accent6 6 3 2 3" xfId="13036" xr:uid="{00000000-0005-0000-0000-0000634C0000}"/>
    <cellStyle name="40% - Accent6 6 3 2 4" xfId="17294" xr:uid="{00000000-0005-0000-0000-0000644C0000}"/>
    <cellStyle name="40% - Accent6 6 3 2 5" xfId="21513" xr:uid="{00000000-0005-0000-0000-0000654C0000}"/>
    <cellStyle name="40% - Accent6 6 3 2 6" xfId="25708" xr:uid="{00000000-0005-0000-0000-0000664C0000}"/>
    <cellStyle name="40% - Accent6 6 3 2 7" xfId="29604" xr:uid="{00000000-0005-0000-0000-0000674C0000}"/>
    <cellStyle name="40% - Accent6 6 4" xfId="3128" xr:uid="{00000000-0005-0000-0000-0000684C0000}"/>
    <cellStyle name="40% - Accent6 6 4 2" xfId="8101" xr:uid="{00000000-0005-0000-0000-0000694C0000}"/>
    <cellStyle name="40% - Accent6 6 4 3" xfId="12378" xr:uid="{00000000-0005-0000-0000-00006A4C0000}"/>
    <cellStyle name="40% - Accent6 6 4 4" xfId="16637" xr:uid="{00000000-0005-0000-0000-00006B4C0000}"/>
    <cellStyle name="40% - Accent6 6 4 5" xfId="20855" xr:uid="{00000000-0005-0000-0000-00006C4C0000}"/>
    <cellStyle name="40% - Accent6 6 4 6" xfId="25051" xr:uid="{00000000-0005-0000-0000-00006D4C0000}"/>
    <cellStyle name="40% - Accent6 6 4 7" xfId="28947" xr:uid="{00000000-0005-0000-0000-00006E4C0000}"/>
    <cellStyle name="40% - Accent6 6 5" xfId="4476" xr:uid="{00000000-0005-0000-0000-00006F4C0000}"/>
    <cellStyle name="40% - Accent6 6 5 2" xfId="9448" xr:uid="{00000000-0005-0000-0000-0000704C0000}"/>
    <cellStyle name="40% - Accent6 6 5 3" xfId="13726" xr:uid="{00000000-0005-0000-0000-0000714C0000}"/>
    <cellStyle name="40% - Accent6 6 5 4" xfId="17982" xr:uid="{00000000-0005-0000-0000-0000724C0000}"/>
    <cellStyle name="40% - Accent6 6 5 5" xfId="22199" xr:uid="{00000000-0005-0000-0000-0000734C0000}"/>
    <cellStyle name="40% - Accent6 6 5 6" xfId="26385" xr:uid="{00000000-0005-0000-0000-0000744C0000}"/>
    <cellStyle name="40% - Accent6 6 5 7" xfId="30264" xr:uid="{00000000-0005-0000-0000-0000754C0000}"/>
    <cellStyle name="40% - Accent6 6 6" xfId="5350" xr:uid="{00000000-0005-0000-0000-0000764C0000}"/>
    <cellStyle name="40% - Accent6 6 7" xfId="7894" xr:uid="{00000000-0005-0000-0000-0000774C0000}"/>
    <cellStyle name="40% - Accent6 6 8" xfId="12172" xr:uid="{00000000-0005-0000-0000-0000784C0000}"/>
    <cellStyle name="40% - Accent6 6 9" xfId="16432" xr:uid="{00000000-0005-0000-0000-0000794C0000}"/>
    <cellStyle name="40% - Accent6 7" xfId="560" xr:uid="{00000000-0005-0000-0000-00007A4C0000}"/>
    <cellStyle name="40% - Accent6 7 2" xfId="1649" xr:uid="{00000000-0005-0000-0000-00007B4C0000}"/>
    <cellStyle name="40% - Accent6 7 2 2" xfId="2495" xr:uid="{00000000-0005-0000-0000-00007C4C0000}"/>
    <cellStyle name="40% - Accent6 7 2 2 2" xfId="7469" xr:uid="{00000000-0005-0000-0000-00007D4C0000}"/>
    <cellStyle name="40% - Accent6 7 2 2 3" xfId="11754" xr:uid="{00000000-0005-0000-0000-00007E4C0000}"/>
    <cellStyle name="40% - Accent6 7 2 2 4" xfId="16026" xr:uid="{00000000-0005-0000-0000-00007F4C0000}"/>
    <cellStyle name="40% - Accent6 7 2 2 5" xfId="20260" xr:uid="{00000000-0005-0000-0000-0000804C0000}"/>
    <cellStyle name="40% - Accent6 7 2 2 6" xfId="24498" xr:uid="{00000000-0005-0000-0000-0000814C0000}"/>
    <cellStyle name="40% - Accent6 7 2 2 7" xfId="28576" xr:uid="{00000000-0005-0000-0000-0000824C0000}"/>
    <cellStyle name="40% - Accent6 7 2 3" xfId="6624" xr:uid="{00000000-0005-0000-0000-0000834C0000}"/>
    <cellStyle name="40% - Accent6 7 2 4" xfId="10913" xr:uid="{00000000-0005-0000-0000-0000844C0000}"/>
    <cellStyle name="40% - Accent6 7 2 5" xfId="15189" xr:uid="{00000000-0005-0000-0000-0000854C0000}"/>
    <cellStyle name="40% - Accent6 7 2 6" xfId="19427" xr:uid="{00000000-0005-0000-0000-0000864C0000}"/>
    <cellStyle name="40% - Accent6 7 2 7" xfId="23675" xr:uid="{00000000-0005-0000-0000-0000874C0000}"/>
    <cellStyle name="40% - Accent6 7 2 8" xfId="27769" xr:uid="{00000000-0005-0000-0000-0000884C0000}"/>
    <cellStyle name="40% - Accent6 7 3" xfId="2139" xr:uid="{00000000-0005-0000-0000-0000894C0000}"/>
    <cellStyle name="40% - Accent6 7 3 2" xfId="7113" xr:uid="{00000000-0005-0000-0000-00008A4C0000}"/>
    <cellStyle name="40% - Accent6 7 3 3" xfId="11398" xr:uid="{00000000-0005-0000-0000-00008B4C0000}"/>
    <cellStyle name="40% - Accent6 7 3 4" xfId="15670" xr:uid="{00000000-0005-0000-0000-00008C4C0000}"/>
    <cellStyle name="40% - Accent6 7 3 5" xfId="19904" xr:uid="{00000000-0005-0000-0000-00008D4C0000}"/>
    <cellStyle name="40% - Accent6 7 3 6" xfId="24142" xr:uid="{00000000-0005-0000-0000-00008E4C0000}"/>
    <cellStyle name="40% - Accent6 7 3 7" xfId="28220" xr:uid="{00000000-0005-0000-0000-00008F4C0000}"/>
    <cellStyle name="40% - Accent6 7 4" xfId="1280" xr:uid="{00000000-0005-0000-0000-0000904C0000}"/>
    <cellStyle name="40% - Accent6 7 4 2" xfId="6255" xr:uid="{00000000-0005-0000-0000-0000914C0000}"/>
    <cellStyle name="40% - Accent6 7 4 3" xfId="10544" xr:uid="{00000000-0005-0000-0000-0000924C0000}"/>
    <cellStyle name="40% - Accent6 7 4 4" xfId="14820" xr:uid="{00000000-0005-0000-0000-0000934C0000}"/>
    <cellStyle name="40% - Accent6 7 4 5" xfId="19062" xr:uid="{00000000-0005-0000-0000-0000944C0000}"/>
    <cellStyle name="40% - Accent6 7 4 6" xfId="23308" xr:uid="{00000000-0005-0000-0000-0000954C0000}"/>
    <cellStyle name="40% - Accent6 7 4 7" xfId="27413" xr:uid="{00000000-0005-0000-0000-0000964C0000}"/>
    <cellStyle name="40% - Accent6 8" xfId="1650" xr:uid="{00000000-0005-0000-0000-0000974C0000}"/>
    <cellStyle name="60% - Accent1" xfId="13" builtinId="32" customBuiltin="1"/>
    <cellStyle name="60% - Accent1 2" xfId="76" xr:uid="{00000000-0005-0000-0000-0000994C0000}"/>
    <cellStyle name="60% - Accent1 2 2" xfId="4310" xr:uid="{00000000-0005-0000-0000-00009A4C0000}"/>
    <cellStyle name="60% - Accent1 3" xfId="132" xr:uid="{00000000-0005-0000-0000-00009B4C0000}"/>
    <cellStyle name="60% - Accent1 4" xfId="272" xr:uid="{00000000-0005-0000-0000-00009C4C0000}"/>
    <cellStyle name="60% - Accent1 5" xfId="561" xr:uid="{00000000-0005-0000-0000-00009D4C0000}"/>
    <cellStyle name="60% - Accent2" xfId="14" builtinId="36" customBuiltin="1"/>
    <cellStyle name="60% - Accent2 2" xfId="80" xr:uid="{00000000-0005-0000-0000-00009F4C0000}"/>
    <cellStyle name="60% - Accent2 2 2" xfId="4309" xr:uid="{00000000-0005-0000-0000-0000A04C0000}"/>
    <cellStyle name="60% - Accent2 3" xfId="133" xr:uid="{00000000-0005-0000-0000-0000A14C0000}"/>
    <cellStyle name="60% - Accent2 4" xfId="229" xr:uid="{00000000-0005-0000-0000-0000A24C0000}"/>
    <cellStyle name="60% - Accent2 5" xfId="562" xr:uid="{00000000-0005-0000-0000-0000A34C0000}"/>
    <cellStyle name="60% - Accent3" xfId="15" builtinId="40" customBuiltin="1"/>
    <cellStyle name="60% - Accent3 2" xfId="84" xr:uid="{00000000-0005-0000-0000-0000A54C0000}"/>
    <cellStyle name="60% - Accent3 2 2" xfId="4308" xr:uid="{00000000-0005-0000-0000-0000A64C0000}"/>
    <cellStyle name="60% - Accent3 3" xfId="134" xr:uid="{00000000-0005-0000-0000-0000A74C0000}"/>
    <cellStyle name="60% - Accent3 4" xfId="226" xr:uid="{00000000-0005-0000-0000-0000A84C0000}"/>
    <cellStyle name="60% - Accent3 5" xfId="563" xr:uid="{00000000-0005-0000-0000-0000A94C0000}"/>
    <cellStyle name="60% - Accent4" xfId="16" builtinId="44" customBuiltin="1"/>
    <cellStyle name="60% - Accent4 2" xfId="88" xr:uid="{00000000-0005-0000-0000-0000AB4C0000}"/>
    <cellStyle name="60% - Accent4 2 2" xfId="4307" xr:uid="{00000000-0005-0000-0000-0000AC4C0000}"/>
    <cellStyle name="60% - Accent4 3" xfId="135" xr:uid="{00000000-0005-0000-0000-0000AD4C0000}"/>
    <cellStyle name="60% - Accent4 4" xfId="262" xr:uid="{00000000-0005-0000-0000-0000AE4C0000}"/>
    <cellStyle name="60% - Accent4 5" xfId="564" xr:uid="{00000000-0005-0000-0000-0000AF4C0000}"/>
    <cellStyle name="60% - Accent5" xfId="17" builtinId="48" customBuiltin="1"/>
    <cellStyle name="60% - Accent5 2" xfId="92" xr:uid="{00000000-0005-0000-0000-0000B14C0000}"/>
    <cellStyle name="60% - Accent5 2 2" xfId="4306" xr:uid="{00000000-0005-0000-0000-0000B24C0000}"/>
    <cellStyle name="60% - Accent5 3" xfId="136" xr:uid="{00000000-0005-0000-0000-0000B34C0000}"/>
    <cellStyle name="60% - Accent5 4" xfId="265" xr:uid="{00000000-0005-0000-0000-0000B44C0000}"/>
    <cellStyle name="60% - Accent5 5" xfId="565" xr:uid="{00000000-0005-0000-0000-0000B54C0000}"/>
    <cellStyle name="60% - Accent6" xfId="18" builtinId="52" customBuiltin="1"/>
    <cellStyle name="60% - Accent6 2" xfId="96" xr:uid="{00000000-0005-0000-0000-0000B74C0000}"/>
    <cellStyle name="60% - Accent6 2 2" xfId="4305" xr:uid="{00000000-0005-0000-0000-0000B84C0000}"/>
    <cellStyle name="60% - Accent6 3" xfId="137" xr:uid="{00000000-0005-0000-0000-0000B94C0000}"/>
    <cellStyle name="60% - Accent6 4" xfId="214" xr:uid="{00000000-0005-0000-0000-0000BA4C0000}"/>
    <cellStyle name="60% - Accent6 5" xfId="566" xr:uid="{00000000-0005-0000-0000-0000BB4C0000}"/>
    <cellStyle name="Accent1" xfId="19" builtinId="29" customBuiltin="1"/>
    <cellStyle name="Accent1 2" xfId="73" xr:uid="{00000000-0005-0000-0000-0000BD4C0000}"/>
    <cellStyle name="Accent1 2 2" xfId="4304" xr:uid="{00000000-0005-0000-0000-0000BE4C0000}"/>
    <cellStyle name="Accent1 3" xfId="138" xr:uid="{00000000-0005-0000-0000-0000BF4C0000}"/>
    <cellStyle name="Accent1 4" xfId="224" xr:uid="{00000000-0005-0000-0000-0000C04C0000}"/>
    <cellStyle name="Accent1 5" xfId="567" xr:uid="{00000000-0005-0000-0000-0000C14C0000}"/>
    <cellStyle name="Accent2" xfId="20" builtinId="33" customBuiltin="1"/>
    <cellStyle name="Accent2 2" xfId="77" xr:uid="{00000000-0005-0000-0000-0000C34C0000}"/>
    <cellStyle name="Accent2 2 2" xfId="4303" xr:uid="{00000000-0005-0000-0000-0000C44C0000}"/>
    <cellStyle name="Accent2 3" xfId="139" xr:uid="{00000000-0005-0000-0000-0000C54C0000}"/>
    <cellStyle name="Accent2 4" xfId="255" xr:uid="{00000000-0005-0000-0000-0000C64C0000}"/>
    <cellStyle name="Accent2 5" xfId="568" xr:uid="{00000000-0005-0000-0000-0000C74C0000}"/>
    <cellStyle name="Accent3" xfId="21" builtinId="37" customBuiltin="1"/>
    <cellStyle name="Accent3 2" xfId="81" xr:uid="{00000000-0005-0000-0000-0000C94C0000}"/>
    <cellStyle name="Accent3 2 2" xfId="4302" xr:uid="{00000000-0005-0000-0000-0000CA4C0000}"/>
    <cellStyle name="Accent3 3" xfId="140" xr:uid="{00000000-0005-0000-0000-0000CB4C0000}"/>
    <cellStyle name="Accent3 4" xfId="251" xr:uid="{00000000-0005-0000-0000-0000CC4C0000}"/>
    <cellStyle name="Accent3 5" xfId="569" xr:uid="{00000000-0005-0000-0000-0000CD4C0000}"/>
    <cellStyle name="Accent4" xfId="22" builtinId="41" customBuiltin="1"/>
    <cellStyle name="Accent4 2" xfId="85" xr:uid="{00000000-0005-0000-0000-0000CF4C0000}"/>
    <cellStyle name="Accent4 2 2" xfId="4301" xr:uid="{00000000-0005-0000-0000-0000D04C0000}"/>
    <cellStyle name="Accent4 3" xfId="141" xr:uid="{00000000-0005-0000-0000-0000D14C0000}"/>
    <cellStyle name="Accent4 4" xfId="269" xr:uid="{00000000-0005-0000-0000-0000D24C0000}"/>
    <cellStyle name="Accent4 5" xfId="570" xr:uid="{00000000-0005-0000-0000-0000D34C0000}"/>
    <cellStyle name="Accent5" xfId="23" builtinId="45" customBuiltin="1"/>
    <cellStyle name="Accent5 2" xfId="89" xr:uid="{00000000-0005-0000-0000-0000D54C0000}"/>
    <cellStyle name="Accent5 2 2" xfId="4300" xr:uid="{00000000-0005-0000-0000-0000D64C0000}"/>
    <cellStyle name="Accent5 3" xfId="142" xr:uid="{00000000-0005-0000-0000-0000D74C0000}"/>
    <cellStyle name="Accent5 4" xfId="209" xr:uid="{00000000-0005-0000-0000-0000D84C0000}"/>
    <cellStyle name="Accent5 5" xfId="571" xr:uid="{00000000-0005-0000-0000-0000D94C0000}"/>
    <cellStyle name="Accent6" xfId="24" builtinId="49" customBuiltin="1"/>
    <cellStyle name="Accent6 2" xfId="93" xr:uid="{00000000-0005-0000-0000-0000DB4C0000}"/>
    <cellStyle name="Accent6 2 2" xfId="4299" xr:uid="{00000000-0005-0000-0000-0000DC4C0000}"/>
    <cellStyle name="Accent6 3" xfId="143" xr:uid="{00000000-0005-0000-0000-0000DD4C0000}"/>
    <cellStyle name="Accent6 4" xfId="267" xr:uid="{00000000-0005-0000-0000-0000DE4C0000}"/>
    <cellStyle name="Accent6 5" xfId="572" xr:uid="{00000000-0005-0000-0000-0000DF4C0000}"/>
    <cellStyle name="Bad" xfId="25" builtinId="27" customBuiltin="1"/>
    <cellStyle name="Bad 2" xfId="62" xr:uid="{00000000-0005-0000-0000-0000E14C0000}"/>
    <cellStyle name="Bad 2 2" xfId="4298" xr:uid="{00000000-0005-0000-0000-0000E24C0000}"/>
    <cellStyle name="Bad 3" xfId="144" xr:uid="{00000000-0005-0000-0000-0000E34C0000}"/>
    <cellStyle name="Bad 4" xfId="222" xr:uid="{00000000-0005-0000-0000-0000E44C0000}"/>
    <cellStyle name="Bad 5" xfId="573" xr:uid="{00000000-0005-0000-0000-0000E54C0000}"/>
    <cellStyle name="Body: normal cell" xfId="2787" xr:uid="{00000000-0005-0000-0000-0000E64C0000}"/>
    <cellStyle name="Calculation" xfId="26" builtinId="22" customBuiltin="1"/>
    <cellStyle name="Calculation 2" xfId="66" xr:uid="{00000000-0005-0000-0000-0000E84C0000}"/>
    <cellStyle name="Calculation 2 2" xfId="4297" xr:uid="{00000000-0005-0000-0000-0000E94C0000}"/>
    <cellStyle name="Calculation 3" xfId="145" xr:uid="{00000000-0005-0000-0000-0000EA4C0000}"/>
    <cellStyle name="Calculation 3 2" xfId="1657" xr:uid="{00000000-0005-0000-0000-0000EB4C0000}"/>
    <cellStyle name="Calculation 3 2 2" xfId="2496" xr:uid="{00000000-0005-0000-0000-0000EC4C0000}"/>
    <cellStyle name="Calculation 3 3" xfId="1840" xr:uid="{00000000-0005-0000-0000-0000ED4C0000}"/>
    <cellStyle name="Calculation 4" xfId="220" xr:uid="{00000000-0005-0000-0000-0000EE4C0000}"/>
    <cellStyle name="Calculation 4 2" xfId="1918" xr:uid="{00000000-0005-0000-0000-0000EF4C0000}"/>
    <cellStyle name="Calculation 5" xfId="574" xr:uid="{00000000-0005-0000-0000-0000F04C0000}"/>
    <cellStyle name="Calculation 5 2" xfId="2497" xr:uid="{00000000-0005-0000-0000-0000F14C0000}"/>
    <cellStyle name="Check Cell" xfId="27" builtinId="23" customBuiltin="1"/>
    <cellStyle name="Check Cell 2" xfId="68" xr:uid="{00000000-0005-0000-0000-0000F34C0000}"/>
    <cellStyle name="Check Cell 2 2" xfId="4296" xr:uid="{00000000-0005-0000-0000-0000F44C0000}"/>
    <cellStyle name="Check Cell 3" xfId="146" xr:uid="{00000000-0005-0000-0000-0000F54C0000}"/>
    <cellStyle name="Check Cell 4" xfId="254" xr:uid="{00000000-0005-0000-0000-0000F64C0000}"/>
    <cellStyle name="Check Cell 5" xfId="575" xr:uid="{00000000-0005-0000-0000-0000F74C0000}"/>
    <cellStyle name="Comma" xfId="28" builtinId="3"/>
    <cellStyle name="Comma [0] 2" xfId="29" xr:uid="{00000000-0005-0000-0000-0000F94C0000}"/>
    <cellStyle name="Comma 10" xfId="2934" xr:uid="{00000000-0005-0000-0000-0000FA4C0000}"/>
    <cellStyle name="Comma 100" xfId="993" xr:uid="{00000000-0005-0000-0000-0000FB4C0000}"/>
    <cellStyle name="Comma 101" xfId="2932" xr:uid="{00000000-0005-0000-0000-0000FC4C0000}"/>
    <cellStyle name="Comma 102" xfId="2673" xr:uid="{00000000-0005-0000-0000-0000FD4C0000}"/>
    <cellStyle name="Comma 103" xfId="2803" xr:uid="{00000000-0005-0000-0000-0000FE4C0000}"/>
    <cellStyle name="Comma 104" xfId="2681" xr:uid="{00000000-0005-0000-0000-0000FF4C0000}"/>
    <cellStyle name="Comma 105" xfId="2919" xr:uid="{00000000-0005-0000-0000-0000004D0000}"/>
    <cellStyle name="Comma 106" xfId="2898" xr:uid="{00000000-0005-0000-0000-0000014D0000}"/>
    <cellStyle name="Comma 107" xfId="2737" xr:uid="{00000000-0005-0000-0000-0000024D0000}"/>
    <cellStyle name="Comma 108" xfId="2846" xr:uid="{00000000-0005-0000-0000-0000034D0000}"/>
    <cellStyle name="Comma 109" xfId="2746" xr:uid="{00000000-0005-0000-0000-0000044D0000}"/>
    <cellStyle name="Comma 11" xfId="2965" xr:uid="{00000000-0005-0000-0000-0000054D0000}"/>
    <cellStyle name="Comma 110" xfId="2741" xr:uid="{00000000-0005-0000-0000-0000064D0000}"/>
    <cellStyle name="Comma 111" xfId="2776" xr:uid="{00000000-0005-0000-0000-0000074D0000}"/>
    <cellStyle name="Comma 112" xfId="1038" xr:uid="{00000000-0005-0000-0000-0000084D0000}"/>
    <cellStyle name="Comma 113" xfId="2944" xr:uid="{00000000-0005-0000-0000-0000094D0000}"/>
    <cellStyle name="Comma 114" xfId="2819" xr:uid="{00000000-0005-0000-0000-00000A4D0000}"/>
    <cellStyle name="Comma 115" xfId="2838" xr:uid="{00000000-0005-0000-0000-00000B4D0000}"/>
    <cellStyle name="Comma 116" xfId="2906" xr:uid="{00000000-0005-0000-0000-00000C4D0000}"/>
    <cellStyle name="Comma 117" xfId="2865" xr:uid="{00000000-0005-0000-0000-00000D4D0000}"/>
    <cellStyle name="Comma 118" xfId="970" xr:uid="{00000000-0005-0000-0000-00000E4D0000}"/>
    <cellStyle name="Comma 119" xfId="2786" xr:uid="{00000000-0005-0000-0000-00000F4D0000}"/>
    <cellStyle name="Comma 12" xfId="2938" xr:uid="{00000000-0005-0000-0000-0000104D0000}"/>
    <cellStyle name="Comma 120" xfId="2933" xr:uid="{00000000-0005-0000-0000-0000114D0000}"/>
    <cellStyle name="Comma 121" xfId="936" xr:uid="{00000000-0005-0000-0000-0000124D0000}"/>
    <cellStyle name="Comma 122" xfId="2960" xr:uid="{00000000-0005-0000-0000-0000134D0000}"/>
    <cellStyle name="Comma 123" xfId="2940" xr:uid="{00000000-0005-0000-0000-0000144D0000}"/>
    <cellStyle name="Comma 124" xfId="2703" xr:uid="{00000000-0005-0000-0000-0000154D0000}"/>
    <cellStyle name="Comma 125" xfId="2705" xr:uid="{00000000-0005-0000-0000-0000164D0000}"/>
    <cellStyle name="Comma 126" xfId="2873" xr:uid="{00000000-0005-0000-0000-0000174D0000}"/>
    <cellStyle name="Comma 127" xfId="2914" xr:uid="{00000000-0005-0000-0000-0000184D0000}"/>
    <cellStyle name="Comma 128" xfId="2730" xr:uid="{00000000-0005-0000-0000-0000194D0000}"/>
    <cellStyle name="Comma 129" xfId="2828" xr:uid="{00000000-0005-0000-0000-00001A4D0000}"/>
    <cellStyle name="Comma 13" xfId="2788" xr:uid="{00000000-0005-0000-0000-00001B4D0000}"/>
    <cellStyle name="Comma 130" xfId="2808" xr:uid="{00000000-0005-0000-0000-00001C4D0000}"/>
    <cellStyle name="Comma 131" xfId="2796" xr:uid="{00000000-0005-0000-0000-00001D4D0000}"/>
    <cellStyle name="Comma 132" xfId="2765" xr:uid="{00000000-0005-0000-0000-00001E4D0000}"/>
    <cellStyle name="Comma 133" xfId="2942" xr:uid="{00000000-0005-0000-0000-00001F4D0000}"/>
    <cellStyle name="Comma 134" xfId="2889" xr:uid="{00000000-0005-0000-0000-0000204D0000}"/>
    <cellStyle name="Comma 135" xfId="2736" xr:uid="{00000000-0005-0000-0000-0000214D0000}"/>
    <cellStyle name="Comma 136" xfId="2783" xr:uid="{00000000-0005-0000-0000-0000224D0000}"/>
    <cellStyle name="Comma 137" xfId="2760" xr:uid="{00000000-0005-0000-0000-0000234D0000}"/>
    <cellStyle name="Comma 138" xfId="2941" xr:uid="{00000000-0005-0000-0000-0000244D0000}"/>
    <cellStyle name="Comma 139" xfId="2874" xr:uid="{00000000-0005-0000-0000-0000254D0000}"/>
    <cellStyle name="Comma 14" xfId="2807" xr:uid="{00000000-0005-0000-0000-0000264D0000}"/>
    <cellStyle name="Comma 140" xfId="2792" xr:uid="{00000000-0005-0000-0000-0000274D0000}"/>
    <cellStyle name="Comma 141" xfId="2833" xr:uid="{00000000-0005-0000-0000-0000284D0000}"/>
    <cellStyle name="Comma 142" xfId="2849" xr:uid="{00000000-0005-0000-0000-0000294D0000}"/>
    <cellStyle name="Comma 143" xfId="1032" xr:uid="{00000000-0005-0000-0000-00002A4D0000}"/>
    <cellStyle name="Comma 144" xfId="2829" xr:uid="{00000000-0005-0000-0000-00002B4D0000}"/>
    <cellStyle name="Comma 145" xfId="2809" xr:uid="{00000000-0005-0000-0000-00002C4D0000}"/>
    <cellStyle name="Comma 146" xfId="2706" xr:uid="{00000000-0005-0000-0000-00002D4D0000}"/>
    <cellStyle name="Comma 147" xfId="2771" xr:uid="{00000000-0005-0000-0000-00002E4D0000}"/>
    <cellStyle name="Comma 148" xfId="1008" xr:uid="{00000000-0005-0000-0000-00002F4D0000}"/>
    <cellStyle name="Comma 149" xfId="2717" xr:uid="{00000000-0005-0000-0000-0000304D0000}"/>
    <cellStyle name="Comma 15" xfId="2887" xr:uid="{00000000-0005-0000-0000-0000314D0000}"/>
    <cellStyle name="Comma 150" xfId="2751" xr:uid="{00000000-0005-0000-0000-0000324D0000}"/>
    <cellStyle name="Comma 151" xfId="2937" xr:uid="{00000000-0005-0000-0000-0000334D0000}"/>
    <cellStyle name="Comma 152" xfId="2859" xr:uid="{00000000-0005-0000-0000-0000344D0000}"/>
    <cellStyle name="Comma 153" xfId="2674" xr:uid="{00000000-0005-0000-0000-0000354D0000}"/>
    <cellStyle name="Comma 154" xfId="1092" xr:uid="{00000000-0005-0000-0000-0000364D0000}"/>
    <cellStyle name="Comma 155" xfId="2908" xr:uid="{00000000-0005-0000-0000-0000374D0000}"/>
    <cellStyle name="Comma 156" xfId="2677" xr:uid="{00000000-0005-0000-0000-0000384D0000}"/>
    <cellStyle name="Comma 157" xfId="2748" xr:uid="{00000000-0005-0000-0000-0000394D0000}"/>
    <cellStyle name="Comma 158" xfId="2922" xr:uid="{00000000-0005-0000-0000-00003A4D0000}"/>
    <cellStyle name="Comma 159" xfId="922" xr:uid="{00000000-0005-0000-0000-00003B4D0000}"/>
    <cellStyle name="Comma 16" xfId="2832" xr:uid="{00000000-0005-0000-0000-00003C4D0000}"/>
    <cellStyle name="Comma 160" xfId="2763" xr:uid="{00000000-0005-0000-0000-00003D4D0000}"/>
    <cellStyle name="Comma 161" xfId="2896" xr:uid="{00000000-0005-0000-0000-00003E4D0000}"/>
    <cellStyle name="Comma 162" xfId="2925" xr:uid="{00000000-0005-0000-0000-00003F4D0000}"/>
    <cellStyle name="Comma 163" xfId="2897" xr:uid="{00000000-0005-0000-0000-0000404D0000}"/>
    <cellStyle name="Comma 164" xfId="2853" xr:uid="{00000000-0005-0000-0000-0000414D0000}"/>
    <cellStyle name="Comma 165" xfId="2789" xr:uid="{00000000-0005-0000-0000-0000424D0000}"/>
    <cellStyle name="Comma 166" xfId="945" xr:uid="{00000000-0005-0000-0000-0000434D0000}"/>
    <cellStyle name="Comma 167" xfId="2754" xr:uid="{00000000-0005-0000-0000-0000444D0000}"/>
    <cellStyle name="Comma 168" xfId="2871" xr:uid="{00000000-0005-0000-0000-0000454D0000}"/>
    <cellStyle name="Comma 169" xfId="2743" xr:uid="{00000000-0005-0000-0000-0000464D0000}"/>
    <cellStyle name="Comma 17" xfId="2852" xr:uid="{00000000-0005-0000-0000-0000474D0000}"/>
    <cellStyle name="Comma 170" xfId="2804" xr:uid="{00000000-0005-0000-0000-0000484D0000}"/>
    <cellStyle name="Comma 171" xfId="2927" xr:uid="{00000000-0005-0000-0000-0000494D0000}"/>
    <cellStyle name="Comma 172" xfId="2955" xr:uid="{00000000-0005-0000-0000-00004A4D0000}"/>
    <cellStyle name="Comma 173" xfId="2879" xr:uid="{00000000-0005-0000-0000-00004B4D0000}"/>
    <cellStyle name="Comma 174" xfId="2732" xr:uid="{00000000-0005-0000-0000-00004C4D0000}"/>
    <cellStyle name="Comma 175" xfId="2912" xr:uid="{00000000-0005-0000-0000-00004D4D0000}"/>
    <cellStyle name="Comma 175 2" xfId="2893" xr:uid="{00000000-0005-0000-0000-00004E4D0000}"/>
    <cellStyle name="Comma 175 2 2" xfId="2834" xr:uid="{00000000-0005-0000-0000-00004F4D0000}"/>
    <cellStyle name="Comma 175 2 2 2" xfId="7808" xr:uid="{00000000-0005-0000-0000-0000504D0000}"/>
    <cellStyle name="Comma 175 2 2 3" xfId="12088" xr:uid="{00000000-0005-0000-0000-0000514D0000}"/>
    <cellStyle name="Comma 175 2 2 4" xfId="16355" xr:uid="{00000000-0005-0000-0000-0000524D0000}"/>
    <cellStyle name="Comma 175 2 2 5" xfId="20579" xr:uid="{00000000-0005-0000-0000-0000534D0000}"/>
    <cellStyle name="Comma 175 2 2 6" xfId="24795" xr:uid="{00000000-0005-0000-0000-0000544D0000}"/>
    <cellStyle name="Comma 175 2 2 7" xfId="28767" xr:uid="{00000000-0005-0000-0000-0000554D0000}"/>
    <cellStyle name="Comma 175 2 3" xfId="7866" xr:uid="{00000000-0005-0000-0000-0000564D0000}"/>
    <cellStyle name="Comma 175 2 4" xfId="12146" xr:uid="{00000000-0005-0000-0000-0000574D0000}"/>
    <cellStyle name="Comma 175 2 5" xfId="16407" xr:uid="{00000000-0005-0000-0000-0000584D0000}"/>
    <cellStyle name="Comma 175 2 6" xfId="20632" xr:uid="{00000000-0005-0000-0000-0000594D0000}"/>
    <cellStyle name="Comma 175 2 7" xfId="24835" xr:uid="{00000000-0005-0000-0000-00005A4D0000}"/>
    <cellStyle name="Comma 175 2 8" xfId="28778" xr:uid="{00000000-0005-0000-0000-00005B4D0000}"/>
    <cellStyle name="Comma 175 3" xfId="2867" xr:uid="{00000000-0005-0000-0000-00005C4D0000}"/>
    <cellStyle name="Comma 175 3 2" xfId="7840" xr:uid="{00000000-0005-0000-0000-00005D4D0000}"/>
    <cellStyle name="Comma 175 3 3" xfId="12120" xr:uid="{00000000-0005-0000-0000-00005E4D0000}"/>
    <cellStyle name="Comma 175 3 4" xfId="16384" xr:uid="{00000000-0005-0000-0000-00005F4D0000}"/>
    <cellStyle name="Comma 175 3 5" xfId="20610" xr:uid="{00000000-0005-0000-0000-0000604D0000}"/>
    <cellStyle name="Comma 175 3 6" xfId="24816" xr:uid="{00000000-0005-0000-0000-0000614D0000}"/>
    <cellStyle name="Comma 175 3 7" xfId="28773" xr:uid="{00000000-0005-0000-0000-0000624D0000}"/>
    <cellStyle name="Comma 175 4" xfId="7885" xr:uid="{00000000-0005-0000-0000-0000634D0000}"/>
    <cellStyle name="Comma 175 5" xfId="12163" xr:uid="{00000000-0005-0000-0000-0000644D0000}"/>
    <cellStyle name="Comma 175 6" xfId="16425" xr:uid="{00000000-0005-0000-0000-0000654D0000}"/>
    <cellStyle name="Comma 175 7" xfId="20650" xr:uid="{00000000-0005-0000-0000-0000664D0000}"/>
    <cellStyle name="Comma 175 8" xfId="24848" xr:uid="{00000000-0005-0000-0000-0000674D0000}"/>
    <cellStyle name="Comma 175 9" xfId="28781" xr:uid="{00000000-0005-0000-0000-0000684D0000}"/>
    <cellStyle name="Comma 176" xfId="996" xr:uid="{00000000-0005-0000-0000-0000694D0000}"/>
    <cellStyle name="Comma 176 2" xfId="2936" xr:uid="{00000000-0005-0000-0000-00006A4D0000}"/>
    <cellStyle name="Comma 176 2 2" xfId="2826" xr:uid="{00000000-0005-0000-0000-00006B4D0000}"/>
    <cellStyle name="Comma 176 2 2 2" xfId="7800" xr:uid="{00000000-0005-0000-0000-00006C4D0000}"/>
    <cellStyle name="Comma 176 2 2 3" xfId="12080" xr:uid="{00000000-0005-0000-0000-00006D4D0000}"/>
    <cellStyle name="Comma 176 2 2 4" xfId="16348" xr:uid="{00000000-0005-0000-0000-00006E4D0000}"/>
    <cellStyle name="Comma 176 2 2 5" xfId="20571" xr:uid="{00000000-0005-0000-0000-00006F4D0000}"/>
    <cellStyle name="Comma 176 2 2 6" xfId="24789" xr:uid="{00000000-0005-0000-0000-0000704D0000}"/>
    <cellStyle name="Comma 176 2 2 7" xfId="28765" xr:uid="{00000000-0005-0000-0000-0000714D0000}"/>
    <cellStyle name="Comma 176 2 3" xfId="7909" xr:uid="{00000000-0005-0000-0000-0000724D0000}"/>
    <cellStyle name="Comma 176 2 4" xfId="12187" xr:uid="{00000000-0005-0000-0000-0000734D0000}"/>
    <cellStyle name="Comma 176 2 5" xfId="16446" xr:uid="{00000000-0005-0000-0000-0000744D0000}"/>
    <cellStyle name="Comma 176 2 6" xfId="20669" xr:uid="{00000000-0005-0000-0000-0000754D0000}"/>
    <cellStyle name="Comma 176 2 7" xfId="24865" xr:uid="{00000000-0005-0000-0000-0000764D0000}"/>
    <cellStyle name="Comma 176 2 8" xfId="28783" xr:uid="{00000000-0005-0000-0000-0000774D0000}"/>
    <cellStyle name="Comma 176 3" xfId="2892" xr:uid="{00000000-0005-0000-0000-0000784D0000}"/>
    <cellStyle name="Comma 176 3 2" xfId="7865" xr:uid="{00000000-0005-0000-0000-0000794D0000}"/>
    <cellStyle name="Comma 176 3 3" xfId="12145" xr:uid="{00000000-0005-0000-0000-00007A4D0000}"/>
    <cellStyle name="Comma 176 3 4" xfId="16406" xr:uid="{00000000-0005-0000-0000-00007B4D0000}"/>
    <cellStyle name="Comma 176 3 5" xfId="20631" xr:uid="{00000000-0005-0000-0000-00007C4D0000}"/>
    <cellStyle name="Comma 176 3 6" xfId="24834" xr:uid="{00000000-0005-0000-0000-00007D4D0000}"/>
    <cellStyle name="Comma 176 3 7" xfId="28777" xr:uid="{00000000-0005-0000-0000-00007E4D0000}"/>
    <cellStyle name="Comma 176 4" xfId="5972" xr:uid="{00000000-0005-0000-0000-00007F4D0000}"/>
    <cellStyle name="Comma 176 5" xfId="10262" xr:uid="{00000000-0005-0000-0000-0000804D0000}"/>
    <cellStyle name="Comma 176 6" xfId="14540" xr:uid="{00000000-0005-0000-0000-0000814D0000}"/>
    <cellStyle name="Comma 176 7" xfId="18792" xr:uid="{00000000-0005-0000-0000-0000824D0000}"/>
    <cellStyle name="Comma 176 8" xfId="23043" xr:uid="{00000000-0005-0000-0000-0000834D0000}"/>
    <cellStyle name="Comma 176 9" xfId="27177" xr:uid="{00000000-0005-0000-0000-0000844D0000}"/>
    <cellStyle name="Comma 177" xfId="1672" xr:uid="{00000000-0005-0000-0000-0000854D0000}"/>
    <cellStyle name="Comma 177 2" xfId="2794" xr:uid="{00000000-0005-0000-0000-0000864D0000}"/>
    <cellStyle name="Comma 177 2 2" xfId="1654" xr:uid="{00000000-0005-0000-0000-0000874D0000}"/>
    <cellStyle name="Comma 177 2 2 2" xfId="6629" xr:uid="{00000000-0005-0000-0000-0000884D0000}"/>
    <cellStyle name="Comma 177 2 2 3" xfId="10918" xr:uid="{00000000-0005-0000-0000-0000894D0000}"/>
    <cellStyle name="Comma 177 2 2 4" xfId="15194" xr:uid="{00000000-0005-0000-0000-00008A4D0000}"/>
    <cellStyle name="Comma 177 2 2 5" xfId="19431" xr:uid="{00000000-0005-0000-0000-00008B4D0000}"/>
    <cellStyle name="Comma 177 2 2 6" xfId="23679" xr:uid="{00000000-0005-0000-0000-00008C4D0000}"/>
    <cellStyle name="Comma 177 2 2 7" xfId="27770" xr:uid="{00000000-0005-0000-0000-00008D4D0000}"/>
    <cellStyle name="Comma 177 2 3" xfId="7768" xr:uid="{00000000-0005-0000-0000-00008E4D0000}"/>
    <cellStyle name="Comma 177 2 4" xfId="12050" xr:uid="{00000000-0005-0000-0000-00008F4D0000}"/>
    <cellStyle name="Comma 177 2 5" xfId="16319" xr:uid="{00000000-0005-0000-0000-0000904D0000}"/>
    <cellStyle name="Comma 177 2 6" xfId="20543" xr:uid="{00000000-0005-0000-0000-0000914D0000}"/>
    <cellStyle name="Comma 177 2 7" xfId="24764" xr:uid="{00000000-0005-0000-0000-0000924D0000}"/>
    <cellStyle name="Comma 177 2 8" xfId="28757" xr:uid="{00000000-0005-0000-0000-0000934D0000}"/>
    <cellStyle name="Comma 177 3" xfId="2690" xr:uid="{00000000-0005-0000-0000-0000944D0000}"/>
    <cellStyle name="Comma 177 3 2" xfId="7665" xr:uid="{00000000-0005-0000-0000-0000954D0000}"/>
    <cellStyle name="Comma 177 3 3" xfId="11947" xr:uid="{00000000-0005-0000-0000-0000964D0000}"/>
    <cellStyle name="Comma 177 3 4" xfId="16221" xr:uid="{00000000-0005-0000-0000-0000974D0000}"/>
    <cellStyle name="Comma 177 3 5" xfId="20449" xr:uid="{00000000-0005-0000-0000-0000984D0000}"/>
    <cellStyle name="Comma 177 3 6" xfId="24684" xr:uid="{00000000-0005-0000-0000-0000994D0000}"/>
    <cellStyle name="Comma 177 3 7" xfId="28740" xr:uid="{00000000-0005-0000-0000-00009A4D0000}"/>
    <cellStyle name="Comma 177 4" xfId="6646" xr:uid="{00000000-0005-0000-0000-00009B4D0000}"/>
    <cellStyle name="Comma 177 5" xfId="10934" xr:uid="{00000000-0005-0000-0000-00009C4D0000}"/>
    <cellStyle name="Comma 177 6" xfId="15209" xr:uid="{00000000-0005-0000-0000-00009D4D0000}"/>
    <cellStyle name="Comma 177 7" xfId="19446" xr:uid="{00000000-0005-0000-0000-00009E4D0000}"/>
    <cellStyle name="Comma 177 8" xfId="23693" xr:uid="{00000000-0005-0000-0000-00009F4D0000}"/>
    <cellStyle name="Comma 177 9" xfId="27779" xr:uid="{00000000-0005-0000-0000-0000A04D0000}"/>
    <cellStyle name="Comma 178" xfId="2709" xr:uid="{00000000-0005-0000-0000-0000A14D0000}"/>
    <cellStyle name="Comma 178 2" xfId="2847" xr:uid="{00000000-0005-0000-0000-0000A24D0000}"/>
    <cellStyle name="Comma 178 2 2" xfId="2714" xr:uid="{00000000-0005-0000-0000-0000A34D0000}"/>
    <cellStyle name="Comma 178 2 2 2" xfId="7689" xr:uid="{00000000-0005-0000-0000-0000A44D0000}"/>
    <cellStyle name="Comma 178 2 2 3" xfId="11971" xr:uid="{00000000-0005-0000-0000-0000A54D0000}"/>
    <cellStyle name="Comma 178 2 2 4" xfId="16245" xr:uid="{00000000-0005-0000-0000-0000A64D0000}"/>
    <cellStyle name="Comma 178 2 2 5" xfId="20470" xr:uid="{00000000-0005-0000-0000-0000A74D0000}"/>
    <cellStyle name="Comma 178 2 2 6" xfId="24703" xr:uid="{00000000-0005-0000-0000-0000A84D0000}"/>
    <cellStyle name="Comma 178 2 2 7" xfId="28748" xr:uid="{00000000-0005-0000-0000-0000A94D0000}"/>
    <cellStyle name="Comma 178 2 3" xfId="7821" xr:uid="{00000000-0005-0000-0000-0000AA4D0000}"/>
    <cellStyle name="Comma 178 2 4" xfId="12101" xr:uid="{00000000-0005-0000-0000-0000AB4D0000}"/>
    <cellStyle name="Comma 178 2 5" xfId="16367" xr:uid="{00000000-0005-0000-0000-0000AC4D0000}"/>
    <cellStyle name="Comma 178 2 6" xfId="20592" xr:uid="{00000000-0005-0000-0000-0000AD4D0000}"/>
    <cellStyle name="Comma 178 2 7" xfId="24805" xr:uid="{00000000-0005-0000-0000-0000AE4D0000}"/>
    <cellStyle name="Comma 178 2 8" xfId="28772" xr:uid="{00000000-0005-0000-0000-0000AF4D0000}"/>
    <cellStyle name="Comma 178 3" xfId="2839" xr:uid="{00000000-0005-0000-0000-0000B04D0000}"/>
    <cellStyle name="Comma 178 3 2" xfId="7813" xr:uid="{00000000-0005-0000-0000-0000B14D0000}"/>
    <cellStyle name="Comma 178 3 3" xfId="12093" xr:uid="{00000000-0005-0000-0000-0000B24D0000}"/>
    <cellStyle name="Comma 178 3 4" xfId="16359" xr:uid="{00000000-0005-0000-0000-0000B34D0000}"/>
    <cellStyle name="Comma 178 3 5" xfId="20584" xr:uid="{00000000-0005-0000-0000-0000B44D0000}"/>
    <cellStyle name="Comma 178 3 6" xfId="24799" xr:uid="{00000000-0005-0000-0000-0000B54D0000}"/>
    <cellStyle name="Comma 178 3 7" xfId="28769" xr:uid="{00000000-0005-0000-0000-0000B64D0000}"/>
    <cellStyle name="Comma 178 4" xfId="7684" xr:uid="{00000000-0005-0000-0000-0000B74D0000}"/>
    <cellStyle name="Comma 178 5" xfId="11966" xr:uid="{00000000-0005-0000-0000-0000B84D0000}"/>
    <cellStyle name="Comma 178 6" xfId="16240" xr:uid="{00000000-0005-0000-0000-0000B94D0000}"/>
    <cellStyle name="Comma 178 7" xfId="20466" xr:uid="{00000000-0005-0000-0000-0000BA4D0000}"/>
    <cellStyle name="Comma 178 8" xfId="24699" xr:uid="{00000000-0005-0000-0000-0000BB4D0000}"/>
    <cellStyle name="Comma 178 9" xfId="28745" xr:uid="{00000000-0005-0000-0000-0000BC4D0000}"/>
    <cellStyle name="Comma 179" xfId="2699" xr:uid="{00000000-0005-0000-0000-0000BD4D0000}"/>
    <cellStyle name="Comma 179 2" xfId="2820" xr:uid="{00000000-0005-0000-0000-0000BE4D0000}"/>
    <cellStyle name="Comma 179 2 2" xfId="2824" xr:uid="{00000000-0005-0000-0000-0000BF4D0000}"/>
    <cellStyle name="Comma 179 2 2 2" xfId="7798" xr:uid="{00000000-0005-0000-0000-0000C04D0000}"/>
    <cellStyle name="Comma 179 2 2 3" xfId="12078" xr:uid="{00000000-0005-0000-0000-0000C14D0000}"/>
    <cellStyle name="Comma 179 2 2 4" xfId="16346" xr:uid="{00000000-0005-0000-0000-0000C24D0000}"/>
    <cellStyle name="Comma 179 2 2 5" xfId="20569" xr:uid="{00000000-0005-0000-0000-0000C34D0000}"/>
    <cellStyle name="Comma 179 2 2 6" xfId="24787" xr:uid="{00000000-0005-0000-0000-0000C44D0000}"/>
    <cellStyle name="Comma 179 2 2 7" xfId="28763" xr:uid="{00000000-0005-0000-0000-0000C54D0000}"/>
    <cellStyle name="Comma 179 2 3" xfId="7794" xr:uid="{00000000-0005-0000-0000-0000C64D0000}"/>
    <cellStyle name="Comma 179 2 4" xfId="12074" xr:uid="{00000000-0005-0000-0000-0000C74D0000}"/>
    <cellStyle name="Comma 179 2 5" xfId="16342" xr:uid="{00000000-0005-0000-0000-0000C84D0000}"/>
    <cellStyle name="Comma 179 2 6" xfId="20565" xr:uid="{00000000-0005-0000-0000-0000C94D0000}"/>
    <cellStyle name="Comma 179 2 7" xfId="24784" xr:uid="{00000000-0005-0000-0000-0000CA4D0000}"/>
    <cellStyle name="Comma 179 2 8" xfId="28762" xr:uid="{00000000-0005-0000-0000-0000CB4D0000}"/>
    <cellStyle name="Comma 179 3" xfId="2798" xr:uid="{00000000-0005-0000-0000-0000CC4D0000}"/>
    <cellStyle name="Comma 179 3 2" xfId="7772" xr:uid="{00000000-0005-0000-0000-0000CD4D0000}"/>
    <cellStyle name="Comma 179 3 3" xfId="12054" xr:uid="{00000000-0005-0000-0000-0000CE4D0000}"/>
    <cellStyle name="Comma 179 3 4" xfId="16323" xr:uid="{00000000-0005-0000-0000-0000CF4D0000}"/>
    <cellStyle name="Comma 179 3 5" xfId="20547" xr:uid="{00000000-0005-0000-0000-0000D04D0000}"/>
    <cellStyle name="Comma 179 3 6" xfId="24768" xr:uid="{00000000-0005-0000-0000-0000D14D0000}"/>
    <cellStyle name="Comma 179 3 7" xfId="28760" xr:uid="{00000000-0005-0000-0000-0000D24D0000}"/>
    <cellStyle name="Comma 179 4" xfId="7674" xr:uid="{00000000-0005-0000-0000-0000D34D0000}"/>
    <cellStyle name="Comma 179 5" xfId="11956" xr:uid="{00000000-0005-0000-0000-0000D44D0000}"/>
    <cellStyle name="Comma 179 6" xfId="16230" xr:uid="{00000000-0005-0000-0000-0000D54D0000}"/>
    <cellStyle name="Comma 179 7" xfId="20456" xr:uid="{00000000-0005-0000-0000-0000D64D0000}"/>
    <cellStyle name="Comma 179 8" xfId="24692" xr:uid="{00000000-0005-0000-0000-0000D74D0000}"/>
    <cellStyle name="Comma 179 9" xfId="28744" xr:uid="{00000000-0005-0000-0000-0000D84D0000}"/>
    <cellStyle name="Comma 18" xfId="929" xr:uid="{00000000-0005-0000-0000-0000D94D0000}"/>
    <cellStyle name="Comma 180" xfId="2869" xr:uid="{00000000-0005-0000-0000-0000DA4D0000}"/>
    <cellStyle name="Comma 180 2" xfId="2766" xr:uid="{00000000-0005-0000-0000-0000DB4D0000}"/>
    <cellStyle name="Comma 180 2 2" xfId="2841" xr:uid="{00000000-0005-0000-0000-0000DC4D0000}"/>
    <cellStyle name="Comma 180 2 2 2" xfId="7815" xr:uid="{00000000-0005-0000-0000-0000DD4D0000}"/>
    <cellStyle name="Comma 180 2 2 3" xfId="12095" xr:uid="{00000000-0005-0000-0000-0000DE4D0000}"/>
    <cellStyle name="Comma 180 2 2 4" xfId="16361" xr:uid="{00000000-0005-0000-0000-0000DF4D0000}"/>
    <cellStyle name="Comma 180 2 2 5" xfId="20586" xr:uid="{00000000-0005-0000-0000-0000E04D0000}"/>
    <cellStyle name="Comma 180 2 2 6" xfId="24800" xr:uid="{00000000-0005-0000-0000-0000E14D0000}"/>
    <cellStyle name="Comma 180 2 2 7" xfId="28770" xr:uid="{00000000-0005-0000-0000-0000E24D0000}"/>
    <cellStyle name="Comma 180 2 3" xfId="7740" xr:uid="{00000000-0005-0000-0000-0000E34D0000}"/>
    <cellStyle name="Comma 180 2 4" xfId="12022" xr:uid="{00000000-0005-0000-0000-0000E44D0000}"/>
    <cellStyle name="Comma 180 2 5" xfId="16294" xr:uid="{00000000-0005-0000-0000-0000E54D0000}"/>
    <cellStyle name="Comma 180 2 6" xfId="20516" xr:uid="{00000000-0005-0000-0000-0000E64D0000}"/>
    <cellStyle name="Comma 180 2 7" xfId="24744" xr:uid="{00000000-0005-0000-0000-0000E74D0000}"/>
    <cellStyle name="Comma 180 2 8" xfId="28755" xr:uid="{00000000-0005-0000-0000-0000E84D0000}"/>
    <cellStyle name="Comma 180 3" xfId="2886" xr:uid="{00000000-0005-0000-0000-0000E94D0000}"/>
    <cellStyle name="Comma 180 3 2" xfId="7859" xr:uid="{00000000-0005-0000-0000-0000EA4D0000}"/>
    <cellStyle name="Comma 180 3 3" xfId="12139" xr:uid="{00000000-0005-0000-0000-0000EB4D0000}"/>
    <cellStyle name="Comma 180 3 4" xfId="16401" xr:uid="{00000000-0005-0000-0000-0000EC4D0000}"/>
    <cellStyle name="Comma 180 3 5" xfId="20625" xr:uid="{00000000-0005-0000-0000-0000ED4D0000}"/>
    <cellStyle name="Comma 180 3 6" xfId="24830" xr:uid="{00000000-0005-0000-0000-0000EE4D0000}"/>
    <cellStyle name="Comma 180 3 7" xfId="28776" xr:uid="{00000000-0005-0000-0000-0000EF4D0000}"/>
    <cellStyle name="Comma 180 4" xfId="7842" xr:uid="{00000000-0005-0000-0000-0000F04D0000}"/>
    <cellStyle name="Comma 180 5" xfId="12122" xr:uid="{00000000-0005-0000-0000-0000F14D0000}"/>
    <cellStyle name="Comma 180 6" xfId="16386" xr:uid="{00000000-0005-0000-0000-0000F24D0000}"/>
    <cellStyle name="Comma 180 7" xfId="20612" xr:uid="{00000000-0005-0000-0000-0000F34D0000}"/>
    <cellStyle name="Comma 180 8" xfId="24818" xr:uid="{00000000-0005-0000-0000-0000F44D0000}"/>
    <cellStyle name="Comma 180 9" xfId="28774" xr:uid="{00000000-0005-0000-0000-0000F54D0000}"/>
    <cellStyle name="Comma 181" xfId="2845" xr:uid="{00000000-0005-0000-0000-0000F64D0000}"/>
    <cellStyle name="Comma 181 2" xfId="2870" xr:uid="{00000000-0005-0000-0000-0000F74D0000}"/>
    <cellStyle name="Comma 181 2 2" xfId="2907" xr:uid="{00000000-0005-0000-0000-0000F84D0000}"/>
    <cellStyle name="Comma 181 2 2 2" xfId="7880" xr:uid="{00000000-0005-0000-0000-0000F94D0000}"/>
    <cellStyle name="Comma 181 2 2 3" xfId="12158" xr:uid="{00000000-0005-0000-0000-0000FA4D0000}"/>
    <cellStyle name="Comma 181 2 2 4" xfId="16420" xr:uid="{00000000-0005-0000-0000-0000FB4D0000}"/>
    <cellStyle name="Comma 181 2 2 5" xfId="20645" xr:uid="{00000000-0005-0000-0000-0000FC4D0000}"/>
    <cellStyle name="Comma 181 2 2 6" xfId="24844" xr:uid="{00000000-0005-0000-0000-0000FD4D0000}"/>
    <cellStyle name="Comma 181 2 2 7" xfId="28779" xr:uid="{00000000-0005-0000-0000-0000FE4D0000}"/>
    <cellStyle name="Comma 181 2 3" xfId="7843" xr:uid="{00000000-0005-0000-0000-0000FF4D0000}"/>
    <cellStyle name="Comma 181 2 4" xfId="12123" xr:uid="{00000000-0005-0000-0000-0000004E0000}"/>
    <cellStyle name="Comma 181 2 5" xfId="16387" xr:uid="{00000000-0005-0000-0000-0000014E0000}"/>
    <cellStyle name="Comma 181 2 6" xfId="20613" xr:uid="{00000000-0005-0000-0000-0000024E0000}"/>
    <cellStyle name="Comma 181 2 7" xfId="24819" xr:uid="{00000000-0005-0000-0000-0000034E0000}"/>
    <cellStyle name="Comma 181 2 8" xfId="28775" xr:uid="{00000000-0005-0000-0000-0000044E0000}"/>
    <cellStyle name="Comma 181 3" xfId="2713" xr:uid="{00000000-0005-0000-0000-0000054E0000}"/>
    <cellStyle name="Comma 181 3 2" xfId="7688" xr:uid="{00000000-0005-0000-0000-0000064E0000}"/>
    <cellStyle name="Comma 181 3 3" xfId="11970" xr:uid="{00000000-0005-0000-0000-0000074E0000}"/>
    <cellStyle name="Comma 181 3 4" xfId="16244" xr:uid="{00000000-0005-0000-0000-0000084E0000}"/>
    <cellStyle name="Comma 181 3 5" xfId="20469" xr:uid="{00000000-0005-0000-0000-0000094E0000}"/>
    <cellStyle name="Comma 181 3 6" xfId="24702" xr:uid="{00000000-0005-0000-0000-00000A4E0000}"/>
    <cellStyle name="Comma 181 3 7" xfId="28747" xr:uid="{00000000-0005-0000-0000-00000B4E0000}"/>
    <cellStyle name="Comma 181 4" xfId="7819" xr:uid="{00000000-0005-0000-0000-00000C4E0000}"/>
    <cellStyle name="Comma 181 5" xfId="12099" xr:uid="{00000000-0005-0000-0000-00000D4E0000}"/>
    <cellStyle name="Comma 181 6" xfId="16365" xr:uid="{00000000-0005-0000-0000-00000E4E0000}"/>
    <cellStyle name="Comma 181 7" xfId="20590" xr:uid="{00000000-0005-0000-0000-00000F4E0000}"/>
    <cellStyle name="Comma 181 8" xfId="24803" xr:uid="{00000000-0005-0000-0000-0000104E0000}"/>
    <cellStyle name="Comma 181 9" xfId="28771" xr:uid="{00000000-0005-0000-0000-0000114E0000}"/>
    <cellStyle name="Comma 182" xfId="2920" xr:uid="{00000000-0005-0000-0000-0000124E0000}"/>
    <cellStyle name="Comma 182 2" xfId="2797" xr:uid="{00000000-0005-0000-0000-0000134E0000}"/>
    <cellStyle name="Comma 182 2 2" xfId="7771" xr:uid="{00000000-0005-0000-0000-0000144E0000}"/>
    <cellStyle name="Comma 182 2 3" xfId="12053" xr:uid="{00000000-0005-0000-0000-0000154E0000}"/>
    <cellStyle name="Comma 182 2 4" xfId="16322" xr:uid="{00000000-0005-0000-0000-0000164E0000}"/>
    <cellStyle name="Comma 182 2 5" xfId="20546" xr:uid="{00000000-0005-0000-0000-0000174E0000}"/>
    <cellStyle name="Comma 182 2 6" xfId="24767" xr:uid="{00000000-0005-0000-0000-0000184E0000}"/>
    <cellStyle name="Comma 182 2 7" xfId="28759" xr:uid="{00000000-0005-0000-0000-0000194E0000}"/>
    <cellStyle name="Comma 182 3" xfId="7893" xr:uid="{00000000-0005-0000-0000-00001A4E0000}"/>
    <cellStyle name="Comma 182 4" xfId="12171" xr:uid="{00000000-0005-0000-0000-00001B4E0000}"/>
    <cellStyle name="Comma 182 5" xfId="16431" xr:uid="{00000000-0005-0000-0000-00001C4E0000}"/>
    <cellStyle name="Comma 182 6" xfId="20656" xr:uid="{00000000-0005-0000-0000-00001D4E0000}"/>
    <cellStyle name="Comma 182 7" xfId="24851" xr:uid="{00000000-0005-0000-0000-00001E4E0000}"/>
    <cellStyle name="Comma 182 8" xfId="28782" xr:uid="{00000000-0005-0000-0000-00001F4E0000}"/>
    <cellStyle name="Comma 183" xfId="2707" xr:uid="{00000000-0005-0000-0000-0000204E0000}"/>
    <cellStyle name="Comma 184" xfId="2688" xr:uid="{00000000-0005-0000-0000-0000214E0000}"/>
    <cellStyle name="Comma 185" xfId="2801" xr:uid="{00000000-0005-0000-0000-0000224E0000}"/>
    <cellStyle name="Comma 186" xfId="2696" xr:uid="{00000000-0005-0000-0000-0000234E0000}"/>
    <cellStyle name="Comma 187" xfId="2842" xr:uid="{00000000-0005-0000-0000-0000244E0000}"/>
    <cellStyle name="Comma 188" xfId="2762" xr:uid="{00000000-0005-0000-0000-0000254E0000}"/>
    <cellStyle name="Comma 189" xfId="2702" xr:uid="{00000000-0005-0000-0000-0000264E0000}"/>
    <cellStyle name="Comma 19" xfId="2921" xr:uid="{00000000-0005-0000-0000-0000274E0000}"/>
    <cellStyle name="Comma 190" xfId="2685" xr:uid="{00000000-0005-0000-0000-0000284E0000}"/>
    <cellStyle name="Comma 191" xfId="2670" xr:uid="{00000000-0005-0000-0000-0000294E0000}"/>
    <cellStyle name="Comma 192" xfId="2815" xr:uid="{00000000-0005-0000-0000-00002A4E0000}"/>
    <cellStyle name="Comma 193" xfId="2924" xr:uid="{00000000-0005-0000-0000-00002B4E0000}"/>
    <cellStyle name="Comma 194" xfId="2724" xr:uid="{00000000-0005-0000-0000-00002C4E0000}"/>
    <cellStyle name="Comma 195" xfId="1652" xr:uid="{00000000-0005-0000-0000-00002D4E0000}"/>
    <cellStyle name="Comma 196" xfId="972" xr:uid="{00000000-0005-0000-0000-00002E4E0000}"/>
    <cellStyle name="Comma 197" xfId="2727" xr:uid="{00000000-0005-0000-0000-00002F4E0000}"/>
    <cellStyle name="Comma 198" xfId="2949" xr:uid="{00000000-0005-0000-0000-0000304E0000}"/>
    <cellStyle name="Comma 199" xfId="971" xr:uid="{00000000-0005-0000-0000-0000314E0000}"/>
    <cellStyle name="Comma 2" xfId="30" xr:uid="{00000000-0005-0000-0000-0000324E0000}"/>
    <cellStyle name="Comma 2 2" xfId="147" xr:uid="{00000000-0005-0000-0000-0000334E0000}"/>
    <cellStyle name="Comma 2 2 2" xfId="2734" xr:uid="{00000000-0005-0000-0000-0000344E0000}"/>
    <cellStyle name="Comma 2 3" xfId="2902" xr:uid="{00000000-0005-0000-0000-0000354E0000}"/>
    <cellStyle name="Comma 2 4" xfId="926" xr:uid="{00000000-0005-0000-0000-0000364E0000}"/>
    <cellStyle name="Comma 20" xfId="2939" xr:uid="{00000000-0005-0000-0000-0000374E0000}"/>
    <cellStyle name="Comma 200" xfId="2858" xr:uid="{00000000-0005-0000-0000-0000384E0000}"/>
    <cellStyle name="Comma 201" xfId="2708" xr:uid="{00000000-0005-0000-0000-0000394E0000}"/>
    <cellStyle name="Comma 202" xfId="2738" xr:uid="{00000000-0005-0000-0000-00003A4E0000}"/>
    <cellStyle name="Comma 203" xfId="2840" xr:uid="{00000000-0005-0000-0000-00003B4E0000}"/>
    <cellStyle name="Comma 204" xfId="2700" xr:uid="{00000000-0005-0000-0000-00003C4E0000}"/>
    <cellStyle name="Comma 205" xfId="2943" xr:uid="{00000000-0005-0000-0000-00003D4E0000}"/>
    <cellStyle name="Comma 206" xfId="2926" xr:uid="{00000000-0005-0000-0000-00003E4E0000}"/>
    <cellStyle name="Comma 207" xfId="2777" xr:uid="{00000000-0005-0000-0000-00003F4E0000}"/>
    <cellStyle name="Comma 208" xfId="2749" xr:uid="{00000000-0005-0000-0000-0000404E0000}"/>
    <cellStyle name="Comma 209" xfId="2784" xr:uid="{00000000-0005-0000-0000-0000414E0000}"/>
    <cellStyle name="Comma 21" xfId="2785" xr:uid="{00000000-0005-0000-0000-0000424E0000}"/>
    <cellStyle name="Comma 210" xfId="2744" xr:uid="{00000000-0005-0000-0000-0000434E0000}"/>
    <cellStyle name="Comma 211" xfId="2951" xr:uid="{00000000-0005-0000-0000-0000444E0000}"/>
    <cellStyle name="Comma 211 2" xfId="7924" xr:uid="{00000000-0005-0000-0000-0000454E0000}"/>
    <cellStyle name="Comma 211 3" xfId="12201" xr:uid="{00000000-0005-0000-0000-0000464E0000}"/>
    <cellStyle name="Comma 211 4" xfId="16460" xr:uid="{00000000-0005-0000-0000-0000474E0000}"/>
    <cellStyle name="Comma 211 5" xfId="20682" xr:uid="{00000000-0005-0000-0000-0000484E0000}"/>
    <cellStyle name="Comma 211 6" xfId="24877" xr:uid="{00000000-0005-0000-0000-0000494E0000}"/>
    <cellStyle name="Comma 211 7" xfId="28785" xr:uid="{00000000-0005-0000-0000-00004A4E0000}"/>
    <cellStyle name="Comma 212" xfId="2813" xr:uid="{00000000-0005-0000-0000-00004B4E0000}"/>
    <cellStyle name="Comma 212 2" xfId="7787" xr:uid="{00000000-0005-0000-0000-00004C4E0000}"/>
    <cellStyle name="Comma 212 3" xfId="12068" xr:uid="{00000000-0005-0000-0000-00004D4E0000}"/>
    <cellStyle name="Comma 212 4" xfId="16336" xr:uid="{00000000-0005-0000-0000-00004E4E0000}"/>
    <cellStyle name="Comma 212 5" xfId="20559" xr:uid="{00000000-0005-0000-0000-00004F4E0000}"/>
    <cellStyle name="Comma 212 6" xfId="24779" xr:uid="{00000000-0005-0000-0000-0000504E0000}"/>
    <cellStyle name="Comma 212 7" xfId="28761" xr:uid="{00000000-0005-0000-0000-0000514E0000}"/>
    <cellStyle name="Comma 213" xfId="2692" xr:uid="{00000000-0005-0000-0000-0000524E0000}"/>
    <cellStyle name="Comma 213 2" xfId="7667" xr:uid="{00000000-0005-0000-0000-0000534E0000}"/>
    <cellStyle name="Comma 213 3" xfId="11949" xr:uid="{00000000-0005-0000-0000-0000544E0000}"/>
    <cellStyle name="Comma 213 4" xfId="16223" xr:uid="{00000000-0005-0000-0000-0000554E0000}"/>
    <cellStyle name="Comma 213 5" xfId="20451" xr:uid="{00000000-0005-0000-0000-0000564E0000}"/>
    <cellStyle name="Comma 213 6" xfId="24686" xr:uid="{00000000-0005-0000-0000-0000574E0000}"/>
    <cellStyle name="Comma 213 7" xfId="28742" xr:uid="{00000000-0005-0000-0000-0000584E0000}"/>
    <cellStyle name="Comma 214" xfId="2719" xr:uid="{00000000-0005-0000-0000-0000594E0000}"/>
    <cellStyle name="Comma 214 2" xfId="7694" xr:uid="{00000000-0005-0000-0000-00005A4E0000}"/>
    <cellStyle name="Comma 214 3" xfId="11976" xr:uid="{00000000-0005-0000-0000-00005B4E0000}"/>
    <cellStyle name="Comma 214 4" xfId="16250" xr:uid="{00000000-0005-0000-0000-00005C4E0000}"/>
    <cellStyle name="Comma 214 5" xfId="20474" xr:uid="{00000000-0005-0000-0000-00005D4E0000}"/>
    <cellStyle name="Comma 214 6" xfId="24708" xr:uid="{00000000-0005-0000-0000-00005E4E0000}"/>
    <cellStyle name="Comma 214 7" xfId="28751" xr:uid="{00000000-0005-0000-0000-00005F4E0000}"/>
    <cellStyle name="Comma 215" xfId="2711" xr:uid="{00000000-0005-0000-0000-0000604E0000}"/>
    <cellStyle name="Comma 215 2" xfId="7686" xr:uid="{00000000-0005-0000-0000-0000614E0000}"/>
    <cellStyle name="Comma 215 3" xfId="11968" xr:uid="{00000000-0005-0000-0000-0000624E0000}"/>
    <cellStyle name="Comma 215 4" xfId="16242" xr:uid="{00000000-0005-0000-0000-0000634E0000}"/>
    <cellStyle name="Comma 215 5" xfId="20467" xr:uid="{00000000-0005-0000-0000-0000644E0000}"/>
    <cellStyle name="Comma 215 6" xfId="24701" xr:uid="{00000000-0005-0000-0000-0000654E0000}"/>
    <cellStyle name="Comma 215 7" xfId="28746" xr:uid="{00000000-0005-0000-0000-0000664E0000}"/>
    <cellStyle name="Comma 216" xfId="2963" xr:uid="{00000000-0005-0000-0000-0000674E0000}"/>
    <cellStyle name="Comma 216 2" xfId="7936" xr:uid="{00000000-0005-0000-0000-0000684E0000}"/>
    <cellStyle name="Comma 216 3" xfId="12213" xr:uid="{00000000-0005-0000-0000-0000694E0000}"/>
    <cellStyle name="Comma 216 4" xfId="16472" xr:uid="{00000000-0005-0000-0000-00006A4E0000}"/>
    <cellStyle name="Comma 216 5" xfId="20691" xr:uid="{00000000-0005-0000-0000-00006B4E0000}"/>
    <cellStyle name="Comma 216 6" xfId="24889" xr:uid="{00000000-0005-0000-0000-00006C4E0000}"/>
    <cellStyle name="Comma 216 7" xfId="28788" xr:uid="{00000000-0005-0000-0000-00006D4E0000}"/>
    <cellStyle name="Comma 217" xfId="2691" xr:uid="{00000000-0005-0000-0000-00006E4E0000}"/>
    <cellStyle name="Comma 217 2" xfId="7666" xr:uid="{00000000-0005-0000-0000-00006F4E0000}"/>
    <cellStyle name="Comma 217 3" xfId="11948" xr:uid="{00000000-0005-0000-0000-0000704E0000}"/>
    <cellStyle name="Comma 217 4" xfId="16222" xr:uid="{00000000-0005-0000-0000-0000714E0000}"/>
    <cellStyle name="Comma 217 5" xfId="20450" xr:uid="{00000000-0005-0000-0000-0000724E0000}"/>
    <cellStyle name="Comma 217 6" xfId="24685" xr:uid="{00000000-0005-0000-0000-0000734E0000}"/>
    <cellStyle name="Comma 217 7" xfId="28741" xr:uid="{00000000-0005-0000-0000-0000744E0000}"/>
    <cellStyle name="Comma 218" xfId="2723" xr:uid="{00000000-0005-0000-0000-0000754E0000}"/>
    <cellStyle name="Comma 218 2" xfId="7698" xr:uid="{00000000-0005-0000-0000-0000764E0000}"/>
    <cellStyle name="Comma 218 3" xfId="11980" xr:uid="{00000000-0005-0000-0000-0000774E0000}"/>
    <cellStyle name="Comma 218 4" xfId="16253" xr:uid="{00000000-0005-0000-0000-0000784E0000}"/>
    <cellStyle name="Comma 218 5" xfId="20477" xr:uid="{00000000-0005-0000-0000-0000794E0000}"/>
    <cellStyle name="Comma 218 6" xfId="24709" xr:uid="{00000000-0005-0000-0000-00007A4E0000}"/>
    <cellStyle name="Comma 218 7" xfId="28752" xr:uid="{00000000-0005-0000-0000-00007B4E0000}"/>
    <cellStyle name="Comma 219" xfId="2967" xr:uid="{00000000-0005-0000-0000-00007C4E0000}"/>
    <cellStyle name="Comma 219 2" xfId="7940" xr:uid="{00000000-0005-0000-0000-00007D4E0000}"/>
    <cellStyle name="Comma 219 3" xfId="12217" xr:uid="{00000000-0005-0000-0000-00007E4E0000}"/>
    <cellStyle name="Comma 219 4" xfId="16476" xr:uid="{00000000-0005-0000-0000-00007F4E0000}"/>
    <cellStyle name="Comma 219 5" xfId="20695" xr:uid="{00000000-0005-0000-0000-0000804E0000}"/>
    <cellStyle name="Comma 219 6" xfId="24893" xr:uid="{00000000-0005-0000-0000-0000814E0000}"/>
    <cellStyle name="Comma 219 7" xfId="28790" xr:uid="{00000000-0005-0000-0000-0000824E0000}"/>
    <cellStyle name="Comma 22" xfId="2759" xr:uid="{00000000-0005-0000-0000-0000834E0000}"/>
    <cellStyle name="Comma 220" xfId="2968" xr:uid="{00000000-0005-0000-0000-0000844E0000}"/>
    <cellStyle name="Comma 220 2" xfId="7941" xr:uid="{00000000-0005-0000-0000-0000854E0000}"/>
    <cellStyle name="Comma 220 3" xfId="12218" xr:uid="{00000000-0005-0000-0000-0000864E0000}"/>
    <cellStyle name="Comma 220 4" xfId="16477" xr:uid="{00000000-0005-0000-0000-0000874E0000}"/>
    <cellStyle name="Comma 220 5" xfId="20696" xr:uid="{00000000-0005-0000-0000-0000884E0000}"/>
    <cellStyle name="Comma 220 6" xfId="24894" xr:uid="{00000000-0005-0000-0000-0000894E0000}"/>
    <cellStyle name="Comma 220 7" xfId="28791" xr:uid="{00000000-0005-0000-0000-00008A4E0000}"/>
    <cellStyle name="Comma 221" xfId="2966" xr:uid="{00000000-0005-0000-0000-00008B4E0000}"/>
    <cellStyle name="Comma 221 2" xfId="7939" xr:uid="{00000000-0005-0000-0000-00008C4E0000}"/>
    <cellStyle name="Comma 221 3" xfId="12216" xr:uid="{00000000-0005-0000-0000-00008D4E0000}"/>
    <cellStyle name="Comma 221 4" xfId="16475" xr:uid="{00000000-0005-0000-0000-00008E4E0000}"/>
    <cellStyle name="Comma 221 5" xfId="20694" xr:uid="{00000000-0005-0000-0000-00008F4E0000}"/>
    <cellStyle name="Comma 221 6" xfId="24892" xr:uid="{00000000-0005-0000-0000-0000904E0000}"/>
    <cellStyle name="Comma 221 7" xfId="28789" xr:uid="{00000000-0005-0000-0000-0000914E0000}"/>
    <cellStyle name="Comma 222" xfId="2716" xr:uid="{00000000-0005-0000-0000-0000924E0000}"/>
    <cellStyle name="Comma 222 2" xfId="7691" xr:uid="{00000000-0005-0000-0000-0000934E0000}"/>
    <cellStyle name="Comma 222 3" xfId="11973" xr:uid="{00000000-0005-0000-0000-0000944E0000}"/>
    <cellStyle name="Comma 222 4" xfId="16247" xr:uid="{00000000-0005-0000-0000-0000954E0000}"/>
    <cellStyle name="Comma 222 5" xfId="20472" xr:uid="{00000000-0005-0000-0000-0000964E0000}"/>
    <cellStyle name="Comma 222 6" xfId="24705" xr:uid="{00000000-0005-0000-0000-0000974E0000}"/>
    <cellStyle name="Comma 222 7" xfId="28750" xr:uid="{00000000-0005-0000-0000-0000984E0000}"/>
    <cellStyle name="Comma 223" xfId="4289" xr:uid="{00000000-0005-0000-0000-0000994E0000}"/>
    <cellStyle name="Comma 224" xfId="30771" xr:uid="{B52E64FF-745E-4391-90D1-14EB6728894D}"/>
    <cellStyle name="Comma 225" xfId="30773" xr:uid="{27DE5DAA-2980-43DB-940C-7B860DB854B1}"/>
    <cellStyle name="Comma 226" xfId="30775" xr:uid="{6664C38D-F354-465A-A6E5-9B788434214C}"/>
    <cellStyle name="Comma 23" xfId="2671" xr:uid="{00000000-0005-0000-0000-00009A4E0000}"/>
    <cellStyle name="Comma 24" xfId="2882" xr:uid="{00000000-0005-0000-0000-00009B4E0000}"/>
    <cellStyle name="Comma 25" xfId="2767" xr:uid="{00000000-0005-0000-0000-00009C4E0000}"/>
    <cellStyle name="Comma 26" xfId="2930" xr:uid="{00000000-0005-0000-0000-00009D4E0000}"/>
    <cellStyle name="Comma 27" xfId="2868" xr:uid="{00000000-0005-0000-0000-00009E4E0000}"/>
    <cellStyle name="Comma 28" xfId="2729" xr:uid="{00000000-0005-0000-0000-00009F4E0000}"/>
    <cellStyle name="Comma 29" xfId="2881" xr:uid="{00000000-0005-0000-0000-0000A04E0000}"/>
    <cellStyle name="Comma 3" xfId="103" xr:uid="{00000000-0005-0000-0000-0000A14E0000}"/>
    <cellStyle name="Comma 3 10" xfId="4341" xr:uid="{00000000-0005-0000-0000-0000A24E0000}"/>
    <cellStyle name="Comma 3 10 2" xfId="9313" xr:uid="{00000000-0005-0000-0000-0000A34E0000}"/>
    <cellStyle name="Comma 3 10 3" xfId="13591" xr:uid="{00000000-0005-0000-0000-0000A44E0000}"/>
    <cellStyle name="Comma 3 10 4" xfId="17847" xr:uid="{00000000-0005-0000-0000-0000A54E0000}"/>
    <cellStyle name="Comma 3 10 5" xfId="22064" xr:uid="{00000000-0005-0000-0000-0000A64E0000}"/>
    <cellStyle name="Comma 3 10 6" xfId="26250" xr:uid="{00000000-0005-0000-0000-0000A74E0000}"/>
    <cellStyle name="Comma 3 10 7" xfId="30129" xr:uid="{00000000-0005-0000-0000-0000A84E0000}"/>
    <cellStyle name="Comma 3 11" xfId="5082" xr:uid="{00000000-0005-0000-0000-0000A94E0000}"/>
    <cellStyle name="Comma 3 12" xfId="6912" xr:uid="{00000000-0005-0000-0000-0000AA4E0000}"/>
    <cellStyle name="Comma 3 13" xfId="11197" xr:uid="{00000000-0005-0000-0000-0000AB4E0000}"/>
    <cellStyle name="Comma 3 14" xfId="15470" xr:uid="{00000000-0005-0000-0000-0000AC4E0000}"/>
    <cellStyle name="Comma 3 15" xfId="19472" xr:uid="{00000000-0005-0000-0000-0000AD4E0000}"/>
    <cellStyle name="Comma 3 16" xfId="23943" xr:uid="{00000000-0005-0000-0000-0000AE4E0000}"/>
    <cellStyle name="Comma 3 2" xfId="191" xr:uid="{00000000-0005-0000-0000-0000AF4E0000}"/>
    <cellStyle name="Comma 3 3" xfId="294" xr:uid="{00000000-0005-0000-0000-0000B04E0000}"/>
    <cellStyle name="Comma 3 3 10" xfId="14471" xr:uid="{00000000-0005-0000-0000-0000B14E0000}"/>
    <cellStyle name="Comma 3 3 11" xfId="18770" xr:uid="{00000000-0005-0000-0000-0000B24E0000}"/>
    <cellStyle name="Comma 3 3 12" xfId="22976" xr:uid="{00000000-0005-0000-0000-0000B34E0000}"/>
    <cellStyle name="Comma 3 3 2" xfId="677" xr:uid="{00000000-0005-0000-0000-0000B44E0000}"/>
    <cellStyle name="Comma 3 3 2 10" xfId="22730" xr:uid="{00000000-0005-0000-0000-0000B54E0000}"/>
    <cellStyle name="Comma 3 3 2 11" xfId="11156" xr:uid="{00000000-0005-0000-0000-0000B64E0000}"/>
    <cellStyle name="Comma 3 3 2 2" xfId="2498" xr:uid="{00000000-0005-0000-0000-0000B74E0000}"/>
    <cellStyle name="Comma 3 3 2 2 2" xfId="4044" xr:uid="{00000000-0005-0000-0000-0000B84E0000}"/>
    <cellStyle name="Comma 3 3 2 2 2 2" xfId="9018" xr:uid="{00000000-0005-0000-0000-0000B94E0000}"/>
    <cellStyle name="Comma 3 3 2 2 2 3" xfId="13295" xr:uid="{00000000-0005-0000-0000-0000BA4E0000}"/>
    <cellStyle name="Comma 3 3 2 2 2 4" xfId="17553" xr:uid="{00000000-0005-0000-0000-0000BB4E0000}"/>
    <cellStyle name="Comma 3 3 2 2 2 5" xfId="21772" xr:uid="{00000000-0005-0000-0000-0000BC4E0000}"/>
    <cellStyle name="Comma 3 3 2 2 2 6" xfId="25967" xr:uid="{00000000-0005-0000-0000-0000BD4E0000}"/>
    <cellStyle name="Comma 3 3 2 2 2 7" xfId="29863" xr:uid="{00000000-0005-0000-0000-0000BE4E0000}"/>
    <cellStyle name="Comma 3 3 2 2 3" xfId="7472" xr:uid="{00000000-0005-0000-0000-0000BF4E0000}"/>
    <cellStyle name="Comma 3 3 2 2 4" xfId="11757" xr:uid="{00000000-0005-0000-0000-0000C04E0000}"/>
    <cellStyle name="Comma 3 3 2 2 5" xfId="16029" xr:uid="{00000000-0005-0000-0000-0000C14E0000}"/>
    <cellStyle name="Comma 3 3 2 2 6" xfId="20263" xr:uid="{00000000-0005-0000-0000-0000C24E0000}"/>
    <cellStyle name="Comma 3 3 2 2 7" xfId="24501" xr:uid="{00000000-0005-0000-0000-0000C34E0000}"/>
    <cellStyle name="Comma 3 3 2 2 8" xfId="28577" xr:uid="{00000000-0005-0000-0000-0000C44E0000}"/>
    <cellStyle name="Comma 3 3 2 3" xfId="1659" xr:uid="{00000000-0005-0000-0000-0000C54E0000}"/>
    <cellStyle name="Comma 3 3 2 3 2" xfId="6634" xr:uid="{00000000-0005-0000-0000-0000C64E0000}"/>
    <cellStyle name="Comma 3 3 2 3 3" xfId="10923" xr:uid="{00000000-0005-0000-0000-0000C74E0000}"/>
    <cellStyle name="Comma 3 3 2 3 4" xfId="15199" xr:uid="{00000000-0005-0000-0000-0000C84E0000}"/>
    <cellStyle name="Comma 3 3 2 3 5" xfId="19435" xr:uid="{00000000-0005-0000-0000-0000C94E0000}"/>
    <cellStyle name="Comma 3 3 2 3 6" xfId="23682" xr:uid="{00000000-0005-0000-0000-0000CA4E0000}"/>
    <cellStyle name="Comma 3 3 2 3 7" xfId="27771" xr:uid="{00000000-0005-0000-0000-0000CB4E0000}"/>
    <cellStyle name="Comma 3 3 2 4" xfId="3387" xr:uid="{00000000-0005-0000-0000-0000CC4E0000}"/>
    <cellStyle name="Comma 3 3 2 4 2" xfId="8361" xr:uid="{00000000-0005-0000-0000-0000CD4E0000}"/>
    <cellStyle name="Comma 3 3 2 4 3" xfId="12638" xr:uid="{00000000-0005-0000-0000-0000CE4E0000}"/>
    <cellStyle name="Comma 3 3 2 4 4" xfId="16896" xr:uid="{00000000-0005-0000-0000-0000CF4E0000}"/>
    <cellStyle name="Comma 3 3 2 4 5" xfId="21115" xr:uid="{00000000-0005-0000-0000-0000D04E0000}"/>
    <cellStyle name="Comma 3 3 2 4 6" xfId="25310" xr:uid="{00000000-0005-0000-0000-0000D14E0000}"/>
    <cellStyle name="Comma 3 3 2 4 7" xfId="29206" xr:uid="{00000000-0005-0000-0000-0000D24E0000}"/>
    <cellStyle name="Comma 3 3 2 5" xfId="4735" xr:uid="{00000000-0005-0000-0000-0000D34E0000}"/>
    <cellStyle name="Comma 3 3 2 5 2" xfId="9707" xr:uid="{00000000-0005-0000-0000-0000D44E0000}"/>
    <cellStyle name="Comma 3 3 2 5 3" xfId="13985" xr:uid="{00000000-0005-0000-0000-0000D54E0000}"/>
    <cellStyle name="Comma 3 3 2 5 4" xfId="18241" xr:uid="{00000000-0005-0000-0000-0000D64E0000}"/>
    <cellStyle name="Comma 3 3 2 5 5" xfId="22458" xr:uid="{00000000-0005-0000-0000-0000D74E0000}"/>
    <cellStyle name="Comma 3 3 2 5 6" xfId="26644" xr:uid="{00000000-0005-0000-0000-0000D84E0000}"/>
    <cellStyle name="Comma 3 3 2 5 7" xfId="30523" xr:uid="{00000000-0005-0000-0000-0000D94E0000}"/>
    <cellStyle name="Comma 3 3 2 6" xfId="5653" xr:uid="{00000000-0005-0000-0000-0000DA4E0000}"/>
    <cellStyle name="Comma 3 3 2 7" xfId="5267" xr:uid="{00000000-0005-0000-0000-0000DB4E0000}"/>
    <cellStyle name="Comma 3 3 2 8" xfId="7796" xr:uid="{00000000-0005-0000-0000-0000DC4E0000}"/>
    <cellStyle name="Comma 3 3 2 9" xfId="12076" xr:uid="{00000000-0005-0000-0000-0000DD4E0000}"/>
    <cellStyle name="Comma 3 3 3" xfId="1971" xr:uid="{00000000-0005-0000-0000-0000DE4E0000}"/>
    <cellStyle name="Comma 3 3 3 2" xfId="3715" xr:uid="{00000000-0005-0000-0000-0000DF4E0000}"/>
    <cellStyle name="Comma 3 3 3 2 2" xfId="8689" xr:uid="{00000000-0005-0000-0000-0000E04E0000}"/>
    <cellStyle name="Comma 3 3 3 2 3" xfId="12966" xr:uid="{00000000-0005-0000-0000-0000E14E0000}"/>
    <cellStyle name="Comma 3 3 3 2 4" xfId="17224" xr:uid="{00000000-0005-0000-0000-0000E24E0000}"/>
    <cellStyle name="Comma 3 3 3 2 5" xfId="21443" xr:uid="{00000000-0005-0000-0000-0000E34E0000}"/>
    <cellStyle name="Comma 3 3 3 2 6" xfId="25638" xr:uid="{00000000-0005-0000-0000-0000E44E0000}"/>
    <cellStyle name="Comma 3 3 3 2 7" xfId="29534" xr:uid="{00000000-0005-0000-0000-0000E54E0000}"/>
    <cellStyle name="Comma 3 3 3 3" xfId="6945" xr:uid="{00000000-0005-0000-0000-0000E64E0000}"/>
    <cellStyle name="Comma 3 3 3 4" xfId="11230" xr:uid="{00000000-0005-0000-0000-0000E74E0000}"/>
    <cellStyle name="Comma 3 3 3 5" xfId="15503" xr:uid="{00000000-0005-0000-0000-0000E84E0000}"/>
    <cellStyle name="Comma 3 3 3 6" xfId="19738" xr:uid="{00000000-0005-0000-0000-0000E94E0000}"/>
    <cellStyle name="Comma 3 3 3 7" xfId="23976" xr:uid="{00000000-0005-0000-0000-0000EA4E0000}"/>
    <cellStyle name="Comma 3 3 3 8" xfId="28054" xr:uid="{00000000-0005-0000-0000-0000EB4E0000}"/>
    <cellStyle name="Comma 3 3 4" xfId="1087" xr:uid="{00000000-0005-0000-0000-0000EC4E0000}"/>
    <cellStyle name="Comma 3 3 4 2" xfId="6063" xr:uid="{00000000-0005-0000-0000-0000ED4E0000}"/>
    <cellStyle name="Comma 3 3 4 3" xfId="10352" xr:uid="{00000000-0005-0000-0000-0000EE4E0000}"/>
    <cellStyle name="Comma 3 3 4 4" xfId="14630" xr:uid="{00000000-0005-0000-0000-0000EF4E0000}"/>
    <cellStyle name="Comma 3 3 4 5" xfId="18878" xr:uid="{00000000-0005-0000-0000-0000F04E0000}"/>
    <cellStyle name="Comma 3 3 4 6" xfId="23126" xr:uid="{00000000-0005-0000-0000-0000F14E0000}"/>
    <cellStyle name="Comma 3 3 4 7" xfId="27246" xr:uid="{00000000-0005-0000-0000-0000F24E0000}"/>
    <cellStyle name="Comma 3 3 5" xfId="3058" xr:uid="{00000000-0005-0000-0000-0000F34E0000}"/>
    <cellStyle name="Comma 3 3 5 2" xfId="8031" xr:uid="{00000000-0005-0000-0000-0000F44E0000}"/>
    <cellStyle name="Comma 3 3 5 3" xfId="12308" xr:uid="{00000000-0005-0000-0000-0000F54E0000}"/>
    <cellStyle name="Comma 3 3 5 4" xfId="16567" xr:uid="{00000000-0005-0000-0000-0000F64E0000}"/>
    <cellStyle name="Comma 3 3 5 5" xfId="20785" xr:uid="{00000000-0005-0000-0000-0000F74E0000}"/>
    <cellStyle name="Comma 3 3 5 6" xfId="24981" xr:uid="{00000000-0005-0000-0000-0000F84E0000}"/>
    <cellStyle name="Comma 3 3 5 7" xfId="28877" xr:uid="{00000000-0005-0000-0000-0000F94E0000}"/>
    <cellStyle name="Comma 3 3 6" xfId="4406" xr:uid="{00000000-0005-0000-0000-0000FA4E0000}"/>
    <cellStyle name="Comma 3 3 6 2" xfId="9378" xr:uid="{00000000-0005-0000-0000-0000FB4E0000}"/>
    <cellStyle name="Comma 3 3 6 3" xfId="13656" xr:uid="{00000000-0005-0000-0000-0000FC4E0000}"/>
    <cellStyle name="Comma 3 3 6 4" xfId="17912" xr:uid="{00000000-0005-0000-0000-0000FD4E0000}"/>
    <cellStyle name="Comma 3 3 6 5" xfId="22129" xr:uid="{00000000-0005-0000-0000-0000FE4E0000}"/>
    <cellStyle name="Comma 3 3 6 6" xfId="26315" xr:uid="{00000000-0005-0000-0000-0000FF4E0000}"/>
    <cellStyle name="Comma 3 3 6 7" xfId="30194" xr:uid="{00000000-0005-0000-0000-0000004F0000}"/>
    <cellStyle name="Comma 3 3 7" xfId="5271" xr:uid="{00000000-0005-0000-0000-0000014F0000}"/>
    <cellStyle name="Comma 3 3 8" xfId="5901" xr:uid="{00000000-0005-0000-0000-0000024F0000}"/>
    <cellStyle name="Comma 3 3 9" xfId="10193" xr:uid="{00000000-0005-0000-0000-0000034F0000}"/>
    <cellStyle name="Comma 3 4" xfId="510" xr:uid="{00000000-0005-0000-0000-0000044F0000}"/>
    <cellStyle name="Comma 3 4 10" xfId="12141" xr:uid="{00000000-0005-0000-0000-0000054F0000}"/>
    <cellStyle name="Comma 3 4 11" xfId="11903" xr:uid="{00000000-0005-0000-0000-0000064F0000}"/>
    <cellStyle name="Comma 3 4 12" xfId="20539" xr:uid="{00000000-0005-0000-0000-0000074F0000}"/>
    <cellStyle name="Comma 3 4 2" xfId="884" xr:uid="{00000000-0005-0000-0000-0000084F0000}"/>
    <cellStyle name="Comma 3 4 2 10" xfId="22937" xr:uid="{00000000-0005-0000-0000-0000094F0000}"/>
    <cellStyle name="Comma 3 4 2 11" xfId="27089" xr:uid="{00000000-0005-0000-0000-00000A4F0000}"/>
    <cellStyle name="Comma 3 4 2 2" xfId="2499" xr:uid="{00000000-0005-0000-0000-00000B4F0000}"/>
    <cellStyle name="Comma 3 4 2 2 2" xfId="4251" xr:uid="{00000000-0005-0000-0000-00000C4F0000}"/>
    <cellStyle name="Comma 3 4 2 2 2 2" xfId="9225" xr:uid="{00000000-0005-0000-0000-00000D4F0000}"/>
    <cellStyle name="Comma 3 4 2 2 2 3" xfId="13502" xr:uid="{00000000-0005-0000-0000-00000E4F0000}"/>
    <cellStyle name="Comma 3 4 2 2 2 4" xfId="17760" xr:uid="{00000000-0005-0000-0000-00000F4F0000}"/>
    <cellStyle name="Comma 3 4 2 2 2 5" xfId="21979" xr:uid="{00000000-0005-0000-0000-0000104F0000}"/>
    <cellStyle name="Comma 3 4 2 2 2 6" xfId="26174" xr:uid="{00000000-0005-0000-0000-0000114F0000}"/>
    <cellStyle name="Comma 3 4 2 2 2 7" xfId="30070" xr:uid="{00000000-0005-0000-0000-0000124F0000}"/>
    <cellStyle name="Comma 3 4 2 2 3" xfId="7473" xr:uid="{00000000-0005-0000-0000-0000134F0000}"/>
    <cellStyle name="Comma 3 4 2 2 4" xfId="11758" xr:uid="{00000000-0005-0000-0000-0000144F0000}"/>
    <cellStyle name="Comma 3 4 2 2 5" xfId="16030" xr:uid="{00000000-0005-0000-0000-0000154F0000}"/>
    <cellStyle name="Comma 3 4 2 2 6" xfId="20264" xr:uid="{00000000-0005-0000-0000-0000164F0000}"/>
    <cellStyle name="Comma 3 4 2 2 7" xfId="24502" xr:uid="{00000000-0005-0000-0000-0000174F0000}"/>
    <cellStyle name="Comma 3 4 2 2 8" xfId="28578" xr:uid="{00000000-0005-0000-0000-0000184F0000}"/>
    <cellStyle name="Comma 3 4 2 3" xfId="1660" xr:uid="{00000000-0005-0000-0000-0000194F0000}"/>
    <cellStyle name="Comma 3 4 2 3 2" xfId="6635" xr:uid="{00000000-0005-0000-0000-00001A4F0000}"/>
    <cellStyle name="Comma 3 4 2 3 3" xfId="10924" xr:uid="{00000000-0005-0000-0000-00001B4F0000}"/>
    <cellStyle name="Comma 3 4 2 3 4" xfId="15200" xr:uid="{00000000-0005-0000-0000-00001C4F0000}"/>
    <cellStyle name="Comma 3 4 2 3 5" xfId="19436" xr:uid="{00000000-0005-0000-0000-00001D4F0000}"/>
    <cellStyle name="Comma 3 4 2 3 6" xfId="23683" xr:uid="{00000000-0005-0000-0000-00001E4F0000}"/>
    <cellStyle name="Comma 3 4 2 3 7" xfId="27772" xr:uid="{00000000-0005-0000-0000-00001F4F0000}"/>
    <cellStyle name="Comma 3 4 2 4" xfId="3594" xr:uid="{00000000-0005-0000-0000-0000204F0000}"/>
    <cellStyle name="Comma 3 4 2 4 2" xfId="8568" xr:uid="{00000000-0005-0000-0000-0000214F0000}"/>
    <cellStyle name="Comma 3 4 2 4 3" xfId="12845" xr:uid="{00000000-0005-0000-0000-0000224F0000}"/>
    <cellStyle name="Comma 3 4 2 4 4" xfId="17103" xr:uid="{00000000-0005-0000-0000-0000234F0000}"/>
    <cellStyle name="Comma 3 4 2 4 5" xfId="21322" xr:uid="{00000000-0005-0000-0000-0000244F0000}"/>
    <cellStyle name="Comma 3 4 2 4 6" xfId="25517" xr:uid="{00000000-0005-0000-0000-0000254F0000}"/>
    <cellStyle name="Comma 3 4 2 4 7" xfId="29413" xr:uid="{00000000-0005-0000-0000-0000264F0000}"/>
    <cellStyle name="Comma 3 4 2 5" xfId="4942" xr:uid="{00000000-0005-0000-0000-0000274F0000}"/>
    <cellStyle name="Comma 3 4 2 5 2" xfId="9914" xr:uid="{00000000-0005-0000-0000-0000284F0000}"/>
    <cellStyle name="Comma 3 4 2 5 3" xfId="14192" xr:uid="{00000000-0005-0000-0000-0000294F0000}"/>
    <cellStyle name="Comma 3 4 2 5 4" xfId="18448" xr:uid="{00000000-0005-0000-0000-00002A4F0000}"/>
    <cellStyle name="Comma 3 4 2 5 5" xfId="22665" xr:uid="{00000000-0005-0000-0000-00002B4F0000}"/>
    <cellStyle name="Comma 3 4 2 5 6" xfId="26851" xr:uid="{00000000-0005-0000-0000-00002C4F0000}"/>
    <cellStyle name="Comma 3 4 2 5 7" xfId="30730" xr:uid="{00000000-0005-0000-0000-00002D4F0000}"/>
    <cellStyle name="Comma 3 4 2 6" xfId="5860" xr:uid="{00000000-0005-0000-0000-00002E4F0000}"/>
    <cellStyle name="Comma 3 4 2 7" xfId="10152" xr:uid="{00000000-0005-0000-0000-00002F4F0000}"/>
    <cellStyle name="Comma 3 4 2 8" xfId="14430" xr:uid="{00000000-0005-0000-0000-0000304F0000}"/>
    <cellStyle name="Comma 3 4 2 9" xfId="18686" xr:uid="{00000000-0005-0000-0000-0000314F0000}"/>
    <cellStyle name="Comma 3 4 3" xfId="2158" xr:uid="{00000000-0005-0000-0000-0000324F0000}"/>
    <cellStyle name="Comma 3 4 3 2" xfId="3922" xr:uid="{00000000-0005-0000-0000-0000334F0000}"/>
    <cellStyle name="Comma 3 4 3 2 2" xfId="8896" xr:uid="{00000000-0005-0000-0000-0000344F0000}"/>
    <cellStyle name="Comma 3 4 3 2 3" xfId="13173" xr:uid="{00000000-0005-0000-0000-0000354F0000}"/>
    <cellStyle name="Comma 3 4 3 2 4" xfId="17431" xr:uid="{00000000-0005-0000-0000-0000364F0000}"/>
    <cellStyle name="Comma 3 4 3 2 5" xfId="21650" xr:uid="{00000000-0005-0000-0000-0000374F0000}"/>
    <cellStyle name="Comma 3 4 3 2 6" xfId="25845" xr:uid="{00000000-0005-0000-0000-0000384F0000}"/>
    <cellStyle name="Comma 3 4 3 2 7" xfId="29741" xr:uid="{00000000-0005-0000-0000-0000394F0000}"/>
    <cellStyle name="Comma 3 4 3 3" xfId="7132" xr:uid="{00000000-0005-0000-0000-00003A4F0000}"/>
    <cellStyle name="Comma 3 4 3 4" xfId="11417" xr:uid="{00000000-0005-0000-0000-00003B4F0000}"/>
    <cellStyle name="Comma 3 4 3 5" xfId="15689" xr:uid="{00000000-0005-0000-0000-00003C4F0000}"/>
    <cellStyle name="Comma 3 4 3 6" xfId="19923" xr:uid="{00000000-0005-0000-0000-00003D4F0000}"/>
    <cellStyle name="Comma 3 4 3 7" xfId="24161" xr:uid="{00000000-0005-0000-0000-00003E4F0000}"/>
    <cellStyle name="Comma 3 4 3 8" xfId="28239" xr:uid="{00000000-0005-0000-0000-00003F4F0000}"/>
    <cellStyle name="Comma 3 4 4" xfId="1301" xr:uid="{00000000-0005-0000-0000-0000404F0000}"/>
    <cellStyle name="Comma 3 4 4 2" xfId="6276" xr:uid="{00000000-0005-0000-0000-0000414F0000}"/>
    <cellStyle name="Comma 3 4 4 3" xfId="10565" xr:uid="{00000000-0005-0000-0000-0000424F0000}"/>
    <cellStyle name="Comma 3 4 4 4" xfId="14841" xr:uid="{00000000-0005-0000-0000-0000434F0000}"/>
    <cellStyle name="Comma 3 4 4 5" xfId="19082" xr:uid="{00000000-0005-0000-0000-0000444F0000}"/>
    <cellStyle name="Comma 3 4 4 6" xfId="23329" xr:uid="{00000000-0005-0000-0000-0000454F0000}"/>
    <cellStyle name="Comma 3 4 4 7" xfId="27432" xr:uid="{00000000-0005-0000-0000-0000464F0000}"/>
    <cellStyle name="Comma 3 4 5" xfId="3265" xr:uid="{00000000-0005-0000-0000-0000474F0000}"/>
    <cellStyle name="Comma 3 4 5 2" xfId="8238" xr:uid="{00000000-0005-0000-0000-0000484F0000}"/>
    <cellStyle name="Comma 3 4 5 3" xfId="12515" xr:uid="{00000000-0005-0000-0000-0000494F0000}"/>
    <cellStyle name="Comma 3 4 5 4" xfId="16774" xr:uid="{00000000-0005-0000-0000-00004A4F0000}"/>
    <cellStyle name="Comma 3 4 5 5" xfId="20992" xr:uid="{00000000-0005-0000-0000-00004B4F0000}"/>
    <cellStyle name="Comma 3 4 5 6" xfId="25188" xr:uid="{00000000-0005-0000-0000-00004C4F0000}"/>
    <cellStyle name="Comma 3 4 5 7" xfId="29084" xr:uid="{00000000-0005-0000-0000-00004D4F0000}"/>
    <cellStyle name="Comma 3 4 6" xfId="4613" xr:uid="{00000000-0005-0000-0000-00004E4F0000}"/>
    <cellStyle name="Comma 3 4 6 2" xfId="9585" xr:uid="{00000000-0005-0000-0000-00004F4F0000}"/>
    <cellStyle name="Comma 3 4 6 3" xfId="13863" xr:uid="{00000000-0005-0000-0000-0000504F0000}"/>
    <cellStyle name="Comma 3 4 6 4" xfId="18119" xr:uid="{00000000-0005-0000-0000-0000514F0000}"/>
    <cellStyle name="Comma 3 4 6 5" xfId="22336" xr:uid="{00000000-0005-0000-0000-0000524F0000}"/>
    <cellStyle name="Comma 3 4 6 6" xfId="26522" xr:uid="{00000000-0005-0000-0000-0000534F0000}"/>
    <cellStyle name="Comma 3 4 6 7" xfId="30401" xr:uid="{00000000-0005-0000-0000-0000544F0000}"/>
    <cellStyle name="Comma 3 4 7" xfId="5487" xr:uid="{00000000-0005-0000-0000-0000554F0000}"/>
    <cellStyle name="Comma 3 4 8" xfId="5228" xr:uid="{00000000-0005-0000-0000-0000564F0000}"/>
    <cellStyle name="Comma 3 4 9" xfId="7861" xr:uid="{00000000-0005-0000-0000-0000574F0000}"/>
    <cellStyle name="Comma 3 5" xfId="611" xr:uid="{00000000-0005-0000-0000-0000584F0000}"/>
    <cellStyle name="Comma 3 5 10" xfId="16207" xr:uid="{00000000-0005-0000-0000-0000594F0000}"/>
    <cellStyle name="Comma 3 5 11" xfId="18821" xr:uid="{00000000-0005-0000-0000-00005A4F0000}"/>
    <cellStyle name="Comma 3 5 12" xfId="24673" xr:uid="{00000000-0005-0000-0000-00005B4F0000}"/>
    <cellStyle name="Comma 3 5 2" xfId="1662" xr:uid="{00000000-0005-0000-0000-00005C4F0000}"/>
    <cellStyle name="Comma 3 5 2 2" xfId="2501" xr:uid="{00000000-0005-0000-0000-00005D4F0000}"/>
    <cellStyle name="Comma 3 5 2 2 2" xfId="7475" xr:uid="{00000000-0005-0000-0000-00005E4F0000}"/>
    <cellStyle name="Comma 3 5 2 2 3" xfId="11760" xr:uid="{00000000-0005-0000-0000-00005F4F0000}"/>
    <cellStyle name="Comma 3 5 2 2 4" xfId="16032" xr:uid="{00000000-0005-0000-0000-0000604F0000}"/>
    <cellStyle name="Comma 3 5 2 2 5" xfId="20266" xr:uid="{00000000-0005-0000-0000-0000614F0000}"/>
    <cellStyle name="Comma 3 5 2 2 6" xfId="24504" xr:uid="{00000000-0005-0000-0000-0000624F0000}"/>
    <cellStyle name="Comma 3 5 2 2 7" xfId="28580" xr:uid="{00000000-0005-0000-0000-0000634F0000}"/>
    <cellStyle name="Comma 3 5 2 3" xfId="3978" xr:uid="{00000000-0005-0000-0000-0000644F0000}"/>
    <cellStyle name="Comma 3 5 2 3 2" xfId="8952" xr:uid="{00000000-0005-0000-0000-0000654F0000}"/>
    <cellStyle name="Comma 3 5 2 3 3" xfId="13229" xr:uid="{00000000-0005-0000-0000-0000664F0000}"/>
    <cellStyle name="Comma 3 5 2 3 4" xfId="17487" xr:uid="{00000000-0005-0000-0000-0000674F0000}"/>
    <cellStyle name="Comma 3 5 2 3 5" xfId="21706" xr:uid="{00000000-0005-0000-0000-0000684F0000}"/>
    <cellStyle name="Comma 3 5 2 3 6" xfId="25901" xr:uid="{00000000-0005-0000-0000-0000694F0000}"/>
    <cellStyle name="Comma 3 5 2 3 7" xfId="29797" xr:uid="{00000000-0005-0000-0000-00006A4F0000}"/>
    <cellStyle name="Comma 3 5 2 4" xfId="6637" xr:uid="{00000000-0005-0000-0000-00006B4F0000}"/>
    <cellStyle name="Comma 3 5 2 5" xfId="10926" xr:uid="{00000000-0005-0000-0000-00006C4F0000}"/>
    <cellStyle name="Comma 3 5 2 6" xfId="15202" xr:uid="{00000000-0005-0000-0000-00006D4F0000}"/>
    <cellStyle name="Comma 3 5 2 7" xfId="19438" xr:uid="{00000000-0005-0000-0000-00006E4F0000}"/>
    <cellStyle name="Comma 3 5 2 8" xfId="23685" xr:uid="{00000000-0005-0000-0000-00006F4F0000}"/>
    <cellStyle name="Comma 3 5 2 9" xfId="27774" xr:uid="{00000000-0005-0000-0000-0000704F0000}"/>
    <cellStyle name="Comma 3 5 3" xfId="2500" xr:uid="{00000000-0005-0000-0000-0000714F0000}"/>
    <cellStyle name="Comma 3 5 3 2" xfId="7474" xr:uid="{00000000-0005-0000-0000-0000724F0000}"/>
    <cellStyle name="Comma 3 5 3 3" xfId="11759" xr:uid="{00000000-0005-0000-0000-0000734F0000}"/>
    <cellStyle name="Comma 3 5 3 4" xfId="16031" xr:uid="{00000000-0005-0000-0000-0000744F0000}"/>
    <cellStyle name="Comma 3 5 3 5" xfId="20265" xr:uid="{00000000-0005-0000-0000-0000754F0000}"/>
    <cellStyle name="Comma 3 5 3 6" xfId="24503" xr:uid="{00000000-0005-0000-0000-0000764F0000}"/>
    <cellStyle name="Comma 3 5 3 7" xfId="28579" xr:uid="{00000000-0005-0000-0000-0000774F0000}"/>
    <cellStyle name="Comma 3 5 4" xfId="1661" xr:uid="{00000000-0005-0000-0000-0000784F0000}"/>
    <cellStyle name="Comma 3 5 4 2" xfId="6636" xr:uid="{00000000-0005-0000-0000-0000794F0000}"/>
    <cellStyle name="Comma 3 5 4 3" xfId="10925" xr:uid="{00000000-0005-0000-0000-00007A4F0000}"/>
    <cellStyle name="Comma 3 5 4 4" xfId="15201" xr:uid="{00000000-0005-0000-0000-00007B4F0000}"/>
    <cellStyle name="Comma 3 5 4 5" xfId="19437" xr:uid="{00000000-0005-0000-0000-00007C4F0000}"/>
    <cellStyle name="Comma 3 5 4 6" xfId="23684" xr:uid="{00000000-0005-0000-0000-00007D4F0000}"/>
    <cellStyle name="Comma 3 5 4 7" xfId="27773" xr:uid="{00000000-0005-0000-0000-00007E4F0000}"/>
    <cellStyle name="Comma 3 5 5" xfId="3321" xr:uid="{00000000-0005-0000-0000-00007F4F0000}"/>
    <cellStyle name="Comma 3 5 5 2" xfId="8295" xr:uid="{00000000-0005-0000-0000-0000804F0000}"/>
    <cellStyle name="Comma 3 5 5 3" xfId="12572" xr:uid="{00000000-0005-0000-0000-0000814F0000}"/>
    <cellStyle name="Comma 3 5 5 4" xfId="16830" xr:uid="{00000000-0005-0000-0000-0000824F0000}"/>
    <cellStyle name="Comma 3 5 5 5" xfId="21049" xr:uid="{00000000-0005-0000-0000-0000834F0000}"/>
    <cellStyle name="Comma 3 5 5 6" xfId="25244" xr:uid="{00000000-0005-0000-0000-0000844F0000}"/>
    <cellStyle name="Comma 3 5 5 7" xfId="29140" xr:uid="{00000000-0005-0000-0000-0000854F0000}"/>
    <cellStyle name="Comma 3 5 6" xfId="4669" xr:uid="{00000000-0005-0000-0000-0000864F0000}"/>
    <cellStyle name="Comma 3 5 6 2" xfId="9641" xr:uid="{00000000-0005-0000-0000-0000874F0000}"/>
    <cellStyle name="Comma 3 5 6 3" xfId="13919" xr:uid="{00000000-0005-0000-0000-0000884F0000}"/>
    <cellStyle name="Comma 3 5 6 4" xfId="18175" xr:uid="{00000000-0005-0000-0000-0000894F0000}"/>
    <cellStyle name="Comma 3 5 6 5" xfId="22392" xr:uid="{00000000-0005-0000-0000-00008A4F0000}"/>
    <cellStyle name="Comma 3 5 6 6" xfId="26578" xr:uid="{00000000-0005-0000-0000-00008B4F0000}"/>
    <cellStyle name="Comma 3 5 6 7" xfId="30457" xr:uid="{00000000-0005-0000-0000-00008C4F0000}"/>
    <cellStyle name="Comma 3 5 7" xfId="5587" xr:uid="{00000000-0005-0000-0000-00008D4F0000}"/>
    <cellStyle name="Comma 3 5 8" xfId="7651" xr:uid="{00000000-0005-0000-0000-00008E4F0000}"/>
    <cellStyle name="Comma 3 5 9" xfId="11933" xr:uid="{00000000-0005-0000-0000-00008F4F0000}"/>
    <cellStyle name="Comma 3 6" xfId="1663" xr:uid="{00000000-0005-0000-0000-0000904F0000}"/>
    <cellStyle name="Comma 3 6 2" xfId="2502" xr:uid="{00000000-0005-0000-0000-0000914F0000}"/>
    <cellStyle name="Comma 3 6 2 2" xfId="7476" xr:uid="{00000000-0005-0000-0000-0000924F0000}"/>
    <cellStyle name="Comma 3 6 2 3" xfId="11761" xr:uid="{00000000-0005-0000-0000-0000934F0000}"/>
    <cellStyle name="Comma 3 6 2 4" xfId="16033" xr:uid="{00000000-0005-0000-0000-0000944F0000}"/>
    <cellStyle name="Comma 3 6 2 5" xfId="20267" xr:uid="{00000000-0005-0000-0000-0000954F0000}"/>
    <cellStyle name="Comma 3 6 2 6" xfId="24505" xr:uid="{00000000-0005-0000-0000-0000964F0000}"/>
    <cellStyle name="Comma 3 6 2 7" xfId="28581" xr:uid="{00000000-0005-0000-0000-0000974F0000}"/>
    <cellStyle name="Comma 3 6 3" xfId="3649" xr:uid="{00000000-0005-0000-0000-0000984F0000}"/>
    <cellStyle name="Comma 3 6 3 2" xfId="8623" xr:uid="{00000000-0005-0000-0000-0000994F0000}"/>
    <cellStyle name="Comma 3 6 3 3" xfId="12900" xr:uid="{00000000-0005-0000-0000-00009A4F0000}"/>
    <cellStyle name="Comma 3 6 3 4" xfId="17158" xr:uid="{00000000-0005-0000-0000-00009B4F0000}"/>
    <cellStyle name="Comma 3 6 3 5" xfId="21377" xr:uid="{00000000-0005-0000-0000-00009C4F0000}"/>
    <cellStyle name="Comma 3 6 3 6" xfId="25572" xr:uid="{00000000-0005-0000-0000-00009D4F0000}"/>
    <cellStyle name="Comma 3 6 3 7" xfId="29468" xr:uid="{00000000-0005-0000-0000-00009E4F0000}"/>
    <cellStyle name="Comma 3 6 4" xfId="6638" xr:uid="{00000000-0005-0000-0000-00009F4F0000}"/>
    <cellStyle name="Comma 3 6 5" xfId="10927" xr:uid="{00000000-0005-0000-0000-0000A04F0000}"/>
    <cellStyle name="Comma 3 6 6" xfId="15203" xr:uid="{00000000-0005-0000-0000-0000A14F0000}"/>
    <cellStyle name="Comma 3 6 7" xfId="19439" xr:uid="{00000000-0005-0000-0000-0000A24F0000}"/>
    <cellStyle name="Comma 3 6 8" xfId="23686" xr:uid="{00000000-0005-0000-0000-0000A34F0000}"/>
    <cellStyle name="Comma 3 6 9" xfId="27775" xr:uid="{00000000-0005-0000-0000-0000A44F0000}"/>
    <cellStyle name="Comma 3 7" xfId="1863" xr:uid="{00000000-0005-0000-0000-0000A54F0000}"/>
    <cellStyle name="Comma 3 7 2" xfId="6837" xr:uid="{00000000-0005-0000-0000-0000A64F0000}"/>
    <cellStyle name="Comma 3 7 3" xfId="11123" xr:uid="{00000000-0005-0000-0000-0000A74F0000}"/>
    <cellStyle name="Comma 3 7 4" xfId="15397" xr:uid="{00000000-0005-0000-0000-0000A84F0000}"/>
    <cellStyle name="Comma 3 7 5" xfId="19632" xr:uid="{00000000-0005-0000-0000-0000A94F0000}"/>
    <cellStyle name="Comma 3 7 6" xfId="23872" xr:uid="{00000000-0005-0000-0000-0000AA4F0000}"/>
    <cellStyle name="Comma 3 7 7" xfId="27953" xr:uid="{00000000-0005-0000-0000-0000AB4F0000}"/>
    <cellStyle name="Comma 3 8" xfId="950" xr:uid="{00000000-0005-0000-0000-0000AC4F0000}"/>
    <cellStyle name="Comma 3 8 2" xfId="5926" xr:uid="{00000000-0005-0000-0000-0000AD4F0000}"/>
    <cellStyle name="Comma 3 8 3" xfId="10216" xr:uid="{00000000-0005-0000-0000-0000AE4F0000}"/>
    <cellStyle name="Comma 3 8 4" xfId="14495" xr:uid="{00000000-0005-0000-0000-0000AF4F0000}"/>
    <cellStyle name="Comma 3 8 5" xfId="18749" xr:uid="{00000000-0005-0000-0000-0000B04F0000}"/>
    <cellStyle name="Comma 3 8 6" xfId="22999" xr:uid="{00000000-0005-0000-0000-0000B14F0000}"/>
    <cellStyle name="Comma 3 8 7" xfId="27144" xr:uid="{00000000-0005-0000-0000-0000B24F0000}"/>
    <cellStyle name="Comma 3 9" xfId="2987" xr:uid="{00000000-0005-0000-0000-0000B34F0000}"/>
    <cellStyle name="Comma 3 9 2" xfId="7960" xr:uid="{00000000-0005-0000-0000-0000B44F0000}"/>
    <cellStyle name="Comma 3 9 3" xfId="12237" xr:uid="{00000000-0005-0000-0000-0000B54F0000}"/>
    <cellStyle name="Comma 3 9 4" xfId="16496" xr:uid="{00000000-0005-0000-0000-0000B64F0000}"/>
    <cellStyle name="Comma 3 9 5" xfId="20715" xr:uid="{00000000-0005-0000-0000-0000B74F0000}"/>
    <cellStyle name="Comma 3 9 6" xfId="24913" xr:uid="{00000000-0005-0000-0000-0000B84F0000}"/>
    <cellStyle name="Comma 3 9 7" xfId="28810" xr:uid="{00000000-0005-0000-0000-0000B94F0000}"/>
    <cellStyle name="Comma 30" xfId="2814" xr:uid="{00000000-0005-0000-0000-0000BA4F0000}"/>
    <cellStyle name="Comma 31" xfId="2931" xr:uid="{00000000-0005-0000-0000-0000BB4F0000}"/>
    <cellStyle name="Comma 32" xfId="2862" xr:uid="{00000000-0005-0000-0000-0000BC4F0000}"/>
    <cellStyle name="Comma 33" xfId="1653" xr:uid="{00000000-0005-0000-0000-0000BD4F0000}"/>
    <cellStyle name="Comma 34" xfId="965" xr:uid="{00000000-0005-0000-0000-0000BE4F0000}"/>
    <cellStyle name="Comma 35" xfId="2821" xr:uid="{00000000-0005-0000-0000-0000BF4F0000}"/>
    <cellStyle name="Comma 36" xfId="974" xr:uid="{00000000-0005-0000-0000-0000C04F0000}"/>
    <cellStyle name="Comma 37" xfId="2778" xr:uid="{00000000-0005-0000-0000-0000C14F0000}"/>
    <cellStyle name="Comma 38" xfId="994" xr:uid="{00000000-0005-0000-0000-0000C24F0000}"/>
    <cellStyle name="Comma 39" xfId="2774" xr:uid="{00000000-0005-0000-0000-0000C34F0000}"/>
    <cellStyle name="Comma 4" xfId="219" xr:uid="{00000000-0005-0000-0000-0000C44F0000}"/>
    <cellStyle name="Comma 40" xfId="2782" xr:uid="{00000000-0005-0000-0000-0000C54F0000}"/>
    <cellStyle name="Comma 41" xfId="2742" xr:uid="{00000000-0005-0000-0000-0000C64F0000}"/>
    <cellStyle name="Comma 42" xfId="1668" xr:uid="{00000000-0005-0000-0000-0000C74F0000}"/>
    <cellStyle name="Comma 43" xfId="2756" xr:uid="{00000000-0005-0000-0000-0000C84F0000}"/>
    <cellStyle name="Comma 44" xfId="2876" xr:uid="{00000000-0005-0000-0000-0000C94F0000}"/>
    <cellStyle name="Comma 45" xfId="2843" xr:uid="{00000000-0005-0000-0000-0000CA4F0000}"/>
    <cellStyle name="Comma 46" xfId="2837" xr:uid="{00000000-0005-0000-0000-0000CB4F0000}"/>
    <cellStyle name="Comma 47" xfId="2739" xr:uid="{00000000-0005-0000-0000-0000CC4F0000}"/>
    <cellStyle name="Comma 48" xfId="2693" xr:uid="{00000000-0005-0000-0000-0000CD4F0000}"/>
    <cellStyle name="Comma 49" xfId="2953" xr:uid="{00000000-0005-0000-0000-0000CE4F0000}"/>
    <cellStyle name="Comma 5" xfId="576" xr:uid="{00000000-0005-0000-0000-0000CF4F0000}"/>
    <cellStyle name="Comma 50" xfId="2697" xr:uid="{00000000-0005-0000-0000-0000D04F0000}"/>
    <cellStyle name="Comma 51" xfId="2904" xr:uid="{00000000-0005-0000-0000-0000D14F0000}"/>
    <cellStyle name="Comma 52" xfId="992" xr:uid="{00000000-0005-0000-0000-0000D24F0000}"/>
    <cellStyle name="Comma 53" xfId="2860" xr:uid="{00000000-0005-0000-0000-0000D34F0000}"/>
    <cellStyle name="Comma 54" xfId="2880" xr:uid="{00000000-0005-0000-0000-0000D44F0000}"/>
    <cellStyle name="Comma 55" xfId="967" xr:uid="{00000000-0005-0000-0000-0000D54F0000}"/>
    <cellStyle name="Comma 56" xfId="2680" xr:uid="{00000000-0005-0000-0000-0000D64F0000}"/>
    <cellStyle name="Comma 57" xfId="2710" xr:uid="{00000000-0005-0000-0000-0000D74F0000}"/>
    <cellStyle name="Comma 58" xfId="1035" xr:uid="{00000000-0005-0000-0000-0000D84F0000}"/>
    <cellStyle name="Comma 59" xfId="924" xr:uid="{00000000-0005-0000-0000-0000D94F0000}"/>
    <cellStyle name="Comma 6" xfId="2795" xr:uid="{00000000-0005-0000-0000-0000DA4F0000}"/>
    <cellStyle name="Comma 6 2" xfId="2687" xr:uid="{00000000-0005-0000-0000-0000DB4F0000}"/>
    <cellStyle name="Comma 6 3" xfId="7769" xr:uid="{00000000-0005-0000-0000-0000DC4F0000}"/>
    <cellStyle name="Comma 6 4" xfId="12051" xr:uid="{00000000-0005-0000-0000-0000DD4F0000}"/>
    <cellStyle name="Comma 6 5" xfId="16320" xr:uid="{00000000-0005-0000-0000-0000DE4F0000}"/>
    <cellStyle name="Comma 6 6" xfId="20544" xr:uid="{00000000-0005-0000-0000-0000DF4F0000}"/>
    <cellStyle name="Comma 6 7" xfId="24765" xr:uid="{00000000-0005-0000-0000-0000E04F0000}"/>
    <cellStyle name="Comma 6 8" xfId="28758" xr:uid="{00000000-0005-0000-0000-0000E14F0000}"/>
    <cellStyle name="Comma 60" xfId="2961" xr:uid="{00000000-0005-0000-0000-0000E24F0000}"/>
    <cellStyle name="Comma 61" xfId="2725" xr:uid="{00000000-0005-0000-0000-0000E34F0000}"/>
    <cellStyle name="Comma 62" xfId="2854" xr:uid="{00000000-0005-0000-0000-0000E44F0000}"/>
    <cellStyle name="Comma 63" xfId="2935" xr:uid="{00000000-0005-0000-0000-0000E54F0000}"/>
    <cellStyle name="Comma 64" xfId="2752" xr:uid="{00000000-0005-0000-0000-0000E64F0000}"/>
    <cellStyle name="Comma 65" xfId="2694" xr:uid="{00000000-0005-0000-0000-0000E74F0000}"/>
    <cellStyle name="Comma 66" xfId="2718" xr:uid="{00000000-0005-0000-0000-0000E84F0000}"/>
    <cellStyle name="Comma 67" xfId="925" xr:uid="{00000000-0005-0000-0000-0000E94F0000}"/>
    <cellStyle name="Comma 68" xfId="1651" xr:uid="{00000000-0005-0000-0000-0000EA4F0000}"/>
    <cellStyle name="Comma 69" xfId="1005" xr:uid="{00000000-0005-0000-0000-0000EB4F0000}"/>
    <cellStyle name="Comma 7" xfId="2781" xr:uid="{00000000-0005-0000-0000-0000EC4F0000}"/>
    <cellStyle name="Comma 7 2" xfId="1001" xr:uid="{00000000-0005-0000-0000-0000ED4F0000}"/>
    <cellStyle name="Comma 7 3" xfId="7755" xr:uid="{00000000-0005-0000-0000-0000EE4F0000}"/>
    <cellStyle name="Comma 7 4" xfId="12037" xr:uid="{00000000-0005-0000-0000-0000EF4F0000}"/>
    <cellStyle name="Comma 7 5" xfId="16306" xr:uid="{00000000-0005-0000-0000-0000F04F0000}"/>
    <cellStyle name="Comma 7 6" xfId="20530" xr:uid="{00000000-0005-0000-0000-0000F14F0000}"/>
    <cellStyle name="Comma 7 7" xfId="24752" xr:uid="{00000000-0005-0000-0000-0000F24F0000}"/>
    <cellStyle name="Comma 7 8" xfId="28756" xr:uid="{00000000-0005-0000-0000-0000F34F0000}"/>
    <cellStyle name="Comma 70" xfId="2822" xr:uid="{00000000-0005-0000-0000-0000F44F0000}"/>
    <cellStyle name="Comma 71" xfId="1655" xr:uid="{00000000-0005-0000-0000-0000F54F0000}"/>
    <cellStyle name="Comma 72" xfId="2872" xr:uid="{00000000-0005-0000-0000-0000F64F0000}"/>
    <cellStyle name="Comma 73" xfId="2883" xr:uid="{00000000-0005-0000-0000-0000F74F0000}"/>
    <cellStyle name="Comma 74" xfId="2863" xr:uid="{00000000-0005-0000-0000-0000F84F0000}"/>
    <cellStyle name="Comma 75" xfId="2790" xr:uid="{00000000-0005-0000-0000-0000F94F0000}"/>
    <cellStyle name="Comma 76" xfId="2900" xr:uid="{00000000-0005-0000-0000-0000FA4F0000}"/>
    <cellStyle name="Comma 77" xfId="2959" xr:uid="{00000000-0005-0000-0000-0000FB4F0000}"/>
    <cellStyle name="Comma 78" xfId="2823" xr:uid="{00000000-0005-0000-0000-0000FC4F0000}"/>
    <cellStyle name="Comma 79" xfId="927" xr:uid="{00000000-0005-0000-0000-0000FD4F0000}"/>
    <cellStyle name="Comma 8" xfId="1093" xr:uid="{00000000-0005-0000-0000-0000FE4F0000}"/>
    <cellStyle name="Comma 8 2" xfId="2802" xr:uid="{00000000-0005-0000-0000-0000FF4F0000}"/>
    <cellStyle name="Comma 8 3" xfId="6069" xr:uid="{00000000-0005-0000-0000-000000500000}"/>
    <cellStyle name="Comma 8 4" xfId="10358" xr:uid="{00000000-0005-0000-0000-000001500000}"/>
    <cellStyle name="Comma 8 5" xfId="14636" xr:uid="{00000000-0005-0000-0000-000002500000}"/>
    <cellStyle name="Comma 8 6" xfId="18883" xr:uid="{00000000-0005-0000-0000-000003500000}"/>
    <cellStyle name="Comma 8 7" xfId="23131" xr:uid="{00000000-0005-0000-0000-000004500000}"/>
    <cellStyle name="Comma 8 8" xfId="27248" xr:uid="{00000000-0005-0000-0000-000005500000}"/>
    <cellStyle name="Comma 80" xfId="2770" xr:uid="{00000000-0005-0000-0000-000006500000}"/>
    <cellStyle name="Comma 81" xfId="2712" xr:uid="{00000000-0005-0000-0000-000007500000}"/>
    <cellStyle name="Comma 82" xfId="2668" xr:uid="{00000000-0005-0000-0000-000008500000}"/>
    <cellStyle name="Comma 83" xfId="2895" xr:uid="{00000000-0005-0000-0000-000009500000}"/>
    <cellStyle name="Comma 84" xfId="2799" xr:uid="{00000000-0005-0000-0000-00000A500000}"/>
    <cellStyle name="Comma 85" xfId="2901" xr:uid="{00000000-0005-0000-0000-00000B500000}"/>
    <cellStyle name="Comma 86" xfId="2894" xr:uid="{00000000-0005-0000-0000-00000C500000}"/>
    <cellStyle name="Comma 87" xfId="2856" xr:uid="{00000000-0005-0000-0000-00000D500000}"/>
    <cellStyle name="Comma 88" xfId="2903" xr:uid="{00000000-0005-0000-0000-00000E500000}"/>
    <cellStyle name="Comma 89" xfId="2704" xr:uid="{00000000-0005-0000-0000-00000F500000}"/>
    <cellStyle name="Comma 9" xfId="968" xr:uid="{00000000-0005-0000-0000-000010500000}"/>
    <cellStyle name="Comma 90" xfId="2877" xr:uid="{00000000-0005-0000-0000-000011500000}"/>
    <cellStyle name="Comma 91" xfId="2911" xr:uid="{00000000-0005-0000-0000-000012500000}"/>
    <cellStyle name="Comma 92" xfId="2761" xr:uid="{00000000-0005-0000-0000-000013500000}"/>
    <cellStyle name="Comma 93" xfId="2830" xr:uid="{00000000-0005-0000-0000-000014500000}"/>
    <cellStyle name="Comma 94" xfId="1265" xr:uid="{00000000-0005-0000-0000-000015500000}"/>
    <cellStyle name="Comma 95" xfId="2923" xr:uid="{00000000-0005-0000-0000-000016500000}"/>
    <cellStyle name="Comma 96" xfId="2698" xr:uid="{00000000-0005-0000-0000-000017500000}"/>
    <cellStyle name="Comma 97" xfId="2918" xr:uid="{00000000-0005-0000-0000-000018500000}"/>
    <cellStyle name="Comma 98" xfId="2866" xr:uid="{00000000-0005-0000-0000-000019500000}"/>
    <cellStyle name="Comma 99" xfId="2913" xr:uid="{00000000-0005-0000-0000-00001A500000}"/>
    <cellStyle name="Comma0" xfId="2679" xr:uid="{00000000-0005-0000-0000-00001B500000}"/>
    <cellStyle name="Currency" xfId="31" builtinId="4"/>
    <cellStyle name="Currency 2" xfId="32" xr:uid="{00000000-0005-0000-0000-00001D500000}"/>
    <cellStyle name="Currency 2 2" xfId="192" xr:uid="{00000000-0005-0000-0000-00001E500000}"/>
    <cellStyle name="Currency 2 2 2" xfId="1664" xr:uid="{00000000-0005-0000-0000-00001F500000}"/>
    <cellStyle name="Currency 2 2 2 2" xfId="2503" xr:uid="{00000000-0005-0000-0000-000020500000}"/>
    <cellStyle name="Currency 2 2 2 2 2" xfId="7477" xr:uid="{00000000-0005-0000-0000-000021500000}"/>
    <cellStyle name="Currency 2 2 2 2 3" xfId="11762" xr:uid="{00000000-0005-0000-0000-000022500000}"/>
    <cellStyle name="Currency 2 2 2 2 4" xfId="16034" xr:uid="{00000000-0005-0000-0000-000023500000}"/>
    <cellStyle name="Currency 2 2 2 2 5" xfId="20268" xr:uid="{00000000-0005-0000-0000-000024500000}"/>
    <cellStyle name="Currency 2 2 2 2 6" xfId="24506" xr:uid="{00000000-0005-0000-0000-000025500000}"/>
    <cellStyle name="Currency 2 2 2 2 7" xfId="28582" xr:uid="{00000000-0005-0000-0000-000026500000}"/>
    <cellStyle name="Currency 2 2 2 3" xfId="2768" xr:uid="{00000000-0005-0000-0000-000027500000}"/>
    <cellStyle name="Currency 2 2 2 4" xfId="6639" xr:uid="{00000000-0005-0000-0000-000028500000}"/>
    <cellStyle name="Currency 2 2 2 5" xfId="10928" xr:uid="{00000000-0005-0000-0000-000029500000}"/>
    <cellStyle name="Currency 2 2 2 6" xfId="15204" xr:uid="{00000000-0005-0000-0000-00002A500000}"/>
    <cellStyle name="Currency 2 2 2 7" xfId="19440" xr:uid="{00000000-0005-0000-0000-00002B500000}"/>
    <cellStyle name="Currency 2 2 2 8" xfId="23687" xr:uid="{00000000-0005-0000-0000-00002C500000}"/>
    <cellStyle name="Currency 2 2 2 9" xfId="27776" xr:uid="{00000000-0005-0000-0000-00002D500000}"/>
    <cellStyle name="Currency 2 2 3" xfId="1972" xr:uid="{00000000-0005-0000-0000-00002E500000}"/>
    <cellStyle name="Currency 2 2 3 2" xfId="6946" xr:uid="{00000000-0005-0000-0000-00002F500000}"/>
    <cellStyle name="Currency 2 2 3 3" xfId="11231" xr:uid="{00000000-0005-0000-0000-000030500000}"/>
    <cellStyle name="Currency 2 2 3 4" xfId="15504" xr:uid="{00000000-0005-0000-0000-000031500000}"/>
    <cellStyle name="Currency 2 2 3 5" xfId="19739" xr:uid="{00000000-0005-0000-0000-000032500000}"/>
    <cellStyle name="Currency 2 2 3 6" xfId="23977" xr:uid="{00000000-0005-0000-0000-000033500000}"/>
    <cellStyle name="Currency 2 2 3 7" xfId="28055" xr:uid="{00000000-0005-0000-0000-000034500000}"/>
    <cellStyle name="Currency 2 2 4" xfId="1088" xr:uid="{00000000-0005-0000-0000-000035500000}"/>
    <cellStyle name="Currency 2 2 4 2" xfId="6064" xr:uid="{00000000-0005-0000-0000-000036500000}"/>
    <cellStyle name="Currency 2 2 4 3" xfId="10353" xr:uid="{00000000-0005-0000-0000-000037500000}"/>
    <cellStyle name="Currency 2 2 4 4" xfId="14631" xr:uid="{00000000-0005-0000-0000-000038500000}"/>
    <cellStyle name="Currency 2 2 4 5" xfId="18879" xr:uid="{00000000-0005-0000-0000-000039500000}"/>
    <cellStyle name="Currency 2 2 4 6" xfId="23127" xr:uid="{00000000-0005-0000-0000-00003A500000}"/>
    <cellStyle name="Currency 2 2 4 7" xfId="27247" xr:uid="{00000000-0005-0000-0000-00003B500000}"/>
    <cellStyle name="Currency 2 3" xfId="2818" xr:uid="{00000000-0005-0000-0000-00003C500000}"/>
    <cellStyle name="Currency 2 4" xfId="2793" xr:uid="{00000000-0005-0000-0000-00003D500000}"/>
    <cellStyle name="Currency 2 5" xfId="3022" xr:uid="{00000000-0005-0000-0000-00003E500000}"/>
    <cellStyle name="Currency 2 5 2" xfId="7995" xr:uid="{00000000-0005-0000-0000-00003F500000}"/>
    <cellStyle name="Currency 2 5 3" xfId="12272" xr:uid="{00000000-0005-0000-0000-000040500000}"/>
    <cellStyle name="Currency 2 5 4" xfId="16531" xr:uid="{00000000-0005-0000-0000-000041500000}"/>
    <cellStyle name="Currency 2 5 5" xfId="20750" xr:uid="{00000000-0005-0000-0000-000042500000}"/>
    <cellStyle name="Currency 2 5 6" xfId="24946" xr:uid="{00000000-0005-0000-0000-000043500000}"/>
    <cellStyle name="Currency 2 5 7" xfId="28842" xr:uid="{00000000-0005-0000-0000-000044500000}"/>
    <cellStyle name="Currency 3" xfId="334" xr:uid="{00000000-0005-0000-0000-000045500000}"/>
    <cellStyle name="Currency 3 10" xfId="12069" xr:uid="{00000000-0005-0000-0000-000046500000}"/>
    <cellStyle name="Currency 3 11" xfId="16337" xr:uid="{00000000-0005-0000-0000-000047500000}"/>
    <cellStyle name="Currency 3 12" xfId="20478" xr:uid="{00000000-0005-0000-0000-000048500000}"/>
    <cellStyle name="Currency 3 13" xfId="24780" xr:uid="{00000000-0005-0000-0000-000049500000}"/>
    <cellStyle name="Currency 3 2" xfId="714" xr:uid="{00000000-0005-0000-0000-00004A500000}"/>
    <cellStyle name="Currency 3 2 10" xfId="22767" xr:uid="{00000000-0005-0000-0000-00004B500000}"/>
    <cellStyle name="Currency 3 2 11" xfId="26919" xr:uid="{00000000-0005-0000-0000-00004C500000}"/>
    <cellStyle name="Currency 3 2 2" xfId="2504" xr:uid="{00000000-0005-0000-0000-00004D500000}"/>
    <cellStyle name="Currency 3 2 2 2" xfId="4081" xr:uid="{00000000-0005-0000-0000-00004E500000}"/>
    <cellStyle name="Currency 3 2 2 2 2" xfId="9055" xr:uid="{00000000-0005-0000-0000-00004F500000}"/>
    <cellStyle name="Currency 3 2 2 2 3" xfId="13332" xr:uid="{00000000-0005-0000-0000-000050500000}"/>
    <cellStyle name="Currency 3 2 2 2 4" xfId="17590" xr:uid="{00000000-0005-0000-0000-000051500000}"/>
    <cellStyle name="Currency 3 2 2 2 5" xfId="21809" xr:uid="{00000000-0005-0000-0000-000052500000}"/>
    <cellStyle name="Currency 3 2 2 2 6" xfId="26004" xr:uid="{00000000-0005-0000-0000-000053500000}"/>
    <cellStyle name="Currency 3 2 2 2 7" xfId="29900" xr:uid="{00000000-0005-0000-0000-000054500000}"/>
    <cellStyle name="Currency 3 2 2 3" xfId="7478" xr:uid="{00000000-0005-0000-0000-000055500000}"/>
    <cellStyle name="Currency 3 2 2 4" xfId="11763" xr:uid="{00000000-0005-0000-0000-000056500000}"/>
    <cellStyle name="Currency 3 2 2 5" xfId="16035" xr:uid="{00000000-0005-0000-0000-000057500000}"/>
    <cellStyle name="Currency 3 2 2 6" xfId="20269" xr:uid="{00000000-0005-0000-0000-000058500000}"/>
    <cellStyle name="Currency 3 2 2 7" xfId="24507" xr:uid="{00000000-0005-0000-0000-000059500000}"/>
    <cellStyle name="Currency 3 2 2 8" xfId="28583" xr:uid="{00000000-0005-0000-0000-00005A500000}"/>
    <cellStyle name="Currency 3 2 3" xfId="1665" xr:uid="{00000000-0005-0000-0000-00005B500000}"/>
    <cellStyle name="Currency 3 2 3 2" xfId="6640" xr:uid="{00000000-0005-0000-0000-00005C500000}"/>
    <cellStyle name="Currency 3 2 3 3" xfId="10929" xr:uid="{00000000-0005-0000-0000-00005D500000}"/>
    <cellStyle name="Currency 3 2 3 4" xfId="15205" xr:uid="{00000000-0005-0000-0000-00005E500000}"/>
    <cellStyle name="Currency 3 2 3 5" xfId="19441" xr:uid="{00000000-0005-0000-0000-00005F500000}"/>
    <cellStyle name="Currency 3 2 3 6" xfId="23688" xr:uid="{00000000-0005-0000-0000-000060500000}"/>
    <cellStyle name="Currency 3 2 3 7" xfId="27777" xr:uid="{00000000-0005-0000-0000-000061500000}"/>
    <cellStyle name="Currency 3 2 4" xfId="3424" xr:uid="{00000000-0005-0000-0000-000062500000}"/>
    <cellStyle name="Currency 3 2 4 2" xfId="8398" xr:uid="{00000000-0005-0000-0000-000063500000}"/>
    <cellStyle name="Currency 3 2 4 3" xfId="12675" xr:uid="{00000000-0005-0000-0000-000064500000}"/>
    <cellStyle name="Currency 3 2 4 4" xfId="16933" xr:uid="{00000000-0005-0000-0000-000065500000}"/>
    <cellStyle name="Currency 3 2 4 5" xfId="21152" xr:uid="{00000000-0005-0000-0000-000066500000}"/>
    <cellStyle name="Currency 3 2 4 6" xfId="25347" xr:uid="{00000000-0005-0000-0000-000067500000}"/>
    <cellStyle name="Currency 3 2 4 7" xfId="29243" xr:uid="{00000000-0005-0000-0000-000068500000}"/>
    <cellStyle name="Currency 3 2 5" xfId="4772" xr:uid="{00000000-0005-0000-0000-000069500000}"/>
    <cellStyle name="Currency 3 2 5 2" xfId="9744" xr:uid="{00000000-0005-0000-0000-00006A500000}"/>
    <cellStyle name="Currency 3 2 5 3" xfId="14022" xr:uid="{00000000-0005-0000-0000-00006B500000}"/>
    <cellStyle name="Currency 3 2 5 4" xfId="18278" xr:uid="{00000000-0005-0000-0000-00006C500000}"/>
    <cellStyle name="Currency 3 2 5 5" xfId="22495" xr:uid="{00000000-0005-0000-0000-00006D500000}"/>
    <cellStyle name="Currency 3 2 5 6" xfId="26681" xr:uid="{00000000-0005-0000-0000-00006E500000}"/>
    <cellStyle name="Currency 3 2 5 7" xfId="30560" xr:uid="{00000000-0005-0000-0000-00006F500000}"/>
    <cellStyle name="Currency 3 2 6" xfId="5690" xr:uid="{00000000-0005-0000-0000-000070500000}"/>
    <cellStyle name="Currency 3 2 7" xfId="9982" xr:uid="{00000000-0005-0000-0000-000071500000}"/>
    <cellStyle name="Currency 3 2 8" xfId="14260" xr:uid="{00000000-0005-0000-0000-000072500000}"/>
    <cellStyle name="Currency 3 2 9" xfId="18516" xr:uid="{00000000-0005-0000-0000-000073500000}"/>
    <cellStyle name="Currency 3 3" xfId="1990" xr:uid="{00000000-0005-0000-0000-000074500000}"/>
    <cellStyle name="Currency 3 3 2" xfId="3752" xr:uid="{00000000-0005-0000-0000-000075500000}"/>
    <cellStyle name="Currency 3 3 2 2" xfId="8726" xr:uid="{00000000-0005-0000-0000-000076500000}"/>
    <cellStyle name="Currency 3 3 2 3" xfId="13003" xr:uid="{00000000-0005-0000-0000-000077500000}"/>
    <cellStyle name="Currency 3 3 2 4" xfId="17261" xr:uid="{00000000-0005-0000-0000-000078500000}"/>
    <cellStyle name="Currency 3 3 2 5" xfId="21480" xr:uid="{00000000-0005-0000-0000-000079500000}"/>
    <cellStyle name="Currency 3 3 2 6" xfId="25675" xr:uid="{00000000-0005-0000-0000-00007A500000}"/>
    <cellStyle name="Currency 3 3 2 7" xfId="29571" xr:uid="{00000000-0005-0000-0000-00007B500000}"/>
    <cellStyle name="Currency 3 3 3" xfId="6964" xr:uid="{00000000-0005-0000-0000-00007C500000}"/>
    <cellStyle name="Currency 3 3 4" xfId="11249" xr:uid="{00000000-0005-0000-0000-00007D500000}"/>
    <cellStyle name="Currency 3 3 5" xfId="15521" xr:uid="{00000000-0005-0000-0000-00007E500000}"/>
    <cellStyle name="Currency 3 3 6" xfId="19755" xr:uid="{00000000-0005-0000-0000-00007F500000}"/>
    <cellStyle name="Currency 3 3 7" xfId="23993" xr:uid="{00000000-0005-0000-0000-000080500000}"/>
    <cellStyle name="Currency 3 3 8" xfId="28071" xr:uid="{00000000-0005-0000-0000-000081500000}"/>
    <cellStyle name="Currency 3 4" xfId="1129" xr:uid="{00000000-0005-0000-0000-000082500000}"/>
    <cellStyle name="Currency 3 4 2" xfId="6104" xr:uid="{00000000-0005-0000-0000-000083500000}"/>
    <cellStyle name="Currency 3 4 3" xfId="10393" xr:uid="{00000000-0005-0000-0000-000084500000}"/>
    <cellStyle name="Currency 3 4 4" xfId="14671" xr:uid="{00000000-0005-0000-0000-000085500000}"/>
    <cellStyle name="Currency 3 4 5" xfId="18913" xr:uid="{00000000-0005-0000-0000-000086500000}"/>
    <cellStyle name="Currency 3 4 6" xfId="23159" xr:uid="{00000000-0005-0000-0000-000087500000}"/>
    <cellStyle name="Currency 3 4 7" xfId="27264" xr:uid="{00000000-0005-0000-0000-000088500000}"/>
    <cellStyle name="Currency 3 5" xfId="2888" xr:uid="{00000000-0005-0000-0000-000089500000}"/>
    <cellStyle name="Currency 3 6" xfId="3095" xr:uid="{00000000-0005-0000-0000-00008A500000}"/>
    <cellStyle name="Currency 3 6 2" xfId="8068" xr:uid="{00000000-0005-0000-0000-00008B500000}"/>
    <cellStyle name="Currency 3 6 3" xfId="12345" xr:uid="{00000000-0005-0000-0000-00008C500000}"/>
    <cellStyle name="Currency 3 6 4" xfId="16604" xr:uid="{00000000-0005-0000-0000-00008D500000}"/>
    <cellStyle name="Currency 3 6 5" xfId="20822" xr:uid="{00000000-0005-0000-0000-00008E500000}"/>
    <cellStyle name="Currency 3 6 6" xfId="25018" xr:uid="{00000000-0005-0000-0000-00008F500000}"/>
    <cellStyle name="Currency 3 6 7" xfId="28914" xr:uid="{00000000-0005-0000-0000-000090500000}"/>
    <cellStyle name="Currency 3 7" xfId="4443" xr:uid="{00000000-0005-0000-0000-000091500000}"/>
    <cellStyle name="Currency 3 7 2" xfId="9415" xr:uid="{00000000-0005-0000-0000-000092500000}"/>
    <cellStyle name="Currency 3 7 3" xfId="13693" xr:uid="{00000000-0005-0000-0000-000093500000}"/>
    <cellStyle name="Currency 3 7 4" xfId="17949" xr:uid="{00000000-0005-0000-0000-000094500000}"/>
    <cellStyle name="Currency 3 7 5" xfId="22166" xr:uid="{00000000-0005-0000-0000-000095500000}"/>
    <cellStyle name="Currency 3 7 6" xfId="26352" xr:uid="{00000000-0005-0000-0000-000096500000}"/>
    <cellStyle name="Currency 3 7 7" xfId="30231" xr:uid="{00000000-0005-0000-0000-000097500000}"/>
    <cellStyle name="Currency 3 8" xfId="5311" xr:uid="{00000000-0005-0000-0000-000098500000}"/>
    <cellStyle name="Currency 3 9" xfId="7788" xr:uid="{00000000-0005-0000-0000-000099500000}"/>
    <cellStyle name="Currency 4" xfId="577" xr:uid="{00000000-0005-0000-0000-00009A500000}"/>
    <cellStyle name="Currency 4 2" xfId="1666" xr:uid="{00000000-0005-0000-0000-00009B500000}"/>
    <cellStyle name="Currency 4 2 2" xfId="2505" xr:uid="{00000000-0005-0000-0000-00009C500000}"/>
    <cellStyle name="Currency 4 2 2 2" xfId="7479" xr:uid="{00000000-0005-0000-0000-00009D500000}"/>
    <cellStyle name="Currency 4 2 2 3" xfId="11764" xr:uid="{00000000-0005-0000-0000-00009E500000}"/>
    <cellStyle name="Currency 4 2 2 4" xfId="16036" xr:uid="{00000000-0005-0000-0000-00009F500000}"/>
    <cellStyle name="Currency 4 2 2 5" xfId="20270" xr:uid="{00000000-0005-0000-0000-0000A0500000}"/>
    <cellStyle name="Currency 4 2 2 6" xfId="24508" xr:uid="{00000000-0005-0000-0000-0000A1500000}"/>
    <cellStyle name="Currency 4 2 2 7" xfId="28584" xr:uid="{00000000-0005-0000-0000-0000A2500000}"/>
    <cellStyle name="Currency 4 2 3" xfId="6641" xr:uid="{00000000-0005-0000-0000-0000A3500000}"/>
    <cellStyle name="Currency 4 2 4" xfId="10930" xr:uid="{00000000-0005-0000-0000-0000A4500000}"/>
    <cellStyle name="Currency 4 2 5" xfId="15206" xr:uid="{00000000-0005-0000-0000-0000A5500000}"/>
    <cellStyle name="Currency 4 2 6" xfId="19442" xr:uid="{00000000-0005-0000-0000-0000A6500000}"/>
    <cellStyle name="Currency 4 2 7" xfId="23689" xr:uid="{00000000-0005-0000-0000-0000A7500000}"/>
    <cellStyle name="Currency 4 2 8" xfId="27778" xr:uid="{00000000-0005-0000-0000-0000A8500000}"/>
    <cellStyle name="Currency 4 3" xfId="2193" xr:uid="{00000000-0005-0000-0000-0000A9500000}"/>
    <cellStyle name="Currency 4 3 2" xfId="7167" xr:uid="{00000000-0005-0000-0000-0000AA500000}"/>
    <cellStyle name="Currency 4 3 3" xfId="11452" xr:uid="{00000000-0005-0000-0000-0000AB500000}"/>
    <cellStyle name="Currency 4 3 4" xfId="15724" xr:uid="{00000000-0005-0000-0000-0000AC500000}"/>
    <cellStyle name="Currency 4 3 5" xfId="19958" xr:uid="{00000000-0005-0000-0000-0000AD500000}"/>
    <cellStyle name="Currency 4 3 6" xfId="24196" xr:uid="{00000000-0005-0000-0000-0000AE500000}"/>
    <cellStyle name="Currency 4 3 7" xfId="28274" xr:uid="{00000000-0005-0000-0000-0000AF500000}"/>
    <cellStyle name="Currency 4 4" xfId="1336" xr:uid="{00000000-0005-0000-0000-0000B0500000}"/>
    <cellStyle name="Currency 4 4 2" xfId="6311" xr:uid="{00000000-0005-0000-0000-0000B1500000}"/>
    <cellStyle name="Currency 4 4 3" xfId="10600" xr:uid="{00000000-0005-0000-0000-0000B2500000}"/>
    <cellStyle name="Currency 4 4 4" xfId="14876" xr:uid="{00000000-0005-0000-0000-0000B3500000}"/>
    <cellStyle name="Currency 4 4 5" xfId="19117" xr:uid="{00000000-0005-0000-0000-0000B4500000}"/>
    <cellStyle name="Currency 4 4 6" xfId="23364" xr:uid="{00000000-0005-0000-0000-0000B5500000}"/>
    <cellStyle name="Currency 4 4 7" xfId="27467" xr:uid="{00000000-0005-0000-0000-0000B6500000}"/>
    <cellStyle name="Currency 5" xfId="1667" xr:uid="{00000000-0005-0000-0000-0000B7500000}"/>
    <cellStyle name="Currency 5 2" xfId="2755" xr:uid="{00000000-0005-0000-0000-0000B8500000}"/>
    <cellStyle name="Currency 5 2 2" xfId="7729" xr:uid="{00000000-0005-0000-0000-0000B9500000}"/>
    <cellStyle name="Currency 5 2 3" xfId="12012" xr:uid="{00000000-0005-0000-0000-0000BA500000}"/>
    <cellStyle name="Currency 5 2 4" xfId="16284" xr:uid="{00000000-0005-0000-0000-0000BB500000}"/>
    <cellStyle name="Currency 5 2 5" xfId="20505" xr:uid="{00000000-0005-0000-0000-0000BC500000}"/>
    <cellStyle name="Currency 5 2 6" xfId="24735" xr:uid="{00000000-0005-0000-0000-0000BD500000}"/>
    <cellStyle name="Currency 5 2 7" xfId="28754" xr:uid="{00000000-0005-0000-0000-0000BE500000}"/>
    <cellStyle name="Currency 5 3" xfId="2962" xr:uid="{00000000-0005-0000-0000-0000BF500000}"/>
    <cellStyle name="Currency 5 3 2" xfId="7935" xr:uid="{00000000-0005-0000-0000-0000C0500000}"/>
    <cellStyle name="Currency 5 3 3" xfId="12212" xr:uid="{00000000-0005-0000-0000-0000C1500000}"/>
    <cellStyle name="Currency 5 3 4" xfId="16471" xr:uid="{00000000-0005-0000-0000-0000C2500000}"/>
    <cellStyle name="Currency 5 3 5" xfId="20690" xr:uid="{00000000-0005-0000-0000-0000C3500000}"/>
    <cellStyle name="Currency 5 3 6" xfId="24888" xr:uid="{00000000-0005-0000-0000-0000C4500000}"/>
    <cellStyle name="Currency 5 3 7" xfId="28787" xr:uid="{00000000-0005-0000-0000-0000C5500000}"/>
    <cellStyle name="Currency 6" xfId="2956" xr:uid="{00000000-0005-0000-0000-0000C6500000}"/>
    <cellStyle name="Currency 6 2" xfId="2695" xr:uid="{00000000-0005-0000-0000-0000C7500000}"/>
    <cellStyle name="Currency 6 2 2" xfId="7670" xr:uid="{00000000-0005-0000-0000-0000C8500000}"/>
    <cellStyle name="Currency 6 2 3" xfId="11952" xr:uid="{00000000-0005-0000-0000-0000C9500000}"/>
    <cellStyle name="Currency 6 2 4" xfId="16226" xr:uid="{00000000-0005-0000-0000-0000CA500000}"/>
    <cellStyle name="Currency 6 2 5" xfId="20453" xr:uid="{00000000-0005-0000-0000-0000CB500000}"/>
    <cellStyle name="Currency 6 2 6" xfId="24689" xr:uid="{00000000-0005-0000-0000-0000CC500000}"/>
    <cellStyle name="Currency 6 2 7" xfId="28743" xr:uid="{00000000-0005-0000-0000-0000CD500000}"/>
    <cellStyle name="Currency 6 3" xfId="7929" xr:uid="{00000000-0005-0000-0000-0000CE500000}"/>
    <cellStyle name="Currency 6 4" xfId="12206" xr:uid="{00000000-0005-0000-0000-0000CF500000}"/>
    <cellStyle name="Currency 6 5" xfId="16465" xr:uid="{00000000-0005-0000-0000-0000D0500000}"/>
    <cellStyle name="Currency 6 6" xfId="20686" xr:uid="{00000000-0005-0000-0000-0000D1500000}"/>
    <cellStyle name="Currency 6 7" xfId="24882" xr:uid="{00000000-0005-0000-0000-0000D2500000}"/>
    <cellStyle name="Currency 6 8" xfId="28786" xr:uid="{00000000-0005-0000-0000-0000D3500000}"/>
    <cellStyle name="Currency 7" xfId="2753" xr:uid="{00000000-0005-0000-0000-0000D4500000}"/>
    <cellStyle name="Currency 8" xfId="3020" xr:uid="{00000000-0005-0000-0000-0000D5500000}"/>
    <cellStyle name="Currency0" xfId="1656" xr:uid="{00000000-0005-0000-0000-0000D6500000}"/>
    <cellStyle name="Date" xfId="966" xr:uid="{00000000-0005-0000-0000-0000D7500000}"/>
    <cellStyle name="Explanatory Text" xfId="33" builtinId="53" customBuiltin="1"/>
    <cellStyle name="Explanatory Text 2" xfId="71" xr:uid="{00000000-0005-0000-0000-0000D9500000}"/>
    <cellStyle name="Explanatory Text 2 2" xfId="4295" xr:uid="{00000000-0005-0000-0000-0000DA500000}"/>
    <cellStyle name="Explanatory Text 3" xfId="148" xr:uid="{00000000-0005-0000-0000-0000DB500000}"/>
    <cellStyle name="Explanatory Text 4" xfId="206" xr:uid="{00000000-0005-0000-0000-0000DC500000}"/>
    <cellStyle name="Explanatory Text 5" xfId="578" xr:uid="{00000000-0005-0000-0000-0000DD500000}"/>
    <cellStyle name="Fixed" xfId="2772" xr:uid="{00000000-0005-0000-0000-0000DE500000}"/>
    <cellStyle name="Font: Calibri, 9pt regular" xfId="2675" xr:uid="{00000000-0005-0000-0000-0000DF500000}"/>
    <cellStyle name="Footnotes: all except top row" xfId="2861" xr:uid="{00000000-0005-0000-0000-0000E0500000}"/>
    <cellStyle name="Footnotes: top row" xfId="2899" xr:uid="{00000000-0005-0000-0000-0000E1500000}"/>
    <cellStyle name="Good" xfId="34" builtinId="26" customBuiltin="1"/>
    <cellStyle name="Good 2" xfId="61" xr:uid="{00000000-0005-0000-0000-0000E3500000}"/>
    <cellStyle name="Good 2 2" xfId="4294" xr:uid="{00000000-0005-0000-0000-0000E4500000}"/>
    <cellStyle name="Good 3" xfId="149" xr:uid="{00000000-0005-0000-0000-0000E5500000}"/>
    <cellStyle name="Good 4" xfId="210" xr:uid="{00000000-0005-0000-0000-0000E6500000}"/>
    <cellStyle name="Good 5" xfId="579" xr:uid="{00000000-0005-0000-0000-0000E7500000}"/>
    <cellStyle name="Header: bottom row" xfId="2733" xr:uid="{00000000-0005-0000-0000-0000E8500000}"/>
    <cellStyle name="Header: top rows" xfId="931" xr:uid="{00000000-0005-0000-0000-0000E9500000}"/>
    <cellStyle name="Heading 1" xfId="35" builtinId="16" customBuiltin="1"/>
    <cellStyle name="Heading 1 2" xfId="57" xr:uid="{00000000-0005-0000-0000-0000EB500000}"/>
    <cellStyle name="Heading 1 2 2" xfId="4293" xr:uid="{00000000-0005-0000-0000-0000EC500000}"/>
    <cellStyle name="Heading 1 3" xfId="150" xr:uid="{00000000-0005-0000-0000-0000ED500000}"/>
    <cellStyle name="Heading 1 4" xfId="207" xr:uid="{00000000-0005-0000-0000-0000EE500000}"/>
    <cellStyle name="Heading 1 5" xfId="580" xr:uid="{00000000-0005-0000-0000-0000EF500000}"/>
    <cellStyle name="Heading 1 5 2" xfId="923" xr:uid="{00000000-0005-0000-0000-0000F0500000}"/>
    <cellStyle name="Heading 2" xfId="36" builtinId="17" customBuiltin="1"/>
    <cellStyle name="Heading 2 2" xfId="58" xr:uid="{00000000-0005-0000-0000-0000F2500000}"/>
    <cellStyle name="Heading 2 2 2" xfId="4292" xr:uid="{00000000-0005-0000-0000-0000F3500000}"/>
    <cellStyle name="Heading 2 3" xfId="151" xr:uid="{00000000-0005-0000-0000-0000F4500000}"/>
    <cellStyle name="Heading 2 4" xfId="266" xr:uid="{00000000-0005-0000-0000-0000F5500000}"/>
    <cellStyle name="Heading 2 5" xfId="581" xr:uid="{00000000-0005-0000-0000-0000F6500000}"/>
    <cellStyle name="Heading 2 5 2" xfId="2905" xr:uid="{00000000-0005-0000-0000-0000F7500000}"/>
    <cellStyle name="Heading 3" xfId="37" builtinId="18" customBuiltin="1"/>
    <cellStyle name="Heading 3 2" xfId="59" xr:uid="{00000000-0005-0000-0000-0000F9500000}"/>
    <cellStyle name="Heading 3 2 2" xfId="4291" xr:uid="{00000000-0005-0000-0000-0000FA500000}"/>
    <cellStyle name="Heading 3 3" xfId="152" xr:uid="{00000000-0005-0000-0000-0000FB500000}"/>
    <cellStyle name="Heading 3 4" xfId="243" xr:uid="{00000000-0005-0000-0000-0000FC500000}"/>
    <cellStyle name="Heading 3 5" xfId="582" xr:uid="{00000000-0005-0000-0000-0000FD500000}"/>
    <cellStyle name="Heading 4" xfId="38" builtinId="19" customBuiltin="1"/>
    <cellStyle name="Heading 4 2" xfId="60" xr:uid="{00000000-0005-0000-0000-0000FF500000}"/>
    <cellStyle name="Heading 4 2 2" xfId="4290" xr:uid="{00000000-0005-0000-0000-000000510000}"/>
    <cellStyle name="Heading 4 3" xfId="153" xr:uid="{00000000-0005-0000-0000-000001510000}"/>
    <cellStyle name="Heading 4 4" xfId="235" xr:uid="{00000000-0005-0000-0000-000002510000}"/>
    <cellStyle name="Heading 4 5" xfId="583" xr:uid="{00000000-0005-0000-0000-000003510000}"/>
    <cellStyle name="Hyperlink" xfId="39" builtinId="8"/>
    <cellStyle name="Hyperlink 2" xfId="99" xr:uid="{00000000-0005-0000-0000-000005510000}"/>
    <cellStyle name="Hyperlink 2 2" xfId="259" xr:uid="{00000000-0005-0000-0000-000006510000}"/>
    <cellStyle name="Hyperlink 2 2 2" xfId="2726" xr:uid="{00000000-0005-0000-0000-000007510000}"/>
    <cellStyle name="Hyperlink 2 2 3" xfId="2806" xr:uid="{00000000-0005-0000-0000-000008510000}"/>
    <cellStyle name="Hyperlink 2 3" xfId="330" xr:uid="{00000000-0005-0000-0000-000009510000}"/>
    <cellStyle name="Hyperlink 2 3 2" xfId="2851" xr:uid="{00000000-0005-0000-0000-00000A510000}"/>
    <cellStyle name="Hyperlink 2 4" xfId="2958" xr:uid="{00000000-0005-0000-0000-00000B510000}"/>
    <cellStyle name="Hyperlink 3" xfId="154" xr:uid="{00000000-0005-0000-0000-00000C510000}"/>
    <cellStyle name="Hyperlink 3 2" xfId="249" xr:uid="{00000000-0005-0000-0000-00000D510000}"/>
    <cellStyle name="Hyperlink 4" xfId="188" xr:uid="{00000000-0005-0000-0000-00000E510000}"/>
    <cellStyle name="Hyperlink 4 2" xfId="278" xr:uid="{00000000-0005-0000-0000-00000F510000}"/>
    <cellStyle name="Hyperlink 4 2 2" xfId="351" xr:uid="{00000000-0005-0000-0000-000010510000}"/>
    <cellStyle name="Hyperlink 4 2 3" xfId="1264" xr:uid="{00000000-0005-0000-0000-000011510000}"/>
    <cellStyle name="Hyperlink 4 2 4" xfId="1054" xr:uid="{00000000-0005-0000-0000-000012510000}"/>
    <cellStyle name="Hyperlink 4 3" xfId="281" xr:uid="{00000000-0005-0000-0000-000013510000}"/>
    <cellStyle name="Hyperlink 4 4" xfId="1669" xr:uid="{00000000-0005-0000-0000-000014510000}"/>
    <cellStyle name="Hyperlink 5" xfId="54" xr:uid="{00000000-0005-0000-0000-000015510000}"/>
    <cellStyle name="Hyperlink 5 2" xfId="332" xr:uid="{00000000-0005-0000-0000-000016510000}"/>
    <cellStyle name="Hyperlink 6" xfId="1670" xr:uid="{00000000-0005-0000-0000-000017510000}"/>
    <cellStyle name="Hyperlink 6 2" xfId="2669" xr:uid="{00000000-0005-0000-0000-000018510000}"/>
    <cellStyle name="Hyperlink 6 3" xfId="2791" xr:uid="{00000000-0005-0000-0000-000019510000}"/>
    <cellStyle name="Hyperlink 7" xfId="1838" xr:uid="{00000000-0005-0000-0000-00001A510000}"/>
    <cellStyle name="Hyperlink 7 2" xfId="973" xr:uid="{00000000-0005-0000-0000-00001B510000}"/>
    <cellStyle name="Input" xfId="40" builtinId="20" customBuiltin="1"/>
    <cellStyle name="Input 2" xfId="64" xr:uid="{00000000-0005-0000-0000-00001D510000}"/>
    <cellStyle name="Input 2 2" xfId="4314" xr:uid="{00000000-0005-0000-0000-00001E510000}"/>
    <cellStyle name="Input 3" xfId="155" xr:uid="{00000000-0005-0000-0000-00001F510000}"/>
    <cellStyle name="Input 3 2" xfId="1671" xr:uid="{00000000-0005-0000-0000-000020510000}"/>
    <cellStyle name="Input 3 2 2" xfId="2506" xr:uid="{00000000-0005-0000-0000-000021510000}"/>
    <cellStyle name="Input 3 3" xfId="1841" xr:uid="{00000000-0005-0000-0000-000022510000}"/>
    <cellStyle name="Input 4" xfId="270" xr:uid="{00000000-0005-0000-0000-000023510000}"/>
    <cellStyle name="Input 4 2" xfId="1916" xr:uid="{00000000-0005-0000-0000-000024510000}"/>
    <cellStyle name="Input 5" xfId="584" xr:uid="{00000000-0005-0000-0000-000025510000}"/>
    <cellStyle name="Input 5 2" xfId="2507" xr:uid="{00000000-0005-0000-0000-000026510000}"/>
    <cellStyle name="Linked Cell" xfId="41" builtinId="24" customBuiltin="1"/>
    <cellStyle name="Linked Cell 2" xfId="67" xr:uid="{00000000-0005-0000-0000-000028510000}"/>
    <cellStyle name="Linked Cell 2 2" xfId="4315" xr:uid="{00000000-0005-0000-0000-000029510000}"/>
    <cellStyle name="Linked Cell 3" xfId="156" xr:uid="{00000000-0005-0000-0000-00002A510000}"/>
    <cellStyle name="Linked Cell 4" xfId="227" xr:uid="{00000000-0005-0000-0000-00002B510000}"/>
    <cellStyle name="Linked Cell 5" xfId="585" xr:uid="{00000000-0005-0000-0000-00002C510000}"/>
    <cellStyle name="Neutral" xfId="42" builtinId="28" customBuiltin="1"/>
    <cellStyle name="Neutral 2" xfId="63" xr:uid="{00000000-0005-0000-0000-00002E510000}"/>
    <cellStyle name="Neutral 2 2" xfId="4316" xr:uid="{00000000-0005-0000-0000-00002F510000}"/>
    <cellStyle name="Neutral 3" xfId="157" xr:uid="{00000000-0005-0000-0000-000030510000}"/>
    <cellStyle name="Neutral 4" xfId="230" xr:uid="{00000000-0005-0000-0000-000031510000}"/>
    <cellStyle name="Neutral 5" xfId="586" xr:uid="{00000000-0005-0000-0000-000032510000}"/>
    <cellStyle name="Normal" xfId="0" builtinId="0"/>
    <cellStyle name="Normal 10" xfId="286" xr:uid="{00000000-0005-0000-0000-000034510000}"/>
    <cellStyle name="Normal 10 11" xfId="20506" xr:uid="{00000000-0005-0000-0000-000036510000}"/>
    <cellStyle name="Normal 10 12" xfId="24814" xr:uid="{00000000-0005-0000-0000-000037510000}"/>
    <cellStyle name="Normal 10 2" xfId="427" xr:uid="{00000000-0005-0000-0000-000038510000}"/>
    <cellStyle name="Normal 10 2 10" xfId="16452" xr:uid="{00000000-0005-0000-0000-000039510000}"/>
    <cellStyle name="Normal 10 2 11" xfId="20436" xr:uid="{00000000-0005-0000-0000-00003A510000}"/>
    <cellStyle name="Normal 10 2 12" xfId="24871" xr:uid="{00000000-0005-0000-0000-00003B510000}"/>
    <cellStyle name="Normal 10 2 2" xfId="801" xr:uid="{00000000-0005-0000-0000-00003C510000}"/>
    <cellStyle name="Normal 10 2 2 10" xfId="22854" xr:uid="{00000000-0005-0000-0000-00003D510000}"/>
    <cellStyle name="Normal 10 2 2 11" xfId="27006" xr:uid="{00000000-0005-0000-0000-00003E510000}"/>
    <cellStyle name="Normal 10 2 2 2 2" xfId="4168" xr:uid="{00000000-0005-0000-0000-000040510000}"/>
    <cellStyle name="Normal 10 2 2 2 2 2" xfId="9142" xr:uid="{00000000-0005-0000-0000-000041510000}"/>
    <cellStyle name="Normal 10 2 2 2 2 3" xfId="13419" xr:uid="{00000000-0005-0000-0000-000042510000}"/>
    <cellStyle name="Normal 10 2 2 2 2 4" xfId="17677" xr:uid="{00000000-0005-0000-0000-000043510000}"/>
    <cellStyle name="Normal 10 2 2 2 2 5" xfId="21896" xr:uid="{00000000-0005-0000-0000-000044510000}"/>
    <cellStyle name="Normal 10 2 2 2 2 6" xfId="26091" xr:uid="{00000000-0005-0000-0000-000045510000}"/>
    <cellStyle name="Normal 10 2 2 2 2 7" xfId="29987" xr:uid="{00000000-0005-0000-0000-000046510000}"/>
    <cellStyle name="Normal 10 2 2 2 3" xfId="7482" xr:uid="{00000000-0005-0000-0000-000047510000}"/>
    <cellStyle name="Normal 10 2 2 2 4" xfId="11767" xr:uid="{00000000-0005-0000-0000-000048510000}"/>
    <cellStyle name="Normal 10 2 2 2 5" xfId="16039" xr:uid="{00000000-0005-0000-0000-000049510000}"/>
    <cellStyle name="Normal 10 2 2 2 6" xfId="20272" xr:uid="{00000000-0005-0000-0000-00004A510000}"/>
    <cellStyle name="Normal 10 2 2 2 7" xfId="24511" xr:uid="{00000000-0005-0000-0000-00004B510000}"/>
    <cellStyle name="Normal 10 2 2 2 8" xfId="28585" xr:uid="{00000000-0005-0000-0000-00004C510000}"/>
    <cellStyle name="Normal 10 2 2 3" xfId="1673" xr:uid="{00000000-0005-0000-0000-00004D510000}"/>
    <cellStyle name="Normal 10 2 2 3 2" xfId="6647" xr:uid="{00000000-0005-0000-0000-00004E510000}"/>
    <cellStyle name="Normal 10 2 2 3 3" xfId="10935" xr:uid="{00000000-0005-0000-0000-00004F510000}"/>
    <cellStyle name="Normal 10 2 2 3 4" xfId="15210" xr:uid="{00000000-0005-0000-0000-000050510000}"/>
    <cellStyle name="Normal 10 2 2 3 5" xfId="19447" xr:uid="{00000000-0005-0000-0000-000051510000}"/>
    <cellStyle name="Normal 10 2 2 3 6" xfId="23694" xr:uid="{00000000-0005-0000-0000-000052510000}"/>
    <cellStyle name="Normal 10 2 2 3 7" xfId="27780" xr:uid="{00000000-0005-0000-0000-000053510000}"/>
    <cellStyle name="Normal 10 2 2 4" xfId="3511" xr:uid="{00000000-0005-0000-0000-000054510000}"/>
    <cellStyle name="Normal 10 2 2 4 2" xfId="8485" xr:uid="{00000000-0005-0000-0000-000055510000}"/>
    <cellStyle name="Normal 10 2 2 4 3" xfId="12762" xr:uid="{00000000-0005-0000-0000-000056510000}"/>
    <cellStyle name="Normal 10 2 2 4 4" xfId="17020" xr:uid="{00000000-0005-0000-0000-000057510000}"/>
    <cellStyle name="Normal 10 2 2 4 5" xfId="21239" xr:uid="{00000000-0005-0000-0000-000058510000}"/>
    <cellStyle name="Normal 10 2 2 4 6" xfId="25434" xr:uid="{00000000-0005-0000-0000-000059510000}"/>
    <cellStyle name="Normal 10 2 2 4 7" xfId="29330" xr:uid="{00000000-0005-0000-0000-00005A510000}"/>
    <cellStyle name="Normal 10 2 2 5" xfId="4859" xr:uid="{00000000-0005-0000-0000-00005B510000}"/>
    <cellStyle name="Normal 10 2 2 5 2" xfId="9831" xr:uid="{00000000-0005-0000-0000-00005C510000}"/>
    <cellStyle name="Normal 10 2 2 5 3" xfId="14109" xr:uid="{00000000-0005-0000-0000-00005D510000}"/>
    <cellStyle name="Normal 10 2 2 5 4" xfId="18365" xr:uid="{00000000-0005-0000-0000-00005E510000}"/>
    <cellStyle name="Normal 10 2 2 5 5" xfId="22582" xr:uid="{00000000-0005-0000-0000-00005F510000}"/>
    <cellStyle name="Normal 10 2 2 5 6" xfId="26768" xr:uid="{00000000-0005-0000-0000-000060510000}"/>
    <cellStyle name="Normal 10 2 2 5 7" xfId="30647" xr:uid="{00000000-0005-0000-0000-000061510000}"/>
    <cellStyle name="Normal 10 2 2 6" xfId="5777" xr:uid="{00000000-0005-0000-0000-000062510000}"/>
    <cellStyle name="Normal 10 2 2 7" xfId="10069" xr:uid="{00000000-0005-0000-0000-000063510000}"/>
    <cellStyle name="Normal 10 2 2 8" xfId="14347" xr:uid="{00000000-0005-0000-0000-000064510000}"/>
    <cellStyle name="Normal 10 2 2 9" xfId="18603" xr:uid="{00000000-0005-0000-0000-000065510000}"/>
    <cellStyle name="Normal 10 2 3" xfId="2060" xr:uid="{00000000-0005-0000-0000-000066510000}"/>
    <cellStyle name="Normal 10 2 3 2" xfId="3839" xr:uid="{00000000-0005-0000-0000-000067510000}"/>
    <cellStyle name="Normal 10 2 3 2 2" xfId="8813" xr:uid="{00000000-0005-0000-0000-000068510000}"/>
    <cellStyle name="Normal 10 2 3 2 3" xfId="13090" xr:uid="{00000000-0005-0000-0000-000069510000}"/>
    <cellStyle name="Normal 10 2 3 2 4" xfId="17348" xr:uid="{00000000-0005-0000-0000-00006A510000}"/>
    <cellStyle name="Normal 10 2 3 2 5" xfId="21567" xr:uid="{00000000-0005-0000-0000-00006B510000}"/>
    <cellStyle name="Normal 10 2 3 2 6" xfId="25762" xr:uid="{00000000-0005-0000-0000-00006C510000}"/>
    <cellStyle name="Normal 10 2 3 2 7" xfId="29658" xr:uid="{00000000-0005-0000-0000-00006D510000}"/>
    <cellStyle name="Normal 10 2 3 3" xfId="7034" xr:uid="{00000000-0005-0000-0000-00006E510000}"/>
    <cellStyle name="Normal 10 2 3 4" xfId="11319" xr:uid="{00000000-0005-0000-0000-00006F510000}"/>
    <cellStyle name="Normal 10 2 3 5" xfId="15591" xr:uid="{00000000-0005-0000-0000-000070510000}"/>
    <cellStyle name="Normal 10 2 3 6" xfId="19825" xr:uid="{00000000-0005-0000-0000-000071510000}"/>
    <cellStyle name="Normal 10 2 3 7" xfId="24063" xr:uid="{00000000-0005-0000-0000-000072510000}"/>
    <cellStyle name="Normal 10 2 3 8" xfId="28141" xr:uid="{00000000-0005-0000-0000-000073510000}"/>
    <cellStyle name="Normal 10 2 4" xfId="1199" xr:uid="{00000000-0005-0000-0000-000074510000}"/>
    <cellStyle name="Normal 10 2 4 2" xfId="6174" xr:uid="{00000000-0005-0000-0000-000075510000}"/>
    <cellStyle name="Normal 10 2 4 3" xfId="10463" xr:uid="{00000000-0005-0000-0000-000076510000}"/>
    <cellStyle name="Normal 10 2 4 4" xfId="14741" xr:uid="{00000000-0005-0000-0000-000077510000}"/>
    <cellStyle name="Normal 10 2 4 5" xfId="18983" xr:uid="{00000000-0005-0000-0000-000078510000}"/>
    <cellStyle name="Normal 10 2 4 6" xfId="23229" xr:uid="{00000000-0005-0000-0000-000079510000}"/>
    <cellStyle name="Normal 10 2 4 7" xfId="27334" xr:uid="{00000000-0005-0000-0000-00007A510000}"/>
    <cellStyle name="Normal 10 2 5" xfId="3182" xr:uid="{00000000-0005-0000-0000-00007B510000}"/>
    <cellStyle name="Normal 10 2 5 2" xfId="8155" xr:uid="{00000000-0005-0000-0000-00007C510000}"/>
    <cellStyle name="Normal 10 2 5 3" xfId="12432" xr:uid="{00000000-0005-0000-0000-00007D510000}"/>
    <cellStyle name="Normal 10 2 5 4" xfId="16691" xr:uid="{00000000-0005-0000-0000-00007E510000}"/>
    <cellStyle name="Normal 10 2 5 5" xfId="20909" xr:uid="{00000000-0005-0000-0000-00007F510000}"/>
    <cellStyle name="Normal 10 2 5 6" xfId="25105" xr:uid="{00000000-0005-0000-0000-000080510000}"/>
    <cellStyle name="Normal 10 2 5 7" xfId="29001" xr:uid="{00000000-0005-0000-0000-000081510000}"/>
    <cellStyle name="Normal 10 2 6" xfId="4530" xr:uid="{00000000-0005-0000-0000-000082510000}"/>
    <cellStyle name="Normal 10 2 6 2" xfId="9502" xr:uid="{00000000-0005-0000-0000-000083510000}"/>
    <cellStyle name="Normal 10 2 6 3" xfId="13780" xr:uid="{00000000-0005-0000-0000-000084510000}"/>
    <cellStyle name="Normal 10 2 6 4" xfId="18036" xr:uid="{00000000-0005-0000-0000-000085510000}"/>
    <cellStyle name="Normal 10 2 6 5" xfId="22253" xr:uid="{00000000-0005-0000-0000-000086510000}"/>
    <cellStyle name="Normal 10 2 6 6" xfId="26439" xr:uid="{00000000-0005-0000-0000-000087510000}"/>
    <cellStyle name="Normal 10 2 6 7" xfId="30318" xr:uid="{00000000-0005-0000-0000-000088510000}"/>
    <cellStyle name="Normal 10 2 7" xfId="5404" xr:uid="{00000000-0005-0000-0000-000089510000}"/>
    <cellStyle name="Normal 10 2 8" xfId="7915" xr:uid="{00000000-0005-0000-0000-00008A510000}"/>
    <cellStyle name="Normal 10 2 9" xfId="12193" xr:uid="{00000000-0005-0000-0000-00008B510000}"/>
    <cellStyle name="Normal 10 3" xfId="675" xr:uid="{00000000-0005-0000-0000-00008C510000}"/>
    <cellStyle name="Normal 10 3 10" xfId="14569" xr:uid="{00000000-0005-0000-0000-00008D510000}"/>
    <cellStyle name="Normal 10 3 11" xfId="22728" xr:uid="{00000000-0005-0000-0000-00008E510000}"/>
    <cellStyle name="Normal 10 3 12" xfId="23066" xr:uid="{00000000-0005-0000-0000-00008F510000}"/>
    <cellStyle name="Normal 10 3 2" xfId="1674" xr:uid="{00000000-0005-0000-0000-000090510000}"/>
    <cellStyle name="Normal 10 3 2 2" xfId="2508" xr:uid="{00000000-0005-0000-0000-000091510000}"/>
    <cellStyle name="Normal 10 3 2 2 2" xfId="7483" xr:uid="{00000000-0005-0000-0000-000092510000}"/>
    <cellStyle name="Normal 10 3 2 2 3" xfId="11768" xr:uid="{00000000-0005-0000-0000-000093510000}"/>
    <cellStyle name="Normal 10 3 2 2 4" xfId="16040" xr:uid="{00000000-0005-0000-0000-000094510000}"/>
    <cellStyle name="Normal 10 3 2 2 5" xfId="20273" xr:uid="{00000000-0005-0000-0000-000095510000}"/>
    <cellStyle name="Normal 10 3 2 2 6" xfId="24512" xr:uid="{00000000-0005-0000-0000-000096510000}"/>
    <cellStyle name="Normal 10 3 2 2 7" xfId="28586" xr:uid="{00000000-0005-0000-0000-000097510000}"/>
    <cellStyle name="Normal 10 3 2 3" xfId="4042" xr:uid="{00000000-0005-0000-0000-000098510000}"/>
    <cellStyle name="Normal 10 3 2 3 2" xfId="9016" xr:uid="{00000000-0005-0000-0000-000099510000}"/>
    <cellStyle name="Normal 10 3 2 3 3" xfId="13293" xr:uid="{00000000-0005-0000-0000-00009A510000}"/>
    <cellStyle name="Normal 10 3 2 3 4" xfId="17551" xr:uid="{00000000-0005-0000-0000-00009B510000}"/>
    <cellStyle name="Normal 10 3 2 3 5" xfId="21770" xr:uid="{00000000-0005-0000-0000-00009C510000}"/>
    <cellStyle name="Normal 10 3 2 3 6" xfId="25965" xr:uid="{00000000-0005-0000-0000-00009D510000}"/>
    <cellStyle name="Normal 10 3 2 3 7" xfId="29861" xr:uid="{00000000-0005-0000-0000-00009E510000}"/>
    <cellStyle name="Normal 10 3 2 4" xfId="6648" xr:uid="{00000000-0005-0000-0000-00009F510000}"/>
    <cellStyle name="Normal 10 3 2 5" xfId="10936" xr:uid="{00000000-0005-0000-0000-0000A0510000}"/>
    <cellStyle name="Normal 10 3 2 6" xfId="15211" xr:uid="{00000000-0005-0000-0000-0000A1510000}"/>
    <cellStyle name="Normal 10 3 2 7" xfId="19448" xr:uid="{00000000-0005-0000-0000-0000A2510000}"/>
    <cellStyle name="Normal 10 3 2 8" xfId="23695" xr:uid="{00000000-0005-0000-0000-0000A3510000}"/>
    <cellStyle name="Normal 10 3 2 9" xfId="27781" xr:uid="{00000000-0005-0000-0000-0000A4510000}"/>
    <cellStyle name="Normal 10 3 3" xfId="1976" xr:uid="{00000000-0005-0000-0000-0000A5510000}"/>
    <cellStyle name="Normal 10 3 3 2" xfId="6950" xr:uid="{00000000-0005-0000-0000-0000A6510000}"/>
    <cellStyle name="Normal 10 3 3 3" xfId="11235" xr:uid="{00000000-0005-0000-0000-0000A7510000}"/>
    <cellStyle name="Normal 10 3 3 4" xfId="15508" xr:uid="{00000000-0005-0000-0000-0000A8510000}"/>
    <cellStyle name="Normal 10 3 3 5" xfId="19743" xr:uid="{00000000-0005-0000-0000-0000A9510000}"/>
    <cellStyle name="Normal 10 3 3 6" xfId="23981" xr:uid="{00000000-0005-0000-0000-0000AA510000}"/>
    <cellStyle name="Normal 10 3 3 7" xfId="28059" xr:uid="{00000000-0005-0000-0000-0000AB510000}"/>
    <cellStyle name="Normal 10 3 4" xfId="1098" xr:uid="{00000000-0005-0000-0000-0000AC510000}"/>
    <cellStyle name="Normal 10 3 4 2" xfId="6074" xr:uid="{00000000-0005-0000-0000-0000AD510000}"/>
    <cellStyle name="Normal 10 3 4 3" xfId="10363" xr:uid="{00000000-0005-0000-0000-0000AE510000}"/>
    <cellStyle name="Normal 10 3 4 4" xfId="14641" xr:uid="{00000000-0005-0000-0000-0000AF510000}"/>
    <cellStyle name="Normal 10 3 4 5" xfId="18888" xr:uid="{00000000-0005-0000-0000-0000B0510000}"/>
    <cellStyle name="Normal 10 3 4 6" xfId="23136" xr:uid="{00000000-0005-0000-0000-0000B1510000}"/>
    <cellStyle name="Normal 10 3 4 7" xfId="27252" xr:uid="{00000000-0005-0000-0000-0000B2510000}"/>
    <cellStyle name="Normal 10 3 5" xfId="3385" xr:uid="{00000000-0005-0000-0000-0000B3510000}"/>
    <cellStyle name="Normal 10 3 5 2" xfId="8359" xr:uid="{00000000-0005-0000-0000-0000B4510000}"/>
    <cellStyle name="Normal 10 3 5 3" xfId="12636" xr:uid="{00000000-0005-0000-0000-0000B5510000}"/>
    <cellStyle name="Normal 10 3 5 4" xfId="16894" xr:uid="{00000000-0005-0000-0000-0000B6510000}"/>
    <cellStyle name="Normal 10 3 5 5" xfId="21113" xr:uid="{00000000-0005-0000-0000-0000B7510000}"/>
    <cellStyle name="Normal 10 3 5 6" xfId="25308" xr:uid="{00000000-0005-0000-0000-0000B8510000}"/>
    <cellStyle name="Normal 10 3 5 7" xfId="29204" xr:uid="{00000000-0005-0000-0000-0000B9510000}"/>
    <cellStyle name="Normal 10 3 6" xfId="4733" xr:uid="{00000000-0005-0000-0000-0000BA510000}"/>
    <cellStyle name="Normal 10 3 6 2" xfId="9705" xr:uid="{00000000-0005-0000-0000-0000BB510000}"/>
    <cellStyle name="Normal 10 3 6 3" xfId="13983" xr:uid="{00000000-0005-0000-0000-0000BC510000}"/>
    <cellStyle name="Normal 10 3 6 4" xfId="18239" xr:uid="{00000000-0005-0000-0000-0000BD510000}"/>
    <cellStyle name="Normal 10 3 6 5" xfId="22456" xr:uid="{00000000-0005-0000-0000-0000BE510000}"/>
    <cellStyle name="Normal 10 3 6 6" xfId="26642" xr:uid="{00000000-0005-0000-0000-0000BF510000}"/>
    <cellStyle name="Normal 10 3 6 7" xfId="30521" xr:uid="{00000000-0005-0000-0000-0000C0510000}"/>
    <cellStyle name="Normal 10 3 7" xfId="5651" xr:uid="{00000000-0005-0000-0000-0000C1510000}"/>
    <cellStyle name="Normal 10 3 8" xfId="6001" xr:uid="{00000000-0005-0000-0000-0000C2510000}"/>
    <cellStyle name="Normal 10 3 9" xfId="10290" xr:uid="{00000000-0005-0000-0000-0000C3510000}"/>
    <cellStyle name="Normal 10 4" xfId="1112" xr:uid="{00000000-0005-0000-0000-0000C4510000}"/>
    <cellStyle name="Normal 10 4 2" xfId="3713" xr:uid="{00000000-0005-0000-0000-0000C5510000}"/>
    <cellStyle name="Normal 10 4 2 2" xfId="8687" xr:uid="{00000000-0005-0000-0000-0000C6510000}"/>
    <cellStyle name="Normal 10 4 2 3" xfId="12964" xr:uid="{00000000-0005-0000-0000-0000C7510000}"/>
    <cellStyle name="Normal 10 4 2 4" xfId="17222" xr:uid="{00000000-0005-0000-0000-0000C8510000}"/>
    <cellStyle name="Normal 10 4 2 5" xfId="21441" xr:uid="{00000000-0005-0000-0000-0000C9510000}"/>
    <cellStyle name="Normal 10 4 2 6" xfId="25636" xr:uid="{00000000-0005-0000-0000-0000CA510000}"/>
    <cellStyle name="Normal 10 4 2 7" xfId="29532" xr:uid="{00000000-0005-0000-0000-0000CB510000}"/>
    <cellStyle name="Normal 10 5" xfId="3056" xr:uid="{00000000-0005-0000-0000-0000CC510000}"/>
    <cellStyle name="Normal 10 5 2" xfId="8029" xr:uid="{00000000-0005-0000-0000-0000CD510000}"/>
    <cellStyle name="Normal 10 5 3" xfId="12306" xr:uid="{00000000-0005-0000-0000-0000CE510000}"/>
    <cellStyle name="Normal 10 5 4" xfId="16565" xr:uid="{00000000-0005-0000-0000-0000CF510000}"/>
    <cellStyle name="Normal 10 5 5" xfId="20783" xr:uid="{00000000-0005-0000-0000-0000D0510000}"/>
    <cellStyle name="Normal 10 5 6" xfId="24979" xr:uid="{00000000-0005-0000-0000-0000D1510000}"/>
    <cellStyle name="Normal 10 5 7" xfId="28875" xr:uid="{00000000-0005-0000-0000-0000D2510000}"/>
    <cellStyle name="Normal 10 6" xfId="4404" xr:uid="{00000000-0005-0000-0000-0000D3510000}"/>
    <cellStyle name="Normal 10 6 2" xfId="9376" xr:uid="{00000000-0005-0000-0000-0000D4510000}"/>
    <cellStyle name="Normal 10 6 3" xfId="13654" xr:uid="{00000000-0005-0000-0000-0000D5510000}"/>
    <cellStyle name="Normal 10 6 4" xfId="17910" xr:uid="{00000000-0005-0000-0000-0000D6510000}"/>
    <cellStyle name="Normal 10 6 5" xfId="22127" xr:uid="{00000000-0005-0000-0000-0000D7510000}"/>
    <cellStyle name="Normal 10 6 6" xfId="26313" xr:uid="{00000000-0005-0000-0000-0000D8510000}"/>
    <cellStyle name="Normal 10 6 7" xfId="30192" xr:uid="{00000000-0005-0000-0000-0000D9510000}"/>
    <cellStyle name="Normal 10 7" xfId="5263" xr:uid="{00000000-0005-0000-0000-0000DA510000}"/>
    <cellStyle name="Normal 10 8" xfId="7836" xr:uid="{00000000-0005-0000-0000-0000DB510000}"/>
    <cellStyle name="Normal 10 9" xfId="12116" xr:uid="{00000000-0005-0000-0000-0000DC510000}"/>
    <cellStyle name="Normal 11" xfId="208" xr:uid="{00000000-0005-0000-0000-0000DD510000}"/>
    <cellStyle name="Normal 11 10" xfId="5220" xr:uid="{00000000-0005-0000-0000-0000DE510000}"/>
    <cellStyle name="Normal 11 11" xfId="5050" xr:uid="{00000000-0005-0000-0000-0000DF510000}"/>
    <cellStyle name="Normal 11 12" xfId="7837" xr:uid="{00000000-0005-0000-0000-0000E0510000}"/>
    <cellStyle name="Normal 11 13" xfId="22022" xr:uid="{00000000-0005-0000-0000-0000E1510000}"/>
    <cellStyle name="Normal 11 14" xfId="20431" xr:uid="{00000000-0005-0000-0000-0000E2510000}"/>
    <cellStyle name="Normal 11 2" xfId="428" xr:uid="{00000000-0005-0000-0000-0000E3510000}"/>
    <cellStyle name="Normal 11 2 10" xfId="16293" xr:uid="{00000000-0005-0000-0000-0000E4510000}"/>
    <cellStyle name="Normal 11 2 11" xfId="20666" xr:uid="{00000000-0005-0000-0000-0000E5510000}"/>
    <cellStyle name="Normal 11 2 12" xfId="24743" xr:uid="{00000000-0005-0000-0000-0000E6510000}"/>
    <cellStyle name="Normal 11 2 2" xfId="802" xr:uid="{00000000-0005-0000-0000-0000E7510000}"/>
    <cellStyle name="Normal 11 2 2 10" xfId="22855" xr:uid="{00000000-0005-0000-0000-0000E8510000}"/>
    <cellStyle name="Normal 11 2 2 11" xfId="27007" xr:uid="{00000000-0005-0000-0000-0000E9510000}"/>
    <cellStyle name="Normal 11 2 2 2" xfId="2509" xr:uid="{00000000-0005-0000-0000-0000EA510000}"/>
    <cellStyle name="Normal 11 2 2 2 2" xfId="4169" xr:uid="{00000000-0005-0000-0000-0000EB510000}"/>
    <cellStyle name="Normal 11 2 2 2 2 2" xfId="9143" xr:uid="{00000000-0005-0000-0000-0000EC510000}"/>
    <cellStyle name="Normal 11 2 2 2 2 3" xfId="13420" xr:uid="{00000000-0005-0000-0000-0000ED510000}"/>
    <cellStyle name="Normal 11 2 2 2 2 4" xfId="17678" xr:uid="{00000000-0005-0000-0000-0000EE510000}"/>
    <cellStyle name="Normal 11 2 2 2 2 5" xfId="21897" xr:uid="{00000000-0005-0000-0000-0000EF510000}"/>
    <cellStyle name="Normal 11 2 2 2 2 6" xfId="26092" xr:uid="{00000000-0005-0000-0000-0000F0510000}"/>
    <cellStyle name="Normal 11 2 2 2 2 7" xfId="29988" xr:uid="{00000000-0005-0000-0000-0000F1510000}"/>
    <cellStyle name="Normal 11 2 2 2 3" xfId="7484" xr:uid="{00000000-0005-0000-0000-0000F2510000}"/>
    <cellStyle name="Normal 11 2 2 2 4" xfId="11769" xr:uid="{00000000-0005-0000-0000-0000F3510000}"/>
    <cellStyle name="Normal 11 2 2 2 5" xfId="16041" xr:uid="{00000000-0005-0000-0000-0000F4510000}"/>
    <cellStyle name="Normal 11 2 2 2 6" xfId="20274" xr:uid="{00000000-0005-0000-0000-0000F5510000}"/>
    <cellStyle name="Normal 11 2 2 2 7" xfId="24513" xr:uid="{00000000-0005-0000-0000-0000F6510000}"/>
    <cellStyle name="Normal 11 2 2 2 8" xfId="28587" xr:uid="{00000000-0005-0000-0000-0000F7510000}"/>
    <cellStyle name="Normal 11 2 2 3" xfId="1675" xr:uid="{00000000-0005-0000-0000-0000F8510000}"/>
    <cellStyle name="Normal 11 2 2 3 2" xfId="6649" xr:uid="{00000000-0005-0000-0000-0000F9510000}"/>
    <cellStyle name="Normal 11 2 2 3 3" xfId="10937" xr:uid="{00000000-0005-0000-0000-0000FA510000}"/>
    <cellStyle name="Normal 11 2 2 3 4" xfId="15212" xr:uid="{00000000-0005-0000-0000-0000FB510000}"/>
    <cellStyle name="Normal 11 2 2 3 5" xfId="19449" xr:uid="{00000000-0005-0000-0000-0000FC510000}"/>
    <cellStyle name="Normal 11 2 2 3 6" xfId="23696" xr:uid="{00000000-0005-0000-0000-0000FD510000}"/>
    <cellStyle name="Normal 11 2 2 3 7" xfId="27782" xr:uid="{00000000-0005-0000-0000-0000FE510000}"/>
    <cellStyle name="Normal 11 2 2 4" xfId="3512" xr:uid="{00000000-0005-0000-0000-0000FF510000}"/>
    <cellStyle name="Normal 11 2 2 4 2" xfId="8486" xr:uid="{00000000-0005-0000-0000-000000520000}"/>
    <cellStyle name="Normal 11 2 2 4 3" xfId="12763" xr:uid="{00000000-0005-0000-0000-000001520000}"/>
    <cellStyle name="Normal 11 2 2 4 4" xfId="17021" xr:uid="{00000000-0005-0000-0000-000002520000}"/>
    <cellStyle name="Normal 11 2 2 4 5" xfId="21240" xr:uid="{00000000-0005-0000-0000-000003520000}"/>
    <cellStyle name="Normal 11 2 2 4 6" xfId="25435" xr:uid="{00000000-0005-0000-0000-000004520000}"/>
    <cellStyle name="Normal 11 2 2 4 7" xfId="29331" xr:uid="{00000000-0005-0000-0000-000005520000}"/>
    <cellStyle name="Normal 11 2 2 5" xfId="4860" xr:uid="{00000000-0005-0000-0000-000006520000}"/>
    <cellStyle name="Normal 11 2 2 5 2" xfId="9832" xr:uid="{00000000-0005-0000-0000-000007520000}"/>
    <cellStyle name="Normal 11 2 2 5 3" xfId="14110" xr:uid="{00000000-0005-0000-0000-000008520000}"/>
    <cellStyle name="Normal 11 2 2 5 4" xfId="18366" xr:uid="{00000000-0005-0000-0000-000009520000}"/>
    <cellStyle name="Normal 11 2 2 5 5" xfId="22583" xr:uid="{00000000-0005-0000-0000-00000A520000}"/>
    <cellStyle name="Normal 11 2 2 5 6" xfId="26769" xr:uid="{00000000-0005-0000-0000-00000B520000}"/>
    <cellStyle name="Normal 11 2 2 5 7" xfId="30648" xr:uid="{00000000-0005-0000-0000-00000C520000}"/>
    <cellStyle name="Normal 11 2 2 6" xfId="5778" xr:uid="{00000000-0005-0000-0000-00000D520000}"/>
    <cellStyle name="Normal 11 2 2 7" xfId="10070" xr:uid="{00000000-0005-0000-0000-00000E520000}"/>
    <cellStyle name="Normal 11 2 2 8" xfId="14348" xr:uid="{00000000-0005-0000-0000-00000F520000}"/>
    <cellStyle name="Normal 11 2 2 9" xfId="18604" xr:uid="{00000000-0005-0000-0000-000010520000}"/>
    <cellStyle name="Normal 11 2 3" xfId="2061" xr:uid="{00000000-0005-0000-0000-000011520000}"/>
    <cellStyle name="Normal 11 2 3 2" xfId="3840" xr:uid="{00000000-0005-0000-0000-000012520000}"/>
    <cellStyle name="Normal 11 2 3 2 2" xfId="8814" xr:uid="{00000000-0005-0000-0000-000013520000}"/>
    <cellStyle name="Normal 11 2 3 2 3" xfId="13091" xr:uid="{00000000-0005-0000-0000-000014520000}"/>
    <cellStyle name="Normal 11 2 3 2 4" xfId="17349" xr:uid="{00000000-0005-0000-0000-000015520000}"/>
    <cellStyle name="Normal 11 2 3 2 5" xfId="21568" xr:uid="{00000000-0005-0000-0000-000016520000}"/>
    <cellStyle name="Normal 11 2 3 2 6" xfId="25763" xr:uid="{00000000-0005-0000-0000-000017520000}"/>
    <cellStyle name="Normal 11 2 3 2 7" xfId="29659" xr:uid="{00000000-0005-0000-0000-000018520000}"/>
    <cellStyle name="Normal 11 2 3 3" xfId="7035" xr:uid="{00000000-0005-0000-0000-000019520000}"/>
    <cellStyle name="Normal 11 2 3 4" xfId="11320" xr:uid="{00000000-0005-0000-0000-00001A520000}"/>
    <cellStyle name="Normal 11 2 3 5" xfId="15592" xr:uid="{00000000-0005-0000-0000-00001B520000}"/>
    <cellStyle name="Normal 11 2 3 6" xfId="19826" xr:uid="{00000000-0005-0000-0000-00001C520000}"/>
    <cellStyle name="Normal 11 2 3 7" xfId="24064" xr:uid="{00000000-0005-0000-0000-00001D520000}"/>
    <cellStyle name="Normal 11 2 3 8" xfId="28142" xr:uid="{00000000-0005-0000-0000-00001E520000}"/>
    <cellStyle name="Normal 11 2 4" xfId="1200" xr:uid="{00000000-0005-0000-0000-00001F520000}"/>
    <cellStyle name="Normal 11 2 4 2" xfId="6175" xr:uid="{00000000-0005-0000-0000-000020520000}"/>
    <cellStyle name="Normal 11 2 4 3" xfId="10464" xr:uid="{00000000-0005-0000-0000-000021520000}"/>
    <cellStyle name="Normal 11 2 4 4" xfId="14742" xr:uid="{00000000-0005-0000-0000-000022520000}"/>
    <cellStyle name="Normal 11 2 4 5" xfId="18984" xr:uid="{00000000-0005-0000-0000-000023520000}"/>
    <cellStyle name="Normal 11 2 4 6" xfId="23230" xr:uid="{00000000-0005-0000-0000-000024520000}"/>
    <cellStyle name="Normal 11 2 4 7" xfId="27335" xr:uid="{00000000-0005-0000-0000-000025520000}"/>
    <cellStyle name="Normal 11 2 5" xfId="3183" xr:uid="{00000000-0005-0000-0000-000026520000}"/>
    <cellStyle name="Normal 11 2 5 2" xfId="8156" xr:uid="{00000000-0005-0000-0000-000027520000}"/>
    <cellStyle name="Normal 11 2 5 3" xfId="12433" xr:uid="{00000000-0005-0000-0000-000028520000}"/>
    <cellStyle name="Normal 11 2 5 4" xfId="16692" xr:uid="{00000000-0005-0000-0000-000029520000}"/>
    <cellStyle name="Normal 11 2 5 5" xfId="20910" xr:uid="{00000000-0005-0000-0000-00002A520000}"/>
    <cellStyle name="Normal 11 2 5 6" xfId="25106" xr:uid="{00000000-0005-0000-0000-00002B520000}"/>
    <cellStyle name="Normal 11 2 5 7" xfId="29002" xr:uid="{00000000-0005-0000-0000-00002C520000}"/>
    <cellStyle name="Normal 11 2 6" xfId="4531" xr:uid="{00000000-0005-0000-0000-00002D520000}"/>
    <cellStyle name="Normal 11 2 6 2" xfId="9503" xr:uid="{00000000-0005-0000-0000-00002E520000}"/>
    <cellStyle name="Normal 11 2 6 3" xfId="13781" xr:uid="{00000000-0005-0000-0000-00002F520000}"/>
    <cellStyle name="Normal 11 2 6 4" xfId="18037" xr:uid="{00000000-0005-0000-0000-000030520000}"/>
    <cellStyle name="Normal 11 2 6 5" xfId="22254" xr:uid="{00000000-0005-0000-0000-000031520000}"/>
    <cellStyle name="Normal 11 2 6 6" xfId="26440" xr:uid="{00000000-0005-0000-0000-000032520000}"/>
    <cellStyle name="Normal 11 2 6 7" xfId="30319" xr:uid="{00000000-0005-0000-0000-000033520000}"/>
    <cellStyle name="Normal 11 2 7" xfId="5405" xr:uid="{00000000-0005-0000-0000-000034520000}"/>
    <cellStyle name="Normal 11 2 8" xfId="7739" xr:uid="{00000000-0005-0000-0000-000035520000}"/>
    <cellStyle name="Normal 11 2 9" xfId="12021" xr:uid="{00000000-0005-0000-0000-000036520000}"/>
    <cellStyle name="Normal 11 3" xfId="649" xr:uid="{00000000-0005-0000-0000-000037520000}"/>
    <cellStyle name="Normal 11 3 10" xfId="16270" xr:uid="{00000000-0005-0000-0000-000038520000}"/>
    <cellStyle name="Normal 11 3 11" xfId="22702" xr:uid="{00000000-0005-0000-0000-000039520000}"/>
    <cellStyle name="Normal 11 3 12" xfId="24722" xr:uid="{00000000-0005-0000-0000-00003A520000}"/>
    <cellStyle name="Normal 11 3 2" xfId="1676" xr:uid="{00000000-0005-0000-0000-00003B520000}"/>
    <cellStyle name="Normal 11 3 2 2" xfId="2510" xr:uid="{00000000-0005-0000-0000-00003C520000}"/>
    <cellStyle name="Normal 11 3 2 2 2" xfId="7485" xr:uid="{00000000-0005-0000-0000-00003D520000}"/>
    <cellStyle name="Normal 11 3 2 2 3" xfId="11770" xr:uid="{00000000-0005-0000-0000-00003E520000}"/>
    <cellStyle name="Normal 11 3 2 2 4" xfId="16042" xr:uid="{00000000-0005-0000-0000-00003F520000}"/>
    <cellStyle name="Normal 11 3 2 2 5" xfId="20275" xr:uid="{00000000-0005-0000-0000-000040520000}"/>
    <cellStyle name="Normal 11 3 2 2 6" xfId="24514" xr:uid="{00000000-0005-0000-0000-000041520000}"/>
    <cellStyle name="Normal 11 3 2 2 7" xfId="28588" xr:uid="{00000000-0005-0000-0000-000042520000}"/>
    <cellStyle name="Normal 11 3 2 3" xfId="4016" xr:uid="{00000000-0005-0000-0000-000043520000}"/>
    <cellStyle name="Normal 11 3 2 3 2" xfId="8990" xr:uid="{00000000-0005-0000-0000-000044520000}"/>
    <cellStyle name="Normal 11 3 2 3 3" xfId="13267" xr:uid="{00000000-0005-0000-0000-000045520000}"/>
    <cellStyle name="Normal 11 3 2 3 4" xfId="17525" xr:uid="{00000000-0005-0000-0000-000046520000}"/>
    <cellStyle name="Normal 11 3 2 3 5" xfId="21744" xr:uid="{00000000-0005-0000-0000-000047520000}"/>
    <cellStyle name="Normal 11 3 2 3 6" xfId="25939" xr:uid="{00000000-0005-0000-0000-000048520000}"/>
    <cellStyle name="Normal 11 3 2 3 7" xfId="29835" xr:uid="{00000000-0005-0000-0000-000049520000}"/>
    <cellStyle name="Normal 11 3 2 4" xfId="6650" xr:uid="{00000000-0005-0000-0000-00004A520000}"/>
    <cellStyle name="Normal 11 3 2 5" xfId="10938" xr:uid="{00000000-0005-0000-0000-00004B520000}"/>
    <cellStyle name="Normal 11 3 2 6" xfId="15213" xr:uid="{00000000-0005-0000-0000-00004C520000}"/>
    <cellStyle name="Normal 11 3 2 7" xfId="19450" xr:uid="{00000000-0005-0000-0000-00004D520000}"/>
    <cellStyle name="Normal 11 3 2 8" xfId="23697" xr:uid="{00000000-0005-0000-0000-00004E520000}"/>
    <cellStyle name="Normal 11 3 2 9" xfId="27783" xr:uid="{00000000-0005-0000-0000-00004F520000}"/>
    <cellStyle name="Normal 11 3 3" xfId="2194" xr:uid="{00000000-0005-0000-0000-000050520000}"/>
    <cellStyle name="Normal 11 3 3 2" xfId="7168" xr:uid="{00000000-0005-0000-0000-000051520000}"/>
    <cellStyle name="Normal 11 3 3 3" xfId="11453" xr:uid="{00000000-0005-0000-0000-000052520000}"/>
    <cellStyle name="Normal 11 3 3 4" xfId="15725" xr:uid="{00000000-0005-0000-0000-000053520000}"/>
    <cellStyle name="Normal 11 3 3 5" xfId="19959" xr:uid="{00000000-0005-0000-0000-000054520000}"/>
    <cellStyle name="Normal 11 3 3 6" xfId="24197" xr:uid="{00000000-0005-0000-0000-000055520000}"/>
    <cellStyle name="Normal 11 3 3 7" xfId="28275" xr:uid="{00000000-0005-0000-0000-000056520000}"/>
    <cellStyle name="Normal 11 3 4" xfId="1337" xr:uid="{00000000-0005-0000-0000-000057520000}"/>
    <cellStyle name="Normal 11 3 4 2" xfId="6312" xr:uid="{00000000-0005-0000-0000-000058520000}"/>
    <cellStyle name="Normal 11 3 4 3" xfId="10601" xr:uid="{00000000-0005-0000-0000-000059520000}"/>
    <cellStyle name="Normal 11 3 4 4" xfId="14877" xr:uid="{00000000-0005-0000-0000-00005A520000}"/>
    <cellStyle name="Normal 11 3 4 5" xfId="19118" xr:uid="{00000000-0005-0000-0000-00005B520000}"/>
    <cellStyle name="Normal 11 3 4 6" xfId="23365" xr:uid="{00000000-0005-0000-0000-00005C520000}"/>
    <cellStyle name="Normal 11 3 4 7" xfId="27468" xr:uid="{00000000-0005-0000-0000-00005D520000}"/>
    <cellStyle name="Normal 11 3 5" xfId="3359" xr:uid="{00000000-0005-0000-0000-00005E520000}"/>
    <cellStyle name="Normal 11 3 5 2" xfId="8333" xr:uid="{00000000-0005-0000-0000-00005F520000}"/>
    <cellStyle name="Normal 11 3 5 3" xfId="12610" xr:uid="{00000000-0005-0000-0000-000060520000}"/>
    <cellStyle name="Normal 11 3 5 4" xfId="16868" xr:uid="{00000000-0005-0000-0000-000061520000}"/>
    <cellStyle name="Normal 11 3 5 5" xfId="21087" xr:uid="{00000000-0005-0000-0000-000062520000}"/>
    <cellStyle name="Normal 11 3 5 6" xfId="25282" xr:uid="{00000000-0005-0000-0000-000063520000}"/>
    <cellStyle name="Normal 11 3 5 7" xfId="29178" xr:uid="{00000000-0005-0000-0000-000064520000}"/>
    <cellStyle name="Normal 11 3 6" xfId="4707" xr:uid="{00000000-0005-0000-0000-000065520000}"/>
    <cellStyle name="Normal 11 3 6 2" xfId="9679" xr:uid="{00000000-0005-0000-0000-000066520000}"/>
    <cellStyle name="Normal 11 3 6 3" xfId="13957" xr:uid="{00000000-0005-0000-0000-000067520000}"/>
    <cellStyle name="Normal 11 3 6 4" xfId="18213" xr:uid="{00000000-0005-0000-0000-000068520000}"/>
    <cellStyle name="Normal 11 3 6 5" xfId="22430" xr:uid="{00000000-0005-0000-0000-000069520000}"/>
    <cellStyle name="Normal 11 3 6 6" xfId="26616" xr:uid="{00000000-0005-0000-0000-00006A520000}"/>
    <cellStyle name="Normal 11 3 6 7" xfId="30495" xr:uid="{00000000-0005-0000-0000-00006B520000}"/>
    <cellStyle name="Normal 11 3 7" xfId="5625" xr:uid="{00000000-0005-0000-0000-00006C520000}"/>
    <cellStyle name="Normal 11 3 8" xfId="7714" xr:uid="{00000000-0005-0000-0000-00006D520000}"/>
    <cellStyle name="Normal 11 3 9" xfId="11997" xr:uid="{00000000-0005-0000-0000-00006E520000}"/>
    <cellStyle name="Normal 11 4" xfId="1677" xr:uid="{00000000-0005-0000-0000-00006F520000}"/>
    <cellStyle name="Normal 11 4 2" xfId="2511" xr:uid="{00000000-0005-0000-0000-000070520000}"/>
    <cellStyle name="Normal 11 4 2 2" xfId="7486" xr:uid="{00000000-0005-0000-0000-000071520000}"/>
    <cellStyle name="Normal 11 4 2 3" xfId="11771" xr:uid="{00000000-0005-0000-0000-000072520000}"/>
    <cellStyle name="Normal 11 4 2 4" xfId="16043" xr:uid="{00000000-0005-0000-0000-000073520000}"/>
    <cellStyle name="Normal 11 4 2 5" xfId="20276" xr:uid="{00000000-0005-0000-0000-000074520000}"/>
    <cellStyle name="Normal 11 4 2 6" xfId="24515" xr:uid="{00000000-0005-0000-0000-000075520000}"/>
    <cellStyle name="Normal 11 4 2 7" xfId="28589" xr:uid="{00000000-0005-0000-0000-000076520000}"/>
    <cellStyle name="Normal 11 4 3" xfId="3687" xr:uid="{00000000-0005-0000-0000-000077520000}"/>
    <cellStyle name="Normal 11 4 3 2" xfId="8661" xr:uid="{00000000-0005-0000-0000-000078520000}"/>
    <cellStyle name="Normal 11 4 3 3" xfId="12938" xr:uid="{00000000-0005-0000-0000-000079520000}"/>
    <cellStyle name="Normal 11 4 3 4" xfId="17196" xr:uid="{00000000-0005-0000-0000-00007A520000}"/>
    <cellStyle name="Normal 11 4 3 5" xfId="21415" xr:uid="{00000000-0005-0000-0000-00007B520000}"/>
    <cellStyle name="Normal 11 4 3 6" xfId="25610" xr:uid="{00000000-0005-0000-0000-00007C520000}"/>
    <cellStyle name="Normal 11 4 3 7" xfId="29506" xr:uid="{00000000-0005-0000-0000-00007D520000}"/>
    <cellStyle name="Normal 11 4 4" xfId="6651" xr:uid="{00000000-0005-0000-0000-00007E520000}"/>
    <cellStyle name="Normal 11 4 5" xfId="10939" xr:uid="{00000000-0005-0000-0000-00007F520000}"/>
    <cellStyle name="Normal 11 4 6" xfId="15214" xr:uid="{00000000-0005-0000-0000-000080520000}"/>
    <cellStyle name="Normal 11 4 7" xfId="19451" xr:uid="{00000000-0005-0000-0000-000081520000}"/>
    <cellStyle name="Normal 11 4 8" xfId="23698" xr:uid="{00000000-0005-0000-0000-000082520000}"/>
    <cellStyle name="Normal 11 4 9" xfId="27784" xr:uid="{00000000-0005-0000-0000-000083520000}"/>
    <cellStyle name="Normal 11 5" xfId="1984" xr:uid="{00000000-0005-0000-0000-000084520000}"/>
    <cellStyle name="Normal 11 5 2" xfId="6958" xr:uid="{00000000-0005-0000-0000-000085520000}"/>
    <cellStyle name="Normal 11 5 3" xfId="11243" xr:uid="{00000000-0005-0000-0000-000086520000}"/>
    <cellStyle name="Normal 11 5 4" xfId="15515" xr:uid="{00000000-0005-0000-0000-000087520000}"/>
    <cellStyle name="Normal 11 5 5" xfId="19749" xr:uid="{00000000-0005-0000-0000-000088520000}"/>
    <cellStyle name="Normal 11 5 6" xfId="23987" xr:uid="{00000000-0005-0000-0000-000089520000}"/>
    <cellStyle name="Normal 11 5 7" xfId="28065" xr:uid="{00000000-0005-0000-0000-00008A520000}"/>
    <cellStyle name="Normal 11 6" xfId="1122" xr:uid="{00000000-0005-0000-0000-00008B520000}"/>
    <cellStyle name="Normal 11 6 2" xfId="6098" xr:uid="{00000000-0005-0000-0000-00008C520000}"/>
    <cellStyle name="Normal 11 6 3" xfId="10386" xr:uid="{00000000-0005-0000-0000-00008D520000}"/>
    <cellStyle name="Normal 11 6 4" xfId="14665" xr:uid="{00000000-0005-0000-0000-00008E520000}"/>
    <cellStyle name="Normal 11 6 5" xfId="18906" xr:uid="{00000000-0005-0000-0000-00008F520000}"/>
    <cellStyle name="Normal 11 6 6" xfId="23153" xr:uid="{00000000-0005-0000-0000-000090520000}"/>
    <cellStyle name="Normal 11 6 7" xfId="27258" xr:uid="{00000000-0005-0000-0000-000091520000}"/>
    <cellStyle name="Normal 11 7" xfId="3029" xr:uid="{00000000-0005-0000-0000-000092520000}"/>
    <cellStyle name="Normal 11 7 2" xfId="8002" xr:uid="{00000000-0005-0000-0000-000093520000}"/>
    <cellStyle name="Normal 11 7 3" xfId="12279" xr:uid="{00000000-0005-0000-0000-000094520000}"/>
    <cellStyle name="Normal 11 7 4" xfId="16538" xr:uid="{00000000-0005-0000-0000-000095520000}"/>
    <cellStyle name="Normal 11 7 5" xfId="20757" xr:uid="{00000000-0005-0000-0000-000096520000}"/>
    <cellStyle name="Normal 11 7 6" xfId="24953" xr:uid="{00000000-0005-0000-0000-000097520000}"/>
    <cellStyle name="Normal 11 7 7" xfId="28849" xr:uid="{00000000-0005-0000-0000-000098520000}"/>
    <cellStyle name="Normal 11 8" xfId="4378" xr:uid="{00000000-0005-0000-0000-000099520000}"/>
    <cellStyle name="Normal 11 8 2" xfId="9350" xr:uid="{00000000-0005-0000-0000-00009A520000}"/>
    <cellStyle name="Normal 11 8 3" xfId="13628" xr:uid="{00000000-0005-0000-0000-00009B520000}"/>
    <cellStyle name="Normal 11 8 4" xfId="17884" xr:uid="{00000000-0005-0000-0000-00009C520000}"/>
    <cellStyle name="Normal 11 8 5" xfId="22101" xr:uid="{00000000-0005-0000-0000-00009D520000}"/>
    <cellStyle name="Normal 11 8 6" xfId="26287" xr:uid="{00000000-0005-0000-0000-00009E520000}"/>
    <cellStyle name="Normal 11 8 7" xfId="30166" xr:uid="{00000000-0005-0000-0000-00009F520000}"/>
    <cellStyle name="Normal 11 9" xfId="5185" xr:uid="{00000000-0005-0000-0000-0000A0520000}"/>
    <cellStyle name="Normal 12" xfId="357" xr:uid="{00000000-0005-0000-0000-0000A1520000}"/>
    <cellStyle name="Normal 12 10" xfId="12190" xr:uid="{00000000-0005-0000-0000-0000A2520000}"/>
    <cellStyle name="Normal 12 11" xfId="16449" xr:uid="{00000000-0005-0000-0000-0000A3520000}"/>
    <cellStyle name="Normal 12 12" xfId="18744" xr:uid="{00000000-0005-0000-0000-0000A4520000}"/>
    <cellStyle name="Normal 12 13" xfId="24868" xr:uid="{00000000-0005-0000-0000-0000A5520000}"/>
    <cellStyle name="Normal 12 2" xfId="731" xr:uid="{00000000-0005-0000-0000-0000A6520000}"/>
    <cellStyle name="Normal 12 2 10" xfId="22784" xr:uid="{00000000-0005-0000-0000-0000A7520000}"/>
    <cellStyle name="Normal 12 2 11" xfId="26936" xr:uid="{00000000-0005-0000-0000-0000A8520000}"/>
    <cellStyle name="Normal 12 2 2" xfId="2512" xr:uid="{00000000-0005-0000-0000-0000A9520000}"/>
    <cellStyle name="Normal 12 2 2 2" xfId="4098" xr:uid="{00000000-0005-0000-0000-0000AA520000}"/>
    <cellStyle name="Normal 12 2 2 2 2" xfId="9072" xr:uid="{00000000-0005-0000-0000-0000AB520000}"/>
    <cellStyle name="Normal 12 2 2 2 3" xfId="13349" xr:uid="{00000000-0005-0000-0000-0000AC520000}"/>
    <cellStyle name="Normal 12 2 2 2 4" xfId="17607" xr:uid="{00000000-0005-0000-0000-0000AD520000}"/>
    <cellStyle name="Normal 12 2 2 2 5" xfId="21826" xr:uid="{00000000-0005-0000-0000-0000AE520000}"/>
    <cellStyle name="Normal 12 2 2 2 6" xfId="26021" xr:uid="{00000000-0005-0000-0000-0000AF520000}"/>
    <cellStyle name="Normal 12 2 2 2 7" xfId="29917" xr:uid="{00000000-0005-0000-0000-0000B0520000}"/>
    <cellStyle name="Normal 12 2 2 3" xfId="7487" xr:uid="{00000000-0005-0000-0000-0000B1520000}"/>
    <cellStyle name="Normal 12 2 2 4" xfId="11772" xr:uid="{00000000-0005-0000-0000-0000B2520000}"/>
    <cellStyle name="Normal 12 2 2 5" xfId="16044" xr:uid="{00000000-0005-0000-0000-0000B3520000}"/>
    <cellStyle name="Normal 12 2 2 6" xfId="20277" xr:uid="{00000000-0005-0000-0000-0000B4520000}"/>
    <cellStyle name="Normal 12 2 2 7" xfId="24516" xr:uid="{00000000-0005-0000-0000-0000B5520000}"/>
    <cellStyle name="Normal 12 2 2 8" xfId="28590" xr:uid="{00000000-0005-0000-0000-0000B6520000}"/>
    <cellStyle name="Normal 12 2 3" xfId="1678" xr:uid="{00000000-0005-0000-0000-0000B7520000}"/>
    <cellStyle name="Normal 12 2 3 2" xfId="6652" xr:uid="{00000000-0005-0000-0000-0000B8520000}"/>
    <cellStyle name="Normal 12 2 3 3" xfId="10940" xr:uid="{00000000-0005-0000-0000-0000B9520000}"/>
    <cellStyle name="Normal 12 2 3 4" xfId="15215" xr:uid="{00000000-0005-0000-0000-0000BA520000}"/>
    <cellStyle name="Normal 12 2 3 5" xfId="19452" xr:uid="{00000000-0005-0000-0000-0000BB520000}"/>
    <cellStyle name="Normal 12 2 3 6" xfId="23699" xr:uid="{00000000-0005-0000-0000-0000BC520000}"/>
    <cellStyle name="Normal 12 2 3 7" xfId="27785" xr:uid="{00000000-0005-0000-0000-0000BD520000}"/>
    <cellStyle name="Normal 12 2 4" xfId="3441" xr:uid="{00000000-0005-0000-0000-0000BE520000}"/>
    <cellStyle name="Normal 12 2 4 2" xfId="8415" xr:uid="{00000000-0005-0000-0000-0000BF520000}"/>
    <cellStyle name="Normal 12 2 4 3" xfId="12692" xr:uid="{00000000-0005-0000-0000-0000C0520000}"/>
    <cellStyle name="Normal 12 2 4 4" xfId="16950" xr:uid="{00000000-0005-0000-0000-0000C1520000}"/>
    <cellStyle name="Normal 12 2 4 5" xfId="21169" xr:uid="{00000000-0005-0000-0000-0000C2520000}"/>
    <cellStyle name="Normal 12 2 4 6" xfId="25364" xr:uid="{00000000-0005-0000-0000-0000C3520000}"/>
    <cellStyle name="Normal 12 2 4 7" xfId="29260" xr:uid="{00000000-0005-0000-0000-0000C4520000}"/>
    <cellStyle name="Normal 12 2 5" xfId="4789" xr:uid="{00000000-0005-0000-0000-0000C5520000}"/>
    <cellStyle name="Normal 12 2 5 2" xfId="9761" xr:uid="{00000000-0005-0000-0000-0000C6520000}"/>
    <cellStyle name="Normal 12 2 5 3" xfId="14039" xr:uid="{00000000-0005-0000-0000-0000C7520000}"/>
    <cellStyle name="Normal 12 2 5 4" xfId="18295" xr:uid="{00000000-0005-0000-0000-0000C8520000}"/>
    <cellStyle name="Normal 12 2 5 5" xfId="22512" xr:uid="{00000000-0005-0000-0000-0000C9520000}"/>
    <cellStyle name="Normal 12 2 5 6" xfId="26698" xr:uid="{00000000-0005-0000-0000-0000CA520000}"/>
    <cellStyle name="Normal 12 2 5 7" xfId="30577" xr:uid="{00000000-0005-0000-0000-0000CB520000}"/>
    <cellStyle name="Normal 12 2 6" xfId="5707" xr:uid="{00000000-0005-0000-0000-0000CC520000}"/>
    <cellStyle name="Normal 12 2 7" xfId="9999" xr:uid="{00000000-0005-0000-0000-0000CD520000}"/>
    <cellStyle name="Normal 12 2 8" xfId="14277" xr:uid="{00000000-0005-0000-0000-0000CE520000}"/>
    <cellStyle name="Normal 12 2 9" xfId="18533" xr:uid="{00000000-0005-0000-0000-0000CF520000}"/>
    <cellStyle name="Normal 12 3" xfId="1989" xr:uid="{00000000-0005-0000-0000-0000D0520000}"/>
    <cellStyle name="Normal 12 3 2" xfId="3769" xr:uid="{00000000-0005-0000-0000-0000D1520000}"/>
    <cellStyle name="Normal 12 3 2 2" xfId="8743" xr:uid="{00000000-0005-0000-0000-0000D2520000}"/>
    <cellStyle name="Normal 12 3 2 3" xfId="13020" xr:uid="{00000000-0005-0000-0000-0000D3520000}"/>
    <cellStyle name="Normal 12 3 2 4" xfId="17278" xr:uid="{00000000-0005-0000-0000-0000D4520000}"/>
    <cellStyle name="Normal 12 3 2 5" xfId="21497" xr:uid="{00000000-0005-0000-0000-0000D5520000}"/>
    <cellStyle name="Normal 12 3 2 6" xfId="25692" xr:uid="{00000000-0005-0000-0000-0000D6520000}"/>
    <cellStyle name="Normal 12 3 2 7" xfId="29588" xr:uid="{00000000-0005-0000-0000-0000D7520000}"/>
    <cellStyle name="Normal 12 3 3" xfId="6963" xr:uid="{00000000-0005-0000-0000-0000D8520000}"/>
    <cellStyle name="Normal 12 3 4" xfId="11248" xr:uid="{00000000-0005-0000-0000-0000D9520000}"/>
    <cellStyle name="Normal 12 3 5" xfId="15520" xr:uid="{00000000-0005-0000-0000-0000DA520000}"/>
    <cellStyle name="Normal 12 3 6" xfId="19754" xr:uid="{00000000-0005-0000-0000-0000DB520000}"/>
    <cellStyle name="Normal 12 3 7" xfId="23992" xr:uid="{00000000-0005-0000-0000-0000DC520000}"/>
    <cellStyle name="Normal 12 3 8" xfId="28070" xr:uid="{00000000-0005-0000-0000-0000DD520000}"/>
    <cellStyle name="Normal 12 4" xfId="1128" xr:uid="{00000000-0005-0000-0000-0000DE520000}"/>
    <cellStyle name="Normal 12 4 2" xfId="6103" xr:uid="{00000000-0005-0000-0000-0000DF520000}"/>
    <cellStyle name="Normal 12 4 3" xfId="10392" xr:uid="{00000000-0005-0000-0000-0000E0520000}"/>
    <cellStyle name="Normal 12 4 4" xfId="14670" xr:uid="{00000000-0005-0000-0000-0000E1520000}"/>
    <cellStyle name="Normal 12 4 5" xfId="18912" xr:uid="{00000000-0005-0000-0000-0000E2520000}"/>
    <cellStyle name="Normal 12 4 6" xfId="23158" xr:uid="{00000000-0005-0000-0000-0000E3520000}"/>
    <cellStyle name="Normal 12 4 7" xfId="27263" xr:uid="{00000000-0005-0000-0000-0000E4520000}"/>
    <cellStyle name="Normal 12 5" xfId="2721" xr:uid="{00000000-0005-0000-0000-0000E5520000}"/>
    <cellStyle name="Normal 12 6" xfId="3112" xr:uid="{00000000-0005-0000-0000-0000E6520000}"/>
    <cellStyle name="Normal 12 6 2" xfId="8085" xr:uid="{00000000-0005-0000-0000-0000E7520000}"/>
    <cellStyle name="Normal 12 6 3" xfId="12362" xr:uid="{00000000-0005-0000-0000-0000E8520000}"/>
    <cellStyle name="Normal 12 6 4" xfId="16621" xr:uid="{00000000-0005-0000-0000-0000E9520000}"/>
    <cellStyle name="Normal 12 6 5" xfId="20839" xr:uid="{00000000-0005-0000-0000-0000EA520000}"/>
    <cellStyle name="Normal 12 6 6" xfId="25035" xr:uid="{00000000-0005-0000-0000-0000EB520000}"/>
    <cellStyle name="Normal 12 6 7" xfId="28931" xr:uid="{00000000-0005-0000-0000-0000EC520000}"/>
    <cellStyle name="Normal 12 7" xfId="4460" xr:uid="{00000000-0005-0000-0000-0000ED520000}"/>
    <cellStyle name="Normal 12 7 2" xfId="9432" xr:uid="{00000000-0005-0000-0000-0000EE520000}"/>
    <cellStyle name="Normal 12 7 3" xfId="13710" xr:uid="{00000000-0005-0000-0000-0000EF520000}"/>
    <cellStyle name="Normal 12 7 4" xfId="17966" xr:uid="{00000000-0005-0000-0000-0000F0520000}"/>
    <cellStyle name="Normal 12 7 5" xfId="22183" xr:uid="{00000000-0005-0000-0000-0000F1520000}"/>
    <cellStyle name="Normal 12 7 6" xfId="26369" xr:uid="{00000000-0005-0000-0000-0000F2520000}"/>
    <cellStyle name="Normal 12 7 7" xfId="30248" xr:uid="{00000000-0005-0000-0000-0000F3520000}"/>
    <cellStyle name="Normal 12 8" xfId="5334" xr:uid="{00000000-0005-0000-0000-0000F4520000}"/>
    <cellStyle name="Normal 12 9" xfId="7912" xr:uid="{00000000-0005-0000-0000-0000F5520000}"/>
    <cellStyle name="Normal 13" xfId="548" xr:uid="{00000000-0005-0000-0000-0000F6520000}"/>
    <cellStyle name="Normal 13 2" xfId="1679" xr:uid="{00000000-0005-0000-0000-0000F7520000}"/>
    <cellStyle name="Normal 13 2 2" xfId="2513" xr:uid="{00000000-0005-0000-0000-0000F8520000}"/>
    <cellStyle name="Normal 13 2 2 2" xfId="7488" xr:uid="{00000000-0005-0000-0000-0000F9520000}"/>
    <cellStyle name="Normal 13 2 2 3" xfId="11773" xr:uid="{00000000-0005-0000-0000-0000FA520000}"/>
    <cellStyle name="Normal 13 2 2 4" xfId="16045" xr:uid="{00000000-0005-0000-0000-0000FB520000}"/>
    <cellStyle name="Normal 13 2 2 5" xfId="20278" xr:uid="{00000000-0005-0000-0000-0000FC520000}"/>
    <cellStyle name="Normal 13 2 2 6" xfId="24517" xr:uid="{00000000-0005-0000-0000-0000FD520000}"/>
    <cellStyle name="Normal 13 2 2 7" xfId="28591" xr:uid="{00000000-0005-0000-0000-0000FE520000}"/>
    <cellStyle name="Normal 13 2 3" xfId="6653" xr:uid="{00000000-0005-0000-0000-0000FF520000}"/>
    <cellStyle name="Normal 13 2 4" xfId="10941" xr:uid="{00000000-0005-0000-0000-000000530000}"/>
    <cellStyle name="Normal 13 2 5" xfId="15216" xr:uid="{00000000-0005-0000-0000-000001530000}"/>
    <cellStyle name="Normal 13 2 6" xfId="19453" xr:uid="{00000000-0005-0000-0000-000002530000}"/>
    <cellStyle name="Normal 13 2 7" xfId="23700" xr:uid="{00000000-0005-0000-0000-000003530000}"/>
    <cellStyle name="Normal 13 2 8" xfId="27786" xr:uid="{00000000-0005-0000-0000-000004530000}"/>
    <cellStyle name="Normal 13 3" xfId="2125" xr:uid="{00000000-0005-0000-0000-000005530000}"/>
    <cellStyle name="Normal 13 3 2" xfId="7099" xr:uid="{00000000-0005-0000-0000-000006530000}"/>
    <cellStyle name="Normal 13 3 3" xfId="11384" xr:uid="{00000000-0005-0000-0000-000007530000}"/>
    <cellStyle name="Normal 13 3 4" xfId="15656" xr:uid="{00000000-0005-0000-0000-000008530000}"/>
    <cellStyle name="Normal 13 3 5" xfId="19890" xr:uid="{00000000-0005-0000-0000-000009530000}"/>
    <cellStyle name="Normal 13 3 6" xfId="24128" xr:uid="{00000000-0005-0000-0000-00000A530000}"/>
    <cellStyle name="Normal 13 3 7" xfId="28206" xr:uid="{00000000-0005-0000-0000-00000B530000}"/>
    <cellStyle name="Normal 13 4" xfId="1266" xr:uid="{00000000-0005-0000-0000-00000C530000}"/>
    <cellStyle name="Normal 13 4 2" xfId="6241" xr:uid="{00000000-0005-0000-0000-00000D530000}"/>
    <cellStyle name="Normal 13 4 3" xfId="10530" xr:uid="{00000000-0005-0000-0000-00000E530000}"/>
    <cellStyle name="Normal 13 4 4" xfId="14806" xr:uid="{00000000-0005-0000-0000-00000F530000}"/>
    <cellStyle name="Normal 13 4 5" xfId="19048" xr:uid="{00000000-0005-0000-0000-000010530000}"/>
    <cellStyle name="Normal 13 4 6" xfId="23294" xr:uid="{00000000-0005-0000-0000-000011530000}"/>
    <cellStyle name="Normal 13 4 7" xfId="27399" xr:uid="{00000000-0005-0000-0000-000012530000}"/>
    <cellStyle name="Normal 13 5" xfId="2775" xr:uid="{00000000-0005-0000-0000-000013530000}"/>
    <cellStyle name="Normal 14" xfId="547" xr:uid="{00000000-0005-0000-0000-000015530000}"/>
    <cellStyle name="Normal 14 10" xfId="20601" xr:uid="{00000000-0005-0000-0000-000016530000}"/>
    <cellStyle name="Normal 14 11" xfId="19685" xr:uid="{00000000-0005-0000-0000-000017530000}"/>
    <cellStyle name="Normal 14 2" xfId="1680" xr:uid="{00000000-0005-0000-0000-000018530000}"/>
    <cellStyle name="Normal 14 2 2" xfId="3959" xr:uid="{00000000-0005-0000-0000-000019530000}"/>
    <cellStyle name="Normal 14 2 2 2" xfId="8933" xr:uid="{00000000-0005-0000-0000-00001A530000}"/>
    <cellStyle name="Normal 14 2 2 3" xfId="13210" xr:uid="{00000000-0005-0000-0000-00001B530000}"/>
    <cellStyle name="Normal 14 2 2 4" xfId="17468" xr:uid="{00000000-0005-0000-0000-00001C530000}"/>
    <cellStyle name="Normal 14 2 2 5" xfId="21687" xr:uid="{00000000-0005-0000-0000-00001D530000}"/>
    <cellStyle name="Normal 14 2 2 6" xfId="25882" xr:uid="{00000000-0005-0000-0000-00001E530000}"/>
    <cellStyle name="Normal 14 2 2 7" xfId="29778" xr:uid="{00000000-0005-0000-0000-00001F530000}"/>
    <cellStyle name="Normal 14 3" xfId="2758" xr:uid="{00000000-0005-0000-0000-000020530000}"/>
    <cellStyle name="Normal 14 4" xfId="3302" xr:uid="{00000000-0005-0000-0000-000021530000}"/>
    <cellStyle name="Normal 14 4 2" xfId="8275" xr:uid="{00000000-0005-0000-0000-000022530000}"/>
    <cellStyle name="Normal 14 4 3" xfId="12552" xr:uid="{00000000-0005-0000-0000-000023530000}"/>
    <cellStyle name="Normal 14 4 4" xfId="16811" xr:uid="{00000000-0005-0000-0000-000024530000}"/>
    <cellStyle name="Normal 14 4 5" xfId="21029" xr:uid="{00000000-0005-0000-0000-000025530000}"/>
    <cellStyle name="Normal 14 4 6" xfId="25225" xr:uid="{00000000-0005-0000-0000-000026530000}"/>
    <cellStyle name="Normal 14 4 7" xfId="29121" xr:uid="{00000000-0005-0000-0000-000027530000}"/>
    <cellStyle name="Normal 14 5" xfId="4650" xr:uid="{00000000-0005-0000-0000-000028530000}"/>
    <cellStyle name="Normal 14 5 2" xfId="9622" xr:uid="{00000000-0005-0000-0000-000029530000}"/>
    <cellStyle name="Normal 14 5 3" xfId="13900" xr:uid="{00000000-0005-0000-0000-00002A530000}"/>
    <cellStyle name="Normal 14 5 4" xfId="18156" xr:uid="{00000000-0005-0000-0000-00002B530000}"/>
    <cellStyle name="Normal 14 5 5" xfId="22373" xr:uid="{00000000-0005-0000-0000-00002C530000}"/>
    <cellStyle name="Normal 14 5 6" xfId="26559" xr:uid="{00000000-0005-0000-0000-00002D530000}"/>
    <cellStyle name="Normal 14 5 7" xfId="30438" xr:uid="{00000000-0005-0000-0000-00002E530000}"/>
    <cellStyle name="Normal 14 6" xfId="5524" xr:uid="{00000000-0005-0000-0000-00002F530000}"/>
    <cellStyle name="Normal 14 7" xfId="5113" xr:uid="{00000000-0005-0000-0000-000030530000}"/>
    <cellStyle name="Normal 14 8" xfId="7661" xr:uid="{00000000-0005-0000-0000-000031530000}"/>
    <cellStyle name="Normal 14 9" xfId="11943" xr:uid="{00000000-0005-0000-0000-000032530000}"/>
    <cellStyle name="Normal 15" xfId="1681" xr:uid="{00000000-0005-0000-0000-000033530000}"/>
    <cellStyle name="Normal 15 2" xfId="2947" xr:uid="{00000000-0005-0000-0000-000034530000}"/>
    <cellStyle name="Normal 15 3" xfId="2928" xr:uid="{00000000-0005-0000-0000-000035530000}"/>
    <cellStyle name="Normal 16" xfId="1682" xr:uid="{00000000-0005-0000-0000-000036530000}"/>
    <cellStyle name="Normal 16 2" xfId="2514" xr:uid="{00000000-0005-0000-0000-000037530000}"/>
    <cellStyle name="Normal 16 2 2" xfId="7489" xr:uid="{00000000-0005-0000-0000-000038530000}"/>
    <cellStyle name="Normal 16 2 3" xfId="11774" xr:uid="{00000000-0005-0000-0000-000039530000}"/>
    <cellStyle name="Normal 16 2 4" xfId="16046" xr:uid="{00000000-0005-0000-0000-00003A530000}"/>
    <cellStyle name="Normal 16 2 5" xfId="20279" xr:uid="{00000000-0005-0000-0000-00003B530000}"/>
    <cellStyle name="Normal 16 2 6" xfId="24518" xr:uid="{00000000-0005-0000-0000-00003C530000}"/>
    <cellStyle name="Normal 16 2 7" xfId="28592" xr:uid="{00000000-0005-0000-0000-00003D530000}"/>
    <cellStyle name="Normal 16 3" xfId="6656" xr:uid="{00000000-0005-0000-0000-00003E530000}"/>
    <cellStyle name="Normal 16 4" xfId="10944" xr:uid="{00000000-0005-0000-0000-00003F530000}"/>
    <cellStyle name="Normal 16 5" xfId="15219" xr:uid="{00000000-0005-0000-0000-000040530000}"/>
    <cellStyle name="Normal 16 6" xfId="19456" xr:uid="{00000000-0005-0000-0000-000041530000}"/>
    <cellStyle name="Normal 16 7" xfId="23701" xr:uid="{00000000-0005-0000-0000-000042530000}"/>
    <cellStyle name="Normal 16 8" xfId="27787" xr:uid="{00000000-0005-0000-0000-000043530000}"/>
    <cellStyle name="Normal 17" xfId="1839" xr:uid="{00000000-0005-0000-0000-000044530000}"/>
    <cellStyle name="Normal 17 2" xfId="6813" xr:uid="{00000000-0005-0000-0000-000045530000}"/>
    <cellStyle name="Normal 17 3" xfId="11100" xr:uid="{00000000-0005-0000-0000-000046530000}"/>
    <cellStyle name="Normal 17 4" xfId="15375" xr:uid="{00000000-0005-0000-0000-000047530000}"/>
    <cellStyle name="Normal 17 5" xfId="19609" xr:uid="{00000000-0005-0000-0000-000048530000}"/>
    <cellStyle name="Normal 17 6" xfId="23851" xr:uid="{00000000-0005-0000-0000-000049530000}"/>
    <cellStyle name="Normal 17 7" xfId="27934" xr:uid="{00000000-0005-0000-0000-00004A530000}"/>
    <cellStyle name="Normal 18" xfId="3019" xr:uid="{00000000-0005-0000-0000-00004B530000}"/>
    <cellStyle name="Normal 19" xfId="4288" xr:uid="{00000000-0005-0000-0000-00004C530000}"/>
    <cellStyle name="Normal 19 2" xfId="9262" xr:uid="{00000000-0005-0000-0000-00004D530000}"/>
    <cellStyle name="Normal 19 3" xfId="13539" xr:uid="{00000000-0005-0000-0000-00004E530000}"/>
    <cellStyle name="Normal 19 4" xfId="17797" xr:uid="{00000000-0005-0000-0000-00004F530000}"/>
    <cellStyle name="Normal 19 5" xfId="22016" xr:uid="{00000000-0005-0000-0000-000050530000}"/>
    <cellStyle name="Normal 19 6" xfId="26211" xr:uid="{00000000-0005-0000-0000-000051530000}"/>
    <cellStyle name="Normal 19 7" xfId="30107" xr:uid="{00000000-0005-0000-0000-000052530000}"/>
    <cellStyle name="Normal 2" xfId="43" xr:uid="{00000000-0005-0000-0000-000053530000}"/>
    <cellStyle name="Normal 2 10" xfId="928" xr:uid="{00000000-0005-0000-0000-000054530000}"/>
    <cellStyle name="Normal 2 10 2" xfId="5904" xr:uid="{00000000-0005-0000-0000-000055530000}"/>
    <cellStyle name="Normal 2 10 3" xfId="10195" xr:uid="{00000000-0005-0000-0000-000056530000}"/>
    <cellStyle name="Normal 2 10 4" xfId="14473" xr:uid="{00000000-0005-0000-0000-000057530000}"/>
    <cellStyle name="Normal 2 10 5" xfId="18727" xr:uid="{00000000-0005-0000-0000-000058530000}"/>
    <cellStyle name="Normal 2 10 6" xfId="22978" xr:uid="{00000000-0005-0000-0000-000059530000}"/>
    <cellStyle name="Normal 2 10 7" xfId="27126" xr:uid="{00000000-0005-0000-0000-00005A530000}"/>
    <cellStyle name="Normal 2 2" xfId="164" xr:uid="{00000000-0005-0000-0000-00005B530000}"/>
    <cellStyle name="Normal 2 2 10" xfId="1878" xr:uid="{00000000-0005-0000-0000-00005C530000}"/>
    <cellStyle name="Normal 2 2 10 2" xfId="6852" xr:uid="{00000000-0005-0000-0000-00005D530000}"/>
    <cellStyle name="Normal 2 2 10 3" xfId="11138" xr:uid="{00000000-0005-0000-0000-00005E530000}"/>
    <cellStyle name="Normal 2 2 10 4" xfId="15412" xr:uid="{00000000-0005-0000-0000-00005F530000}"/>
    <cellStyle name="Normal 2 2 10 5" xfId="19647" xr:uid="{00000000-0005-0000-0000-000060530000}"/>
    <cellStyle name="Normal 2 2 10 6" xfId="23887" xr:uid="{00000000-0005-0000-0000-000061530000}"/>
    <cellStyle name="Normal 2 2 10 7" xfId="27968" xr:uid="{00000000-0005-0000-0000-000062530000}"/>
    <cellStyle name="Normal 2 2 11" xfId="975" xr:uid="{00000000-0005-0000-0000-000063530000}"/>
    <cellStyle name="Normal 2 2 11 2" xfId="5951" xr:uid="{00000000-0005-0000-0000-000064530000}"/>
    <cellStyle name="Normal 2 2 11 3" xfId="10241" xr:uid="{00000000-0005-0000-0000-000065530000}"/>
    <cellStyle name="Normal 2 2 11 4" xfId="14519" xr:uid="{00000000-0005-0000-0000-000066530000}"/>
    <cellStyle name="Normal 2 2 11 5" xfId="18771" xr:uid="{00000000-0005-0000-0000-000067530000}"/>
    <cellStyle name="Normal 2 2 11 6" xfId="23022" xr:uid="{00000000-0005-0000-0000-000068530000}"/>
    <cellStyle name="Normal 2 2 11 7" xfId="27159" xr:uid="{00000000-0005-0000-0000-000069530000}"/>
    <cellStyle name="Normal 2 2 12" xfId="2728" xr:uid="{00000000-0005-0000-0000-00006A530000}"/>
    <cellStyle name="Normal 2 2 13" xfId="3002" xr:uid="{00000000-0005-0000-0000-00006B530000}"/>
    <cellStyle name="Normal 2 2 13 2" xfId="7975" xr:uid="{00000000-0005-0000-0000-00006C530000}"/>
    <cellStyle name="Normal 2 2 13 3" xfId="12252" xr:uid="{00000000-0005-0000-0000-00006D530000}"/>
    <cellStyle name="Normal 2 2 13 4" xfId="16511" xr:uid="{00000000-0005-0000-0000-00006E530000}"/>
    <cellStyle name="Normal 2 2 13 5" xfId="20730" xr:uid="{00000000-0005-0000-0000-00006F530000}"/>
    <cellStyle name="Normal 2 2 13 6" xfId="24928" xr:uid="{00000000-0005-0000-0000-000070530000}"/>
    <cellStyle name="Normal 2 2 13 7" xfId="28825" xr:uid="{00000000-0005-0000-0000-000071530000}"/>
    <cellStyle name="Normal 2 2 14" xfId="4356" xr:uid="{00000000-0005-0000-0000-000072530000}"/>
    <cellStyle name="Normal 2 2 14 2" xfId="9328" xr:uid="{00000000-0005-0000-0000-000073530000}"/>
    <cellStyle name="Normal 2 2 14 3" xfId="13606" xr:uid="{00000000-0005-0000-0000-000074530000}"/>
    <cellStyle name="Normal 2 2 14 4" xfId="17862" xr:uid="{00000000-0005-0000-0000-000075530000}"/>
    <cellStyle name="Normal 2 2 14 5" xfId="22079" xr:uid="{00000000-0005-0000-0000-000076530000}"/>
    <cellStyle name="Normal 2 2 14 6" xfId="26265" xr:uid="{00000000-0005-0000-0000-000077530000}"/>
    <cellStyle name="Normal 2 2 14 7" xfId="30144" xr:uid="{00000000-0005-0000-0000-000078530000}"/>
    <cellStyle name="Normal 2 2 15" xfId="5142" xr:uid="{00000000-0005-0000-0000-000079530000}"/>
    <cellStyle name="Normal 2 2 16" xfId="5046" xr:uid="{00000000-0005-0000-0000-00007A530000}"/>
    <cellStyle name="Normal 2 2 17" xfId="6875" xr:uid="{00000000-0005-0000-0000-00007B530000}"/>
    <cellStyle name="Normal 2 2 18" xfId="11161" xr:uid="{00000000-0005-0000-0000-00007C530000}"/>
    <cellStyle name="Normal 2 2 19" xfId="16426" xr:uid="{00000000-0005-0000-0000-00007D530000}"/>
    <cellStyle name="Normal 2 2 2" xfId="257" xr:uid="{00000000-0005-0000-0000-00007E530000}"/>
    <cellStyle name="Normal 2 2 2 10" xfId="5234" xr:uid="{00000000-0005-0000-0000-00007F530000}"/>
    <cellStyle name="Normal 2 2 2 11" xfId="5010" xr:uid="{00000000-0005-0000-0000-000080530000}"/>
    <cellStyle name="Normal 2 2 2 12" xfId="5139" xr:uid="{00000000-0005-0000-0000-000081530000}"/>
    <cellStyle name="Normal 2 2 2 13" xfId="5204" xr:uid="{00000000-0005-0000-0000-000082530000}"/>
    <cellStyle name="Normal 2 2 2 14" xfId="18797" xr:uid="{00000000-0005-0000-0000-000083530000}"/>
    <cellStyle name="Normal 2 2 2 15" xfId="19585" xr:uid="{00000000-0005-0000-0000-000084530000}"/>
    <cellStyle name="Normal 2 2 2 2" xfId="335" xr:uid="{00000000-0005-0000-0000-000085530000}"/>
    <cellStyle name="Normal 2 2 2 2 10" xfId="5168" xr:uid="{00000000-0005-0000-0000-000086530000}"/>
    <cellStyle name="Normal 2 2 2 2 11" xfId="5226" xr:uid="{00000000-0005-0000-0000-000087530000}"/>
    <cellStyle name="Normal 2 2 2 2 12" xfId="6642" xr:uid="{00000000-0005-0000-0000-000088530000}"/>
    <cellStyle name="Normal 2 2 2 2 13" xfId="20659" xr:uid="{00000000-0005-0000-0000-000089530000}"/>
    <cellStyle name="Normal 2 2 2 2 14" xfId="16176" xr:uid="{00000000-0005-0000-0000-00008A530000}"/>
    <cellStyle name="Normal 2 2 2 2 2" xfId="411" xr:uid="{00000000-0005-0000-0000-00008B530000}"/>
    <cellStyle name="Normal 2 2 2 2 2 10" xfId="14552" xr:uid="{00000000-0005-0000-0000-00008C530000}"/>
    <cellStyle name="Normal 2 2 2 2 2 11" xfId="20608" xr:uid="{00000000-0005-0000-0000-00008D530000}"/>
    <cellStyle name="Normal 2 2 2 2 2 12" xfId="23052" xr:uid="{00000000-0005-0000-0000-00008E530000}"/>
    <cellStyle name="Normal 2 2 2 2 2 2" xfId="785" xr:uid="{00000000-0005-0000-0000-00008F530000}"/>
    <cellStyle name="Normal 2 2 2 2 2 2 10" xfId="22838" xr:uid="{00000000-0005-0000-0000-000090530000}"/>
    <cellStyle name="Normal 2 2 2 2 2 2 11" xfId="26990" xr:uid="{00000000-0005-0000-0000-000091530000}"/>
    <cellStyle name="Normal 2 2 2 2 2 2 2" xfId="2515" xr:uid="{00000000-0005-0000-0000-000092530000}"/>
    <cellStyle name="Normal 2 2 2 2 2 2 2 2" xfId="4152" xr:uid="{00000000-0005-0000-0000-000093530000}"/>
    <cellStyle name="Normal 2 2 2 2 2 2 2 2 2" xfId="9126" xr:uid="{00000000-0005-0000-0000-000094530000}"/>
    <cellStyle name="Normal 2 2 2 2 2 2 2 2 3" xfId="13403" xr:uid="{00000000-0005-0000-0000-000095530000}"/>
    <cellStyle name="Normal 2 2 2 2 2 2 2 2 4" xfId="17661" xr:uid="{00000000-0005-0000-0000-000096530000}"/>
    <cellStyle name="Normal 2 2 2 2 2 2 2 2 5" xfId="21880" xr:uid="{00000000-0005-0000-0000-000097530000}"/>
    <cellStyle name="Normal 2 2 2 2 2 2 2 2 6" xfId="26075" xr:uid="{00000000-0005-0000-0000-000098530000}"/>
    <cellStyle name="Normal 2 2 2 2 2 2 2 2 7" xfId="29971" xr:uid="{00000000-0005-0000-0000-000099530000}"/>
    <cellStyle name="Normal 2 2 2 2 2 2 2 3" xfId="7490" xr:uid="{00000000-0005-0000-0000-00009A530000}"/>
    <cellStyle name="Normal 2 2 2 2 2 2 2 4" xfId="11775" xr:uid="{00000000-0005-0000-0000-00009B530000}"/>
    <cellStyle name="Normal 2 2 2 2 2 2 2 5" xfId="16047" xr:uid="{00000000-0005-0000-0000-00009C530000}"/>
    <cellStyle name="Normal 2 2 2 2 2 2 2 6" xfId="20280" xr:uid="{00000000-0005-0000-0000-00009D530000}"/>
    <cellStyle name="Normal 2 2 2 2 2 2 2 7" xfId="24519" xr:uid="{00000000-0005-0000-0000-00009E530000}"/>
    <cellStyle name="Normal 2 2 2 2 2 2 2 8" xfId="28593" xr:uid="{00000000-0005-0000-0000-00009F530000}"/>
    <cellStyle name="Normal 2 2 2 2 2 2 3" xfId="1683" xr:uid="{00000000-0005-0000-0000-0000A0530000}"/>
    <cellStyle name="Normal 2 2 2 2 2 2 3 2" xfId="6657" xr:uid="{00000000-0005-0000-0000-0000A1530000}"/>
    <cellStyle name="Normal 2 2 2 2 2 2 3 3" xfId="10945" xr:uid="{00000000-0005-0000-0000-0000A2530000}"/>
    <cellStyle name="Normal 2 2 2 2 2 2 3 4" xfId="15220" xr:uid="{00000000-0005-0000-0000-0000A3530000}"/>
    <cellStyle name="Normal 2 2 2 2 2 2 3 5" xfId="19457" xr:uid="{00000000-0005-0000-0000-0000A4530000}"/>
    <cellStyle name="Normal 2 2 2 2 2 2 3 6" xfId="23702" xr:uid="{00000000-0005-0000-0000-0000A5530000}"/>
    <cellStyle name="Normal 2 2 2 2 2 2 3 7" xfId="27788" xr:uid="{00000000-0005-0000-0000-0000A6530000}"/>
    <cellStyle name="Normal 2 2 2 2 2 2 4" xfId="3495" xr:uid="{00000000-0005-0000-0000-0000A7530000}"/>
    <cellStyle name="Normal 2 2 2 2 2 2 4 2" xfId="8469" xr:uid="{00000000-0005-0000-0000-0000A8530000}"/>
    <cellStyle name="Normal 2 2 2 2 2 2 4 3" xfId="12746" xr:uid="{00000000-0005-0000-0000-0000A9530000}"/>
    <cellStyle name="Normal 2 2 2 2 2 2 4 4" xfId="17004" xr:uid="{00000000-0005-0000-0000-0000AA530000}"/>
    <cellStyle name="Normal 2 2 2 2 2 2 4 5" xfId="21223" xr:uid="{00000000-0005-0000-0000-0000AB530000}"/>
    <cellStyle name="Normal 2 2 2 2 2 2 4 6" xfId="25418" xr:uid="{00000000-0005-0000-0000-0000AC530000}"/>
    <cellStyle name="Normal 2 2 2 2 2 2 4 7" xfId="29314" xr:uid="{00000000-0005-0000-0000-0000AD530000}"/>
    <cellStyle name="Normal 2 2 2 2 2 2 5" xfId="4843" xr:uid="{00000000-0005-0000-0000-0000AE530000}"/>
    <cellStyle name="Normal 2 2 2 2 2 2 5 2" xfId="9815" xr:uid="{00000000-0005-0000-0000-0000AF530000}"/>
    <cellStyle name="Normal 2 2 2 2 2 2 5 3" xfId="14093" xr:uid="{00000000-0005-0000-0000-0000B0530000}"/>
    <cellStyle name="Normal 2 2 2 2 2 2 5 4" xfId="18349" xr:uid="{00000000-0005-0000-0000-0000B1530000}"/>
    <cellStyle name="Normal 2 2 2 2 2 2 5 5" xfId="22566" xr:uid="{00000000-0005-0000-0000-0000B2530000}"/>
    <cellStyle name="Normal 2 2 2 2 2 2 5 6" xfId="26752" xr:uid="{00000000-0005-0000-0000-0000B3530000}"/>
    <cellStyle name="Normal 2 2 2 2 2 2 5 7" xfId="30631" xr:uid="{00000000-0005-0000-0000-0000B4530000}"/>
    <cellStyle name="Normal 2 2 2 2 2 2 6" xfId="5761" xr:uid="{00000000-0005-0000-0000-0000B5530000}"/>
    <cellStyle name="Normal 2 2 2 2 2 2 7" xfId="10053" xr:uid="{00000000-0005-0000-0000-0000B6530000}"/>
    <cellStyle name="Normal 2 2 2 2 2 2 8" xfId="14331" xr:uid="{00000000-0005-0000-0000-0000B7530000}"/>
    <cellStyle name="Normal 2 2 2 2 2 2 9" xfId="18587" xr:uid="{00000000-0005-0000-0000-0000B8530000}"/>
    <cellStyle name="Normal 2 2 2 2 2 3" xfId="2044" xr:uid="{00000000-0005-0000-0000-0000B9530000}"/>
    <cellStyle name="Normal 2 2 2 2 2 3 2" xfId="3823" xr:uid="{00000000-0005-0000-0000-0000BA530000}"/>
    <cellStyle name="Normal 2 2 2 2 2 3 2 2" xfId="8797" xr:uid="{00000000-0005-0000-0000-0000BB530000}"/>
    <cellStyle name="Normal 2 2 2 2 2 3 2 3" xfId="13074" xr:uid="{00000000-0005-0000-0000-0000BC530000}"/>
    <cellStyle name="Normal 2 2 2 2 2 3 2 4" xfId="17332" xr:uid="{00000000-0005-0000-0000-0000BD530000}"/>
    <cellStyle name="Normal 2 2 2 2 2 3 2 5" xfId="21551" xr:uid="{00000000-0005-0000-0000-0000BE530000}"/>
    <cellStyle name="Normal 2 2 2 2 2 3 2 6" xfId="25746" xr:uid="{00000000-0005-0000-0000-0000BF530000}"/>
    <cellStyle name="Normal 2 2 2 2 2 3 2 7" xfId="29642" xr:uid="{00000000-0005-0000-0000-0000C0530000}"/>
    <cellStyle name="Normal 2 2 2 2 2 3 3" xfId="7018" xr:uid="{00000000-0005-0000-0000-0000C1530000}"/>
    <cellStyle name="Normal 2 2 2 2 2 3 4" xfId="11303" xr:uid="{00000000-0005-0000-0000-0000C2530000}"/>
    <cellStyle name="Normal 2 2 2 2 2 3 5" xfId="15575" xr:uid="{00000000-0005-0000-0000-0000C3530000}"/>
    <cellStyle name="Normal 2 2 2 2 2 3 6" xfId="19809" xr:uid="{00000000-0005-0000-0000-0000C4530000}"/>
    <cellStyle name="Normal 2 2 2 2 2 3 7" xfId="24047" xr:uid="{00000000-0005-0000-0000-0000C5530000}"/>
    <cellStyle name="Normal 2 2 2 2 2 3 8" xfId="28125" xr:uid="{00000000-0005-0000-0000-0000C6530000}"/>
    <cellStyle name="Normal 2 2 2 2 2 4" xfId="1183" xr:uid="{00000000-0005-0000-0000-0000C7530000}"/>
    <cellStyle name="Normal 2 2 2 2 2 4 2" xfId="6158" xr:uid="{00000000-0005-0000-0000-0000C8530000}"/>
    <cellStyle name="Normal 2 2 2 2 2 4 3" xfId="10447" xr:uid="{00000000-0005-0000-0000-0000C9530000}"/>
    <cellStyle name="Normal 2 2 2 2 2 4 4" xfId="14725" xr:uid="{00000000-0005-0000-0000-0000CA530000}"/>
    <cellStyle name="Normal 2 2 2 2 2 4 5" xfId="18967" xr:uid="{00000000-0005-0000-0000-0000CB530000}"/>
    <cellStyle name="Normal 2 2 2 2 2 4 6" xfId="23213" xr:uid="{00000000-0005-0000-0000-0000CC530000}"/>
    <cellStyle name="Normal 2 2 2 2 2 4 7" xfId="27318" xr:uid="{00000000-0005-0000-0000-0000CD530000}"/>
    <cellStyle name="Normal 2 2 2 2 2 5" xfId="3166" xr:uid="{00000000-0005-0000-0000-0000CE530000}"/>
    <cellStyle name="Normal 2 2 2 2 2 5 2" xfId="8139" xr:uid="{00000000-0005-0000-0000-0000CF530000}"/>
    <cellStyle name="Normal 2 2 2 2 2 5 3" xfId="12416" xr:uid="{00000000-0005-0000-0000-0000D0530000}"/>
    <cellStyle name="Normal 2 2 2 2 2 5 4" xfId="16675" xr:uid="{00000000-0005-0000-0000-0000D1530000}"/>
    <cellStyle name="Normal 2 2 2 2 2 5 5" xfId="20893" xr:uid="{00000000-0005-0000-0000-0000D2530000}"/>
    <cellStyle name="Normal 2 2 2 2 2 5 6" xfId="25089" xr:uid="{00000000-0005-0000-0000-0000D3530000}"/>
    <cellStyle name="Normal 2 2 2 2 2 5 7" xfId="28985" xr:uid="{00000000-0005-0000-0000-0000D4530000}"/>
    <cellStyle name="Normal 2 2 2 2 2 6" xfId="4514" xr:uid="{00000000-0005-0000-0000-0000D5530000}"/>
    <cellStyle name="Normal 2 2 2 2 2 6 2" xfId="9486" xr:uid="{00000000-0005-0000-0000-0000D6530000}"/>
    <cellStyle name="Normal 2 2 2 2 2 6 3" xfId="13764" xr:uid="{00000000-0005-0000-0000-0000D7530000}"/>
    <cellStyle name="Normal 2 2 2 2 2 6 4" xfId="18020" xr:uid="{00000000-0005-0000-0000-0000D8530000}"/>
    <cellStyle name="Normal 2 2 2 2 2 6 5" xfId="22237" xr:uid="{00000000-0005-0000-0000-0000D9530000}"/>
    <cellStyle name="Normal 2 2 2 2 2 6 6" xfId="26423" xr:uid="{00000000-0005-0000-0000-0000DA530000}"/>
    <cellStyle name="Normal 2 2 2 2 2 6 7" xfId="30302" xr:uid="{00000000-0005-0000-0000-0000DB530000}"/>
    <cellStyle name="Normal 2 2 2 2 2 7" xfId="5388" xr:uid="{00000000-0005-0000-0000-0000DC530000}"/>
    <cellStyle name="Normal 2 2 2 2 2 8" xfId="5984" xr:uid="{00000000-0005-0000-0000-0000DD530000}"/>
    <cellStyle name="Normal 2 2 2 2 2 9" xfId="10274" xr:uid="{00000000-0005-0000-0000-0000DE530000}"/>
    <cellStyle name="Normal 2 2 2 2 3" xfId="715" xr:uid="{00000000-0005-0000-0000-0000DF530000}"/>
    <cellStyle name="Normal 2 2 2 2 3 10" xfId="18517" xr:uid="{00000000-0005-0000-0000-0000E0530000}"/>
    <cellStyle name="Normal 2 2 2 2 3 11" xfId="22768" xr:uid="{00000000-0005-0000-0000-0000E1530000}"/>
    <cellStyle name="Normal 2 2 2 2 3 12" xfId="26920" xr:uid="{00000000-0005-0000-0000-0000E2530000}"/>
    <cellStyle name="Normal 2 2 2 2 3 2" xfId="1685" xr:uid="{00000000-0005-0000-0000-0000E3530000}"/>
    <cellStyle name="Normal 2 2 2 2 3 2 2" xfId="2517" xr:uid="{00000000-0005-0000-0000-0000E4530000}"/>
    <cellStyle name="Normal 2 2 2 2 3 2 2 2" xfId="7492" xr:uid="{00000000-0005-0000-0000-0000E5530000}"/>
    <cellStyle name="Normal 2 2 2 2 3 2 2 3" xfId="11777" xr:uid="{00000000-0005-0000-0000-0000E6530000}"/>
    <cellStyle name="Normal 2 2 2 2 3 2 2 4" xfId="16049" xr:uid="{00000000-0005-0000-0000-0000E7530000}"/>
    <cellStyle name="Normal 2 2 2 2 3 2 2 5" xfId="20282" xr:uid="{00000000-0005-0000-0000-0000E8530000}"/>
    <cellStyle name="Normal 2 2 2 2 3 2 2 6" xfId="24521" xr:uid="{00000000-0005-0000-0000-0000E9530000}"/>
    <cellStyle name="Normal 2 2 2 2 3 2 2 7" xfId="28595" xr:uid="{00000000-0005-0000-0000-0000EA530000}"/>
    <cellStyle name="Normal 2 2 2 2 3 2 3" xfId="4082" xr:uid="{00000000-0005-0000-0000-0000EB530000}"/>
    <cellStyle name="Normal 2 2 2 2 3 2 3 2" xfId="9056" xr:uid="{00000000-0005-0000-0000-0000EC530000}"/>
    <cellStyle name="Normal 2 2 2 2 3 2 3 3" xfId="13333" xr:uid="{00000000-0005-0000-0000-0000ED530000}"/>
    <cellStyle name="Normal 2 2 2 2 3 2 3 4" xfId="17591" xr:uid="{00000000-0005-0000-0000-0000EE530000}"/>
    <cellStyle name="Normal 2 2 2 2 3 2 3 5" xfId="21810" xr:uid="{00000000-0005-0000-0000-0000EF530000}"/>
    <cellStyle name="Normal 2 2 2 2 3 2 3 6" xfId="26005" xr:uid="{00000000-0005-0000-0000-0000F0530000}"/>
    <cellStyle name="Normal 2 2 2 2 3 2 3 7" xfId="29901" xr:uid="{00000000-0005-0000-0000-0000F1530000}"/>
    <cellStyle name="Normal 2 2 2 2 3 2 4" xfId="6659" xr:uid="{00000000-0005-0000-0000-0000F2530000}"/>
    <cellStyle name="Normal 2 2 2 2 3 2 5" xfId="10947" xr:uid="{00000000-0005-0000-0000-0000F3530000}"/>
    <cellStyle name="Normal 2 2 2 2 3 2 6" xfId="15222" xr:uid="{00000000-0005-0000-0000-0000F4530000}"/>
    <cellStyle name="Normal 2 2 2 2 3 2 7" xfId="19459" xr:uid="{00000000-0005-0000-0000-0000F5530000}"/>
    <cellStyle name="Normal 2 2 2 2 3 2 8" xfId="23704" xr:uid="{00000000-0005-0000-0000-0000F6530000}"/>
    <cellStyle name="Normal 2 2 2 2 3 2 9" xfId="27790" xr:uid="{00000000-0005-0000-0000-0000F7530000}"/>
    <cellStyle name="Normal 2 2 2 2 3 3" xfId="2516" xr:uid="{00000000-0005-0000-0000-0000F8530000}"/>
    <cellStyle name="Normal 2 2 2 2 3 3 2" xfId="7491" xr:uid="{00000000-0005-0000-0000-0000F9530000}"/>
    <cellStyle name="Normal 2 2 2 2 3 3 3" xfId="11776" xr:uid="{00000000-0005-0000-0000-0000FA530000}"/>
    <cellStyle name="Normal 2 2 2 2 3 3 4" xfId="16048" xr:uid="{00000000-0005-0000-0000-0000FB530000}"/>
    <cellStyle name="Normal 2 2 2 2 3 3 5" xfId="20281" xr:uid="{00000000-0005-0000-0000-0000FC530000}"/>
    <cellStyle name="Normal 2 2 2 2 3 3 6" xfId="24520" xr:uid="{00000000-0005-0000-0000-0000FD530000}"/>
    <cellStyle name="Normal 2 2 2 2 3 3 7" xfId="28594" xr:uid="{00000000-0005-0000-0000-0000FE530000}"/>
    <cellStyle name="Normal 2 2 2 2 3 4" xfId="1684" xr:uid="{00000000-0005-0000-0000-0000FF530000}"/>
    <cellStyle name="Normal 2 2 2 2 3 4 2" xfId="6658" xr:uid="{00000000-0005-0000-0000-000000540000}"/>
    <cellStyle name="Normal 2 2 2 2 3 4 3" xfId="10946" xr:uid="{00000000-0005-0000-0000-000001540000}"/>
    <cellStyle name="Normal 2 2 2 2 3 4 4" xfId="15221" xr:uid="{00000000-0005-0000-0000-000002540000}"/>
    <cellStyle name="Normal 2 2 2 2 3 4 5" xfId="19458" xr:uid="{00000000-0005-0000-0000-000003540000}"/>
    <cellStyle name="Normal 2 2 2 2 3 4 6" xfId="23703" xr:uid="{00000000-0005-0000-0000-000004540000}"/>
    <cellStyle name="Normal 2 2 2 2 3 4 7" xfId="27789" xr:uid="{00000000-0005-0000-0000-000005540000}"/>
    <cellStyle name="Normal 2 2 2 2 3 5" xfId="3425" xr:uid="{00000000-0005-0000-0000-000006540000}"/>
    <cellStyle name="Normal 2 2 2 2 3 5 2" xfId="8399" xr:uid="{00000000-0005-0000-0000-000007540000}"/>
    <cellStyle name="Normal 2 2 2 2 3 5 3" xfId="12676" xr:uid="{00000000-0005-0000-0000-000008540000}"/>
    <cellStyle name="Normal 2 2 2 2 3 5 4" xfId="16934" xr:uid="{00000000-0005-0000-0000-000009540000}"/>
    <cellStyle name="Normal 2 2 2 2 3 5 5" xfId="21153" xr:uid="{00000000-0005-0000-0000-00000A540000}"/>
    <cellStyle name="Normal 2 2 2 2 3 5 6" xfId="25348" xr:uid="{00000000-0005-0000-0000-00000B540000}"/>
    <cellStyle name="Normal 2 2 2 2 3 5 7" xfId="29244" xr:uid="{00000000-0005-0000-0000-00000C540000}"/>
    <cellStyle name="Normal 2 2 2 2 3 6" xfId="4773" xr:uid="{00000000-0005-0000-0000-00000D540000}"/>
    <cellStyle name="Normal 2 2 2 2 3 6 2" xfId="9745" xr:uid="{00000000-0005-0000-0000-00000E540000}"/>
    <cellStyle name="Normal 2 2 2 2 3 6 3" xfId="14023" xr:uid="{00000000-0005-0000-0000-00000F540000}"/>
    <cellStyle name="Normal 2 2 2 2 3 6 4" xfId="18279" xr:uid="{00000000-0005-0000-0000-000010540000}"/>
    <cellStyle name="Normal 2 2 2 2 3 6 5" xfId="22496" xr:uid="{00000000-0005-0000-0000-000011540000}"/>
    <cellStyle name="Normal 2 2 2 2 3 6 6" xfId="26682" xr:uid="{00000000-0005-0000-0000-000012540000}"/>
    <cellStyle name="Normal 2 2 2 2 3 6 7" xfId="30561" xr:uid="{00000000-0005-0000-0000-000013540000}"/>
    <cellStyle name="Normal 2 2 2 2 3 7" xfId="5691" xr:uid="{00000000-0005-0000-0000-000014540000}"/>
    <cellStyle name="Normal 2 2 2 2 3 8" xfId="9983" xr:uid="{00000000-0005-0000-0000-000015540000}"/>
    <cellStyle name="Normal 2 2 2 2 3 9" xfId="14261" xr:uid="{00000000-0005-0000-0000-000016540000}"/>
    <cellStyle name="Normal 2 2 2 2 4" xfId="1686" xr:uid="{00000000-0005-0000-0000-000017540000}"/>
    <cellStyle name="Normal 2 2 2 2 4 2" xfId="2518" xr:uid="{00000000-0005-0000-0000-000018540000}"/>
    <cellStyle name="Normal 2 2 2 2 4 2 2" xfId="7493" xr:uid="{00000000-0005-0000-0000-000019540000}"/>
    <cellStyle name="Normal 2 2 2 2 4 2 3" xfId="11778" xr:uid="{00000000-0005-0000-0000-00001A540000}"/>
    <cellStyle name="Normal 2 2 2 2 4 2 4" xfId="16050" xr:uid="{00000000-0005-0000-0000-00001B540000}"/>
    <cellStyle name="Normal 2 2 2 2 4 2 5" xfId="20283" xr:uid="{00000000-0005-0000-0000-00001C540000}"/>
    <cellStyle name="Normal 2 2 2 2 4 2 6" xfId="24522" xr:uid="{00000000-0005-0000-0000-00001D540000}"/>
    <cellStyle name="Normal 2 2 2 2 4 2 7" xfId="28596" xr:uid="{00000000-0005-0000-0000-00001E540000}"/>
    <cellStyle name="Normal 2 2 2 2 4 3" xfId="3753" xr:uid="{00000000-0005-0000-0000-00001F540000}"/>
    <cellStyle name="Normal 2 2 2 2 4 3 2" xfId="8727" xr:uid="{00000000-0005-0000-0000-000020540000}"/>
    <cellStyle name="Normal 2 2 2 2 4 3 3" xfId="13004" xr:uid="{00000000-0005-0000-0000-000021540000}"/>
    <cellStyle name="Normal 2 2 2 2 4 3 4" xfId="17262" xr:uid="{00000000-0005-0000-0000-000022540000}"/>
    <cellStyle name="Normal 2 2 2 2 4 3 5" xfId="21481" xr:uid="{00000000-0005-0000-0000-000023540000}"/>
    <cellStyle name="Normal 2 2 2 2 4 3 6" xfId="25676" xr:uid="{00000000-0005-0000-0000-000024540000}"/>
    <cellStyle name="Normal 2 2 2 2 4 3 7" xfId="29572" xr:uid="{00000000-0005-0000-0000-000025540000}"/>
    <cellStyle name="Normal 2 2 2 2 4 4" xfId="6660" xr:uid="{00000000-0005-0000-0000-000026540000}"/>
    <cellStyle name="Normal 2 2 2 2 4 5" xfId="10948" xr:uid="{00000000-0005-0000-0000-000027540000}"/>
    <cellStyle name="Normal 2 2 2 2 4 6" xfId="15223" xr:uid="{00000000-0005-0000-0000-000028540000}"/>
    <cellStyle name="Normal 2 2 2 2 4 7" xfId="19460" xr:uid="{00000000-0005-0000-0000-000029540000}"/>
    <cellStyle name="Normal 2 2 2 2 4 8" xfId="23705" xr:uid="{00000000-0005-0000-0000-00002A540000}"/>
    <cellStyle name="Normal 2 2 2 2 4 9" xfId="27791" xr:uid="{00000000-0005-0000-0000-00002B540000}"/>
    <cellStyle name="Normal 2 2 2 2 5" xfId="1985" xr:uid="{00000000-0005-0000-0000-00002C540000}"/>
    <cellStyle name="Normal 2 2 2 2 5 2" xfId="6959" xr:uid="{00000000-0005-0000-0000-00002D540000}"/>
    <cellStyle name="Normal 2 2 2 2 5 3" xfId="11244" xr:uid="{00000000-0005-0000-0000-00002E540000}"/>
    <cellStyle name="Normal 2 2 2 2 5 4" xfId="15516" xr:uid="{00000000-0005-0000-0000-00002F540000}"/>
    <cellStyle name="Normal 2 2 2 2 5 5" xfId="19750" xr:uid="{00000000-0005-0000-0000-000030540000}"/>
    <cellStyle name="Normal 2 2 2 2 5 6" xfId="23988" xr:uid="{00000000-0005-0000-0000-000031540000}"/>
    <cellStyle name="Normal 2 2 2 2 5 7" xfId="28066" xr:uid="{00000000-0005-0000-0000-000032540000}"/>
    <cellStyle name="Normal 2 2 2 2 6" xfId="1123" xr:uid="{00000000-0005-0000-0000-000033540000}"/>
    <cellStyle name="Normal 2 2 2 2 6 2" xfId="6099" xr:uid="{00000000-0005-0000-0000-000034540000}"/>
    <cellStyle name="Normal 2 2 2 2 6 3" xfId="10387" xr:uid="{00000000-0005-0000-0000-000035540000}"/>
    <cellStyle name="Normal 2 2 2 2 6 4" xfId="14666" xr:uid="{00000000-0005-0000-0000-000036540000}"/>
    <cellStyle name="Normal 2 2 2 2 6 5" xfId="18907" xr:uid="{00000000-0005-0000-0000-000037540000}"/>
    <cellStyle name="Normal 2 2 2 2 6 6" xfId="23154" xr:uid="{00000000-0005-0000-0000-000038540000}"/>
    <cellStyle name="Normal 2 2 2 2 6 7" xfId="27259" xr:uid="{00000000-0005-0000-0000-000039540000}"/>
    <cellStyle name="Normal 2 2 2 2 7" xfId="3096" xr:uid="{00000000-0005-0000-0000-00003A540000}"/>
    <cellStyle name="Normal 2 2 2 2 7 2" xfId="8069" xr:uid="{00000000-0005-0000-0000-00003B540000}"/>
    <cellStyle name="Normal 2 2 2 2 7 3" xfId="12346" xr:uid="{00000000-0005-0000-0000-00003C540000}"/>
    <cellStyle name="Normal 2 2 2 2 7 4" xfId="16605" xr:uid="{00000000-0005-0000-0000-00003D540000}"/>
    <cellStyle name="Normal 2 2 2 2 7 5" xfId="20823" xr:uid="{00000000-0005-0000-0000-00003E540000}"/>
    <cellStyle name="Normal 2 2 2 2 7 6" xfId="25019" xr:uid="{00000000-0005-0000-0000-00003F540000}"/>
    <cellStyle name="Normal 2 2 2 2 7 7" xfId="28915" xr:uid="{00000000-0005-0000-0000-000040540000}"/>
    <cellStyle name="Normal 2 2 2 2 8" xfId="4444" xr:uid="{00000000-0005-0000-0000-000041540000}"/>
    <cellStyle name="Normal 2 2 2 2 8 2" xfId="9416" xr:uid="{00000000-0005-0000-0000-000042540000}"/>
    <cellStyle name="Normal 2 2 2 2 8 3" xfId="13694" xr:uid="{00000000-0005-0000-0000-000043540000}"/>
    <cellStyle name="Normal 2 2 2 2 8 4" xfId="17950" xr:uid="{00000000-0005-0000-0000-000044540000}"/>
    <cellStyle name="Normal 2 2 2 2 8 5" xfId="22167" xr:uid="{00000000-0005-0000-0000-000045540000}"/>
    <cellStyle name="Normal 2 2 2 2 8 6" xfId="26353" xr:uid="{00000000-0005-0000-0000-000046540000}"/>
    <cellStyle name="Normal 2 2 2 2 8 7" xfId="30232" xr:uid="{00000000-0005-0000-0000-000047540000}"/>
    <cellStyle name="Normal 2 2 2 2 9" xfId="5312" xr:uid="{00000000-0005-0000-0000-000048540000}"/>
    <cellStyle name="Normal 2 2 2 3" xfId="377" xr:uid="{00000000-0005-0000-0000-000049540000}"/>
    <cellStyle name="Normal 2 2 2 3 10" xfId="16227" xr:uid="{00000000-0005-0000-0000-00004A540000}"/>
    <cellStyle name="Normal 2 2 2 3 11" xfId="18803" xr:uid="{00000000-0005-0000-0000-00004B540000}"/>
    <cellStyle name="Normal 2 2 2 3 12" xfId="24690" xr:uid="{00000000-0005-0000-0000-00004C540000}"/>
    <cellStyle name="Normal 2 2 2 3 2" xfId="751" xr:uid="{00000000-0005-0000-0000-00004D540000}"/>
    <cellStyle name="Normal 2 2 2 3 2 10" xfId="22804" xr:uid="{00000000-0005-0000-0000-00004E540000}"/>
    <cellStyle name="Normal 2 2 2 3 2 11" xfId="26956" xr:uid="{00000000-0005-0000-0000-00004F540000}"/>
    <cellStyle name="Normal 2 2 2 3 2 2" xfId="2519" xr:uid="{00000000-0005-0000-0000-000050540000}"/>
    <cellStyle name="Normal 2 2 2 3 2 2 2" xfId="4118" xr:uid="{00000000-0005-0000-0000-000051540000}"/>
    <cellStyle name="Normal 2 2 2 3 2 2 2 2" xfId="9092" xr:uid="{00000000-0005-0000-0000-000052540000}"/>
    <cellStyle name="Normal 2 2 2 3 2 2 2 3" xfId="13369" xr:uid="{00000000-0005-0000-0000-000053540000}"/>
    <cellStyle name="Normal 2 2 2 3 2 2 2 4" xfId="17627" xr:uid="{00000000-0005-0000-0000-000054540000}"/>
    <cellStyle name="Normal 2 2 2 3 2 2 2 5" xfId="21846" xr:uid="{00000000-0005-0000-0000-000055540000}"/>
    <cellStyle name="Normal 2 2 2 3 2 2 2 6" xfId="26041" xr:uid="{00000000-0005-0000-0000-000056540000}"/>
    <cellStyle name="Normal 2 2 2 3 2 2 2 7" xfId="29937" xr:uid="{00000000-0005-0000-0000-000057540000}"/>
    <cellStyle name="Normal 2 2 2 3 2 2 3" xfId="7494" xr:uid="{00000000-0005-0000-0000-000058540000}"/>
    <cellStyle name="Normal 2 2 2 3 2 2 4" xfId="11779" xr:uid="{00000000-0005-0000-0000-000059540000}"/>
    <cellStyle name="Normal 2 2 2 3 2 2 5" xfId="16051" xr:uid="{00000000-0005-0000-0000-00005A540000}"/>
    <cellStyle name="Normal 2 2 2 3 2 2 6" xfId="20284" xr:uid="{00000000-0005-0000-0000-00005B540000}"/>
    <cellStyle name="Normal 2 2 2 3 2 2 7" xfId="24523" xr:uid="{00000000-0005-0000-0000-00005C540000}"/>
    <cellStyle name="Normal 2 2 2 3 2 2 8" xfId="28597" xr:uid="{00000000-0005-0000-0000-00005D540000}"/>
    <cellStyle name="Normal 2 2 2 3 2 3" xfId="1687" xr:uid="{00000000-0005-0000-0000-00005E540000}"/>
    <cellStyle name="Normal 2 2 2 3 2 3 2" xfId="6661" xr:uid="{00000000-0005-0000-0000-00005F540000}"/>
    <cellStyle name="Normal 2 2 2 3 2 3 3" xfId="10949" xr:uid="{00000000-0005-0000-0000-000060540000}"/>
    <cellStyle name="Normal 2 2 2 3 2 3 4" xfId="15224" xr:uid="{00000000-0005-0000-0000-000061540000}"/>
    <cellStyle name="Normal 2 2 2 3 2 3 5" xfId="19461" xr:uid="{00000000-0005-0000-0000-000062540000}"/>
    <cellStyle name="Normal 2 2 2 3 2 3 6" xfId="23706" xr:uid="{00000000-0005-0000-0000-000063540000}"/>
    <cellStyle name="Normal 2 2 2 3 2 3 7" xfId="27792" xr:uid="{00000000-0005-0000-0000-000064540000}"/>
    <cellStyle name="Normal 2 2 2 3 2 4" xfId="3461" xr:uid="{00000000-0005-0000-0000-000065540000}"/>
    <cellStyle name="Normal 2 2 2 3 2 4 2" xfId="8435" xr:uid="{00000000-0005-0000-0000-000066540000}"/>
    <cellStyle name="Normal 2 2 2 3 2 4 3" xfId="12712" xr:uid="{00000000-0005-0000-0000-000067540000}"/>
    <cellStyle name="Normal 2 2 2 3 2 4 4" xfId="16970" xr:uid="{00000000-0005-0000-0000-000068540000}"/>
    <cellStyle name="Normal 2 2 2 3 2 4 5" xfId="21189" xr:uid="{00000000-0005-0000-0000-000069540000}"/>
    <cellStyle name="Normal 2 2 2 3 2 4 6" xfId="25384" xr:uid="{00000000-0005-0000-0000-00006A540000}"/>
    <cellStyle name="Normal 2 2 2 3 2 4 7" xfId="29280" xr:uid="{00000000-0005-0000-0000-00006B540000}"/>
    <cellStyle name="Normal 2 2 2 3 2 5" xfId="4809" xr:uid="{00000000-0005-0000-0000-00006C540000}"/>
    <cellStyle name="Normal 2 2 2 3 2 5 2" xfId="9781" xr:uid="{00000000-0005-0000-0000-00006D540000}"/>
    <cellStyle name="Normal 2 2 2 3 2 5 3" xfId="14059" xr:uid="{00000000-0005-0000-0000-00006E540000}"/>
    <cellStyle name="Normal 2 2 2 3 2 5 4" xfId="18315" xr:uid="{00000000-0005-0000-0000-00006F540000}"/>
    <cellStyle name="Normal 2 2 2 3 2 5 5" xfId="22532" xr:uid="{00000000-0005-0000-0000-000070540000}"/>
    <cellStyle name="Normal 2 2 2 3 2 5 6" xfId="26718" xr:uid="{00000000-0005-0000-0000-000071540000}"/>
    <cellStyle name="Normal 2 2 2 3 2 5 7" xfId="30597" xr:uid="{00000000-0005-0000-0000-000072540000}"/>
    <cellStyle name="Normal 2 2 2 3 2 6" xfId="5727" xr:uid="{00000000-0005-0000-0000-000073540000}"/>
    <cellStyle name="Normal 2 2 2 3 2 7" xfId="10019" xr:uid="{00000000-0005-0000-0000-000074540000}"/>
    <cellStyle name="Normal 2 2 2 3 2 8" xfId="14297" xr:uid="{00000000-0005-0000-0000-000075540000}"/>
    <cellStyle name="Normal 2 2 2 3 2 9" xfId="18553" xr:uid="{00000000-0005-0000-0000-000076540000}"/>
    <cellStyle name="Normal 2 2 2 3 3" xfId="2010" xr:uid="{00000000-0005-0000-0000-000077540000}"/>
    <cellStyle name="Normal 2 2 2 3 3 2" xfId="3789" xr:uid="{00000000-0005-0000-0000-000078540000}"/>
    <cellStyle name="Normal 2 2 2 3 3 2 2" xfId="8763" xr:uid="{00000000-0005-0000-0000-000079540000}"/>
    <cellStyle name="Normal 2 2 2 3 3 2 3" xfId="13040" xr:uid="{00000000-0005-0000-0000-00007A540000}"/>
    <cellStyle name="Normal 2 2 2 3 3 2 4" xfId="17298" xr:uid="{00000000-0005-0000-0000-00007B540000}"/>
    <cellStyle name="Normal 2 2 2 3 3 2 5" xfId="21517" xr:uid="{00000000-0005-0000-0000-00007C540000}"/>
    <cellStyle name="Normal 2 2 2 3 3 2 6" xfId="25712" xr:uid="{00000000-0005-0000-0000-00007D540000}"/>
    <cellStyle name="Normal 2 2 2 3 3 2 7" xfId="29608" xr:uid="{00000000-0005-0000-0000-00007E540000}"/>
    <cellStyle name="Normal 2 2 2 3 3 3" xfId="6984" xr:uid="{00000000-0005-0000-0000-00007F540000}"/>
    <cellStyle name="Normal 2 2 2 3 3 4" xfId="11269" xr:uid="{00000000-0005-0000-0000-000080540000}"/>
    <cellStyle name="Normal 2 2 2 3 3 5" xfId="15541" xr:uid="{00000000-0005-0000-0000-000081540000}"/>
    <cellStyle name="Normal 2 2 2 3 3 6" xfId="19775" xr:uid="{00000000-0005-0000-0000-000082540000}"/>
    <cellStyle name="Normal 2 2 2 3 3 7" xfId="24013" xr:uid="{00000000-0005-0000-0000-000083540000}"/>
    <cellStyle name="Normal 2 2 2 3 3 8" xfId="28091" xr:uid="{00000000-0005-0000-0000-000084540000}"/>
    <cellStyle name="Normal 2 2 2 3 4" xfId="1149" xr:uid="{00000000-0005-0000-0000-000085540000}"/>
    <cellStyle name="Normal 2 2 2 3 4 2" xfId="6124" xr:uid="{00000000-0005-0000-0000-000086540000}"/>
    <cellStyle name="Normal 2 2 2 3 4 3" xfId="10413" xr:uid="{00000000-0005-0000-0000-000087540000}"/>
    <cellStyle name="Normal 2 2 2 3 4 4" xfId="14691" xr:uid="{00000000-0005-0000-0000-000088540000}"/>
    <cellStyle name="Normal 2 2 2 3 4 5" xfId="18933" xr:uid="{00000000-0005-0000-0000-000089540000}"/>
    <cellStyle name="Normal 2 2 2 3 4 6" xfId="23179" xr:uid="{00000000-0005-0000-0000-00008A540000}"/>
    <cellStyle name="Normal 2 2 2 3 4 7" xfId="27284" xr:uid="{00000000-0005-0000-0000-00008B540000}"/>
    <cellStyle name="Normal 2 2 2 3 5" xfId="3132" xr:uid="{00000000-0005-0000-0000-00008C540000}"/>
    <cellStyle name="Normal 2 2 2 3 5 2" xfId="8105" xr:uid="{00000000-0005-0000-0000-00008D540000}"/>
    <cellStyle name="Normal 2 2 2 3 5 3" xfId="12382" xr:uid="{00000000-0005-0000-0000-00008E540000}"/>
    <cellStyle name="Normal 2 2 2 3 5 4" xfId="16641" xr:uid="{00000000-0005-0000-0000-00008F540000}"/>
    <cellStyle name="Normal 2 2 2 3 5 5" xfId="20859" xr:uid="{00000000-0005-0000-0000-000090540000}"/>
    <cellStyle name="Normal 2 2 2 3 5 6" xfId="25055" xr:uid="{00000000-0005-0000-0000-000091540000}"/>
    <cellStyle name="Normal 2 2 2 3 5 7" xfId="28951" xr:uid="{00000000-0005-0000-0000-000092540000}"/>
    <cellStyle name="Normal 2 2 2 3 6" xfId="4480" xr:uid="{00000000-0005-0000-0000-000093540000}"/>
    <cellStyle name="Normal 2 2 2 3 6 2" xfId="9452" xr:uid="{00000000-0005-0000-0000-000094540000}"/>
    <cellStyle name="Normal 2 2 2 3 6 3" xfId="13730" xr:uid="{00000000-0005-0000-0000-000095540000}"/>
    <cellStyle name="Normal 2 2 2 3 6 4" xfId="17986" xr:uid="{00000000-0005-0000-0000-000096540000}"/>
    <cellStyle name="Normal 2 2 2 3 6 5" xfId="22203" xr:uid="{00000000-0005-0000-0000-000097540000}"/>
    <cellStyle name="Normal 2 2 2 3 6 6" xfId="26389" xr:uid="{00000000-0005-0000-0000-000098540000}"/>
    <cellStyle name="Normal 2 2 2 3 6 7" xfId="30268" xr:uid="{00000000-0005-0000-0000-000099540000}"/>
    <cellStyle name="Normal 2 2 2 3 7" xfId="5354" xr:uid="{00000000-0005-0000-0000-00009A540000}"/>
    <cellStyle name="Normal 2 2 2 3 8" xfId="7671" xr:uid="{00000000-0005-0000-0000-00009B540000}"/>
    <cellStyle name="Normal 2 2 2 3 9" xfId="11953" xr:uid="{00000000-0005-0000-0000-00009C540000}"/>
    <cellStyle name="Normal 2 2 2 4" xfId="668" xr:uid="{00000000-0005-0000-0000-00009D540000}"/>
    <cellStyle name="Normal 2 2 2 4 10" xfId="16232" xr:uid="{00000000-0005-0000-0000-00009E540000}"/>
    <cellStyle name="Normal 2 2 2 4 11" xfId="22721" xr:uid="{00000000-0005-0000-0000-00009F540000}"/>
    <cellStyle name="Normal 2 2 2 4 12" xfId="24693" xr:uid="{00000000-0005-0000-0000-0000A0540000}"/>
    <cellStyle name="Normal 2 2 2 4 2" xfId="1689" xr:uid="{00000000-0005-0000-0000-0000A1540000}"/>
    <cellStyle name="Normal 2 2 2 4 2 2" xfId="2521" xr:uid="{00000000-0005-0000-0000-0000A2540000}"/>
    <cellStyle name="Normal 2 2 2 4 2 2 2" xfId="7496" xr:uid="{00000000-0005-0000-0000-0000A3540000}"/>
    <cellStyle name="Normal 2 2 2 4 2 2 3" xfId="11781" xr:uid="{00000000-0005-0000-0000-0000A4540000}"/>
    <cellStyle name="Normal 2 2 2 4 2 2 4" xfId="16053" xr:uid="{00000000-0005-0000-0000-0000A5540000}"/>
    <cellStyle name="Normal 2 2 2 4 2 2 5" xfId="20286" xr:uid="{00000000-0005-0000-0000-0000A6540000}"/>
    <cellStyle name="Normal 2 2 2 4 2 2 6" xfId="24525" xr:uid="{00000000-0005-0000-0000-0000A7540000}"/>
    <cellStyle name="Normal 2 2 2 4 2 2 7" xfId="28599" xr:uid="{00000000-0005-0000-0000-0000A8540000}"/>
    <cellStyle name="Normal 2 2 2 4 2 3" xfId="4035" xr:uid="{00000000-0005-0000-0000-0000A9540000}"/>
    <cellStyle name="Normal 2 2 2 4 2 3 2" xfId="9009" xr:uid="{00000000-0005-0000-0000-0000AA540000}"/>
    <cellStyle name="Normal 2 2 2 4 2 3 3" xfId="13286" xr:uid="{00000000-0005-0000-0000-0000AB540000}"/>
    <cellStyle name="Normal 2 2 2 4 2 3 4" xfId="17544" xr:uid="{00000000-0005-0000-0000-0000AC540000}"/>
    <cellStyle name="Normal 2 2 2 4 2 3 5" xfId="21763" xr:uid="{00000000-0005-0000-0000-0000AD540000}"/>
    <cellStyle name="Normal 2 2 2 4 2 3 6" xfId="25958" xr:uid="{00000000-0005-0000-0000-0000AE540000}"/>
    <cellStyle name="Normal 2 2 2 4 2 3 7" xfId="29854" xr:uid="{00000000-0005-0000-0000-0000AF540000}"/>
    <cellStyle name="Normal 2 2 2 4 2 4" xfId="6663" xr:uid="{00000000-0005-0000-0000-0000B0540000}"/>
    <cellStyle name="Normal 2 2 2 4 2 5" xfId="10951" xr:uid="{00000000-0005-0000-0000-0000B1540000}"/>
    <cellStyle name="Normal 2 2 2 4 2 6" xfId="15226" xr:uid="{00000000-0005-0000-0000-0000B2540000}"/>
    <cellStyle name="Normal 2 2 2 4 2 7" xfId="19463" xr:uid="{00000000-0005-0000-0000-0000B3540000}"/>
    <cellStyle name="Normal 2 2 2 4 2 8" xfId="23708" xr:uid="{00000000-0005-0000-0000-0000B4540000}"/>
    <cellStyle name="Normal 2 2 2 4 2 9" xfId="27794" xr:uid="{00000000-0005-0000-0000-0000B5540000}"/>
    <cellStyle name="Normal 2 2 2 4 3" xfId="2520" xr:uid="{00000000-0005-0000-0000-0000B6540000}"/>
    <cellStyle name="Normal 2 2 2 4 3 2" xfId="7495" xr:uid="{00000000-0005-0000-0000-0000B7540000}"/>
    <cellStyle name="Normal 2 2 2 4 3 3" xfId="11780" xr:uid="{00000000-0005-0000-0000-0000B8540000}"/>
    <cellStyle name="Normal 2 2 2 4 3 4" xfId="16052" xr:uid="{00000000-0005-0000-0000-0000B9540000}"/>
    <cellStyle name="Normal 2 2 2 4 3 5" xfId="20285" xr:uid="{00000000-0005-0000-0000-0000BA540000}"/>
    <cellStyle name="Normal 2 2 2 4 3 6" xfId="24524" xr:uid="{00000000-0005-0000-0000-0000BB540000}"/>
    <cellStyle name="Normal 2 2 2 4 3 7" xfId="28598" xr:uid="{00000000-0005-0000-0000-0000BC540000}"/>
    <cellStyle name="Normal 2 2 2 4 4" xfId="1688" xr:uid="{00000000-0005-0000-0000-0000BD540000}"/>
    <cellStyle name="Normal 2 2 2 4 4 2" xfId="6662" xr:uid="{00000000-0005-0000-0000-0000BE540000}"/>
    <cellStyle name="Normal 2 2 2 4 4 3" xfId="10950" xr:uid="{00000000-0005-0000-0000-0000BF540000}"/>
    <cellStyle name="Normal 2 2 2 4 4 4" xfId="15225" xr:uid="{00000000-0005-0000-0000-0000C0540000}"/>
    <cellStyle name="Normal 2 2 2 4 4 5" xfId="19462" xr:uid="{00000000-0005-0000-0000-0000C1540000}"/>
    <cellStyle name="Normal 2 2 2 4 4 6" xfId="23707" xr:uid="{00000000-0005-0000-0000-0000C2540000}"/>
    <cellStyle name="Normal 2 2 2 4 4 7" xfId="27793" xr:uid="{00000000-0005-0000-0000-0000C3540000}"/>
    <cellStyle name="Normal 2 2 2 4 5" xfId="3378" xr:uid="{00000000-0005-0000-0000-0000C4540000}"/>
    <cellStyle name="Normal 2 2 2 4 5 2" xfId="8352" xr:uid="{00000000-0005-0000-0000-0000C5540000}"/>
    <cellStyle name="Normal 2 2 2 4 5 3" xfId="12629" xr:uid="{00000000-0005-0000-0000-0000C6540000}"/>
    <cellStyle name="Normal 2 2 2 4 5 4" xfId="16887" xr:uid="{00000000-0005-0000-0000-0000C7540000}"/>
    <cellStyle name="Normal 2 2 2 4 5 5" xfId="21106" xr:uid="{00000000-0005-0000-0000-0000C8540000}"/>
    <cellStyle name="Normal 2 2 2 4 5 6" xfId="25301" xr:uid="{00000000-0005-0000-0000-0000C9540000}"/>
    <cellStyle name="Normal 2 2 2 4 5 7" xfId="29197" xr:uid="{00000000-0005-0000-0000-0000CA540000}"/>
    <cellStyle name="Normal 2 2 2 4 6" xfId="4726" xr:uid="{00000000-0005-0000-0000-0000CB540000}"/>
    <cellStyle name="Normal 2 2 2 4 6 2" xfId="9698" xr:uid="{00000000-0005-0000-0000-0000CC540000}"/>
    <cellStyle name="Normal 2 2 2 4 6 3" xfId="13976" xr:uid="{00000000-0005-0000-0000-0000CD540000}"/>
    <cellStyle name="Normal 2 2 2 4 6 4" xfId="18232" xr:uid="{00000000-0005-0000-0000-0000CE540000}"/>
    <cellStyle name="Normal 2 2 2 4 6 5" xfId="22449" xr:uid="{00000000-0005-0000-0000-0000CF540000}"/>
    <cellStyle name="Normal 2 2 2 4 6 6" xfId="26635" xr:uid="{00000000-0005-0000-0000-0000D0540000}"/>
    <cellStyle name="Normal 2 2 2 4 6 7" xfId="30514" xr:uid="{00000000-0005-0000-0000-0000D1540000}"/>
    <cellStyle name="Normal 2 2 2 4 7" xfId="5644" xr:uid="{00000000-0005-0000-0000-0000D2540000}"/>
    <cellStyle name="Normal 2 2 2 4 8" xfId="7676" xr:uid="{00000000-0005-0000-0000-0000D3540000}"/>
    <cellStyle name="Normal 2 2 2 4 9" xfId="11958" xr:uid="{00000000-0005-0000-0000-0000D4540000}"/>
    <cellStyle name="Normal 2 2 2 5" xfId="1690" xr:uid="{00000000-0005-0000-0000-0000D5540000}"/>
    <cellStyle name="Normal 2 2 2 5 2" xfId="2522" xr:uid="{00000000-0005-0000-0000-0000D6540000}"/>
    <cellStyle name="Normal 2 2 2 5 2 2" xfId="7497" xr:uid="{00000000-0005-0000-0000-0000D7540000}"/>
    <cellStyle name="Normal 2 2 2 5 2 3" xfId="11782" xr:uid="{00000000-0005-0000-0000-0000D8540000}"/>
    <cellStyle name="Normal 2 2 2 5 2 4" xfId="16054" xr:uid="{00000000-0005-0000-0000-0000D9540000}"/>
    <cellStyle name="Normal 2 2 2 5 2 5" xfId="20287" xr:uid="{00000000-0005-0000-0000-0000DA540000}"/>
    <cellStyle name="Normal 2 2 2 5 2 6" xfId="24526" xr:uid="{00000000-0005-0000-0000-0000DB540000}"/>
    <cellStyle name="Normal 2 2 2 5 2 7" xfId="28600" xr:uid="{00000000-0005-0000-0000-0000DC540000}"/>
    <cellStyle name="Normal 2 2 2 5 3" xfId="3706" xr:uid="{00000000-0005-0000-0000-0000DD540000}"/>
    <cellStyle name="Normal 2 2 2 5 3 2" xfId="8680" xr:uid="{00000000-0005-0000-0000-0000DE540000}"/>
    <cellStyle name="Normal 2 2 2 5 3 3" xfId="12957" xr:uid="{00000000-0005-0000-0000-0000DF540000}"/>
    <cellStyle name="Normal 2 2 2 5 3 4" xfId="17215" xr:uid="{00000000-0005-0000-0000-0000E0540000}"/>
    <cellStyle name="Normal 2 2 2 5 3 5" xfId="21434" xr:uid="{00000000-0005-0000-0000-0000E1540000}"/>
    <cellStyle name="Normal 2 2 2 5 3 6" xfId="25629" xr:uid="{00000000-0005-0000-0000-0000E2540000}"/>
    <cellStyle name="Normal 2 2 2 5 3 7" xfId="29525" xr:uid="{00000000-0005-0000-0000-0000E3540000}"/>
    <cellStyle name="Normal 2 2 2 5 4" xfId="6664" xr:uid="{00000000-0005-0000-0000-0000E4540000}"/>
    <cellStyle name="Normal 2 2 2 5 5" xfId="10952" xr:uid="{00000000-0005-0000-0000-0000E5540000}"/>
    <cellStyle name="Normal 2 2 2 5 6" xfId="15227" xr:uid="{00000000-0005-0000-0000-0000E6540000}"/>
    <cellStyle name="Normal 2 2 2 5 7" xfId="19464" xr:uid="{00000000-0005-0000-0000-0000E7540000}"/>
    <cellStyle name="Normal 2 2 2 5 8" xfId="23709" xr:uid="{00000000-0005-0000-0000-0000E8540000}"/>
    <cellStyle name="Normal 2 2 2 5 9" xfId="27795" xr:uid="{00000000-0005-0000-0000-0000E9540000}"/>
    <cellStyle name="Normal 2 2 2 6" xfId="1953" xr:uid="{00000000-0005-0000-0000-0000EA540000}"/>
    <cellStyle name="Normal 2 2 2 6 2" xfId="6927" xr:uid="{00000000-0005-0000-0000-0000EB540000}"/>
    <cellStyle name="Normal 2 2 2 6 3" xfId="11212" xr:uid="{00000000-0005-0000-0000-0000EC540000}"/>
    <cellStyle name="Normal 2 2 2 6 4" xfId="15485" xr:uid="{00000000-0005-0000-0000-0000ED540000}"/>
    <cellStyle name="Normal 2 2 2 6 5" xfId="19720" xr:uid="{00000000-0005-0000-0000-0000EE540000}"/>
    <cellStyle name="Normal 2 2 2 6 6" xfId="23958" xr:uid="{00000000-0005-0000-0000-0000EF540000}"/>
    <cellStyle name="Normal 2 2 2 6 7" xfId="28036" xr:uid="{00000000-0005-0000-0000-0000F0540000}"/>
    <cellStyle name="Normal 2 2 2 7" xfId="1069" xr:uid="{00000000-0005-0000-0000-0000F1540000}"/>
    <cellStyle name="Normal 2 2 2 7 2" xfId="6045" xr:uid="{00000000-0005-0000-0000-0000F2540000}"/>
    <cellStyle name="Normal 2 2 2 7 3" xfId="10334" xr:uid="{00000000-0005-0000-0000-0000F3540000}"/>
    <cellStyle name="Normal 2 2 2 7 4" xfId="14612" xr:uid="{00000000-0005-0000-0000-0000F4540000}"/>
    <cellStyle name="Normal 2 2 2 7 5" xfId="18860" xr:uid="{00000000-0005-0000-0000-0000F5540000}"/>
    <cellStyle name="Normal 2 2 2 7 6" xfId="23108" xr:uid="{00000000-0005-0000-0000-0000F6540000}"/>
    <cellStyle name="Normal 2 2 2 7 7" xfId="27228" xr:uid="{00000000-0005-0000-0000-0000F7540000}"/>
    <cellStyle name="Normal 2 2 2 8" xfId="3048" xr:uid="{00000000-0005-0000-0000-0000F8540000}"/>
    <cellStyle name="Normal 2 2 2 8 2" xfId="8021" xr:uid="{00000000-0005-0000-0000-0000F9540000}"/>
    <cellStyle name="Normal 2 2 2 8 3" xfId="12298" xr:uid="{00000000-0005-0000-0000-0000FA540000}"/>
    <cellStyle name="Normal 2 2 2 8 4" xfId="16557" xr:uid="{00000000-0005-0000-0000-0000FB540000}"/>
    <cellStyle name="Normal 2 2 2 8 5" xfId="20776" xr:uid="{00000000-0005-0000-0000-0000FC540000}"/>
    <cellStyle name="Normal 2 2 2 8 6" xfId="24972" xr:uid="{00000000-0005-0000-0000-0000FD540000}"/>
    <cellStyle name="Normal 2 2 2 8 7" xfId="28868" xr:uid="{00000000-0005-0000-0000-0000FE540000}"/>
    <cellStyle name="Normal 2 2 2 9" xfId="4397" xr:uid="{00000000-0005-0000-0000-0000FF540000}"/>
    <cellStyle name="Normal 2 2 2 9 2" xfId="9369" xr:uid="{00000000-0005-0000-0000-000000550000}"/>
    <cellStyle name="Normal 2 2 2 9 3" xfId="13647" xr:uid="{00000000-0005-0000-0000-000001550000}"/>
    <cellStyle name="Normal 2 2 2 9 4" xfId="17903" xr:uid="{00000000-0005-0000-0000-000002550000}"/>
    <cellStyle name="Normal 2 2 2 9 5" xfId="22120" xr:uid="{00000000-0005-0000-0000-000003550000}"/>
    <cellStyle name="Normal 2 2 2 9 6" xfId="26306" xr:uid="{00000000-0005-0000-0000-000004550000}"/>
    <cellStyle name="Normal 2 2 2 9 7" xfId="30185" xr:uid="{00000000-0005-0000-0000-000005550000}"/>
    <cellStyle name="Normal 2 2 20" xfId="20630" xr:uid="{00000000-0005-0000-0000-000006550000}"/>
    <cellStyle name="Normal 2 2 3" xfId="345" xr:uid="{00000000-0005-0000-0000-000007550000}"/>
    <cellStyle name="Normal 2 2 3 10" xfId="7718" xr:uid="{00000000-0005-0000-0000-000008550000}"/>
    <cellStyle name="Normal 2 2 3 11" xfId="12001" xr:uid="{00000000-0005-0000-0000-000009550000}"/>
    <cellStyle name="Normal 2 2 3 12" xfId="16274" xr:uid="{00000000-0005-0000-0000-00000A550000}"/>
    <cellStyle name="Normal 2 2 3 13" xfId="20447" xr:uid="{00000000-0005-0000-0000-00000B550000}"/>
    <cellStyle name="Normal 2 2 3 14" xfId="24726" xr:uid="{00000000-0005-0000-0000-00000C550000}"/>
    <cellStyle name="Normal 2 2 3 2" xfId="443" xr:uid="{00000000-0005-0000-0000-00000D550000}"/>
    <cellStyle name="Normal 2 2 3 2 10" xfId="16311" xr:uid="{00000000-0005-0000-0000-00000E550000}"/>
    <cellStyle name="Normal 2 2 3 2 11" xfId="19610" xr:uid="{00000000-0005-0000-0000-00000F550000}"/>
    <cellStyle name="Normal 2 2 3 2 12" xfId="24757" xr:uid="{00000000-0005-0000-0000-000010550000}"/>
    <cellStyle name="Normal 2 2 3 2 2" xfId="817" xr:uid="{00000000-0005-0000-0000-000011550000}"/>
    <cellStyle name="Normal 2 2 3 2 2 10" xfId="22870" xr:uid="{00000000-0005-0000-0000-000012550000}"/>
    <cellStyle name="Normal 2 2 3 2 2 11" xfId="27022" xr:uid="{00000000-0005-0000-0000-000013550000}"/>
    <cellStyle name="Normal 2 2 3 2 2 2" xfId="2523" xr:uid="{00000000-0005-0000-0000-000014550000}"/>
    <cellStyle name="Normal 2 2 3 2 2 2 2" xfId="4184" xr:uid="{00000000-0005-0000-0000-000015550000}"/>
    <cellStyle name="Normal 2 2 3 2 2 2 2 2" xfId="9158" xr:uid="{00000000-0005-0000-0000-000016550000}"/>
    <cellStyle name="Normal 2 2 3 2 2 2 2 3" xfId="13435" xr:uid="{00000000-0005-0000-0000-000017550000}"/>
    <cellStyle name="Normal 2 2 3 2 2 2 2 4" xfId="17693" xr:uid="{00000000-0005-0000-0000-000018550000}"/>
    <cellStyle name="Normal 2 2 3 2 2 2 2 5" xfId="21912" xr:uid="{00000000-0005-0000-0000-000019550000}"/>
    <cellStyle name="Normal 2 2 3 2 2 2 2 6" xfId="26107" xr:uid="{00000000-0005-0000-0000-00001A550000}"/>
    <cellStyle name="Normal 2 2 3 2 2 2 2 7" xfId="30003" xr:uid="{00000000-0005-0000-0000-00001B550000}"/>
    <cellStyle name="Normal 2 2 3 2 2 2 3" xfId="7498" xr:uid="{00000000-0005-0000-0000-00001C550000}"/>
    <cellStyle name="Normal 2 2 3 2 2 2 4" xfId="11783" xr:uid="{00000000-0005-0000-0000-00001D550000}"/>
    <cellStyle name="Normal 2 2 3 2 2 2 5" xfId="16055" xr:uid="{00000000-0005-0000-0000-00001E550000}"/>
    <cellStyle name="Normal 2 2 3 2 2 2 6" xfId="20288" xr:uid="{00000000-0005-0000-0000-00001F550000}"/>
    <cellStyle name="Normal 2 2 3 2 2 2 7" xfId="24527" xr:uid="{00000000-0005-0000-0000-000020550000}"/>
    <cellStyle name="Normal 2 2 3 2 2 2 8" xfId="28601" xr:uid="{00000000-0005-0000-0000-000021550000}"/>
    <cellStyle name="Normal 2 2 3 2 2 3" xfId="1691" xr:uid="{00000000-0005-0000-0000-000022550000}"/>
    <cellStyle name="Normal 2 2 3 2 2 3 2" xfId="6665" xr:uid="{00000000-0005-0000-0000-000023550000}"/>
    <cellStyle name="Normal 2 2 3 2 2 3 3" xfId="10953" xr:uid="{00000000-0005-0000-0000-000024550000}"/>
    <cellStyle name="Normal 2 2 3 2 2 3 4" xfId="15228" xr:uid="{00000000-0005-0000-0000-000025550000}"/>
    <cellStyle name="Normal 2 2 3 2 2 3 5" xfId="19465" xr:uid="{00000000-0005-0000-0000-000026550000}"/>
    <cellStyle name="Normal 2 2 3 2 2 3 6" xfId="23710" xr:uid="{00000000-0005-0000-0000-000027550000}"/>
    <cellStyle name="Normal 2 2 3 2 2 3 7" xfId="27796" xr:uid="{00000000-0005-0000-0000-000028550000}"/>
    <cellStyle name="Normal 2 2 3 2 2 4" xfId="3527" xr:uid="{00000000-0005-0000-0000-000029550000}"/>
    <cellStyle name="Normal 2 2 3 2 2 4 2" xfId="8501" xr:uid="{00000000-0005-0000-0000-00002A550000}"/>
    <cellStyle name="Normal 2 2 3 2 2 4 3" xfId="12778" xr:uid="{00000000-0005-0000-0000-00002B550000}"/>
    <cellStyle name="Normal 2 2 3 2 2 4 4" xfId="17036" xr:uid="{00000000-0005-0000-0000-00002C550000}"/>
    <cellStyle name="Normal 2 2 3 2 2 4 5" xfId="21255" xr:uid="{00000000-0005-0000-0000-00002D550000}"/>
    <cellStyle name="Normal 2 2 3 2 2 4 6" xfId="25450" xr:uid="{00000000-0005-0000-0000-00002E550000}"/>
    <cellStyle name="Normal 2 2 3 2 2 4 7" xfId="29346" xr:uid="{00000000-0005-0000-0000-00002F550000}"/>
    <cellStyle name="Normal 2 2 3 2 2 5" xfId="4875" xr:uid="{00000000-0005-0000-0000-000030550000}"/>
    <cellStyle name="Normal 2 2 3 2 2 5 2" xfId="9847" xr:uid="{00000000-0005-0000-0000-000031550000}"/>
    <cellStyle name="Normal 2 2 3 2 2 5 3" xfId="14125" xr:uid="{00000000-0005-0000-0000-000032550000}"/>
    <cellStyle name="Normal 2 2 3 2 2 5 4" xfId="18381" xr:uid="{00000000-0005-0000-0000-000033550000}"/>
    <cellStyle name="Normal 2 2 3 2 2 5 5" xfId="22598" xr:uid="{00000000-0005-0000-0000-000034550000}"/>
    <cellStyle name="Normal 2 2 3 2 2 5 6" xfId="26784" xr:uid="{00000000-0005-0000-0000-000035550000}"/>
    <cellStyle name="Normal 2 2 3 2 2 5 7" xfId="30663" xr:uid="{00000000-0005-0000-0000-000036550000}"/>
    <cellStyle name="Normal 2 2 3 2 2 6" xfId="5793" xr:uid="{00000000-0005-0000-0000-000037550000}"/>
    <cellStyle name="Normal 2 2 3 2 2 7" xfId="10085" xr:uid="{00000000-0005-0000-0000-000038550000}"/>
    <cellStyle name="Normal 2 2 3 2 2 8" xfId="14363" xr:uid="{00000000-0005-0000-0000-000039550000}"/>
    <cellStyle name="Normal 2 2 3 2 2 9" xfId="18619" xr:uid="{00000000-0005-0000-0000-00003A550000}"/>
    <cellStyle name="Normal 2 2 3 2 3" xfId="2076" xr:uid="{00000000-0005-0000-0000-00003B550000}"/>
    <cellStyle name="Normal 2 2 3 2 3 2" xfId="3855" xr:uid="{00000000-0005-0000-0000-00003C550000}"/>
    <cellStyle name="Normal 2 2 3 2 3 2 2" xfId="8829" xr:uid="{00000000-0005-0000-0000-00003D550000}"/>
    <cellStyle name="Normal 2 2 3 2 3 2 3" xfId="13106" xr:uid="{00000000-0005-0000-0000-00003E550000}"/>
    <cellStyle name="Normal 2 2 3 2 3 2 4" xfId="17364" xr:uid="{00000000-0005-0000-0000-00003F550000}"/>
    <cellStyle name="Normal 2 2 3 2 3 2 5" xfId="21583" xr:uid="{00000000-0005-0000-0000-000040550000}"/>
    <cellStyle name="Normal 2 2 3 2 3 2 6" xfId="25778" xr:uid="{00000000-0005-0000-0000-000041550000}"/>
    <cellStyle name="Normal 2 2 3 2 3 2 7" xfId="29674" xr:uid="{00000000-0005-0000-0000-000042550000}"/>
    <cellStyle name="Normal 2 2 3 2 3 3" xfId="7050" xr:uid="{00000000-0005-0000-0000-000043550000}"/>
    <cellStyle name="Normal 2 2 3 2 3 4" xfId="11335" xr:uid="{00000000-0005-0000-0000-000044550000}"/>
    <cellStyle name="Normal 2 2 3 2 3 5" xfId="15607" xr:uid="{00000000-0005-0000-0000-000045550000}"/>
    <cellStyle name="Normal 2 2 3 2 3 6" xfId="19841" xr:uid="{00000000-0005-0000-0000-000046550000}"/>
    <cellStyle name="Normal 2 2 3 2 3 7" xfId="24079" xr:uid="{00000000-0005-0000-0000-000047550000}"/>
    <cellStyle name="Normal 2 2 3 2 3 8" xfId="28157" xr:uid="{00000000-0005-0000-0000-000048550000}"/>
    <cellStyle name="Normal 2 2 3 2 4" xfId="1215" xr:uid="{00000000-0005-0000-0000-000049550000}"/>
    <cellStyle name="Normal 2 2 3 2 4 2" xfId="6190" xr:uid="{00000000-0005-0000-0000-00004A550000}"/>
    <cellStyle name="Normal 2 2 3 2 4 3" xfId="10479" xr:uid="{00000000-0005-0000-0000-00004B550000}"/>
    <cellStyle name="Normal 2 2 3 2 4 4" xfId="14757" xr:uid="{00000000-0005-0000-0000-00004C550000}"/>
    <cellStyle name="Normal 2 2 3 2 4 5" xfId="18999" xr:uid="{00000000-0005-0000-0000-00004D550000}"/>
    <cellStyle name="Normal 2 2 3 2 4 6" xfId="23245" xr:uid="{00000000-0005-0000-0000-00004E550000}"/>
    <cellStyle name="Normal 2 2 3 2 4 7" xfId="27350" xr:uid="{00000000-0005-0000-0000-00004F550000}"/>
    <cellStyle name="Normal 2 2 3 2 5" xfId="3198" xr:uid="{00000000-0005-0000-0000-000050550000}"/>
    <cellStyle name="Normal 2 2 3 2 5 2" xfId="8171" xr:uid="{00000000-0005-0000-0000-000051550000}"/>
    <cellStyle name="Normal 2 2 3 2 5 3" xfId="12448" xr:uid="{00000000-0005-0000-0000-000052550000}"/>
    <cellStyle name="Normal 2 2 3 2 5 4" xfId="16707" xr:uid="{00000000-0005-0000-0000-000053550000}"/>
    <cellStyle name="Normal 2 2 3 2 5 5" xfId="20925" xr:uid="{00000000-0005-0000-0000-000054550000}"/>
    <cellStyle name="Normal 2 2 3 2 5 6" xfId="25121" xr:uid="{00000000-0005-0000-0000-000055550000}"/>
    <cellStyle name="Normal 2 2 3 2 5 7" xfId="29017" xr:uid="{00000000-0005-0000-0000-000056550000}"/>
    <cellStyle name="Normal 2 2 3 2 6" xfId="4546" xr:uid="{00000000-0005-0000-0000-000057550000}"/>
    <cellStyle name="Normal 2 2 3 2 6 2" xfId="9518" xr:uid="{00000000-0005-0000-0000-000058550000}"/>
    <cellStyle name="Normal 2 2 3 2 6 3" xfId="13796" xr:uid="{00000000-0005-0000-0000-000059550000}"/>
    <cellStyle name="Normal 2 2 3 2 6 4" xfId="18052" xr:uid="{00000000-0005-0000-0000-00005A550000}"/>
    <cellStyle name="Normal 2 2 3 2 6 5" xfId="22269" xr:uid="{00000000-0005-0000-0000-00005B550000}"/>
    <cellStyle name="Normal 2 2 3 2 6 6" xfId="26455" xr:uid="{00000000-0005-0000-0000-00005C550000}"/>
    <cellStyle name="Normal 2 2 3 2 6 7" xfId="30334" xr:uid="{00000000-0005-0000-0000-00005D550000}"/>
    <cellStyle name="Normal 2 2 3 2 7" xfId="5420" xr:uid="{00000000-0005-0000-0000-00005E550000}"/>
    <cellStyle name="Normal 2 2 3 2 8" xfId="7760" xr:uid="{00000000-0005-0000-0000-00005F550000}"/>
    <cellStyle name="Normal 2 2 3 2 9" xfId="12042" xr:uid="{00000000-0005-0000-0000-000060550000}"/>
    <cellStyle name="Normal 2 2 3 3" xfId="725" xr:uid="{00000000-0005-0000-0000-000061550000}"/>
    <cellStyle name="Normal 2 2 3 3 10" xfId="22778" xr:uid="{00000000-0005-0000-0000-000062550000}"/>
    <cellStyle name="Normal 2 2 3 3 11" xfId="26930" xr:uid="{00000000-0005-0000-0000-000063550000}"/>
    <cellStyle name="Normal 2 2 3 3 2" xfId="2524" xr:uid="{00000000-0005-0000-0000-000064550000}"/>
    <cellStyle name="Normal 2 2 3 3 2 2" xfId="4092" xr:uid="{00000000-0005-0000-0000-000065550000}"/>
    <cellStyle name="Normal 2 2 3 3 2 2 2" xfId="9066" xr:uid="{00000000-0005-0000-0000-000066550000}"/>
    <cellStyle name="Normal 2 2 3 3 2 2 3" xfId="13343" xr:uid="{00000000-0005-0000-0000-000067550000}"/>
    <cellStyle name="Normal 2 2 3 3 2 2 4" xfId="17601" xr:uid="{00000000-0005-0000-0000-000068550000}"/>
    <cellStyle name="Normal 2 2 3 3 2 2 5" xfId="21820" xr:uid="{00000000-0005-0000-0000-000069550000}"/>
    <cellStyle name="Normal 2 2 3 3 2 2 6" xfId="26015" xr:uid="{00000000-0005-0000-0000-00006A550000}"/>
    <cellStyle name="Normal 2 2 3 3 2 2 7" xfId="29911" xr:uid="{00000000-0005-0000-0000-00006B550000}"/>
    <cellStyle name="Normal 2 2 3 3 2 3" xfId="7499" xr:uid="{00000000-0005-0000-0000-00006C550000}"/>
    <cellStyle name="Normal 2 2 3 3 2 4" xfId="11784" xr:uid="{00000000-0005-0000-0000-00006D550000}"/>
    <cellStyle name="Normal 2 2 3 3 2 5" xfId="16056" xr:uid="{00000000-0005-0000-0000-00006E550000}"/>
    <cellStyle name="Normal 2 2 3 3 2 6" xfId="20289" xr:uid="{00000000-0005-0000-0000-00006F550000}"/>
    <cellStyle name="Normal 2 2 3 3 2 7" xfId="24528" xr:uid="{00000000-0005-0000-0000-000070550000}"/>
    <cellStyle name="Normal 2 2 3 3 2 8" xfId="28602" xr:uid="{00000000-0005-0000-0000-000071550000}"/>
    <cellStyle name="Normal 2 2 3 3 3" xfId="1692" xr:uid="{00000000-0005-0000-0000-000072550000}"/>
    <cellStyle name="Normal 2 2 3 3 3 2" xfId="6666" xr:uid="{00000000-0005-0000-0000-000073550000}"/>
    <cellStyle name="Normal 2 2 3 3 3 3" xfId="10954" xr:uid="{00000000-0005-0000-0000-000074550000}"/>
    <cellStyle name="Normal 2 2 3 3 3 4" xfId="15229" xr:uid="{00000000-0005-0000-0000-000075550000}"/>
    <cellStyle name="Normal 2 2 3 3 3 5" xfId="19466" xr:uid="{00000000-0005-0000-0000-000076550000}"/>
    <cellStyle name="Normal 2 2 3 3 3 6" xfId="23711" xr:uid="{00000000-0005-0000-0000-000077550000}"/>
    <cellStyle name="Normal 2 2 3 3 3 7" xfId="27797" xr:uid="{00000000-0005-0000-0000-000078550000}"/>
    <cellStyle name="Normal 2 2 3 3 4" xfId="3435" xr:uid="{00000000-0005-0000-0000-000079550000}"/>
    <cellStyle name="Normal 2 2 3 3 4 2" xfId="8409" xr:uid="{00000000-0005-0000-0000-00007A550000}"/>
    <cellStyle name="Normal 2 2 3 3 4 3" xfId="12686" xr:uid="{00000000-0005-0000-0000-00007B550000}"/>
    <cellStyle name="Normal 2 2 3 3 4 4" xfId="16944" xr:uid="{00000000-0005-0000-0000-00007C550000}"/>
    <cellStyle name="Normal 2 2 3 3 4 5" xfId="21163" xr:uid="{00000000-0005-0000-0000-00007D550000}"/>
    <cellStyle name="Normal 2 2 3 3 4 6" xfId="25358" xr:uid="{00000000-0005-0000-0000-00007E550000}"/>
    <cellStyle name="Normal 2 2 3 3 4 7" xfId="29254" xr:uid="{00000000-0005-0000-0000-00007F550000}"/>
    <cellStyle name="Normal 2 2 3 3 5" xfId="4783" xr:uid="{00000000-0005-0000-0000-000080550000}"/>
    <cellStyle name="Normal 2 2 3 3 5 2" xfId="9755" xr:uid="{00000000-0005-0000-0000-000081550000}"/>
    <cellStyle name="Normal 2 2 3 3 5 3" xfId="14033" xr:uid="{00000000-0005-0000-0000-000082550000}"/>
    <cellStyle name="Normal 2 2 3 3 5 4" xfId="18289" xr:uid="{00000000-0005-0000-0000-000083550000}"/>
    <cellStyle name="Normal 2 2 3 3 5 5" xfId="22506" xr:uid="{00000000-0005-0000-0000-000084550000}"/>
    <cellStyle name="Normal 2 2 3 3 5 6" xfId="26692" xr:uid="{00000000-0005-0000-0000-000085550000}"/>
    <cellStyle name="Normal 2 2 3 3 5 7" xfId="30571" xr:uid="{00000000-0005-0000-0000-000086550000}"/>
    <cellStyle name="Normal 2 2 3 3 6" xfId="5701" xr:uid="{00000000-0005-0000-0000-000087550000}"/>
    <cellStyle name="Normal 2 2 3 3 7" xfId="9993" xr:uid="{00000000-0005-0000-0000-000088550000}"/>
    <cellStyle name="Normal 2 2 3 3 8" xfId="14271" xr:uid="{00000000-0005-0000-0000-000089550000}"/>
    <cellStyle name="Normal 2 2 3 3 9" xfId="18527" xr:uid="{00000000-0005-0000-0000-00008A550000}"/>
    <cellStyle name="Normal 2 2 3 4" xfId="1919" xr:uid="{00000000-0005-0000-0000-00008B550000}"/>
    <cellStyle name="Normal 2 2 3 4 2" xfId="3763" xr:uid="{00000000-0005-0000-0000-00008C550000}"/>
    <cellStyle name="Normal 2 2 3 4 2 2" xfId="8737" xr:uid="{00000000-0005-0000-0000-00008D550000}"/>
    <cellStyle name="Normal 2 2 3 4 2 3" xfId="13014" xr:uid="{00000000-0005-0000-0000-00008E550000}"/>
    <cellStyle name="Normal 2 2 3 4 2 4" xfId="17272" xr:uid="{00000000-0005-0000-0000-00008F550000}"/>
    <cellStyle name="Normal 2 2 3 4 2 5" xfId="21491" xr:uid="{00000000-0005-0000-0000-000090550000}"/>
    <cellStyle name="Normal 2 2 3 4 2 6" xfId="25686" xr:uid="{00000000-0005-0000-0000-000091550000}"/>
    <cellStyle name="Normal 2 2 3 4 2 7" xfId="29582" xr:uid="{00000000-0005-0000-0000-000092550000}"/>
    <cellStyle name="Normal 2 2 3 4 3" xfId="6893" xr:uid="{00000000-0005-0000-0000-000093550000}"/>
    <cellStyle name="Normal 2 2 3 4 4" xfId="11179" xr:uid="{00000000-0005-0000-0000-000094550000}"/>
    <cellStyle name="Normal 2 2 3 4 5" xfId="15451" xr:uid="{00000000-0005-0000-0000-000095550000}"/>
    <cellStyle name="Normal 2 2 3 4 6" xfId="19688" xr:uid="{00000000-0005-0000-0000-000096550000}"/>
    <cellStyle name="Normal 2 2 3 4 7" xfId="23926" xr:uid="{00000000-0005-0000-0000-000097550000}"/>
    <cellStyle name="Normal 2 2 3 4 8" xfId="28005" xr:uid="{00000000-0005-0000-0000-000098550000}"/>
    <cellStyle name="Normal 2 2 3 5" xfId="1031" xr:uid="{00000000-0005-0000-0000-000099550000}"/>
    <cellStyle name="Normal 2 2 3 5 2" xfId="6007" xr:uid="{00000000-0005-0000-0000-00009A550000}"/>
    <cellStyle name="Normal 2 2 3 5 3" xfId="10296" xr:uid="{00000000-0005-0000-0000-00009B550000}"/>
    <cellStyle name="Normal 2 2 3 5 4" xfId="14575" xr:uid="{00000000-0005-0000-0000-00009C550000}"/>
    <cellStyle name="Normal 2 2 3 5 5" xfId="18824" xr:uid="{00000000-0005-0000-0000-00009D550000}"/>
    <cellStyle name="Normal 2 2 3 5 6" xfId="23071" xr:uid="{00000000-0005-0000-0000-00009E550000}"/>
    <cellStyle name="Normal 2 2 3 5 7" xfId="27197" xr:uid="{00000000-0005-0000-0000-00009F550000}"/>
    <cellStyle name="Normal 2 2 3 6" xfId="2875" xr:uid="{00000000-0005-0000-0000-0000A0550000}"/>
    <cellStyle name="Normal 2 2 3 7" xfId="3106" xr:uid="{00000000-0005-0000-0000-0000A1550000}"/>
    <cellStyle name="Normal 2 2 3 7 2" xfId="8079" xr:uid="{00000000-0005-0000-0000-0000A2550000}"/>
    <cellStyle name="Normal 2 2 3 7 3" xfId="12356" xr:uid="{00000000-0005-0000-0000-0000A3550000}"/>
    <cellStyle name="Normal 2 2 3 7 4" xfId="16615" xr:uid="{00000000-0005-0000-0000-0000A4550000}"/>
    <cellStyle name="Normal 2 2 3 7 5" xfId="20833" xr:uid="{00000000-0005-0000-0000-0000A5550000}"/>
    <cellStyle name="Normal 2 2 3 7 6" xfId="25029" xr:uid="{00000000-0005-0000-0000-0000A6550000}"/>
    <cellStyle name="Normal 2 2 3 7 7" xfId="28925" xr:uid="{00000000-0005-0000-0000-0000A7550000}"/>
    <cellStyle name="Normal 2 2 3 8" xfId="4454" xr:uid="{00000000-0005-0000-0000-0000A8550000}"/>
    <cellStyle name="Normal 2 2 3 8 2" xfId="9426" xr:uid="{00000000-0005-0000-0000-0000A9550000}"/>
    <cellStyle name="Normal 2 2 3 8 3" xfId="13704" xr:uid="{00000000-0005-0000-0000-0000AA550000}"/>
    <cellStyle name="Normal 2 2 3 8 4" xfId="17960" xr:uid="{00000000-0005-0000-0000-0000AB550000}"/>
    <cellStyle name="Normal 2 2 3 8 5" xfId="22177" xr:uid="{00000000-0005-0000-0000-0000AC550000}"/>
    <cellStyle name="Normal 2 2 3 8 6" xfId="26363" xr:uid="{00000000-0005-0000-0000-0000AD550000}"/>
    <cellStyle name="Normal 2 2 3 8 7" xfId="30242" xr:uid="{00000000-0005-0000-0000-0000AE550000}"/>
    <cellStyle name="Normal 2 2 3 9" xfId="5322" xr:uid="{00000000-0005-0000-0000-0000AF550000}"/>
    <cellStyle name="Normal 2 2 4" xfId="285" xr:uid="{00000000-0005-0000-0000-0000B0550000}"/>
    <cellStyle name="Normal 2 2 5" xfId="525" xr:uid="{00000000-0005-0000-0000-0000B1550000}"/>
    <cellStyle name="Normal 2 2 5 10" xfId="12104" xr:uid="{00000000-0005-0000-0000-0000B2550000}"/>
    <cellStyle name="Normal 2 2 5 11" xfId="14567" xr:uid="{00000000-0005-0000-0000-0000B3550000}"/>
    <cellStyle name="Normal 2 2 5 12" xfId="16377" xr:uid="{00000000-0005-0000-0000-0000B4550000}"/>
    <cellStyle name="Normal 2 2 5 2" xfId="899" xr:uid="{00000000-0005-0000-0000-0000B5550000}"/>
    <cellStyle name="Normal 2 2 5 2 10" xfId="22952" xr:uid="{00000000-0005-0000-0000-0000B6550000}"/>
    <cellStyle name="Normal 2 2 5 2 11" xfId="27104" xr:uid="{00000000-0005-0000-0000-0000B7550000}"/>
    <cellStyle name="Normal 2 2 5 2 2" xfId="2525" xr:uid="{00000000-0005-0000-0000-0000B8550000}"/>
    <cellStyle name="Normal 2 2 5 2 2 2" xfId="4266" xr:uid="{00000000-0005-0000-0000-0000B9550000}"/>
    <cellStyle name="Normal 2 2 5 2 2 2 2" xfId="9240" xr:uid="{00000000-0005-0000-0000-0000BA550000}"/>
    <cellStyle name="Normal 2 2 5 2 2 2 3" xfId="13517" xr:uid="{00000000-0005-0000-0000-0000BB550000}"/>
    <cellStyle name="Normal 2 2 5 2 2 2 4" xfId="17775" xr:uid="{00000000-0005-0000-0000-0000BC550000}"/>
    <cellStyle name="Normal 2 2 5 2 2 2 5" xfId="21994" xr:uid="{00000000-0005-0000-0000-0000BD550000}"/>
    <cellStyle name="Normal 2 2 5 2 2 2 6" xfId="26189" xr:uid="{00000000-0005-0000-0000-0000BE550000}"/>
    <cellStyle name="Normal 2 2 5 2 2 2 7" xfId="30085" xr:uid="{00000000-0005-0000-0000-0000BF550000}"/>
    <cellStyle name="Normal 2 2 5 2 2 3" xfId="7500" xr:uid="{00000000-0005-0000-0000-0000C0550000}"/>
    <cellStyle name="Normal 2 2 5 2 2 4" xfId="11785" xr:uid="{00000000-0005-0000-0000-0000C1550000}"/>
    <cellStyle name="Normal 2 2 5 2 2 5" xfId="16057" xr:uid="{00000000-0005-0000-0000-0000C2550000}"/>
    <cellStyle name="Normal 2 2 5 2 2 6" xfId="20290" xr:uid="{00000000-0005-0000-0000-0000C3550000}"/>
    <cellStyle name="Normal 2 2 5 2 2 7" xfId="24529" xr:uid="{00000000-0005-0000-0000-0000C4550000}"/>
    <cellStyle name="Normal 2 2 5 2 2 8" xfId="28603" xr:uid="{00000000-0005-0000-0000-0000C5550000}"/>
    <cellStyle name="Normal 2 2 5 2 3" xfId="1693" xr:uid="{00000000-0005-0000-0000-0000C6550000}"/>
    <cellStyle name="Normal 2 2 5 2 3 2" xfId="6667" xr:uid="{00000000-0005-0000-0000-0000C7550000}"/>
    <cellStyle name="Normal 2 2 5 2 3 3" xfId="10955" xr:uid="{00000000-0005-0000-0000-0000C8550000}"/>
    <cellStyle name="Normal 2 2 5 2 3 4" xfId="15230" xr:uid="{00000000-0005-0000-0000-0000C9550000}"/>
    <cellStyle name="Normal 2 2 5 2 3 5" xfId="19467" xr:uid="{00000000-0005-0000-0000-0000CA550000}"/>
    <cellStyle name="Normal 2 2 5 2 3 6" xfId="23712" xr:uid="{00000000-0005-0000-0000-0000CB550000}"/>
    <cellStyle name="Normal 2 2 5 2 3 7" xfId="27798" xr:uid="{00000000-0005-0000-0000-0000CC550000}"/>
    <cellStyle name="Normal 2 2 5 2 4" xfId="3609" xr:uid="{00000000-0005-0000-0000-0000CD550000}"/>
    <cellStyle name="Normal 2 2 5 2 4 2" xfId="8583" xr:uid="{00000000-0005-0000-0000-0000CE550000}"/>
    <cellStyle name="Normal 2 2 5 2 4 3" xfId="12860" xr:uid="{00000000-0005-0000-0000-0000CF550000}"/>
    <cellStyle name="Normal 2 2 5 2 4 4" xfId="17118" xr:uid="{00000000-0005-0000-0000-0000D0550000}"/>
    <cellStyle name="Normal 2 2 5 2 4 5" xfId="21337" xr:uid="{00000000-0005-0000-0000-0000D1550000}"/>
    <cellStyle name="Normal 2 2 5 2 4 6" xfId="25532" xr:uid="{00000000-0005-0000-0000-0000D2550000}"/>
    <cellStyle name="Normal 2 2 5 2 4 7" xfId="29428" xr:uid="{00000000-0005-0000-0000-0000D3550000}"/>
    <cellStyle name="Normal 2 2 5 2 5" xfId="4957" xr:uid="{00000000-0005-0000-0000-0000D4550000}"/>
    <cellStyle name="Normal 2 2 5 2 5 2" xfId="9929" xr:uid="{00000000-0005-0000-0000-0000D5550000}"/>
    <cellStyle name="Normal 2 2 5 2 5 3" xfId="14207" xr:uid="{00000000-0005-0000-0000-0000D6550000}"/>
    <cellStyle name="Normal 2 2 5 2 5 4" xfId="18463" xr:uid="{00000000-0005-0000-0000-0000D7550000}"/>
    <cellStyle name="Normal 2 2 5 2 5 5" xfId="22680" xr:uid="{00000000-0005-0000-0000-0000D8550000}"/>
    <cellStyle name="Normal 2 2 5 2 5 6" xfId="26866" xr:uid="{00000000-0005-0000-0000-0000D9550000}"/>
    <cellStyle name="Normal 2 2 5 2 5 7" xfId="30745" xr:uid="{00000000-0005-0000-0000-0000DA550000}"/>
    <cellStyle name="Normal 2 2 5 2 6" xfId="5875" xr:uid="{00000000-0005-0000-0000-0000DB550000}"/>
    <cellStyle name="Normal 2 2 5 2 7" xfId="10167" xr:uid="{00000000-0005-0000-0000-0000DC550000}"/>
    <cellStyle name="Normal 2 2 5 2 8" xfId="14445" xr:uid="{00000000-0005-0000-0000-0000DD550000}"/>
    <cellStyle name="Normal 2 2 5 2 9" xfId="18701" xr:uid="{00000000-0005-0000-0000-0000DE550000}"/>
    <cellStyle name="Normal 2 2 5 3" xfId="2140" xr:uid="{00000000-0005-0000-0000-0000DF550000}"/>
    <cellStyle name="Normal 2 2 5 3 2" xfId="3937" xr:uid="{00000000-0005-0000-0000-0000E0550000}"/>
    <cellStyle name="Normal 2 2 5 3 2 2" xfId="8911" xr:uid="{00000000-0005-0000-0000-0000E1550000}"/>
    <cellStyle name="Normal 2 2 5 3 2 3" xfId="13188" xr:uid="{00000000-0005-0000-0000-0000E2550000}"/>
    <cellStyle name="Normal 2 2 5 3 2 4" xfId="17446" xr:uid="{00000000-0005-0000-0000-0000E3550000}"/>
    <cellStyle name="Normal 2 2 5 3 2 5" xfId="21665" xr:uid="{00000000-0005-0000-0000-0000E4550000}"/>
    <cellStyle name="Normal 2 2 5 3 2 6" xfId="25860" xr:uid="{00000000-0005-0000-0000-0000E5550000}"/>
    <cellStyle name="Normal 2 2 5 3 2 7" xfId="29756" xr:uid="{00000000-0005-0000-0000-0000E6550000}"/>
    <cellStyle name="Normal 2 2 5 3 3" xfId="7114" xr:uid="{00000000-0005-0000-0000-0000E7550000}"/>
    <cellStyle name="Normal 2 2 5 3 4" xfId="11399" xr:uid="{00000000-0005-0000-0000-0000E8550000}"/>
    <cellStyle name="Normal 2 2 5 3 5" xfId="15671" xr:uid="{00000000-0005-0000-0000-0000E9550000}"/>
    <cellStyle name="Normal 2 2 5 3 6" xfId="19905" xr:uid="{00000000-0005-0000-0000-0000EA550000}"/>
    <cellStyle name="Normal 2 2 5 3 7" xfId="24143" xr:uid="{00000000-0005-0000-0000-0000EB550000}"/>
    <cellStyle name="Normal 2 2 5 3 8" xfId="28221" xr:uid="{00000000-0005-0000-0000-0000EC550000}"/>
    <cellStyle name="Normal 2 2 5 4" xfId="1282" xr:uid="{00000000-0005-0000-0000-0000ED550000}"/>
    <cellStyle name="Normal 2 2 5 4 2" xfId="6257" xr:uid="{00000000-0005-0000-0000-0000EE550000}"/>
    <cellStyle name="Normal 2 2 5 4 3" xfId="10546" xr:uid="{00000000-0005-0000-0000-0000EF550000}"/>
    <cellStyle name="Normal 2 2 5 4 4" xfId="14822" xr:uid="{00000000-0005-0000-0000-0000F0550000}"/>
    <cellStyle name="Normal 2 2 5 4 5" xfId="19064" xr:uid="{00000000-0005-0000-0000-0000F1550000}"/>
    <cellStyle name="Normal 2 2 5 4 6" xfId="23310" xr:uid="{00000000-0005-0000-0000-0000F2550000}"/>
    <cellStyle name="Normal 2 2 5 4 7" xfId="27414" xr:uid="{00000000-0005-0000-0000-0000F3550000}"/>
    <cellStyle name="Normal 2 2 5 5" xfId="3280" xr:uid="{00000000-0005-0000-0000-0000F4550000}"/>
    <cellStyle name="Normal 2 2 5 5 2" xfId="8253" xr:uid="{00000000-0005-0000-0000-0000F5550000}"/>
    <cellStyle name="Normal 2 2 5 5 3" xfId="12530" xr:uid="{00000000-0005-0000-0000-0000F6550000}"/>
    <cellStyle name="Normal 2 2 5 5 4" xfId="16789" xr:uid="{00000000-0005-0000-0000-0000F7550000}"/>
    <cellStyle name="Normal 2 2 5 5 5" xfId="21007" xr:uid="{00000000-0005-0000-0000-0000F8550000}"/>
    <cellStyle name="Normal 2 2 5 5 6" xfId="25203" xr:uid="{00000000-0005-0000-0000-0000F9550000}"/>
    <cellStyle name="Normal 2 2 5 5 7" xfId="29099" xr:uid="{00000000-0005-0000-0000-0000FA550000}"/>
    <cellStyle name="Normal 2 2 5 6" xfId="4628" xr:uid="{00000000-0005-0000-0000-0000FB550000}"/>
    <cellStyle name="Normal 2 2 5 6 2" xfId="9600" xr:uid="{00000000-0005-0000-0000-0000FC550000}"/>
    <cellStyle name="Normal 2 2 5 6 3" xfId="13878" xr:uid="{00000000-0005-0000-0000-0000FD550000}"/>
    <cellStyle name="Normal 2 2 5 6 4" xfId="18134" xr:uid="{00000000-0005-0000-0000-0000FE550000}"/>
    <cellStyle name="Normal 2 2 5 6 5" xfId="22351" xr:uid="{00000000-0005-0000-0000-0000FF550000}"/>
    <cellStyle name="Normal 2 2 5 6 6" xfId="26537" xr:uid="{00000000-0005-0000-0000-000000560000}"/>
    <cellStyle name="Normal 2 2 5 6 7" xfId="30416" xr:uid="{00000000-0005-0000-0000-000001560000}"/>
    <cellStyle name="Normal 2 2 5 7" xfId="5502" xr:uid="{00000000-0005-0000-0000-000002560000}"/>
    <cellStyle name="Normal 2 2 5 8" xfId="5052" xr:uid="{00000000-0005-0000-0000-000003560000}"/>
    <cellStyle name="Normal 2 2 5 9" xfId="7824" xr:uid="{00000000-0005-0000-0000-000004560000}"/>
    <cellStyle name="Normal 2 2 6" xfId="626" xr:uid="{00000000-0005-0000-0000-000005560000}"/>
    <cellStyle name="Normal 2 2 6 10" xfId="14656" xr:uid="{00000000-0005-0000-0000-000006560000}"/>
    <cellStyle name="Normal 2 2 6 11" xfId="17823" xr:uid="{00000000-0005-0000-0000-000007560000}"/>
    <cellStyle name="Normal 2 2 6 12" xfId="23147" xr:uid="{00000000-0005-0000-0000-000008560000}"/>
    <cellStyle name="Normal 2 2 6 2" xfId="1695" xr:uid="{00000000-0005-0000-0000-000009560000}"/>
    <cellStyle name="Normal 2 2 6 2 2" xfId="2527" xr:uid="{00000000-0005-0000-0000-00000A560000}"/>
    <cellStyle name="Normal 2 2 6 2 2 2" xfId="7502" xr:uid="{00000000-0005-0000-0000-00000B560000}"/>
    <cellStyle name="Normal 2 2 6 2 2 3" xfId="11787" xr:uid="{00000000-0005-0000-0000-00000C560000}"/>
    <cellStyle name="Normal 2 2 6 2 2 4" xfId="16059" xr:uid="{00000000-0005-0000-0000-00000D560000}"/>
    <cellStyle name="Normal 2 2 6 2 2 5" xfId="20292" xr:uid="{00000000-0005-0000-0000-00000E560000}"/>
    <cellStyle name="Normal 2 2 6 2 2 6" xfId="24531" xr:uid="{00000000-0005-0000-0000-00000F560000}"/>
    <cellStyle name="Normal 2 2 6 2 2 7" xfId="28605" xr:uid="{00000000-0005-0000-0000-000010560000}"/>
    <cellStyle name="Normal 2 2 6 2 3" xfId="3993" xr:uid="{00000000-0005-0000-0000-000011560000}"/>
    <cellStyle name="Normal 2 2 6 2 3 2" xfId="8967" xr:uid="{00000000-0005-0000-0000-000012560000}"/>
    <cellStyle name="Normal 2 2 6 2 3 3" xfId="13244" xr:uid="{00000000-0005-0000-0000-000013560000}"/>
    <cellStyle name="Normal 2 2 6 2 3 4" xfId="17502" xr:uid="{00000000-0005-0000-0000-000014560000}"/>
    <cellStyle name="Normal 2 2 6 2 3 5" xfId="21721" xr:uid="{00000000-0005-0000-0000-000015560000}"/>
    <cellStyle name="Normal 2 2 6 2 3 6" xfId="25916" xr:uid="{00000000-0005-0000-0000-000016560000}"/>
    <cellStyle name="Normal 2 2 6 2 3 7" xfId="29812" xr:uid="{00000000-0005-0000-0000-000017560000}"/>
    <cellStyle name="Normal 2 2 6 2 4" xfId="6669" xr:uid="{00000000-0005-0000-0000-000018560000}"/>
    <cellStyle name="Normal 2 2 6 2 5" xfId="10957" xr:uid="{00000000-0005-0000-0000-000019560000}"/>
    <cellStyle name="Normal 2 2 6 2 6" xfId="15232" xr:uid="{00000000-0005-0000-0000-00001A560000}"/>
    <cellStyle name="Normal 2 2 6 2 7" xfId="19469" xr:uid="{00000000-0005-0000-0000-00001B560000}"/>
    <cellStyle name="Normal 2 2 6 2 8" xfId="23714" xr:uid="{00000000-0005-0000-0000-00001C560000}"/>
    <cellStyle name="Normal 2 2 6 2 9" xfId="27800" xr:uid="{00000000-0005-0000-0000-00001D560000}"/>
    <cellStyle name="Normal 2 2 6 3" xfId="2526" xr:uid="{00000000-0005-0000-0000-00001E560000}"/>
    <cellStyle name="Normal 2 2 6 3 2" xfId="7501" xr:uid="{00000000-0005-0000-0000-00001F560000}"/>
    <cellStyle name="Normal 2 2 6 3 3" xfId="11786" xr:uid="{00000000-0005-0000-0000-000020560000}"/>
    <cellStyle name="Normal 2 2 6 3 4" xfId="16058" xr:uid="{00000000-0005-0000-0000-000021560000}"/>
    <cellStyle name="Normal 2 2 6 3 5" xfId="20291" xr:uid="{00000000-0005-0000-0000-000022560000}"/>
    <cellStyle name="Normal 2 2 6 3 6" xfId="24530" xr:uid="{00000000-0005-0000-0000-000023560000}"/>
    <cellStyle name="Normal 2 2 6 3 7" xfId="28604" xr:uid="{00000000-0005-0000-0000-000024560000}"/>
    <cellStyle name="Normal 2 2 6 4" xfId="1694" xr:uid="{00000000-0005-0000-0000-000025560000}"/>
    <cellStyle name="Normal 2 2 6 4 2" xfId="6668" xr:uid="{00000000-0005-0000-0000-000026560000}"/>
    <cellStyle name="Normal 2 2 6 4 3" xfId="10956" xr:uid="{00000000-0005-0000-0000-000027560000}"/>
    <cellStyle name="Normal 2 2 6 4 4" xfId="15231" xr:uid="{00000000-0005-0000-0000-000028560000}"/>
    <cellStyle name="Normal 2 2 6 4 5" xfId="19468" xr:uid="{00000000-0005-0000-0000-000029560000}"/>
    <cellStyle name="Normal 2 2 6 4 6" xfId="23713" xr:uid="{00000000-0005-0000-0000-00002A560000}"/>
    <cellStyle name="Normal 2 2 6 4 7" xfId="27799" xr:uid="{00000000-0005-0000-0000-00002B560000}"/>
    <cellStyle name="Normal 2 2 6 5" xfId="3336" xr:uid="{00000000-0005-0000-0000-00002C560000}"/>
    <cellStyle name="Normal 2 2 6 5 2" xfId="8310" xr:uid="{00000000-0005-0000-0000-00002D560000}"/>
    <cellStyle name="Normal 2 2 6 5 3" xfId="12587" xr:uid="{00000000-0005-0000-0000-00002E560000}"/>
    <cellStyle name="Normal 2 2 6 5 4" xfId="16845" xr:uid="{00000000-0005-0000-0000-00002F560000}"/>
    <cellStyle name="Normal 2 2 6 5 5" xfId="21064" xr:uid="{00000000-0005-0000-0000-000030560000}"/>
    <cellStyle name="Normal 2 2 6 5 6" xfId="25259" xr:uid="{00000000-0005-0000-0000-000031560000}"/>
    <cellStyle name="Normal 2 2 6 5 7" xfId="29155" xr:uid="{00000000-0005-0000-0000-000032560000}"/>
    <cellStyle name="Normal 2 2 6 6" xfId="4684" xr:uid="{00000000-0005-0000-0000-000033560000}"/>
    <cellStyle name="Normal 2 2 6 6 2" xfId="9656" xr:uid="{00000000-0005-0000-0000-000034560000}"/>
    <cellStyle name="Normal 2 2 6 6 3" xfId="13934" xr:uid="{00000000-0005-0000-0000-000035560000}"/>
    <cellStyle name="Normal 2 2 6 6 4" xfId="18190" xr:uid="{00000000-0005-0000-0000-000036560000}"/>
    <cellStyle name="Normal 2 2 6 6 5" xfId="22407" xr:uid="{00000000-0005-0000-0000-000037560000}"/>
    <cellStyle name="Normal 2 2 6 6 6" xfId="26593" xr:uid="{00000000-0005-0000-0000-000038560000}"/>
    <cellStyle name="Normal 2 2 6 6 7" xfId="30472" xr:uid="{00000000-0005-0000-0000-000039560000}"/>
    <cellStyle name="Normal 2 2 6 7" xfId="5602" xr:uid="{00000000-0005-0000-0000-00003A560000}"/>
    <cellStyle name="Normal 2 2 6 8" xfId="6089" xr:uid="{00000000-0005-0000-0000-00003B560000}"/>
    <cellStyle name="Normal 2 2 6 9" xfId="10377" xr:uid="{00000000-0005-0000-0000-00003C560000}"/>
    <cellStyle name="Normal 2 2 7" xfId="1696" xr:uid="{00000000-0005-0000-0000-00003D560000}"/>
    <cellStyle name="Normal 2 2 7 10" xfId="27801" xr:uid="{00000000-0005-0000-0000-00003E560000}"/>
    <cellStyle name="Normal 2 2 7 2" xfId="1697" xr:uid="{00000000-0005-0000-0000-00003F560000}"/>
    <cellStyle name="Normal 2 2 7 2 2" xfId="2529" xr:uid="{00000000-0005-0000-0000-000040560000}"/>
    <cellStyle name="Normal 2 2 7 2 2 2" xfId="7504" xr:uid="{00000000-0005-0000-0000-000041560000}"/>
    <cellStyle name="Normal 2 2 7 2 2 3" xfId="11789" xr:uid="{00000000-0005-0000-0000-000042560000}"/>
    <cellStyle name="Normal 2 2 7 2 2 4" xfId="16061" xr:uid="{00000000-0005-0000-0000-000043560000}"/>
    <cellStyle name="Normal 2 2 7 2 2 5" xfId="20294" xr:uid="{00000000-0005-0000-0000-000044560000}"/>
    <cellStyle name="Normal 2 2 7 2 2 6" xfId="24533" xr:uid="{00000000-0005-0000-0000-000045560000}"/>
    <cellStyle name="Normal 2 2 7 2 2 7" xfId="28607" xr:uid="{00000000-0005-0000-0000-000046560000}"/>
    <cellStyle name="Normal 2 2 7 2 3" xfId="6671" xr:uid="{00000000-0005-0000-0000-000047560000}"/>
    <cellStyle name="Normal 2 2 7 2 4" xfId="10959" xr:uid="{00000000-0005-0000-0000-000048560000}"/>
    <cellStyle name="Normal 2 2 7 2 5" xfId="15234" xr:uid="{00000000-0005-0000-0000-000049560000}"/>
    <cellStyle name="Normal 2 2 7 2 6" xfId="19471" xr:uid="{00000000-0005-0000-0000-00004A560000}"/>
    <cellStyle name="Normal 2 2 7 2 7" xfId="23716" xr:uid="{00000000-0005-0000-0000-00004B560000}"/>
    <cellStyle name="Normal 2 2 7 2 8" xfId="27802" xr:uid="{00000000-0005-0000-0000-00004C560000}"/>
    <cellStyle name="Normal 2 2 7 3" xfId="2528" xr:uid="{00000000-0005-0000-0000-00004D560000}"/>
    <cellStyle name="Normal 2 2 7 3 2" xfId="7503" xr:uid="{00000000-0005-0000-0000-00004E560000}"/>
    <cellStyle name="Normal 2 2 7 3 3" xfId="11788" xr:uid="{00000000-0005-0000-0000-00004F560000}"/>
    <cellStyle name="Normal 2 2 7 3 4" xfId="16060" xr:uid="{00000000-0005-0000-0000-000050560000}"/>
    <cellStyle name="Normal 2 2 7 3 5" xfId="20293" xr:uid="{00000000-0005-0000-0000-000051560000}"/>
    <cellStyle name="Normal 2 2 7 3 6" xfId="24532" xr:uid="{00000000-0005-0000-0000-000052560000}"/>
    <cellStyle name="Normal 2 2 7 3 7" xfId="28606" xr:uid="{00000000-0005-0000-0000-000053560000}"/>
    <cellStyle name="Normal 2 2 7 4" xfId="3664" xr:uid="{00000000-0005-0000-0000-000054560000}"/>
    <cellStyle name="Normal 2 2 7 4 2" xfId="8638" xr:uid="{00000000-0005-0000-0000-000055560000}"/>
    <cellStyle name="Normal 2 2 7 4 3" xfId="12915" xr:uid="{00000000-0005-0000-0000-000056560000}"/>
    <cellStyle name="Normal 2 2 7 4 4" xfId="17173" xr:uid="{00000000-0005-0000-0000-000057560000}"/>
    <cellStyle name="Normal 2 2 7 4 5" xfId="21392" xr:uid="{00000000-0005-0000-0000-000058560000}"/>
    <cellStyle name="Normal 2 2 7 4 6" xfId="25587" xr:uid="{00000000-0005-0000-0000-000059560000}"/>
    <cellStyle name="Normal 2 2 7 4 7" xfId="29483" xr:uid="{00000000-0005-0000-0000-00005A560000}"/>
    <cellStyle name="Normal 2 2 7 5" xfId="6670" xr:uid="{00000000-0005-0000-0000-00005B560000}"/>
    <cellStyle name="Normal 2 2 7 6" xfId="10958" xr:uid="{00000000-0005-0000-0000-00005C560000}"/>
    <cellStyle name="Normal 2 2 7 7" xfId="15233" xr:uid="{00000000-0005-0000-0000-00005D560000}"/>
    <cellStyle name="Normal 2 2 7 8" xfId="19470" xr:uid="{00000000-0005-0000-0000-00005E560000}"/>
    <cellStyle name="Normal 2 2 7 9" xfId="23715" xr:uid="{00000000-0005-0000-0000-00005F560000}"/>
    <cellStyle name="Normal 2 2 8" xfId="1698" xr:uid="{00000000-0005-0000-0000-000060560000}"/>
    <cellStyle name="Normal 2 2 9" xfId="1699" xr:uid="{00000000-0005-0000-0000-000061560000}"/>
    <cellStyle name="Normal 2 2 9 2" xfId="2530" xr:uid="{00000000-0005-0000-0000-000062560000}"/>
    <cellStyle name="Normal 2 2 9 2 2" xfId="7505" xr:uid="{00000000-0005-0000-0000-000063560000}"/>
    <cellStyle name="Normal 2 2 9 2 3" xfId="11790" xr:uid="{00000000-0005-0000-0000-000064560000}"/>
    <cellStyle name="Normal 2 2 9 2 4" xfId="16062" xr:uid="{00000000-0005-0000-0000-000065560000}"/>
    <cellStyle name="Normal 2 2 9 2 5" xfId="20295" xr:uid="{00000000-0005-0000-0000-000066560000}"/>
    <cellStyle name="Normal 2 2 9 2 6" xfId="24534" xr:uid="{00000000-0005-0000-0000-000067560000}"/>
    <cellStyle name="Normal 2 2 9 2 7" xfId="28608" xr:uid="{00000000-0005-0000-0000-000068560000}"/>
    <cellStyle name="Normal 2 2 9 3" xfId="6673" xr:uid="{00000000-0005-0000-0000-000069560000}"/>
    <cellStyle name="Normal 2 2 9 4" xfId="10961" xr:uid="{00000000-0005-0000-0000-00006A560000}"/>
    <cellStyle name="Normal 2 2 9 5" xfId="15236" xr:uid="{00000000-0005-0000-0000-00006B560000}"/>
    <cellStyle name="Normal 2 2 9 6" xfId="19473" xr:uid="{00000000-0005-0000-0000-00006C560000}"/>
    <cellStyle name="Normal 2 2 9 7" xfId="23717" xr:uid="{00000000-0005-0000-0000-00006D560000}"/>
    <cellStyle name="Normal 2 2 9 8" xfId="27803" xr:uid="{00000000-0005-0000-0000-00006E560000}"/>
    <cellStyle name="Normal 2 3" xfId="118" xr:uid="{00000000-0005-0000-0000-00006F560000}"/>
    <cellStyle name="Normal 2 3 2" xfId="193" xr:uid="{00000000-0005-0000-0000-000070560000}"/>
    <cellStyle name="Normal 2 3 2 10" xfId="5170" xr:uid="{00000000-0005-0000-0000-000071560000}"/>
    <cellStyle name="Normal 2 3 2 11" xfId="7931" xr:uid="{00000000-0005-0000-0000-000072560000}"/>
    <cellStyle name="Normal 2 3 2 12" xfId="12208" xr:uid="{00000000-0005-0000-0000-000073560000}"/>
    <cellStyle name="Normal 2 3 2 13" xfId="16467" xr:uid="{00000000-0005-0000-0000-000074560000}"/>
    <cellStyle name="Normal 2 3 2 14" xfId="18730" xr:uid="{00000000-0005-0000-0000-000075560000}"/>
    <cellStyle name="Normal 2 3 2 15" xfId="24884" xr:uid="{00000000-0005-0000-0000-000076560000}"/>
    <cellStyle name="Normal 2 3 2 2" xfId="324" xr:uid="{00000000-0005-0000-0000-000077560000}"/>
    <cellStyle name="Normal 2 3 2 2 10" xfId="6870" xr:uid="{00000000-0005-0000-0000-000078560000}"/>
    <cellStyle name="Normal 2 3 2 2 11" xfId="18725" xr:uid="{00000000-0005-0000-0000-000079560000}"/>
    <cellStyle name="Normal 2 3 2 2 12" xfId="20563" xr:uid="{00000000-0005-0000-0000-00007A560000}"/>
    <cellStyle name="Normal 2 3 2 2 2" xfId="707" xr:uid="{00000000-0005-0000-0000-00007B560000}"/>
    <cellStyle name="Normal 2 3 2 2 2 10" xfId="22760" xr:uid="{00000000-0005-0000-0000-00007C560000}"/>
    <cellStyle name="Normal 2 3 2 2 2 11" xfId="26912" xr:uid="{00000000-0005-0000-0000-00007D560000}"/>
    <cellStyle name="Normal 2 3 2 2 2 2" xfId="2531" xr:uid="{00000000-0005-0000-0000-00007E560000}"/>
    <cellStyle name="Normal 2 3 2 2 2 2 2" xfId="4074" xr:uid="{00000000-0005-0000-0000-00007F560000}"/>
    <cellStyle name="Normal 2 3 2 2 2 2 2 2" xfId="9048" xr:uid="{00000000-0005-0000-0000-000080560000}"/>
    <cellStyle name="Normal 2 3 2 2 2 2 2 3" xfId="13325" xr:uid="{00000000-0005-0000-0000-000081560000}"/>
    <cellStyle name="Normal 2 3 2 2 2 2 2 4" xfId="17583" xr:uid="{00000000-0005-0000-0000-000082560000}"/>
    <cellStyle name="Normal 2 3 2 2 2 2 2 5" xfId="21802" xr:uid="{00000000-0005-0000-0000-000083560000}"/>
    <cellStyle name="Normal 2 3 2 2 2 2 2 6" xfId="25997" xr:uid="{00000000-0005-0000-0000-000084560000}"/>
    <cellStyle name="Normal 2 3 2 2 2 2 2 7" xfId="29893" xr:uid="{00000000-0005-0000-0000-000085560000}"/>
    <cellStyle name="Normal 2 3 2 2 2 2 3" xfId="7506" xr:uid="{00000000-0005-0000-0000-000086560000}"/>
    <cellStyle name="Normal 2 3 2 2 2 2 4" xfId="11791" xr:uid="{00000000-0005-0000-0000-000087560000}"/>
    <cellStyle name="Normal 2 3 2 2 2 2 5" xfId="16063" xr:uid="{00000000-0005-0000-0000-000088560000}"/>
    <cellStyle name="Normal 2 3 2 2 2 2 6" xfId="20296" xr:uid="{00000000-0005-0000-0000-000089560000}"/>
    <cellStyle name="Normal 2 3 2 2 2 2 7" xfId="24535" xr:uid="{00000000-0005-0000-0000-00008A560000}"/>
    <cellStyle name="Normal 2 3 2 2 2 2 8" xfId="28609" xr:uid="{00000000-0005-0000-0000-00008B560000}"/>
    <cellStyle name="Normal 2 3 2 2 2 3" xfId="1700" xr:uid="{00000000-0005-0000-0000-00008C560000}"/>
    <cellStyle name="Normal 2 3 2 2 2 3 2" xfId="6674" xr:uid="{00000000-0005-0000-0000-00008D560000}"/>
    <cellStyle name="Normal 2 3 2 2 2 3 3" xfId="10962" xr:uid="{00000000-0005-0000-0000-00008E560000}"/>
    <cellStyle name="Normal 2 3 2 2 2 3 4" xfId="15237" xr:uid="{00000000-0005-0000-0000-00008F560000}"/>
    <cellStyle name="Normal 2 3 2 2 2 3 5" xfId="19474" xr:uid="{00000000-0005-0000-0000-000090560000}"/>
    <cellStyle name="Normal 2 3 2 2 2 3 6" xfId="23718" xr:uid="{00000000-0005-0000-0000-000091560000}"/>
    <cellStyle name="Normal 2 3 2 2 2 3 7" xfId="27804" xr:uid="{00000000-0005-0000-0000-000092560000}"/>
    <cellStyle name="Normal 2 3 2 2 2 4" xfId="3417" xr:uid="{00000000-0005-0000-0000-000093560000}"/>
    <cellStyle name="Normal 2 3 2 2 2 4 2" xfId="8391" xr:uid="{00000000-0005-0000-0000-000094560000}"/>
    <cellStyle name="Normal 2 3 2 2 2 4 3" xfId="12668" xr:uid="{00000000-0005-0000-0000-000095560000}"/>
    <cellStyle name="Normal 2 3 2 2 2 4 4" xfId="16926" xr:uid="{00000000-0005-0000-0000-000096560000}"/>
    <cellStyle name="Normal 2 3 2 2 2 4 5" xfId="21145" xr:uid="{00000000-0005-0000-0000-000097560000}"/>
    <cellStyle name="Normal 2 3 2 2 2 4 6" xfId="25340" xr:uid="{00000000-0005-0000-0000-000098560000}"/>
    <cellStyle name="Normal 2 3 2 2 2 4 7" xfId="29236" xr:uid="{00000000-0005-0000-0000-000099560000}"/>
    <cellStyle name="Normal 2 3 2 2 2 5" xfId="4765" xr:uid="{00000000-0005-0000-0000-00009A560000}"/>
    <cellStyle name="Normal 2 3 2 2 2 5 2" xfId="9737" xr:uid="{00000000-0005-0000-0000-00009B560000}"/>
    <cellStyle name="Normal 2 3 2 2 2 5 3" xfId="14015" xr:uid="{00000000-0005-0000-0000-00009C560000}"/>
    <cellStyle name="Normal 2 3 2 2 2 5 4" xfId="18271" xr:uid="{00000000-0005-0000-0000-00009D560000}"/>
    <cellStyle name="Normal 2 3 2 2 2 5 5" xfId="22488" xr:uid="{00000000-0005-0000-0000-00009E560000}"/>
    <cellStyle name="Normal 2 3 2 2 2 5 6" xfId="26674" xr:uid="{00000000-0005-0000-0000-00009F560000}"/>
    <cellStyle name="Normal 2 3 2 2 2 5 7" xfId="30553" xr:uid="{00000000-0005-0000-0000-0000A0560000}"/>
    <cellStyle name="Normal 2 3 2 2 2 6" xfId="5683" xr:uid="{00000000-0005-0000-0000-0000A1560000}"/>
    <cellStyle name="Normal 2 3 2 2 2 7" xfId="9975" xr:uid="{00000000-0005-0000-0000-0000A2560000}"/>
    <cellStyle name="Normal 2 3 2 2 2 8" xfId="14253" xr:uid="{00000000-0005-0000-0000-0000A3560000}"/>
    <cellStyle name="Normal 2 3 2 2 2 9" xfId="18509" xr:uid="{00000000-0005-0000-0000-0000A4560000}"/>
    <cellStyle name="Normal 2 3 2 2 3" xfId="1978" xr:uid="{00000000-0005-0000-0000-0000A5560000}"/>
    <cellStyle name="Normal 2 3 2 2 3 2" xfId="3745" xr:uid="{00000000-0005-0000-0000-0000A6560000}"/>
    <cellStyle name="Normal 2 3 2 2 3 2 2" xfId="8719" xr:uid="{00000000-0005-0000-0000-0000A7560000}"/>
    <cellStyle name="Normal 2 3 2 2 3 2 3" xfId="12996" xr:uid="{00000000-0005-0000-0000-0000A8560000}"/>
    <cellStyle name="Normal 2 3 2 2 3 2 4" xfId="17254" xr:uid="{00000000-0005-0000-0000-0000A9560000}"/>
    <cellStyle name="Normal 2 3 2 2 3 2 5" xfId="21473" xr:uid="{00000000-0005-0000-0000-0000AA560000}"/>
    <cellStyle name="Normal 2 3 2 2 3 2 6" xfId="25668" xr:uid="{00000000-0005-0000-0000-0000AB560000}"/>
    <cellStyle name="Normal 2 3 2 2 3 2 7" xfId="29564" xr:uid="{00000000-0005-0000-0000-0000AC560000}"/>
    <cellStyle name="Normal 2 3 2 2 3 3" xfId="6952" xr:uid="{00000000-0005-0000-0000-0000AD560000}"/>
    <cellStyle name="Normal 2 3 2 2 3 4" xfId="11237" xr:uid="{00000000-0005-0000-0000-0000AE560000}"/>
    <cellStyle name="Normal 2 3 2 2 3 5" xfId="15510" xr:uid="{00000000-0005-0000-0000-0000AF560000}"/>
    <cellStyle name="Normal 2 3 2 2 3 6" xfId="19745" xr:uid="{00000000-0005-0000-0000-0000B0560000}"/>
    <cellStyle name="Normal 2 3 2 2 3 7" xfId="23983" xr:uid="{00000000-0005-0000-0000-0000B1560000}"/>
    <cellStyle name="Normal 2 3 2 2 3 8" xfId="28061" xr:uid="{00000000-0005-0000-0000-0000B2560000}"/>
    <cellStyle name="Normal 2 3 2 2 4" xfId="1101" xr:uid="{00000000-0005-0000-0000-0000B3560000}"/>
    <cellStyle name="Normal 2 3 2 2 4 2" xfId="6077" xr:uid="{00000000-0005-0000-0000-0000B4560000}"/>
    <cellStyle name="Normal 2 3 2 2 4 3" xfId="10366" xr:uid="{00000000-0005-0000-0000-0000B5560000}"/>
    <cellStyle name="Normal 2 3 2 2 4 4" xfId="14644" xr:uid="{00000000-0005-0000-0000-0000B6560000}"/>
    <cellStyle name="Normal 2 3 2 2 4 5" xfId="18891" xr:uid="{00000000-0005-0000-0000-0000B7560000}"/>
    <cellStyle name="Normal 2 3 2 2 4 6" xfId="23138" xr:uid="{00000000-0005-0000-0000-0000B8560000}"/>
    <cellStyle name="Normal 2 3 2 2 4 7" xfId="27254" xr:uid="{00000000-0005-0000-0000-0000B9560000}"/>
    <cellStyle name="Normal 2 3 2 2 5" xfId="3088" xr:uid="{00000000-0005-0000-0000-0000BA560000}"/>
    <cellStyle name="Normal 2 3 2 2 5 2" xfId="8061" xr:uid="{00000000-0005-0000-0000-0000BB560000}"/>
    <cellStyle name="Normal 2 3 2 2 5 3" xfId="12338" xr:uid="{00000000-0005-0000-0000-0000BC560000}"/>
    <cellStyle name="Normal 2 3 2 2 5 4" xfId="16597" xr:uid="{00000000-0005-0000-0000-0000BD560000}"/>
    <cellStyle name="Normal 2 3 2 2 5 5" xfId="20815" xr:uid="{00000000-0005-0000-0000-0000BE560000}"/>
    <cellStyle name="Normal 2 3 2 2 5 6" xfId="25011" xr:uid="{00000000-0005-0000-0000-0000BF560000}"/>
    <cellStyle name="Normal 2 3 2 2 5 7" xfId="28907" xr:uid="{00000000-0005-0000-0000-0000C0560000}"/>
    <cellStyle name="Normal 2 3 2 2 6" xfId="4436" xr:uid="{00000000-0005-0000-0000-0000C1560000}"/>
    <cellStyle name="Normal 2 3 2 2 6 2" xfId="9408" xr:uid="{00000000-0005-0000-0000-0000C2560000}"/>
    <cellStyle name="Normal 2 3 2 2 6 3" xfId="13686" xr:uid="{00000000-0005-0000-0000-0000C3560000}"/>
    <cellStyle name="Normal 2 3 2 2 6 4" xfId="17942" xr:uid="{00000000-0005-0000-0000-0000C4560000}"/>
    <cellStyle name="Normal 2 3 2 2 6 5" xfId="22159" xr:uid="{00000000-0005-0000-0000-0000C5560000}"/>
    <cellStyle name="Normal 2 3 2 2 6 6" xfId="26345" xr:uid="{00000000-0005-0000-0000-0000C6560000}"/>
    <cellStyle name="Normal 2 3 2 2 6 7" xfId="30224" xr:uid="{00000000-0005-0000-0000-0000C7560000}"/>
    <cellStyle name="Normal 2 3 2 2 7" xfId="5301" xr:uid="{00000000-0005-0000-0000-0000C8560000}"/>
    <cellStyle name="Normal 2 3 2 2 8" xfId="5196" xr:uid="{00000000-0005-0000-0000-0000C9560000}"/>
    <cellStyle name="Normal 2 3 2 2 9" xfId="5015" xr:uid="{00000000-0005-0000-0000-0000CA560000}"/>
    <cellStyle name="Normal 2 3 2 3" xfId="542" xr:uid="{00000000-0005-0000-0000-0000CB560000}"/>
    <cellStyle name="Normal 2 3 2 3 10" xfId="17815" xr:uid="{00000000-0005-0000-0000-0000CC560000}"/>
    <cellStyle name="Normal 2 3 2 3 11" xfId="18898" xr:uid="{00000000-0005-0000-0000-0000CD560000}"/>
    <cellStyle name="Normal 2 3 2 3 12" xfId="26226" xr:uid="{00000000-0005-0000-0000-0000CE560000}"/>
    <cellStyle name="Normal 2 3 2 3 2" xfId="916" xr:uid="{00000000-0005-0000-0000-0000CF560000}"/>
    <cellStyle name="Normal 2 3 2 3 2 10" xfId="22969" xr:uid="{00000000-0005-0000-0000-0000D0560000}"/>
    <cellStyle name="Normal 2 3 2 3 2 11" xfId="27121" xr:uid="{00000000-0005-0000-0000-0000D1560000}"/>
    <cellStyle name="Normal 2 3 2 3 2 2" xfId="2532" xr:uid="{00000000-0005-0000-0000-0000D2560000}"/>
    <cellStyle name="Normal 2 3 2 3 2 2 2" xfId="4283" xr:uid="{00000000-0005-0000-0000-0000D3560000}"/>
    <cellStyle name="Normal 2 3 2 3 2 2 2 2" xfId="9257" xr:uid="{00000000-0005-0000-0000-0000D4560000}"/>
    <cellStyle name="Normal 2 3 2 3 2 2 2 3" xfId="13534" xr:uid="{00000000-0005-0000-0000-0000D5560000}"/>
    <cellStyle name="Normal 2 3 2 3 2 2 2 4" xfId="17792" xr:uid="{00000000-0005-0000-0000-0000D6560000}"/>
    <cellStyle name="Normal 2 3 2 3 2 2 2 5" xfId="22011" xr:uid="{00000000-0005-0000-0000-0000D7560000}"/>
    <cellStyle name="Normal 2 3 2 3 2 2 2 6" xfId="26206" xr:uid="{00000000-0005-0000-0000-0000D8560000}"/>
    <cellStyle name="Normal 2 3 2 3 2 2 2 7" xfId="30102" xr:uid="{00000000-0005-0000-0000-0000D9560000}"/>
    <cellStyle name="Normal 2 3 2 3 2 2 3" xfId="7507" xr:uid="{00000000-0005-0000-0000-0000DA560000}"/>
    <cellStyle name="Normal 2 3 2 3 2 2 4" xfId="11792" xr:uid="{00000000-0005-0000-0000-0000DB560000}"/>
    <cellStyle name="Normal 2 3 2 3 2 2 5" xfId="16064" xr:uid="{00000000-0005-0000-0000-0000DC560000}"/>
    <cellStyle name="Normal 2 3 2 3 2 2 6" xfId="20297" xr:uid="{00000000-0005-0000-0000-0000DD560000}"/>
    <cellStyle name="Normal 2 3 2 3 2 2 7" xfId="24536" xr:uid="{00000000-0005-0000-0000-0000DE560000}"/>
    <cellStyle name="Normal 2 3 2 3 2 2 8" xfId="28610" xr:uid="{00000000-0005-0000-0000-0000DF560000}"/>
    <cellStyle name="Normal 2 3 2 3 2 3" xfId="1701" xr:uid="{00000000-0005-0000-0000-0000E0560000}"/>
    <cellStyle name="Normal 2 3 2 3 2 3 2" xfId="6675" xr:uid="{00000000-0005-0000-0000-0000E1560000}"/>
    <cellStyle name="Normal 2 3 2 3 2 3 3" xfId="10963" xr:uid="{00000000-0005-0000-0000-0000E2560000}"/>
    <cellStyle name="Normal 2 3 2 3 2 3 4" xfId="15238" xr:uid="{00000000-0005-0000-0000-0000E3560000}"/>
    <cellStyle name="Normal 2 3 2 3 2 3 5" xfId="19475" xr:uid="{00000000-0005-0000-0000-0000E4560000}"/>
    <cellStyle name="Normal 2 3 2 3 2 3 6" xfId="23719" xr:uid="{00000000-0005-0000-0000-0000E5560000}"/>
    <cellStyle name="Normal 2 3 2 3 2 3 7" xfId="27805" xr:uid="{00000000-0005-0000-0000-0000E6560000}"/>
    <cellStyle name="Normal 2 3 2 3 2 4" xfId="3626" xr:uid="{00000000-0005-0000-0000-0000E7560000}"/>
    <cellStyle name="Normal 2 3 2 3 2 4 2" xfId="8600" xr:uid="{00000000-0005-0000-0000-0000E8560000}"/>
    <cellStyle name="Normal 2 3 2 3 2 4 3" xfId="12877" xr:uid="{00000000-0005-0000-0000-0000E9560000}"/>
    <cellStyle name="Normal 2 3 2 3 2 4 4" xfId="17135" xr:uid="{00000000-0005-0000-0000-0000EA560000}"/>
    <cellStyle name="Normal 2 3 2 3 2 4 5" xfId="21354" xr:uid="{00000000-0005-0000-0000-0000EB560000}"/>
    <cellStyle name="Normal 2 3 2 3 2 4 6" xfId="25549" xr:uid="{00000000-0005-0000-0000-0000EC560000}"/>
    <cellStyle name="Normal 2 3 2 3 2 4 7" xfId="29445" xr:uid="{00000000-0005-0000-0000-0000ED560000}"/>
    <cellStyle name="Normal 2 3 2 3 2 5" xfId="4974" xr:uid="{00000000-0005-0000-0000-0000EE560000}"/>
    <cellStyle name="Normal 2 3 2 3 2 5 2" xfId="9946" xr:uid="{00000000-0005-0000-0000-0000EF560000}"/>
    <cellStyle name="Normal 2 3 2 3 2 5 3" xfId="14224" xr:uid="{00000000-0005-0000-0000-0000F0560000}"/>
    <cellStyle name="Normal 2 3 2 3 2 5 4" xfId="18480" xr:uid="{00000000-0005-0000-0000-0000F1560000}"/>
    <cellStyle name="Normal 2 3 2 3 2 5 5" xfId="22697" xr:uid="{00000000-0005-0000-0000-0000F2560000}"/>
    <cellStyle name="Normal 2 3 2 3 2 5 6" xfId="26883" xr:uid="{00000000-0005-0000-0000-0000F3560000}"/>
    <cellStyle name="Normal 2 3 2 3 2 5 7" xfId="30762" xr:uid="{00000000-0005-0000-0000-0000F4560000}"/>
    <cellStyle name="Normal 2 3 2 3 2 6" xfId="5892" xr:uid="{00000000-0005-0000-0000-0000F5560000}"/>
    <cellStyle name="Normal 2 3 2 3 2 7" xfId="10184" xr:uid="{00000000-0005-0000-0000-0000F6560000}"/>
    <cellStyle name="Normal 2 3 2 3 2 8" xfId="14462" xr:uid="{00000000-0005-0000-0000-0000F7560000}"/>
    <cellStyle name="Normal 2 3 2 3 2 9" xfId="18718" xr:uid="{00000000-0005-0000-0000-0000F8560000}"/>
    <cellStyle name="Normal 2 3 2 3 3" xfId="2188" xr:uid="{00000000-0005-0000-0000-0000F9560000}"/>
    <cellStyle name="Normal 2 3 2 3 3 2" xfId="3954" xr:uid="{00000000-0005-0000-0000-0000FA560000}"/>
    <cellStyle name="Normal 2 3 2 3 3 2 2" xfId="8928" xr:uid="{00000000-0005-0000-0000-0000FB560000}"/>
    <cellStyle name="Normal 2 3 2 3 3 2 3" xfId="13205" xr:uid="{00000000-0005-0000-0000-0000FC560000}"/>
    <cellStyle name="Normal 2 3 2 3 3 2 4" xfId="17463" xr:uid="{00000000-0005-0000-0000-0000FD560000}"/>
    <cellStyle name="Normal 2 3 2 3 3 2 5" xfId="21682" xr:uid="{00000000-0005-0000-0000-0000FE560000}"/>
    <cellStyle name="Normal 2 3 2 3 3 2 6" xfId="25877" xr:uid="{00000000-0005-0000-0000-0000FF560000}"/>
    <cellStyle name="Normal 2 3 2 3 3 2 7" xfId="29773" xr:uid="{00000000-0005-0000-0000-000000570000}"/>
    <cellStyle name="Normal 2 3 2 3 3 3" xfId="7162" xr:uid="{00000000-0005-0000-0000-000001570000}"/>
    <cellStyle name="Normal 2 3 2 3 3 4" xfId="11447" xr:uid="{00000000-0005-0000-0000-000002570000}"/>
    <cellStyle name="Normal 2 3 2 3 3 5" xfId="15719" xr:uid="{00000000-0005-0000-0000-000003570000}"/>
    <cellStyle name="Normal 2 3 2 3 3 6" xfId="19953" xr:uid="{00000000-0005-0000-0000-000004570000}"/>
    <cellStyle name="Normal 2 3 2 3 3 7" xfId="24191" xr:uid="{00000000-0005-0000-0000-000005570000}"/>
    <cellStyle name="Normal 2 3 2 3 3 8" xfId="28269" xr:uid="{00000000-0005-0000-0000-000006570000}"/>
    <cellStyle name="Normal 2 3 2 3 4" xfId="1331" xr:uid="{00000000-0005-0000-0000-000007570000}"/>
    <cellStyle name="Normal 2 3 2 3 4 2" xfId="6306" xr:uid="{00000000-0005-0000-0000-000008570000}"/>
    <cellStyle name="Normal 2 3 2 3 4 3" xfId="10595" xr:uid="{00000000-0005-0000-0000-000009570000}"/>
    <cellStyle name="Normal 2 3 2 3 4 4" xfId="14871" xr:uid="{00000000-0005-0000-0000-00000A570000}"/>
    <cellStyle name="Normal 2 3 2 3 4 5" xfId="19112" xr:uid="{00000000-0005-0000-0000-00000B570000}"/>
    <cellStyle name="Normal 2 3 2 3 4 6" xfId="23359" xr:uid="{00000000-0005-0000-0000-00000C570000}"/>
    <cellStyle name="Normal 2 3 2 3 4 7" xfId="27462" xr:uid="{00000000-0005-0000-0000-00000D570000}"/>
    <cellStyle name="Normal 2 3 2 3 5" xfId="3297" xr:uid="{00000000-0005-0000-0000-00000E570000}"/>
    <cellStyle name="Normal 2 3 2 3 5 2" xfId="8270" xr:uid="{00000000-0005-0000-0000-00000F570000}"/>
    <cellStyle name="Normal 2 3 2 3 5 3" xfId="12547" xr:uid="{00000000-0005-0000-0000-000010570000}"/>
    <cellStyle name="Normal 2 3 2 3 5 4" xfId="16806" xr:uid="{00000000-0005-0000-0000-000011570000}"/>
    <cellStyle name="Normal 2 3 2 3 5 5" xfId="21024" xr:uid="{00000000-0005-0000-0000-000012570000}"/>
    <cellStyle name="Normal 2 3 2 3 5 6" xfId="25220" xr:uid="{00000000-0005-0000-0000-000013570000}"/>
    <cellStyle name="Normal 2 3 2 3 5 7" xfId="29116" xr:uid="{00000000-0005-0000-0000-000014570000}"/>
    <cellStyle name="Normal 2 3 2 3 6" xfId="4645" xr:uid="{00000000-0005-0000-0000-000015570000}"/>
    <cellStyle name="Normal 2 3 2 3 6 2" xfId="9617" xr:uid="{00000000-0005-0000-0000-000016570000}"/>
    <cellStyle name="Normal 2 3 2 3 6 3" xfId="13895" xr:uid="{00000000-0005-0000-0000-000017570000}"/>
    <cellStyle name="Normal 2 3 2 3 6 4" xfId="18151" xr:uid="{00000000-0005-0000-0000-000018570000}"/>
    <cellStyle name="Normal 2 3 2 3 6 5" xfId="22368" xr:uid="{00000000-0005-0000-0000-000019570000}"/>
    <cellStyle name="Normal 2 3 2 3 6 6" xfId="26554" xr:uid="{00000000-0005-0000-0000-00001A570000}"/>
    <cellStyle name="Normal 2 3 2 3 6 7" xfId="30433" xr:uid="{00000000-0005-0000-0000-00001B570000}"/>
    <cellStyle name="Normal 2 3 2 3 7" xfId="5519" xr:uid="{00000000-0005-0000-0000-00001C570000}"/>
    <cellStyle name="Normal 2 3 2 3 8" xfId="9280" xr:uid="{00000000-0005-0000-0000-00001D570000}"/>
    <cellStyle name="Normal 2 3 2 3 9" xfId="13558" xr:uid="{00000000-0005-0000-0000-00001E570000}"/>
    <cellStyle name="Normal 2 3 2 4" xfId="643" xr:uid="{00000000-0005-0000-0000-00001F570000}"/>
    <cellStyle name="Normal 2 3 2 4 10" xfId="14982" xr:uid="{00000000-0005-0000-0000-000020570000}"/>
    <cellStyle name="Normal 2 3 2 4 11" xfId="16344" xr:uid="{00000000-0005-0000-0000-000021570000}"/>
    <cellStyle name="Normal 2 3 2 4 12" xfId="23470" xr:uid="{00000000-0005-0000-0000-000022570000}"/>
    <cellStyle name="Normal 2 3 2 4 2" xfId="1703" xr:uid="{00000000-0005-0000-0000-000023570000}"/>
    <cellStyle name="Normal 2 3 2 4 2 2" xfId="2534" xr:uid="{00000000-0005-0000-0000-000024570000}"/>
    <cellStyle name="Normal 2 3 2 4 2 2 2" xfId="7509" xr:uid="{00000000-0005-0000-0000-000025570000}"/>
    <cellStyle name="Normal 2 3 2 4 2 2 3" xfId="11794" xr:uid="{00000000-0005-0000-0000-000026570000}"/>
    <cellStyle name="Normal 2 3 2 4 2 2 4" xfId="16066" xr:uid="{00000000-0005-0000-0000-000027570000}"/>
    <cellStyle name="Normal 2 3 2 4 2 2 5" xfId="20299" xr:uid="{00000000-0005-0000-0000-000028570000}"/>
    <cellStyle name="Normal 2 3 2 4 2 2 6" xfId="24538" xr:uid="{00000000-0005-0000-0000-000029570000}"/>
    <cellStyle name="Normal 2 3 2 4 2 2 7" xfId="28612" xr:uid="{00000000-0005-0000-0000-00002A570000}"/>
    <cellStyle name="Normal 2 3 2 4 2 3" xfId="4010" xr:uid="{00000000-0005-0000-0000-00002B570000}"/>
    <cellStyle name="Normal 2 3 2 4 2 3 2" xfId="8984" xr:uid="{00000000-0005-0000-0000-00002C570000}"/>
    <cellStyle name="Normal 2 3 2 4 2 3 3" xfId="13261" xr:uid="{00000000-0005-0000-0000-00002D570000}"/>
    <cellStyle name="Normal 2 3 2 4 2 3 4" xfId="17519" xr:uid="{00000000-0005-0000-0000-00002E570000}"/>
    <cellStyle name="Normal 2 3 2 4 2 3 5" xfId="21738" xr:uid="{00000000-0005-0000-0000-00002F570000}"/>
    <cellStyle name="Normal 2 3 2 4 2 3 6" xfId="25933" xr:uid="{00000000-0005-0000-0000-000030570000}"/>
    <cellStyle name="Normal 2 3 2 4 2 3 7" xfId="29829" xr:uid="{00000000-0005-0000-0000-000031570000}"/>
    <cellStyle name="Normal 2 3 2 4 2 4" xfId="6677" xr:uid="{00000000-0005-0000-0000-000032570000}"/>
    <cellStyle name="Normal 2 3 2 4 2 5" xfId="10965" xr:uid="{00000000-0005-0000-0000-000033570000}"/>
    <cellStyle name="Normal 2 3 2 4 2 6" xfId="15240" xr:uid="{00000000-0005-0000-0000-000034570000}"/>
    <cellStyle name="Normal 2 3 2 4 2 7" xfId="19477" xr:uid="{00000000-0005-0000-0000-000035570000}"/>
    <cellStyle name="Normal 2 3 2 4 2 8" xfId="23721" xr:uid="{00000000-0005-0000-0000-000036570000}"/>
    <cellStyle name="Normal 2 3 2 4 2 9" xfId="27807" xr:uid="{00000000-0005-0000-0000-000037570000}"/>
    <cellStyle name="Normal 2 3 2 4 3" xfId="2533" xr:uid="{00000000-0005-0000-0000-000038570000}"/>
    <cellStyle name="Normal 2 3 2 4 3 2" xfId="7508" xr:uid="{00000000-0005-0000-0000-000039570000}"/>
    <cellStyle name="Normal 2 3 2 4 3 3" xfId="11793" xr:uid="{00000000-0005-0000-0000-00003A570000}"/>
    <cellStyle name="Normal 2 3 2 4 3 4" xfId="16065" xr:uid="{00000000-0005-0000-0000-00003B570000}"/>
    <cellStyle name="Normal 2 3 2 4 3 5" xfId="20298" xr:uid="{00000000-0005-0000-0000-00003C570000}"/>
    <cellStyle name="Normal 2 3 2 4 3 6" xfId="24537" xr:uid="{00000000-0005-0000-0000-00003D570000}"/>
    <cellStyle name="Normal 2 3 2 4 3 7" xfId="28611" xr:uid="{00000000-0005-0000-0000-00003E570000}"/>
    <cellStyle name="Normal 2 3 2 4 4" xfId="1702" xr:uid="{00000000-0005-0000-0000-00003F570000}"/>
    <cellStyle name="Normal 2 3 2 4 4 2" xfId="6676" xr:uid="{00000000-0005-0000-0000-000040570000}"/>
    <cellStyle name="Normal 2 3 2 4 4 3" xfId="10964" xr:uid="{00000000-0005-0000-0000-000041570000}"/>
    <cellStyle name="Normal 2 3 2 4 4 4" xfId="15239" xr:uid="{00000000-0005-0000-0000-000042570000}"/>
    <cellStyle name="Normal 2 3 2 4 4 5" xfId="19476" xr:uid="{00000000-0005-0000-0000-000043570000}"/>
    <cellStyle name="Normal 2 3 2 4 4 6" xfId="23720" xr:uid="{00000000-0005-0000-0000-000044570000}"/>
    <cellStyle name="Normal 2 3 2 4 4 7" xfId="27806" xr:uid="{00000000-0005-0000-0000-000045570000}"/>
    <cellStyle name="Normal 2 3 2 4 5" xfId="3353" xr:uid="{00000000-0005-0000-0000-000046570000}"/>
    <cellStyle name="Normal 2 3 2 4 5 2" xfId="8327" xr:uid="{00000000-0005-0000-0000-000047570000}"/>
    <cellStyle name="Normal 2 3 2 4 5 3" xfId="12604" xr:uid="{00000000-0005-0000-0000-000048570000}"/>
    <cellStyle name="Normal 2 3 2 4 5 4" xfId="16862" xr:uid="{00000000-0005-0000-0000-000049570000}"/>
    <cellStyle name="Normal 2 3 2 4 5 5" xfId="21081" xr:uid="{00000000-0005-0000-0000-00004A570000}"/>
    <cellStyle name="Normal 2 3 2 4 5 6" xfId="25276" xr:uid="{00000000-0005-0000-0000-00004B570000}"/>
    <cellStyle name="Normal 2 3 2 4 5 7" xfId="29172" xr:uid="{00000000-0005-0000-0000-00004C570000}"/>
    <cellStyle name="Normal 2 3 2 4 6" xfId="4701" xr:uid="{00000000-0005-0000-0000-00004D570000}"/>
    <cellStyle name="Normal 2 3 2 4 6 2" xfId="9673" xr:uid="{00000000-0005-0000-0000-00004E570000}"/>
    <cellStyle name="Normal 2 3 2 4 6 3" xfId="13951" xr:uid="{00000000-0005-0000-0000-00004F570000}"/>
    <cellStyle name="Normal 2 3 2 4 6 4" xfId="18207" xr:uid="{00000000-0005-0000-0000-000050570000}"/>
    <cellStyle name="Normal 2 3 2 4 6 5" xfId="22424" xr:uid="{00000000-0005-0000-0000-000051570000}"/>
    <cellStyle name="Normal 2 3 2 4 6 6" xfId="26610" xr:uid="{00000000-0005-0000-0000-000052570000}"/>
    <cellStyle name="Normal 2 3 2 4 6 7" xfId="30489" xr:uid="{00000000-0005-0000-0000-000053570000}"/>
    <cellStyle name="Normal 2 3 2 4 7" xfId="5619" xr:uid="{00000000-0005-0000-0000-000054570000}"/>
    <cellStyle name="Normal 2 3 2 4 8" xfId="6417" xr:uid="{00000000-0005-0000-0000-000055570000}"/>
    <cellStyle name="Normal 2 3 2 4 9" xfId="10706" xr:uid="{00000000-0005-0000-0000-000056570000}"/>
    <cellStyle name="Normal 2 3 2 5" xfId="1704" xr:uid="{00000000-0005-0000-0000-000057570000}"/>
    <cellStyle name="Normal 2 3 2 5 2" xfId="2535" xr:uid="{00000000-0005-0000-0000-000058570000}"/>
    <cellStyle name="Normal 2 3 2 5 2 2" xfId="7510" xr:uid="{00000000-0005-0000-0000-000059570000}"/>
    <cellStyle name="Normal 2 3 2 5 2 3" xfId="11795" xr:uid="{00000000-0005-0000-0000-00005A570000}"/>
    <cellStyle name="Normal 2 3 2 5 2 4" xfId="16067" xr:uid="{00000000-0005-0000-0000-00005B570000}"/>
    <cellStyle name="Normal 2 3 2 5 2 5" xfId="20300" xr:uid="{00000000-0005-0000-0000-00005C570000}"/>
    <cellStyle name="Normal 2 3 2 5 2 6" xfId="24539" xr:uid="{00000000-0005-0000-0000-00005D570000}"/>
    <cellStyle name="Normal 2 3 2 5 2 7" xfId="28613" xr:uid="{00000000-0005-0000-0000-00005E570000}"/>
    <cellStyle name="Normal 2 3 2 5 3" xfId="3681" xr:uid="{00000000-0005-0000-0000-00005F570000}"/>
    <cellStyle name="Normal 2 3 2 5 3 2" xfId="8655" xr:uid="{00000000-0005-0000-0000-000060570000}"/>
    <cellStyle name="Normal 2 3 2 5 3 3" xfId="12932" xr:uid="{00000000-0005-0000-0000-000061570000}"/>
    <cellStyle name="Normal 2 3 2 5 3 4" xfId="17190" xr:uid="{00000000-0005-0000-0000-000062570000}"/>
    <cellStyle name="Normal 2 3 2 5 3 5" xfId="21409" xr:uid="{00000000-0005-0000-0000-000063570000}"/>
    <cellStyle name="Normal 2 3 2 5 3 6" xfId="25604" xr:uid="{00000000-0005-0000-0000-000064570000}"/>
    <cellStyle name="Normal 2 3 2 5 3 7" xfId="29500" xr:uid="{00000000-0005-0000-0000-000065570000}"/>
    <cellStyle name="Normal 2 3 2 5 4" xfId="6678" xr:uid="{00000000-0005-0000-0000-000066570000}"/>
    <cellStyle name="Normal 2 3 2 5 5" xfId="10966" xr:uid="{00000000-0005-0000-0000-000067570000}"/>
    <cellStyle name="Normal 2 3 2 5 6" xfId="15241" xr:uid="{00000000-0005-0000-0000-000068570000}"/>
    <cellStyle name="Normal 2 3 2 5 7" xfId="19478" xr:uid="{00000000-0005-0000-0000-000069570000}"/>
    <cellStyle name="Normal 2 3 2 5 8" xfId="23722" xr:uid="{00000000-0005-0000-0000-00006A570000}"/>
    <cellStyle name="Normal 2 3 2 5 9" xfId="27808" xr:uid="{00000000-0005-0000-0000-00006B570000}"/>
    <cellStyle name="Normal 2 3 2 6" xfId="1895" xr:uid="{00000000-0005-0000-0000-00006C570000}"/>
    <cellStyle name="Normal 2 3 2 6 2" xfId="6869" xr:uid="{00000000-0005-0000-0000-00006D570000}"/>
    <cellStyle name="Normal 2 3 2 6 3" xfId="11155" xr:uid="{00000000-0005-0000-0000-00006E570000}"/>
    <cellStyle name="Normal 2 3 2 6 4" xfId="15429" xr:uid="{00000000-0005-0000-0000-00006F570000}"/>
    <cellStyle name="Normal 2 3 2 6 5" xfId="19664" xr:uid="{00000000-0005-0000-0000-000070570000}"/>
    <cellStyle name="Normal 2 3 2 6 6" xfId="23904" xr:uid="{00000000-0005-0000-0000-000071570000}"/>
    <cellStyle name="Normal 2 3 2 6 7" xfId="27985" xr:uid="{00000000-0005-0000-0000-000072570000}"/>
    <cellStyle name="Normal 2 3 2 7" xfId="995" xr:uid="{00000000-0005-0000-0000-000073570000}"/>
    <cellStyle name="Normal 2 3 2 7 2" xfId="5971" xr:uid="{00000000-0005-0000-0000-000074570000}"/>
    <cellStyle name="Normal 2 3 2 7 3" xfId="10261" xr:uid="{00000000-0005-0000-0000-000075570000}"/>
    <cellStyle name="Normal 2 3 2 7 4" xfId="14539" xr:uid="{00000000-0005-0000-0000-000076570000}"/>
    <cellStyle name="Normal 2 3 2 7 5" xfId="18791" xr:uid="{00000000-0005-0000-0000-000077570000}"/>
    <cellStyle name="Normal 2 3 2 7 6" xfId="23042" xr:uid="{00000000-0005-0000-0000-000078570000}"/>
    <cellStyle name="Normal 2 3 2 7 7" xfId="27176" xr:uid="{00000000-0005-0000-0000-000079570000}"/>
    <cellStyle name="Normal 2 3 2 8" xfId="3023" xr:uid="{00000000-0005-0000-0000-00007A570000}"/>
    <cellStyle name="Normal 2 3 2 8 2" xfId="7996" xr:uid="{00000000-0005-0000-0000-00007B570000}"/>
    <cellStyle name="Normal 2 3 2 8 3" xfId="12273" xr:uid="{00000000-0005-0000-0000-00007C570000}"/>
    <cellStyle name="Normal 2 3 2 8 4" xfId="16532" xr:uid="{00000000-0005-0000-0000-00007D570000}"/>
    <cellStyle name="Normal 2 3 2 8 5" xfId="20751" xr:uid="{00000000-0005-0000-0000-00007E570000}"/>
    <cellStyle name="Normal 2 3 2 8 6" xfId="24947" xr:uid="{00000000-0005-0000-0000-00007F570000}"/>
    <cellStyle name="Normal 2 3 2 8 7" xfId="28843" xr:uid="{00000000-0005-0000-0000-000080570000}"/>
    <cellStyle name="Normal 2 3 2 9" xfId="4373" xr:uid="{00000000-0005-0000-0000-000081570000}"/>
    <cellStyle name="Normal 2 3 2 9 2" xfId="9345" xr:uid="{00000000-0005-0000-0000-000082570000}"/>
    <cellStyle name="Normal 2 3 2 9 3" xfId="13623" xr:uid="{00000000-0005-0000-0000-000083570000}"/>
    <cellStyle name="Normal 2 3 2 9 4" xfId="17879" xr:uid="{00000000-0005-0000-0000-000084570000}"/>
    <cellStyle name="Normal 2 3 2 9 5" xfId="22096" xr:uid="{00000000-0005-0000-0000-000085570000}"/>
    <cellStyle name="Normal 2 3 2 9 6" xfId="26282" xr:uid="{00000000-0005-0000-0000-000086570000}"/>
    <cellStyle name="Normal 2 3 2 9 7" xfId="30161" xr:uid="{00000000-0005-0000-0000-000087570000}"/>
    <cellStyle name="Normal 2 3 3" xfId="349" xr:uid="{00000000-0005-0000-0000-000088570000}"/>
    <cellStyle name="Normal 2 3 4" xfId="395" xr:uid="{00000000-0005-0000-0000-000089570000}"/>
    <cellStyle name="Normal 2 3 4 10" xfId="12176" xr:uid="{00000000-0005-0000-0000-00008A570000}"/>
    <cellStyle name="Normal 2 3 4 11" xfId="16436" xr:uid="{00000000-0005-0000-0000-00008B570000}"/>
    <cellStyle name="Normal 2 3 4 12" xfId="20545" xr:uid="{00000000-0005-0000-0000-00008C570000}"/>
    <cellStyle name="Normal 2 3 4 13" xfId="24856" xr:uid="{00000000-0005-0000-0000-00008D570000}"/>
    <cellStyle name="Normal 2 3 4 2" xfId="769" xr:uid="{00000000-0005-0000-0000-00008E570000}"/>
    <cellStyle name="Normal 2 3 4 2 10" xfId="22822" xr:uid="{00000000-0005-0000-0000-00008F570000}"/>
    <cellStyle name="Normal 2 3 4 2 11" xfId="26974" xr:uid="{00000000-0005-0000-0000-000090570000}"/>
    <cellStyle name="Normal 2 3 4 2 2" xfId="2536" xr:uid="{00000000-0005-0000-0000-000091570000}"/>
    <cellStyle name="Normal 2 3 4 2 2 2" xfId="4136" xr:uid="{00000000-0005-0000-0000-000092570000}"/>
    <cellStyle name="Normal 2 3 4 2 2 2 2" xfId="9110" xr:uid="{00000000-0005-0000-0000-000093570000}"/>
    <cellStyle name="Normal 2 3 4 2 2 2 3" xfId="13387" xr:uid="{00000000-0005-0000-0000-000094570000}"/>
    <cellStyle name="Normal 2 3 4 2 2 2 4" xfId="17645" xr:uid="{00000000-0005-0000-0000-000095570000}"/>
    <cellStyle name="Normal 2 3 4 2 2 2 5" xfId="21864" xr:uid="{00000000-0005-0000-0000-000096570000}"/>
    <cellStyle name="Normal 2 3 4 2 2 2 6" xfId="26059" xr:uid="{00000000-0005-0000-0000-000097570000}"/>
    <cellStyle name="Normal 2 3 4 2 2 2 7" xfId="29955" xr:uid="{00000000-0005-0000-0000-000098570000}"/>
    <cellStyle name="Normal 2 3 4 2 2 3" xfId="7511" xr:uid="{00000000-0005-0000-0000-000099570000}"/>
    <cellStyle name="Normal 2 3 4 2 2 4" xfId="11796" xr:uid="{00000000-0005-0000-0000-00009A570000}"/>
    <cellStyle name="Normal 2 3 4 2 2 5" xfId="16068" xr:uid="{00000000-0005-0000-0000-00009B570000}"/>
    <cellStyle name="Normal 2 3 4 2 2 6" xfId="20301" xr:uid="{00000000-0005-0000-0000-00009C570000}"/>
    <cellStyle name="Normal 2 3 4 2 2 7" xfId="24540" xr:uid="{00000000-0005-0000-0000-00009D570000}"/>
    <cellStyle name="Normal 2 3 4 2 2 8" xfId="28614" xr:uid="{00000000-0005-0000-0000-00009E570000}"/>
    <cellStyle name="Normal 2 3 4 2 3" xfId="1705" xr:uid="{00000000-0005-0000-0000-00009F570000}"/>
    <cellStyle name="Normal 2 3 4 2 3 2" xfId="6679" xr:uid="{00000000-0005-0000-0000-0000A0570000}"/>
    <cellStyle name="Normal 2 3 4 2 3 3" xfId="10967" xr:uid="{00000000-0005-0000-0000-0000A1570000}"/>
    <cellStyle name="Normal 2 3 4 2 3 4" xfId="15242" xr:uid="{00000000-0005-0000-0000-0000A2570000}"/>
    <cellStyle name="Normal 2 3 4 2 3 5" xfId="19479" xr:uid="{00000000-0005-0000-0000-0000A3570000}"/>
    <cellStyle name="Normal 2 3 4 2 3 6" xfId="23723" xr:uid="{00000000-0005-0000-0000-0000A4570000}"/>
    <cellStyle name="Normal 2 3 4 2 3 7" xfId="27809" xr:uid="{00000000-0005-0000-0000-0000A5570000}"/>
    <cellStyle name="Normal 2 3 4 2 4" xfId="3479" xr:uid="{00000000-0005-0000-0000-0000A6570000}"/>
    <cellStyle name="Normal 2 3 4 2 4 2" xfId="8453" xr:uid="{00000000-0005-0000-0000-0000A7570000}"/>
    <cellStyle name="Normal 2 3 4 2 4 3" xfId="12730" xr:uid="{00000000-0005-0000-0000-0000A8570000}"/>
    <cellStyle name="Normal 2 3 4 2 4 4" xfId="16988" xr:uid="{00000000-0005-0000-0000-0000A9570000}"/>
    <cellStyle name="Normal 2 3 4 2 4 5" xfId="21207" xr:uid="{00000000-0005-0000-0000-0000AA570000}"/>
    <cellStyle name="Normal 2 3 4 2 4 6" xfId="25402" xr:uid="{00000000-0005-0000-0000-0000AB570000}"/>
    <cellStyle name="Normal 2 3 4 2 4 7" xfId="29298" xr:uid="{00000000-0005-0000-0000-0000AC570000}"/>
    <cellStyle name="Normal 2 3 4 2 5" xfId="4827" xr:uid="{00000000-0005-0000-0000-0000AD570000}"/>
    <cellStyle name="Normal 2 3 4 2 5 2" xfId="9799" xr:uid="{00000000-0005-0000-0000-0000AE570000}"/>
    <cellStyle name="Normal 2 3 4 2 5 3" xfId="14077" xr:uid="{00000000-0005-0000-0000-0000AF570000}"/>
    <cellStyle name="Normal 2 3 4 2 5 4" xfId="18333" xr:uid="{00000000-0005-0000-0000-0000B0570000}"/>
    <cellStyle name="Normal 2 3 4 2 5 5" xfId="22550" xr:uid="{00000000-0005-0000-0000-0000B1570000}"/>
    <cellStyle name="Normal 2 3 4 2 5 6" xfId="26736" xr:uid="{00000000-0005-0000-0000-0000B2570000}"/>
    <cellStyle name="Normal 2 3 4 2 5 7" xfId="30615" xr:uid="{00000000-0005-0000-0000-0000B3570000}"/>
    <cellStyle name="Normal 2 3 4 2 6" xfId="5745" xr:uid="{00000000-0005-0000-0000-0000B4570000}"/>
    <cellStyle name="Normal 2 3 4 2 7" xfId="10037" xr:uid="{00000000-0005-0000-0000-0000B5570000}"/>
    <cellStyle name="Normal 2 3 4 2 8" xfId="14315" xr:uid="{00000000-0005-0000-0000-0000B6570000}"/>
    <cellStyle name="Normal 2 3 4 2 9" xfId="18571" xr:uid="{00000000-0005-0000-0000-0000B7570000}"/>
    <cellStyle name="Normal 2 3 4 3" xfId="2028" xr:uid="{00000000-0005-0000-0000-0000B8570000}"/>
    <cellStyle name="Normal 2 3 4 3 2" xfId="3807" xr:uid="{00000000-0005-0000-0000-0000B9570000}"/>
    <cellStyle name="Normal 2 3 4 3 2 2" xfId="8781" xr:uid="{00000000-0005-0000-0000-0000BA570000}"/>
    <cellStyle name="Normal 2 3 4 3 2 3" xfId="13058" xr:uid="{00000000-0005-0000-0000-0000BB570000}"/>
    <cellStyle name="Normal 2 3 4 3 2 4" xfId="17316" xr:uid="{00000000-0005-0000-0000-0000BC570000}"/>
    <cellStyle name="Normal 2 3 4 3 2 5" xfId="21535" xr:uid="{00000000-0005-0000-0000-0000BD570000}"/>
    <cellStyle name="Normal 2 3 4 3 2 6" xfId="25730" xr:uid="{00000000-0005-0000-0000-0000BE570000}"/>
    <cellStyle name="Normal 2 3 4 3 2 7" xfId="29626" xr:uid="{00000000-0005-0000-0000-0000BF570000}"/>
    <cellStyle name="Normal 2 3 4 3 3" xfId="7002" xr:uid="{00000000-0005-0000-0000-0000C0570000}"/>
    <cellStyle name="Normal 2 3 4 3 4" xfId="11287" xr:uid="{00000000-0005-0000-0000-0000C1570000}"/>
    <cellStyle name="Normal 2 3 4 3 5" xfId="15559" xr:uid="{00000000-0005-0000-0000-0000C2570000}"/>
    <cellStyle name="Normal 2 3 4 3 6" xfId="19793" xr:uid="{00000000-0005-0000-0000-0000C3570000}"/>
    <cellStyle name="Normal 2 3 4 3 7" xfId="24031" xr:uid="{00000000-0005-0000-0000-0000C4570000}"/>
    <cellStyle name="Normal 2 3 4 3 8" xfId="28109" xr:uid="{00000000-0005-0000-0000-0000C5570000}"/>
    <cellStyle name="Normal 2 3 4 4" xfId="1167" xr:uid="{00000000-0005-0000-0000-0000C6570000}"/>
    <cellStyle name="Normal 2 3 4 4 2" xfId="6142" xr:uid="{00000000-0005-0000-0000-0000C7570000}"/>
    <cellStyle name="Normal 2 3 4 4 3" xfId="10431" xr:uid="{00000000-0005-0000-0000-0000C8570000}"/>
    <cellStyle name="Normal 2 3 4 4 4" xfId="14709" xr:uid="{00000000-0005-0000-0000-0000C9570000}"/>
    <cellStyle name="Normal 2 3 4 4 5" xfId="18951" xr:uid="{00000000-0005-0000-0000-0000CA570000}"/>
    <cellStyle name="Normal 2 3 4 4 6" xfId="23197" xr:uid="{00000000-0005-0000-0000-0000CB570000}"/>
    <cellStyle name="Normal 2 3 4 4 7" xfId="27302" xr:uid="{00000000-0005-0000-0000-0000CC570000}"/>
    <cellStyle name="Normal 2 3 4 5" xfId="2686" xr:uid="{00000000-0005-0000-0000-0000CD570000}"/>
    <cellStyle name="Normal 2 3 4 6" xfId="3150" xr:uid="{00000000-0005-0000-0000-0000CE570000}"/>
    <cellStyle name="Normal 2 3 4 6 2" xfId="8123" xr:uid="{00000000-0005-0000-0000-0000CF570000}"/>
    <cellStyle name="Normal 2 3 4 6 3" xfId="12400" xr:uid="{00000000-0005-0000-0000-0000D0570000}"/>
    <cellStyle name="Normal 2 3 4 6 4" xfId="16659" xr:uid="{00000000-0005-0000-0000-0000D1570000}"/>
    <cellStyle name="Normal 2 3 4 6 5" xfId="20877" xr:uid="{00000000-0005-0000-0000-0000D2570000}"/>
    <cellStyle name="Normal 2 3 4 6 6" xfId="25073" xr:uid="{00000000-0005-0000-0000-0000D3570000}"/>
    <cellStyle name="Normal 2 3 4 6 7" xfId="28969" xr:uid="{00000000-0005-0000-0000-0000D4570000}"/>
    <cellStyle name="Normal 2 3 4 7" xfId="4498" xr:uid="{00000000-0005-0000-0000-0000D5570000}"/>
    <cellStyle name="Normal 2 3 4 7 2" xfId="9470" xr:uid="{00000000-0005-0000-0000-0000D6570000}"/>
    <cellStyle name="Normal 2 3 4 7 3" xfId="13748" xr:uid="{00000000-0005-0000-0000-0000D7570000}"/>
    <cellStyle name="Normal 2 3 4 7 4" xfId="18004" xr:uid="{00000000-0005-0000-0000-0000D8570000}"/>
    <cellStyle name="Normal 2 3 4 7 5" xfId="22221" xr:uid="{00000000-0005-0000-0000-0000D9570000}"/>
    <cellStyle name="Normal 2 3 4 7 6" xfId="26407" xr:uid="{00000000-0005-0000-0000-0000DA570000}"/>
    <cellStyle name="Normal 2 3 4 7 7" xfId="30286" xr:uid="{00000000-0005-0000-0000-0000DB570000}"/>
    <cellStyle name="Normal 2 3 4 8" xfId="5372" xr:uid="{00000000-0005-0000-0000-0000DC570000}"/>
    <cellStyle name="Normal 2 3 4 9" xfId="7898" xr:uid="{00000000-0005-0000-0000-0000DD570000}"/>
    <cellStyle name="Normal 2 4" xfId="194" xr:uid="{00000000-0005-0000-0000-0000DE570000}"/>
    <cellStyle name="Normal 2 4 2" xfId="1023" xr:uid="{00000000-0005-0000-0000-0000DF570000}"/>
    <cellStyle name="Normal 2 4 3" xfId="2722" xr:uid="{00000000-0005-0000-0000-0000E0570000}"/>
    <cellStyle name="Normal 2 4 4" xfId="2715" xr:uid="{00000000-0005-0000-0000-0000E1570000}"/>
    <cellStyle name="Normal 2 4 4 2" xfId="7690" xr:uid="{00000000-0005-0000-0000-0000E2570000}"/>
    <cellStyle name="Normal 2 4 4 3" xfId="11972" xr:uid="{00000000-0005-0000-0000-0000E3570000}"/>
    <cellStyle name="Normal 2 4 4 4" xfId="16246" xr:uid="{00000000-0005-0000-0000-0000E4570000}"/>
    <cellStyle name="Normal 2 4 4 5" xfId="20471" xr:uid="{00000000-0005-0000-0000-0000E5570000}"/>
    <cellStyle name="Normal 2 4 4 6" xfId="24704" xr:uid="{00000000-0005-0000-0000-0000E6570000}"/>
    <cellStyle name="Normal 2 4 4 7" xfId="28749" xr:uid="{00000000-0005-0000-0000-0000E7570000}"/>
    <cellStyle name="Normal 2 5" xfId="197" xr:uid="{00000000-0005-0000-0000-0000E8570000}"/>
    <cellStyle name="Normal 2 6" xfId="204" xr:uid="{00000000-0005-0000-0000-0000E9570000}"/>
    <cellStyle name="Normal 2 7" xfId="55" xr:uid="{00000000-0005-0000-0000-0000EA570000}"/>
    <cellStyle name="Normal 2 7 10" xfId="5130" xr:uid="{00000000-0005-0000-0000-0000EB570000}"/>
    <cellStyle name="Normal 2 7 11" xfId="7696" xr:uid="{00000000-0005-0000-0000-0000EC570000}"/>
    <cellStyle name="Normal 2 7 12" xfId="18905" xr:uid="{00000000-0005-0000-0000-0000ED570000}"/>
    <cellStyle name="Normal 2 7 13" xfId="5227" xr:uid="{00000000-0005-0000-0000-0000EE570000}"/>
    <cellStyle name="Normal 2 7 2" xfId="359" xr:uid="{00000000-0005-0000-0000-0000EF570000}"/>
    <cellStyle name="Normal 2 7 2 10" xfId="20597" xr:uid="{00000000-0005-0000-0000-0000F0570000}"/>
    <cellStyle name="Normal 2 7 2 11" xfId="24841" xr:uid="{00000000-0005-0000-0000-0000F1570000}"/>
    <cellStyle name="Normal 2 7 2 2" xfId="733" xr:uid="{00000000-0005-0000-0000-0000F2570000}"/>
    <cellStyle name="Normal 2 7 2 2 10" xfId="26938" xr:uid="{00000000-0005-0000-0000-0000F3570000}"/>
    <cellStyle name="Normal 2 7 2 2 2" xfId="2537" xr:uid="{00000000-0005-0000-0000-0000F4570000}"/>
    <cellStyle name="Normal 2 7 2 2 2 2" xfId="4100" xr:uid="{00000000-0005-0000-0000-0000F5570000}"/>
    <cellStyle name="Normal 2 7 2 2 2 2 2" xfId="9074" xr:uid="{00000000-0005-0000-0000-0000F6570000}"/>
    <cellStyle name="Normal 2 7 2 2 2 2 3" xfId="13351" xr:uid="{00000000-0005-0000-0000-0000F7570000}"/>
    <cellStyle name="Normal 2 7 2 2 2 2 4" xfId="17609" xr:uid="{00000000-0005-0000-0000-0000F8570000}"/>
    <cellStyle name="Normal 2 7 2 2 2 2 5" xfId="21828" xr:uid="{00000000-0005-0000-0000-0000F9570000}"/>
    <cellStyle name="Normal 2 7 2 2 2 2 6" xfId="26023" xr:uid="{00000000-0005-0000-0000-0000FA570000}"/>
    <cellStyle name="Normal 2 7 2 2 2 2 7" xfId="29919" xr:uid="{00000000-0005-0000-0000-0000FB570000}"/>
    <cellStyle name="Normal 2 7 2 2 2 3" xfId="7512" xr:uid="{00000000-0005-0000-0000-0000FC570000}"/>
    <cellStyle name="Normal 2 7 2 2 2 4" xfId="11797" xr:uid="{00000000-0005-0000-0000-0000FD570000}"/>
    <cellStyle name="Normal 2 7 2 2 2 5" xfId="16069" xr:uid="{00000000-0005-0000-0000-0000FE570000}"/>
    <cellStyle name="Normal 2 7 2 2 2 6" xfId="20302" xr:uid="{00000000-0005-0000-0000-0000FF570000}"/>
    <cellStyle name="Normal 2 7 2 2 2 7" xfId="24541" xr:uid="{00000000-0005-0000-0000-000000580000}"/>
    <cellStyle name="Normal 2 7 2 2 2 8" xfId="28615" xr:uid="{00000000-0005-0000-0000-000001580000}"/>
    <cellStyle name="Normal 2 7 2 2 3" xfId="3443" xr:uid="{00000000-0005-0000-0000-000002580000}"/>
    <cellStyle name="Normal 2 7 2 2 3 2" xfId="8417" xr:uid="{00000000-0005-0000-0000-000003580000}"/>
    <cellStyle name="Normal 2 7 2 2 3 3" xfId="12694" xr:uid="{00000000-0005-0000-0000-000004580000}"/>
    <cellStyle name="Normal 2 7 2 2 3 4" xfId="16952" xr:uid="{00000000-0005-0000-0000-000005580000}"/>
    <cellStyle name="Normal 2 7 2 2 3 5" xfId="21171" xr:uid="{00000000-0005-0000-0000-000006580000}"/>
    <cellStyle name="Normal 2 7 2 2 3 6" xfId="25366" xr:uid="{00000000-0005-0000-0000-000007580000}"/>
    <cellStyle name="Normal 2 7 2 2 3 7" xfId="29262" xr:uid="{00000000-0005-0000-0000-000008580000}"/>
    <cellStyle name="Normal 2 7 2 2 4" xfId="4791" xr:uid="{00000000-0005-0000-0000-000009580000}"/>
    <cellStyle name="Normal 2 7 2 2 4 2" xfId="9763" xr:uid="{00000000-0005-0000-0000-00000A580000}"/>
    <cellStyle name="Normal 2 7 2 2 4 3" xfId="14041" xr:uid="{00000000-0005-0000-0000-00000B580000}"/>
    <cellStyle name="Normal 2 7 2 2 4 4" xfId="18297" xr:uid="{00000000-0005-0000-0000-00000C580000}"/>
    <cellStyle name="Normal 2 7 2 2 4 5" xfId="22514" xr:uid="{00000000-0005-0000-0000-00000D580000}"/>
    <cellStyle name="Normal 2 7 2 2 4 6" xfId="26700" xr:uid="{00000000-0005-0000-0000-00000E580000}"/>
    <cellStyle name="Normal 2 7 2 2 4 7" xfId="30579" xr:uid="{00000000-0005-0000-0000-00000F580000}"/>
    <cellStyle name="Normal 2 7 2 2 5" xfId="5709" xr:uid="{00000000-0005-0000-0000-000010580000}"/>
    <cellStyle name="Normal 2 7 2 2 6" xfId="10001" xr:uid="{00000000-0005-0000-0000-000011580000}"/>
    <cellStyle name="Normal 2 7 2 2 7" xfId="14279" xr:uid="{00000000-0005-0000-0000-000012580000}"/>
    <cellStyle name="Normal 2 7 2 2 8" xfId="18535" xr:uid="{00000000-0005-0000-0000-000013580000}"/>
    <cellStyle name="Normal 2 7 2 2 9" xfId="22786" xr:uid="{00000000-0005-0000-0000-000014580000}"/>
    <cellStyle name="Normal 2 7 2 3" xfId="1706" xr:uid="{00000000-0005-0000-0000-000015580000}"/>
    <cellStyle name="Normal 2 7 2 3 2" xfId="3771" xr:uid="{00000000-0005-0000-0000-000016580000}"/>
    <cellStyle name="Normal 2 7 2 3 2 2" xfId="8745" xr:uid="{00000000-0005-0000-0000-000017580000}"/>
    <cellStyle name="Normal 2 7 2 3 2 3" xfId="13022" xr:uid="{00000000-0005-0000-0000-000018580000}"/>
    <cellStyle name="Normal 2 7 2 3 2 4" xfId="17280" xr:uid="{00000000-0005-0000-0000-000019580000}"/>
    <cellStyle name="Normal 2 7 2 3 2 5" xfId="21499" xr:uid="{00000000-0005-0000-0000-00001A580000}"/>
    <cellStyle name="Normal 2 7 2 3 2 6" xfId="25694" xr:uid="{00000000-0005-0000-0000-00001B580000}"/>
    <cellStyle name="Normal 2 7 2 3 2 7" xfId="29590" xr:uid="{00000000-0005-0000-0000-00001C580000}"/>
    <cellStyle name="Normal 2 7 2 3 3" xfId="6680" xr:uid="{00000000-0005-0000-0000-00001D580000}"/>
    <cellStyle name="Normal 2 7 2 3 4" xfId="10968" xr:uid="{00000000-0005-0000-0000-00001E580000}"/>
    <cellStyle name="Normal 2 7 2 3 5" xfId="15243" xr:uid="{00000000-0005-0000-0000-00001F580000}"/>
    <cellStyle name="Normal 2 7 2 3 6" xfId="19480" xr:uid="{00000000-0005-0000-0000-000020580000}"/>
    <cellStyle name="Normal 2 7 2 3 7" xfId="23724" xr:uid="{00000000-0005-0000-0000-000021580000}"/>
    <cellStyle name="Normal 2 7 2 3 8" xfId="27810" xr:uid="{00000000-0005-0000-0000-000022580000}"/>
    <cellStyle name="Normal 2 7 2 4" xfId="3114" xr:uid="{00000000-0005-0000-0000-000023580000}"/>
    <cellStyle name="Normal 2 7 2 4 2" xfId="8087" xr:uid="{00000000-0005-0000-0000-000024580000}"/>
    <cellStyle name="Normal 2 7 2 4 3" xfId="12364" xr:uid="{00000000-0005-0000-0000-000025580000}"/>
    <cellStyle name="Normal 2 7 2 4 4" xfId="16623" xr:uid="{00000000-0005-0000-0000-000026580000}"/>
    <cellStyle name="Normal 2 7 2 4 5" xfId="20841" xr:uid="{00000000-0005-0000-0000-000027580000}"/>
    <cellStyle name="Normal 2 7 2 4 6" xfId="25037" xr:uid="{00000000-0005-0000-0000-000028580000}"/>
    <cellStyle name="Normal 2 7 2 4 7" xfId="28933" xr:uid="{00000000-0005-0000-0000-000029580000}"/>
    <cellStyle name="Normal 2 7 2 5" xfId="4462" xr:uid="{00000000-0005-0000-0000-00002A580000}"/>
    <cellStyle name="Normal 2 7 2 5 2" xfId="9434" xr:uid="{00000000-0005-0000-0000-00002B580000}"/>
    <cellStyle name="Normal 2 7 2 5 3" xfId="13712" xr:uid="{00000000-0005-0000-0000-00002C580000}"/>
    <cellStyle name="Normal 2 7 2 5 4" xfId="17968" xr:uid="{00000000-0005-0000-0000-00002D580000}"/>
    <cellStyle name="Normal 2 7 2 5 5" xfId="22185" xr:uid="{00000000-0005-0000-0000-00002E580000}"/>
    <cellStyle name="Normal 2 7 2 5 6" xfId="26371" xr:uid="{00000000-0005-0000-0000-00002F580000}"/>
    <cellStyle name="Normal 2 7 2 5 7" xfId="30250" xr:uid="{00000000-0005-0000-0000-000030580000}"/>
    <cellStyle name="Normal 2 7 2 6" xfId="5336" xr:uid="{00000000-0005-0000-0000-000031580000}"/>
    <cellStyle name="Normal 2 7 2 7" xfId="7875" xr:uid="{00000000-0005-0000-0000-000032580000}"/>
    <cellStyle name="Normal 2 7 2 8" xfId="12154" xr:uid="{00000000-0005-0000-0000-000033580000}"/>
    <cellStyle name="Normal 2 7 2 9" xfId="16415" xr:uid="{00000000-0005-0000-0000-000034580000}"/>
    <cellStyle name="Normal 2 7 3" xfId="492" xr:uid="{00000000-0005-0000-0000-000035580000}"/>
    <cellStyle name="Normal 2 7 3 10" xfId="12102" xr:uid="{00000000-0005-0000-0000-000036580000}"/>
    <cellStyle name="Normal 2 7 3 11" xfId="20689" xr:uid="{00000000-0005-0000-0000-000037580000}"/>
    <cellStyle name="Normal 2 7 3 2" xfId="866" xr:uid="{00000000-0005-0000-0000-000038580000}"/>
    <cellStyle name="Normal 2 7 3 2 10" xfId="27071" xr:uid="{00000000-0005-0000-0000-000039580000}"/>
    <cellStyle name="Normal 2 7 3 2 2" xfId="4233" xr:uid="{00000000-0005-0000-0000-00003A580000}"/>
    <cellStyle name="Normal 2 7 3 2 2 2" xfId="9207" xr:uid="{00000000-0005-0000-0000-00003B580000}"/>
    <cellStyle name="Normal 2 7 3 2 2 3" xfId="13484" xr:uid="{00000000-0005-0000-0000-00003C580000}"/>
    <cellStyle name="Normal 2 7 3 2 2 4" xfId="17742" xr:uid="{00000000-0005-0000-0000-00003D580000}"/>
    <cellStyle name="Normal 2 7 3 2 2 5" xfId="21961" xr:uid="{00000000-0005-0000-0000-00003E580000}"/>
    <cellStyle name="Normal 2 7 3 2 2 6" xfId="26156" xr:uid="{00000000-0005-0000-0000-00003F580000}"/>
    <cellStyle name="Normal 2 7 3 2 2 7" xfId="30052" xr:uid="{00000000-0005-0000-0000-000040580000}"/>
    <cellStyle name="Normal 2 7 3 2 3" xfId="3576" xr:uid="{00000000-0005-0000-0000-000041580000}"/>
    <cellStyle name="Normal 2 7 3 2 3 2" xfId="8550" xr:uid="{00000000-0005-0000-0000-000042580000}"/>
    <cellStyle name="Normal 2 7 3 2 3 3" xfId="12827" xr:uid="{00000000-0005-0000-0000-000043580000}"/>
    <cellStyle name="Normal 2 7 3 2 3 4" xfId="17085" xr:uid="{00000000-0005-0000-0000-000044580000}"/>
    <cellStyle name="Normal 2 7 3 2 3 5" xfId="21304" xr:uid="{00000000-0005-0000-0000-000045580000}"/>
    <cellStyle name="Normal 2 7 3 2 3 6" xfId="25499" xr:uid="{00000000-0005-0000-0000-000046580000}"/>
    <cellStyle name="Normal 2 7 3 2 3 7" xfId="29395" xr:uid="{00000000-0005-0000-0000-000047580000}"/>
    <cellStyle name="Normal 2 7 3 2 4" xfId="4924" xr:uid="{00000000-0005-0000-0000-000048580000}"/>
    <cellStyle name="Normal 2 7 3 2 4 2" xfId="9896" xr:uid="{00000000-0005-0000-0000-000049580000}"/>
    <cellStyle name="Normal 2 7 3 2 4 3" xfId="14174" xr:uid="{00000000-0005-0000-0000-00004A580000}"/>
    <cellStyle name="Normal 2 7 3 2 4 4" xfId="18430" xr:uid="{00000000-0005-0000-0000-00004B580000}"/>
    <cellStyle name="Normal 2 7 3 2 4 5" xfId="22647" xr:uid="{00000000-0005-0000-0000-00004C580000}"/>
    <cellStyle name="Normal 2 7 3 2 4 6" xfId="26833" xr:uid="{00000000-0005-0000-0000-00004D580000}"/>
    <cellStyle name="Normal 2 7 3 2 4 7" xfId="30712" xr:uid="{00000000-0005-0000-0000-00004E580000}"/>
    <cellStyle name="Normal 2 7 3 2 5" xfId="5842" xr:uid="{00000000-0005-0000-0000-00004F580000}"/>
    <cellStyle name="Normal 2 7 3 2 6" xfId="10134" xr:uid="{00000000-0005-0000-0000-000050580000}"/>
    <cellStyle name="Normal 2 7 3 2 7" xfId="14412" xr:uid="{00000000-0005-0000-0000-000051580000}"/>
    <cellStyle name="Normal 2 7 3 2 8" xfId="18668" xr:uid="{00000000-0005-0000-0000-000052580000}"/>
    <cellStyle name="Normal 2 7 3 2 9" xfId="22919" xr:uid="{00000000-0005-0000-0000-000053580000}"/>
    <cellStyle name="Normal 2 7 3 3" xfId="1992" xr:uid="{00000000-0005-0000-0000-000054580000}"/>
    <cellStyle name="Normal 2 7 3 3 2" xfId="3904" xr:uid="{00000000-0005-0000-0000-000055580000}"/>
    <cellStyle name="Normal 2 7 3 3 2 2" xfId="8878" xr:uid="{00000000-0005-0000-0000-000056580000}"/>
    <cellStyle name="Normal 2 7 3 3 2 3" xfId="13155" xr:uid="{00000000-0005-0000-0000-000057580000}"/>
    <cellStyle name="Normal 2 7 3 3 2 4" xfId="17413" xr:uid="{00000000-0005-0000-0000-000058580000}"/>
    <cellStyle name="Normal 2 7 3 3 2 5" xfId="21632" xr:uid="{00000000-0005-0000-0000-000059580000}"/>
    <cellStyle name="Normal 2 7 3 3 2 6" xfId="25827" xr:uid="{00000000-0005-0000-0000-00005A580000}"/>
    <cellStyle name="Normal 2 7 3 3 2 7" xfId="29723" xr:uid="{00000000-0005-0000-0000-00005B580000}"/>
    <cellStyle name="Normal 2 7 3 3 3" xfId="6966" xr:uid="{00000000-0005-0000-0000-00005C580000}"/>
    <cellStyle name="Normal 2 7 3 3 4" xfId="11251" xr:uid="{00000000-0005-0000-0000-00005D580000}"/>
    <cellStyle name="Normal 2 7 3 3 5" xfId="15523" xr:uid="{00000000-0005-0000-0000-00005E580000}"/>
    <cellStyle name="Normal 2 7 3 3 6" xfId="19757" xr:uid="{00000000-0005-0000-0000-00005F580000}"/>
    <cellStyle name="Normal 2 7 3 3 7" xfId="23995" xr:uid="{00000000-0005-0000-0000-000060580000}"/>
    <cellStyle name="Normal 2 7 3 3 8" xfId="28073" xr:uid="{00000000-0005-0000-0000-000061580000}"/>
    <cellStyle name="Normal 2 7 3 4" xfId="3247" xr:uid="{00000000-0005-0000-0000-000062580000}"/>
    <cellStyle name="Normal 2 7 3 4 2" xfId="8220" xr:uid="{00000000-0005-0000-0000-000063580000}"/>
    <cellStyle name="Normal 2 7 3 4 3" xfId="12497" xr:uid="{00000000-0005-0000-0000-000064580000}"/>
    <cellStyle name="Normal 2 7 3 4 4" xfId="16756" xr:uid="{00000000-0005-0000-0000-000065580000}"/>
    <cellStyle name="Normal 2 7 3 4 5" xfId="20974" xr:uid="{00000000-0005-0000-0000-000066580000}"/>
    <cellStyle name="Normal 2 7 3 4 6" xfId="25170" xr:uid="{00000000-0005-0000-0000-000067580000}"/>
    <cellStyle name="Normal 2 7 3 4 7" xfId="29066" xr:uid="{00000000-0005-0000-0000-000068580000}"/>
    <cellStyle name="Normal 2 7 3 5" xfId="4595" xr:uid="{00000000-0005-0000-0000-000069580000}"/>
    <cellStyle name="Normal 2 7 3 5 2" xfId="9567" xr:uid="{00000000-0005-0000-0000-00006A580000}"/>
    <cellStyle name="Normal 2 7 3 5 3" xfId="13845" xr:uid="{00000000-0005-0000-0000-00006B580000}"/>
    <cellStyle name="Normal 2 7 3 5 4" xfId="18101" xr:uid="{00000000-0005-0000-0000-00006C580000}"/>
    <cellStyle name="Normal 2 7 3 5 5" xfId="22318" xr:uid="{00000000-0005-0000-0000-00006D580000}"/>
    <cellStyle name="Normal 2 7 3 5 6" xfId="26504" xr:uid="{00000000-0005-0000-0000-00006E580000}"/>
    <cellStyle name="Normal 2 7 3 5 7" xfId="30383" xr:uid="{00000000-0005-0000-0000-00006F580000}"/>
    <cellStyle name="Normal 2 7 3 6" xfId="5469" xr:uid="{00000000-0005-0000-0000-000070580000}"/>
    <cellStyle name="Normal 2 7 3 7" xfId="5244" xr:uid="{00000000-0005-0000-0000-000071580000}"/>
    <cellStyle name="Normal 2 7 3 8" xfId="7884" xr:uid="{00000000-0005-0000-0000-000072580000}"/>
    <cellStyle name="Normal 2 7 3 9" xfId="12162" xr:uid="{00000000-0005-0000-0000-000073580000}"/>
    <cellStyle name="Normal 2 7 4" xfId="593" xr:uid="{00000000-0005-0000-0000-000074580000}"/>
    <cellStyle name="Normal 2 7 4 10" xfId="23600" xr:uid="{00000000-0005-0000-0000-000075580000}"/>
    <cellStyle name="Normal 2 7 4 2" xfId="3960" xr:uid="{00000000-0005-0000-0000-000076580000}"/>
    <cellStyle name="Normal 2 7 4 2 2" xfId="8934" xr:uid="{00000000-0005-0000-0000-000077580000}"/>
    <cellStyle name="Normal 2 7 4 2 3" xfId="13211" xr:uid="{00000000-0005-0000-0000-000078580000}"/>
    <cellStyle name="Normal 2 7 4 2 4" xfId="17469" xr:uid="{00000000-0005-0000-0000-000079580000}"/>
    <cellStyle name="Normal 2 7 4 2 5" xfId="21688" xr:uid="{00000000-0005-0000-0000-00007A580000}"/>
    <cellStyle name="Normal 2 7 4 2 6" xfId="25883" xr:uid="{00000000-0005-0000-0000-00007B580000}"/>
    <cellStyle name="Normal 2 7 4 2 7" xfId="29779" xr:uid="{00000000-0005-0000-0000-00007C580000}"/>
    <cellStyle name="Normal 2 7 4 3" xfId="3303" xr:uid="{00000000-0005-0000-0000-00007D580000}"/>
    <cellStyle name="Normal 2 7 4 3 2" xfId="8277" xr:uid="{00000000-0005-0000-0000-00007E580000}"/>
    <cellStyle name="Normal 2 7 4 3 3" xfId="12554" xr:uid="{00000000-0005-0000-0000-00007F580000}"/>
    <cellStyle name="Normal 2 7 4 3 4" xfId="16812" xr:uid="{00000000-0005-0000-0000-000080580000}"/>
    <cellStyle name="Normal 2 7 4 3 5" xfId="21031" xr:uid="{00000000-0005-0000-0000-000081580000}"/>
    <cellStyle name="Normal 2 7 4 3 6" xfId="25226" xr:uid="{00000000-0005-0000-0000-000082580000}"/>
    <cellStyle name="Normal 2 7 4 3 7" xfId="29122" xr:uid="{00000000-0005-0000-0000-000083580000}"/>
    <cellStyle name="Normal 2 7 4 4" xfId="4651" xr:uid="{00000000-0005-0000-0000-000084580000}"/>
    <cellStyle name="Normal 2 7 4 4 2" xfId="9623" xr:uid="{00000000-0005-0000-0000-000085580000}"/>
    <cellStyle name="Normal 2 7 4 4 3" xfId="13901" xr:uid="{00000000-0005-0000-0000-000086580000}"/>
    <cellStyle name="Normal 2 7 4 4 4" xfId="18157" xr:uid="{00000000-0005-0000-0000-000087580000}"/>
    <cellStyle name="Normal 2 7 4 4 5" xfId="22374" xr:uid="{00000000-0005-0000-0000-000088580000}"/>
    <cellStyle name="Normal 2 7 4 4 6" xfId="26560" xr:uid="{00000000-0005-0000-0000-000089580000}"/>
    <cellStyle name="Normal 2 7 4 4 7" xfId="30439" xr:uid="{00000000-0005-0000-0000-00008A580000}"/>
    <cellStyle name="Normal 2 7 4 5" xfId="5569" xr:uid="{00000000-0005-0000-0000-00008B580000}"/>
    <cellStyle name="Normal 2 7 4 6" xfId="6547" xr:uid="{00000000-0005-0000-0000-00008C580000}"/>
    <cellStyle name="Normal 2 7 4 7" xfId="10836" xr:uid="{00000000-0005-0000-0000-00008D580000}"/>
    <cellStyle name="Normal 2 7 4 8" xfId="15112" xr:uid="{00000000-0005-0000-0000-00008E580000}"/>
    <cellStyle name="Normal 2 7 4 9" xfId="13571" xr:uid="{00000000-0005-0000-0000-00008F580000}"/>
    <cellStyle name="Normal 2 7 5" xfId="1131" xr:uid="{00000000-0005-0000-0000-000090580000}"/>
    <cellStyle name="Normal 2 7 5 2" xfId="3631" xr:uid="{00000000-0005-0000-0000-000091580000}"/>
    <cellStyle name="Normal 2 7 5 2 2" xfId="8605" xr:uid="{00000000-0005-0000-0000-000092580000}"/>
    <cellStyle name="Normal 2 7 5 2 3" xfId="12882" xr:uid="{00000000-0005-0000-0000-000093580000}"/>
    <cellStyle name="Normal 2 7 5 2 4" xfId="17140" xr:uid="{00000000-0005-0000-0000-000094580000}"/>
    <cellStyle name="Normal 2 7 5 2 5" xfId="21359" xr:uid="{00000000-0005-0000-0000-000095580000}"/>
    <cellStyle name="Normal 2 7 5 2 6" xfId="25554" xr:uid="{00000000-0005-0000-0000-000096580000}"/>
    <cellStyle name="Normal 2 7 5 2 7" xfId="29450" xr:uid="{00000000-0005-0000-0000-000097580000}"/>
    <cellStyle name="Normal 2 7 5 3" xfId="6106" xr:uid="{00000000-0005-0000-0000-000098580000}"/>
    <cellStyle name="Normal 2 7 5 4" xfId="10395" xr:uid="{00000000-0005-0000-0000-000099580000}"/>
    <cellStyle name="Normal 2 7 5 5" xfId="14673" xr:uid="{00000000-0005-0000-0000-00009A580000}"/>
    <cellStyle name="Normal 2 7 5 6" xfId="18915" xr:uid="{00000000-0005-0000-0000-00009B580000}"/>
    <cellStyle name="Normal 2 7 5 7" xfId="23161" xr:uid="{00000000-0005-0000-0000-00009C580000}"/>
    <cellStyle name="Normal 2 7 5 8" xfId="27266" xr:uid="{00000000-0005-0000-0000-00009D580000}"/>
    <cellStyle name="Normal 2 7 6" xfId="2969" xr:uid="{00000000-0005-0000-0000-00009E580000}"/>
    <cellStyle name="Normal 2 7 6 2" xfId="7942" xr:uid="{00000000-0005-0000-0000-00009F580000}"/>
    <cellStyle name="Normal 2 7 6 3" xfId="12219" xr:uid="{00000000-0005-0000-0000-0000A0580000}"/>
    <cellStyle name="Normal 2 7 6 4" xfId="16478" xr:uid="{00000000-0005-0000-0000-0000A1580000}"/>
    <cellStyle name="Normal 2 7 6 5" xfId="20697" xr:uid="{00000000-0005-0000-0000-0000A2580000}"/>
    <cellStyle name="Normal 2 7 6 6" xfId="24895" xr:uid="{00000000-0005-0000-0000-0000A3580000}"/>
    <cellStyle name="Normal 2 7 6 7" xfId="28792" xr:uid="{00000000-0005-0000-0000-0000A4580000}"/>
    <cellStyle name="Normal 2 7 7" xfId="4324" xr:uid="{00000000-0005-0000-0000-0000A5580000}"/>
    <cellStyle name="Normal 2 7 7 2" xfId="9296" xr:uid="{00000000-0005-0000-0000-0000A6580000}"/>
    <cellStyle name="Normal 2 7 7 3" xfId="13574" xr:uid="{00000000-0005-0000-0000-0000A7580000}"/>
    <cellStyle name="Normal 2 7 7 4" xfId="17830" xr:uid="{00000000-0005-0000-0000-0000A8580000}"/>
    <cellStyle name="Normal 2 7 7 5" xfId="22047" xr:uid="{00000000-0005-0000-0000-0000A9580000}"/>
    <cellStyle name="Normal 2 7 7 6" xfId="26233" xr:uid="{00000000-0005-0000-0000-0000AA580000}"/>
    <cellStyle name="Normal 2 7 7 7" xfId="30112" xr:uid="{00000000-0005-0000-0000-0000AB580000}"/>
    <cellStyle name="Normal 2 7 8" xfId="5034" xr:uid="{00000000-0005-0000-0000-0000AC580000}"/>
    <cellStyle name="Normal 2 7 9" xfId="5193" xr:uid="{00000000-0005-0000-0000-0000AD580000}"/>
    <cellStyle name="Normal 2 8" xfId="221" xr:uid="{00000000-0005-0000-0000-0000AE580000}"/>
    <cellStyle name="Normal 2 8 10" xfId="5109" xr:uid="{00000000-0005-0000-0000-0000AF580000}"/>
    <cellStyle name="Normal 2 8 11" xfId="5174" xr:uid="{00000000-0005-0000-0000-0000B0580000}"/>
    <cellStyle name="Normal 2 8 12" xfId="6084" xr:uid="{00000000-0005-0000-0000-0000B1580000}"/>
    <cellStyle name="Normal 2 8 13" xfId="5245" xr:uid="{00000000-0005-0000-0000-0000B2580000}"/>
    <cellStyle name="Normal 2 8 2" xfId="650" xr:uid="{00000000-0005-0000-0000-0000B3580000}"/>
    <cellStyle name="Normal 2 8 2 10" xfId="22703" xr:uid="{00000000-0005-0000-0000-0000B4580000}"/>
    <cellStyle name="Normal 2 8 2 11" xfId="22042" xr:uid="{00000000-0005-0000-0000-0000B5580000}"/>
    <cellStyle name="Normal 2 8 2 2" xfId="2539" xr:uid="{00000000-0005-0000-0000-0000B6580000}"/>
    <cellStyle name="Normal 2 8 2 2 2" xfId="4017" xr:uid="{00000000-0005-0000-0000-0000B7580000}"/>
    <cellStyle name="Normal 2 8 2 2 2 2" xfId="8991" xr:uid="{00000000-0005-0000-0000-0000B8580000}"/>
    <cellStyle name="Normal 2 8 2 2 2 3" xfId="13268" xr:uid="{00000000-0005-0000-0000-0000B9580000}"/>
    <cellStyle name="Normal 2 8 2 2 2 4" xfId="17526" xr:uid="{00000000-0005-0000-0000-0000BA580000}"/>
    <cellStyle name="Normal 2 8 2 2 2 5" xfId="21745" xr:uid="{00000000-0005-0000-0000-0000BB580000}"/>
    <cellStyle name="Normal 2 8 2 2 2 6" xfId="25940" xr:uid="{00000000-0005-0000-0000-0000BC580000}"/>
    <cellStyle name="Normal 2 8 2 2 2 7" xfId="29836" xr:uid="{00000000-0005-0000-0000-0000BD580000}"/>
    <cellStyle name="Normal 2 8 2 2 3" xfId="7514" xr:uid="{00000000-0005-0000-0000-0000BE580000}"/>
    <cellStyle name="Normal 2 8 2 2 4" xfId="11799" xr:uid="{00000000-0005-0000-0000-0000BF580000}"/>
    <cellStyle name="Normal 2 8 2 2 5" xfId="16071" xr:uid="{00000000-0005-0000-0000-0000C0580000}"/>
    <cellStyle name="Normal 2 8 2 2 6" xfId="20304" xr:uid="{00000000-0005-0000-0000-0000C1580000}"/>
    <cellStyle name="Normal 2 8 2 2 7" xfId="24543" xr:uid="{00000000-0005-0000-0000-0000C2580000}"/>
    <cellStyle name="Normal 2 8 2 2 8" xfId="28617" xr:uid="{00000000-0005-0000-0000-0000C3580000}"/>
    <cellStyle name="Normal 2 8 2 3" xfId="1708" xr:uid="{00000000-0005-0000-0000-0000C4580000}"/>
    <cellStyle name="Normal 2 8 2 3 2" xfId="6682" xr:uid="{00000000-0005-0000-0000-0000C5580000}"/>
    <cellStyle name="Normal 2 8 2 3 3" xfId="10970" xr:uid="{00000000-0005-0000-0000-0000C6580000}"/>
    <cellStyle name="Normal 2 8 2 3 4" xfId="15245" xr:uid="{00000000-0005-0000-0000-0000C7580000}"/>
    <cellStyle name="Normal 2 8 2 3 5" xfId="19482" xr:uid="{00000000-0005-0000-0000-0000C8580000}"/>
    <cellStyle name="Normal 2 8 2 3 6" xfId="23726" xr:uid="{00000000-0005-0000-0000-0000C9580000}"/>
    <cellStyle name="Normal 2 8 2 3 7" xfId="27812" xr:uid="{00000000-0005-0000-0000-0000CA580000}"/>
    <cellStyle name="Normal 2 8 2 4" xfId="3360" xr:uid="{00000000-0005-0000-0000-0000CB580000}"/>
    <cellStyle name="Normal 2 8 2 4 2" xfId="8334" xr:uid="{00000000-0005-0000-0000-0000CC580000}"/>
    <cellStyle name="Normal 2 8 2 4 3" xfId="12611" xr:uid="{00000000-0005-0000-0000-0000CD580000}"/>
    <cellStyle name="Normal 2 8 2 4 4" xfId="16869" xr:uid="{00000000-0005-0000-0000-0000CE580000}"/>
    <cellStyle name="Normal 2 8 2 4 5" xfId="21088" xr:uid="{00000000-0005-0000-0000-0000CF580000}"/>
    <cellStyle name="Normal 2 8 2 4 6" xfId="25283" xr:uid="{00000000-0005-0000-0000-0000D0580000}"/>
    <cellStyle name="Normal 2 8 2 4 7" xfId="29179" xr:uid="{00000000-0005-0000-0000-0000D1580000}"/>
    <cellStyle name="Normal 2 8 2 5" xfId="4708" xr:uid="{00000000-0005-0000-0000-0000D2580000}"/>
    <cellStyle name="Normal 2 8 2 5 2" xfId="9680" xr:uid="{00000000-0005-0000-0000-0000D3580000}"/>
    <cellStyle name="Normal 2 8 2 5 3" xfId="13958" xr:uid="{00000000-0005-0000-0000-0000D4580000}"/>
    <cellStyle name="Normal 2 8 2 5 4" xfId="18214" xr:uid="{00000000-0005-0000-0000-0000D5580000}"/>
    <cellStyle name="Normal 2 8 2 5 5" xfId="22431" xr:uid="{00000000-0005-0000-0000-0000D6580000}"/>
    <cellStyle name="Normal 2 8 2 5 6" xfId="26617" xr:uid="{00000000-0005-0000-0000-0000D7580000}"/>
    <cellStyle name="Normal 2 8 2 5 7" xfId="30496" xr:uid="{00000000-0005-0000-0000-0000D8580000}"/>
    <cellStyle name="Normal 2 8 2 6" xfId="5626" xr:uid="{00000000-0005-0000-0000-0000D9580000}"/>
    <cellStyle name="Normal 2 8 2 7" xfId="5102" xr:uid="{00000000-0005-0000-0000-0000DA580000}"/>
    <cellStyle name="Normal 2 8 2 8" xfId="7653" xr:uid="{00000000-0005-0000-0000-0000DB580000}"/>
    <cellStyle name="Normal 2 8 2 9" xfId="11935" xr:uid="{00000000-0005-0000-0000-0000DC580000}"/>
    <cellStyle name="Normal 2 8 3" xfId="2538" xr:uid="{00000000-0005-0000-0000-0000DD580000}"/>
    <cellStyle name="Normal 2 8 3 2" xfId="3688" xr:uid="{00000000-0005-0000-0000-0000DE580000}"/>
    <cellStyle name="Normal 2 8 3 2 2" xfId="8662" xr:uid="{00000000-0005-0000-0000-0000DF580000}"/>
    <cellStyle name="Normal 2 8 3 2 3" xfId="12939" xr:uid="{00000000-0005-0000-0000-0000E0580000}"/>
    <cellStyle name="Normal 2 8 3 2 4" xfId="17197" xr:uid="{00000000-0005-0000-0000-0000E1580000}"/>
    <cellStyle name="Normal 2 8 3 2 5" xfId="21416" xr:uid="{00000000-0005-0000-0000-0000E2580000}"/>
    <cellStyle name="Normal 2 8 3 2 6" xfId="25611" xr:uid="{00000000-0005-0000-0000-0000E3580000}"/>
    <cellStyle name="Normal 2 8 3 2 7" xfId="29507" xr:uid="{00000000-0005-0000-0000-0000E4580000}"/>
    <cellStyle name="Normal 2 8 3 3" xfId="7513" xr:uid="{00000000-0005-0000-0000-0000E5580000}"/>
    <cellStyle name="Normal 2 8 3 4" xfId="11798" xr:uid="{00000000-0005-0000-0000-0000E6580000}"/>
    <cellStyle name="Normal 2 8 3 5" xfId="16070" xr:uid="{00000000-0005-0000-0000-0000E7580000}"/>
    <cellStyle name="Normal 2 8 3 6" xfId="20303" xr:uid="{00000000-0005-0000-0000-0000E8580000}"/>
    <cellStyle name="Normal 2 8 3 7" xfId="24542" xr:uid="{00000000-0005-0000-0000-0000E9580000}"/>
    <cellStyle name="Normal 2 8 3 8" xfId="28616" xr:uid="{00000000-0005-0000-0000-0000EA580000}"/>
    <cellStyle name="Normal 2 8 4" xfId="1707" xr:uid="{00000000-0005-0000-0000-0000EB580000}"/>
    <cellStyle name="Normal 2 8 4 2" xfId="6681" xr:uid="{00000000-0005-0000-0000-0000EC580000}"/>
    <cellStyle name="Normal 2 8 4 3" xfId="10969" xr:uid="{00000000-0005-0000-0000-0000ED580000}"/>
    <cellStyle name="Normal 2 8 4 4" xfId="15244" xr:uid="{00000000-0005-0000-0000-0000EE580000}"/>
    <cellStyle name="Normal 2 8 4 5" xfId="19481" xr:uid="{00000000-0005-0000-0000-0000EF580000}"/>
    <cellStyle name="Normal 2 8 4 6" xfId="23725" xr:uid="{00000000-0005-0000-0000-0000F0580000}"/>
    <cellStyle name="Normal 2 8 4 7" xfId="27811" xr:uid="{00000000-0005-0000-0000-0000F1580000}"/>
    <cellStyle name="Normal 2 8 5" xfId="2917" xr:uid="{00000000-0005-0000-0000-0000F2580000}"/>
    <cellStyle name="Normal 2 8 6" xfId="3030" xr:uid="{00000000-0005-0000-0000-0000F3580000}"/>
    <cellStyle name="Normal 2 8 6 2" xfId="8003" xr:uid="{00000000-0005-0000-0000-0000F4580000}"/>
    <cellStyle name="Normal 2 8 6 3" xfId="12280" xr:uid="{00000000-0005-0000-0000-0000F5580000}"/>
    <cellStyle name="Normal 2 8 6 4" xfId="16539" xr:uid="{00000000-0005-0000-0000-0000F6580000}"/>
    <cellStyle name="Normal 2 8 6 5" xfId="20758" xr:uid="{00000000-0005-0000-0000-0000F7580000}"/>
    <cellStyle name="Normal 2 8 6 6" xfId="24954" xr:uid="{00000000-0005-0000-0000-0000F8580000}"/>
    <cellStyle name="Normal 2 8 6 7" xfId="28850" xr:uid="{00000000-0005-0000-0000-0000F9580000}"/>
    <cellStyle name="Normal 2 8 7" xfId="4379" xr:uid="{00000000-0005-0000-0000-0000FA580000}"/>
    <cellStyle name="Normal 2 8 7 2" xfId="9351" xr:uid="{00000000-0005-0000-0000-0000FB580000}"/>
    <cellStyle name="Normal 2 8 7 3" xfId="13629" xr:uid="{00000000-0005-0000-0000-0000FC580000}"/>
    <cellStyle name="Normal 2 8 7 4" xfId="17885" xr:uid="{00000000-0005-0000-0000-0000FD580000}"/>
    <cellStyle name="Normal 2 8 7 5" xfId="22102" xr:uid="{00000000-0005-0000-0000-0000FE580000}"/>
    <cellStyle name="Normal 2 8 7 6" xfId="26288" xr:uid="{00000000-0005-0000-0000-0000FF580000}"/>
    <cellStyle name="Normal 2 8 7 7" xfId="30167" xr:uid="{00000000-0005-0000-0000-000000590000}"/>
    <cellStyle name="Normal 2 8 8" xfId="5198" xr:uid="{00000000-0005-0000-0000-000001590000}"/>
    <cellStyle name="Normal 2 8 9" xfId="5557" xr:uid="{00000000-0005-0000-0000-000002590000}"/>
    <cellStyle name="Normal 2 9" xfId="1845" xr:uid="{00000000-0005-0000-0000-000003590000}"/>
    <cellStyle name="Normal 2 9 2" xfId="2747" xr:uid="{00000000-0005-0000-0000-000004590000}"/>
    <cellStyle name="Normal 2 9 3" xfId="2831" xr:uid="{00000000-0005-0000-0000-000005590000}"/>
    <cellStyle name="Normal 2 9 4" xfId="6819" xr:uid="{00000000-0005-0000-0000-000006590000}"/>
    <cellStyle name="Normal 2 9 5" xfId="11105" xr:uid="{00000000-0005-0000-0000-000007590000}"/>
    <cellStyle name="Normal 2 9 6" xfId="15379" xr:uid="{00000000-0005-0000-0000-000008590000}"/>
    <cellStyle name="Normal 2 9 7" xfId="19614" xr:uid="{00000000-0005-0000-0000-000009590000}"/>
    <cellStyle name="Normal 2 9 8" xfId="23854" xr:uid="{00000000-0005-0000-0000-00000A590000}"/>
    <cellStyle name="Normal 2 9 9" xfId="27935" xr:uid="{00000000-0005-0000-0000-00000B590000}"/>
    <cellStyle name="Normal 20" xfId="23691" xr:uid="{00000000-0005-0000-0000-00000C590000}"/>
    <cellStyle name="Normal 21" xfId="30767" xr:uid="{00000000-0005-0000-0000-00000D590000}"/>
    <cellStyle name="Normal 22" xfId="30769" xr:uid="{75E00FC9-1879-4F70-A580-6CB045D2B371}"/>
    <cellStyle name="Normal 23" xfId="30772" xr:uid="{625847C6-8CBE-4540-8984-67A7A5114A4A}"/>
    <cellStyle name="Normal 24" xfId="30774" xr:uid="{F616BC65-DCEC-4484-806B-C5BFC4B1DBF3}"/>
    <cellStyle name="Normal 3" xfId="44" xr:uid="{00000000-0005-0000-0000-00000E590000}"/>
    <cellStyle name="Normal 3 10" xfId="1709" xr:uid="{00000000-0005-0000-0000-00000F590000}"/>
    <cellStyle name="Normal 3 10 2" xfId="1710" xr:uid="{00000000-0005-0000-0000-000010590000}"/>
    <cellStyle name="Normal 3 10 2 2" xfId="2541" xr:uid="{00000000-0005-0000-0000-000011590000}"/>
    <cellStyle name="Normal 3 10 2 2 2" xfId="7516" xr:uid="{00000000-0005-0000-0000-000012590000}"/>
    <cellStyle name="Normal 3 10 2 2 3" xfId="11801" xr:uid="{00000000-0005-0000-0000-000013590000}"/>
    <cellStyle name="Normal 3 10 2 2 4" xfId="16073" xr:uid="{00000000-0005-0000-0000-000014590000}"/>
    <cellStyle name="Normal 3 10 2 2 5" xfId="20306" xr:uid="{00000000-0005-0000-0000-000015590000}"/>
    <cellStyle name="Normal 3 10 2 2 6" xfId="24545" xr:uid="{00000000-0005-0000-0000-000016590000}"/>
    <cellStyle name="Normal 3 10 2 2 7" xfId="28619" xr:uid="{00000000-0005-0000-0000-000017590000}"/>
    <cellStyle name="Normal 3 10 2 3" xfId="6684" xr:uid="{00000000-0005-0000-0000-000018590000}"/>
    <cellStyle name="Normal 3 10 2 4" xfId="10972" xr:uid="{00000000-0005-0000-0000-000019590000}"/>
    <cellStyle name="Normal 3 10 2 5" xfId="15247" xr:uid="{00000000-0005-0000-0000-00001A590000}"/>
    <cellStyle name="Normal 3 10 2 6" xfId="19484" xr:uid="{00000000-0005-0000-0000-00001B590000}"/>
    <cellStyle name="Normal 3 10 2 7" xfId="23728" xr:uid="{00000000-0005-0000-0000-00001C590000}"/>
    <cellStyle name="Normal 3 10 2 8" xfId="27814" xr:uid="{00000000-0005-0000-0000-00001D590000}"/>
    <cellStyle name="Normal 3 10 3" xfId="2540" xr:uid="{00000000-0005-0000-0000-00001E590000}"/>
    <cellStyle name="Normal 3 10 3 2" xfId="7515" xr:uid="{00000000-0005-0000-0000-00001F590000}"/>
    <cellStyle name="Normal 3 10 3 3" xfId="11800" xr:uid="{00000000-0005-0000-0000-000020590000}"/>
    <cellStyle name="Normal 3 10 3 4" xfId="16072" xr:uid="{00000000-0005-0000-0000-000021590000}"/>
    <cellStyle name="Normal 3 10 3 5" xfId="20305" xr:uid="{00000000-0005-0000-0000-000022590000}"/>
    <cellStyle name="Normal 3 10 3 6" xfId="24544" xr:uid="{00000000-0005-0000-0000-000023590000}"/>
    <cellStyle name="Normal 3 10 3 7" xfId="28618" xr:uid="{00000000-0005-0000-0000-000024590000}"/>
    <cellStyle name="Normal 3 10 4" xfId="6683" xr:uid="{00000000-0005-0000-0000-000025590000}"/>
    <cellStyle name="Normal 3 10 5" xfId="10971" xr:uid="{00000000-0005-0000-0000-000026590000}"/>
    <cellStyle name="Normal 3 10 6" xfId="15246" xr:uid="{00000000-0005-0000-0000-000027590000}"/>
    <cellStyle name="Normal 3 10 7" xfId="19483" xr:uid="{00000000-0005-0000-0000-000028590000}"/>
    <cellStyle name="Normal 3 10 8" xfId="23727" xr:uid="{00000000-0005-0000-0000-000029590000}"/>
    <cellStyle name="Normal 3 10 9" xfId="27813" xr:uid="{00000000-0005-0000-0000-00002A590000}"/>
    <cellStyle name="Normal 3 11" xfId="1711" xr:uid="{00000000-0005-0000-0000-00002B590000}"/>
    <cellStyle name="Normal 3 12" xfId="1712" xr:uid="{00000000-0005-0000-0000-00002C590000}"/>
    <cellStyle name="Normal 3 12 2" xfId="2542" xr:uid="{00000000-0005-0000-0000-00002D590000}"/>
    <cellStyle name="Normal 3 12 2 2" xfId="7517" xr:uid="{00000000-0005-0000-0000-00002E590000}"/>
    <cellStyle name="Normal 3 12 2 3" xfId="11802" xr:uid="{00000000-0005-0000-0000-00002F590000}"/>
    <cellStyle name="Normal 3 12 2 4" xfId="16074" xr:uid="{00000000-0005-0000-0000-000030590000}"/>
    <cellStyle name="Normal 3 12 2 5" xfId="20307" xr:uid="{00000000-0005-0000-0000-000031590000}"/>
    <cellStyle name="Normal 3 12 2 6" xfId="24546" xr:uid="{00000000-0005-0000-0000-000032590000}"/>
    <cellStyle name="Normal 3 12 2 7" xfId="28620" xr:uid="{00000000-0005-0000-0000-000033590000}"/>
    <cellStyle name="Normal 3 12 3" xfId="6686" xr:uid="{00000000-0005-0000-0000-000034590000}"/>
    <cellStyle name="Normal 3 12 4" xfId="10974" xr:uid="{00000000-0005-0000-0000-000035590000}"/>
    <cellStyle name="Normal 3 12 5" xfId="15249" xr:uid="{00000000-0005-0000-0000-000036590000}"/>
    <cellStyle name="Normal 3 12 6" xfId="19486" xr:uid="{00000000-0005-0000-0000-000037590000}"/>
    <cellStyle name="Normal 3 12 7" xfId="23729" xr:uid="{00000000-0005-0000-0000-000038590000}"/>
    <cellStyle name="Normal 3 12 8" xfId="27815" xr:uid="{00000000-0005-0000-0000-000039590000}"/>
    <cellStyle name="Normal 3 13" xfId="1860" xr:uid="{00000000-0005-0000-0000-00003A590000}"/>
    <cellStyle name="Normal 3 13 2" xfId="6834" xr:uid="{00000000-0005-0000-0000-00003B590000}"/>
    <cellStyle name="Normal 3 13 3" xfId="11120" xr:uid="{00000000-0005-0000-0000-00003C590000}"/>
    <cellStyle name="Normal 3 13 4" xfId="15394" xr:uid="{00000000-0005-0000-0000-00003D590000}"/>
    <cellStyle name="Normal 3 13 5" xfId="19629" xr:uid="{00000000-0005-0000-0000-00003E590000}"/>
    <cellStyle name="Normal 3 13 6" xfId="23869" xr:uid="{00000000-0005-0000-0000-00003F590000}"/>
    <cellStyle name="Normal 3 13 7" xfId="27950" xr:uid="{00000000-0005-0000-0000-000040590000}"/>
    <cellStyle name="Normal 3 14" xfId="947" xr:uid="{00000000-0005-0000-0000-000041590000}"/>
    <cellStyle name="Normal 3 14 2" xfId="5923" xr:uid="{00000000-0005-0000-0000-000042590000}"/>
    <cellStyle name="Normal 3 14 3" xfId="10213" xr:uid="{00000000-0005-0000-0000-000043590000}"/>
    <cellStyle name="Normal 3 14 4" xfId="14492" xr:uid="{00000000-0005-0000-0000-000044590000}"/>
    <cellStyle name="Normal 3 14 5" xfId="18746" xr:uid="{00000000-0005-0000-0000-000045590000}"/>
    <cellStyle name="Normal 3 14 6" xfId="22996" xr:uid="{00000000-0005-0000-0000-000046590000}"/>
    <cellStyle name="Normal 3 14 7" xfId="27141" xr:uid="{00000000-0005-0000-0000-000047590000}"/>
    <cellStyle name="Normal 3 2" xfId="179" xr:uid="{00000000-0005-0000-0000-000048590000}"/>
    <cellStyle name="Normal 3 2 10" xfId="990" xr:uid="{00000000-0005-0000-0000-000049590000}"/>
    <cellStyle name="Normal 3 2 10 2" xfId="5966" xr:uid="{00000000-0005-0000-0000-00004A590000}"/>
    <cellStyle name="Normal 3 2 10 3" xfId="10256" xr:uid="{00000000-0005-0000-0000-00004B590000}"/>
    <cellStyle name="Normal 3 2 10 4" xfId="14534" xr:uid="{00000000-0005-0000-0000-00004C590000}"/>
    <cellStyle name="Normal 3 2 10 5" xfId="18786" xr:uid="{00000000-0005-0000-0000-00004D590000}"/>
    <cellStyle name="Normal 3 2 10 6" xfId="23037" xr:uid="{00000000-0005-0000-0000-00004E590000}"/>
    <cellStyle name="Normal 3 2 10 7" xfId="27174" xr:uid="{00000000-0005-0000-0000-00004F590000}"/>
    <cellStyle name="Normal 3 2 11" xfId="2678" xr:uid="{00000000-0005-0000-0000-000050590000}"/>
    <cellStyle name="Normal 3 2 12" xfId="3017" xr:uid="{00000000-0005-0000-0000-000051590000}"/>
    <cellStyle name="Normal 3 2 12 2" xfId="7990" xr:uid="{00000000-0005-0000-0000-000052590000}"/>
    <cellStyle name="Normal 3 2 12 3" xfId="12267" xr:uid="{00000000-0005-0000-0000-000053590000}"/>
    <cellStyle name="Normal 3 2 12 4" xfId="16526" xr:uid="{00000000-0005-0000-0000-000054590000}"/>
    <cellStyle name="Normal 3 2 12 5" xfId="20745" xr:uid="{00000000-0005-0000-0000-000055590000}"/>
    <cellStyle name="Normal 3 2 12 6" xfId="24943" xr:uid="{00000000-0005-0000-0000-000056590000}"/>
    <cellStyle name="Normal 3 2 12 7" xfId="28840" xr:uid="{00000000-0005-0000-0000-000057590000}"/>
    <cellStyle name="Normal 3 2 13" xfId="4317" xr:uid="{00000000-0005-0000-0000-000058590000}"/>
    <cellStyle name="Normal 3 2 14" xfId="4371" xr:uid="{00000000-0005-0000-0000-000059590000}"/>
    <cellStyle name="Normal 3 2 14 2" xfId="9343" xr:uid="{00000000-0005-0000-0000-00005A590000}"/>
    <cellStyle name="Normal 3 2 14 3" xfId="13621" xr:uid="{00000000-0005-0000-0000-00005B590000}"/>
    <cellStyle name="Normal 3 2 14 4" xfId="17877" xr:uid="{00000000-0005-0000-0000-00005C590000}"/>
    <cellStyle name="Normal 3 2 14 5" xfId="22094" xr:uid="{00000000-0005-0000-0000-00005D590000}"/>
    <cellStyle name="Normal 3 2 14 6" xfId="26280" xr:uid="{00000000-0005-0000-0000-00005E590000}"/>
    <cellStyle name="Normal 3 2 14 7" xfId="30159" xr:uid="{00000000-0005-0000-0000-00005F590000}"/>
    <cellStyle name="Normal 3 2 15" xfId="5157" xr:uid="{00000000-0005-0000-0000-000060590000}"/>
    <cellStyle name="Normal 3 2 16" xfId="7765" xr:uid="{00000000-0005-0000-0000-000061590000}"/>
    <cellStyle name="Normal 3 2 17" xfId="12047" xr:uid="{00000000-0005-0000-0000-000062590000}"/>
    <cellStyle name="Normal 3 2 18" xfId="16316" xr:uid="{00000000-0005-0000-0000-000063590000}"/>
    <cellStyle name="Normal 3 2 19" xfId="20643" xr:uid="{00000000-0005-0000-0000-000064590000}"/>
    <cellStyle name="Normal 3 2 2" xfId="200" xr:uid="{00000000-0005-0000-0000-000065590000}"/>
    <cellStyle name="Normal 3 2 2 10" xfId="4375" xr:uid="{00000000-0005-0000-0000-000066590000}"/>
    <cellStyle name="Normal 3 2 2 10 2" xfId="9347" xr:uid="{00000000-0005-0000-0000-000067590000}"/>
    <cellStyle name="Normal 3 2 2 10 3" xfId="13625" xr:uid="{00000000-0005-0000-0000-000068590000}"/>
    <cellStyle name="Normal 3 2 2 10 4" xfId="17881" xr:uid="{00000000-0005-0000-0000-000069590000}"/>
    <cellStyle name="Normal 3 2 2 10 5" xfId="22098" xr:uid="{00000000-0005-0000-0000-00006A590000}"/>
    <cellStyle name="Normal 3 2 2 10 6" xfId="26284" xr:uid="{00000000-0005-0000-0000-00006B590000}"/>
    <cellStyle name="Normal 3 2 2 10 7" xfId="30163" xr:uid="{00000000-0005-0000-0000-00006C590000}"/>
    <cellStyle name="Normal 3 2 2 11" xfId="5177" xr:uid="{00000000-0005-0000-0000-00006D590000}"/>
    <cellStyle name="Normal 3 2 2 12" xfId="5018" xr:uid="{00000000-0005-0000-0000-00006E590000}"/>
    <cellStyle name="Normal 3 2 2 13" xfId="5172" xr:uid="{00000000-0005-0000-0000-00006F590000}"/>
    <cellStyle name="Normal 3 2 2 14" xfId="5307" xr:uid="{00000000-0005-0000-0000-000070590000}"/>
    <cellStyle name="Normal 3 2 2 15" xfId="5098" xr:uid="{00000000-0005-0000-0000-000071590000}"/>
    <cellStyle name="Normal 3 2 2 16" xfId="19612" xr:uid="{00000000-0005-0000-0000-000072590000}"/>
    <cellStyle name="Normal 3 2 2 2" xfId="327" xr:uid="{00000000-0005-0000-0000-000073590000}"/>
    <cellStyle name="Normal 3 2 2 2 10" xfId="12034" xr:uid="{00000000-0005-0000-0000-000074590000}"/>
    <cellStyle name="Normal 3 2 2 2 11" xfId="16304" xr:uid="{00000000-0005-0000-0000-000075590000}"/>
    <cellStyle name="Normal 3 2 2 2 12" xfId="15217" xr:uid="{00000000-0005-0000-0000-000076590000}"/>
    <cellStyle name="Normal 3 2 2 2 13" xfId="24751" xr:uid="{00000000-0005-0000-0000-000077590000}"/>
    <cellStyle name="Normal 3 2 2 2 2" xfId="490" xr:uid="{00000000-0005-0000-0000-000078590000}"/>
    <cellStyle name="Normal 3 2 2 2 2 10" xfId="5135" xr:uid="{00000000-0005-0000-0000-000079590000}"/>
    <cellStyle name="Normal 3 2 2 2 2 11" xfId="22031" xr:uid="{00000000-0005-0000-0000-00007A590000}"/>
    <cellStyle name="Normal 3 2 2 2 2 12" xfId="19587" xr:uid="{00000000-0005-0000-0000-00007B590000}"/>
    <cellStyle name="Normal 3 2 2 2 2 2" xfId="864" xr:uid="{00000000-0005-0000-0000-00007C590000}"/>
    <cellStyle name="Normal 3 2 2 2 2 2 10" xfId="22917" xr:uid="{00000000-0005-0000-0000-00007D590000}"/>
    <cellStyle name="Normal 3 2 2 2 2 2 11" xfId="27069" xr:uid="{00000000-0005-0000-0000-00007E590000}"/>
    <cellStyle name="Normal 3 2 2 2 2 2 2" xfId="2543" xr:uid="{00000000-0005-0000-0000-00007F590000}"/>
    <cellStyle name="Normal 3 2 2 2 2 2 2 2" xfId="4231" xr:uid="{00000000-0005-0000-0000-000080590000}"/>
    <cellStyle name="Normal 3 2 2 2 2 2 2 2 2" xfId="9205" xr:uid="{00000000-0005-0000-0000-000081590000}"/>
    <cellStyle name="Normal 3 2 2 2 2 2 2 2 3" xfId="13482" xr:uid="{00000000-0005-0000-0000-000082590000}"/>
    <cellStyle name="Normal 3 2 2 2 2 2 2 2 4" xfId="17740" xr:uid="{00000000-0005-0000-0000-000083590000}"/>
    <cellStyle name="Normal 3 2 2 2 2 2 2 2 5" xfId="21959" xr:uid="{00000000-0005-0000-0000-000084590000}"/>
    <cellStyle name="Normal 3 2 2 2 2 2 2 2 6" xfId="26154" xr:uid="{00000000-0005-0000-0000-000085590000}"/>
    <cellStyle name="Normal 3 2 2 2 2 2 2 2 7" xfId="30050" xr:uid="{00000000-0005-0000-0000-000086590000}"/>
    <cellStyle name="Normal 3 2 2 2 2 2 2 3" xfId="7518" xr:uid="{00000000-0005-0000-0000-000087590000}"/>
    <cellStyle name="Normal 3 2 2 2 2 2 2 4" xfId="11803" xr:uid="{00000000-0005-0000-0000-000088590000}"/>
    <cellStyle name="Normal 3 2 2 2 2 2 2 5" xfId="16075" xr:uid="{00000000-0005-0000-0000-000089590000}"/>
    <cellStyle name="Normal 3 2 2 2 2 2 2 6" xfId="20308" xr:uid="{00000000-0005-0000-0000-00008A590000}"/>
    <cellStyle name="Normal 3 2 2 2 2 2 2 7" xfId="24547" xr:uid="{00000000-0005-0000-0000-00008B590000}"/>
    <cellStyle name="Normal 3 2 2 2 2 2 2 8" xfId="28621" xr:uid="{00000000-0005-0000-0000-00008C590000}"/>
    <cellStyle name="Normal 3 2 2 2 2 2 3" xfId="1713" xr:uid="{00000000-0005-0000-0000-00008D590000}"/>
    <cellStyle name="Normal 3 2 2 2 2 2 3 2" xfId="6687" xr:uid="{00000000-0005-0000-0000-00008E590000}"/>
    <cellStyle name="Normal 3 2 2 2 2 2 3 3" xfId="10975" xr:uid="{00000000-0005-0000-0000-00008F590000}"/>
    <cellStyle name="Normal 3 2 2 2 2 2 3 4" xfId="15250" xr:uid="{00000000-0005-0000-0000-000090590000}"/>
    <cellStyle name="Normal 3 2 2 2 2 2 3 5" xfId="19487" xr:uid="{00000000-0005-0000-0000-000091590000}"/>
    <cellStyle name="Normal 3 2 2 2 2 2 3 6" xfId="23730" xr:uid="{00000000-0005-0000-0000-000092590000}"/>
    <cellStyle name="Normal 3 2 2 2 2 2 3 7" xfId="27816" xr:uid="{00000000-0005-0000-0000-000093590000}"/>
    <cellStyle name="Normal 3 2 2 2 2 2 4" xfId="3574" xr:uid="{00000000-0005-0000-0000-000094590000}"/>
    <cellStyle name="Normal 3 2 2 2 2 2 4 2" xfId="8548" xr:uid="{00000000-0005-0000-0000-000095590000}"/>
    <cellStyle name="Normal 3 2 2 2 2 2 4 3" xfId="12825" xr:uid="{00000000-0005-0000-0000-000096590000}"/>
    <cellStyle name="Normal 3 2 2 2 2 2 4 4" xfId="17083" xr:uid="{00000000-0005-0000-0000-000097590000}"/>
    <cellStyle name="Normal 3 2 2 2 2 2 4 5" xfId="21302" xr:uid="{00000000-0005-0000-0000-000098590000}"/>
    <cellStyle name="Normal 3 2 2 2 2 2 4 6" xfId="25497" xr:uid="{00000000-0005-0000-0000-000099590000}"/>
    <cellStyle name="Normal 3 2 2 2 2 2 4 7" xfId="29393" xr:uid="{00000000-0005-0000-0000-00009A590000}"/>
    <cellStyle name="Normal 3 2 2 2 2 2 5" xfId="4922" xr:uid="{00000000-0005-0000-0000-00009B590000}"/>
    <cellStyle name="Normal 3 2 2 2 2 2 5 2" xfId="9894" xr:uid="{00000000-0005-0000-0000-00009C590000}"/>
    <cellStyle name="Normal 3 2 2 2 2 2 5 3" xfId="14172" xr:uid="{00000000-0005-0000-0000-00009D590000}"/>
    <cellStyle name="Normal 3 2 2 2 2 2 5 4" xfId="18428" xr:uid="{00000000-0005-0000-0000-00009E590000}"/>
    <cellStyle name="Normal 3 2 2 2 2 2 5 5" xfId="22645" xr:uid="{00000000-0005-0000-0000-00009F590000}"/>
    <cellStyle name="Normal 3 2 2 2 2 2 5 6" xfId="26831" xr:uid="{00000000-0005-0000-0000-0000A0590000}"/>
    <cellStyle name="Normal 3 2 2 2 2 2 5 7" xfId="30710" xr:uid="{00000000-0005-0000-0000-0000A1590000}"/>
    <cellStyle name="Normal 3 2 2 2 2 2 6" xfId="5840" xr:uid="{00000000-0005-0000-0000-0000A2590000}"/>
    <cellStyle name="Normal 3 2 2 2 2 2 7" xfId="10132" xr:uid="{00000000-0005-0000-0000-0000A3590000}"/>
    <cellStyle name="Normal 3 2 2 2 2 2 8" xfId="14410" xr:uid="{00000000-0005-0000-0000-0000A4590000}"/>
    <cellStyle name="Normal 3 2 2 2 2 2 9" xfId="18666" xr:uid="{00000000-0005-0000-0000-0000A5590000}"/>
    <cellStyle name="Normal 3 2 2 2 2 3" xfId="2123" xr:uid="{00000000-0005-0000-0000-0000A6590000}"/>
    <cellStyle name="Normal 3 2 2 2 2 3 2" xfId="3902" xr:uid="{00000000-0005-0000-0000-0000A7590000}"/>
    <cellStyle name="Normal 3 2 2 2 2 3 2 2" xfId="8876" xr:uid="{00000000-0005-0000-0000-0000A8590000}"/>
    <cellStyle name="Normal 3 2 2 2 2 3 2 3" xfId="13153" xr:uid="{00000000-0005-0000-0000-0000A9590000}"/>
    <cellStyle name="Normal 3 2 2 2 2 3 2 4" xfId="17411" xr:uid="{00000000-0005-0000-0000-0000AA590000}"/>
    <cellStyle name="Normal 3 2 2 2 2 3 2 5" xfId="21630" xr:uid="{00000000-0005-0000-0000-0000AB590000}"/>
    <cellStyle name="Normal 3 2 2 2 2 3 2 6" xfId="25825" xr:uid="{00000000-0005-0000-0000-0000AC590000}"/>
    <cellStyle name="Normal 3 2 2 2 2 3 2 7" xfId="29721" xr:uid="{00000000-0005-0000-0000-0000AD590000}"/>
    <cellStyle name="Normal 3 2 2 2 2 3 3" xfId="7097" xr:uid="{00000000-0005-0000-0000-0000AE590000}"/>
    <cellStyle name="Normal 3 2 2 2 2 3 4" xfId="11382" xr:uid="{00000000-0005-0000-0000-0000AF590000}"/>
    <cellStyle name="Normal 3 2 2 2 2 3 5" xfId="15654" xr:uid="{00000000-0005-0000-0000-0000B0590000}"/>
    <cellStyle name="Normal 3 2 2 2 2 3 6" xfId="19888" xr:uid="{00000000-0005-0000-0000-0000B1590000}"/>
    <cellStyle name="Normal 3 2 2 2 2 3 7" xfId="24126" xr:uid="{00000000-0005-0000-0000-0000B2590000}"/>
    <cellStyle name="Normal 3 2 2 2 2 3 8" xfId="28204" xr:uid="{00000000-0005-0000-0000-0000B3590000}"/>
    <cellStyle name="Normal 3 2 2 2 2 4" xfId="1262" xr:uid="{00000000-0005-0000-0000-0000B4590000}"/>
    <cellStyle name="Normal 3 2 2 2 2 4 2" xfId="6237" xr:uid="{00000000-0005-0000-0000-0000B5590000}"/>
    <cellStyle name="Normal 3 2 2 2 2 4 3" xfId="10526" xr:uid="{00000000-0005-0000-0000-0000B6590000}"/>
    <cellStyle name="Normal 3 2 2 2 2 4 4" xfId="14804" xr:uid="{00000000-0005-0000-0000-0000B7590000}"/>
    <cellStyle name="Normal 3 2 2 2 2 4 5" xfId="19046" xr:uid="{00000000-0005-0000-0000-0000B8590000}"/>
    <cellStyle name="Normal 3 2 2 2 2 4 6" xfId="23292" xr:uid="{00000000-0005-0000-0000-0000B9590000}"/>
    <cellStyle name="Normal 3 2 2 2 2 4 7" xfId="27397" xr:uid="{00000000-0005-0000-0000-0000BA590000}"/>
    <cellStyle name="Normal 3 2 2 2 2 5" xfId="3245" xr:uid="{00000000-0005-0000-0000-0000BB590000}"/>
    <cellStyle name="Normal 3 2 2 2 2 5 2" xfId="8218" xr:uid="{00000000-0005-0000-0000-0000BC590000}"/>
    <cellStyle name="Normal 3 2 2 2 2 5 3" xfId="12495" xr:uid="{00000000-0005-0000-0000-0000BD590000}"/>
    <cellStyle name="Normal 3 2 2 2 2 5 4" xfId="16754" xr:uid="{00000000-0005-0000-0000-0000BE590000}"/>
    <cellStyle name="Normal 3 2 2 2 2 5 5" xfId="20972" xr:uid="{00000000-0005-0000-0000-0000BF590000}"/>
    <cellStyle name="Normal 3 2 2 2 2 5 6" xfId="25168" xr:uid="{00000000-0005-0000-0000-0000C0590000}"/>
    <cellStyle name="Normal 3 2 2 2 2 5 7" xfId="29064" xr:uid="{00000000-0005-0000-0000-0000C1590000}"/>
    <cellStyle name="Normal 3 2 2 2 2 6" xfId="4593" xr:uid="{00000000-0005-0000-0000-0000C2590000}"/>
    <cellStyle name="Normal 3 2 2 2 2 6 2" xfId="9565" xr:uid="{00000000-0005-0000-0000-0000C3590000}"/>
    <cellStyle name="Normal 3 2 2 2 2 6 3" xfId="13843" xr:uid="{00000000-0005-0000-0000-0000C4590000}"/>
    <cellStyle name="Normal 3 2 2 2 2 6 4" xfId="18099" xr:uid="{00000000-0005-0000-0000-0000C5590000}"/>
    <cellStyle name="Normal 3 2 2 2 2 6 5" xfId="22316" xr:uid="{00000000-0005-0000-0000-0000C6590000}"/>
    <cellStyle name="Normal 3 2 2 2 2 6 6" xfId="26502" xr:uid="{00000000-0005-0000-0000-0000C7590000}"/>
    <cellStyle name="Normal 3 2 2 2 2 6 7" xfId="30381" xr:uid="{00000000-0005-0000-0000-0000C8590000}"/>
    <cellStyle name="Normal 3 2 2 2 2 7" xfId="5467" xr:uid="{00000000-0005-0000-0000-0000C9590000}"/>
    <cellStyle name="Normal 3 2 2 2 2 8" xfId="5004" xr:uid="{00000000-0005-0000-0000-0000CA590000}"/>
    <cellStyle name="Normal 3 2 2 2 2 9" xfId="5140" xr:uid="{00000000-0005-0000-0000-0000CB590000}"/>
    <cellStyle name="Normal 3 2 2 2 3" xfId="710" xr:uid="{00000000-0005-0000-0000-0000CC590000}"/>
    <cellStyle name="Normal 3 2 2 2 3 10" xfId="22763" xr:uid="{00000000-0005-0000-0000-0000CD590000}"/>
    <cellStyle name="Normal 3 2 2 2 3 11" xfId="26915" xr:uid="{00000000-0005-0000-0000-0000CE590000}"/>
    <cellStyle name="Normal 3 2 2 2 3 2" xfId="2544" xr:uid="{00000000-0005-0000-0000-0000CF590000}"/>
    <cellStyle name="Normal 3 2 2 2 3 2 2" xfId="4077" xr:uid="{00000000-0005-0000-0000-0000D0590000}"/>
    <cellStyle name="Normal 3 2 2 2 3 2 2 2" xfId="9051" xr:uid="{00000000-0005-0000-0000-0000D1590000}"/>
    <cellStyle name="Normal 3 2 2 2 3 2 2 3" xfId="13328" xr:uid="{00000000-0005-0000-0000-0000D2590000}"/>
    <cellStyle name="Normal 3 2 2 2 3 2 2 4" xfId="17586" xr:uid="{00000000-0005-0000-0000-0000D3590000}"/>
    <cellStyle name="Normal 3 2 2 2 3 2 2 5" xfId="21805" xr:uid="{00000000-0005-0000-0000-0000D4590000}"/>
    <cellStyle name="Normal 3 2 2 2 3 2 2 6" xfId="26000" xr:uid="{00000000-0005-0000-0000-0000D5590000}"/>
    <cellStyle name="Normal 3 2 2 2 3 2 2 7" xfId="29896" xr:uid="{00000000-0005-0000-0000-0000D6590000}"/>
    <cellStyle name="Normal 3 2 2 2 3 2 3" xfId="7519" xr:uid="{00000000-0005-0000-0000-0000D7590000}"/>
    <cellStyle name="Normal 3 2 2 2 3 2 4" xfId="11804" xr:uid="{00000000-0005-0000-0000-0000D8590000}"/>
    <cellStyle name="Normal 3 2 2 2 3 2 5" xfId="16076" xr:uid="{00000000-0005-0000-0000-0000D9590000}"/>
    <cellStyle name="Normal 3 2 2 2 3 2 6" xfId="20309" xr:uid="{00000000-0005-0000-0000-0000DA590000}"/>
    <cellStyle name="Normal 3 2 2 2 3 2 7" xfId="24548" xr:uid="{00000000-0005-0000-0000-0000DB590000}"/>
    <cellStyle name="Normal 3 2 2 2 3 2 8" xfId="28622" xr:uid="{00000000-0005-0000-0000-0000DC590000}"/>
    <cellStyle name="Normal 3 2 2 2 3 3" xfId="1714" xr:uid="{00000000-0005-0000-0000-0000DD590000}"/>
    <cellStyle name="Normal 3 2 2 2 3 3 2" xfId="6688" xr:uid="{00000000-0005-0000-0000-0000DE590000}"/>
    <cellStyle name="Normal 3 2 2 2 3 3 3" xfId="10976" xr:uid="{00000000-0005-0000-0000-0000DF590000}"/>
    <cellStyle name="Normal 3 2 2 2 3 3 4" xfId="15251" xr:uid="{00000000-0005-0000-0000-0000E0590000}"/>
    <cellStyle name="Normal 3 2 2 2 3 3 5" xfId="19488" xr:uid="{00000000-0005-0000-0000-0000E1590000}"/>
    <cellStyle name="Normal 3 2 2 2 3 3 6" xfId="23731" xr:uid="{00000000-0005-0000-0000-0000E2590000}"/>
    <cellStyle name="Normal 3 2 2 2 3 3 7" xfId="27817" xr:uid="{00000000-0005-0000-0000-0000E3590000}"/>
    <cellStyle name="Normal 3 2 2 2 3 4" xfId="3420" xr:uid="{00000000-0005-0000-0000-0000E4590000}"/>
    <cellStyle name="Normal 3 2 2 2 3 4 2" xfId="8394" xr:uid="{00000000-0005-0000-0000-0000E5590000}"/>
    <cellStyle name="Normal 3 2 2 2 3 4 3" xfId="12671" xr:uid="{00000000-0005-0000-0000-0000E6590000}"/>
    <cellStyle name="Normal 3 2 2 2 3 4 4" xfId="16929" xr:uid="{00000000-0005-0000-0000-0000E7590000}"/>
    <cellStyle name="Normal 3 2 2 2 3 4 5" xfId="21148" xr:uid="{00000000-0005-0000-0000-0000E8590000}"/>
    <cellStyle name="Normal 3 2 2 2 3 4 6" xfId="25343" xr:uid="{00000000-0005-0000-0000-0000E9590000}"/>
    <cellStyle name="Normal 3 2 2 2 3 4 7" xfId="29239" xr:uid="{00000000-0005-0000-0000-0000EA590000}"/>
    <cellStyle name="Normal 3 2 2 2 3 5" xfId="4768" xr:uid="{00000000-0005-0000-0000-0000EB590000}"/>
    <cellStyle name="Normal 3 2 2 2 3 5 2" xfId="9740" xr:uid="{00000000-0005-0000-0000-0000EC590000}"/>
    <cellStyle name="Normal 3 2 2 2 3 5 3" xfId="14018" xr:uid="{00000000-0005-0000-0000-0000ED590000}"/>
    <cellStyle name="Normal 3 2 2 2 3 5 4" xfId="18274" xr:uid="{00000000-0005-0000-0000-0000EE590000}"/>
    <cellStyle name="Normal 3 2 2 2 3 5 5" xfId="22491" xr:uid="{00000000-0005-0000-0000-0000EF590000}"/>
    <cellStyle name="Normal 3 2 2 2 3 5 6" xfId="26677" xr:uid="{00000000-0005-0000-0000-0000F0590000}"/>
    <cellStyle name="Normal 3 2 2 2 3 5 7" xfId="30556" xr:uid="{00000000-0005-0000-0000-0000F1590000}"/>
    <cellStyle name="Normal 3 2 2 2 3 6" xfId="5686" xr:uid="{00000000-0005-0000-0000-0000F2590000}"/>
    <cellStyle name="Normal 3 2 2 2 3 7" xfId="9978" xr:uid="{00000000-0005-0000-0000-0000F3590000}"/>
    <cellStyle name="Normal 3 2 2 2 3 8" xfId="14256" xr:uid="{00000000-0005-0000-0000-0000F4590000}"/>
    <cellStyle name="Normal 3 2 2 2 3 9" xfId="18512" xr:uid="{00000000-0005-0000-0000-0000F5590000}"/>
    <cellStyle name="Normal 3 2 2 2 4" xfId="1980" xr:uid="{00000000-0005-0000-0000-0000F6590000}"/>
    <cellStyle name="Normal 3 2 2 2 4 2" xfId="3748" xr:uid="{00000000-0005-0000-0000-0000F7590000}"/>
    <cellStyle name="Normal 3 2 2 2 4 2 2" xfId="8722" xr:uid="{00000000-0005-0000-0000-0000F8590000}"/>
    <cellStyle name="Normal 3 2 2 2 4 2 3" xfId="12999" xr:uid="{00000000-0005-0000-0000-0000F9590000}"/>
    <cellStyle name="Normal 3 2 2 2 4 2 4" xfId="17257" xr:uid="{00000000-0005-0000-0000-0000FA590000}"/>
    <cellStyle name="Normal 3 2 2 2 4 2 5" xfId="21476" xr:uid="{00000000-0005-0000-0000-0000FB590000}"/>
    <cellStyle name="Normal 3 2 2 2 4 2 6" xfId="25671" xr:uid="{00000000-0005-0000-0000-0000FC590000}"/>
    <cellStyle name="Normal 3 2 2 2 4 2 7" xfId="29567" xr:uid="{00000000-0005-0000-0000-0000FD590000}"/>
    <cellStyle name="Normal 3 2 2 2 4 3" xfId="6954" xr:uid="{00000000-0005-0000-0000-0000FE590000}"/>
    <cellStyle name="Normal 3 2 2 2 4 4" xfId="11239" xr:uid="{00000000-0005-0000-0000-0000FF590000}"/>
    <cellStyle name="Normal 3 2 2 2 4 5" xfId="15512" xr:uid="{00000000-0005-0000-0000-0000005A0000}"/>
    <cellStyle name="Normal 3 2 2 2 4 6" xfId="19747" xr:uid="{00000000-0005-0000-0000-0000015A0000}"/>
    <cellStyle name="Normal 3 2 2 2 4 7" xfId="23985" xr:uid="{00000000-0005-0000-0000-0000025A0000}"/>
    <cellStyle name="Normal 3 2 2 2 4 8" xfId="28063" xr:uid="{00000000-0005-0000-0000-0000035A0000}"/>
    <cellStyle name="Normal 3 2 2 2 5" xfId="1103" xr:uid="{00000000-0005-0000-0000-0000045A0000}"/>
    <cellStyle name="Normal 3 2 2 2 5 2" xfId="6079" xr:uid="{00000000-0005-0000-0000-0000055A0000}"/>
    <cellStyle name="Normal 3 2 2 2 5 3" xfId="10368" xr:uid="{00000000-0005-0000-0000-0000065A0000}"/>
    <cellStyle name="Normal 3 2 2 2 5 4" xfId="14646" xr:uid="{00000000-0005-0000-0000-0000075A0000}"/>
    <cellStyle name="Normal 3 2 2 2 5 5" xfId="18893" xr:uid="{00000000-0005-0000-0000-0000085A0000}"/>
    <cellStyle name="Normal 3 2 2 2 5 6" xfId="23140" xr:uid="{00000000-0005-0000-0000-0000095A0000}"/>
    <cellStyle name="Normal 3 2 2 2 5 7" xfId="27256" xr:uid="{00000000-0005-0000-0000-00000A5A0000}"/>
    <cellStyle name="Normal 3 2 2 2 6" xfId="3091" xr:uid="{00000000-0005-0000-0000-00000B5A0000}"/>
    <cellStyle name="Normal 3 2 2 2 6 2" xfId="8064" xr:uid="{00000000-0005-0000-0000-00000C5A0000}"/>
    <cellStyle name="Normal 3 2 2 2 6 3" xfId="12341" xr:uid="{00000000-0005-0000-0000-00000D5A0000}"/>
    <cellStyle name="Normal 3 2 2 2 6 4" xfId="16600" xr:uid="{00000000-0005-0000-0000-00000E5A0000}"/>
    <cellStyle name="Normal 3 2 2 2 6 5" xfId="20818" xr:uid="{00000000-0005-0000-0000-00000F5A0000}"/>
    <cellStyle name="Normal 3 2 2 2 6 6" xfId="25014" xr:uid="{00000000-0005-0000-0000-0000105A0000}"/>
    <cellStyle name="Normal 3 2 2 2 6 7" xfId="28910" xr:uid="{00000000-0005-0000-0000-0000115A0000}"/>
    <cellStyle name="Normal 3 2 2 2 7" xfId="4439" xr:uid="{00000000-0005-0000-0000-0000125A0000}"/>
    <cellStyle name="Normal 3 2 2 2 7 2" xfId="9411" xr:uid="{00000000-0005-0000-0000-0000135A0000}"/>
    <cellStyle name="Normal 3 2 2 2 7 3" xfId="13689" xr:uid="{00000000-0005-0000-0000-0000145A0000}"/>
    <cellStyle name="Normal 3 2 2 2 7 4" xfId="17945" xr:uid="{00000000-0005-0000-0000-0000155A0000}"/>
    <cellStyle name="Normal 3 2 2 2 7 5" xfId="22162" xr:uid="{00000000-0005-0000-0000-0000165A0000}"/>
    <cellStyle name="Normal 3 2 2 2 7 6" xfId="26348" xr:uid="{00000000-0005-0000-0000-0000175A0000}"/>
    <cellStyle name="Normal 3 2 2 2 7 7" xfId="30227" xr:uid="{00000000-0005-0000-0000-0000185A0000}"/>
    <cellStyle name="Normal 3 2 2 2 8" xfId="5304" xr:uid="{00000000-0005-0000-0000-0000195A0000}"/>
    <cellStyle name="Normal 3 2 2 2 9" xfId="7752" xr:uid="{00000000-0005-0000-0000-00001A5A0000}"/>
    <cellStyle name="Normal 3 2 2 3" xfId="376" xr:uid="{00000000-0005-0000-0000-00001B5A0000}"/>
    <cellStyle name="Normal 3 2 2 3 10" xfId="16362" xr:uid="{00000000-0005-0000-0000-00001C5A0000}"/>
    <cellStyle name="Normal 3 2 2 3 11" xfId="20473" xr:uid="{00000000-0005-0000-0000-00001D5A0000}"/>
    <cellStyle name="Normal 3 2 2 3 12" xfId="24801" xr:uid="{00000000-0005-0000-0000-00001E5A0000}"/>
    <cellStyle name="Normal 3 2 2 3 2" xfId="750" xr:uid="{00000000-0005-0000-0000-00001F5A0000}"/>
    <cellStyle name="Normal 3 2 2 3 2 10" xfId="22803" xr:uid="{00000000-0005-0000-0000-0000205A0000}"/>
    <cellStyle name="Normal 3 2 2 3 2 11" xfId="26955" xr:uid="{00000000-0005-0000-0000-0000215A0000}"/>
    <cellStyle name="Normal 3 2 2 3 2 2" xfId="2545" xr:uid="{00000000-0005-0000-0000-0000225A0000}"/>
    <cellStyle name="Normal 3 2 2 3 2 2 2" xfId="4117" xr:uid="{00000000-0005-0000-0000-0000235A0000}"/>
    <cellStyle name="Normal 3 2 2 3 2 2 2 2" xfId="9091" xr:uid="{00000000-0005-0000-0000-0000245A0000}"/>
    <cellStyle name="Normal 3 2 2 3 2 2 2 3" xfId="13368" xr:uid="{00000000-0005-0000-0000-0000255A0000}"/>
    <cellStyle name="Normal 3 2 2 3 2 2 2 4" xfId="17626" xr:uid="{00000000-0005-0000-0000-0000265A0000}"/>
    <cellStyle name="Normal 3 2 2 3 2 2 2 5" xfId="21845" xr:uid="{00000000-0005-0000-0000-0000275A0000}"/>
    <cellStyle name="Normal 3 2 2 3 2 2 2 6" xfId="26040" xr:uid="{00000000-0005-0000-0000-0000285A0000}"/>
    <cellStyle name="Normal 3 2 2 3 2 2 2 7" xfId="29936" xr:uid="{00000000-0005-0000-0000-0000295A0000}"/>
    <cellStyle name="Normal 3 2 2 3 2 2 3" xfId="7520" xr:uid="{00000000-0005-0000-0000-00002A5A0000}"/>
    <cellStyle name="Normal 3 2 2 3 2 2 4" xfId="11805" xr:uid="{00000000-0005-0000-0000-00002B5A0000}"/>
    <cellStyle name="Normal 3 2 2 3 2 2 5" xfId="16077" xr:uid="{00000000-0005-0000-0000-00002C5A0000}"/>
    <cellStyle name="Normal 3 2 2 3 2 2 6" xfId="20310" xr:uid="{00000000-0005-0000-0000-00002D5A0000}"/>
    <cellStyle name="Normal 3 2 2 3 2 2 7" xfId="24549" xr:uid="{00000000-0005-0000-0000-00002E5A0000}"/>
    <cellStyle name="Normal 3 2 2 3 2 2 8" xfId="28623" xr:uid="{00000000-0005-0000-0000-00002F5A0000}"/>
    <cellStyle name="Normal 3 2 2 3 2 3" xfId="1715" xr:uid="{00000000-0005-0000-0000-0000305A0000}"/>
    <cellStyle name="Normal 3 2 2 3 2 3 2" xfId="6689" xr:uid="{00000000-0005-0000-0000-0000315A0000}"/>
    <cellStyle name="Normal 3 2 2 3 2 3 3" xfId="10977" xr:uid="{00000000-0005-0000-0000-0000325A0000}"/>
    <cellStyle name="Normal 3 2 2 3 2 3 4" xfId="15252" xr:uid="{00000000-0005-0000-0000-0000335A0000}"/>
    <cellStyle name="Normal 3 2 2 3 2 3 5" xfId="19489" xr:uid="{00000000-0005-0000-0000-0000345A0000}"/>
    <cellStyle name="Normal 3 2 2 3 2 3 6" xfId="23732" xr:uid="{00000000-0005-0000-0000-0000355A0000}"/>
    <cellStyle name="Normal 3 2 2 3 2 3 7" xfId="27818" xr:uid="{00000000-0005-0000-0000-0000365A0000}"/>
    <cellStyle name="Normal 3 2 2 3 2 4" xfId="3460" xr:uid="{00000000-0005-0000-0000-0000375A0000}"/>
    <cellStyle name="Normal 3 2 2 3 2 4 2" xfId="8434" xr:uid="{00000000-0005-0000-0000-0000385A0000}"/>
    <cellStyle name="Normal 3 2 2 3 2 4 3" xfId="12711" xr:uid="{00000000-0005-0000-0000-0000395A0000}"/>
    <cellStyle name="Normal 3 2 2 3 2 4 4" xfId="16969" xr:uid="{00000000-0005-0000-0000-00003A5A0000}"/>
    <cellStyle name="Normal 3 2 2 3 2 4 5" xfId="21188" xr:uid="{00000000-0005-0000-0000-00003B5A0000}"/>
    <cellStyle name="Normal 3 2 2 3 2 4 6" xfId="25383" xr:uid="{00000000-0005-0000-0000-00003C5A0000}"/>
    <cellStyle name="Normal 3 2 2 3 2 4 7" xfId="29279" xr:uid="{00000000-0005-0000-0000-00003D5A0000}"/>
    <cellStyle name="Normal 3 2 2 3 2 5" xfId="4808" xr:uid="{00000000-0005-0000-0000-00003E5A0000}"/>
    <cellStyle name="Normal 3 2 2 3 2 5 2" xfId="9780" xr:uid="{00000000-0005-0000-0000-00003F5A0000}"/>
    <cellStyle name="Normal 3 2 2 3 2 5 3" xfId="14058" xr:uid="{00000000-0005-0000-0000-0000405A0000}"/>
    <cellStyle name="Normal 3 2 2 3 2 5 4" xfId="18314" xr:uid="{00000000-0005-0000-0000-0000415A0000}"/>
    <cellStyle name="Normal 3 2 2 3 2 5 5" xfId="22531" xr:uid="{00000000-0005-0000-0000-0000425A0000}"/>
    <cellStyle name="Normal 3 2 2 3 2 5 6" xfId="26717" xr:uid="{00000000-0005-0000-0000-0000435A0000}"/>
    <cellStyle name="Normal 3 2 2 3 2 5 7" xfId="30596" xr:uid="{00000000-0005-0000-0000-0000445A0000}"/>
    <cellStyle name="Normal 3 2 2 3 2 6" xfId="5726" xr:uid="{00000000-0005-0000-0000-0000455A0000}"/>
    <cellStyle name="Normal 3 2 2 3 2 7" xfId="10018" xr:uid="{00000000-0005-0000-0000-0000465A0000}"/>
    <cellStyle name="Normal 3 2 2 3 2 8" xfId="14296" xr:uid="{00000000-0005-0000-0000-0000475A0000}"/>
    <cellStyle name="Normal 3 2 2 3 2 9" xfId="18552" xr:uid="{00000000-0005-0000-0000-0000485A0000}"/>
    <cellStyle name="Normal 3 2 2 3 3" xfId="2009" xr:uid="{00000000-0005-0000-0000-0000495A0000}"/>
    <cellStyle name="Normal 3 2 2 3 3 2" xfId="3788" xr:uid="{00000000-0005-0000-0000-00004A5A0000}"/>
    <cellStyle name="Normal 3 2 2 3 3 2 2" xfId="8762" xr:uid="{00000000-0005-0000-0000-00004B5A0000}"/>
    <cellStyle name="Normal 3 2 2 3 3 2 3" xfId="13039" xr:uid="{00000000-0005-0000-0000-00004C5A0000}"/>
    <cellStyle name="Normal 3 2 2 3 3 2 4" xfId="17297" xr:uid="{00000000-0005-0000-0000-00004D5A0000}"/>
    <cellStyle name="Normal 3 2 2 3 3 2 5" xfId="21516" xr:uid="{00000000-0005-0000-0000-00004E5A0000}"/>
    <cellStyle name="Normal 3 2 2 3 3 2 6" xfId="25711" xr:uid="{00000000-0005-0000-0000-00004F5A0000}"/>
    <cellStyle name="Normal 3 2 2 3 3 2 7" xfId="29607" xr:uid="{00000000-0005-0000-0000-0000505A0000}"/>
    <cellStyle name="Normal 3 2 2 3 3 3" xfId="6983" xr:uid="{00000000-0005-0000-0000-0000515A0000}"/>
    <cellStyle name="Normal 3 2 2 3 3 4" xfId="11268" xr:uid="{00000000-0005-0000-0000-0000525A0000}"/>
    <cellStyle name="Normal 3 2 2 3 3 5" xfId="15540" xr:uid="{00000000-0005-0000-0000-0000535A0000}"/>
    <cellStyle name="Normal 3 2 2 3 3 6" xfId="19774" xr:uid="{00000000-0005-0000-0000-0000545A0000}"/>
    <cellStyle name="Normal 3 2 2 3 3 7" xfId="24012" xr:uid="{00000000-0005-0000-0000-0000555A0000}"/>
    <cellStyle name="Normal 3 2 2 3 3 8" xfId="28090" xr:uid="{00000000-0005-0000-0000-0000565A0000}"/>
    <cellStyle name="Normal 3 2 2 3 4" xfId="1148" xr:uid="{00000000-0005-0000-0000-0000575A0000}"/>
    <cellStyle name="Normal 3 2 2 3 4 2" xfId="6123" xr:uid="{00000000-0005-0000-0000-0000585A0000}"/>
    <cellStyle name="Normal 3 2 2 3 4 3" xfId="10412" xr:uid="{00000000-0005-0000-0000-0000595A0000}"/>
    <cellStyle name="Normal 3 2 2 3 4 4" xfId="14690" xr:uid="{00000000-0005-0000-0000-00005A5A0000}"/>
    <cellStyle name="Normal 3 2 2 3 4 5" xfId="18932" xr:uid="{00000000-0005-0000-0000-00005B5A0000}"/>
    <cellStyle name="Normal 3 2 2 3 4 6" xfId="23178" xr:uid="{00000000-0005-0000-0000-00005C5A0000}"/>
    <cellStyle name="Normal 3 2 2 3 4 7" xfId="27283" xr:uid="{00000000-0005-0000-0000-00005D5A0000}"/>
    <cellStyle name="Normal 3 2 2 3 5" xfId="3131" xr:uid="{00000000-0005-0000-0000-00005E5A0000}"/>
    <cellStyle name="Normal 3 2 2 3 5 2" xfId="8104" xr:uid="{00000000-0005-0000-0000-00005F5A0000}"/>
    <cellStyle name="Normal 3 2 2 3 5 3" xfId="12381" xr:uid="{00000000-0005-0000-0000-0000605A0000}"/>
    <cellStyle name="Normal 3 2 2 3 5 4" xfId="16640" xr:uid="{00000000-0005-0000-0000-0000615A0000}"/>
    <cellStyle name="Normal 3 2 2 3 5 5" xfId="20858" xr:uid="{00000000-0005-0000-0000-0000625A0000}"/>
    <cellStyle name="Normal 3 2 2 3 5 6" xfId="25054" xr:uid="{00000000-0005-0000-0000-0000635A0000}"/>
    <cellStyle name="Normal 3 2 2 3 5 7" xfId="28950" xr:uid="{00000000-0005-0000-0000-0000645A0000}"/>
    <cellStyle name="Normal 3 2 2 3 6" xfId="4479" xr:uid="{00000000-0005-0000-0000-0000655A0000}"/>
    <cellStyle name="Normal 3 2 2 3 6 2" xfId="9451" xr:uid="{00000000-0005-0000-0000-0000665A0000}"/>
    <cellStyle name="Normal 3 2 2 3 6 3" xfId="13729" xr:uid="{00000000-0005-0000-0000-0000675A0000}"/>
    <cellStyle name="Normal 3 2 2 3 6 4" xfId="17985" xr:uid="{00000000-0005-0000-0000-0000685A0000}"/>
    <cellStyle name="Normal 3 2 2 3 6 5" xfId="22202" xr:uid="{00000000-0005-0000-0000-0000695A0000}"/>
    <cellStyle name="Normal 3 2 2 3 6 6" xfId="26388" xr:uid="{00000000-0005-0000-0000-00006A5A0000}"/>
    <cellStyle name="Normal 3 2 2 3 6 7" xfId="30267" xr:uid="{00000000-0005-0000-0000-00006B5A0000}"/>
    <cellStyle name="Normal 3 2 2 3 7" xfId="5353" xr:uid="{00000000-0005-0000-0000-00006C5A0000}"/>
    <cellStyle name="Normal 3 2 2 3 8" xfId="7816" xr:uid="{00000000-0005-0000-0000-00006D5A0000}"/>
    <cellStyle name="Normal 3 2 2 3 9" xfId="12096" xr:uid="{00000000-0005-0000-0000-00006E5A0000}"/>
    <cellStyle name="Normal 3 2 2 4" xfId="545" xr:uid="{00000000-0005-0000-0000-00006F5A0000}"/>
    <cellStyle name="Normal 3 2 2 4 10" xfId="10914" xr:uid="{00000000-0005-0000-0000-0000705A0000}"/>
    <cellStyle name="Normal 3 2 2 4 11" xfId="20580" xr:uid="{00000000-0005-0000-0000-0000715A0000}"/>
    <cellStyle name="Normal 3 2 2 4 12" xfId="16418" xr:uid="{00000000-0005-0000-0000-0000725A0000}"/>
    <cellStyle name="Normal 3 2 2 4 2" xfId="919" xr:uid="{00000000-0005-0000-0000-0000735A0000}"/>
    <cellStyle name="Normal 3 2 2 4 2 10" xfId="22972" xr:uid="{00000000-0005-0000-0000-0000745A0000}"/>
    <cellStyle name="Normal 3 2 2 4 2 11" xfId="27124" xr:uid="{00000000-0005-0000-0000-0000755A0000}"/>
    <cellStyle name="Normal 3 2 2 4 2 2" xfId="2546" xr:uid="{00000000-0005-0000-0000-0000765A0000}"/>
    <cellStyle name="Normal 3 2 2 4 2 2 2" xfId="4286" xr:uid="{00000000-0005-0000-0000-0000775A0000}"/>
    <cellStyle name="Normal 3 2 2 4 2 2 2 2" xfId="9260" xr:uid="{00000000-0005-0000-0000-0000785A0000}"/>
    <cellStyle name="Normal 3 2 2 4 2 2 2 3" xfId="13537" xr:uid="{00000000-0005-0000-0000-0000795A0000}"/>
    <cellStyle name="Normal 3 2 2 4 2 2 2 4" xfId="17795" xr:uid="{00000000-0005-0000-0000-00007A5A0000}"/>
    <cellStyle name="Normal 3 2 2 4 2 2 2 5" xfId="22014" xr:uid="{00000000-0005-0000-0000-00007B5A0000}"/>
    <cellStyle name="Normal 3 2 2 4 2 2 2 6" xfId="26209" xr:uid="{00000000-0005-0000-0000-00007C5A0000}"/>
    <cellStyle name="Normal 3 2 2 4 2 2 2 7" xfId="30105" xr:uid="{00000000-0005-0000-0000-00007D5A0000}"/>
    <cellStyle name="Normal 3 2 2 4 2 2 3" xfId="7521" xr:uid="{00000000-0005-0000-0000-00007E5A0000}"/>
    <cellStyle name="Normal 3 2 2 4 2 2 4" xfId="11806" xr:uid="{00000000-0005-0000-0000-00007F5A0000}"/>
    <cellStyle name="Normal 3 2 2 4 2 2 5" xfId="16078" xr:uid="{00000000-0005-0000-0000-0000805A0000}"/>
    <cellStyle name="Normal 3 2 2 4 2 2 6" xfId="20311" xr:uid="{00000000-0005-0000-0000-0000815A0000}"/>
    <cellStyle name="Normal 3 2 2 4 2 2 7" xfId="24550" xr:uid="{00000000-0005-0000-0000-0000825A0000}"/>
    <cellStyle name="Normal 3 2 2 4 2 2 8" xfId="28624" xr:uid="{00000000-0005-0000-0000-0000835A0000}"/>
    <cellStyle name="Normal 3 2 2 4 2 3" xfId="1716" xr:uid="{00000000-0005-0000-0000-0000845A0000}"/>
    <cellStyle name="Normal 3 2 2 4 2 3 2" xfId="6690" xr:uid="{00000000-0005-0000-0000-0000855A0000}"/>
    <cellStyle name="Normal 3 2 2 4 2 3 3" xfId="10978" xr:uid="{00000000-0005-0000-0000-0000865A0000}"/>
    <cellStyle name="Normal 3 2 2 4 2 3 4" xfId="15253" xr:uid="{00000000-0005-0000-0000-0000875A0000}"/>
    <cellStyle name="Normal 3 2 2 4 2 3 5" xfId="19490" xr:uid="{00000000-0005-0000-0000-0000885A0000}"/>
    <cellStyle name="Normal 3 2 2 4 2 3 6" xfId="23733" xr:uid="{00000000-0005-0000-0000-0000895A0000}"/>
    <cellStyle name="Normal 3 2 2 4 2 3 7" xfId="27819" xr:uid="{00000000-0005-0000-0000-00008A5A0000}"/>
    <cellStyle name="Normal 3 2 2 4 2 4" xfId="3629" xr:uid="{00000000-0005-0000-0000-00008B5A0000}"/>
    <cellStyle name="Normal 3 2 2 4 2 4 2" xfId="8603" xr:uid="{00000000-0005-0000-0000-00008C5A0000}"/>
    <cellStyle name="Normal 3 2 2 4 2 4 3" xfId="12880" xr:uid="{00000000-0005-0000-0000-00008D5A0000}"/>
    <cellStyle name="Normal 3 2 2 4 2 4 4" xfId="17138" xr:uid="{00000000-0005-0000-0000-00008E5A0000}"/>
    <cellStyle name="Normal 3 2 2 4 2 4 5" xfId="21357" xr:uid="{00000000-0005-0000-0000-00008F5A0000}"/>
    <cellStyle name="Normal 3 2 2 4 2 4 6" xfId="25552" xr:uid="{00000000-0005-0000-0000-0000905A0000}"/>
    <cellStyle name="Normal 3 2 2 4 2 4 7" xfId="29448" xr:uid="{00000000-0005-0000-0000-0000915A0000}"/>
    <cellStyle name="Normal 3 2 2 4 2 5" xfId="4977" xr:uid="{00000000-0005-0000-0000-0000925A0000}"/>
    <cellStyle name="Normal 3 2 2 4 2 5 2" xfId="9949" xr:uid="{00000000-0005-0000-0000-0000935A0000}"/>
    <cellStyle name="Normal 3 2 2 4 2 5 3" xfId="14227" xr:uid="{00000000-0005-0000-0000-0000945A0000}"/>
    <cellStyle name="Normal 3 2 2 4 2 5 4" xfId="18483" xr:uid="{00000000-0005-0000-0000-0000955A0000}"/>
    <cellStyle name="Normal 3 2 2 4 2 5 5" xfId="22700" xr:uid="{00000000-0005-0000-0000-0000965A0000}"/>
    <cellStyle name="Normal 3 2 2 4 2 5 6" xfId="26886" xr:uid="{00000000-0005-0000-0000-0000975A0000}"/>
    <cellStyle name="Normal 3 2 2 4 2 5 7" xfId="30765" xr:uid="{00000000-0005-0000-0000-0000985A0000}"/>
    <cellStyle name="Normal 3 2 2 4 2 6" xfId="5895" xr:uid="{00000000-0005-0000-0000-0000995A0000}"/>
    <cellStyle name="Normal 3 2 2 4 2 7" xfId="10187" xr:uid="{00000000-0005-0000-0000-00009A5A0000}"/>
    <cellStyle name="Normal 3 2 2 4 2 8" xfId="14465" xr:uid="{00000000-0005-0000-0000-00009B5A0000}"/>
    <cellStyle name="Normal 3 2 2 4 2 9" xfId="18721" xr:uid="{00000000-0005-0000-0000-00009C5A0000}"/>
    <cellStyle name="Normal 3 2 2 4 3" xfId="2191" xr:uid="{00000000-0005-0000-0000-00009D5A0000}"/>
    <cellStyle name="Normal 3 2 2 4 3 2" xfId="3957" xr:uid="{00000000-0005-0000-0000-00009E5A0000}"/>
    <cellStyle name="Normal 3 2 2 4 3 2 2" xfId="8931" xr:uid="{00000000-0005-0000-0000-00009F5A0000}"/>
    <cellStyle name="Normal 3 2 2 4 3 2 3" xfId="13208" xr:uid="{00000000-0005-0000-0000-0000A05A0000}"/>
    <cellStyle name="Normal 3 2 2 4 3 2 4" xfId="17466" xr:uid="{00000000-0005-0000-0000-0000A15A0000}"/>
    <cellStyle name="Normal 3 2 2 4 3 2 5" xfId="21685" xr:uid="{00000000-0005-0000-0000-0000A25A0000}"/>
    <cellStyle name="Normal 3 2 2 4 3 2 6" xfId="25880" xr:uid="{00000000-0005-0000-0000-0000A35A0000}"/>
    <cellStyle name="Normal 3 2 2 4 3 2 7" xfId="29776" xr:uid="{00000000-0005-0000-0000-0000A45A0000}"/>
    <cellStyle name="Normal 3 2 2 4 3 3" xfId="7165" xr:uid="{00000000-0005-0000-0000-0000A55A0000}"/>
    <cellStyle name="Normal 3 2 2 4 3 4" xfId="11450" xr:uid="{00000000-0005-0000-0000-0000A65A0000}"/>
    <cellStyle name="Normal 3 2 2 4 3 5" xfId="15722" xr:uid="{00000000-0005-0000-0000-0000A75A0000}"/>
    <cellStyle name="Normal 3 2 2 4 3 6" xfId="19956" xr:uid="{00000000-0005-0000-0000-0000A85A0000}"/>
    <cellStyle name="Normal 3 2 2 4 3 7" xfId="24194" xr:uid="{00000000-0005-0000-0000-0000A95A0000}"/>
    <cellStyle name="Normal 3 2 2 4 3 8" xfId="28272" xr:uid="{00000000-0005-0000-0000-0000AA5A0000}"/>
    <cellStyle name="Normal 3 2 2 4 4" xfId="1334" xr:uid="{00000000-0005-0000-0000-0000AB5A0000}"/>
    <cellStyle name="Normal 3 2 2 4 4 2" xfId="6309" xr:uid="{00000000-0005-0000-0000-0000AC5A0000}"/>
    <cellStyle name="Normal 3 2 2 4 4 3" xfId="10598" xr:uid="{00000000-0005-0000-0000-0000AD5A0000}"/>
    <cellStyle name="Normal 3 2 2 4 4 4" xfId="14874" xr:uid="{00000000-0005-0000-0000-0000AE5A0000}"/>
    <cellStyle name="Normal 3 2 2 4 4 5" xfId="19115" xr:uid="{00000000-0005-0000-0000-0000AF5A0000}"/>
    <cellStyle name="Normal 3 2 2 4 4 6" xfId="23362" xr:uid="{00000000-0005-0000-0000-0000B05A0000}"/>
    <cellStyle name="Normal 3 2 2 4 4 7" xfId="27465" xr:uid="{00000000-0005-0000-0000-0000B15A0000}"/>
    <cellStyle name="Normal 3 2 2 4 5" xfId="3300" xr:uid="{00000000-0005-0000-0000-0000B25A0000}"/>
    <cellStyle name="Normal 3 2 2 4 5 2" xfId="8273" xr:uid="{00000000-0005-0000-0000-0000B35A0000}"/>
    <cellStyle name="Normal 3 2 2 4 5 3" xfId="12550" xr:uid="{00000000-0005-0000-0000-0000B45A0000}"/>
    <cellStyle name="Normal 3 2 2 4 5 4" xfId="16809" xr:uid="{00000000-0005-0000-0000-0000B55A0000}"/>
    <cellStyle name="Normal 3 2 2 4 5 5" xfId="21027" xr:uid="{00000000-0005-0000-0000-0000B65A0000}"/>
    <cellStyle name="Normal 3 2 2 4 5 6" xfId="25223" xr:uid="{00000000-0005-0000-0000-0000B75A0000}"/>
    <cellStyle name="Normal 3 2 2 4 5 7" xfId="29119" xr:uid="{00000000-0005-0000-0000-0000B85A0000}"/>
    <cellStyle name="Normal 3 2 2 4 6" xfId="4648" xr:uid="{00000000-0005-0000-0000-0000B95A0000}"/>
    <cellStyle name="Normal 3 2 2 4 6 2" xfId="9620" xr:uid="{00000000-0005-0000-0000-0000BA5A0000}"/>
    <cellStyle name="Normal 3 2 2 4 6 3" xfId="13898" xr:uid="{00000000-0005-0000-0000-0000BB5A0000}"/>
    <cellStyle name="Normal 3 2 2 4 6 4" xfId="18154" xr:uid="{00000000-0005-0000-0000-0000BC5A0000}"/>
    <cellStyle name="Normal 3 2 2 4 6 5" xfId="22371" xr:uid="{00000000-0005-0000-0000-0000BD5A0000}"/>
    <cellStyle name="Normal 3 2 2 4 6 6" xfId="26557" xr:uid="{00000000-0005-0000-0000-0000BE5A0000}"/>
    <cellStyle name="Normal 3 2 2 4 6 7" xfId="30436" xr:uid="{00000000-0005-0000-0000-0000BF5A0000}"/>
    <cellStyle name="Normal 3 2 2 4 7" xfId="5522" xr:uid="{00000000-0005-0000-0000-0000C05A0000}"/>
    <cellStyle name="Normal 3 2 2 4 8" xfId="5540" xr:uid="{00000000-0005-0000-0000-0000C15A0000}"/>
    <cellStyle name="Normal 3 2 2 4 9" xfId="6625" xr:uid="{00000000-0005-0000-0000-0000C25A0000}"/>
    <cellStyle name="Normal 3 2 2 5" xfId="646" xr:uid="{00000000-0005-0000-0000-0000C35A0000}"/>
    <cellStyle name="Normal 3 2 2 5 10" xfId="14650" xr:uid="{00000000-0005-0000-0000-0000C45A0000}"/>
    <cellStyle name="Normal 3 2 2 5 11" xfId="11957" xr:uid="{00000000-0005-0000-0000-0000C55A0000}"/>
    <cellStyle name="Normal 3 2 2 5 12" xfId="23144" xr:uid="{00000000-0005-0000-0000-0000C65A0000}"/>
    <cellStyle name="Normal 3 2 2 5 2" xfId="1718" xr:uid="{00000000-0005-0000-0000-0000C75A0000}"/>
    <cellStyle name="Normal 3 2 2 5 2 2" xfId="2548" xr:uid="{00000000-0005-0000-0000-0000C85A0000}"/>
    <cellStyle name="Normal 3 2 2 5 2 2 2" xfId="7523" xr:uid="{00000000-0005-0000-0000-0000C95A0000}"/>
    <cellStyle name="Normal 3 2 2 5 2 2 3" xfId="11808" xr:uid="{00000000-0005-0000-0000-0000CA5A0000}"/>
    <cellStyle name="Normal 3 2 2 5 2 2 4" xfId="16080" xr:uid="{00000000-0005-0000-0000-0000CB5A0000}"/>
    <cellStyle name="Normal 3 2 2 5 2 2 5" xfId="20313" xr:uid="{00000000-0005-0000-0000-0000CC5A0000}"/>
    <cellStyle name="Normal 3 2 2 5 2 2 6" xfId="24552" xr:uid="{00000000-0005-0000-0000-0000CD5A0000}"/>
    <cellStyle name="Normal 3 2 2 5 2 2 7" xfId="28626" xr:uid="{00000000-0005-0000-0000-0000CE5A0000}"/>
    <cellStyle name="Normal 3 2 2 5 2 3" xfId="4013" xr:uid="{00000000-0005-0000-0000-0000CF5A0000}"/>
    <cellStyle name="Normal 3 2 2 5 2 3 2" xfId="8987" xr:uid="{00000000-0005-0000-0000-0000D05A0000}"/>
    <cellStyle name="Normal 3 2 2 5 2 3 3" xfId="13264" xr:uid="{00000000-0005-0000-0000-0000D15A0000}"/>
    <cellStyle name="Normal 3 2 2 5 2 3 4" xfId="17522" xr:uid="{00000000-0005-0000-0000-0000D25A0000}"/>
    <cellStyle name="Normal 3 2 2 5 2 3 5" xfId="21741" xr:uid="{00000000-0005-0000-0000-0000D35A0000}"/>
    <cellStyle name="Normal 3 2 2 5 2 3 6" xfId="25936" xr:uid="{00000000-0005-0000-0000-0000D45A0000}"/>
    <cellStyle name="Normal 3 2 2 5 2 3 7" xfId="29832" xr:uid="{00000000-0005-0000-0000-0000D55A0000}"/>
    <cellStyle name="Normal 3 2 2 5 2 4" xfId="6692" xr:uid="{00000000-0005-0000-0000-0000D65A0000}"/>
    <cellStyle name="Normal 3 2 2 5 2 5" xfId="10980" xr:uid="{00000000-0005-0000-0000-0000D75A0000}"/>
    <cellStyle name="Normal 3 2 2 5 2 6" xfId="15255" xr:uid="{00000000-0005-0000-0000-0000D85A0000}"/>
    <cellStyle name="Normal 3 2 2 5 2 7" xfId="19492" xr:uid="{00000000-0005-0000-0000-0000D95A0000}"/>
    <cellStyle name="Normal 3 2 2 5 2 8" xfId="23735" xr:uid="{00000000-0005-0000-0000-0000DA5A0000}"/>
    <cellStyle name="Normal 3 2 2 5 2 9" xfId="27821" xr:uid="{00000000-0005-0000-0000-0000DB5A0000}"/>
    <cellStyle name="Normal 3 2 2 5 3" xfId="2547" xr:uid="{00000000-0005-0000-0000-0000DC5A0000}"/>
    <cellStyle name="Normal 3 2 2 5 3 2" xfId="7522" xr:uid="{00000000-0005-0000-0000-0000DD5A0000}"/>
    <cellStyle name="Normal 3 2 2 5 3 3" xfId="11807" xr:uid="{00000000-0005-0000-0000-0000DE5A0000}"/>
    <cellStyle name="Normal 3 2 2 5 3 4" xfId="16079" xr:uid="{00000000-0005-0000-0000-0000DF5A0000}"/>
    <cellStyle name="Normal 3 2 2 5 3 5" xfId="20312" xr:uid="{00000000-0005-0000-0000-0000E05A0000}"/>
    <cellStyle name="Normal 3 2 2 5 3 6" xfId="24551" xr:uid="{00000000-0005-0000-0000-0000E15A0000}"/>
    <cellStyle name="Normal 3 2 2 5 3 7" xfId="28625" xr:uid="{00000000-0005-0000-0000-0000E25A0000}"/>
    <cellStyle name="Normal 3 2 2 5 4" xfId="1717" xr:uid="{00000000-0005-0000-0000-0000E35A0000}"/>
    <cellStyle name="Normal 3 2 2 5 4 2" xfId="6691" xr:uid="{00000000-0005-0000-0000-0000E45A0000}"/>
    <cellStyle name="Normal 3 2 2 5 4 3" xfId="10979" xr:uid="{00000000-0005-0000-0000-0000E55A0000}"/>
    <cellStyle name="Normal 3 2 2 5 4 4" xfId="15254" xr:uid="{00000000-0005-0000-0000-0000E65A0000}"/>
    <cellStyle name="Normal 3 2 2 5 4 5" xfId="19491" xr:uid="{00000000-0005-0000-0000-0000E75A0000}"/>
    <cellStyle name="Normal 3 2 2 5 4 6" xfId="23734" xr:uid="{00000000-0005-0000-0000-0000E85A0000}"/>
    <cellStyle name="Normal 3 2 2 5 4 7" xfId="27820" xr:uid="{00000000-0005-0000-0000-0000E95A0000}"/>
    <cellStyle name="Normal 3 2 2 5 5" xfId="3356" xr:uid="{00000000-0005-0000-0000-0000EA5A0000}"/>
    <cellStyle name="Normal 3 2 2 5 5 2" xfId="8330" xr:uid="{00000000-0005-0000-0000-0000EB5A0000}"/>
    <cellStyle name="Normal 3 2 2 5 5 3" xfId="12607" xr:uid="{00000000-0005-0000-0000-0000EC5A0000}"/>
    <cellStyle name="Normal 3 2 2 5 5 4" xfId="16865" xr:uid="{00000000-0005-0000-0000-0000ED5A0000}"/>
    <cellStyle name="Normal 3 2 2 5 5 5" xfId="21084" xr:uid="{00000000-0005-0000-0000-0000EE5A0000}"/>
    <cellStyle name="Normal 3 2 2 5 5 6" xfId="25279" xr:uid="{00000000-0005-0000-0000-0000EF5A0000}"/>
    <cellStyle name="Normal 3 2 2 5 5 7" xfId="29175" xr:uid="{00000000-0005-0000-0000-0000F05A0000}"/>
    <cellStyle name="Normal 3 2 2 5 6" xfId="4704" xr:uid="{00000000-0005-0000-0000-0000F15A0000}"/>
    <cellStyle name="Normal 3 2 2 5 6 2" xfId="9676" xr:uid="{00000000-0005-0000-0000-0000F25A0000}"/>
    <cellStyle name="Normal 3 2 2 5 6 3" xfId="13954" xr:uid="{00000000-0005-0000-0000-0000F35A0000}"/>
    <cellStyle name="Normal 3 2 2 5 6 4" xfId="18210" xr:uid="{00000000-0005-0000-0000-0000F45A0000}"/>
    <cellStyle name="Normal 3 2 2 5 6 5" xfId="22427" xr:uid="{00000000-0005-0000-0000-0000F55A0000}"/>
    <cellStyle name="Normal 3 2 2 5 6 6" xfId="26613" xr:uid="{00000000-0005-0000-0000-0000F65A0000}"/>
    <cellStyle name="Normal 3 2 2 5 6 7" xfId="30492" xr:uid="{00000000-0005-0000-0000-0000F75A0000}"/>
    <cellStyle name="Normal 3 2 2 5 7" xfId="5622" xr:uid="{00000000-0005-0000-0000-0000F85A0000}"/>
    <cellStyle name="Normal 3 2 2 5 8" xfId="6083" xr:uid="{00000000-0005-0000-0000-0000F95A0000}"/>
    <cellStyle name="Normal 3 2 2 5 9" xfId="10372" xr:uid="{00000000-0005-0000-0000-0000FA5A0000}"/>
    <cellStyle name="Normal 3 2 2 6" xfId="1719" xr:uid="{00000000-0005-0000-0000-0000FB5A0000}"/>
    <cellStyle name="Normal 3 2 2 6 2" xfId="2549" xr:uid="{00000000-0005-0000-0000-0000FC5A0000}"/>
    <cellStyle name="Normal 3 2 2 6 2 2" xfId="7524" xr:uid="{00000000-0005-0000-0000-0000FD5A0000}"/>
    <cellStyle name="Normal 3 2 2 6 2 3" xfId="11809" xr:uid="{00000000-0005-0000-0000-0000FE5A0000}"/>
    <cellStyle name="Normal 3 2 2 6 2 4" xfId="16081" xr:uid="{00000000-0005-0000-0000-0000FF5A0000}"/>
    <cellStyle name="Normal 3 2 2 6 2 5" xfId="20314" xr:uid="{00000000-0005-0000-0000-0000005B0000}"/>
    <cellStyle name="Normal 3 2 2 6 2 6" xfId="24553" xr:uid="{00000000-0005-0000-0000-0000015B0000}"/>
    <cellStyle name="Normal 3 2 2 6 2 7" xfId="28627" xr:uid="{00000000-0005-0000-0000-0000025B0000}"/>
    <cellStyle name="Normal 3 2 2 6 3" xfId="3684" xr:uid="{00000000-0005-0000-0000-0000035B0000}"/>
    <cellStyle name="Normal 3 2 2 6 3 2" xfId="8658" xr:uid="{00000000-0005-0000-0000-0000045B0000}"/>
    <cellStyle name="Normal 3 2 2 6 3 3" xfId="12935" xr:uid="{00000000-0005-0000-0000-0000055B0000}"/>
    <cellStyle name="Normal 3 2 2 6 3 4" xfId="17193" xr:uid="{00000000-0005-0000-0000-0000065B0000}"/>
    <cellStyle name="Normal 3 2 2 6 3 5" xfId="21412" xr:uid="{00000000-0005-0000-0000-0000075B0000}"/>
    <cellStyle name="Normal 3 2 2 6 3 6" xfId="25607" xr:uid="{00000000-0005-0000-0000-0000085B0000}"/>
    <cellStyle name="Normal 3 2 2 6 3 7" xfId="29503" xr:uid="{00000000-0005-0000-0000-0000095B0000}"/>
    <cellStyle name="Normal 3 2 2 6 4" xfId="6693" xr:uid="{00000000-0005-0000-0000-00000A5B0000}"/>
    <cellStyle name="Normal 3 2 2 6 5" xfId="10981" xr:uid="{00000000-0005-0000-0000-00000B5B0000}"/>
    <cellStyle name="Normal 3 2 2 6 6" xfId="15256" xr:uid="{00000000-0005-0000-0000-00000C5B0000}"/>
    <cellStyle name="Normal 3 2 2 6 7" xfId="19493" xr:uid="{00000000-0005-0000-0000-00000D5B0000}"/>
    <cellStyle name="Normal 3 2 2 6 8" xfId="23736" xr:uid="{00000000-0005-0000-0000-00000E5B0000}"/>
    <cellStyle name="Normal 3 2 2 6 9" xfId="27822" xr:uid="{00000000-0005-0000-0000-00000F5B0000}"/>
    <cellStyle name="Normal 3 2 2 7" xfId="1899" xr:uid="{00000000-0005-0000-0000-0000105B0000}"/>
    <cellStyle name="Normal 3 2 2 7 2" xfId="6873" xr:uid="{00000000-0005-0000-0000-0000115B0000}"/>
    <cellStyle name="Normal 3 2 2 7 3" xfId="11159" xr:uid="{00000000-0005-0000-0000-0000125B0000}"/>
    <cellStyle name="Normal 3 2 2 7 4" xfId="15432" xr:uid="{00000000-0005-0000-0000-0000135B0000}"/>
    <cellStyle name="Normal 3 2 2 7 5" xfId="19668" xr:uid="{00000000-0005-0000-0000-0000145B0000}"/>
    <cellStyle name="Normal 3 2 2 7 6" xfId="23907" xr:uid="{00000000-0005-0000-0000-0000155B0000}"/>
    <cellStyle name="Normal 3 2 2 7 7" xfId="27988" xr:uid="{00000000-0005-0000-0000-0000165B0000}"/>
    <cellStyle name="Normal 3 2 2 8" xfId="999" xr:uid="{00000000-0005-0000-0000-0000175B0000}"/>
    <cellStyle name="Normal 3 2 2 8 2" xfId="5975" xr:uid="{00000000-0005-0000-0000-0000185B0000}"/>
    <cellStyle name="Normal 3 2 2 8 3" xfId="10265" xr:uid="{00000000-0005-0000-0000-0000195B0000}"/>
    <cellStyle name="Normal 3 2 2 8 4" xfId="14543" xr:uid="{00000000-0005-0000-0000-00001A5B0000}"/>
    <cellStyle name="Normal 3 2 2 8 5" xfId="18795" xr:uid="{00000000-0005-0000-0000-00001B5B0000}"/>
    <cellStyle name="Normal 3 2 2 8 6" xfId="23046" xr:uid="{00000000-0005-0000-0000-00001C5B0000}"/>
    <cellStyle name="Normal 3 2 2 8 7" xfId="27180" xr:uid="{00000000-0005-0000-0000-00001D5B0000}"/>
    <cellStyle name="Normal 3 2 2 9" xfId="3026" xr:uid="{00000000-0005-0000-0000-00001E5B0000}"/>
    <cellStyle name="Normal 3 2 2 9 2" xfId="7999" xr:uid="{00000000-0005-0000-0000-00001F5B0000}"/>
    <cellStyle name="Normal 3 2 2 9 3" xfId="12276" xr:uid="{00000000-0005-0000-0000-0000205B0000}"/>
    <cellStyle name="Normal 3 2 2 9 4" xfId="16535" xr:uid="{00000000-0005-0000-0000-0000215B0000}"/>
    <cellStyle name="Normal 3 2 2 9 5" xfId="20754" xr:uid="{00000000-0005-0000-0000-0000225B0000}"/>
    <cellStyle name="Normal 3 2 2 9 6" xfId="24950" xr:uid="{00000000-0005-0000-0000-0000235B0000}"/>
    <cellStyle name="Normal 3 2 2 9 7" xfId="28846" xr:uid="{00000000-0005-0000-0000-0000245B0000}"/>
    <cellStyle name="Normal 3 2 20" xfId="24761" xr:uid="{00000000-0005-0000-0000-0000255B0000}"/>
    <cellStyle name="Normal 3 2 3" xfId="323" xr:uid="{00000000-0005-0000-0000-0000265B0000}"/>
    <cellStyle name="Normal 3 2 3 10" xfId="12038" xr:uid="{00000000-0005-0000-0000-0000275B0000}"/>
    <cellStyle name="Normal 3 2 3 11" xfId="16307" xr:uid="{00000000-0005-0000-0000-0000285B0000}"/>
    <cellStyle name="Normal 3 2 3 12" xfId="20672" xr:uid="{00000000-0005-0000-0000-0000295B0000}"/>
    <cellStyle name="Normal 3 2 3 13" xfId="24753" xr:uid="{00000000-0005-0000-0000-00002A5B0000}"/>
    <cellStyle name="Normal 3 2 3 2" xfId="397" xr:uid="{00000000-0005-0000-0000-00002B5B0000}"/>
    <cellStyle name="Normal 3 2 3 2 10" xfId="16291" xr:uid="{00000000-0005-0000-0000-00002C5B0000}"/>
    <cellStyle name="Normal 3 2 3 2 11" xfId="20537" xr:uid="{00000000-0005-0000-0000-00002D5B0000}"/>
    <cellStyle name="Normal 3 2 3 2 12" xfId="24741" xr:uid="{00000000-0005-0000-0000-00002E5B0000}"/>
    <cellStyle name="Normal 3 2 3 2 2" xfId="771" xr:uid="{00000000-0005-0000-0000-00002F5B0000}"/>
    <cellStyle name="Normal 3 2 3 2 2 10" xfId="22824" xr:uid="{00000000-0005-0000-0000-0000305B0000}"/>
    <cellStyle name="Normal 3 2 3 2 2 11" xfId="26976" xr:uid="{00000000-0005-0000-0000-0000315B0000}"/>
    <cellStyle name="Normal 3 2 3 2 2 2" xfId="2550" xr:uid="{00000000-0005-0000-0000-0000325B0000}"/>
    <cellStyle name="Normal 3 2 3 2 2 2 2" xfId="4138" xr:uid="{00000000-0005-0000-0000-0000335B0000}"/>
    <cellStyle name="Normal 3 2 3 2 2 2 2 2" xfId="9112" xr:uid="{00000000-0005-0000-0000-0000345B0000}"/>
    <cellStyle name="Normal 3 2 3 2 2 2 2 3" xfId="13389" xr:uid="{00000000-0005-0000-0000-0000355B0000}"/>
    <cellStyle name="Normal 3 2 3 2 2 2 2 4" xfId="17647" xr:uid="{00000000-0005-0000-0000-0000365B0000}"/>
    <cellStyle name="Normal 3 2 3 2 2 2 2 5" xfId="21866" xr:uid="{00000000-0005-0000-0000-0000375B0000}"/>
    <cellStyle name="Normal 3 2 3 2 2 2 2 6" xfId="26061" xr:uid="{00000000-0005-0000-0000-0000385B0000}"/>
    <cellStyle name="Normal 3 2 3 2 2 2 2 7" xfId="29957" xr:uid="{00000000-0005-0000-0000-0000395B0000}"/>
    <cellStyle name="Normal 3 2 3 2 2 2 3" xfId="7525" xr:uid="{00000000-0005-0000-0000-00003A5B0000}"/>
    <cellStyle name="Normal 3 2 3 2 2 2 4" xfId="11810" xr:uid="{00000000-0005-0000-0000-00003B5B0000}"/>
    <cellStyle name="Normal 3 2 3 2 2 2 5" xfId="16082" xr:uid="{00000000-0005-0000-0000-00003C5B0000}"/>
    <cellStyle name="Normal 3 2 3 2 2 2 6" xfId="20315" xr:uid="{00000000-0005-0000-0000-00003D5B0000}"/>
    <cellStyle name="Normal 3 2 3 2 2 2 7" xfId="24554" xr:uid="{00000000-0005-0000-0000-00003E5B0000}"/>
    <cellStyle name="Normal 3 2 3 2 2 2 8" xfId="28628" xr:uid="{00000000-0005-0000-0000-00003F5B0000}"/>
    <cellStyle name="Normal 3 2 3 2 2 3" xfId="1720" xr:uid="{00000000-0005-0000-0000-0000405B0000}"/>
    <cellStyle name="Normal 3 2 3 2 2 3 2" xfId="6694" xr:uid="{00000000-0005-0000-0000-0000415B0000}"/>
    <cellStyle name="Normal 3 2 3 2 2 3 3" xfId="10982" xr:uid="{00000000-0005-0000-0000-0000425B0000}"/>
    <cellStyle name="Normal 3 2 3 2 2 3 4" xfId="15257" xr:uid="{00000000-0005-0000-0000-0000435B0000}"/>
    <cellStyle name="Normal 3 2 3 2 2 3 5" xfId="19494" xr:uid="{00000000-0005-0000-0000-0000445B0000}"/>
    <cellStyle name="Normal 3 2 3 2 2 3 6" xfId="23737" xr:uid="{00000000-0005-0000-0000-0000455B0000}"/>
    <cellStyle name="Normal 3 2 3 2 2 3 7" xfId="27823" xr:uid="{00000000-0005-0000-0000-0000465B0000}"/>
    <cellStyle name="Normal 3 2 3 2 2 4" xfId="3481" xr:uid="{00000000-0005-0000-0000-0000475B0000}"/>
    <cellStyle name="Normal 3 2 3 2 2 4 2" xfId="8455" xr:uid="{00000000-0005-0000-0000-0000485B0000}"/>
    <cellStyle name="Normal 3 2 3 2 2 4 3" xfId="12732" xr:uid="{00000000-0005-0000-0000-0000495B0000}"/>
    <cellStyle name="Normal 3 2 3 2 2 4 4" xfId="16990" xr:uid="{00000000-0005-0000-0000-00004A5B0000}"/>
    <cellStyle name="Normal 3 2 3 2 2 4 5" xfId="21209" xr:uid="{00000000-0005-0000-0000-00004B5B0000}"/>
    <cellStyle name="Normal 3 2 3 2 2 4 6" xfId="25404" xr:uid="{00000000-0005-0000-0000-00004C5B0000}"/>
    <cellStyle name="Normal 3 2 3 2 2 4 7" xfId="29300" xr:uid="{00000000-0005-0000-0000-00004D5B0000}"/>
    <cellStyle name="Normal 3 2 3 2 2 5" xfId="4829" xr:uid="{00000000-0005-0000-0000-00004E5B0000}"/>
    <cellStyle name="Normal 3 2 3 2 2 5 2" xfId="9801" xr:uid="{00000000-0005-0000-0000-00004F5B0000}"/>
    <cellStyle name="Normal 3 2 3 2 2 5 3" xfId="14079" xr:uid="{00000000-0005-0000-0000-0000505B0000}"/>
    <cellStyle name="Normal 3 2 3 2 2 5 4" xfId="18335" xr:uid="{00000000-0005-0000-0000-0000515B0000}"/>
    <cellStyle name="Normal 3 2 3 2 2 5 5" xfId="22552" xr:uid="{00000000-0005-0000-0000-0000525B0000}"/>
    <cellStyle name="Normal 3 2 3 2 2 5 6" xfId="26738" xr:uid="{00000000-0005-0000-0000-0000535B0000}"/>
    <cellStyle name="Normal 3 2 3 2 2 5 7" xfId="30617" xr:uid="{00000000-0005-0000-0000-0000545B0000}"/>
    <cellStyle name="Normal 3 2 3 2 2 6" xfId="5747" xr:uid="{00000000-0005-0000-0000-0000555B0000}"/>
    <cellStyle name="Normal 3 2 3 2 2 7" xfId="10039" xr:uid="{00000000-0005-0000-0000-0000565B0000}"/>
    <cellStyle name="Normal 3 2 3 2 2 8" xfId="14317" xr:uid="{00000000-0005-0000-0000-0000575B0000}"/>
    <cellStyle name="Normal 3 2 3 2 2 9" xfId="18573" xr:uid="{00000000-0005-0000-0000-0000585B0000}"/>
    <cellStyle name="Normal 3 2 3 2 3" xfId="2030" xr:uid="{00000000-0005-0000-0000-0000595B0000}"/>
    <cellStyle name="Normal 3 2 3 2 3 2" xfId="3809" xr:uid="{00000000-0005-0000-0000-00005A5B0000}"/>
    <cellStyle name="Normal 3 2 3 2 3 2 2" xfId="8783" xr:uid="{00000000-0005-0000-0000-00005B5B0000}"/>
    <cellStyle name="Normal 3 2 3 2 3 2 3" xfId="13060" xr:uid="{00000000-0005-0000-0000-00005C5B0000}"/>
    <cellStyle name="Normal 3 2 3 2 3 2 4" xfId="17318" xr:uid="{00000000-0005-0000-0000-00005D5B0000}"/>
    <cellStyle name="Normal 3 2 3 2 3 2 5" xfId="21537" xr:uid="{00000000-0005-0000-0000-00005E5B0000}"/>
    <cellStyle name="Normal 3 2 3 2 3 2 6" xfId="25732" xr:uid="{00000000-0005-0000-0000-00005F5B0000}"/>
    <cellStyle name="Normal 3 2 3 2 3 2 7" xfId="29628" xr:uid="{00000000-0005-0000-0000-0000605B0000}"/>
    <cellStyle name="Normal 3 2 3 2 3 3" xfId="7004" xr:uid="{00000000-0005-0000-0000-0000615B0000}"/>
    <cellStyle name="Normal 3 2 3 2 3 4" xfId="11289" xr:uid="{00000000-0005-0000-0000-0000625B0000}"/>
    <cellStyle name="Normal 3 2 3 2 3 5" xfId="15561" xr:uid="{00000000-0005-0000-0000-0000635B0000}"/>
    <cellStyle name="Normal 3 2 3 2 3 6" xfId="19795" xr:uid="{00000000-0005-0000-0000-0000645B0000}"/>
    <cellStyle name="Normal 3 2 3 2 3 7" xfId="24033" xr:uid="{00000000-0005-0000-0000-0000655B0000}"/>
    <cellStyle name="Normal 3 2 3 2 3 8" xfId="28111" xr:uid="{00000000-0005-0000-0000-0000665B0000}"/>
    <cellStyle name="Normal 3 2 3 2 4" xfId="1169" xr:uid="{00000000-0005-0000-0000-0000675B0000}"/>
    <cellStyle name="Normal 3 2 3 2 4 2" xfId="6144" xr:uid="{00000000-0005-0000-0000-0000685B0000}"/>
    <cellStyle name="Normal 3 2 3 2 4 3" xfId="10433" xr:uid="{00000000-0005-0000-0000-0000695B0000}"/>
    <cellStyle name="Normal 3 2 3 2 4 4" xfId="14711" xr:uid="{00000000-0005-0000-0000-00006A5B0000}"/>
    <cellStyle name="Normal 3 2 3 2 4 5" xfId="18953" xr:uid="{00000000-0005-0000-0000-00006B5B0000}"/>
    <cellStyle name="Normal 3 2 3 2 4 6" xfId="23199" xr:uid="{00000000-0005-0000-0000-00006C5B0000}"/>
    <cellStyle name="Normal 3 2 3 2 4 7" xfId="27304" xr:uid="{00000000-0005-0000-0000-00006D5B0000}"/>
    <cellStyle name="Normal 3 2 3 2 5" xfId="3152" xr:uid="{00000000-0005-0000-0000-00006E5B0000}"/>
    <cellStyle name="Normal 3 2 3 2 5 2" xfId="8125" xr:uid="{00000000-0005-0000-0000-00006F5B0000}"/>
    <cellStyle name="Normal 3 2 3 2 5 3" xfId="12402" xr:uid="{00000000-0005-0000-0000-0000705B0000}"/>
    <cellStyle name="Normal 3 2 3 2 5 4" xfId="16661" xr:uid="{00000000-0005-0000-0000-0000715B0000}"/>
    <cellStyle name="Normal 3 2 3 2 5 5" xfId="20879" xr:uid="{00000000-0005-0000-0000-0000725B0000}"/>
    <cellStyle name="Normal 3 2 3 2 5 6" xfId="25075" xr:uid="{00000000-0005-0000-0000-0000735B0000}"/>
    <cellStyle name="Normal 3 2 3 2 5 7" xfId="28971" xr:uid="{00000000-0005-0000-0000-0000745B0000}"/>
    <cellStyle name="Normal 3 2 3 2 6" xfId="4500" xr:uid="{00000000-0005-0000-0000-0000755B0000}"/>
    <cellStyle name="Normal 3 2 3 2 6 2" xfId="9472" xr:uid="{00000000-0005-0000-0000-0000765B0000}"/>
    <cellStyle name="Normal 3 2 3 2 6 3" xfId="13750" xr:uid="{00000000-0005-0000-0000-0000775B0000}"/>
    <cellStyle name="Normal 3 2 3 2 6 4" xfId="18006" xr:uid="{00000000-0005-0000-0000-0000785B0000}"/>
    <cellStyle name="Normal 3 2 3 2 6 5" xfId="22223" xr:uid="{00000000-0005-0000-0000-0000795B0000}"/>
    <cellStyle name="Normal 3 2 3 2 6 6" xfId="26409" xr:uid="{00000000-0005-0000-0000-00007A5B0000}"/>
    <cellStyle name="Normal 3 2 3 2 6 7" xfId="30288" xr:uid="{00000000-0005-0000-0000-00007B5B0000}"/>
    <cellStyle name="Normal 3 2 3 2 7" xfId="5374" xr:uid="{00000000-0005-0000-0000-00007C5B0000}"/>
    <cellStyle name="Normal 3 2 3 2 8" xfId="7737" xr:uid="{00000000-0005-0000-0000-00007D5B0000}"/>
    <cellStyle name="Normal 3 2 3 2 9" xfId="12019" xr:uid="{00000000-0005-0000-0000-00007E5B0000}"/>
    <cellStyle name="Normal 3 2 3 3" xfId="706" xr:uid="{00000000-0005-0000-0000-00007F5B0000}"/>
    <cellStyle name="Normal 3 2 3 3 10" xfId="22759" xr:uid="{00000000-0005-0000-0000-0000805B0000}"/>
    <cellStyle name="Normal 3 2 3 3 11" xfId="26911" xr:uid="{00000000-0005-0000-0000-0000815B0000}"/>
    <cellStyle name="Normal 3 2 3 3 2" xfId="2551" xr:uid="{00000000-0005-0000-0000-0000825B0000}"/>
    <cellStyle name="Normal 3 2 3 3 2 2" xfId="4073" xr:uid="{00000000-0005-0000-0000-0000835B0000}"/>
    <cellStyle name="Normal 3 2 3 3 2 2 2" xfId="9047" xr:uid="{00000000-0005-0000-0000-0000845B0000}"/>
    <cellStyle name="Normal 3 2 3 3 2 2 3" xfId="13324" xr:uid="{00000000-0005-0000-0000-0000855B0000}"/>
    <cellStyle name="Normal 3 2 3 3 2 2 4" xfId="17582" xr:uid="{00000000-0005-0000-0000-0000865B0000}"/>
    <cellStyle name="Normal 3 2 3 3 2 2 5" xfId="21801" xr:uid="{00000000-0005-0000-0000-0000875B0000}"/>
    <cellStyle name="Normal 3 2 3 3 2 2 6" xfId="25996" xr:uid="{00000000-0005-0000-0000-0000885B0000}"/>
    <cellStyle name="Normal 3 2 3 3 2 2 7" xfId="29892" xr:uid="{00000000-0005-0000-0000-0000895B0000}"/>
    <cellStyle name="Normal 3 2 3 3 2 3" xfId="7526" xr:uid="{00000000-0005-0000-0000-00008A5B0000}"/>
    <cellStyle name="Normal 3 2 3 3 2 4" xfId="11811" xr:uid="{00000000-0005-0000-0000-00008B5B0000}"/>
    <cellStyle name="Normal 3 2 3 3 2 5" xfId="16083" xr:uid="{00000000-0005-0000-0000-00008C5B0000}"/>
    <cellStyle name="Normal 3 2 3 3 2 6" xfId="20316" xr:uid="{00000000-0005-0000-0000-00008D5B0000}"/>
    <cellStyle name="Normal 3 2 3 3 2 7" xfId="24555" xr:uid="{00000000-0005-0000-0000-00008E5B0000}"/>
    <cellStyle name="Normal 3 2 3 3 2 8" xfId="28629" xr:uid="{00000000-0005-0000-0000-00008F5B0000}"/>
    <cellStyle name="Normal 3 2 3 3 3" xfId="1721" xr:uid="{00000000-0005-0000-0000-0000905B0000}"/>
    <cellStyle name="Normal 3 2 3 3 3 2" xfId="6695" xr:uid="{00000000-0005-0000-0000-0000915B0000}"/>
    <cellStyle name="Normal 3 2 3 3 3 3" xfId="10983" xr:uid="{00000000-0005-0000-0000-0000925B0000}"/>
    <cellStyle name="Normal 3 2 3 3 3 4" xfId="15258" xr:uid="{00000000-0005-0000-0000-0000935B0000}"/>
    <cellStyle name="Normal 3 2 3 3 3 5" xfId="19495" xr:uid="{00000000-0005-0000-0000-0000945B0000}"/>
    <cellStyle name="Normal 3 2 3 3 3 6" xfId="23738" xr:uid="{00000000-0005-0000-0000-0000955B0000}"/>
    <cellStyle name="Normal 3 2 3 3 3 7" xfId="27824" xr:uid="{00000000-0005-0000-0000-0000965B0000}"/>
    <cellStyle name="Normal 3 2 3 3 4" xfId="3416" xr:uid="{00000000-0005-0000-0000-0000975B0000}"/>
    <cellStyle name="Normal 3 2 3 3 4 2" xfId="8390" xr:uid="{00000000-0005-0000-0000-0000985B0000}"/>
    <cellStyle name="Normal 3 2 3 3 4 3" xfId="12667" xr:uid="{00000000-0005-0000-0000-0000995B0000}"/>
    <cellStyle name="Normal 3 2 3 3 4 4" xfId="16925" xr:uid="{00000000-0005-0000-0000-00009A5B0000}"/>
    <cellStyle name="Normal 3 2 3 3 4 5" xfId="21144" xr:uid="{00000000-0005-0000-0000-00009B5B0000}"/>
    <cellStyle name="Normal 3 2 3 3 4 6" xfId="25339" xr:uid="{00000000-0005-0000-0000-00009C5B0000}"/>
    <cellStyle name="Normal 3 2 3 3 4 7" xfId="29235" xr:uid="{00000000-0005-0000-0000-00009D5B0000}"/>
    <cellStyle name="Normal 3 2 3 3 5" xfId="4764" xr:uid="{00000000-0005-0000-0000-00009E5B0000}"/>
    <cellStyle name="Normal 3 2 3 3 5 2" xfId="9736" xr:uid="{00000000-0005-0000-0000-00009F5B0000}"/>
    <cellStyle name="Normal 3 2 3 3 5 3" xfId="14014" xr:uid="{00000000-0005-0000-0000-0000A05B0000}"/>
    <cellStyle name="Normal 3 2 3 3 5 4" xfId="18270" xr:uid="{00000000-0005-0000-0000-0000A15B0000}"/>
    <cellStyle name="Normal 3 2 3 3 5 5" xfId="22487" xr:uid="{00000000-0005-0000-0000-0000A25B0000}"/>
    <cellStyle name="Normal 3 2 3 3 5 6" xfId="26673" xr:uid="{00000000-0005-0000-0000-0000A35B0000}"/>
    <cellStyle name="Normal 3 2 3 3 5 7" xfId="30552" xr:uid="{00000000-0005-0000-0000-0000A45B0000}"/>
    <cellStyle name="Normal 3 2 3 3 6" xfId="5682" xr:uid="{00000000-0005-0000-0000-0000A55B0000}"/>
    <cellStyle name="Normal 3 2 3 3 7" xfId="9974" xr:uid="{00000000-0005-0000-0000-0000A65B0000}"/>
    <cellStyle name="Normal 3 2 3 3 8" xfId="14252" xr:uid="{00000000-0005-0000-0000-0000A75B0000}"/>
    <cellStyle name="Normal 3 2 3 3 9" xfId="18508" xr:uid="{00000000-0005-0000-0000-0000A85B0000}"/>
    <cellStyle name="Normal 3 2 3 4" xfId="1968" xr:uid="{00000000-0005-0000-0000-0000A95B0000}"/>
    <cellStyle name="Normal 3 2 3 4 2" xfId="3744" xr:uid="{00000000-0005-0000-0000-0000AA5B0000}"/>
    <cellStyle name="Normal 3 2 3 4 2 2" xfId="8718" xr:uid="{00000000-0005-0000-0000-0000AB5B0000}"/>
    <cellStyle name="Normal 3 2 3 4 2 3" xfId="12995" xr:uid="{00000000-0005-0000-0000-0000AC5B0000}"/>
    <cellStyle name="Normal 3 2 3 4 2 4" xfId="17253" xr:uid="{00000000-0005-0000-0000-0000AD5B0000}"/>
    <cellStyle name="Normal 3 2 3 4 2 5" xfId="21472" xr:uid="{00000000-0005-0000-0000-0000AE5B0000}"/>
    <cellStyle name="Normal 3 2 3 4 2 6" xfId="25667" xr:uid="{00000000-0005-0000-0000-0000AF5B0000}"/>
    <cellStyle name="Normal 3 2 3 4 2 7" xfId="29563" xr:uid="{00000000-0005-0000-0000-0000B05B0000}"/>
    <cellStyle name="Normal 3 2 3 4 3" xfId="6942" xr:uid="{00000000-0005-0000-0000-0000B15B0000}"/>
    <cellStyle name="Normal 3 2 3 4 4" xfId="11227" xr:uid="{00000000-0005-0000-0000-0000B25B0000}"/>
    <cellStyle name="Normal 3 2 3 4 5" xfId="15500" xr:uid="{00000000-0005-0000-0000-0000B35B0000}"/>
    <cellStyle name="Normal 3 2 3 4 6" xfId="19735" xr:uid="{00000000-0005-0000-0000-0000B45B0000}"/>
    <cellStyle name="Normal 3 2 3 4 7" xfId="23973" xr:uid="{00000000-0005-0000-0000-0000B55B0000}"/>
    <cellStyle name="Normal 3 2 3 4 8" xfId="28051" xr:uid="{00000000-0005-0000-0000-0000B65B0000}"/>
    <cellStyle name="Normal 3 2 3 5" xfId="1084" xr:uid="{00000000-0005-0000-0000-0000B75B0000}"/>
    <cellStyle name="Normal 3 2 3 5 2" xfId="6060" xr:uid="{00000000-0005-0000-0000-0000B85B0000}"/>
    <cellStyle name="Normal 3 2 3 5 3" xfId="10349" xr:uid="{00000000-0005-0000-0000-0000B95B0000}"/>
    <cellStyle name="Normal 3 2 3 5 4" xfId="14627" xr:uid="{00000000-0005-0000-0000-0000BA5B0000}"/>
    <cellStyle name="Normal 3 2 3 5 5" xfId="18875" xr:uid="{00000000-0005-0000-0000-0000BB5B0000}"/>
    <cellStyle name="Normal 3 2 3 5 6" xfId="23123" xr:uid="{00000000-0005-0000-0000-0000BC5B0000}"/>
    <cellStyle name="Normal 3 2 3 5 7" xfId="27243" xr:uid="{00000000-0005-0000-0000-0000BD5B0000}"/>
    <cellStyle name="Normal 3 2 3 6" xfId="3087" xr:uid="{00000000-0005-0000-0000-0000BE5B0000}"/>
    <cellStyle name="Normal 3 2 3 6 2" xfId="8060" xr:uid="{00000000-0005-0000-0000-0000BF5B0000}"/>
    <cellStyle name="Normal 3 2 3 6 3" xfId="12337" xr:uid="{00000000-0005-0000-0000-0000C05B0000}"/>
    <cellStyle name="Normal 3 2 3 6 4" xfId="16596" xr:uid="{00000000-0005-0000-0000-0000C15B0000}"/>
    <cellStyle name="Normal 3 2 3 6 5" xfId="20814" xr:uid="{00000000-0005-0000-0000-0000C25B0000}"/>
    <cellStyle name="Normal 3 2 3 6 6" xfId="25010" xr:uid="{00000000-0005-0000-0000-0000C35B0000}"/>
    <cellStyle name="Normal 3 2 3 6 7" xfId="28906" xr:uid="{00000000-0005-0000-0000-0000C45B0000}"/>
    <cellStyle name="Normal 3 2 3 7" xfId="4435" xr:uid="{00000000-0005-0000-0000-0000C55B0000}"/>
    <cellStyle name="Normal 3 2 3 7 2" xfId="9407" xr:uid="{00000000-0005-0000-0000-0000C65B0000}"/>
    <cellStyle name="Normal 3 2 3 7 3" xfId="13685" xr:uid="{00000000-0005-0000-0000-0000C75B0000}"/>
    <cellStyle name="Normal 3 2 3 7 4" xfId="17941" xr:uid="{00000000-0005-0000-0000-0000C85B0000}"/>
    <cellStyle name="Normal 3 2 3 7 5" xfId="22158" xr:uid="{00000000-0005-0000-0000-0000C95B0000}"/>
    <cellStyle name="Normal 3 2 3 7 6" xfId="26344" xr:uid="{00000000-0005-0000-0000-0000CA5B0000}"/>
    <cellStyle name="Normal 3 2 3 7 7" xfId="30223" xr:uid="{00000000-0005-0000-0000-0000CB5B0000}"/>
    <cellStyle name="Normal 3 2 3 8" xfId="5300" xr:uid="{00000000-0005-0000-0000-0000CC5B0000}"/>
    <cellStyle name="Normal 3 2 3 9" xfId="7756" xr:uid="{00000000-0005-0000-0000-0000CD5B0000}"/>
    <cellStyle name="Normal 3 2 4" xfId="350" xr:uid="{00000000-0005-0000-0000-0000CE5B0000}"/>
    <cellStyle name="Normal 3 2 4 10" xfId="12177" xr:uid="{00000000-0005-0000-0000-0000CF5B0000}"/>
    <cellStyle name="Normal 3 2 4 11" xfId="16437" xr:uid="{00000000-0005-0000-0000-0000D05B0000}"/>
    <cellStyle name="Normal 3 2 4 12" xfId="20685" xr:uid="{00000000-0005-0000-0000-0000D15B0000}"/>
    <cellStyle name="Normal 3 2 4 13" xfId="24857" xr:uid="{00000000-0005-0000-0000-0000D25B0000}"/>
    <cellStyle name="Normal 3 2 4 2" xfId="487" xr:uid="{00000000-0005-0000-0000-0000D35B0000}"/>
    <cellStyle name="Normal 3 2 4 2 10" xfId="12197" xr:uid="{00000000-0005-0000-0000-0000D45B0000}"/>
    <cellStyle name="Normal 3 2 4 2 11" xfId="12147" xr:uid="{00000000-0005-0000-0000-0000D55B0000}"/>
    <cellStyle name="Normal 3 2 4 2 12" xfId="19608" xr:uid="{00000000-0005-0000-0000-0000D65B0000}"/>
    <cellStyle name="Normal 3 2 4 2 2" xfId="861" xr:uid="{00000000-0005-0000-0000-0000D75B0000}"/>
    <cellStyle name="Normal 3 2 4 2 2 10" xfId="22914" xr:uid="{00000000-0005-0000-0000-0000D85B0000}"/>
    <cellStyle name="Normal 3 2 4 2 2 11" xfId="27066" xr:uid="{00000000-0005-0000-0000-0000D95B0000}"/>
    <cellStyle name="Normal 3 2 4 2 2 2" xfId="2552" xr:uid="{00000000-0005-0000-0000-0000DA5B0000}"/>
    <cellStyle name="Normal 3 2 4 2 2 2 2" xfId="4228" xr:uid="{00000000-0005-0000-0000-0000DB5B0000}"/>
    <cellStyle name="Normal 3 2 4 2 2 2 2 2" xfId="9202" xr:uid="{00000000-0005-0000-0000-0000DC5B0000}"/>
    <cellStyle name="Normal 3 2 4 2 2 2 2 3" xfId="13479" xr:uid="{00000000-0005-0000-0000-0000DD5B0000}"/>
    <cellStyle name="Normal 3 2 4 2 2 2 2 4" xfId="17737" xr:uid="{00000000-0005-0000-0000-0000DE5B0000}"/>
    <cellStyle name="Normal 3 2 4 2 2 2 2 5" xfId="21956" xr:uid="{00000000-0005-0000-0000-0000DF5B0000}"/>
    <cellStyle name="Normal 3 2 4 2 2 2 2 6" xfId="26151" xr:uid="{00000000-0005-0000-0000-0000E05B0000}"/>
    <cellStyle name="Normal 3 2 4 2 2 2 2 7" xfId="30047" xr:uid="{00000000-0005-0000-0000-0000E15B0000}"/>
    <cellStyle name="Normal 3 2 4 2 2 2 3" xfId="7527" xr:uid="{00000000-0005-0000-0000-0000E25B0000}"/>
    <cellStyle name="Normal 3 2 4 2 2 2 4" xfId="11812" xr:uid="{00000000-0005-0000-0000-0000E35B0000}"/>
    <cellStyle name="Normal 3 2 4 2 2 2 5" xfId="16084" xr:uid="{00000000-0005-0000-0000-0000E45B0000}"/>
    <cellStyle name="Normal 3 2 4 2 2 2 6" xfId="20317" xr:uid="{00000000-0005-0000-0000-0000E55B0000}"/>
    <cellStyle name="Normal 3 2 4 2 2 2 7" xfId="24556" xr:uid="{00000000-0005-0000-0000-0000E65B0000}"/>
    <cellStyle name="Normal 3 2 4 2 2 2 8" xfId="28630" xr:uid="{00000000-0005-0000-0000-0000E75B0000}"/>
    <cellStyle name="Normal 3 2 4 2 2 3" xfId="1722" xr:uid="{00000000-0005-0000-0000-0000E85B0000}"/>
    <cellStyle name="Normal 3 2 4 2 2 3 2" xfId="6696" xr:uid="{00000000-0005-0000-0000-0000E95B0000}"/>
    <cellStyle name="Normal 3 2 4 2 2 3 3" xfId="10984" xr:uid="{00000000-0005-0000-0000-0000EA5B0000}"/>
    <cellStyle name="Normal 3 2 4 2 2 3 4" xfId="15259" xr:uid="{00000000-0005-0000-0000-0000EB5B0000}"/>
    <cellStyle name="Normal 3 2 4 2 2 3 5" xfId="19496" xr:uid="{00000000-0005-0000-0000-0000EC5B0000}"/>
    <cellStyle name="Normal 3 2 4 2 2 3 6" xfId="23739" xr:uid="{00000000-0005-0000-0000-0000ED5B0000}"/>
    <cellStyle name="Normal 3 2 4 2 2 3 7" xfId="27825" xr:uid="{00000000-0005-0000-0000-0000EE5B0000}"/>
    <cellStyle name="Normal 3 2 4 2 2 4" xfId="3571" xr:uid="{00000000-0005-0000-0000-0000EF5B0000}"/>
    <cellStyle name="Normal 3 2 4 2 2 4 2" xfId="8545" xr:uid="{00000000-0005-0000-0000-0000F05B0000}"/>
    <cellStyle name="Normal 3 2 4 2 2 4 3" xfId="12822" xr:uid="{00000000-0005-0000-0000-0000F15B0000}"/>
    <cellStyle name="Normal 3 2 4 2 2 4 4" xfId="17080" xr:uid="{00000000-0005-0000-0000-0000F25B0000}"/>
    <cellStyle name="Normal 3 2 4 2 2 4 5" xfId="21299" xr:uid="{00000000-0005-0000-0000-0000F35B0000}"/>
    <cellStyle name="Normal 3 2 4 2 2 4 6" xfId="25494" xr:uid="{00000000-0005-0000-0000-0000F45B0000}"/>
    <cellStyle name="Normal 3 2 4 2 2 4 7" xfId="29390" xr:uid="{00000000-0005-0000-0000-0000F55B0000}"/>
    <cellStyle name="Normal 3 2 4 2 2 5" xfId="4919" xr:uid="{00000000-0005-0000-0000-0000F65B0000}"/>
    <cellStyle name="Normal 3 2 4 2 2 5 2" xfId="9891" xr:uid="{00000000-0005-0000-0000-0000F75B0000}"/>
    <cellStyle name="Normal 3 2 4 2 2 5 3" xfId="14169" xr:uid="{00000000-0005-0000-0000-0000F85B0000}"/>
    <cellStyle name="Normal 3 2 4 2 2 5 4" xfId="18425" xr:uid="{00000000-0005-0000-0000-0000F95B0000}"/>
    <cellStyle name="Normal 3 2 4 2 2 5 5" xfId="22642" xr:uid="{00000000-0005-0000-0000-0000FA5B0000}"/>
    <cellStyle name="Normal 3 2 4 2 2 5 6" xfId="26828" xr:uid="{00000000-0005-0000-0000-0000FB5B0000}"/>
    <cellStyle name="Normal 3 2 4 2 2 5 7" xfId="30707" xr:uid="{00000000-0005-0000-0000-0000FC5B0000}"/>
    <cellStyle name="Normal 3 2 4 2 2 6" xfId="5837" xr:uid="{00000000-0005-0000-0000-0000FD5B0000}"/>
    <cellStyle name="Normal 3 2 4 2 2 7" xfId="10129" xr:uid="{00000000-0005-0000-0000-0000FE5B0000}"/>
    <cellStyle name="Normal 3 2 4 2 2 8" xfId="14407" xr:uid="{00000000-0005-0000-0000-0000FF5B0000}"/>
    <cellStyle name="Normal 3 2 4 2 2 9" xfId="18663" xr:uid="{00000000-0005-0000-0000-0000005C0000}"/>
    <cellStyle name="Normal 3 2 4 2 3" xfId="2120" xr:uid="{00000000-0005-0000-0000-0000015C0000}"/>
    <cellStyle name="Normal 3 2 4 2 3 2" xfId="3899" xr:uid="{00000000-0005-0000-0000-0000025C0000}"/>
    <cellStyle name="Normal 3 2 4 2 3 2 2" xfId="8873" xr:uid="{00000000-0005-0000-0000-0000035C0000}"/>
    <cellStyle name="Normal 3 2 4 2 3 2 3" xfId="13150" xr:uid="{00000000-0005-0000-0000-0000045C0000}"/>
    <cellStyle name="Normal 3 2 4 2 3 2 4" xfId="17408" xr:uid="{00000000-0005-0000-0000-0000055C0000}"/>
    <cellStyle name="Normal 3 2 4 2 3 2 5" xfId="21627" xr:uid="{00000000-0005-0000-0000-0000065C0000}"/>
    <cellStyle name="Normal 3 2 4 2 3 2 6" xfId="25822" xr:uid="{00000000-0005-0000-0000-0000075C0000}"/>
    <cellStyle name="Normal 3 2 4 2 3 2 7" xfId="29718" xr:uid="{00000000-0005-0000-0000-0000085C0000}"/>
    <cellStyle name="Normal 3 2 4 2 3 3" xfId="7094" xr:uid="{00000000-0005-0000-0000-0000095C0000}"/>
    <cellStyle name="Normal 3 2 4 2 3 4" xfId="11379" xr:uid="{00000000-0005-0000-0000-00000A5C0000}"/>
    <cellStyle name="Normal 3 2 4 2 3 5" xfId="15651" xr:uid="{00000000-0005-0000-0000-00000B5C0000}"/>
    <cellStyle name="Normal 3 2 4 2 3 6" xfId="19885" xr:uid="{00000000-0005-0000-0000-00000C5C0000}"/>
    <cellStyle name="Normal 3 2 4 2 3 7" xfId="24123" xr:uid="{00000000-0005-0000-0000-00000D5C0000}"/>
    <cellStyle name="Normal 3 2 4 2 3 8" xfId="28201" xr:uid="{00000000-0005-0000-0000-00000E5C0000}"/>
    <cellStyle name="Normal 3 2 4 2 4" xfId="1259" xr:uid="{00000000-0005-0000-0000-00000F5C0000}"/>
    <cellStyle name="Normal 3 2 4 2 4 2" xfId="6234" xr:uid="{00000000-0005-0000-0000-0000105C0000}"/>
    <cellStyle name="Normal 3 2 4 2 4 3" xfId="10523" xr:uid="{00000000-0005-0000-0000-0000115C0000}"/>
    <cellStyle name="Normal 3 2 4 2 4 4" xfId="14801" xr:uid="{00000000-0005-0000-0000-0000125C0000}"/>
    <cellStyle name="Normal 3 2 4 2 4 5" xfId="19043" xr:uid="{00000000-0005-0000-0000-0000135C0000}"/>
    <cellStyle name="Normal 3 2 4 2 4 6" xfId="23289" xr:uid="{00000000-0005-0000-0000-0000145C0000}"/>
    <cellStyle name="Normal 3 2 4 2 4 7" xfId="27394" xr:uid="{00000000-0005-0000-0000-0000155C0000}"/>
    <cellStyle name="Normal 3 2 4 2 5" xfId="3242" xr:uid="{00000000-0005-0000-0000-0000165C0000}"/>
    <cellStyle name="Normal 3 2 4 2 5 2" xfId="8215" xr:uid="{00000000-0005-0000-0000-0000175C0000}"/>
    <cellStyle name="Normal 3 2 4 2 5 3" xfId="12492" xr:uid="{00000000-0005-0000-0000-0000185C0000}"/>
    <cellStyle name="Normal 3 2 4 2 5 4" xfId="16751" xr:uid="{00000000-0005-0000-0000-0000195C0000}"/>
    <cellStyle name="Normal 3 2 4 2 5 5" xfId="20969" xr:uid="{00000000-0005-0000-0000-00001A5C0000}"/>
    <cellStyle name="Normal 3 2 4 2 5 6" xfId="25165" xr:uid="{00000000-0005-0000-0000-00001B5C0000}"/>
    <cellStyle name="Normal 3 2 4 2 5 7" xfId="29061" xr:uid="{00000000-0005-0000-0000-00001C5C0000}"/>
    <cellStyle name="Normal 3 2 4 2 6" xfId="4590" xr:uid="{00000000-0005-0000-0000-00001D5C0000}"/>
    <cellStyle name="Normal 3 2 4 2 6 2" xfId="9562" xr:uid="{00000000-0005-0000-0000-00001E5C0000}"/>
    <cellStyle name="Normal 3 2 4 2 6 3" xfId="13840" xr:uid="{00000000-0005-0000-0000-00001F5C0000}"/>
    <cellStyle name="Normal 3 2 4 2 6 4" xfId="18096" xr:uid="{00000000-0005-0000-0000-0000205C0000}"/>
    <cellStyle name="Normal 3 2 4 2 6 5" xfId="22313" xr:uid="{00000000-0005-0000-0000-0000215C0000}"/>
    <cellStyle name="Normal 3 2 4 2 6 6" xfId="26499" xr:uid="{00000000-0005-0000-0000-0000225C0000}"/>
    <cellStyle name="Normal 3 2 4 2 6 7" xfId="30378" xr:uid="{00000000-0005-0000-0000-0000235C0000}"/>
    <cellStyle name="Normal 3 2 4 2 7" xfId="5464" xr:uid="{00000000-0005-0000-0000-0000245C0000}"/>
    <cellStyle name="Normal 3 2 4 2 8" xfId="5123" xr:uid="{00000000-0005-0000-0000-0000255C0000}"/>
    <cellStyle name="Normal 3 2 4 2 9" xfId="7920" xr:uid="{00000000-0005-0000-0000-0000265C0000}"/>
    <cellStyle name="Normal 3 2 4 3" xfId="729" xr:uid="{00000000-0005-0000-0000-0000275C0000}"/>
    <cellStyle name="Normal 3 2 4 3 10" xfId="22782" xr:uid="{00000000-0005-0000-0000-0000285C0000}"/>
    <cellStyle name="Normal 3 2 4 3 11" xfId="26934" xr:uid="{00000000-0005-0000-0000-0000295C0000}"/>
    <cellStyle name="Normal 3 2 4 3 2" xfId="2553" xr:uid="{00000000-0005-0000-0000-00002A5C0000}"/>
    <cellStyle name="Normal 3 2 4 3 2 2" xfId="4096" xr:uid="{00000000-0005-0000-0000-00002B5C0000}"/>
    <cellStyle name="Normal 3 2 4 3 2 2 2" xfId="9070" xr:uid="{00000000-0005-0000-0000-00002C5C0000}"/>
    <cellStyle name="Normal 3 2 4 3 2 2 3" xfId="13347" xr:uid="{00000000-0005-0000-0000-00002D5C0000}"/>
    <cellStyle name="Normal 3 2 4 3 2 2 4" xfId="17605" xr:uid="{00000000-0005-0000-0000-00002E5C0000}"/>
    <cellStyle name="Normal 3 2 4 3 2 2 5" xfId="21824" xr:uid="{00000000-0005-0000-0000-00002F5C0000}"/>
    <cellStyle name="Normal 3 2 4 3 2 2 6" xfId="26019" xr:uid="{00000000-0005-0000-0000-0000305C0000}"/>
    <cellStyle name="Normal 3 2 4 3 2 2 7" xfId="29915" xr:uid="{00000000-0005-0000-0000-0000315C0000}"/>
    <cellStyle name="Normal 3 2 4 3 2 3" xfId="7528" xr:uid="{00000000-0005-0000-0000-0000325C0000}"/>
    <cellStyle name="Normal 3 2 4 3 2 4" xfId="11813" xr:uid="{00000000-0005-0000-0000-0000335C0000}"/>
    <cellStyle name="Normal 3 2 4 3 2 5" xfId="16085" xr:uid="{00000000-0005-0000-0000-0000345C0000}"/>
    <cellStyle name="Normal 3 2 4 3 2 6" xfId="20318" xr:uid="{00000000-0005-0000-0000-0000355C0000}"/>
    <cellStyle name="Normal 3 2 4 3 2 7" xfId="24557" xr:uid="{00000000-0005-0000-0000-0000365C0000}"/>
    <cellStyle name="Normal 3 2 4 3 2 8" xfId="28631" xr:uid="{00000000-0005-0000-0000-0000375C0000}"/>
    <cellStyle name="Normal 3 2 4 3 3" xfId="1723" xr:uid="{00000000-0005-0000-0000-0000385C0000}"/>
    <cellStyle name="Normal 3 2 4 3 3 2" xfId="6697" xr:uid="{00000000-0005-0000-0000-0000395C0000}"/>
    <cellStyle name="Normal 3 2 4 3 3 3" xfId="10985" xr:uid="{00000000-0005-0000-0000-00003A5C0000}"/>
    <cellStyle name="Normal 3 2 4 3 3 4" xfId="15260" xr:uid="{00000000-0005-0000-0000-00003B5C0000}"/>
    <cellStyle name="Normal 3 2 4 3 3 5" xfId="19497" xr:uid="{00000000-0005-0000-0000-00003C5C0000}"/>
    <cellStyle name="Normal 3 2 4 3 3 6" xfId="23740" xr:uid="{00000000-0005-0000-0000-00003D5C0000}"/>
    <cellStyle name="Normal 3 2 4 3 3 7" xfId="27826" xr:uid="{00000000-0005-0000-0000-00003E5C0000}"/>
    <cellStyle name="Normal 3 2 4 3 4" xfId="3439" xr:uid="{00000000-0005-0000-0000-00003F5C0000}"/>
    <cellStyle name="Normal 3 2 4 3 4 2" xfId="8413" xr:uid="{00000000-0005-0000-0000-0000405C0000}"/>
    <cellStyle name="Normal 3 2 4 3 4 3" xfId="12690" xr:uid="{00000000-0005-0000-0000-0000415C0000}"/>
    <cellStyle name="Normal 3 2 4 3 4 4" xfId="16948" xr:uid="{00000000-0005-0000-0000-0000425C0000}"/>
    <cellStyle name="Normal 3 2 4 3 4 5" xfId="21167" xr:uid="{00000000-0005-0000-0000-0000435C0000}"/>
    <cellStyle name="Normal 3 2 4 3 4 6" xfId="25362" xr:uid="{00000000-0005-0000-0000-0000445C0000}"/>
    <cellStyle name="Normal 3 2 4 3 4 7" xfId="29258" xr:uid="{00000000-0005-0000-0000-0000455C0000}"/>
    <cellStyle name="Normal 3 2 4 3 5" xfId="4787" xr:uid="{00000000-0005-0000-0000-0000465C0000}"/>
    <cellStyle name="Normal 3 2 4 3 5 2" xfId="9759" xr:uid="{00000000-0005-0000-0000-0000475C0000}"/>
    <cellStyle name="Normal 3 2 4 3 5 3" xfId="14037" xr:uid="{00000000-0005-0000-0000-0000485C0000}"/>
    <cellStyle name="Normal 3 2 4 3 5 4" xfId="18293" xr:uid="{00000000-0005-0000-0000-0000495C0000}"/>
    <cellStyle name="Normal 3 2 4 3 5 5" xfId="22510" xr:uid="{00000000-0005-0000-0000-00004A5C0000}"/>
    <cellStyle name="Normal 3 2 4 3 5 6" xfId="26696" xr:uid="{00000000-0005-0000-0000-00004B5C0000}"/>
    <cellStyle name="Normal 3 2 4 3 5 7" xfId="30575" xr:uid="{00000000-0005-0000-0000-00004C5C0000}"/>
    <cellStyle name="Normal 3 2 4 3 6" xfId="5705" xr:uid="{00000000-0005-0000-0000-00004D5C0000}"/>
    <cellStyle name="Normal 3 2 4 3 7" xfId="9997" xr:uid="{00000000-0005-0000-0000-00004E5C0000}"/>
    <cellStyle name="Normal 3 2 4 3 8" xfId="14275" xr:uid="{00000000-0005-0000-0000-00004F5C0000}"/>
    <cellStyle name="Normal 3 2 4 3 9" xfId="18531" xr:uid="{00000000-0005-0000-0000-0000505C0000}"/>
    <cellStyle name="Normal 3 2 4 4" xfId="1987" xr:uid="{00000000-0005-0000-0000-0000515C0000}"/>
    <cellStyle name="Normal 3 2 4 4 2" xfId="3767" xr:uid="{00000000-0005-0000-0000-0000525C0000}"/>
    <cellStyle name="Normal 3 2 4 4 2 2" xfId="8741" xr:uid="{00000000-0005-0000-0000-0000535C0000}"/>
    <cellStyle name="Normal 3 2 4 4 2 3" xfId="13018" xr:uid="{00000000-0005-0000-0000-0000545C0000}"/>
    <cellStyle name="Normal 3 2 4 4 2 4" xfId="17276" xr:uid="{00000000-0005-0000-0000-0000555C0000}"/>
    <cellStyle name="Normal 3 2 4 4 2 5" xfId="21495" xr:uid="{00000000-0005-0000-0000-0000565C0000}"/>
    <cellStyle name="Normal 3 2 4 4 2 6" xfId="25690" xr:uid="{00000000-0005-0000-0000-0000575C0000}"/>
    <cellStyle name="Normal 3 2 4 4 2 7" xfId="29586" xr:uid="{00000000-0005-0000-0000-0000585C0000}"/>
    <cellStyle name="Normal 3 2 4 4 3" xfId="6961" xr:uid="{00000000-0005-0000-0000-0000595C0000}"/>
    <cellStyle name="Normal 3 2 4 4 4" xfId="11246" xr:uid="{00000000-0005-0000-0000-00005A5C0000}"/>
    <cellStyle name="Normal 3 2 4 4 5" xfId="15518" xr:uid="{00000000-0005-0000-0000-00005B5C0000}"/>
    <cellStyle name="Normal 3 2 4 4 6" xfId="19752" xr:uid="{00000000-0005-0000-0000-00005C5C0000}"/>
    <cellStyle name="Normal 3 2 4 4 7" xfId="23990" xr:uid="{00000000-0005-0000-0000-00005D5C0000}"/>
    <cellStyle name="Normal 3 2 4 4 8" xfId="28068" xr:uid="{00000000-0005-0000-0000-00005E5C0000}"/>
    <cellStyle name="Normal 3 2 4 5" xfId="1125" xr:uid="{00000000-0005-0000-0000-00005F5C0000}"/>
    <cellStyle name="Normal 3 2 4 5 2" xfId="6101" xr:uid="{00000000-0005-0000-0000-0000605C0000}"/>
    <cellStyle name="Normal 3 2 4 5 3" xfId="10389" xr:uid="{00000000-0005-0000-0000-0000615C0000}"/>
    <cellStyle name="Normal 3 2 4 5 4" xfId="14668" xr:uid="{00000000-0005-0000-0000-0000625C0000}"/>
    <cellStyle name="Normal 3 2 4 5 5" xfId="18909" xr:uid="{00000000-0005-0000-0000-0000635C0000}"/>
    <cellStyle name="Normal 3 2 4 5 6" xfId="23156" xr:uid="{00000000-0005-0000-0000-0000645C0000}"/>
    <cellStyle name="Normal 3 2 4 5 7" xfId="27261" xr:uid="{00000000-0005-0000-0000-0000655C0000}"/>
    <cellStyle name="Normal 3 2 4 6" xfId="3110" xr:uid="{00000000-0005-0000-0000-0000665C0000}"/>
    <cellStyle name="Normal 3 2 4 6 2" xfId="8083" xr:uid="{00000000-0005-0000-0000-0000675C0000}"/>
    <cellStyle name="Normal 3 2 4 6 3" xfId="12360" xr:uid="{00000000-0005-0000-0000-0000685C0000}"/>
    <cellStyle name="Normal 3 2 4 6 4" xfId="16619" xr:uid="{00000000-0005-0000-0000-0000695C0000}"/>
    <cellStyle name="Normal 3 2 4 6 5" xfId="20837" xr:uid="{00000000-0005-0000-0000-00006A5C0000}"/>
    <cellStyle name="Normal 3 2 4 6 6" xfId="25033" xr:uid="{00000000-0005-0000-0000-00006B5C0000}"/>
    <cellStyle name="Normal 3 2 4 6 7" xfId="28929" xr:uid="{00000000-0005-0000-0000-00006C5C0000}"/>
    <cellStyle name="Normal 3 2 4 7" xfId="4458" xr:uid="{00000000-0005-0000-0000-00006D5C0000}"/>
    <cellStyle name="Normal 3 2 4 7 2" xfId="9430" xr:uid="{00000000-0005-0000-0000-00006E5C0000}"/>
    <cellStyle name="Normal 3 2 4 7 3" xfId="13708" xr:uid="{00000000-0005-0000-0000-00006F5C0000}"/>
    <cellStyle name="Normal 3 2 4 7 4" xfId="17964" xr:uid="{00000000-0005-0000-0000-0000705C0000}"/>
    <cellStyle name="Normal 3 2 4 7 5" xfId="22181" xr:uid="{00000000-0005-0000-0000-0000715C0000}"/>
    <cellStyle name="Normal 3 2 4 7 6" xfId="26367" xr:uid="{00000000-0005-0000-0000-0000725C0000}"/>
    <cellStyle name="Normal 3 2 4 7 7" xfId="30246" xr:uid="{00000000-0005-0000-0000-0000735C0000}"/>
    <cellStyle name="Normal 3 2 4 8" xfId="5327" xr:uid="{00000000-0005-0000-0000-0000745C0000}"/>
    <cellStyle name="Normal 3 2 4 9" xfId="7899" xr:uid="{00000000-0005-0000-0000-0000755C0000}"/>
    <cellStyle name="Normal 3 2 5" xfId="361" xr:uid="{00000000-0005-0000-0000-0000765C0000}"/>
    <cellStyle name="Normal 3 2 5 10" xfId="10942" xr:uid="{00000000-0005-0000-0000-0000775C0000}"/>
    <cellStyle name="Normal 3 2 5 11" xfId="20660" xr:uid="{00000000-0005-0000-0000-0000785C0000}"/>
    <cellStyle name="Normal 3 2 5 12" xfId="19444" xr:uid="{00000000-0005-0000-0000-0000795C0000}"/>
    <cellStyle name="Normal 3 2 5 2" xfId="735" xr:uid="{00000000-0005-0000-0000-00007A5C0000}"/>
    <cellStyle name="Normal 3 2 5 2 10" xfId="22788" xr:uid="{00000000-0005-0000-0000-00007B5C0000}"/>
    <cellStyle name="Normal 3 2 5 2 11" xfId="26940" xr:uid="{00000000-0005-0000-0000-00007C5C0000}"/>
    <cellStyle name="Normal 3 2 5 2 2" xfId="2554" xr:uid="{00000000-0005-0000-0000-00007D5C0000}"/>
    <cellStyle name="Normal 3 2 5 2 2 2" xfId="4102" xr:uid="{00000000-0005-0000-0000-00007E5C0000}"/>
    <cellStyle name="Normal 3 2 5 2 2 2 2" xfId="9076" xr:uid="{00000000-0005-0000-0000-00007F5C0000}"/>
    <cellStyle name="Normal 3 2 5 2 2 2 3" xfId="13353" xr:uid="{00000000-0005-0000-0000-0000805C0000}"/>
    <cellStyle name="Normal 3 2 5 2 2 2 4" xfId="17611" xr:uid="{00000000-0005-0000-0000-0000815C0000}"/>
    <cellStyle name="Normal 3 2 5 2 2 2 5" xfId="21830" xr:uid="{00000000-0005-0000-0000-0000825C0000}"/>
    <cellStyle name="Normal 3 2 5 2 2 2 6" xfId="26025" xr:uid="{00000000-0005-0000-0000-0000835C0000}"/>
    <cellStyle name="Normal 3 2 5 2 2 2 7" xfId="29921" xr:uid="{00000000-0005-0000-0000-0000845C0000}"/>
    <cellStyle name="Normal 3 2 5 2 2 3" xfId="7529" xr:uid="{00000000-0005-0000-0000-0000855C0000}"/>
    <cellStyle name="Normal 3 2 5 2 2 4" xfId="11814" xr:uid="{00000000-0005-0000-0000-0000865C0000}"/>
    <cellStyle name="Normal 3 2 5 2 2 5" xfId="16086" xr:uid="{00000000-0005-0000-0000-0000875C0000}"/>
    <cellStyle name="Normal 3 2 5 2 2 6" xfId="20319" xr:uid="{00000000-0005-0000-0000-0000885C0000}"/>
    <cellStyle name="Normal 3 2 5 2 2 7" xfId="24558" xr:uid="{00000000-0005-0000-0000-0000895C0000}"/>
    <cellStyle name="Normal 3 2 5 2 2 8" xfId="28632" xr:uid="{00000000-0005-0000-0000-00008A5C0000}"/>
    <cellStyle name="Normal 3 2 5 2 3" xfId="1724" xr:uid="{00000000-0005-0000-0000-00008B5C0000}"/>
    <cellStyle name="Normal 3 2 5 2 3 2" xfId="6698" xr:uid="{00000000-0005-0000-0000-00008C5C0000}"/>
    <cellStyle name="Normal 3 2 5 2 3 3" xfId="10986" xr:uid="{00000000-0005-0000-0000-00008D5C0000}"/>
    <cellStyle name="Normal 3 2 5 2 3 4" xfId="15261" xr:uid="{00000000-0005-0000-0000-00008E5C0000}"/>
    <cellStyle name="Normal 3 2 5 2 3 5" xfId="19498" xr:uid="{00000000-0005-0000-0000-00008F5C0000}"/>
    <cellStyle name="Normal 3 2 5 2 3 6" xfId="23741" xr:uid="{00000000-0005-0000-0000-0000905C0000}"/>
    <cellStyle name="Normal 3 2 5 2 3 7" xfId="27827" xr:uid="{00000000-0005-0000-0000-0000915C0000}"/>
    <cellStyle name="Normal 3 2 5 2 4" xfId="3445" xr:uid="{00000000-0005-0000-0000-0000925C0000}"/>
    <cellStyle name="Normal 3 2 5 2 4 2" xfId="8419" xr:uid="{00000000-0005-0000-0000-0000935C0000}"/>
    <cellStyle name="Normal 3 2 5 2 4 3" xfId="12696" xr:uid="{00000000-0005-0000-0000-0000945C0000}"/>
    <cellStyle name="Normal 3 2 5 2 4 4" xfId="16954" xr:uid="{00000000-0005-0000-0000-0000955C0000}"/>
    <cellStyle name="Normal 3 2 5 2 4 5" xfId="21173" xr:uid="{00000000-0005-0000-0000-0000965C0000}"/>
    <cellStyle name="Normal 3 2 5 2 4 6" xfId="25368" xr:uid="{00000000-0005-0000-0000-0000975C0000}"/>
    <cellStyle name="Normal 3 2 5 2 4 7" xfId="29264" xr:uid="{00000000-0005-0000-0000-0000985C0000}"/>
    <cellStyle name="Normal 3 2 5 2 5" xfId="4793" xr:uid="{00000000-0005-0000-0000-0000995C0000}"/>
    <cellStyle name="Normal 3 2 5 2 5 2" xfId="9765" xr:uid="{00000000-0005-0000-0000-00009A5C0000}"/>
    <cellStyle name="Normal 3 2 5 2 5 3" xfId="14043" xr:uid="{00000000-0005-0000-0000-00009B5C0000}"/>
    <cellStyle name="Normal 3 2 5 2 5 4" xfId="18299" xr:uid="{00000000-0005-0000-0000-00009C5C0000}"/>
    <cellStyle name="Normal 3 2 5 2 5 5" xfId="22516" xr:uid="{00000000-0005-0000-0000-00009D5C0000}"/>
    <cellStyle name="Normal 3 2 5 2 5 6" xfId="26702" xr:uid="{00000000-0005-0000-0000-00009E5C0000}"/>
    <cellStyle name="Normal 3 2 5 2 5 7" xfId="30581" xr:uid="{00000000-0005-0000-0000-00009F5C0000}"/>
    <cellStyle name="Normal 3 2 5 2 6" xfId="5711" xr:uid="{00000000-0005-0000-0000-0000A05C0000}"/>
    <cellStyle name="Normal 3 2 5 2 7" xfId="10003" xr:uid="{00000000-0005-0000-0000-0000A15C0000}"/>
    <cellStyle name="Normal 3 2 5 2 8" xfId="14281" xr:uid="{00000000-0005-0000-0000-0000A25C0000}"/>
    <cellStyle name="Normal 3 2 5 2 9" xfId="18537" xr:uid="{00000000-0005-0000-0000-0000A35C0000}"/>
    <cellStyle name="Normal 3 2 5 3" xfId="1994" xr:uid="{00000000-0005-0000-0000-0000A45C0000}"/>
    <cellStyle name="Normal 3 2 5 3 2" xfId="3773" xr:uid="{00000000-0005-0000-0000-0000A55C0000}"/>
    <cellStyle name="Normal 3 2 5 3 2 2" xfId="8747" xr:uid="{00000000-0005-0000-0000-0000A65C0000}"/>
    <cellStyle name="Normal 3 2 5 3 2 3" xfId="13024" xr:uid="{00000000-0005-0000-0000-0000A75C0000}"/>
    <cellStyle name="Normal 3 2 5 3 2 4" xfId="17282" xr:uid="{00000000-0005-0000-0000-0000A85C0000}"/>
    <cellStyle name="Normal 3 2 5 3 2 5" xfId="21501" xr:uid="{00000000-0005-0000-0000-0000A95C0000}"/>
    <cellStyle name="Normal 3 2 5 3 2 6" xfId="25696" xr:uid="{00000000-0005-0000-0000-0000AA5C0000}"/>
    <cellStyle name="Normal 3 2 5 3 2 7" xfId="29592" xr:uid="{00000000-0005-0000-0000-0000AB5C0000}"/>
    <cellStyle name="Normal 3 2 5 3 3" xfId="6968" xr:uid="{00000000-0005-0000-0000-0000AC5C0000}"/>
    <cellStyle name="Normal 3 2 5 3 4" xfId="11253" xr:uid="{00000000-0005-0000-0000-0000AD5C0000}"/>
    <cellStyle name="Normal 3 2 5 3 5" xfId="15525" xr:uid="{00000000-0005-0000-0000-0000AE5C0000}"/>
    <cellStyle name="Normal 3 2 5 3 6" xfId="19759" xr:uid="{00000000-0005-0000-0000-0000AF5C0000}"/>
    <cellStyle name="Normal 3 2 5 3 7" xfId="23997" xr:uid="{00000000-0005-0000-0000-0000B05C0000}"/>
    <cellStyle name="Normal 3 2 5 3 8" xfId="28075" xr:uid="{00000000-0005-0000-0000-0000B15C0000}"/>
    <cellStyle name="Normal 3 2 5 4" xfId="1133" xr:uid="{00000000-0005-0000-0000-0000B25C0000}"/>
    <cellStyle name="Normal 3 2 5 4 2" xfId="6108" xr:uid="{00000000-0005-0000-0000-0000B35C0000}"/>
    <cellStyle name="Normal 3 2 5 4 3" xfId="10397" xr:uid="{00000000-0005-0000-0000-0000B45C0000}"/>
    <cellStyle name="Normal 3 2 5 4 4" xfId="14675" xr:uid="{00000000-0005-0000-0000-0000B55C0000}"/>
    <cellStyle name="Normal 3 2 5 4 5" xfId="18917" xr:uid="{00000000-0005-0000-0000-0000B65C0000}"/>
    <cellStyle name="Normal 3 2 5 4 6" xfId="23163" xr:uid="{00000000-0005-0000-0000-0000B75C0000}"/>
    <cellStyle name="Normal 3 2 5 4 7" xfId="27268" xr:uid="{00000000-0005-0000-0000-0000B85C0000}"/>
    <cellStyle name="Normal 3 2 5 5" xfId="3116" xr:uid="{00000000-0005-0000-0000-0000B95C0000}"/>
    <cellStyle name="Normal 3 2 5 5 2" xfId="8089" xr:uid="{00000000-0005-0000-0000-0000BA5C0000}"/>
    <cellStyle name="Normal 3 2 5 5 3" xfId="12366" xr:uid="{00000000-0005-0000-0000-0000BB5C0000}"/>
    <cellStyle name="Normal 3 2 5 5 4" xfId="16625" xr:uid="{00000000-0005-0000-0000-0000BC5C0000}"/>
    <cellStyle name="Normal 3 2 5 5 5" xfId="20843" xr:uid="{00000000-0005-0000-0000-0000BD5C0000}"/>
    <cellStyle name="Normal 3 2 5 5 6" xfId="25039" xr:uid="{00000000-0005-0000-0000-0000BE5C0000}"/>
    <cellStyle name="Normal 3 2 5 5 7" xfId="28935" xr:uid="{00000000-0005-0000-0000-0000BF5C0000}"/>
    <cellStyle name="Normal 3 2 5 6" xfId="4464" xr:uid="{00000000-0005-0000-0000-0000C05C0000}"/>
    <cellStyle name="Normal 3 2 5 6 2" xfId="9436" xr:uid="{00000000-0005-0000-0000-0000C15C0000}"/>
    <cellStyle name="Normal 3 2 5 6 3" xfId="13714" xr:uid="{00000000-0005-0000-0000-0000C25C0000}"/>
    <cellStyle name="Normal 3 2 5 6 4" xfId="17970" xr:uid="{00000000-0005-0000-0000-0000C35C0000}"/>
    <cellStyle name="Normal 3 2 5 6 5" xfId="22187" xr:uid="{00000000-0005-0000-0000-0000C45C0000}"/>
    <cellStyle name="Normal 3 2 5 6 6" xfId="26373" xr:uid="{00000000-0005-0000-0000-0000C55C0000}"/>
    <cellStyle name="Normal 3 2 5 6 7" xfId="30252" xr:uid="{00000000-0005-0000-0000-0000C65C0000}"/>
    <cellStyle name="Normal 3 2 5 7" xfId="5338" xr:uid="{00000000-0005-0000-0000-0000C75C0000}"/>
    <cellStyle name="Normal 3 2 5 8" xfId="5126" xr:uid="{00000000-0005-0000-0000-0000C85C0000}"/>
    <cellStyle name="Normal 3 2 5 9" xfId="6654" xr:uid="{00000000-0005-0000-0000-0000C95C0000}"/>
    <cellStyle name="Normal 3 2 6" xfId="540" xr:uid="{00000000-0005-0000-0000-0000CA5C0000}"/>
    <cellStyle name="Normal 3 2 6 10" xfId="11955" xr:uid="{00000000-0005-0000-0000-0000CB5C0000}"/>
    <cellStyle name="Normal 3 2 6 11" xfId="10289" xr:uid="{00000000-0005-0000-0000-0000CC5C0000}"/>
    <cellStyle name="Normal 3 2 6 12" xfId="20452" xr:uid="{00000000-0005-0000-0000-0000CD5C0000}"/>
    <cellStyle name="Normal 3 2 6 2" xfId="914" xr:uid="{00000000-0005-0000-0000-0000CE5C0000}"/>
    <cellStyle name="Normal 3 2 6 2 10" xfId="22967" xr:uid="{00000000-0005-0000-0000-0000CF5C0000}"/>
    <cellStyle name="Normal 3 2 6 2 11" xfId="27119" xr:uid="{00000000-0005-0000-0000-0000D05C0000}"/>
    <cellStyle name="Normal 3 2 6 2 2" xfId="2555" xr:uid="{00000000-0005-0000-0000-0000D15C0000}"/>
    <cellStyle name="Normal 3 2 6 2 2 2" xfId="4281" xr:uid="{00000000-0005-0000-0000-0000D25C0000}"/>
    <cellStyle name="Normal 3 2 6 2 2 2 2" xfId="9255" xr:uid="{00000000-0005-0000-0000-0000D35C0000}"/>
    <cellStyle name="Normal 3 2 6 2 2 2 3" xfId="13532" xr:uid="{00000000-0005-0000-0000-0000D45C0000}"/>
    <cellStyle name="Normal 3 2 6 2 2 2 4" xfId="17790" xr:uid="{00000000-0005-0000-0000-0000D55C0000}"/>
    <cellStyle name="Normal 3 2 6 2 2 2 5" xfId="22009" xr:uid="{00000000-0005-0000-0000-0000D65C0000}"/>
    <cellStyle name="Normal 3 2 6 2 2 2 6" xfId="26204" xr:uid="{00000000-0005-0000-0000-0000D75C0000}"/>
    <cellStyle name="Normal 3 2 6 2 2 2 7" xfId="30100" xr:uid="{00000000-0005-0000-0000-0000D85C0000}"/>
    <cellStyle name="Normal 3 2 6 2 2 3" xfId="7530" xr:uid="{00000000-0005-0000-0000-0000D95C0000}"/>
    <cellStyle name="Normal 3 2 6 2 2 4" xfId="11815" xr:uid="{00000000-0005-0000-0000-0000DA5C0000}"/>
    <cellStyle name="Normal 3 2 6 2 2 5" xfId="16087" xr:uid="{00000000-0005-0000-0000-0000DB5C0000}"/>
    <cellStyle name="Normal 3 2 6 2 2 6" xfId="20320" xr:uid="{00000000-0005-0000-0000-0000DC5C0000}"/>
    <cellStyle name="Normal 3 2 6 2 2 7" xfId="24559" xr:uid="{00000000-0005-0000-0000-0000DD5C0000}"/>
    <cellStyle name="Normal 3 2 6 2 2 8" xfId="28633" xr:uid="{00000000-0005-0000-0000-0000DE5C0000}"/>
    <cellStyle name="Normal 3 2 6 2 3" xfId="1725" xr:uid="{00000000-0005-0000-0000-0000DF5C0000}"/>
    <cellStyle name="Normal 3 2 6 2 3 2" xfId="6699" xr:uid="{00000000-0005-0000-0000-0000E05C0000}"/>
    <cellStyle name="Normal 3 2 6 2 3 3" xfId="10987" xr:uid="{00000000-0005-0000-0000-0000E15C0000}"/>
    <cellStyle name="Normal 3 2 6 2 3 4" xfId="15262" xr:uid="{00000000-0005-0000-0000-0000E25C0000}"/>
    <cellStyle name="Normal 3 2 6 2 3 5" xfId="19499" xr:uid="{00000000-0005-0000-0000-0000E35C0000}"/>
    <cellStyle name="Normal 3 2 6 2 3 6" xfId="23742" xr:uid="{00000000-0005-0000-0000-0000E45C0000}"/>
    <cellStyle name="Normal 3 2 6 2 3 7" xfId="27828" xr:uid="{00000000-0005-0000-0000-0000E55C0000}"/>
    <cellStyle name="Normal 3 2 6 2 4" xfId="3624" xr:uid="{00000000-0005-0000-0000-0000E65C0000}"/>
    <cellStyle name="Normal 3 2 6 2 4 2" xfId="8598" xr:uid="{00000000-0005-0000-0000-0000E75C0000}"/>
    <cellStyle name="Normal 3 2 6 2 4 3" xfId="12875" xr:uid="{00000000-0005-0000-0000-0000E85C0000}"/>
    <cellStyle name="Normal 3 2 6 2 4 4" xfId="17133" xr:uid="{00000000-0005-0000-0000-0000E95C0000}"/>
    <cellStyle name="Normal 3 2 6 2 4 5" xfId="21352" xr:uid="{00000000-0005-0000-0000-0000EA5C0000}"/>
    <cellStyle name="Normal 3 2 6 2 4 6" xfId="25547" xr:uid="{00000000-0005-0000-0000-0000EB5C0000}"/>
    <cellStyle name="Normal 3 2 6 2 4 7" xfId="29443" xr:uid="{00000000-0005-0000-0000-0000EC5C0000}"/>
    <cellStyle name="Normal 3 2 6 2 5" xfId="4972" xr:uid="{00000000-0005-0000-0000-0000ED5C0000}"/>
    <cellStyle name="Normal 3 2 6 2 5 2" xfId="9944" xr:uid="{00000000-0005-0000-0000-0000EE5C0000}"/>
    <cellStyle name="Normal 3 2 6 2 5 3" xfId="14222" xr:uid="{00000000-0005-0000-0000-0000EF5C0000}"/>
    <cellStyle name="Normal 3 2 6 2 5 4" xfId="18478" xr:uid="{00000000-0005-0000-0000-0000F05C0000}"/>
    <cellStyle name="Normal 3 2 6 2 5 5" xfId="22695" xr:uid="{00000000-0005-0000-0000-0000F15C0000}"/>
    <cellStyle name="Normal 3 2 6 2 5 6" xfId="26881" xr:uid="{00000000-0005-0000-0000-0000F25C0000}"/>
    <cellStyle name="Normal 3 2 6 2 5 7" xfId="30760" xr:uid="{00000000-0005-0000-0000-0000F35C0000}"/>
    <cellStyle name="Normal 3 2 6 2 6" xfId="5890" xr:uid="{00000000-0005-0000-0000-0000F45C0000}"/>
    <cellStyle name="Normal 3 2 6 2 7" xfId="10182" xr:uid="{00000000-0005-0000-0000-0000F55C0000}"/>
    <cellStyle name="Normal 3 2 6 2 8" xfId="14460" xr:uid="{00000000-0005-0000-0000-0000F65C0000}"/>
    <cellStyle name="Normal 3 2 6 2 9" xfId="18716" xr:uid="{00000000-0005-0000-0000-0000F75C0000}"/>
    <cellStyle name="Normal 3 2 6 3" xfId="2187" xr:uid="{00000000-0005-0000-0000-0000F85C0000}"/>
    <cellStyle name="Normal 3 2 6 3 2" xfId="3952" xr:uid="{00000000-0005-0000-0000-0000F95C0000}"/>
    <cellStyle name="Normal 3 2 6 3 2 2" xfId="8926" xr:uid="{00000000-0005-0000-0000-0000FA5C0000}"/>
    <cellStyle name="Normal 3 2 6 3 2 3" xfId="13203" xr:uid="{00000000-0005-0000-0000-0000FB5C0000}"/>
    <cellStyle name="Normal 3 2 6 3 2 4" xfId="17461" xr:uid="{00000000-0005-0000-0000-0000FC5C0000}"/>
    <cellStyle name="Normal 3 2 6 3 2 5" xfId="21680" xr:uid="{00000000-0005-0000-0000-0000FD5C0000}"/>
    <cellStyle name="Normal 3 2 6 3 2 6" xfId="25875" xr:uid="{00000000-0005-0000-0000-0000FE5C0000}"/>
    <cellStyle name="Normal 3 2 6 3 2 7" xfId="29771" xr:uid="{00000000-0005-0000-0000-0000FF5C0000}"/>
    <cellStyle name="Normal 3 2 6 3 3" xfId="7161" xr:uid="{00000000-0005-0000-0000-0000005D0000}"/>
    <cellStyle name="Normal 3 2 6 3 4" xfId="11446" xr:uid="{00000000-0005-0000-0000-0000015D0000}"/>
    <cellStyle name="Normal 3 2 6 3 5" xfId="15718" xr:uid="{00000000-0005-0000-0000-0000025D0000}"/>
    <cellStyle name="Normal 3 2 6 3 6" xfId="19952" xr:uid="{00000000-0005-0000-0000-0000035D0000}"/>
    <cellStyle name="Normal 3 2 6 3 7" xfId="24190" xr:uid="{00000000-0005-0000-0000-0000045D0000}"/>
    <cellStyle name="Normal 3 2 6 3 8" xfId="28268" xr:uid="{00000000-0005-0000-0000-0000055D0000}"/>
    <cellStyle name="Normal 3 2 6 4" xfId="1330" xr:uid="{00000000-0005-0000-0000-0000065D0000}"/>
    <cellStyle name="Normal 3 2 6 4 2" xfId="6305" xr:uid="{00000000-0005-0000-0000-0000075D0000}"/>
    <cellStyle name="Normal 3 2 6 4 3" xfId="10594" xr:uid="{00000000-0005-0000-0000-0000085D0000}"/>
    <cellStyle name="Normal 3 2 6 4 4" xfId="14870" xr:uid="{00000000-0005-0000-0000-0000095D0000}"/>
    <cellStyle name="Normal 3 2 6 4 5" xfId="19111" xr:uid="{00000000-0005-0000-0000-00000A5D0000}"/>
    <cellStyle name="Normal 3 2 6 4 6" xfId="23358" xr:uid="{00000000-0005-0000-0000-00000B5D0000}"/>
    <cellStyle name="Normal 3 2 6 4 7" xfId="27461" xr:uid="{00000000-0005-0000-0000-00000C5D0000}"/>
    <cellStyle name="Normal 3 2 6 5" xfId="3295" xr:uid="{00000000-0005-0000-0000-00000D5D0000}"/>
    <cellStyle name="Normal 3 2 6 5 2" xfId="8268" xr:uid="{00000000-0005-0000-0000-00000E5D0000}"/>
    <cellStyle name="Normal 3 2 6 5 3" xfId="12545" xr:uid="{00000000-0005-0000-0000-00000F5D0000}"/>
    <cellStyle name="Normal 3 2 6 5 4" xfId="16804" xr:uid="{00000000-0005-0000-0000-0000105D0000}"/>
    <cellStyle name="Normal 3 2 6 5 5" xfId="21022" xr:uid="{00000000-0005-0000-0000-0000115D0000}"/>
    <cellStyle name="Normal 3 2 6 5 6" xfId="25218" xr:uid="{00000000-0005-0000-0000-0000125D0000}"/>
    <cellStyle name="Normal 3 2 6 5 7" xfId="29114" xr:uid="{00000000-0005-0000-0000-0000135D0000}"/>
    <cellStyle name="Normal 3 2 6 6" xfId="4643" xr:uid="{00000000-0005-0000-0000-0000145D0000}"/>
    <cellStyle name="Normal 3 2 6 6 2" xfId="9615" xr:uid="{00000000-0005-0000-0000-0000155D0000}"/>
    <cellStyle name="Normal 3 2 6 6 3" xfId="13893" xr:uid="{00000000-0005-0000-0000-0000165D0000}"/>
    <cellStyle name="Normal 3 2 6 6 4" xfId="18149" xr:uid="{00000000-0005-0000-0000-0000175D0000}"/>
    <cellStyle name="Normal 3 2 6 6 5" xfId="22366" xr:uid="{00000000-0005-0000-0000-0000185D0000}"/>
    <cellStyle name="Normal 3 2 6 6 6" xfId="26552" xr:uid="{00000000-0005-0000-0000-0000195D0000}"/>
    <cellStyle name="Normal 3 2 6 6 7" xfId="30431" xr:uid="{00000000-0005-0000-0000-00001A5D0000}"/>
    <cellStyle name="Normal 3 2 6 7" xfId="5517" xr:uid="{00000000-0005-0000-0000-00001B5D0000}"/>
    <cellStyle name="Normal 3 2 6 8" xfId="5239" xr:uid="{00000000-0005-0000-0000-00001C5D0000}"/>
    <cellStyle name="Normal 3 2 6 9" xfId="7673" xr:uid="{00000000-0005-0000-0000-00001D5D0000}"/>
    <cellStyle name="Normal 3 2 7" xfId="641" xr:uid="{00000000-0005-0000-0000-00001E5D0000}"/>
    <cellStyle name="Normal 3 2 7 10" xfId="16457" xr:uid="{00000000-0005-0000-0000-00001F5D0000}"/>
    <cellStyle name="Normal 3 2 7 11" xfId="18820" xr:uid="{00000000-0005-0000-0000-0000205D0000}"/>
    <cellStyle name="Normal 3 2 7 12" xfId="24874" xr:uid="{00000000-0005-0000-0000-0000215D0000}"/>
    <cellStyle name="Normal 3 2 7 2" xfId="1727" xr:uid="{00000000-0005-0000-0000-0000225D0000}"/>
    <cellStyle name="Normal 3 2 7 2 2" xfId="2557" xr:uid="{00000000-0005-0000-0000-0000235D0000}"/>
    <cellStyle name="Normal 3 2 7 2 2 2" xfId="7532" xr:uid="{00000000-0005-0000-0000-0000245D0000}"/>
    <cellStyle name="Normal 3 2 7 2 2 3" xfId="11817" xr:uid="{00000000-0005-0000-0000-0000255D0000}"/>
    <cellStyle name="Normal 3 2 7 2 2 4" xfId="16089" xr:uid="{00000000-0005-0000-0000-0000265D0000}"/>
    <cellStyle name="Normal 3 2 7 2 2 5" xfId="20322" xr:uid="{00000000-0005-0000-0000-0000275D0000}"/>
    <cellStyle name="Normal 3 2 7 2 2 6" xfId="24561" xr:uid="{00000000-0005-0000-0000-0000285D0000}"/>
    <cellStyle name="Normal 3 2 7 2 2 7" xfId="28635" xr:uid="{00000000-0005-0000-0000-0000295D0000}"/>
    <cellStyle name="Normal 3 2 7 2 3" xfId="4008" xr:uid="{00000000-0005-0000-0000-00002A5D0000}"/>
    <cellStyle name="Normal 3 2 7 2 3 2" xfId="8982" xr:uid="{00000000-0005-0000-0000-00002B5D0000}"/>
    <cellStyle name="Normal 3 2 7 2 3 3" xfId="13259" xr:uid="{00000000-0005-0000-0000-00002C5D0000}"/>
    <cellStyle name="Normal 3 2 7 2 3 4" xfId="17517" xr:uid="{00000000-0005-0000-0000-00002D5D0000}"/>
    <cellStyle name="Normal 3 2 7 2 3 5" xfId="21736" xr:uid="{00000000-0005-0000-0000-00002E5D0000}"/>
    <cellStyle name="Normal 3 2 7 2 3 6" xfId="25931" xr:uid="{00000000-0005-0000-0000-00002F5D0000}"/>
    <cellStyle name="Normal 3 2 7 2 3 7" xfId="29827" xr:uid="{00000000-0005-0000-0000-0000305D0000}"/>
    <cellStyle name="Normal 3 2 7 2 4" xfId="6701" xr:uid="{00000000-0005-0000-0000-0000315D0000}"/>
    <cellStyle name="Normal 3 2 7 2 5" xfId="10989" xr:uid="{00000000-0005-0000-0000-0000325D0000}"/>
    <cellStyle name="Normal 3 2 7 2 6" xfId="15264" xr:uid="{00000000-0005-0000-0000-0000335D0000}"/>
    <cellStyle name="Normal 3 2 7 2 7" xfId="19501" xr:uid="{00000000-0005-0000-0000-0000345D0000}"/>
    <cellStyle name="Normal 3 2 7 2 8" xfId="23744" xr:uid="{00000000-0005-0000-0000-0000355D0000}"/>
    <cellStyle name="Normal 3 2 7 2 9" xfId="27830" xr:uid="{00000000-0005-0000-0000-0000365D0000}"/>
    <cellStyle name="Normal 3 2 7 3" xfId="2556" xr:uid="{00000000-0005-0000-0000-0000375D0000}"/>
    <cellStyle name="Normal 3 2 7 3 2" xfId="7531" xr:uid="{00000000-0005-0000-0000-0000385D0000}"/>
    <cellStyle name="Normal 3 2 7 3 3" xfId="11816" xr:uid="{00000000-0005-0000-0000-0000395D0000}"/>
    <cellStyle name="Normal 3 2 7 3 4" xfId="16088" xr:uid="{00000000-0005-0000-0000-00003A5D0000}"/>
    <cellStyle name="Normal 3 2 7 3 5" xfId="20321" xr:uid="{00000000-0005-0000-0000-00003B5D0000}"/>
    <cellStyle name="Normal 3 2 7 3 6" xfId="24560" xr:uid="{00000000-0005-0000-0000-00003C5D0000}"/>
    <cellStyle name="Normal 3 2 7 3 7" xfId="28634" xr:uid="{00000000-0005-0000-0000-00003D5D0000}"/>
    <cellStyle name="Normal 3 2 7 4" xfId="1726" xr:uid="{00000000-0005-0000-0000-00003E5D0000}"/>
    <cellStyle name="Normal 3 2 7 4 2" xfId="6700" xr:uid="{00000000-0005-0000-0000-00003F5D0000}"/>
    <cellStyle name="Normal 3 2 7 4 3" xfId="10988" xr:uid="{00000000-0005-0000-0000-0000405D0000}"/>
    <cellStyle name="Normal 3 2 7 4 4" xfId="15263" xr:uid="{00000000-0005-0000-0000-0000415D0000}"/>
    <cellStyle name="Normal 3 2 7 4 5" xfId="19500" xr:uid="{00000000-0005-0000-0000-0000425D0000}"/>
    <cellStyle name="Normal 3 2 7 4 6" xfId="23743" xr:uid="{00000000-0005-0000-0000-0000435D0000}"/>
    <cellStyle name="Normal 3 2 7 4 7" xfId="27829" xr:uid="{00000000-0005-0000-0000-0000445D0000}"/>
    <cellStyle name="Normal 3 2 7 5" xfId="3351" xr:uid="{00000000-0005-0000-0000-0000455D0000}"/>
    <cellStyle name="Normal 3 2 7 5 2" xfId="8325" xr:uid="{00000000-0005-0000-0000-0000465D0000}"/>
    <cellStyle name="Normal 3 2 7 5 3" xfId="12602" xr:uid="{00000000-0005-0000-0000-0000475D0000}"/>
    <cellStyle name="Normal 3 2 7 5 4" xfId="16860" xr:uid="{00000000-0005-0000-0000-0000485D0000}"/>
    <cellStyle name="Normal 3 2 7 5 5" xfId="21079" xr:uid="{00000000-0005-0000-0000-0000495D0000}"/>
    <cellStyle name="Normal 3 2 7 5 6" xfId="25274" xr:uid="{00000000-0005-0000-0000-00004A5D0000}"/>
    <cellStyle name="Normal 3 2 7 5 7" xfId="29170" xr:uid="{00000000-0005-0000-0000-00004B5D0000}"/>
    <cellStyle name="Normal 3 2 7 6" xfId="4699" xr:uid="{00000000-0005-0000-0000-00004C5D0000}"/>
    <cellStyle name="Normal 3 2 7 6 2" xfId="9671" xr:uid="{00000000-0005-0000-0000-00004D5D0000}"/>
    <cellStyle name="Normal 3 2 7 6 3" xfId="13949" xr:uid="{00000000-0005-0000-0000-00004E5D0000}"/>
    <cellStyle name="Normal 3 2 7 6 4" xfId="18205" xr:uid="{00000000-0005-0000-0000-00004F5D0000}"/>
    <cellStyle name="Normal 3 2 7 6 5" xfId="22422" xr:uid="{00000000-0005-0000-0000-0000505D0000}"/>
    <cellStyle name="Normal 3 2 7 6 6" xfId="26608" xr:uid="{00000000-0005-0000-0000-0000515D0000}"/>
    <cellStyle name="Normal 3 2 7 6 7" xfId="30487" xr:uid="{00000000-0005-0000-0000-0000525D0000}"/>
    <cellStyle name="Normal 3 2 7 7" xfId="5617" xr:uid="{00000000-0005-0000-0000-0000535D0000}"/>
    <cellStyle name="Normal 3 2 7 8" xfId="7921" xr:uid="{00000000-0005-0000-0000-0000545D0000}"/>
    <cellStyle name="Normal 3 2 7 9" xfId="12198" xr:uid="{00000000-0005-0000-0000-0000555D0000}"/>
    <cellStyle name="Normal 3 2 8" xfId="1728" xr:uid="{00000000-0005-0000-0000-0000565D0000}"/>
    <cellStyle name="Normal 3 2 8 2" xfId="2558" xr:uid="{00000000-0005-0000-0000-0000575D0000}"/>
    <cellStyle name="Normal 3 2 8 2 2" xfId="7533" xr:uid="{00000000-0005-0000-0000-0000585D0000}"/>
    <cellStyle name="Normal 3 2 8 2 3" xfId="11818" xr:uid="{00000000-0005-0000-0000-0000595D0000}"/>
    <cellStyle name="Normal 3 2 8 2 4" xfId="16090" xr:uid="{00000000-0005-0000-0000-00005A5D0000}"/>
    <cellStyle name="Normal 3 2 8 2 5" xfId="20323" xr:uid="{00000000-0005-0000-0000-00005B5D0000}"/>
    <cellStyle name="Normal 3 2 8 2 6" xfId="24562" xr:uid="{00000000-0005-0000-0000-00005C5D0000}"/>
    <cellStyle name="Normal 3 2 8 2 7" xfId="28636" xr:uid="{00000000-0005-0000-0000-00005D5D0000}"/>
    <cellStyle name="Normal 3 2 8 3" xfId="3679" xr:uid="{00000000-0005-0000-0000-00005E5D0000}"/>
    <cellStyle name="Normal 3 2 8 3 2" xfId="8653" xr:uid="{00000000-0005-0000-0000-00005F5D0000}"/>
    <cellStyle name="Normal 3 2 8 3 3" xfId="12930" xr:uid="{00000000-0005-0000-0000-0000605D0000}"/>
    <cellStyle name="Normal 3 2 8 3 4" xfId="17188" xr:uid="{00000000-0005-0000-0000-0000615D0000}"/>
    <cellStyle name="Normal 3 2 8 3 5" xfId="21407" xr:uid="{00000000-0005-0000-0000-0000625D0000}"/>
    <cellStyle name="Normal 3 2 8 3 6" xfId="25602" xr:uid="{00000000-0005-0000-0000-0000635D0000}"/>
    <cellStyle name="Normal 3 2 8 3 7" xfId="29498" xr:uid="{00000000-0005-0000-0000-0000645D0000}"/>
    <cellStyle name="Normal 3 2 8 4" xfId="6702" xr:uid="{00000000-0005-0000-0000-0000655D0000}"/>
    <cellStyle name="Normal 3 2 8 5" xfId="10990" xr:uid="{00000000-0005-0000-0000-0000665D0000}"/>
    <cellStyle name="Normal 3 2 8 6" xfId="15265" xr:uid="{00000000-0005-0000-0000-0000675D0000}"/>
    <cellStyle name="Normal 3 2 8 7" xfId="19502" xr:uid="{00000000-0005-0000-0000-0000685D0000}"/>
    <cellStyle name="Normal 3 2 8 8" xfId="23745" xr:uid="{00000000-0005-0000-0000-0000695D0000}"/>
    <cellStyle name="Normal 3 2 8 9" xfId="27831" xr:uid="{00000000-0005-0000-0000-00006A5D0000}"/>
    <cellStyle name="Normal 3 2 9" xfId="1893" xr:uid="{00000000-0005-0000-0000-00006B5D0000}"/>
    <cellStyle name="Normal 3 2 9 2" xfId="6867" xr:uid="{00000000-0005-0000-0000-00006C5D0000}"/>
    <cellStyle name="Normal 3 2 9 3" xfId="11153" xr:uid="{00000000-0005-0000-0000-00006D5D0000}"/>
    <cellStyle name="Normal 3 2 9 4" xfId="15427" xr:uid="{00000000-0005-0000-0000-00006E5D0000}"/>
    <cellStyle name="Normal 3 2 9 5" xfId="19662" xr:uid="{00000000-0005-0000-0000-00006F5D0000}"/>
    <cellStyle name="Normal 3 2 9 6" xfId="23902" xr:uid="{00000000-0005-0000-0000-0000705D0000}"/>
    <cellStyle name="Normal 3 2 9 7" xfId="27983" xr:uid="{00000000-0005-0000-0000-0000715D0000}"/>
    <cellStyle name="Normal 3 3" xfId="189" xr:uid="{00000000-0005-0000-0000-0000725D0000}"/>
    <cellStyle name="Normal 3 3 2" xfId="352" xr:uid="{00000000-0005-0000-0000-0000735D0000}"/>
    <cellStyle name="Normal 3 3 2 2" xfId="1126" xr:uid="{00000000-0005-0000-0000-0000745D0000}"/>
    <cellStyle name="Normal 3 3 2 3" xfId="1089" xr:uid="{00000000-0005-0000-0000-0000755D0000}"/>
    <cellStyle name="Normal 3 3 3" xfId="360" xr:uid="{00000000-0005-0000-0000-0000765D0000}"/>
    <cellStyle name="Normal 3 3 3 10" xfId="16264" xr:uid="{00000000-0005-0000-0000-0000775D0000}"/>
    <cellStyle name="Normal 3 3 3 11" xfId="20636" xr:uid="{00000000-0005-0000-0000-0000785D0000}"/>
    <cellStyle name="Normal 3 3 3 12" xfId="24717" xr:uid="{00000000-0005-0000-0000-0000795D0000}"/>
    <cellStyle name="Normal 3 3 3 2" xfId="734" xr:uid="{00000000-0005-0000-0000-00007A5D0000}"/>
    <cellStyle name="Normal 3 3 3 2 10" xfId="22787" xr:uid="{00000000-0005-0000-0000-00007B5D0000}"/>
    <cellStyle name="Normal 3 3 3 2 11" xfId="26939" xr:uid="{00000000-0005-0000-0000-00007C5D0000}"/>
    <cellStyle name="Normal 3 3 3 2 2" xfId="2559" xr:uid="{00000000-0005-0000-0000-00007D5D0000}"/>
    <cellStyle name="Normal 3 3 3 2 2 2" xfId="4101" xr:uid="{00000000-0005-0000-0000-00007E5D0000}"/>
    <cellStyle name="Normal 3 3 3 2 2 2 2" xfId="9075" xr:uid="{00000000-0005-0000-0000-00007F5D0000}"/>
    <cellStyle name="Normal 3 3 3 2 2 2 3" xfId="13352" xr:uid="{00000000-0005-0000-0000-0000805D0000}"/>
    <cellStyle name="Normal 3 3 3 2 2 2 4" xfId="17610" xr:uid="{00000000-0005-0000-0000-0000815D0000}"/>
    <cellStyle name="Normal 3 3 3 2 2 2 5" xfId="21829" xr:uid="{00000000-0005-0000-0000-0000825D0000}"/>
    <cellStyle name="Normal 3 3 3 2 2 2 6" xfId="26024" xr:uid="{00000000-0005-0000-0000-0000835D0000}"/>
    <cellStyle name="Normal 3 3 3 2 2 2 7" xfId="29920" xr:uid="{00000000-0005-0000-0000-0000845D0000}"/>
    <cellStyle name="Normal 3 3 3 2 2 3" xfId="7534" xr:uid="{00000000-0005-0000-0000-0000855D0000}"/>
    <cellStyle name="Normal 3 3 3 2 2 4" xfId="11819" xr:uid="{00000000-0005-0000-0000-0000865D0000}"/>
    <cellStyle name="Normal 3 3 3 2 2 5" xfId="16091" xr:uid="{00000000-0005-0000-0000-0000875D0000}"/>
    <cellStyle name="Normal 3 3 3 2 2 6" xfId="20324" xr:uid="{00000000-0005-0000-0000-0000885D0000}"/>
    <cellStyle name="Normal 3 3 3 2 2 7" xfId="24563" xr:uid="{00000000-0005-0000-0000-0000895D0000}"/>
    <cellStyle name="Normal 3 3 3 2 2 8" xfId="28637" xr:uid="{00000000-0005-0000-0000-00008A5D0000}"/>
    <cellStyle name="Normal 3 3 3 2 3" xfId="1729" xr:uid="{00000000-0005-0000-0000-00008B5D0000}"/>
    <cellStyle name="Normal 3 3 3 2 3 2" xfId="6703" xr:uid="{00000000-0005-0000-0000-00008C5D0000}"/>
    <cellStyle name="Normal 3 3 3 2 3 3" xfId="10991" xr:uid="{00000000-0005-0000-0000-00008D5D0000}"/>
    <cellStyle name="Normal 3 3 3 2 3 4" xfId="15266" xr:uid="{00000000-0005-0000-0000-00008E5D0000}"/>
    <cellStyle name="Normal 3 3 3 2 3 5" xfId="19503" xr:uid="{00000000-0005-0000-0000-00008F5D0000}"/>
    <cellStyle name="Normal 3 3 3 2 3 6" xfId="23746" xr:uid="{00000000-0005-0000-0000-0000905D0000}"/>
    <cellStyle name="Normal 3 3 3 2 3 7" xfId="27832" xr:uid="{00000000-0005-0000-0000-0000915D0000}"/>
    <cellStyle name="Normal 3 3 3 2 4" xfId="3444" xr:uid="{00000000-0005-0000-0000-0000925D0000}"/>
    <cellStyle name="Normal 3 3 3 2 4 2" xfId="8418" xr:uid="{00000000-0005-0000-0000-0000935D0000}"/>
    <cellStyle name="Normal 3 3 3 2 4 3" xfId="12695" xr:uid="{00000000-0005-0000-0000-0000945D0000}"/>
    <cellStyle name="Normal 3 3 3 2 4 4" xfId="16953" xr:uid="{00000000-0005-0000-0000-0000955D0000}"/>
    <cellStyle name="Normal 3 3 3 2 4 5" xfId="21172" xr:uid="{00000000-0005-0000-0000-0000965D0000}"/>
    <cellStyle name="Normal 3 3 3 2 4 6" xfId="25367" xr:uid="{00000000-0005-0000-0000-0000975D0000}"/>
    <cellStyle name="Normal 3 3 3 2 4 7" xfId="29263" xr:uid="{00000000-0005-0000-0000-0000985D0000}"/>
    <cellStyle name="Normal 3 3 3 2 5" xfId="4792" xr:uid="{00000000-0005-0000-0000-0000995D0000}"/>
    <cellStyle name="Normal 3 3 3 2 5 2" xfId="9764" xr:uid="{00000000-0005-0000-0000-00009A5D0000}"/>
    <cellStyle name="Normal 3 3 3 2 5 3" xfId="14042" xr:uid="{00000000-0005-0000-0000-00009B5D0000}"/>
    <cellStyle name="Normal 3 3 3 2 5 4" xfId="18298" xr:uid="{00000000-0005-0000-0000-00009C5D0000}"/>
    <cellStyle name="Normal 3 3 3 2 5 5" xfId="22515" xr:uid="{00000000-0005-0000-0000-00009D5D0000}"/>
    <cellStyle name="Normal 3 3 3 2 5 6" xfId="26701" xr:uid="{00000000-0005-0000-0000-00009E5D0000}"/>
    <cellStyle name="Normal 3 3 3 2 5 7" xfId="30580" xr:uid="{00000000-0005-0000-0000-00009F5D0000}"/>
    <cellStyle name="Normal 3 3 3 2 6" xfId="5710" xr:uid="{00000000-0005-0000-0000-0000A05D0000}"/>
    <cellStyle name="Normal 3 3 3 2 7" xfId="10002" xr:uid="{00000000-0005-0000-0000-0000A15D0000}"/>
    <cellStyle name="Normal 3 3 3 2 8" xfId="14280" xr:uid="{00000000-0005-0000-0000-0000A25D0000}"/>
    <cellStyle name="Normal 3 3 3 2 9" xfId="18536" xr:uid="{00000000-0005-0000-0000-0000A35D0000}"/>
    <cellStyle name="Normal 3 3 3 3" xfId="1993" xr:uid="{00000000-0005-0000-0000-0000A45D0000}"/>
    <cellStyle name="Normal 3 3 3 3 2" xfId="3772" xr:uid="{00000000-0005-0000-0000-0000A55D0000}"/>
    <cellStyle name="Normal 3 3 3 3 2 2" xfId="8746" xr:uid="{00000000-0005-0000-0000-0000A65D0000}"/>
    <cellStyle name="Normal 3 3 3 3 2 3" xfId="13023" xr:uid="{00000000-0005-0000-0000-0000A75D0000}"/>
    <cellStyle name="Normal 3 3 3 3 2 4" xfId="17281" xr:uid="{00000000-0005-0000-0000-0000A85D0000}"/>
    <cellStyle name="Normal 3 3 3 3 2 5" xfId="21500" xr:uid="{00000000-0005-0000-0000-0000A95D0000}"/>
    <cellStyle name="Normal 3 3 3 3 2 6" xfId="25695" xr:uid="{00000000-0005-0000-0000-0000AA5D0000}"/>
    <cellStyle name="Normal 3 3 3 3 2 7" xfId="29591" xr:uid="{00000000-0005-0000-0000-0000AB5D0000}"/>
    <cellStyle name="Normal 3 3 3 3 3" xfId="6967" xr:uid="{00000000-0005-0000-0000-0000AC5D0000}"/>
    <cellStyle name="Normal 3 3 3 3 4" xfId="11252" xr:uid="{00000000-0005-0000-0000-0000AD5D0000}"/>
    <cellStyle name="Normal 3 3 3 3 5" xfId="15524" xr:uid="{00000000-0005-0000-0000-0000AE5D0000}"/>
    <cellStyle name="Normal 3 3 3 3 6" xfId="19758" xr:uid="{00000000-0005-0000-0000-0000AF5D0000}"/>
    <cellStyle name="Normal 3 3 3 3 7" xfId="23996" xr:uid="{00000000-0005-0000-0000-0000B05D0000}"/>
    <cellStyle name="Normal 3 3 3 3 8" xfId="28074" xr:uid="{00000000-0005-0000-0000-0000B15D0000}"/>
    <cellStyle name="Normal 3 3 3 4" xfId="1132" xr:uid="{00000000-0005-0000-0000-0000B25D0000}"/>
    <cellStyle name="Normal 3 3 3 4 2" xfId="6107" xr:uid="{00000000-0005-0000-0000-0000B35D0000}"/>
    <cellStyle name="Normal 3 3 3 4 3" xfId="10396" xr:uid="{00000000-0005-0000-0000-0000B45D0000}"/>
    <cellStyle name="Normal 3 3 3 4 4" xfId="14674" xr:uid="{00000000-0005-0000-0000-0000B55D0000}"/>
    <cellStyle name="Normal 3 3 3 4 5" xfId="18916" xr:uid="{00000000-0005-0000-0000-0000B65D0000}"/>
    <cellStyle name="Normal 3 3 3 4 6" xfId="23162" xr:uid="{00000000-0005-0000-0000-0000B75D0000}"/>
    <cellStyle name="Normal 3 3 3 4 7" xfId="27267" xr:uid="{00000000-0005-0000-0000-0000B85D0000}"/>
    <cellStyle name="Normal 3 3 3 5" xfId="3115" xr:uid="{00000000-0005-0000-0000-0000B95D0000}"/>
    <cellStyle name="Normal 3 3 3 5 2" xfId="8088" xr:uid="{00000000-0005-0000-0000-0000BA5D0000}"/>
    <cellStyle name="Normal 3 3 3 5 3" xfId="12365" xr:uid="{00000000-0005-0000-0000-0000BB5D0000}"/>
    <cellStyle name="Normal 3 3 3 5 4" xfId="16624" xr:uid="{00000000-0005-0000-0000-0000BC5D0000}"/>
    <cellStyle name="Normal 3 3 3 5 5" xfId="20842" xr:uid="{00000000-0005-0000-0000-0000BD5D0000}"/>
    <cellStyle name="Normal 3 3 3 5 6" xfId="25038" xr:uid="{00000000-0005-0000-0000-0000BE5D0000}"/>
    <cellStyle name="Normal 3 3 3 5 7" xfId="28934" xr:uid="{00000000-0005-0000-0000-0000BF5D0000}"/>
    <cellStyle name="Normal 3 3 3 6" xfId="4463" xr:uid="{00000000-0005-0000-0000-0000C05D0000}"/>
    <cellStyle name="Normal 3 3 3 6 2" xfId="9435" xr:uid="{00000000-0005-0000-0000-0000C15D0000}"/>
    <cellStyle name="Normal 3 3 3 6 3" xfId="13713" xr:uid="{00000000-0005-0000-0000-0000C25D0000}"/>
    <cellStyle name="Normal 3 3 3 6 4" xfId="17969" xr:uid="{00000000-0005-0000-0000-0000C35D0000}"/>
    <cellStyle name="Normal 3 3 3 6 5" xfId="22186" xr:uid="{00000000-0005-0000-0000-0000C45D0000}"/>
    <cellStyle name="Normal 3 3 3 6 6" xfId="26372" xr:uid="{00000000-0005-0000-0000-0000C55D0000}"/>
    <cellStyle name="Normal 3 3 3 6 7" xfId="30251" xr:uid="{00000000-0005-0000-0000-0000C65D0000}"/>
    <cellStyle name="Normal 3 3 3 7" xfId="5337" xr:uid="{00000000-0005-0000-0000-0000C75D0000}"/>
    <cellStyle name="Normal 3 3 3 8" xfId="7708" xr:uid="{00000000-0005-0000-0000-0000C85D0000}"/>
    <cellStyle name="Normal 3 3 3 9" xfId="11991" xr:uid="{00000000-0005-0000-0000-0000C95D0000}"/>
    <cellStyle name="Normal 3 3 4" xfId="336" xr:uid="{00000000-0005-0000-0000-0000CA5D0000}"/>
    <cellStyle name="Normal 3 3 4 10" xfId="16397" xr:uid="{00000000-0005-0000-0000-0000CB5D0000}"/>
    <cellStyle name="Normal 3 3 4 11" xfId="20561" xr:uid="{00000000-0005-0000-0000-0000CC5D0000}"/>
    <cellStyle name="Normal 3 3 4 12" xfId="24827" xr:uid="{00000000-0005-0000-0000-0000CD5D0000}"/>
    <cellStyle name="Normal 3 3 4 2" xfId="716" xr:uid="{00000000-0005-0000-0000-0000CE5D0000}"/>
    <cellStyle name="Normal 3 3 4 2 10" xfId="22769" xr:uid="{00000000-0005-0000-0000-0000CF5D0000}"/>
    <cellStyle name="Normal 3 3 4 2 11" xfId="26921" xr:uid="{00000000-0005-0000-0000-0000D05D0000}"/>
    <cellStyle name="Normal 3 3 4 2 2" xfId="2560" xr:uid="{00000000-0005-0000-0000-0000D15D0000}"/>
    <cellStyle name="Normal 3 3 4 2 2 2" xfId="4083" xr:uid="{00000000-0005-0000-0000-0000D25D0000}"/>
    <cellStyle name="Normal 3 3 4 2 2 2 2" xfId="9057" xr:uid="{00000000-0005-0000-0000-0000D35D0000}"/>
    <cellStyle name="Normal 3 3 4 2 2 2 3" xfId="13334" xr:uid="{00000000-0005-0000-0000-0000D45D0000}"/>
    <cellStyle name="Normal 3 3 4 2 2 2 4" xfId="17592" xr:uid="{00000000-0005-0000-0000-0000D55D0000}"/>
    <cellStyle name="Normal 3 3 4 2 2 2 5" xfId="21811" xr:uid="{00000000-0005-0000-0000-0000D65D0000}"/>
    <cellStyle name="Normal 3 3 4 2 2 2 6" xfId="26006" xr:uid="{00000000-0005-0000-0000-0000D75D0000}"/>
    <cellStyle name="Normal 3 3 4 2 2 2 7" xfId="29902" xr:uid="{00000000-0005-0000-0000-0000D85D0000}"/>
    <cellStyle name="Normal 3 3 4 2 2 3" xfId="7535" xr:uid="{00000000-0005-0000-0000-0000D95D0000}"/>
    <cellStyle name="Normal 3 3 4 2 2 4" xfId="11820" xr:uid="{00000000-0005-0000-0000-0000DA5D0000}"/>
    <cellStyle name="Normal 3 3 4 2 2 5" xfId="16092" xr:uid="{00000000-0005-0000-0000-0000DB5D0000}"/>
    <cellStyle name="Normal 3 3 4 2 2 6" xfId="20325" xr:uid="{00000000-0005-0000-0000-0000DC5D0000}"/>
    <cellStyle name="Normal 3 3 4 2 2 7" xfId="24564" xr:uid="{00000000-0005-0000-0000-0000DD5D0000}"/>
    <cellStyle name="Normal 3 3 4 2 2 8" xfId="28638" xr:uid="{00000000-0005-0000-0000-0000DE5D0000}"/>
    <cellStyle name="Normal 3 3 4 2 3" xfId="1730" xr:uid="{00000000-0005-0000-0000-0000DF5D0000}"/>
    <cellStyle name="Normal 3 3 4 2 3 2" xfId="6704" xr:uid="{00000000-0005-0000-0000-0000E05D0000}"/>
    <cellStyle name="Normal 3 3 4 2 3 3" xfId="10992" xr:uid="{00000000-0005-0000-0000-0000E15D0000}"/>
    <cellStyle name="Normal 3 3 4 2 3 4" xfId="15267" xr:uid="{00000000-0005-0000-0000-0000E25D0000}"/>
    <cellStyle name="Normal 3 3 4 2 3 5" xfId="19504" xr:uid="{00000000-0005-0000-0000-0000E35D0000}"/>
    <cellStyle name="Normal 3 3 4 2 3 6" xfId="23747" xr:uid="{00000000-0005-0000-0000-0000E45D0000}"/>
    <cellStyle name="Normal 3 3 4 2 3 7" xfId="27833" xr:uid="{00000000-0005-0000-0000-0000E55D0000}"/>
    <cellStyle name="Normal 3 3 4 2 4" xfId="3426" xr:uid="{00000000-0005-0000-0000-0000E65D0000}"/>
    <cellStyle name="Normal 3 3 4 2 4 2" xfId="8400" xr:uid="{00000000-0005-0000-0000-0000E75D0000}"/>
    <cellStyle name="Normal 3 3 4 2 4 3" xfId="12677" xr:uid="{00000000-0005-0000-0000-0000E85D0000}"/>
    <cellStyle name="Normal 3 3 4 2 4 4" xfId="16935" xr:uid="{00000000-0005-0000-0000-0000E95D0000}"/>
    <cellStyle name="Normal 3 3 4 2 4 5" xfId="21154" xr:uid="{00000000-0005-0000-0000-0000EA5D0000}"/>
    <cellStyle name="Normal 3 3 4 2 4 6" xfId="25349" xr:uid="{00000000-0005-0000-0000-0000EB5D0000}"/>
    <cellStyle name="Normal 3 3 4 2 4 7" xfId="29245" xr:uid="{00000000-0005-0000-0000-0000EC5D0000}"/>
    <cellStyle name="Normal 3 3 4 2 5" xfId="4774" xr:uid="{00000000-0005-0000-0000-0000ED5D0000}"/>
    <cellStyle name="Normal 3 3 4 2 5 2" xfId="9746" xr:uid="{00000000-0005-0000-0000-0000EE5D0000}"/>
    <cellStyle name="Normal 3 3 4 2 5 3" xfId="14024" xr:uid="{00000000-0005-0000-0000-0000EF5D0000}"/>
    <cellStyle name="Normal 3 3 4 2 5 4" xfId="18280" xr:uid="{00000000-0005-0000-0000-0000F05D0000}"/>
    <cellStyle name="Normal 3 3 4 2 5 5" xfId="22497" xr:uid="{00000000-0005-0000-0000-0000F15D0000}"/>
    <cellStyle name="Normal 3 3 4 2 5 6" xfId="26683" xr:uid="{00000000-0005-0000-0000-0000F25D0000}"/>
    <cellStyle name="Normal 3 3 4 2 5 7" xfId="30562" xr:uid="{00000000-0005-0000-0000-0000F35D0000}"/>
    <cellStyle name="Normal 3 3 4 2 6" xfId="5692" xr:uid="{00000000-0005-0000-0000-0000F45D0000}"/>
    <cellStyle name="Normal 3 3 4 2 7" xfId="9984" xr:uid="{00000000-0005-0000-0000-0000F55D0000}"/>
    <cellStyle name="Normal 3 3 4 2 8" xfId="14262" xr:uid="{00000000-0005-0000-0000-0000F65D0000}"/>
    <cellStyle name="Normal 3 3 4 2 9" xfId="18518" xr:uid="{00000000-0005-0000-0000-0000F75D0000}"/>
    <cellStyle name="Normal 3 3 4 3" xfId="1975" xr:uid="{00000000-0005-0000-0000-0000F85D0000}"/>
    <cellStyle name="Normal 3 3 4 3 2" xfId="3754" xr:uid="{00000000-0005-0000-0000-0000F95D0000}"/>
    <cellStyle name="Normal 3 3 4 3 2 2" xfId="8728" xr:uid="{00000000-0005-0000-0000-0000FA5D0000}"/>
    <cellStyle name="Normal 3 3 4 3 2 3" xfId="13005" xr:uid="{00000000-0005-0000-0000-0000FB5D0000}"/>
    <cellStyle name="Normal 3 3 4 3 2 4" xfId="17263" xr:uid="{00000000-0005-0000-0000-0000FC5D0000}"/>
    <cellStyle name="Normal 3 3 4 3 2 5" xfId="21482" xr:uid="{00000000-0005-0000-0000-0000FD5D0000}"/>
    <cellStyle name="Normal 3 3 4 3 2 6" xfId="25677" xr:uid="{00000000-0005-0000-0000-0000FE5D0000}"/>
    <cellStyle name="Normal 3 3 4 3 2 7" xfId="29573" xr:uid="{00000000-0005-0000-0000-0000FF5D0000}"/>
    <cellStyle name="Normal 3 3 4 3 3" xfId="6949" xr:uid="{00000000-0005-0000-0000-0000005E0000}"/>
    <cellStyle name="Normal 3 3 4 3 4" xfId="11234" xr:uid="{00000000-0005-0000-0000-0000015E0000}"/>
    <cellStyle name="Normal 3 3 4 3 5" xfId="15507" xr:uid="{00000000-0005-0000-0000-0000025E0000}"/>
    <cellStyle name="Normal 3 3 4 3 6" xfId="19742" xr:uid="{00000000-0005-0000-0000-0000035E0000}"/>
    <cellStyle name="Normal 3 3 4 3 7" xfId="23980" xr:uid="{00000000-0005-0000-0000-0000045E0000}"/>
    <cellStyle name="Normal 3 3 4 3 8" xfId="28058" xr:uid="{00000000-0005-0000-0000-0000055E0000}"/>
    <cellStyle name="Normal 3 3 4 4" xfId="1097" xr:uid="{00000000-0005-0000-0000-0000065E0000}"/>
    <cellStyle name="Normal 3 3 4 4 2" xfId="6073" xr:uid="{00000000-0005-0000-0000-0000075E0000}"/>
    <cellStyle name="Normal 3 3 4 4 3" xfId="10362" xr:uid="{00000000-0005-0000-0000-0000085E0000}"/>
    <cellStyle name="Normal 3 3 4 4 4" xfId="14640" xr:uid="{00000000-0005-0000-0000-0000095E0000}"/>
    <cellStyle name="Normal 3 3 4 4 5" xfId="18887" xr:uid="{00000000-0005-0000-0000-00000A5E0000}"/>
    <cellStyle name="Normal 3 3 4 4 6" xfId="23135" xr:uid="{00000000-0005-0000-0000-00000B5E0000}"/>
    <cellStyle name="Normal 3 3 4 4 7" xfId="27251" xr:uid="{00000000-0005-0000-0000-00000C5E0000}"/>
    <cellStyle name="Normal 3 3 4 5" xfId="3097" xr:uid="{00000000-0005-0000-0000-00000D5E0000}"/>
    <cellStyle name="Normal 3 3 4 5 2" xfId="8070" xr:uid="{00000000-0005-0000-0000-00000E5E0000}"/>
    <cellStyle name="Normal 3 3 4 5 3" xfId="12347" xr:uid="{00000000-0005-0000-0000-00000F5E0000}"/>
    <cellStyle name="Normal 3 3 4 5 4" xfId="16606" xr:uid="{00000000-0005-0000-0000-0000105E0000}"/>
    <cellStyle name="Normal 3 3 4 5 5" xfId="20824" xr:uid="{00000000-0005-0000-0000-0000115E0000}"/>
    <cellStyle name="Normal 3 3 4 5 6" xfId="25020" xr:uid="{00000000-0005-0000-0000-0000125E0000}"/>
    <cellStyle name="Normal 3 3 4 5 7" xfId="28916" xr:uid="{00000000-0005-0000-0000-0000135E0000}"/>
    <cellStyle name="Normal 3 3 4 6" xfId="4445" xr:uid="{00000000-0005-0000-0000-0000145E0000}"/>
    <cellStyle name="Normal 3 3 4 6 2" xfId="9417" xr:uid="{00000000-0005-0000-0000-0000155E0000}"/>
    <cellStyle name="Normal 3 3 4 6 3" xfId="13695" xr:uid="{00000000-0005-0000-0000-0000165E0000}"/>
    <cellStyle name="Normal 3 3 4 6 4" xfId="17951" xr:uid="{00000000-0005-0000-0000-0000175E0000}"/>
    <cellStyle name="Normal 3 3 4 6 5" xfId="22168" xr:uid="{00000000-0005-0000-0000-0000185E0000}"/>
    <cellStyle name="Normal 3 3 4 6 6" xfId="26354" xr:uid="{00000000-0005-0000-0000-0000195E0000}"/>
    <cellStyle name="Normal 3 3 4 6 7" xfId="30233" xr:uid="{00000000-0005-0000-0000-00001A5E0000}"/>
    <cellStyle name="Normal 3 3 4 7" xfId="5313" xr:uid="{00000000-0005-0000-0000-00001B5E0000}"/>
    <cellStyle name="Normal 3 3 4 8" xfId="7854" xr:uid="{00000000-0005-0000-0000-00001C5E0000}"/>
    <cellStyle name="Normal 3 3 4 9" xfId="12134" xr:uid="{00000000-0005-0000-0000-00001D5E0000}"/>
    <cellStyle name="Normal 3 4" xfId="199" xr:uid="{00000000-0005-0000-0000-00001E5E0000}"/>
    <cellStyle name="Normal 3 4 10" xfId="4374" xr:uid="{00000000-0005-0000-0000-00001F5E0000}"/>
    <cellStyle name="Normal 3 4 10 2" xfId="9346" xr:uid="{00000000-0005-0000-0000-0000205E0000}"/>
    <cellStyle name="Normal 3 4 10 3" xfId="13624" xr:uid="{00000000-0005-0000-0000-0000215E0000}"/>
    <cellStyle name="Normal 3 4 10 4" xfId="17880" xr:uid="{00000000-0005-0000-0000-0000225E0000}"/>
    <cellStyle name="Normal 3 4 10 5" xfId="22097" xr:uid="{00000000-0005-0000-0000-0000235E0000}"/>
    <cellStyle name="Normal 3 4 10 6" xfId="26283" xr:uid="{00000000-0005-0000-0000-0000245E0000}"/>
    <cellStyle name="Normal 3 4 10 7" xfId="30162" xr:uid="{00000000-0005-0000-0000-0000255E0000}"/>
    <cellStyle name="Normal 3 4 11" xfId="5176" xr:uid="{00000000-0005-0000-0000-0000265E0000}"/>
    <cellStyle name="Normal 3 4 12" xfId="5078" xr:uid="{00000000-0005-0000-0000-0000275E0000}"/>
    <cellStyle name="Normal 3 4 13" xfId="7695" xr:uid="{00000000-0005-0000-0000-0000285E0000}"/>
    <cellStyle name="Normal 3 4 14" xfId="11977" xr:uid="{00000000-0005-0000-0000-0000295E0000}"/>
    <cellStyle name="Normal 3 4 15" xfId="5248" xr:uid="{00000000-0005-0000-0000-00002A5E0000}"/>
    <cellStyle name="Normal 3 4 16" xfId="16370" xr:uid="{00000000-0005-0000-0000-00002B5E0000}"/>
    <cellStyle name="Normal 3 4 2" xfId="326" xr:uid="{00000000-0005-0000-0000-00002C5E0000}"/>
    <cellStyle name="Normal 3 4 2 10" xfId="10260" xr:uid="{00000000-0005-0000-0000-00002D5E0000}"/>
    <cellStyle name="Normal 3 4 2 11" xfId="14538" xr:uid="{00000000-0005-0000-0000-00002E5E0000}"/>
    <cellStyle name="Normal 3 4 2 12" xfId="20484" xr:uid="{00000000-0005-0000-0000-00002F5E0000}"/>
    <cellStyle name="Normal 3 4 2 13" xfId="23041" xr:uid="{00000000-0005-0000-0000-0000305E0000}"/>
    <cellStyle name="Normal 3 4 2 2" xfId="489" xr:uid="{00000000-0005-0000-0000-0000315E0000}"/>
    <cellStyle name="Normal 3 4 2 2 10" xfId="5138" xr:uid="{00000000-0005-0000-0000-0000325E0000}"/>
    <cellStyle name="Normal 3 4 2 2 11" xfId="12046" xr:uid="{00000000-0005-0000-0000-0000335E0000}"/>
    <cellStyle name="Normal 3 4 2 2 12" xfId="20558" xr:uid="{00000000-0005-0000-0000-0000345E0000}"/>
    <cellStyle name="Normal 3 4 2 2 2" xfId="863" xr:uid="{00000000-0005-0000-0000-0000355E0000}"/>
    <cellStyle name="Normal 3 4 2 2 2 10" xfId="22916" xr:uid="{00000000-0005-0000-0000-0000365E0000}"/>
    <cellStyle name="Normal 3 4 2 2 2 11" xfId="27068" xr:uid="{00000000-0005-0000-0000-0000375E0000}"/>
    <cellStyle name="Normal 3 4 2 2 2 2" xfId="2561" xr:uid="{00000000-0005-0000-0000-0000385E0000}"/>
    <cellStyle name="Normal 3 4 2 2 2 2 2" xfId="4230" xr:uid="{00000000-0005-0000-0000-0000395E0000}"/>
    <cellStyle name="Normal 3 4 2 2 2 2 2 2" xfId="9204" xr:uid="{00000000-0005-0000-0000-00003A5E0000}"/>
    <cellStyle name="Normal 3 4 2 2 2 2 2 3" xfId="13481" xr:uid="{00000000-0005-0000-0000-00003B5E0000}"/>
    <cellStyle name="Normal 3 4 2 2 2 2 2 4" xfId="17739" xr:uid="{00000000-0005-0000-0000-00003C5E0000}"/>
    <cellStyle name="Normal 3 4 2 2 2 2 2 5" xfId="21958" xr:uid="{00000000-0005-0000-0000-00003D5E0000}"/>
    <cellStyle name="Normal 3 4 2 2 2 2 2 6" xfId="26153" xr:uid="{00000000-0005-0000-0000-00003E5E0000}"/>
    <cellStyle name="Normal 3 4 2 2 2 2 2 7" xfId="30049" xr:uid="{00000000-0005-0000-0000-00003F5E0000}"/>
    <cellStyle name="Normal 3 4 2 2 2 2 3" xfId="7536" xr:uid="{00000000-0005-0000-0000-0000405E0000}"/>
    <cellStyle name="Normal 3 4 2 2 2 2 4" xfId="11821" xr:uid="{00000000-0005-0000-0000-0000415E0000}"/>
    <cellStyle name="Normal 3 4 2 2 2 2 5" xfId="16093" xr:uid="{00000000-0005-0000-0000-0000425E0000}"/>
    <cellStyle name="Normal 3 4 2 2 2 2 6" xfId="20326" xr:uid="{00000000-0005-0000-0000-0000435E0000}"/>
    <cellStyle name="Normal 3 4 2 2 2 2 7" xfId="24565" xr:uid="{00000000-0005-0000-0000-0000445E0000}"/>
    <cellStyle name="Normal 3 4 2 2 2 2 8" xfId="28639" xr:uid="{00000000-0005-0000-0000-0000455E0000}"/>
    <cellStyle name="Normal 3 4 2 2 2 3" xfId="1731" xr:uid="{00000000-0005-0000-0000-0000465E0000}"/>
    <cellStyle name="Normal 3 4 2 2 2 3 2" xfId="6705" xr:uid="{00000000-0005-0000-0000-0000475E0000}"/>
    <cellStyle name="Normal 3 4 2 2 2 3 3" xfId="10993" xr:uid="{00000000-0005-0000-0000-0000485E0000}"/>
    <cellStyle name="Normal 3 4 2 2 2 3 4" xfId="15268" xr:uid="{00000000-0005-0000-0000-0000495E0000}"/>
    <cellStyle name="Normal 3 4 2 2 2 3 5" xfId="19505" xr:uid="{00000000-0005-0000-0000-00004A5E0000}"/>
    <cellStyle name="Normal 3 4 2 2 2 3 6" xfId="23748" xr:uid="{00000000-0005-0000-0000-00004B5E0000}"/>
    <cellStyle name="Normal 3 4 2 2 2 3 7" xfId="27834" xr:uid="{00000000-0005-0000-0000-00004C5E0000}"/>
    <cellStyle name="Normal 3 4 2 2 2 4" xfId="3573" xr:uid="{00000000-0005-0000-0000-00004D5E0000}"/>
    <cellStyle name="Normal 3 4 2 2 2 4 2" xfId="8547" xr:uid="{00000000-0005-0000-0000-00004E5E0000}"/>
    <cellStyle name="Normal 3 4 2 2 2 4 3" xfId="12824" xr:uid="{00000000-0005-0000-0000-00004F5E0000}"/>
    <cellStyle name="Normal 3 4 2 2 2 4 4" xfId="17082" xr:uid="{00000000-0005-0000-0000-0000505E0000}"/>
    <cellStyle name="Normal 3 4 2 2 2 4 5" xfId="21301" xr:uid="{00000000-0005-0000-0000-0000515E0000}"/>
    <cellStyle name="Normal 3 4 2 2 2 4 6" xfId="25496" xr:uid="{00000000-0005-0000-0000-0000525E0000}"/>
    <cellStyle name="Normal 3 4 2 2 2 4 7" xfId="29392" xr:uid="{00000000-0005-0000-0000-0000535E0000}"/>
    <cellStyle name="Normal 3 4 2 2 2 5" xfId="4921" xr:uid="{00000000-0005-0000-0000-0000545E0000}"/>
    <cellStyle name="Normal 3 4 2 2 2 5 2" xfId="9893" xr:uid="{00000000-0005-0000-0000-0000555E0000}"/>
    <cellStyle name="Normal 3 4 2 2 2 5 3" xfId="14171" xr:uid="{00000000-0005-0000-0000-0000565E0000}"/>
    <cellStyle name="Normal 3 4 2 2 2 5 4" xfId="18427" xr:uid="{00000000-0005-0000-0000-0000575E0000}"/>
    <cellStyle name="Normal 3 4 2 2 2 5 5" xfId="22644" xr:uid="{00000000-0005-0000-0000-0000585E0000}"/>
    <cellStyle name="Normal 3 4 2 2 2 5 6" xfId="26830" xr:uid="{00000000-0005-0000-0000-0000595E0000}"/>
    <cellStyle name="Normal 3 4 2 2 2 5 7" xfId="30709" xr:uid="{00000000-0005-0000-0000-00005A5E0000}"/>
    <cellStyle name="Normal 3 4 2 2 2 6" xfId="5839" xr:uid="{00000000-0005-0000-0000-00005B5E0000}"/>
    <cellStyle name="Normal 3 4 2 2 2 7" xfId="10131" xr:uid="{00000000-0005-0000-0000-00005C5E0000}"/>
    <cellStyle name="Normal 3 4 2 2 2 8" xfId="14409" xr:uid="{00000000-0005-0000-0000-00005D5E0000}"/>
    <cellStyle name="Normal 3 4 2 2 2 9" xfId="18665" xr:uid="{00000000-0005-0000-0000-00005E5E0000}"/>
    <cellStyle name="Normal 3 4 2 2 3" xfId="2122" xr:uid="{00000000-0005-0000-0000-00005F5E0000}"/>
    <cellStyle name="Normal 3 4 2 2 3 2" xfId="3901" xr:uid="{00000000-0005-0000-0000-0000605E0000}"/>
    <cellStyle name="Normal 3 4 2 2 3 2 2" xfId="8875" xr:uid="{00000000-0005-0000-0000-0000615E0000}"/>
    <cellStyle name="Normal 3 4 2 2 3 2 3" xfId="13152" xr:uid="{00000000-0005-0000-0000-0000625E0000}"/>
    <cellStyle name="Normal 3 4 2 2 3 2 4" xfId="17410" xr:uid="{00000000-0005-0000-0000-0000635E0000}"/>
    <cellStyle name="Normal 3 4 2 2 3 2 5" xfId="21629" xr:uid="{00000000-0005-0000-0000-0000645E0000}"/>
    <cellStyle name="Normal 3 4 2 2 3 2 6" xfId="25824" xr:uid="{00000000-0005-0000-0000-0000655E0000}"/>
    <cellStyle name="Normal 3 4 2 2 3 2 7" xfId="29720" xr:uid="{00000000-0005-0000-0000-0000665E0000}"/>
    <cellStyle name="Normal 3 4 2 2 3 3" xfId="7096" xr:uid="{00000000-0005-0000-0000-0000675E0000}"/>
    <cellStyle name="Normal 3 4 2 2 3 4" xfId="11381" xr:uid="{00000000-0005-0000-0000-0000685E0000}"/>
    <cellStyle name="Normal 3 4 2 2 3 5" xfId="15653" xr:uid="{00000000-0005-0000-0000-0000695E0000}"/>
    <cellStyle name="Normal 3 4 2 2 3 6" xfId="19887" xr:uid="{00000000-0005-0000-0000-00006A5E0000}"/>
    <cellStyle name="Normal 3 4 2 2 3 7" xfId="24125" xr:uid="{00000000-0005-0000-0000-00006B5E0000}"/>
    <cellStyle name="Normal 3 4 2 2 3 8" xfId="28203" xr:uid="{00000000-0005-0000-0000-00006C5E0000}"/>
    <cellStyle name="Normal 3 4 2 2 4" xfId="1261" xr:uid="{00000000-0005-0000-0000-00006D5E0000}"/>
    <cellStyle name="Normal 3 4 2 2 4 2" xfId="6236" xr:uid="{00000000-0005-0000-0000-00006E5E0000}"/>
    <cellStyle name="Normal 3 4 2 2 4 3" xfId="10525" xr:uid="{00000000-0005-0000-0000-00006F5E0000}"/>
    <cellStyle name="Normal 3 4 2 2 4 4" xfId="14803" xr:uid="{00000000-0005-0000-0000-0000705E0000}"/>
    <cellStyle name="Normal 3 4 2 2 4 5" xfId="19045" xr:uid="{00000000-0005-0000-0000-0000715E0000}"/>
    <cellStyle name="Normal 3 4 2 2 4 6" xfId="23291" xr:uid="{00000000-0005-0000-0000-0000725E0000}"/>
    <cellStyle name="Normal 3 4 2 2 4 7" xfId="27396" xr:uid="{00000000-0005-0000-0000-0000735E0000}"/>
    <cellStyle name="Normal 3 4 2 2 5" xfId="3244" xr:uid="{00000000-0005-0000-0000-0000745E0000}"/>
    <cellStyle name="Normal 3 4 2 2 5 2" xfId="8217" xr:uid="{00000000-0005-0000-0000-0000755E0000}"/>
    <cellStyle name="Normal 3 4 2 2 5 3" xfId="12494" xr:uid="{00000000-0005-0000-0000-0000765E0000}"/>
    <cellStyle name="Normal 3 4 2 2 5 4" xfId="16753" xr:uid="{00000000-0005-0000-0000-0000775E0000}"/>
    <cellStyle name="Normal 3 4 2 2 5 5" xfId="20971" xr:uid="{00000000-0005-0000-0000-0000785E0000}"/>
    <cellStyle name="Normal 3 4 2 2 5 6" xfId="25167" xr:uid="{00000000-0005-0000-0000-0000795E0000}"/>
    <cellStyle name="Normal 3 4 2 2 5 7" xfId="29063" xr:uid="{00000000-0005-0000-0000-00007A5E0000}"/>
    <cellStyle name="Normal 3 4 2 2 6" xfId="4592" xr:uid="{00000000-0005-0000-0000-00007B5E0000}"/>
    <cellStyle name="Normal 3 4 2 2 6 2" xfId="9564" xr:uid="{00000000-0005-0000-0000-00007C5E0000}"/>
    <cellStyle name="Normal 3 4 2 2 6 3" xfId="13842" xr:uid="{00000000-0005-0000-0000-00007D5E0000}"/>
    <cellStyle name="Normal 3 4 2 2 6 4" xfId="18098" xr:uid="{00000000-0005-0000-0000-00007E5E0000}"/>
    <cellStyle name="Normal 3 4 2 2 6 5" xfId="22315" xr:uid="{00000000-0005-0000-0000-00007F5E0000}"/>
    <cellStyle name="Normal 3 4 2 2 6 6" xfId="26501" xr:uid="{00000000-0005-0000-0000-0000805E0000}"/>
    <cellStyle name="Normal 3 4 2 2 6 7" xfId="30380" xr:uid="{00000000-0005-0000-0000-0000815E0000}"/>
    <cellStyle name="Normal 3 4 2 2 7" xfId="5466" xr:uid="{00000000-0005-0000-0000-0000825E0000}"/>
    <cellStyle name="Normal 3 4 2 2 8" xfId="5041" xr:uid="{00000000-0005-0000-0000-0000835E0000}"/>
    <cellStyle name="Normal 3 4 2 2 9" xfId="5026" xr:uid="{00000000-0005-0000-0000-0000845E0000}"/>
    <cellStyle name="Normal 3 4 2 3" xfId="709" xr:uid="{00000000-0005-0000-0000-0000855E0000}"/>
    <cellStyle name="Normal 3 4 2 3 10" xfId="22762" xr:uid="{00000000-0005-0000-0000-0000865E0000}"/>
    <cellStyle name="Normal 3 4 2 3 11" xfId="26914" xr:uid="{00000000-0005-0000-0000-0000875E0000}"/>
    <cellStyle name="Normal 3 4 2 3 2" xfId="2562" xr:uid="{00000000-0005-0000-0000-0000885E0000}"/>
    <cellStyle name="Normal 3 4 2 3 2 2" xfId="4076" xr:uid="{00000000-0005-0000-0000-0000895E0000}"/>
    <cellStyle name="Normal 3 4 2 3 2 2 2" xfId="9050" xr:uid="{00000000-0005-0000-0000-00008A5E0000}"/>
    <cellStyle name="Normal 3 4 2 3 2 2 3" xfId="13327" xr:uid="{00000000-0005-0000-0000-00008B5E0000}"/>
    <cellStyle name="Normal 3 4 2 3 2 2 4" xfId="17585" xr:uid="{00000000-0005-0000-0000-00008C5E0000}"/>
    <cellStyle name="Normal 3 4 2 3 2 2 5" xfId="21804" xr:uid="{00000000-0005-0000-0000-00008D5E0000}"/>
    <cellStyle name="Normal 3 4 2 3 2 2 6" xfId="25999" xr:uid="{00000000-0005-0000-0000-00008E5E0000}"/>
    <cellStyle name="Normal 3 4 2 3 2 2 7" xfId="29895" xr:uid="{00000000-0005-0000-0000-00008F5E0000}"/>
    <cellStyle name="Normal 3 4 2 3 2 3" xfId="7537" xr:uid="{00000000-0005-0000-0000-0000905E0000}"/>
    <cellStyle name="Normal 3 4 2 3 2 4" xfId="11822" xr:uid="{00000000-0005-0000-0000-0000915E0000}"/>
    <cellStyle name="Normal 3 4 2 3 2 5" xfId="16094" xr:uid="{00000000-0005-0000-0000-0000925E0000}"/>
    <cellStyle name="Normal 3 4 2 3 2 6" xfId="20327" xr:uid="{00000000-0005-0000-0000-0000935E0000}"/>
    <cellStyle name="Normal 3 4 2 3 2 7" xfId="24566" xr:uid="{00000000-0005-0000-0000-0000945E0000}"/>
    <cellStyle name="Normal 3 4 2 3 2 8" xfId="28640" xr:uid="{00000000-0005-0000-0000-0000955E0000}"/>
    <cellStyle name="Normal 3 4 2 3 3" xfId="1732" xr:uid="{00000000-0005-0000-0000-0000965E0000}"/>
    <cellStyle name="Normal 3 4 2 3 3 2" xfId="6706" xr:uid="{00000000-0005-0000-0000-0000975E0000}"/>
    <cellStyle name="Normal 3 4 2 3 3 3" xfId="10994" xr:uid="{00000000-0005-0000-0000-0000985E0000}"/>
    <cellStyle name="Normal 3 4 2 3 3 4" xfId="15269" xr:uid="{00000000-0005-0000-0000-0000995E0000}"/>
    <cellStyle name="Normal 3 4 2 3 3 5" xfId="19506" xr:uid="{00000000-0005-0000-0000-00009A5E0000}"/>
    <cellStyle name="Normal 3 4 2 3 3 6" xfId="23749" xr:uid="{00000000-0005-0000-0000-00009B5E0000}"/>
    <cellStyle name="Normal 3 4 2 3 3 7" xfId="27835" xr:uid="{00000000-0005-0000-0000-00009C5E0000}"/>
    <cellStyle name="Normal 3 4 2 3 4" xfId="3419" xr:uid="{00000000-0005-0000-0000-00009D5E0000}"/>
    <cellStyle name="Normal 3 4 2 3 4 2" xfId="8393" xr:uid="{00000000-0005-0000-0000-00009E5E0000}"/>
    <cellStyle name="Normal 3 4 2 3 4 3" xfId="12670" xr:uid="{00000000-0005-0000-0000-00009F5E0000}"/>
    <cellStyle name="Normal 3 4 2 3 4 4" xfId="16928" xr:uid="{00000000-0005-0000-0000-0000A05E0000}"/>
    <cellStyle name="Normal 3 4 2 3 4 5" xfId="21147" xr:uid="{00000000-0005-0000-0000-0000A15E0000}"/>
    <cellStyle name="Normal 3 4 2 3 4 6" xfId="25342" xr:uid="{00000000-0005-0000-0000-0000A25E0000}"/>
    <cellStyle name="Normal 3 4 2 3 4 7" xfId="29238" xr:uid="{00000000-0005-0000-0000-0000A35E0000}"/>
    <cellStyle name="Normal 3 4 2 3 5" xfId="4767" xr:uid="{00000000-0005-0000-0000-0000A45E0000}"/>
    <cellStyle name="Normal 3 4 2 3 5 2" xfId="9739" xr:uid="{00000000-0005-0000-0000-0000A55E0000}"/>
    <cellStyle name="Normal 3 4 2 3 5 3" xfId="14017" xr:uid="{00000000-0005-0000-0000-0000A65E0000}"/>
    <cellStyle name="Normal 3 4 2 3 5 4" xfId="18273" xr:uid="{00000000-0005-0000-0000-0000A75E0000}"/>
    <cellStyle name="Normal 3 4 2 3 5 5" xfId="22490" xr:uid="{00000000-0005-0000-0000-0000A85E0000}"/>
    <cellStyle name="Normal 3 4 2 3 5 6" xfId="26676" xr:uid="{00000000-0005-0000-0000-0000A95E0000}"/>
    <cellStyle name="Normal 3 4 2 3 5 7" xfId="30555" xr:uid="{00000000-0005-0000-0000-0000AA5E0000}"/>
    <cellStyle name="Normal 3 4 2 3 6" xfId="5685" xr:uid="{00000000-0005-0000-0000-0000AB5E0000}"/>
    <cellStyle name="Normal 3 4 2 3 7" xfId="9977" xr:uid="{00000000-0005-0000-0000-0000AC5E0000}"/>
    <cellStyle name="Normal 3 4 2 3 8" xfId="14255" xr:uid="{00000000-0005-0000-0000-0000AD5E0000}"/>
    <cellStyle name="Normal 3 4 2 3 9" xfId="18511" xr:uid="{00000000-0005-0000-0000-0000AE5E0000}"/>
    <cellStyle name="Normal 3 4 2 4" xfId="1979" xr:uid="{00000000-0005-0000-0000-0000AF5E0000}"/>
    <cellStyle name="Normal 3 4 2 4 2" xfId="3747" xr:uid="{00000000-0005-0000-0000-0000B05E0000}"/>
    <cellStyle name="Normal 3 4 2 4 2 2" xfId="8721" xr:uid="{00000000-0005-0000-0000-0000B15E0000}"/>
    <cellStyle name="Normal 3 4 2 4 2 3" xfId="12998" xr:uid="{00000000-0005-0000-0000-0000B25E0000}"/>
    <cellStyle name="Normal 3 4 2 4 2 4" xfId="17256" xr:uid="{00000000-0005-0000-0000-0000B35E0000}"/>
    <cellStyle name="Normal 3 4 2 4 2 5" xfId="21475" xr:uid="{00000000-0005-0000-0000-0000B45E0000}"/>
    <cellStyle name="Normal 3 4 2 4 2 6" xfId="25670" xr:uid="{00000000-0005-0000-0000-0000B55E0000}"/>
    <cellStyle name="Normal 3 4 2 4 2 7" xfId="29566" xr:uid="{00000000-0005-0000-0000-0000B65E0000}"/>
    <cellStyle name="Normal 3 4 2 4 3" xfId="6953" xr:uid="{00000000-0005-0000-0000-0000B75E0000}"/>
    <cellStyle name="Normal 3 4 2 4 4" xfId="11238" xr:uid="{00000000-0005-0000-0000-0000B85E0000}"/>
    <cellStyle name="Normal 3 4 2 4 5" xfId="15511" xr:uid="{00000000-0005-0000-0000-0000B95E0000}"/>
    <cellStyle name="Normal 3 4 2 4 6" xfId="19746" xr:uid="{00000000-0005-0000-0000-0000BA5E0000}"/>
    <cellStyle name="Normal 3 4 2 4 7" xfId="23984" xr:uid="{00000000-0005-0000-0000-0000BB5E0000}"/>
    <cellStyle name="Normal 3 4 2 4 8" xfId="28062" xr:uid="{00000000-0005-0000-0000-0000BC5E0000}"/>
    <cellStyle name="Normal 3 4 2 5" xfId="1102" xr:uid="{00000000-0005-0000-0000-0000BD5E0000}"/>
    <cellStyle name="Normal 3 4 2 5 2" xfId="6078" xr:uid="{00000000-0005-0000-0000-0000BE5E0000}"/>
    <cellStyle name="Normal 3 4 2 5 3" xfId="10367" xr:uid="{00000000-0005-0000-0000-0000BF5E0000}"/>
    <cellStyle name="Normal 3 4 2 5 4" xfId="14645" xr:uid="{00000000-0005-0000-0000-0000C05E0000}"/>
    <cellStyle name="Normal 3 4 2 5 5" xfId="18892" xr:uid="{00000000-0005-0000-0000-0000C15E0000}"/>
    <cellStyle name="Normal 3 4 2 5 6" xfId="23139" xr:uid="{00000000-0005-0000-0000-0000C25E0000}"/>
    <cellStyle name="Normal 3 4 2 5 7" xfId="27255" xr:uid="{00000000-0005-0000-0000-0000C35E0000}"/>
    <cellStyle name="Normal 3 4 2 6" xfId="3090" xr:uid="{00000000-0005-0000-0000-0000C45E0000}"/>
    <cellStyle name="Normal 3 4 2 6 2" xfId="8063" xr:uid="{00000000-0005-0000-0000-0000C55E0000}"/>
    <cellStyle name="Normal 3 4 2 6 3" xfId="12340" xr:uid="{00000000-0005-0000-0000-0000C65E0000}"/>
    <cellStyle name="Normal 3 4 2 6 4" xfId="16599" xr:uid="{00000000-0005-0000-0000-0000C75E0000}"/>
    <cellStyle name="Normal 3 4 2 6 5" xfId="20817" xr:uid="{00000000-0005-0000-0000-0000C85E0000}"/>
    <cellStyle name="Normal 3 4 2 6 6" xfId="25013" xr:uid="{00000000-0005-0000-0000-0000C95E0000}"/>
    <cellStyle name="Normal 3 4 2 6 7" xfId="28909" xr:uid="{00000000-0005-0000-0000-0000CA5E0000}"/>
    <cellStyle name="Normal 3 4 2 7" xfId="4438" xr:uid="{00000000-0005-0000-0000-0000CB5E0000}"/>
    <cellStyle name="Normal 3 4 2 7 2" xfId="9410" xr:uid="{00000000-0005-0000-0000-0000CC5E0000}"/>
    <cellStyle name="Normal 3 4 2 7 3" xfId="13688" xr:uid="{00000000-0005-0000-0000-0000CD5E0000}"/>
    <cellStyle name="Normal 3 4 2 7 4" xfId="17944" xr:uid="{00000000-0005-0000-0000-0000CE5E0000}"/>
    <cellStyle name="Normal 3 4 2 7 5" xfId="22161" xr:uid="{00000000-0005-0000-0000-0000CF5E0000}"/>
    <cellStyle name="Normal 3 4 2 7 6" xfId="26347" xr:uid="{00000000-0005-0000-0000-0000D05E0000}"/>
    <cellStyle name="Normal 3 4 2 7 7" xfId="30226" xr:uid="{00000000-0005-0000-0000-0000D15E0000}"/>
    <cellStyle name="Normal 3 4 2 8" xfId="5303" xr:uid="{00000000-0005-0000-0000-0000D25E0000}"/>
    <cellStyle name="Normal 3 4 2 9" xfId="5970" xr:uid="{00000000-0005-0000-0000-0000D35E0000}"/>
    <cellStyle name="Normal 3 4 3" xfId="392" xr:uid="{00000000-0005-0000-0000-0000D45E0000}"/>
    <cellStyle name="Normal 3 4 3 10" xfId="16314" xr:uid="{00000000-0005-0000-0000-0000D55E0000}"/>
    <cellStyle name="Normal 3 4 3 11" xfId="20628" xr:uid="{00000000-0005-0000-0000-0000D65E0000}"/>
    <cellStyle name="Normal 3 4 3 12" xfId="24760" xr:uid="{00000000-0005-0000-0000-0000D75E0000}"/>
    <cellStyle name="Normal 3 4 3 2" xfId="766" xr:uid="{00000000-0005-0000-0000-0000D85E0000}"/>
    <cellStyle name="Normal 3 4 3 2 10" xfId="22819" xr:uid="{00000000-0005-0000-0000-0000D95E0000}"/>
    <cellStyle name="Normal 3 4 3 2 11" xfId="26971" xr:uid="{00000000-0005-0000-0000-0000DA5E0000}"/>
    <cellStyle name="Normal 3 4 3 2 2" xfId="2563" xr:uid="{00000000-0005-0000-0000-0000DB5E0000}"/>
    <cellStyle name="Normal 3 4 3 2 2 2" xfId="4133" xr:uid="{00000000-0005-0000-0000-0000DC5E0000}"/>
    <cellStyle name="Normal 3 4 3 2 2 2 2" xfId="9107" xr:uid="{00000000-0005-0000-0000-0000DD5E0000}"/>
    <cellStyle name="Normal 3 4 3 2 2 2 3" xfId="13384" xr:uid="{00000000-0005-0000-0000-0000DE5E0000}"/>
    <cellStyle name="Normal 3 4 3 2 2 2 4" xfId="17642" xr:uid="{00000000-0005-0000-0000-0000DF5E0000}"/>
    <cellStyle name="Normal 3 4 3 2 2 2 5" xfId="21861" xr:uid="{00000000-0005-0000-0000-0000E05E0000}"/>
    <cellStyle name="Normal 3 4 3 2 2 2 6" xfId="26056" xr:uid="{00000000-0005-0000-0000-0000E15E0000}"/>
    <cellStyle name="Normal 3 4 3 2 2 2 7" xfId="29952" xr:uid="{00000000-0005-0000-0000-0000E25E0000}"/>
    <cellStyle name="Normal 3 4 3 2 2 3" xfId="7538" xr:uid="{00000000-0005-0000-0000-0000E35E0000}"/>
    <cellStyle name="Normal 3 4 3 2 2 4" xfId="11823" xr:uid="{00000000-0005-0000-0000-0000E45E0000}"/>
    <cellStyle name="Normal 3 4 3 2 2 5" xfId="16095" xr:uid="{00000000-0005-0000-0000-0000E55E0000}"/>
    <cellStyle name="Normal 3 4 3 2 2 6" xfId="20328" xr:uid="{00000000-0005-0000-0000-0000E65E0000}"/>
    <cellStyle name="Normal 3 4 3 2 2 7" xfId="24567" xr:uid="{00000000-0005-0000-0000-0000E75E0000}"/>
    <cellStyle name="Normal 3 4 3 2 2 8" xfId="28641" xr:uid="{00000000-0005-0000-0000-0000E85E0000}"/>
    <cellStyle name="Normal 3 4 3 2 3" xfId="1733" xr:uid="{00000000-0005-0000-0000-0000E95E0000}"/>
    <cellStyle name="Normal 3 4 3 2 3 2" xfId="6707" xr:uid="{00000000-0005-0000-0000-0000EA5E0000}"/>
    <cellStyle name="Normal 3 4 3 2 3 3" xfId="10995" xr:uid="{00000000-0005-0000-0000-0000EB5E0000}"/>
    <cellStyle name="Normal 3 4 3 2 3 4" xfId="15270" xr:uid="{00000000-0005-0000-0000-0000EC5E0000}"/>
    <cellStyle name="Normal 3 4 3 2 3 5" xfId="19507" xr:uid="{00000000-0005-0000-0000-0000ED5E0000}"/>
    <cellStyle name="Normal 3 4 3 2 3 6" xfId="23750" xr:uid="{00000000-0005-0000-0000-0000EE5E0000}"/>
    <cellStyle name="Normal 3 4 3 2 3 7" xfId="27836" xr:uid="{00000000-0005-0000-0000-0000EF5E0000}"/>
    <cellStyle name="Normal 3 4 3 2 4" xfId="3476" xr:uid="{00000000-0005-0000-0000-0000F05E0000}"/>
    <cellStyle name="Normal 3 4 3 2 4 2" xfId="8450" xr:uid="{00000000-0005-0000-0000-0000F15E0000}"/>
    <cellStyle name="Normal 3 4 3 2 4 3" xfId="12727" xr:uid="{00000000-0005-0000-0000-0000F25E0000}"/>
    <cellStyle name="Normal 3 4 3 2 4 4" xfId="16985" xr:uid="{00000000-0005-0000-0000-0000F35E0000}"/>
    <cellStyle name="Normal 3 4 3 2 4 5" xfId="21204" xr:uid="{00000000-0005-0000-0000-0000F45E0000}"/>
    <cellStyle name="Normal 3 4 3 2 4 6" xfId="25399" xr:uid="{00000000-0005-0000-0000-0000F55E0000}"/>
    <cellStyle name="Normal 3 4 3 2 4 7" xfId="29295" xr:uid="{00000000-0005-0000-0000-0000F65E0000}"/>
    <cellStyle name="Normal 3 4 3 2 5" xfId="4824" xr:uid="{00000000-0005-0000-0000-0000F75E0000}"/>
    <cellStyle name="Normal 3 4 3 2 5 2" xfId="9796" xr:uid="{00000000-0005-0000-0000-0000F85E0000}"/>
    <cellStyle name="Normal 3 4 3 2 5 3" xfId="14074" xr:uid="{00000000-0005-0000-0000-0000F95E0000}"/>
    <cellStyle name="Normal 3 4 3 2 5 4" xfId="18330" xr:uid="{00000000-0005-0000-0000-0000FA5E0000}"/>
    <cellStyle name="Normal 3 4 3 2 5 5" xfId="22547" xr:uid="{00000000-0005-0000-0000-0000FB5E0000}"/>
    <cellStyle name="Normal 3 4 3 2 5 6" xfId="26733" xr:uid="{00000000-0005-0000-0000-0000FC5E0000}"/>
    <cellStyle name="Normal 3 4 3 2 5 7" xfId="30612" xr:uid="{00000000-0005-0000-0000-0000FD5E0000}"/>
    <cellStyle name="Normal 3 4 3 2 6" xfId="5742" xr:uid="{00000000-0005-0000-0000-0000FE5E0000}"/>
    <cellStyle name="Normal 3 4 3 2 7" xfId="10034" xr:uid="{00000000-0005-0000-0000-0000FF5E0000}"/>
    <cellStyle name="Normal 3 4 3 2 8" xfId="14312" xr:uid="{00000000-0005-0000-0000-0000005F0000}"/>
    <cellStyle name="Normal 3 4 3 2 9" xfId="18568" xr:uid="{00000000-0005-0000-0000-0000015F0000}"/>
    <cellStyle name="Normal 3 4 3 3" xfId="2025" xr:uid="{00000000-0005-0000-0000-0000025F0000}"/>
    <cellStyle name="Normal 3 4 3 3 2" xfId="3804" xr:uid="{00000000-0005-0000-0000-0000035F0000}"/>
    <cellStyle name="Normal 3 4 3 3 2 2" xfId="8778" xr:uid="{00000000-0005-0000-0000-0000045F0000}"/>
    <cellStyle name="Normal 3 4 3 3 2 3" xfId="13055" xr:uid="{00000000-0005-0000-0000-0000055F0000}"/>
    <cellStyle name="Normal 3 4 3 3 2 4" xfId="17313" xr:uid="{00000000-0005-0000-0000-0000065F0000}"/>
    <cellStyle name="Normal 3 4 3 3 2 5" xfId="21532" xr:uid="{00000000-0005-0000-0000-0000075F0000}"/>
    <cellStyle name="Normal 3 4 3 3 2 6" xfId="25727" xr:uid="{00000000-0005-0000-0000-0000085F0000}"/>
    <cellStyle name="Normal 3 4 3 3 2 7" xfId="29623" xr:uid="{00000000-0005-0000-0000-0000095F0000}"/>
    <cellStyle name="Normal 3 4 3 3 3" xfId="6999" xr:uid="{00000000-0005-0000-0000-00000A5F0000}"/>
    <cellStyle name="Normal 3 4 3 3 4" xfId="11284" xr:uid="{00000000-0005-0000-0000-00000B5F0000}"/>
    <cellStyle name="Normal 3 4 3 3 5" xfId="15556" xr:uid="{00000000-0005-0000-0000-00000C5F0000}"/>
    <cellStyle name="Normal 3 4 3 3 6" xfId="19790" xr:uid="{00000000-0005-0000-0000-00000D5F0000}"/>
    <cellStyle name="Normal 3 4 3 3 7" xfId="24028" xr:uid="{00000000-0005-0000-0000-00000E5F0000}"/>
    <cellStyle name="Normal 3 4 3 3 8" xfId="28106" xr:uid="{00000000-0005-0000-0000-00000F5F0000}"/>
    <cellStyle name="Normal 3 4 3 4" xfId="1164" xr:uid="{00000000-0005-0000-0000-0000105F0000}"/>
    <cellStyle name="Normal 3 4 3 4 2" xfId="6139" xr:uid="{00000000-0005-0000-0000-0000115F0000}"/>
    <cellStyle name="Normal 3 4 3 4 3" xfId="10428" xr:uid="{00000000-0005-0000-0000-0000125F0000}"/>
    <cellStyle name="Normal 3 4 3 4 4" xfId="14706" xr:uid="{00000000-0005-0000-0000-0000135F0000}"/>
    <cellStyle name="Normal 3 4 3 4 5" xfId="18948" xr:uid="{00000000-0005-0000-0000-0000145F0000}"/>
    <cellStyle name="Normal 3 4 3 4 6" xfId="23194" xr:uid="{00000000-0005-0000-0000-0000155F0000}"/>
    <cellStyle name="Normal 3 4 3 4 7" xfId="27299" xr:uid="{00000000-0005-0000-0000-0000165F0000}"/>
    <cellStyle name="Normal 3 4 3 5" xfId="3147" xr:uid="{00000000-0005-0000-0000-0000175F0000}"/>
    <cellStyle name="Normal 3 4 3 5 2" xfId="8120" xr:uid="{00000000-0005-0000-0000-0000185F0000}"/>
    <cellStyle name="Normal 3 4 3 5 3" xfId="12397" xr:uid="{00000000-0005-0000-0000-0000195F0000}"/>
    <cellStyle name="Normal 3 4 3 5 4" xfId="16656" xr:uid="{00000000-0005-0000-0000-00001A5F0000}"/>
    <cellStyle name="Normal 3 4 3 5 5" xfId="20874" xr:uid="{00000000-0005-0000-0000-00001B5F0000}"/>
    <cellStyle name="Normal 3 4 3 5 6" xfId="25070" xr:uid="{00000000-0005-0000-0000-00001C5F0000}"/>
    <cellStyle name="Normal 3 4 3 5 7" xfId="28966" xr:uid="{00000000-0005-0000-0000-00001D5F0000}"/>
    <cellStyle name="Normal 3 4 3 6" xfId="4495" xr:uid="{00000000-0005-0000-0000-00001E5F0000}"/>
    <cellStyle name="Normal 3 4 3 6 2" xfId="9467" xr:uid="{00000000-0005-0000-0000-00001F5F0000}"/>
    <cellStyle name="Normal 3 4 3 6 3" xfId="13745" xr:uid="{00000000-0005-0000-0000-0000205F0000}"/>
    <cellStyle name="Normal 3 4 3 6 4" xfId="18001" xr:uid="{00000000-0005-0000-0000-0000215F0000}"/>
    <cellStyle name="Normal 3 4 3 6 5" xfId="22218" xr:uid="{00000000-0005-0000-0000-0000225F0000}"/>
    <cellStyle name="Normal 3 4 3 6 6" xfId="26404" xr:uid="{00000000-0005-0000-0000-0000235F0000}"/>
    <cellStyle name="Normal 3 4 3 6 7" xfId="30283" xr:uid="{00000000-0005-0000-0000-0000245F0000}"/>
    <cellStyle name="Normal 3 4 3 7" xfId="5369" xr:uid="{00000000-0005-0000-0000-0000255F0000}"/>
    <cellStyle name="Normal 3 4 3 8" xfId="7763" xr:uid="{00000000-0005-0000-0000-0000265F0000}"/>
    <cellStyle name="Normal 3 4 3 9" xfId="12045" xr:uid="{00000000-0005-0000-0000-0000275F0000}"/>
    <cellStyle name="Normal 3 4 4" xfId="544" xr:uid="{00000000-0005-0000-0000-0000285F0000}"/>
    <cellStyle name="Normal 3 4 4 10" xfId="7620" xr:uid="{00000000-0005-0000-0000-0000295F0000}"/>
    <cellStyle name="Normal 3 4 4 11" xfId="20623" xr:uid="{00000000-0005-0000-0000-00002A5F0000}"/>
    <cellStyle name="Normal 3 4 4 12" xfId="5028" xr:uid="{00000000-0005-0000-0000-00002B5F0000}"/>
    <cellStyle name="Normal 3 4 4 2" xfId="918" xr:uid="{00000000-0005-0000-0000-00002C5F0000}"/>
    <cellStyle name="Normal 3 4 4 2 10" xfId="22971" xr:uid="{00000000-0005-0000-0000-00002D5F0000}"/>
    <cellStyle name="Normal 3 4 4 2 11" xfId="27123" xr:uid="{00000000-0005-0000-0000-00002E5F0000}"/>
    <cellStyle name="Normal 3 4 4 2 2" xfId="2564" xr:uid="{00000000-0005-0000-0000-00002F5F0000}"/>
    <cellStyle name="Normal 3 4 4 2 2 2" xfId="4285" xr:uid="{00000000-0005-0000-0000-0000305F0000}"/>
    <cellStyle name="Normal 3 4 4 2 2 2 2" xfId="9259" xr:uid="{00000000-0005-0000-0000-0000315F0000}"/>
    <cellStyle name="Normal 3 4 4 2 2 2 3" xfId="13536" xr:uid="{00000000-0005-0000-0000-0000325F0000}"/>
    <cellStyle name="Normal 3 4 4 2 2 2 4" xfId="17794" xr:uid="{00000000-0005-0000-0000-0000335F0000}"/>
    <cellStyle name="Normal 3 4 4 2 2 2 5" xfId="22013" xr:uid="{00000000-0005-0000-0000-0000345F0000}"/>
    <cellStyle name="Normal 3 4 4 2 2 2 6" xfId="26208" xr:uid="{00000000-0005-0000-0000-0000355F0000}"/>
    <cellStyle name="Normal 3 4 4 2 2 2 7" xfId="30104" xr:uid="{00000000-0005-0000-0000-0000365F0000}"/>
    <cellStyle name="Normal 3 4 4 2 2 3" xfId="7539" xr:uid="{00000000-0005-0000-0000-0000375F0000}"/>
    <cellStyle name="Normal 3 4 4 2 2 4" xfId="11824" xr:uid="{00000000-0005-0000-0000-0000385F0000}"/>
    <cellStyle name="Normal 3 4 4 2 2 5" xfId="16096" xr:uid="{00000000-0005-0000-0000-0000395F0000}"/>
    <cellStyle name="Normal 3 4 4 2 2 6" xfId="20329" xr:uid="{00000000-0005-0000-0000-00003A5F0000}"/>
    <cellStyle name="Normal 3 4 4 2 2 7" xfId="24568" xr:uid="{00000000-0005-0000-0000-00003B5F0000}"/>
    <cellStyle name="Normal 3 4 4 2 2 8" xfId="28642" xr:uid="{00000000-0005-0000-0000-00003C5F0000}"/>
    <cellStyle name="Normal 3 4 4 2 3" xfId="1734" xr:uid="{00000000-0005-0000-0000-00003D5F0000}"/>
    <cellStyle name="Normal 3 4 4 2 3 2" xfId="6708" xr:uid="{00000000-0005-0000-0000-00003E5F0000}"/>
    <cellStyle name="Normal 3 4 4 2 3 3" xfId="10996" xr:uid="{00000000-0005-0000-0000-00003F5F0000}"/>
    <cellStyle name="Normal 3 4 4 2 3 4" xfId="15271" xr:uid="{00000000-0005-0000-0000-0000405F0000}"/>
    <cellStyle name="Normal 3 4 4 2 3 5" xfId="19508" xr:uid="{00000000-0005-0000-0000-0000415F0000}"/>
    <cellStyle name="Normal 3 4 4 2 3 6" xfId="23751" xr:uid="{00000000-0005-0000-0000-0000425F0000}"/>
    <cellStyle name="Normal 3 4 4 2 3 7" xfId="27837" xr:uid="{00000000-0005-0000-0000-0000435F0000}"/>
    <cellStyle name="Normal 3 4 4 2 4" xfId="3628" xr:uid="{00000000-0005-0000-0000-0000445F0000}"/>
    <cellStyle name="Normal 3 4 4 2 4 2" xfId="8602" xr:uid="{00000000-0005-0000-0000-0000455F0000}"/>
    <cellStyle name="Normal 3 4 4 2 4 3" xfId="12879" xr:uid="{00000000-0005-0000-0000-0000465F0000}"/>
    <cellStyle name="Normal 3 4 4 2 4 4" xfId="17137" xr:uid="{00000000-0005-0000-0000-0000475F0000}"/>
    <cellStyle name="Normal 3 4 4 2 4 5" xfId="21356" xr:uid="{00000000-0005-0000-0000-0000485F0000}"/>
    <cellStyle name="Normal 3 4 4 2 4 6" xfId="25551" xr:uid="{00000000-0005-0000-0000-0000495F0000}"/>
    <cellStyle name="Normal 3 4 4 2 4 7" xfId="29447" xr:uid="{00000000-0005-0000-0000-00004A5F0000}"/>
    <cellStyle name="Normal 3 4 4 2 5" xfId="4976" xr:uid="{00000000-0005-0000-0000-00004B5F0000}"/>
    <cellStyle name="Normal 3 4 4 2 5 2" xfId="9948" xr:uid="{00000000-0005-0000-0000-00004C5F0000}"/>
    <cellStyle name="Normal 3 4 4 2 5 3" xfId="14226" xr:uid="{00000000-0005-0000-0000-00004D5F0000}"/>
    <cellStyle name="Normal 3 4 4 2 5 4" xfId="18482" xr:uid="{00000000-0005-0000-0000-00004E5F0000}"/>
    <cellStyle name="Normal 3 4 4 2 5 5" xfId="22699" xr:uid="{00000000-0005-0000-0000-00004F5F0000}"/>
    <cellStyle name="Normal 3 4 4 2 5 6" xfId="26885" xr:uid="{00000000-0005-0000-0000-0000505F0000}"/>
    <cellStyle name="Normal 3 4 4 2 5 7" xfId="30764" xr:uid="{00000000-0005-0000-0000-0000515F0000}"/>
    <cellStyle name="Normal 3 4 4 2 6" xfId="5894" xr:uid="{00000000-0005-0000-0000-0000525F0000}"/>
    <cellStyle name="Normal 3 4 4 2 7" xfId="10186" xr:uid="{00000000-0005-0000-0000-0000535F0000}"/>
    <cellStyle name="Normal 3 4 4 2 8" xfId="14464" xr:uid="{00000000-0005-0000-0000-0000545F0000}"/>
    <cellStyle name="Normal 3 4 4 2 9" xfId="18720" xr:uid="{00000000-0005-0000-0000-0000555F0000}"/>
    <cellStyle name="Normal 3 4 4 3" xfId="2190" xr:uid="{00000000-0005-0000-0000-0000565F0000}"/>
    <cellStyle name="Normal 3 4 4 3 2" xfId="3956" xr:uid="{00000000-0005-0000-0000-0000575F0000}"/>
    <cellStyle name="Normal 3 4 4 3 2 2" xfId="8930" xr:uid="{00000000-0005-0000-0000-0000585F0000}"/>
    <cellStyle name="Normal 3 4 4 3 2 3" xfId="13207" xr:uid="{00000000-0005-0000-0000-0000595F0000}"/>
    <cellStyle name="Normal 3 4 4 3 2 4" xfId="17465" xr:uid="{00000000-0005-0000-0000-00005A5F0000}"/>
    <cellStyle name="Normal 3 4 4 3 2 5" xfId="21684" xr:uid="{00000000-0005-0000-0000-00005B5F0000}"/>
    <cellStyle name="Normal 3 4 4 3 2 6" xfId="25879" xr:uid="{00000000-0005-0000-0000-00005C5F0000}"/>
    <cellStyle name="Normal 3 4 4 3 2 7" xfId="29775" xr:uid="{00000000-0005-0000-0000-00005D5F0000}"/>
    <cellStyle name="Normal 3 4 4 3 3" xfId="7164" xr:uid="{00000000-0005-0000-0000-00005E5F0000}"/>
    <cellStyle name="Normal 3 4 4 3 4" xfId="11449" xr:uid="{00000000-0005-0000-0000-00005F5F0000}"/>
    <cellStyle name="Normal 3 4 4 3 5" xfId="15721" xr:uid="{00000000-0005-0000-0000-0000605F0000}"/>
    <cellStyle name="Normal 3 4 4 3 6" xfId="19955" xr:uid="{00000000-0005-0000-0000-0000615F0000}"/>
    <cellStyle name="Normal 3 4 4 3 7" xfId="24193" xr:uid="{00000000-0005-0000-0000-0000625F0000}"/>
    <cellStyle name="Normal 3 4 4 3 8" xfId="28271" xr:uid="{00000000-0005-0000-0000-0000635F0000}"/>
    <cellStyle name="Normal 3 4 4 4" xfId="1333" xr:uid="{00000000-0005-0000-0000-0000645F0000}"/>
    <cellStyle name="Normal 3 4 4 4 2" xfId="6308" xr:uid="{00000000-0005-0000-0000-0000655F0000}"/>
    <cellStyle name="Normal 3 4 4 4 3" xfId="10597" xr:uid="{00000000-0005-0000-0000-0000665F0000}"/>
    <cellStyle name="Normal 3 4 4 4 4" xfId="14873" xr:uid="{00000000-0005-0000-0000-0000675F0000}"/>
    <cellStyle name="Normal 3 4 4 4 5" xfId="19114" xr:uid="{00000000-0005-0000-0000-0000685F0000}"/>
    <cellStyle name="Normal 3 4 4 4 6" xfId="23361" xr:uid="{00000000-0005-0000-0000-0000695F0000}"/>
    <cellStyle name="Normal 3 4 4 4 7" xfId="27464" xr:uid="{00000000-0005-0000-0000-00006A5F0000}"/>
    <cellStyle name="Normal 3 4 4 5" xfId="3299" xr:uid="{00000000-0005-0000-0000-00006B5F0000}"/>
    <cellStyle name="Normal 3 4 4 5 2" xfId="8272" xr:uid="{00000000-0005-0000-0000-00006C5F0000}"/>
    <cellStyle name="Normal 3 4 4 5 3" xfId="12549" xr:uid="{00000000-0005-0000-0000-00006D5F0000}"/>
    <cellStyle name="Normal 3 4 4 5 4" xfId="16808" xr:uid="{00000000-0005-0000-0000-00006E5F0000}"/>
    <cellStyle name="Normal 3 4 4 5 5" xfId="21026" xr:uid="{00000000-0005-0000-0000-00006F5F0000}"/>
    <cellStyle name="Normal 3 4 4 5 6" xfId="25222" xr:uid="{00000000-0005-0000-0000-0000705F0000}"/>
    <cellStyle name="Normal 3 4 4 5 7" xfId="29118" xr:uid="{00000000-0005-0000-0000-0000715F0000}"/>
    <cellStyle name="Normal 3 4 4 6" xfId="4647" xr:uid="{00000000-0005-0000-0000-0000725F0000}"/>
    <cellStyle name="Normal 3 4 4 6 2" xfId="9619" xr:uid="{00000000-0005-0000-0000-0000735F0000}"/>
    <cellStyle name="Normal 3 4 4 6 3" xfId="13897" xr:uid="{00000000-0005-0000-0000-0000745F0000}"/>
    <cellStyle name="Normal 3 4 4 6 4" xfId="18153" xr:uid="{00000000-0005-0000-0000-0000755F0000}"/>
    <cellStyle name="Normal 3 4 4 6 5" xfId="22370" xr:uid="{00000000-0005-0000-0000-0000765F0000}"/>
    <cellStyle name="Normal 3 4 4 6 6" xfId="26556" xr:uid="{00000000-0005-0000-0000-0000775F0000}"/>
    <cellStyle name="Normal 3 4 4 6 7" xfId="30435" xr:uid="{00000000-0005-0000-0000-0000785F0000}"/>
    <cellStyle name="Normal 3 4 4 7" xfId="5521" xr:uid="{00000000-0005-0000-0000-0000795F0000}"/>
    <cellStyle name="Normal 3 4 4 8" xfId="4995" xr:uid="{00000000-0005-0000-0000-00007A5F0000}"/>
    <cellStyle name="Normal 3 4 4 9" xfId="5031" xr:uid="{00000000-0005-0000-0000-00007B5F0000}"/>
    <cellStyle name="Normal 3 4 5" xfId="645" xr:uid="{00000000-0005-0000-0000-00007C5F0000}"/>
    <cellStyle name="Normal 3 4 5 10" xfId="14571" xr:uid="{00000000-0005-0000-0000-00007D5F0000}"/>
    <cellStyle name="Normal 3 4 5 11" xfId="20648" xr:uid="{00000000-0005-0000-0000-00007E5F0000}"/>
    <cellStyle name="Normal 3 4 5 12" xfId="23068" xr:uid="{00000000-0005-0000-0000-00007F5F0000}"/>
    <cellStyle name="Normal 3 4 5 2" xfId="1736" xr:uid="{00000000-0005-0000-0000-0000805F0000}"/>
    <cellStyle name="Normal 3 4 5 2 2" xfId="2566" xr:uid="{00000000-0005-0000-0000-0000815F0000}"/>
    <cellStyle name="Normal 3 4 5 2 2 2" xfId="7541" xr:uid="{00000000-0005-0000-0000-0000825F0000}"/>
    <cellStyle name="Normal 3 4 5 2 2 3" xfId="11826" xr:uid="{00000000-0005-0000-0000-0000835F0000}"/>
    <cellStyle name="Normal 3 4 5 2 2 4" xfId="16098" xr:uid="{00000000-0005-0000-0000-0000845F0000}"/>
    <cellStyle name="Normal 3 4 5 2 2 5" xfId="20331" xr:uid="{00000000-0005-0000-0000-0000855F0000}"/>
    <cellStyle name="Normal 3 4 5 2 2 6" xfId="24570" xr:uid="{00000000-0005-0000-0000-0000865F0000}"/>
    <cellStyle name="Normal 3 4 5 2 2 7" xfId="28644" xr:uid="{00000000-0005-0000-0000-0000875F0000}"/>
    <cellStyle name="Normal 3 4 5 2 3" xfId="4012" xr:uid="{00000000-0005-0000-0000-0000885F0000}"/>
    <cellStyle name="Normal 3 4 5 2 3 2" xfId="8986" xr:uid="{00000000-0005-0000-0000-0000895F0000}"/>
    <cellStyle name="Normal 3 4 5 2 3 3" xfId="13263" xr:uid="{00000000-0005-0000-0000-00008A5F0000}"/>
    <cellStyle name="Normal 3 4 5 2 3 4" xfId="17521" xr:uid="{00000000-0005-0000-0000-00008B5F0000}"/>
    <cellStyle name="Normal 3 4 5 2 3 5" xfId="21740" xr:uid="{00000000-0005-0000-0000-00008C5F0000}"/>
    <cellStyle name="Normal 3 4 5 2 3 6" xfId="25935" xr:uid="{00000000-0005-0000-0000-00008D5F0000}"/>
    <cellStyle name="Normal 3 4 5 2 3 7" xfId="29831" xr:uid="{00000000-0005-0000-0000-00008E5F0000}"/>
    <cellStyle name="Normal 3 4 5 2 4" xfId="6710" xr:uid="{00000000-0005-0000-0000-00008F5F0000}"/>
    <cellStyle name="Normal 3 4 5 2 5" xfId="10998" xr:uid="{00000000-0005-0000-0000-0000905F0000}"/>
    <cellStyle name="Normal 3 4 5 2 6" xfId="15273" xr:uid="{00000000-0005-0000-0000-0000915F0000}"/>
    <cellStyle name="Normal 3 4 5 2 7" xfId="19510" xr:uid="{00000000-0005-0000-0000-0000925F0000}"/>
    <cellStyle name="Normal 3 4 5 2 8" xfId="23753" xr:uid="{00000000-0005-0000-0000-0000935F0000}"/>
    <cellStyle name="Normal 3 4 5 2 9" xfId="27839" xr:uid="{00000000-0005-0000-0000-0000945F0000}"/>
    <cellStyle name="Normal 3 4 5 3" xfId="2565" xr:uid="{00000000-0005-0000-0000-0000955F0000}"/>
    <cellStyle name="Normal 3 4 5 3 2" xfId="7540" xr:uid="{00000000-0005-0000-0000-0000965F0000}"/>
    <cellStyle name="Normal 3 4 5 3 3" xfId="11825" xr:uid="{00000000-0005-0000-0000-0000975F0000}"/>
    <cellStyle name="Normal 3 4 5 3 4" xfId="16097" xr:uid="{00000000-0005-0000-0000-0000985F0000}"/>
    <cellStyle name="Normal 3 4 5 3 5" xfId="20330" xr:uid="{00000000-0005-0000-0000-0000995F0000}"/>
    <cellStyle name="Normal 3 4 5 3 6" xfId="24569" xr:uid="{00000000-0005-0000-0000-00009A5F0000}"/>
    <cellStyle name="Normal 3 4 5 3 7" xfId="28643" xr:uid="{00000000-0005-0000-0000-00009B5F0000}"/>
    <cellStyle name="Normal 3 4 5 4" xfId="1735" xr:uid="{00000000-0005-0000-0000-00009C5F0000}"/>
    <cellStyle name="Normal 3 4 5 4 2" xfId="6709" xr:uid="{00000000-0005-0000-0000-00009D5F0000}"/>
    <cellStyle name="Normal 3 4 5 4 3" xfId="10997" xr:uid="{00000000-0005-0000-0000-00009E5F0000}"/>
    <cellStyle name="Normal 3 4 5 4 4" xfId="15272" xr:uid="{00000000-0005-0000-0000-00009F5F0000}"/>
    <cellStyle name="Normal 3 4 5 4 5" xfId="19509" xr:uid="{00000000-0005-0000-0000-0000A05F0000}"/>
    <cellStyle name="Normal 3 4 5 4 6" xfId="23752" xr:uid="{00000000-0005-0000-0000-0000A15F0000}"/>
    <cellStyle name="Normal 3 4 5 4 7" xfId="27838" xr:uid="{00000000-0005-0000-0000-0000A25F0000}"/>
    <cellStyle name="Normal 3 4 5 5" xfId="3355" xr:uid="{00000000-0005-0000-0000-0000A35F0000}"/>
    <cellStyle name="Normal 3 4 5 5 2" xfId="8329" xr:uid="{00000000-0005-0000-0000-0000A45F0000}"/>
    <cellStyle name="Normal 3 4 5 5 3" xfId="12606" xr:uid="{00000000-0005-0000-0000-0000A55F0000}"/>
    <cellStyle name="Normal 3 4 5 5 4" xfId="16864" xr:uid="{00000000-0005-0000-0000-0000A65F0000}"/>
    <cellStyle name="Normal 3 4 5 5 5" xfId="21083" xr:uid="{00000000-0005-0000-0000-0000A75F0000}"/>
    <cellStyle name="Normal 3 4 5 5 6" xfId="25278" xr:uid="{00000000-0005-0000-0000-0000A85F0000}"/>
    <cellStyle name="Normal 3 4 5 5 7" xfId="29174" xr:uid="{00000000-0005-0000-0000-0000A95F0000}"/>
    <cellStyle name="Normal 3 4 5 6" xfId="4703" xr:uid="{00000000-0005-0000-0000-0000AA5F0000}"/>
    <cellStyle name="Normal 3 4 5 6 2" xfId="9675" xr:uid="{00000000-0005-0000-0000-0000AB5F0000}"/>
    <cellStyle name="Normal 3 4 5 6 3" xfId="13953" xr:uid="{00000000-0005-0000-0000-0000AC5F0000}"/>
    <cellStyle name="Normal 3 4 5 6 4" xfId="18209" xr:uid="{00000000-0005-0000-0000-0000AD5F0000}"/>
    <cellStyle name="Normal 3 4 5 6 5" xfId="22426" xr:uid="{00000000-0005-0000-0000-0000AE5F0000}"/>
    <cellStyle name="Normal 3 4 5 6 6" xfId="26612" xr:uid="{00000000-0005-0000-0000-0000AF5F0000}"/>
    <cellStyle name="Normal 3 4 5 6 7" xfId="30491" xr:uid="{00000000-0005-0000-0000-0000B05F0000}"/>
    <cellStyle name="Normal 3 4 5 7" xfId="5621" xr:uid="{00000000-0005-0000-0000-0000B15F0000}"/>
    <cellStyle name="Normal 3 4 5 8" xfId="6003" xr:uid="{00000000-0005-0000-0000-0000B25F0000}"/>
    <cellStyle name="Normal 3 4 5 9" xfId="10292" xr:uid="{00000000-0005-0000-0000-0000B35F0000}"/>
    <cellStyle name="Normal 3 4 6" xfId="1737" xr:uid="{00000000-0005-0000-0000-0000B45F0000}"/>
    <cellStyle name="Normal 3 4 6 2" xfId="2567" xr:uid="{00000000-0005-0000-0000-0000B55F0000}"/>
    <cellStyle name="Normal 3 4 6 2 2" xfId="7542" xr:uid="{00000000-0005-0000-0000-0000B65F0000}"/>
    <cellStyle name="Normal 3 4 6 2 3" xfId="11827" xr:uid="{00000000-0005-0000-0000-0000B75F0000}"/>
    <cellStyle name="Normal 3 4 6 2 4" xfId="16099" xr:uid="{00000000-0005-0000-0000-0000B85F0000}"/>
    <cellStyle name="Normal 3 4 6 2 5" xfId="20332" xr:uid="{00000000-0005-0000-0000-0000B95F0000}"/>
    <cellStyle name="Normal 3 4 6 2 6" xfId="24571" xr:uid="{00000000-0005-0000-0000-0000BA5F0000}"/>
    <cellStyle name="Normal 3 4 6 2 7" xfId="28645" xr:uid="{00000000-0005-0000-0000-0000BB5F0000}"/>
    <cellStyle name="Normal 3 4 6 3" xfId="3683" xr:uid="{00000000-0005-0000-0000-0000BC5F0000}"/>
    <cellStyle name="Normal 3 4 6 3 2" xfId="8657" xr:uid="{00000000-0005-0000-0000-0000BD5F0000}"/>
    <cellStyle name="Normal 3 4 6 3 3" xfId="12934" xr:uid="{00000000-0005-0000-0000-0000BE5F0000}"/>
    <cellStyle name="Normal 3 4 6 3 4" xfId="17192" xr:uid="{00000000-0005-0000-0000-0000BF5F0000}"/>
    <cellStyle name="Normal 3 4 6 3 5" xfId="21411" xr:uid="{00000000-0005-0000-0000-0000C05F0000}"/>
    <cellStyle name="Normal 3 4 6 3 6" xfId="25606" xr:uid="{00000000-0005-0000-0000-0000C15F0000}"/>
    <cellStyle name="Normal 3 4 6 3 7" xfId="29502" xr:uid="{00000000-0005-0000-0000-0000C25F0000}"/>
    <cellStyle name="Normal 3 4 6 4" xfId="6711" xr:uid="{00000000-0005-0000-0000-0000C35F0000}"/>
    <cellStyle name="Normal 3 4 6 5" xfId="10999" xr:uid="{00000000-0005-0000-0000-0000C45F0000}"/>
    <cellStyle name="Normal 3 4 6 6" xfId="15274" xr:uid="{00000000-0005-0000-0000-0000C55F0000}"/>
    <cellStyle name="Normal 3 4 6 7" xfId="19511" xr:uid="{00000000-0005-0000-0000-0000C65F0000}"/>
    <cellStyle name="Normal 3 4 6 8" xfId="23754" xr:uid="{00000000-0005-0000-0000-0000C75F0000}"/>
    <cellStyle name="Normal 3 4 6 9" xfId="27840" xr:uid="{00000000-0005-0000-0000-0000C85F0000}"/>
    <cellStyle name="Normal 3 4 7" xfId="1898" xr:uid="{00000000-0005-0000-0000-0000C95F0000}"/>
    <cellStyle name="Normal 3 4 7 2" xfId="6872" xr:uid="{00000000-0005-0000-0000-0000CA5F0000}"/>
    <cellStyle name="Normal 3 4 7 3" xfId="11158" xr:uid="{00000000-0005-0000-0000-0000CB5F0000}"/>
    <cellStyle name="Normal 3 4 7 4" xfId="15431" xr:uid="{00000000-0005-0000-0000-0000CC5F0000}"/>
    <cellStyle name="Normal 3 4 7 5" xfId="19667" xr:uid="{00000000-0005-0000-0000-0000CD5F0000}"/>
    <cellStyle name="Normal 3 4 7 6" xfId="23906" xr:uid="{00000000-0005-0000-0000-0000CE5F0000}"/>
    <cellStyle name="Normal 3 4 7 7" xfId="27987" xr:uid="{00000000-0005-0000-0000-0000CF5F0000}"/>
    <cellStyle name="Normal 3 4 8" xfId="998" xr:uid="{00000000-0005-0000-0000-0000D05F0000}"/>
    <cellStyle name="Normal 3 4 8 2" xfId="5974" xr:uid="{00000000-0005-0000-0000-0000D15F0000}"/>
    <cellStyle name="Normal 3 4 8 3" xfId="10264" xr:uid="{00000000-0005-0000-0000-0000D25F0000}"/>
    <cellStyle name="Normal 3 4 8 4" xfId="14542" xr:uid="{00000000-0005-0000-0000-0000D35F0000}"/>
    <cellStyle name="Normal 3 4 8 5" xfId="18794" xr:uid="{00000000-0005-0000-0000-0000D45F0000}"/>
    <cellStyle name="Normal 3 4 8 6" xfId="23045" xr:uid="{00000000-0005-0000-0000-0000D55F0000}"/>
    <cellStyle name="Normal 3 4 8 7" xfId="27179" xr:uid="{00000000-0005-0000-0000-0000D65F0000}"/>
    <cellStyle name="Normal 3 4 9" xfId="3025" xr:uid="{00000000-0005-0000-0000-0000D75F0000}"/>
    <cellStyle name="Normal 3 4 9 2" xfId="7998" xr:uid="{00000000-0005-0000-0000-0000D85F0000}"/>
    <cellStyle name="Normal 3 4 9 3" xfId="12275" xr:uid="{00000000-0005-0000-0000-0000D95F0000}"/>
    <cellStyle name="Normal 3 4 9 4" xfId="16534" xr:uid="{00000000-0005-0000-0000-0000DA5F0000}"/>
    <cellStyle name="Normal 3 4 9 5" xfId="20753" xr:uid="{00000000-0005-0000-0000-0000DB5F0000}"/>
    <cellStyle name="Normal 3 4 9 6" xfId="24949" xr:uid="{00000000-0005-0000-0000-0000DC5F0000}"/>
    <cellStyle name="Normal 3 4 9 7" xfId="28845" xr:uid="{00000000-0005-0000-0000-0000DD5F0000}"/>
    <cellStyle name="Normal 3 5" xfId="201" xr:uid="{00000000-0005-0000-0000-0000DE5F0000}"/>
    <cellStyle name="Normal 3 5 2" xfId="355" xr:uid="{00000000-0005-0000-0000-0000DF5F0000}"/>
    <cellStyle name="Normal 3 5 3" xfId="396" xr:uid="{00000000-0005-0000-0000-0000E05F0000}"/>
    <cellStyle name="Normal 3 5 3 10" xfId="16410" xr:uid="{00000000-0005-0000-0000-0000E15F0000}"/>
    <cellStyle name="Normal 3 5 3 11" xfId="20555" xr:uid="{00000000-0005-0000-0000-0000E25F0000}"/>
    <cellStyle name="Normal 3 5 3 12" xfId="24837" xr:uid="{00000000-0005-0000-0000-0000E35F0000}"/>
    <cellStyle name="Normal 3 5 3 2" xfId="770" xr:uid="{00000000-0005-0000-0000-0000E45F0000}"/>
    <cellStyle name="Normal 3 5 3 2 10" xfId="22823" xr:uid="{00000000-0005-0000-0000-0000E55F0000}"/>
    <cellStyle name="Normal 3 5 3 2 11" xfId="26975" xr:uid="{00000000-0005-0000-0000-0000E65F0000}"/>
    <cellStyle name="Normal 3 5 3 2 2" xfId="2568" xr:uid="{00000000-0005-0000-0000-0000E75F0000}"/>
    <cellStyle name="Normal 3 5 3 2 2 2" xfId="4137" xr:uid="{00000000-0005-0000-0000-0000E85F0000}"/>
    <cellStyle name="Normal 3 5 3 2 2 2 2" xfId="9111" xr:uid="{00000000-0005-0000-0000-0000E95F0000}"/>
    <cellStyle name="Normal 3 5 3 2 2 2 3" xfId="13388" xr:uid="{00000000-0005-0000-0000-0000EA5F0000}"/>
    <cellStyle name="Normal 3 5 3 2 2 2 4" xfId="17646" xr:uid="{00000000-0005-0000-0000-0000EB5F0000}"/>
    <cellStyle name="Normal 3 5 3 2 2 2 5" xfId="21865" xr:uid="{00000000-0005-0000-0000-0000EC5F0000}"/>
    <cellStyle name="Normal 3 5 3 2 2 2 6" xfId="26060" xr:uid="{00000000-0005-0000-0000-0000ED5F0000}"/>
    <cellStyle name="Normal 3 5 3 2 2 2 7" xfId="29956" xr:uid="{00000000-0005-0000-0000-0000EE5F0000}"/>
    <cellStyle name="Normal 3 5 3 2 2 3" xfId="7543" xr:uid="{00000000-0005-0000-0000-0000EF5F0000}"/>
    <cellStyle name="Normal 3 5 3 2 2 4" xfId="11828" xr:uid="{00000000-0005-0000-0000-0000F05F0000}"/>
    <cellStyle name="Normal 3 5 3 2 2 5" xfId="16100" xr:uid="{00000000-0005-0000-0000-0000F15F0000}"/>
    <cellStyle name="Normal 3 5 3 2 2 6" xfId="20333" xr:uid="{00000000-0005-0000-0000-0000F25F0000}"/>
    <cellStyle name="Normal 3 5 3 2 2 7" xfId="24572" xr:uid="{00000000-0005-0000-0000-0000F35F0000}"/>
    <cellStyle name="Normal 3 5 3 2 2 8" xfId="28646" xr:uid="{00000000-0005-0000-0000-0000F45F0000}"/>
    <cellStyle name="Normal 3 5 3 2 3" xfId="1738" xr:uid="{00000000-0005-0000-0000-0000F55F0000}"/>
    <cellStyle name="Normal 3 5 3 2 3 2" xfId="6712" xr:uid="{00000000-0005-0000-0000-0000F65F0000}"/>
    <cellStyle name="Normal 3 5 3 2 3 3" xfId="11000" xr:uid="{00000000-0005-0000-0000-0000F75F0000}"/>
    <cellStyle name="Normal 3 5 3 2 3 4" xfId="15275" xr:uid="{00000000-0005-0000-0000-0000F85F0000}"/>
    <cellStyle name="Normal 3 5 3 2 3 5" xfId="19512" xr:uid="{00000000-0005-0000-0000-0000F95F0000}"/>
    <cellStyle name="Normal 3 5 3 2 3 6" xfId="23755" xr:uid="{00000000-0005-0000-0000-0000FA5F0000}"/>
    <cellStyle name="Normal 3 5 3 2 3 7" xfId="27841" xr:uid="{00000000-0005-0000-0000-0000FB5F0000}"/>
    <cellStyle name="Normal 3 5 3 2 4" xfId="3480" xr:uid="{00000000-0005-0000-0000-0000FC5F0000}"/>
    <cellStyle name="Normal 3 5 3 2 4 2" xfId="8454" xr:uid="{00000000-0005-0000-0000-0000FD5F0000}"/>
    <cellStyle name="Normal 3 5 3 2 4 3" xfId="12731" xr:uid="{00000000-0005-0000-0000-0000FE5F0000}"/>
    <cellStyle name="Normal 3 5 3 2 4 4" xfId="16989" xr:uid="{00000000-0005-0000-0000-0000FF5F0000}"/>
    <cellStyle name="Normal 3 5 3 2 4 5" xfId="21208" xr:uid="{00000000-0005-0000-0000-000000600000}"/>
    <cellStyle name="Normal 3 5 3 2 4 6" xfId="25403" xr:uid="{00000000-0005-0000-0000-000001600000}"/>
    <cellStyle name="Normal 3 5 3 2 4 7" xfId="29299" xr:uid="{00000000-0005-0000-0000-000002600000}"/>
    <cellStyle name="Normal 3 5 3 2 5" xfId="4828" xr:uid="{00000000-0005-0000-0000-000003600000}"/>
    <cellStyle name="Normal 3 5 3 2 5 2" xfId="9800" xr:uid="{00000000-0005-0000-0000-000004600000}"/>
    <cellStyle name="Normal 3 5 3 2 5 3" xfId="14078" xr:uid="{00000000-0005-0000-0000-000005600000}"/>
    <cellStyle name="Normal 3 5 3 2 5 4" xfId="18334" xr:uid="{00000000-0005-0000-0000-000006600000}"/>
    <cellStyle name="Normal 3 5 3 2 5 5" xfId="22551" xr:uid="{00000000-0005-0000-0000-000007600000}"/>
    <cellStyle name="Normal 3 5 3 2 5 6" xfId="26737" xr:uid="{00000000-0005-0000-0000-000008600000}"/>
    <cellStyle name="Normal 3 5 3 2 5 7" xfId="30616" xr:uid="{00000000-0005-0000-0000-000009600000}"/>
    <cellStyle name="Normal 3 5 3 2 6" xfId="5746" xr:uid="{00000000-0005-0000-0000-00000A600000}"/>
    <cellStyle name="Normal 3 5 3 2 7" xfId="10038" xr:uid="{00000000-0005-0000-0000-00000B600000}"/>
    <cellStyle name="Normal 3 5 3 2 8" xfId="14316" xr:uid="{00000000-0005-0000-0000-00000C600000}"/>
    <cellStyle name="Normal 3 5 3 2 9" xfId="18572" xr:uid="{00000000-0005-0000-0000-00000D600000}"/>
    <cellStyle name="Normal 3 5 3 3" xfId="2029" xr:uid="{00000000-0005-0000-0000-00000E600000}"/>
    <cellStyle name="Normal 3 5 3 3 2" xfId="3808" xr:uid="{00000000-0005-0000-0000-00000F600000}"/>
    <cellStyle name="Normal 3 5 3 3 2 2" xfId="8782" xr:uid="{00000000-0005-0000-0000-000010600000}"/>
    <cellStyle name="Normal 3 5 3 3 2 3" xfId="13059" xr:uid="{00000000-0005-0000-0000-000011600000}"/>
    <cellStyle name="Normal 3 5 3 3 2 4" xfId="17317" xr:uid="{00000000-0005-0000-0000-000012600000}"/>
    <cellStyle name="Normal 3 5 3 3 2 5" xfId="21536" xr:uid="{00000000-0005-0000-0000-000013600000}"/>
    <cellStyle name="Normal 3 5 3 3 2 6" xfId="25731" xr:uid="{00000000-0005-0000-0000-000014600000}"/>
    <cellStyle name="Normal 3 5 3 3 2 7" xfId="29627" xr:uid="{00000000-0005-0000-0000-000015600000}"/>
    <cellStyle name="Normal 3 5 3 3 3" xfId="7003" xr:uid="{00000000-0005-0000-0000-000016600000}"/>
    <cellStyle name="Normal 3 5 3 3 4" xfId="11288" xr:uid="{00000000-0005-0000-0000-000017600000}"/>
    <cellStyle name="Normal 3 5 3 3 5" xfId="15560" xr:uid="{00000000-0005-0000-0000-000018600000}"/>
    <cellStyle name="Normal 3 5 3 3 6" xfId="19794" xr:uid="{00000000-0005-0000-0000-000019600000}"/>
    <cellStyle name="Normal 3 5 3 3 7" xfId="24032" xr:uid="{00000000-0005-0000-0000-00001A600000}"/>
    <cellStyle name="Normal 3 5 3 3 8" xfId="28110" xr:uid="{00000000-0005-0000-0000-00001B600000}"/>
    <cellStyle name="Normal 3 5 3 4" xfId="1168" xr:uid="{00000000-0005-0000-0000-00001C600000}"/>
    <cellStyle name="Normal 3 5 3 4 2" xfId="6143" xr:uid="{00000000-0005-0000-0000-00001D600000}"/>
    <cellStyle name="Normal 3 5 3 4 3" xfId="10432" xr:uid="{00000000-0005-0000-0000-00001E600000}"/>
    <cellStyle name="Normal 3 5 3 4 4" xfId="14710" xr:uid="{00000000-0005-0000-0000-00001F600000}"/>
    <cellStyle name="Normal 3 5 3 4 5" xfId="18952" xr:uid="{00000000-0005-0000-0000-000020600000}"/>
    <cellStyle name="Normal 3 5 3 4 6" xfId="23198" xr:uid="{00000000-0005-0000-0000-000021600000}"/>
    <cellStyle name="Normal 3 5 3 4 7" xfId="27303" xr:uid="{00000000-0005-0000-0000-000022600000}"/>
    <cellStyle name="Normal 3 5 3 5" xfId="3151" xr:uid="{00000000-0005-0000-0000-000023600000}"/>
    <cellStyle name="Normal 3 5 3 5 2" xfId="8124" xr:uid="{00000000-0005-0000-0000-000024600000}"/>
    <cellStyle name="Normal 3 5 3 5 3" xfId="12401" xr:uid="{00000000-0005-0000-0000-000025600000}"/>
    <cellStyle name="Normal 3 5 3 5 4" xfId="16660" xr:uid="{00000000-0005-0000-0000-000026600000}"/>
    <cellStyle name="Normal 3 5 3 5 5" xfId="20878" xr:uid="{00000000-0005-0000-0000-000027600000}"/>
    <cellStyle name="Normal 3 5 3 5 6" xfId="25074" xr:uid="{00000000-0005-0000-0000-000028600000}"/>
    <cellStyle name="Normal 3 5 3 5 7" xfId="28970" xr:uid="{00000000-0005-0000-0000-000029600000}"/>
    <cellStyle name="Normal 3 5 3 6" xfId="4499" xr:uid="{00000000-0005-0000-0000-00002A600000}"/>
    <cellStyle name="Normal 3 5 3 6 2" xfId="9471" xr:uid="{00000000-0005-0000-0000-00002B600000}"/>
    <cellStyle name="Normal 3 5 3 6 3" xfId="13749" xr:uid="{00000000-0005-0000-0000-00002C600000}"/>
    <cellStyle name="Normal 3 5 3 6 4" xfId="18005" xr:uid="{00000000-0005-0000-0000-00002D600000}"/>
    <cellStyle name="Normal 3 5 3 6 5" xfId="22222" xr:uid="{00000000-0005-0000-0000-00002E600000}"/>
    <cellStyle name="Normal 3 5 3 6 6" xfId="26408" xr:uid="{00000000-0005-0000-0000-00002F600000}"/>
    <cellStyle name="Normal 3 5 3 6 7" xfId="30287" xr:uid="{00000000-0005-0000-0000-000030600000}"/>
    <cellStyle name="Normal 3 5 3 7" xfId="5373" xr:uid="{00000000-0005-0000-0000-000031600000}"/>
    <cellStyle name="Normal 3 5 3 8" xfId="7869" xr:uid="{00000000-0005-0000-0000-000032600000}"/>
    <cellStyle name="Normal 3 5 3 9" xfId="12149" xr:uid="{00000000-0005-0000-0000-000033600000}"/>
    <cellStyle name="Normal 3 5 4" xfId="337" xr:uid="{00000000-0005-0000-0000-000034600000}"/>
    <cellStyle name="Normal 3 5 4 10" xfId="16259" xr:uid="{00000000-0005-0000-0000-000035600000}"/>
    <cellStyle name="Normal 3 5 4 11" xfId="20433" xr:uid="{00000000-0005-0000-0000-000036600000}"/>
    <cellStyle name="Normal 3 5 4 12" xfId="24713" xr:uid="{00000000-0005-0000-0000-000037600000}"/>
    <cellStyle name="Normal 3 5 4 2" xfId="717" xr:uid="{00000000-0005-0000-0000-000038600000}"/>
    <cellStyle name="Normal 3 5 4 2 10" xfId="22770" xr:uid="{00000000-0005-0000-0000-000039600000}"/>
    <cellStyle name="Normal 3 5 4 2 11" xfId="26922" xr:uid="{00000000-0005-0000-0000-00003A600000}"/>
    <cellStyle name="Normal 3 5 4 2 2" xfId="2569" xr:uid="{00000000-0005-0000-0000-00003B600000}"/>
    <cellStyle name="Normal 3 5 4 2 2 2" xfId="4084" xr:uid="{00000000-0005-0000-0000-00003C600000}"/>
    <cellStyle name="Normal 3 5 4 2 2 2 2" xfId="9058" xr:uid="{00000000-0005-0000-0000-00003D600000}"/>
    <cellStyle name="Normal 3 5 4 2 2 2 3" xfId="13335" xr:uid="{00000000-0005-0000-0000-00003E600000}"/>
    <cellStyle name="Normal 3 5 4 2 2 2 4" xfId="17593" xr:uid="{00000000-0005-0000-0000-00003F600000}"/>
    <cellStyle name="Normal 3 5 4 2 2 2 5" xfId="21812" xr:uid="{00000000-0005-0000-0000-000040600000}"/>
    <cellStyle name="Normal 3 5 4 2 2 2 6" xfId="26007" xr:uid="{00000000-0005-0000-0000-000041600000}"/>
    <cellStyle name="Normal 3 5 4 2 2 2 7" xfId="29903" xr:uid="{00000000-0005-0000-0000-000042600000}"/>
    <cellStyle name="Normal 3 5 4 2 2 3" xfId="7544" xr:uid="{00000000-0005-0000-0000-000043600000}"/>
    <cellStyle name="Normal 3 5 4 2 2 4" xfId="11829" xr:uid="{00000000-0005-0000-0000-000044600000}"/>
    <cellStyle name="Normal 3 5 4 2 2 5" xfId="16101" xr:uid="{00000000-0005-0000-0000-000045600000}"/>
    <cellStyle name="Normal 3 5 4 2 2 6" xfId="20334" xr:uid="{00000000-0005-0000-0000-000046600000}"/>
    <cellStyle name="Normal 3 5 4 2 2 7" xfId="24573" xr:uid="{00000000-0005-0000-0000-000047600000}"/>
    <cellStyle name="Normal 3 5 4 2 2 8" xfId="28647" xr:uid="{00000000-0005-0000-0000-000048600000}"/>
    <cellStyle name="Normal 3 5 4 2 3" xfId="1739" xr:uid="{00000000-0005-0000-0000-000049600000}"/>
    <cellStyle name="Normal 3 5 4 2 3 2" xfId="6713" xr:uid="{00000000-0005-0000-0000-00004A600000}"/>
    <cellStyle name="Normal 3 5 4 2 3 3" xfId="11001" xr:uid="{00000000-0005-0000-0000-00004B600000}"/>
    <cellStyle name="Normal 3 5 4 2 3 4" xfId="15276" xr:uid="{00000000-0005-0000-0000-00004C600000}"/>
    <cellStyle name="Normal 3 5 4 2 3 5" xfId="19513" xr:uid="{00000000-0005-0000-0000-00004D600000}"/>
    <cellStyle name="Normal 3 5 4 2 3 6" xfId="23756" xr:uid="{00000000-0005-0000-0000-00004E600000}"/>
    <cellStyle name="Normal 3 5 4 2 3 7" xfId="27842" xr:uid="{00000000-0005-0000-0000-00004F600000}"/>
    <cellStyle name="Normal 3 5 4 2 4" xfId="3427" xr:uid="{00000000-0005-0000-0000-000050600000}"/>
    <cellStyle name="Normal 3 5 4 2 4 2" xfId="8401" xr:uid="{00000000-0005-0000-0000-000051600000}"/>
    <cellStyle name="Normal 3 5 4 2 4 3" xfId="12678" xr:uid="{00000000-0005-0000-0000-000052600000}"/>
    <cellStyle name="Normal 3 5 4 2 4 4" xfId="16936" xr:uid="{00000000-0005-0000-0000-000053600000}"/>
    <cellStyle name="Normal 3 5 4 2 4 5" xfId="21155" xr:uid="{00000000-0005-0000-0000-000054600000}"/>
    <cellStyle name="Normal 3 5 4 2 4 6" xfId="25350" xr:uid="{00000000-0005-0000-0000-000055600000}"/>
    <cellStyle name="Normal 3 5 4 2 4 7" xfId="29246" xr:uid="{00000000-0005-0000-0000-000056600000}"/>
    <cellStyle name="Normal 3 5 4 2 5" xfId="4775" xr:uid="{00000000-0005-0000-0000-000057600000}"/>
    <cellStyle name="Normal 3 5 4 2 5 2" xfId="9747" xr:uid="{00000000-0005-0000-0000-000058600000}"/>
    <cellStyle name="Normal 3 5 4 2 5 3" xfId="14025" xr:uid="{00000000-0005-0000-0000-000059600000}"/>
    <cellStyle name="Normal 3 5 4 2 5 4" xfId="18281" xr:uid="{00000000-0005-0000-0000-00005A600000}"/>
    <cellStyle name="Normal 3 5 4 2 5 5" xfId="22498" xr:uid="{00000000-0005-0000-0000-00005B600000}"/>
    <cellStyle name="Normal 3 5 4 2 5 6" xfId="26684" xr:uid="{00000000-0005-0000-0000-00005C600000}"/>
    <cellStyle name="Normal 3 5 4 2 5 7" xfId="30563" xr:uid="{00000000-0005-0000-0000-00005D600000}"/>
    <cellStyle name="Normal 3 5 4 2 6" xfId="5693" xr:uid="{00000000-0005-0000-0000-00005E600000}"/>
    <cellStyle name="Normal 3 5 4 2 7" xfId="9985" xr:uid="{00000000-0005-0000-0000-00005F600000}"/>
    <cellStyle name="Normal 3 5 4 2 8" xfId="14263" xr:uid="{00000000-0005-0000-0000-000060600000}"/>
    <cellStyle name="Normal 3 5 4 2 9" xfId="18519" xr:uid="{00000000-0005-0000-0000-000061600000}"/>
    <cellStyle name="Normal 3 5 4 3" xfId="1973" xr:uid="{00000000-0005-0000-0000-000062600000}"/>
    <cellStyle name="Normal 3 5 4 3 2" xfId="3755" xr:uid="{00000000-0005-0000-0000-000063600000}"/>
    <cellStyle name="Normal 3 5 4 3 2 2" xfId="8729" xr:uid="{00000000-0005-0000-0000-000064600000}"/>
    <cellStyle name="Normal 3 5 4 3 2 3" xfId="13006" xr:uid="{00000000-0005-0000-0000-000065600000}"/>
    <cellStyle name="Normal 3 5 4 3 2 4" xfId="17264" xr:uid="{00000000-0005-0000-0000-000066600000}"/>
    <cellStyle name="Normal 3 5 4 3 2 5" xfId="21483" xr:uid="{00000000-0005-0000-0000-000067600000}"/>
    <cellStyle name="Normal 3 5 4 3 2 6" xfId="25678" xr:uid="{00000000-0005-0000-0000-000068600000}"/>
    <cellStyle name="Normal 3 5 4 3 2 7" xfId="29574" xr:uid="{00000000-0005-0000-0000-000069600000}"/>
    <cellStyle name="Normal 3 5 4 3 3" xfId="6947" xr:uid="{00000000-0005-0000-0000-00006A600000}"/>
    <cellStyle name="Normal 3 5 4 3 4" xfId="11232" xr:uid="{00000000-0005-0000-0000-00006B600000}"/>
    <cellStyle name="Normal 3 5 4 3 5" xfId="15505" xr:uid="{00000000-0005-0000-0000-00006C600000}"/>
    <cellStyle name="Normal 3 5 4 3 6" xfId="19740" xr:uid="{00000000-0005-0000-0000-00006D600000}"/>
    <cellStyle name="Normal 3 5 4 3 7" xfId="23978" xr:uid="{00000000-0005-0000-0000-00006E600000}"/>
    <cellStyle name="Normal 3 5 4 3 8" xfId="28056" xr:uid="{00000000-0005-0000-0000-00006F600000}"/>
    <cellStyle name="Normal 3 5 4 4" xfId="1095" xr:uid="{00000000-0005-0000-0000-000070600000}"/>
    <cellStyle name="Normal 3 5 4 4 2" xfId="6071" xr:uid="{00000000-0005-0000-0000-000071600000}"/>
    <cellStyle name="Normal 3 5 4 4 3" xfId="10360" xr:uid="{00000000-0005-0000-0000-000072600000}"/>
    <cellStyle name="Normal 3 5 4 4 4" xfId="14638" xr:uid="{00000000-0005-0000-0000-000073600000}"/>
    <cellStyle name="Normal 3 5 4 4 5" xfId="18885" xr:uid="{00000000-0005-0000-0000-000074600000}"/>
    <cellStyle name="Normal 3 5 4 4 6" xfId="23133" xr:uid="{00000000-0005-0000-0000-000075600000}"/>
    <cellStyle name="Normal 3 5 4 4 7" xfId="27249" xr:uid="{00000000-0005-0000-0000-000076600000}"/>
    <cellStyle name="Normal 3 5 4 5" xfId="3098" xr:uid="{00000000-0005-0000-0000-000077600000}"/>
    <cellStyle name="Normal 3 5 4 5 2" xfId="8071" xr:uid="{00000000-0005-0000-0000-000078600000}"/>
    <cellStyle name="Normal 3 5 4 5 3" xfId="12348" xr:uid="{00000000-0005-0000-0000-000079600000}"/>
    <cellStyle name="Normal 3 5 4 5 4" xfId="16607" xr:uid="{00000000-0005-0000-0000-00007A600000}"/>
    <cellStyle name="Normal 3 5 4 5 5" xfId="20825" xr:uid="{00000000-0005-0000-0000-00007B600000}"/>
    <cellStyle name="Normal 3 5 4 5 6" xfId="25021" xr:uid="{00000000-0005-0000-0000-00007C600000}"/>
    <cellStyle name="Normal 3 5 4 5 7" xfId="28917" xr:uid="{00000000-0005-0000-0000-00007D600000}"/>
    <cellStyle name="Normal 3 5 4 6" xfId="4446" xr:uid="{00000000-0005-0000-0000-00007E600000}"/>
    <cellStyle name="Normal 3 5 4 6 2" xfId="9418" xr:uid="{00000000-0005-0000-0000-00007F600000}"/>
    <cellStyle name="Normal 3 5 4 6 3" xfId="13696" xr:uid="{00000000-0005-0000-0000-000080600000}"/>
    <cellStyle name="Normal 3 5 4 6 4" xfId="17952" xr:uid="{00000000-0005-0000-0000-000081600000}"/>
    <cellStyle name="Normal 3 5 4 6 5" xfId="22169" xr:uid="{00000000-0005-0000-0000-000082600000}"/>
    <cellStyle name="Normal 3 5 4 6 6" xfId="26355" xr:uid="{00000000-0005-0000-0000-000083600000}"/>
    <cellStyle name="Normal 3 5 4 6 7" xfId="30234" xr:uid="{00000000-0005-0000-0000-000084600000}"/>
    <cellStyle name="Normal 3 5 4 7" xfId="5314" xr:uid="{00000000-0005-0000-0000-000085600000}"/>
    <cellStyle name="Normal 3 5 4 8" xfId="7703" xr:uid="{00000000-0005-0000-0000-000086600000}"/>
    <cellStyle name="Normal 3 5 4 9" xfId="11986" xr:uid="{00000000-0005-0000-0000-000087600000}"/>
    <cellStyle name="Normal 3 6" xfId="98" xr:uid="{00000000-0005-0000-0000-000088600000}"/>
    <cellStyle name="Normal 3 6 10" xfId="5173" xr:uid="{00000000-0005-0000-0000-000089600000}"/>
    <cellStyle name="Normal 3 6 11" xfId="7780" xr:uid="{00000000-0005-0000-0000-00008A600000}"/>
    <cellStyle name="Normal 3 6 12" xfId="12061" xr:uid="{00000000-0005-0000-0000-00008B600000}"/>
    <cellStyle name="Normal 3 6 13" xfId="18818" xr:uid="{00000000-0005-0000-0000-00008C600000}"/>
    <cellStyle name="Normal 3 6 14" xfId="17800" xr:uid="{00000000-0005-0000-0000-00008D600000}"/>
    <cellStyle name="Normal 3 6 2" xfId="458" xr:uid="{00000000-0005-0000-0000-00008E600000}"/>
    <cellStyle name="Normal 3 6 2 10" xfId="16430" xr:uid="{00000000-0005-0000-0000-00008F600000}"/>
    <cellStyle name="Normal 3 6 2 11" xfId="16424" xr:uid="{00000000-0005-0000-0000-000090600000}"/>
    <cellStyle name="Normal 3 6 2 12" xfId="24850" xr:uid="{00000000-0005-0000-0000-000091600000}"/>
    <cellStyle name="Normal 3 6 2 2" xfId="832" xr:uid="{00000000-0005-0000-0000-000092600000}"/>
    <cellStyle name="Normal 3 6 2 2 10" xfId="22885" xr:uid="{00000000-0005-0000-0000-000093600000}"/>
    <cellStyle name="Normal 3 6 2 2 11" xfId="27037" xr:uid="{00000000-0005-0000-0000-000094600000}"/>
    <cellStyle name="Normal 3 6 2 2 2" xfId="2570" xr:uid="{00000000-0005-0000-0000-000095600000}"/>
    <cellStyle name="Normal 3 6 2 2 2 2" xfId="4199" xr:uid="{00000000-0005-0000-0000-000096600000}"/>
    <cellStyle name="Normal 3 6 2 2 2 2 2" xfId="9173" xr:uid="{00000000-0005-0000-0000-000097600000}"/>
    <cellStyle name="Normal 3 6 2 2 2 2 3" xfId="13450" xr:uid="{00000000-0005-0000-0000-000098600000}"/>
    <cellStyle name="Normal 3 6 2 2 2 2 4" xfId="17708" xr:uid="{00000000-0005-0000-0000-000099600000}"/>
    <cellStyle name="Normal 3 6 2 2 2 2 5" xfId="21927" xr:uid="{00000000-0005-0000-0000-00009A600000}"/>
    <cellStyle name="Normal 3 6 2 2 2 2 6" xfId="26122" xr:uid="{00000000-0005-0000-0000-00009B600000}"/>
    <cellStyle name="Normal 3 6 2 2 2 2 7" xfId="30018" xr:uid="{00000000-0005-0000-0000-00009C600000}"/>
    <cellStyle name="Normal 3 6 2 2 2 3" xfId="7545" xr:uid="{00000000-0005-0000-0000-00009D600000}"/>
    <cellStyle name="Normal 3 6 2 2 2 4" xfId="11830" xr:uid="{00000000-0005-0000-0000-00009E600000}"/>
    <cellStyle name="Normal 3 6 2 2 2 5" xfId="16102" xr:uid="{00000000-0005-0000-0000-00009F600000}"/>
    <cellStyle name="Normal 3 6 2 2 2 6" xfId="20335" xr:uid="{00000000-0005-0000-0000-0000A0600000}"/>
    <cellStyle name="Normal 3 6 2 2 2 7" xfId="24574" xr:uid="{00000000-0005-0000-0000-0000A1600000}"/>
    <cellStyle name="Normal 3 6 2 2 2 8" xfId="28648" xr:uid="{00000000-0005-0000-0000-0000A2600000}"/>
    <cellStyle name="Normal 3 6 2 2 3" xfId="1740" xr:uid="{00000000-0005-0000-0000-0000A3600000}"/>
    <cellStyle name="Normal 3 6 2 2 3 2" xfId="6714" xr:uid="{00000000-0005-0000-0000-0000A4600000}"/>
    <cellStyle name="Normal 3 6 2 2 3 3" xfId="11002" xr:uid="{00000000-0005-0000-0000-0000A5600000}"/>
    <cellStyle name="Normal 3 6 2 2 3 4" xfId="15277" xr:uid="{00000000-0005-0000-0000-0000A6600000}"/>
    <cellStyle name="Normal 3 6 2 2 3 5" xfId="19514" xr:uid="{00000000-0005-0000-0000-0000A7600000}"/>
    <cellStyle name="Normal 3 6 2 2 3 6" xfId="23757" xr:uid="{00000000-0005-0000-0000-0000A8600000}"/>
    <cellStyle name="Normal 3 6 2 2 3 7" xfId="27843" xr:uid="{00000000-0005-0000-0000-0000A9600000}"/>
    <cellStyle name="Normal 3 6 2 2 4" xfId="3542" xr:uid="{00000000-0005-0000-0000-0000AA600000}"/>
    <cellStyle name="Normal 3 6 2 2 4 2" xfId="8516" xr:uid="{00000000-0005-0000-0000-0000AB600000}"/>
    <cellStyle name="Normal 3 6 2 2 4 3" xfId="12793" xr:uid="{00000000-0005-0000-0000-0000AC600000}"/>
    <cellStyle name="Normal 3 6 2 2 4 4" xfId="17051" xr:uid="{00000000-0005-0000-0000-0000AD600000}"/>
    <cellStyle name="Normal 3 6 2 2 4 5" xfId="21270" xr:uid="{00000000-0005-0000-0000-0000AE600000}"/>
    <cellStyle name="Normal 3 6 2 2 4 6" xfId="25465" xr:uid="{00000000-0005-0000-0000-0000AF600000}"/>
    <cellStyle name="Normal 3 6 2 2 4 7" xfId="29361" xr:uid="{00000000-0005-0000-0000-0000B0600000}"/>
    <cellStyle name="Normal 3 6 2 2 5" xfId="4890" xr:uid="{00000000-0005-0000-0000-0000B1600000}"/>
    <cellStyle name="Normal 3 6 2 2 5 2" xfId="9862" xr:uid="{00000000-0005-0000-0000-0000B2600000}"/>
    <cellStyle name="Normal 3 6 2 2 5 3" xfId="14140" xr:uid="{00000000-0005-0000-0000-0000B3600000}"/>
    <cellStyle name="Normal 3 6 2 2 5 4" xfId="18396" xr:uid="{00000000-0005-0000-0000-0000B4600000}"/>
    <cellStyle name="Normal 3 6 2 2 5 5" xfId="22613" xr:uid="{00000000-0005-0000-0000-0000B5600000}"/>
    <cellStyle name="Normal 3 6 2 2 5 6" xfId="26799" xr:uid="{00000000-0005-0000-0000-0000B6600000}"/>
    <cellStyle name="Normal 3 6 2 2 5 7" xfId="30678" xr:uid="{00000000-0005-0000-0000-0000B7600000}"/>
    <cellStyle name="Normal 3 6 2 2 6" xfId="5808" xr:uid="{00000000-0005-0000-0000-0000B8600000}"/>
    <cellStyle name="Normal 3 6 2 2 7" xfId="10100" xr:uid="{00000000-0005-0000-0000-0000B9600000}"/>
    <cellStyle name="Normal 3 6 2 2 8" xfId="14378" xr:uid="{00000000-0005-0000-0000-0000BA600000}"/>
    <cellStyle name="Normal 3 6 2 2 9" xfId="18634" xr:uid="{00000000-0005-0000-0000-0000BB600000}"/>
    <cellStyle name="Normal 3 6 2 3" xfId="2091" xr:uid="{00000000-0005-0000-0000-0000BC600000}"/>
    <cellStyle name="Normal 3 6 2 3 2" xfId="3870" xr:uid="{00000000-0005-0000-0000-0000BD600000}"/>
    <cellStyle name="Normal 3 6 2 3 2 2" xfId="8844" xr:uid="{00000000-0005-0000-0000-0000BE600000}"/>
    <cellStyle name="Normal 3 6 2 3 2 3" xfId="13121" xr:uid="{00000000-0005-0000-0000-0000BF600000}"/>
    <cellStyle name="Normal 3 6 2 3 2 4" xfId="17379" xr:uid="{00000000-0005-0000-0000-0000C0600000}"/>
    <cellStyle name="Normal 3 6 2 3 2 5" xfId="21598" xr:uid="{00000000-0005-0000-0000-0000C1600000}"/>
    <cellStyle name="Normal 3 6 2 3 2 6" xfId="25793" xr:uid="{00000000-0005-0000-0000-0000C2600000}"/>
    <cellStyle name="Normal 3 6 2 3 2 7" xfId="29689" xr:uid="{00000000-0005-0000-0000-0000C3600000}"/>
    <cellStyle name="Normal 3 6 2 3 3" xfId="7065" xr:uid="{00000000-0005-0000-0000-0000C4600000}"/>
    <cellStyle name="Normal 3 6 2 3 4" xfId="11350" xr:uid="{00000000-0005-0000-0000-0000C5600000}"/>
    <cellStyle name="Normal 3 6 2 3 5" xfId="15622" xr:uid="{00000000-0005-0000-0000-0000C6600000}"/>
    <cellStyle name="Normal 3 6 2 3 6" xfId="19856" xr:uid="{00000000-0005-0000-0000-0000C7600000}"/>
    <cellStyle name="Normal 3 6 2 3 7" xfId="24094" xr:uid="{00000000-0005-0000-0000-0000C8600000}"/>
    <cellStyle name="Normal 3 6 2 3 8" xfId="28172" xr:uid="{00000000-0005-0000-0000-0000C9600000}"/>
    <cellStyle name="Normal 3 6 2 4" xfId="1230" xr:uid="{00000000-0005-0000-0000-0000CA600000}"/>
    <cellStyle name="Normal 3 6 2 4 2" xfId="6205" xr:uid="{00000000-0005-0000-0000-0000CB600000}"/>
    <cellStyle name="Normal 3 6 2 4 3" xfId="10494" xr:uid="{00000000-0005-0000-0000-0000CC600000}"/>
    <cellStyle name="Normal 3 6 2 4 4" xfId="14772" xr:uid="{00000000-0005-0000-0000-0000CD600000}"/>
    <cellStyle name="Normal 3 6 2 4 5" xfId="19014" xr:uid="{00000000-0005-0000-0000-0000CE600000}"/>
    <cellStyle name="Normal 3 6 2 4 6" xfId="23260" xr:uid="{00000000-0005-0000-0000-0000CF600000}"/>
    <cellStyle name="Normal 3 6 2 4 7" xfId="27365" xr:uid="{00000000-0005-0000-0000-0000D0600000}"/>
    <cellStyle name="Normal 3 6 2 5" xfId="3213" xr:uid="{00000000-0005-0000-0000-0000D1600000}"/>
    <cellStyle name="Normal 3 6 2 5 2" xfId="8186" xr:uid="{00000000-0005-0000-0000-0000D2600000}"/>
    <cellStyle name="Normal 3 6 2 5 3" xfId="12463" xr:uid="{00000000-0005-0000-0000-0000D3600000}"/>
    <cellStyle name="Normal 3 6 2 5 4" xfId="16722" xr:uid="{00000000-0005-0000-0000-0000D4600000}"/>
    <cellStyle name="Normal 3 6 2 5 5" xfId="20940" xr:uid="{00000000-0005-0000-0000-0000D5600000}"/>
    <cellStyle name="Normal 3 6 2 5 6" xfId="25136" xr:uid="{00000000-0005-0000-0000-0000D6600000}"/>
    <cellStyle name="Normal 3 6 2 5 7" xfId="29032" xr:uid="{00000000-0005-0000-0000-0000D7600000}"/>
    <cellStyle name="Normal 3 6 2 6" xfId="4561" xr:uid="{00000000-0005-0000-0000-0000D8600000}"/>
    <cellStyle name="Normal 3 6 2 6 2" xfId="9533" xr:uid="{00000000-0005-0000-0000-0000D9600000}"/>
    <cellStyle name="Normal 3 6 2 6 3" xfId="13811" xr:uid="{00000000-0005-0000-0000-0000DA600000}"/>
    <cellStyle name="Normal 3 6 2 6 4" xfId="18067" xr:uid="{00000000-0005-0000-0000-0000DB600000}"/>
    <cellStyle name="Normal 3 6 2 6 5" xfId="22284" xr:uid="{00000000-0005-0000-0000-0000DC600000}"/>
    <cellStyle name="Normal 3 6 2 6 6" xfId="26470" xr:uid="{00000000-0005-0000-0000-0000DD600000}"/>
    <cellStyle name="Normal 3 6 2 6 7" xfId="30349" xr:uid="{00000000-0005-0000-0000-0000DE600000}"/>
    <cellStyle name="Normal 3 6 2 7" xfId="5435" xr:uid="{00000000-0005-0000-0000-0000DF600000}"/>
    <cellStyle name="Normal 3 6 2 8" xfId="7892" xr:uid="{00000000-0005-0000-0000-0000E0600000}"/>
    <cellStyle name="Normal 3 6 2 9" xfId="12170" xr:uid="{00000000-0005-0000-0000-0000E1600000}"/>
    <cellStyle name="Normal 3 6 3" xfId="347" xr:uid="{00000000-0005-0000-0000-0000E2600000}"/>
    <cellStyle name="Normal 3 6 3 10" xfId="18728" xr:uid="{00000000-0005-0000-0000-0000E3600000}"/>
    <cellStyle name="Normal 3 6 3 11" xfId="24755" xr:uid="{00000000-0005-0000-0000-0000E4600000}"/>
    <cellStyle name="Normal 3 6 3 2" xfId="727" xr:uid="{00000000-0005-0000-0000-0000E5600000}"/>
    <cellStyle name="Normal 3 6 3 2 10" xfId="26932" xr:uid="{00000000-0005-0000-0000-0000E6600000}"/>
    <cellStyle name="Normal 3 6 3 2 2" xfId="2571" xr:uid="{00000000-0005-0000-0000-0000E7600000}"/>
    <cellStyle name="Normal 3 6 3 2 2 2" xfId="4094" xr:uid="{00000000-0005-0000-0000-0000E8600000}"/>
    <cellStyle name="Normal 3 6 3 2 2 2 2" xfId="9068" xr:uid="{00000000-0005-0000-0000-0000E9600000}"/>
    <cellStyle name="Normal 3 6 3 2 2 2 3" xfId="13345" xr:uid="{00000000-0005-0000-0000-0000EA600000}"/>
    <cellStyle name="Normal 3 6 3 2 2 2 4" xfId="17603" xr:uid="{00000000-0005-0000-0000-0000EB600000}"/>
    <cellStyle name="Normal 3 6 3 2 2 2 5" xfId="21822" xr:uid="{00000000-0005-0000-0000-0000EC600000}"/>
    <cellStyle name="Normal 3 6 3 2 2 2 6" xfId="26017" xr:uid="{00000000-0005-0000-0000-0000ED600000}"/>
    <cellStyle name="Normal 3 6 3 2 2 2 7" xfId="29913" xr:uid="{00000000-0005-0000-0000-0000EE600000}"/>
    <cellStyle name="Normal 3 6 3 2 2 3" xfId="7546" xr:uid="{00000000-0005-0000-0000-0000EF600000}"/>
    <cellStyle name="Normal 3 6 3 2 2 4" xfId="11831" xr:uid="{00000000-0005-0000-0000-0000F0600000}"/>
    <cellStyle name="Normal 3 6 3 2 2 5" xfId="16103" xr:uid="{00000000-0005-0000-0000-0000F1600000}"/>
    <cellStyle name="Normal 3 6 3 2 2 6" xfId="20336" xr:uid="{00000000-0005-0000-0000-0000F2600000}"/>
    <cellStyle name="Normal 3 6 3 2 2 7" xfId="24575" xr:uid="{00000000-0005-0000-0000-0000F3600000}"/>
    <cellStyle name="Normal 3 6 3 2 2 8" xfId="28649" xr:uid="{00000000-0005-0000-0000-0000F4600000}"/>
    <cellStyle name="Normal 3 6 3 2 3" xfId="3437" xr:uid="{00000000-0005-0000-0000-0000F5600000}"/>
    <cellStyle name="Normal 3 6 3 2 3 2" xfId="8411" xr:uid="{00000000-0005-0000-0000-0000F6600000}"/>
    <cellStyle name="Normal 3 6 3 2 3 3" xfId="12688" xr:uid="{00000000-0005-0000-0000-0000F7600000}"/>
    <cellStyle name="Normal 3 6 3 2 3 4" xfId="16946" xr:uid="{00000000-0005-0000-0000-0000F8600000}"/>
    <cellStyle name="Normal 3 6 3 2 3 5" xfId="21165" xr:uid="{00000000-0005-0000-0000-0000F9600000}"/>
    <cellStyle name="Normal 3 6 3 2 3 6" xfId="25360" xr:uid="{00000000-0005-0000-0000-0000FA600000}"/>
    <cellStyle name="Normal 3 6 3 2 3 7" xfId="29256" xr:uid="{00000000-0005-0000-0000-0000FB600000}"/>
    <cellStyle name="Normal 3 6 3 2 4" xfId="4785" xr:uid="{00000000-0005-0000-0000-0000FC600000}"/>
    <cellStyle name="Normal 3 6 3 2 4 2" xfId="9757" xr:uid="{00000000-0005-0000-0000-0000FD600000}"/>
    <cellStyle name="Normal 3 6 3 2 4 3" xfId="14035" xr:uid="{00000000-0005-0000-0000-0000FE600000}"/>
    <cellStyle name="Normal 3 6 3 2 4 4" xfId="18291" xr:uid="{00000000-0005-0000-0000-0000FF600000}"/>
    <cellStyle name="Normal 3 6 3 2 4 5" xfId="22508" xr:uid="{00000000-0005-0000-0000-000000610000}"/>
    <cellStyle name="Normal 3 6 3 2 4 6" xfId="26694" xr:uid="{00000000-0005-0000-0000-000001610000}"/>
    <cellStyle name="Normal 3 6 3 2 4 7" xfId="30573" xr:uid="{00000000-0005-0000-0000-000002610000}"/>
    <cellStyle name="Normal 3 6 3 2 5" xfId="5703" xr:uid="{00000000-0005-0000-0000-000003610000}"/>
    <cellStyle name="Normal 3 6 3 2 6" xfId="9995" xr:uid="{00000000-0005-0000-0000-000004610000}"/>
    <cellStyle name="Normal 3 6 3 2 7" xfId="14273" xr:uid="{00000000-0005-0000-0000-000005610000}"/>
    <cellStyle name="Normal 3 6 3 2 8" xfId="18529" xr:uid="{00000000-0005-0000-0000-000006610000}"/>
    <cellStyle name="Normal 3 6 3 2 9" xfId="22780" xr:uid="{00000000-0005-0000-0000-000007610000}"/>
    <cellStyle name="Normal 3 6 3 3" xfId="1741" xr:uid="{00000000-0005-0000-0000-000008610000}"/>
    <cellStyle name="Normal 3 6 3 3 2" xfId="3765" xr:uid="{00000000-0005-0000-0000-000009610000}"/>
    <cellStyle name="Normal 3 6 3 3 2 2" xfId="8739" xr:uid="{00000000-0005-0000-0000-00000A610000}"/>
    <cellStyle name="Normal 3 6 3 3 2 3" xfId="13016" xr:uid="{00000000-0005-0000-0000-00000B610000}"/>
    <cellStyle name="Normal 3 6 3 3 2 4" xfId="17274" xr:uid="{00000000-0005-0000-0000-00000C610000}"/>
    <cellStyle name="Normal 3 6 3 3 2 5" xfId="21493" xr:uid="{00000000-0005-0000-0000-00000D610000}"/>
    <cellStyle name="Normal 3 6 3 3 2 6" xfId="25688" xr:uid="{00000000-0005-0000-0000-00000E610000}"/>
    <cellStyle name="Normal 3 6 3 3 2 7" xfId="29584" xr:uid="{00000000-0005-0000-0000-00000F610000}"/>
    <cellStyle name="Normal 3 6 3 3 3" xfId="6715" xr:uid="{00000000-0005-0000-0000-000010610000}"/>
    <cellStyle name="Normal 3 6 3 3 4" xfId="11003" xr:uid="{00000000-0005-0000-0000-000011610000}"/>
    <cellStyle name="Normal 3 6 3 3 5" xfId="15278" xr:uid="{00000000-0005-0000-0000-000012610000}"/>
    <cellStyle name="Normal 3 6 3 3 6" xfId="19515" xr:uid="{00000000-0005-0000-0000-000013610000}"/>
    <cellStyle name="Normal 3 6 3 3 7" xfId="23758" xr:uid="{00000000-0005-0000-0000-000014610000}"/>
    <cellStyle name="Normal 3 6 3 3 8" xfId="27844" xr:uid="{00000000-0005-0000-0000-000015610000}"/>
    <cellStyle name="Normal 3 6 3 4" xfId="3108" xr:uid="{00000000-0005-0000-0000-000016610000}"/>
    <cellStyle name="Normal 3 6 3 4 2" xfId="8081" xr:uid="{00000000-0005-0000-0000-000017610000}"/>
    <cellStyle name="Normal 3 6 3 4 3" xfId="12358" xr:uid="{00000000-0005-0000-0000-000018610000}"/>
    <cellStyle name="Normal 3 6 3 4 4" xfId="16617" xr:uid="{00000000-0005-0000-0000-000019610000}"/>
    <cellStyle name="Normal 3 6 3 4 5" xfId="20835" xr:uid="{00000000-0005-0000-0000-00001A610000}"/>
    <cellStyle name="Normal 3 6 3 4 6" xfId="25031" xr:uid="{00000000-0005-0000-0000-00001B610000}"/>
    <cellStyle name="Normal 3 6 3 4 7" xfId="28927" xr:uid="{00000000-0005-0000-0000-00001C610000}"/>
    <cellStyle name="Normal 3 6 3 5" xfId="4456" xr:uid="{00000000-0005-0000-0000-00001D610000}"/>
    <cellStyle name="Normal 3 6 3 5 2" xfId="9428" xr:uid="{00000000-0005-0000-0000-00001E610000}"/>
    <cellStyle name="Normal 3 6 3 5 3" xfId="13706" xr:uid="{00000000-0005-0000-0000-00001F610000}"/>
    <cellStyle name="Normal 3 6 3 5 4" xfId="17962" xr:uid="{00000000-0005-0000-0000-000020610000}"/>
    <cellStyle name="Normal 3 6 3 5 5" xfId="22179" xr:uid="{00000000-0005-0000-0000-000021610000}"/>
    <cellStyle name="Normal 3 6 3 5 6" xfId="26365" xr:uid="{00000000-0005-0000-0000-000022610000}"/>
    <cellStyle name="Normal 3 6 3 5 7" xfId="30244" xr:uid="{00000000-0005-0000-0000-000023610000}"/>
    <cellStyle name="Normal 3 6 3 6" xfId="5324" xr:uid="{00000000-0005-0000-0000-000024610000}"/>
    <cellStyle name="Normal 3 6 3 7" xfId="7758" xr:uid="{00000000-0005-0000-0000-000025610000}"/>
    <cellStyle name="Normal 3 6 3 8" xfId="12040" xr:uid="{00000000-0005-0000-0000-000026610000}"/>
    <cellStyle name="Normal 3 6 3 9" xfId="16309" xr:uid="{00000000-0005-0000-0000-000027610000}"/>
    <cellStyle name="Normal 3 6 4" xfId="507" xr:uid="{00000000-0005-0000-0000-000028610000}"/>
    <cellStyle name="Normal 3 6 4 10" xfId="12033" xr:uid="{00000000-0005-0000-0000-000029610000}"/>
    <cellStyle name="Normal 3 6 4 11" xfId="18910" xr:uid="{00000000-0005-0000-0000-00002A610000}"/>
    <cellStyle name="Normal 3 6 4 2" xfId="881" xr:uid="{00000000-0005-0000-0000-00002B610000}"/>
    <cellStyle name="Normal 3 6 4 2 10" xfId="27086" xr:uid="{00000000-0005-0000-0000-00002C610000}"/>
    <cellStyle name="Normal 3 6 4 2 2" xfId="4248" xr:uid="{00000000-0005-0000-0000-00002D610000}"/>
    <cellStyle name="Normal 3 6 4 2 2 2" xfId="9222" xr:uid="{00000000-0005-0000-0000-00002E610000}"/>
    <cellStyle name="Normal 3 6 4 2 2 3" xfId="13499" xr:uid="{00000000-0005-0000-0000-00002F610000}"/>
    <cellStyle name="Normal 3 6 4 2 2 4" xfId="17757" xr:uid="{00000000-0005-0000-0000-000030610000}"/>
    <cellStyle name="Normal 3 6 4 2 2 5" xfId="21976" xr:uid="{00000000-0005-0000-0000-000031610000}"/>
    <cellStyle name="Normal 3 6 4 2 2 6" xfId="26171" xr:uid="{00000000-0005-0000-0000-000032610000}"/>
    <cellStyle name="Normal 3 6 4 2 2 7" xfId="30067" xr:uid="{00000000-0005-0000-0000-000033610000}"/>
    <cellStyle name="Normal 3 6 4 2 3" xfId="3591" xr:uid="{00000000-0005-0000-0000-000034610000}"/>
    <cellStyle name="Normal 3 6 4 2 3 2" xfId="8565" xr:uid="{00000000-0005-0000-0000-000035610000}"/>
    <cellStyle name="Normal 3 6 4 2 3 3" xfId="12842" xr:uid="{00000000-0005-0000-0000-000036610000}"/>
    <cellStyle name="Normal 3 6 4 2 3 4" xfId="17100" xr:uid="{00000000-0005-0000-0000-000037610000}"/>
    <cellStyle name="Normal 3 6 4 2 3 5" xfId="21319" xr:uid="{00000000-0005-0000-0000-000038610000}"/>
    <cellStyle name="Normal 3 6 4 2 3 6" xfId="25514" xr:uid="{00000000-0005-0000-0000-000039610000}"/>
    <cellStyle name="Normal 3 6 4 2 3 7" xfId="29410" xr:uid="{00000000-0005-0000-0000-00003A610000}"/>
    <cellStyle name="Normal 3 6 4 2 4" xfId="4939" xr:uid="{00000000-0005-0000-0000-00003B610000}"/>
    <cellStyle name="Normal 3 6 4 2 4 2" xfId="9911" xr:uid="{00000000-0005-0000-0000-00003C610000}"/>
    <cellStyle name="Normal 3 6 4 2 4 3" xfId="14189" xr:uid="{00000000-0005-0000-0000-00003D610000}"/>
    <cellStyle name="Normal 3 6 4 2 4 4" xfId="18445" xr:uid="{00000000-0005-0000-0000-00003E610000}"/>
    <cellStyle name="Normal 3 6 4 2 4 5" xfId="22662" xr:uid="{00000000-0005-0000-0000-00003F610000}"/>
    <cellStyle name="Normal 3 6 4 2 4 6" xfId="26848" xr:uid="{00000000-0005-0000-0000-000040610000}"/>
    <cellStyle name="Normal 3 6 4 2 4 7" xfId="30727" xr:uid="{00000000-0005-0000-0000-000041610000}"/>
    <cellStyle name="Normal 3 6 4 2 5" xfId="5857" xr:uid="{00000000-0005-0000-0000-000042610000}"/>
    <cellStyle name="Normal 3 6 4 2 6" xfId="10149" xr:uid="{00000000-0005-0000-0000-000043610000}"/>
    <cellStyle name="Normal 3 6 4 2 7" xfId="14427" xr:uid="{00000000-0005-0000-0000-000044610000}"/>
    <cellStyle name="Normal 3 6 4 2 8" xfId="18683" xr:uid="{00000000-0005-0000-0000-000045610000}"/>
    <cellStyle name="Normal 3 6 4 2 9" xfId="22934" xr:uid="{00000000-0005-0000-0000-000046610000}"/>
    <cellStyle name="Normal 3 6 4 3" xfId="1936" xr:uid="{00000000-0005-0000-0000-000047610000}"/>
    <cellStyle name="Normal 3 6 4 3 2" xfId="3919" xr:uid="{00000000-0005-0000-0000-000048610000}"/>
    <cellStyle name="Normal 3 6 4 3 2 2" xfId="8893" xr:uid="{00000000-0005-0000-0000-000049610000}"/>
    <cellStyle name="Normal 3 6 4 3 2 3" xfId="13170" xr:uid="{00000000-0005-0000-0000-00004A610000}"/>
    <cellStyle name="Normal 3 6 4 3 2 4" xfId="17428" xr:uid="{00000000-0005-0000-0000-00004B610000}"/>
    <cellStyle name="Normal 3 6 4 3 2 5" xfId="21647" xr:uid="{00000000-0005-0000-0000-00004C610000}"/>
    <cellStyle name="Normal 3 6 4 3 2 6" xfId="25842" xr:uid="{00000000-0005-0000-0000-00004D610000}"/>
    <cellStyle name="Normal 3 6 4 3 2 7" xfId="29738" xr:uid="{00000000-0005-0000-0000-00004E610000}"/>
    <cellStyle name="Normal 3 6 4 3 3" xfId="6910" xr:uid="{00000000-0005-0000-0000-00004F610000}"/>
    <cellStyle name="Normal 3 6 4 3 4" xfId="11195" xr:uid="{00000000-0005-0000-0000-000050610000}"/>
    <cellStyle name="Normal 3 6 4 3 5" xfId="15468" xr:uid="{00000000-0005-0000-0000-000051610000}"/>
    <cellStyle name="Normal 3 6 4 3 6" xfId="19704" xr:uid="{00000000-0005-0000-0000-000052610000}"/>
    <cellStyle name="Normal 3 6 4 3 7" xfId="23941" xr:uid="{00000000-0005-0000-0000-000053610000}"/>
    <cellStyle name="Normal 3 6 4 3 8" xfId="28020" xr:uid="{00000000-0005-0000-0000-000054610000}"/>
    <cellStyle name="Normal 3 6 4 4" xfId="3262" xr:uid="{00000000-0005-0000-0000-000055610000}"/>
    <cellStyle name="Normal 3 6 4 4 2" xfId="8235" xr:uid="{00000000-0005-0000-0000-000056610000}"/>
    <cellStyle name="Normal 3 6 4 4 3" xfId="12512" xr:uid="{00000000-0005-0000-0000-000057610000}"/>
    <cellStyle name="Normal 3 6 4 4 4" xfId="16771" xr:uid="{00000000-0005-0000-0000-000058610000}"/>
    <cellStyle name="Normal 3 6 4 4 5" xfId="20989" xr:uid="{00000000-0005-0000-0000-000059610000}"/>
    <cellStyle name="Normal 3 6 4 4 6" xfId="25185" xr:uid="{00000000-0005-0000-0000-00005A610000}"/>
    <cellStyle name="Normal 3 6 4 4 7" xfId="29081" xr:uid="{00000000-0005-0000-0000-00005B610000}"/>
    <cellStyle name="Normal 3 6 4 5" xfId="4610" xr:uid="{00000000-0005-0000-0000-00005C610000}"/>
    <cellStyle name="Normal 3 6 4 5 2" xfId="9582" xr:uid="{00000000-0005-0000-0000-00005D610000}"/>
    <cellStyle name="Normal 3 6 4 5 3" xfId="13860" xr:uid="{00000000-0005-0000-0000-00005E610000}"/>
    <cellStyle name="Normal 3 6 4 5 4" xfId="18116" xr:uid="{00000000-0005-0000-0000-00005F610000}"/>
    <cellStyle name="Normal 3 6 4 5 5" xfId="22333" xr:uid="{00000000-0005-0000-0000-000060610000}"/>
    <cellStyle name="Normal 3 6 4 5 6" xfId="26519" xr:uid="{00000000-0005-0000-0000-000061610000}"/>
    <cellStyle name="Normal 3 6 4 5 7" xfId="30398" xr:uid="{00000000-0005-0000-0000-000062610000}"/>
    <cellStyle name="Normal 3 6 4 6" xfId="5484" xr:uid="{00000000-0005-0000-0000-000063610000}"/>
    <cellStyle name="Normal 3 6 4 7" xfId="5064" xr:uid="{00000000-0005-0000-0000-000064610000}"/>
    <cellStyle name="Normal 3 6 4 8" xfId="6755" xr:uid="{00000000-0005-0000-0000-000065610000}"/>
    <cellStyle name="Normal 3 6 4 9" xfId="11043" xr:uid="{00000000-0005-0000-0000-000066610000}"/>
    <cellStyle name="Normal 3 6 5" xfId="608" xr:uid="{00000000-0005-0000-0000-000067610000}"/>
    <cellStyle name="Normal 3 6 5 10" xfId="24770" xr:uid="{00000000-0005-0000-0000-000068610000}"/>
    <cellStyle name="Normal 3 6 5 2" xfId="3975" xr:uid="{00000000-0005-0000-0000-000069610000}"/>
    <cellStyle name="Normal 3 6 5 2 2" xfId="8949" xr:uid="{00000000-0005-0000-0000-00006A610000}"/>
    <cellStyle name="Normal 3 6 5 2 3" xfId="13226" xr:uid="{00000000-0005-0000-0000-00006B610000}"/>
    <cellStyle name="Normal 3 6 5 2 4" xfId="17484" xr:uid="{00000000-0005-0000-0000-00006C610000}"/>
    <cellStyle name="Normal 3 6 5 2 5" xfId="21703" xr:uid="{00000000-0005-0000-0000-00006D610000}"/>
    <cellStyle name="Normal 3 6 5 2 6" xfId="25898" xr:uid="{00000000-0005-0000-0000-00006E610000}"/>
    <cellStyle name="Normal 3 6 5 2 7" xfId="29794" xr:uid="{00000000-0005-0000-0000-00006F610000}"/>
    <cellStyle name="Normal 3 6 5 3" xfId="3318" xr:uid="{00000000-0005-0000-0000-000070610000}"/>
    <cellStyle name="Normal 3 6 5 3 2" xfId="8292" xr:uid="{00000000-0005-0000-0000-000071610000}"/>
    <cellStyle name="Normal 3 6 5 3 3" xfId="12569" xr:uid="{00000000-0005-0000-0000-000072610000}"/>
    <cellStyle name="Normal 3 6 5 3 4" xfId="16827" xr:uid="{00000000-0005-0000-0000-000073610000}"/>
    <cellStyle name="Normal 3 6 5 3 5" xfId="21046" xr:uid="{00000000-0005-0000-0000-000074610000}"/>
    <cellStyle name="Normal 3 6 5 3 6" xfId="25241" xr:uid="{00000000-0005-0000-0000-000075610000}"/>
    <cellStyle name="Normal 3 6 5 3 7" xfId="29137" xr:uid="{00000000-0005-0000-0000-000076610000}"/>
    <cellStyle name="Normal 3 6 5 4" xfId="4666" xr:uid="{00000000-0005-0000-0000-000077610000}"/>
    <cellStyle name="Normal 3 6 5 4 2" xfId="9638" xr:uid="{00000000-0005-0000-0000-000078610000}"/>
    <cellStyle name="Normal 3 6 5 4 3" xfId="13916" xr:uid="{00000000-0005-0000-0000-000079610000}"/>
    <cellStyle name="Normal 3 6 5 4 4" xfId="18172" xr:uid="{00000000-0005-0000-0000-00007A610000}"/>
    <cellStyle name="Normal 3 6 5 4 5" xfId="22389" xr:uid="{00000000-0005-0000-0000-00007B610000}"/>
    <cellStyle name="Normal 3 6 5 4 6" xfId="26575" xr:uid="{00000000-0005-0000-0000-00007C610000}"/>
    <cellStyle name="Normal 3 6 5 4 7" xfId="30454" xr:uid="{00000000-0005-0000-0000-00007D610000}"/>
    <cellStyle name="Normal 3 6 5 5" xfId="5584" xr:uid="{00000000-0005-0000-0000-00007E610000}"/>
    <cellStyle name="Normal 3 6 5 6" xfId="7774" xr:uid="{00000000-0005-0000-0000-00007F610000}"/>
    <cellStyle name="Normal 3 6 5 7" xfId="12056" xr:uid="{00000000-0005-0000-0000-000080610000}"/>
    <cellStyle name="Normal 3 6 5 8" xfId="16325" xr:uid="{00000000-0005-0000-0000-000081610000}"/>
    <cellStyle name="Normal 3 6 5 9" xfId="12119" xr:uid="{00000000-0005-0000-0000-000082610000}"/>
    <cellStyle name="Normal 3 6 6" xfId="1051" xr:uid="{00000000-0005-0000-0000-000083610000}"/>
    <cellStyle name="Normal 3 6 6 2" xfId="3646" xr:uid="{00000000-0005-0000-0000-000084610000}"/>
    <cellStyle name="Normal 3 6 6 2 2" xfId="8620" xr:uid="{00000000-0005-0000-0000-000085610000}"/>
    <cellStyle name="Normal 3 6 6 2 3" xfId="12897" xr:uid="{00000000-0005-0000-0000-000086610000}"/>
    <cellStyle name="Normal 3 6 6 2 4" xfId="17155" xr:uid="{00000000-0005-0000-0000-000087610000}"/>
    <cellStyle name="Normal 3 6 6 2 5" xfId="21374" xr:uid="{00000000-0005-0000-0000-000088610000}"/>
    <cellStyle name="Normal 3 6 6 2 6" xfId="25569" xr:uid="{00000000-0005-0000-0000-000089610000}"/>
    <cellStyle name="Normal 3 6 6 2 7" xfId="29465" xr:uid="{00000000-0005-0000-0000-00008A610000}"/>
    <cellStyle name="Normal 3 6 6 3" xfId="6027" xr:uid="{00000000-0005-0000-0000-00008B610000}"/>
    <cellStyle name="Normal 3 6 6 4" xfId="10316" xr:uid="{00000000-0005-0000-0000-00008C610000}"/>
    <cellStyle name="Normal 3 6 6 5" xfId="14595" xr:uid="{00000000-0005-0000-0000-00008D610000}"/>
    <cellStyle name="Normal 3 6 6 6" xfId="18843" xr:uid="{00000000-0005-0000-0000-00008E610000}"/>
    <cellStyle name="Normal 3 6 6 7" xfId="23091" xr:uid="{00000000-0005-0000-0000-00008F610000}"/>
    <cellStyle name="Normal 3 6 6 8" xfId="27212" xr:uid="{00000000-0005-0000-0000-000090610000}"/>
    <cellStyle name="Normal 3 6 7" xfId="2984" xr:uid="{00000000-0005-0000-0000-000091610000}"/>
    <cellStyle name="Normal 3 6 7 2" xfId="7957" xr:uid="{00000000-0005-0000-0000-000092610000}"/>
    <cellStyle name="Normal 3 6 7 3" xfId="12234" xr:uid="{00000000-0005-0000-0000-000093610000}"/>
    <cellStyle name="Normal 3 6 7 4" xfId="16493" xr:uid="{00000000-0005-0000-0000-000094610000}"/>
    <cellStyle name="Normal 3 6 7 5" xfId="20712" xr:uid="{00000000-0005-0000-0000-000095610000}"/>
    <cellStyle name="Normal 3 6 7 6" xfId="24910" xr:uid="{00000000-0005-0000-0000-000096610000}"/>
    <cellStyle name="Normal 3 6 7 7" xfId="28807" xr:uid="{00000000-0005-0000-0000-000097610000}"/>
    <cellStyle name="Normal 3 6 8" xfId="4339" xr:uid="{00000000-0005-0000-0000-000098610000}"/>
    <cellStyle name="Normal 3 6 8 2" xfId="9311" xr:uid="{00000000-0005-0000-0000-000099610000}"/>
    <cellStyle name="Normal 3 6 8 3" xfId="13589" xr:uid="{00000000-0005-0000-0000-00009A610000}"/>
    <cellStyle name="Normal 3 6 8 4" xfId="17845" xr:uid="{00000000-0005-0000-0000-00009B610000}"/>
    <cellStyle name="Normal 3 6 8 5" xfId="22062" xr:uid="{00000000-0005-0000-0000-00009C610000}"/>
    <cellStyle name="Normal 3 6 8 6" xfId="26248" xr:uid="{00000000-0005-0000-0000-00009D610000}"/>
    <cellStyle name="Normal 3 6 8 7" xfId="30127" xr:uid="{00000000-0005-0000-0000-00009E610000}"/>
    <cellStyle name="Normal 3 6 9" xfId="5077" xr:uid="{00000000-0005-0000-0000-00009F610000}"/>
    <cellStyle name="Normal 3 7" xfId="247" xr:uid="{00000000-0005-0000-0000-0000A0610000}"/>
    <cellStyle name="Normal 3 7 10" xfId="18726" xr:uid="{00000000-0005-0000-0000-0000A1610000}"/>
    <cellStyle name="Normal 3 7 11" xfId="24945" xr:uid="{00000000-0005-0000-0000-0000A2610000}"/>
    <cellStyle name="Normal 3 7 2" xfId="665" xr:uid="{00000000-0005-0000-0000-0000A3610000}"/>
    <cellStyle name="Normal 3 7 2 10" xfId="23132" xr:uid="{00000000-0005-0000-0000-0000A4610000}"/>
    <cellStyle name="Normal 3 7 2 2" xfId="4032" xr:uid="{00000000-0005-0000-0000-0000A5610000}"/>
    <cellStyle name="Normal 3 7 2 2 2" xfId="9006" xr:uid="{00000000-0005-0000-0000-0000A6610000}"/>
    <cellStyle name="Normal 3 7 2 2 3" xfId="13283" xr:uid="{00000000-0005-0000-0000-0000A7610000}"/>
    <cellStyle name="Normal 3 7 2 2 4" xfId="17541" xr:uid="{00000000-0005-0000-0000-0000A8610000}"/>
    <cellStyle name="Normal 3 7 2 2 5" xfId="21760" xr:uid="{00000000-0005-0000-0000-0000A9610000}"/>
    <cellStyle name="Normal 3 7 2 2 6" xfId="25955" xr:uid="{00000000-0005-0000-0000-0000AA610000}"/>
    <cellStyle name="Normal 3 7 2 2 7" xfId="29851" xr:uid="{00000000-0005-0000-0000-0000AB610000}"/>
    <cellStyle name="Normal 3 7 2 3" xfId="3375" xr:uid="{00000000-0005-0000-0000-0000AC610000}"/>
    <cellStyle name="Normal 3 7 2 3 2" xfId="8349" xr:uid="{00000000-0005-0000-0000-0000AD610000}"/>
    <cellStyle name="Normal 3 7 2 3 3" xfId="12626" xr:uid="{00000000-0005-0000-0000-0000AE610000}"/>
    <cellStyle name="Normal 3 7 2 3 4" xfId="16884" xr:uid="{00000000-0005-0000-0000-0000AF610000}"/>
    <cellStyle name="Normal 3 7 2 3 5" xfId="21103" xr:uid="{00000000-0005-0000-0000-0000B0610000}"/>
    <cellStyle name="Normal 3 7 2 3 6" xfId="25298" xr:uid="{00000000-0005-0000-0000-0000B1610000}"/>
    <cellStyle name="Normal 3 7 2 3 7" xfId="29194" xr:uid="{00000000-0005-0000-0000-0000B2610000}"/>
    <cellStyle name="Normal 3 7 2 4" xfId="4723" xr:uid="{00000000-0005-0000-0000-0000B3610000}"/>
    <cellStyle name="Normal 3 7 2 4 2" xfId="9695" xr:uid="{00000000-0005-0000-0000-0000B4610000}"/>
    <cellStyle name="Normal 3 7 2 4 3" xfId="13973" xr:uid="{00000000-0005-0000-0000-0000B5610000}"/>
    <cellStyle name="Normal 3 7 2 4 4" xfId="18229" xr:uid="{00000000-0005-0000-0000-0000B6610000}"/>
    <cellStyle name="Normal 3 7 2 4 5" xfId="22446" xr:uid="{00000000-0005-0000-0000-0000B7610000}"/>
    <cellStyle name="Normal 3 7 2 4 6" xfId="26632" xr:uid="{00000000-0005-0000-0000-0000B8610000}"/>
    <cellStyle name="Normal 3 7 2 4 7" xfId="30511" xr:uid="{00000000-0005-0000-0000-0000B9610000}"/>
    <cellStyle name="Normal 3 7 2 5" xfId="5641" xr:uid="{00000000-0005-0000-0000-0000BA610000}"/>
    <cellStyle name="Normal 3 7 2 6" xfId="6070" xr:uid="{00000000-0005-0000-0000-0000BB610000}"/>
    <cellStyle name="Normal 3 7 2 7" xfId="10359" xr:uid="{00000000-0005-0000-0000-0000BC610000}"/>
    <cellStyle name="Normal 3 7 2 8" xfId="14637" xr:uid="{00000000-0005-0000-0000-0000BD610000}"/>
    <cellStyle name="Normal 3 7 2 9" xfId="22718" xr:uid="{00000000-0005-0000-0000-0000BE610000}"/>
    <cellStyle name="Normal 3 7 3" xfId="1091" xr:uid="{00000000-0005-0000-0000-0000BF610000}"/>
    <cellStyle name="Normal 3 7 3 2" xfId="3703" xr:uid="{00000000-0005-0000-0000-0000C0610000}"/>
    <cellStyle name="Normal 3 7 3 2 2" xfId="8677" xr:uid="{00000000-0005-0000-0000-0000C1610000}"/>
    <cellStyle name="Normal 3 7 3 2 3" xfId="12954" xr:uid="{00000000-0005-0000-0000-0000C2610000}"/>
    <cellStyle name="Normal 3 7 3 2 4" xfId="17212" xr:uid="{00000000-0005-0000-0000-0000C3610000}"/>
    <cellStyle name="Normal 3 7 3 2 5" xfId="21431" xr:uid="{00000000-0005-0000-0000-0000C4610000}"/>
    <cellStyle name="Normal 3 7 3 2 6" xfId="25626" xr:uid="{00000000-0005-0000-0000-0000C5610000}"/>
    <cellStyle name="Normal 3 7 3 2 7" xfId="29522" xr:uid="{00000000-0005-0000-0000-0000C6610000}"/>
    <cellStyle name="Normal 3 7 4" xfId="3045" xr:uid="{00000000-0005-0000-0000-0000C7610000}"/>
    <cellStyle name="Normal 3 7 4 2" xfId="8018" xr:uid="{00000000-0005-0000-0000-0000C8610000}"/>
    <cellStyle name="Normal 3 7 4 3" xfId="12295" xr:uid="{00000000-0005-0000-0000-0000C9610000}"/>
    <cellStyle name="Normal 3 7 4 4" xfId="16554" xr:uid="{00000000-0005-0000-0000-0000CA610000}"/>
    <cellStyle name="Normal 3 7 4 5" xfId="20773" xr:uid="{00000000-0005-0000-0000-0000CB610000}"/>
    <cellStyle name="Normal 3 7 4 6" xfId="24969" xr:uid="{00000000-0005-0000-0000-0000CC610000}"/>
    <cellStyle name="Normal 3 7 4 7" xfId="28865" xr:uid="{00000000-0005-0000-0000-0000CD610000}"/>
    <cellStyle name="Normal 3 7 5" xfId="4394" xr:uid="{00000000-0005-0000-0000-0000CE610000}"/>
    <cellStyle name="Normal 3 7 5 2" xfId="9366" xr:uid="{00000000-0005-0000-0000-0000CF610000}"/>
    <cellStyle name="Normal 3 7 5 3" xfId="13644" xr:uid="{00000000-0005-0000-0000-0000D0610000}"/>
    <cellStyle name="Normal 3 7 5 4" xfId="17900" xr:uid="{00000000-0005-0000-0000-0000D1610000}"/>
    <cellStyle name="Normal 3 7 5 5" xfId="22117" xr:uid="{00000000-0005-0000-0000-0000D2610000}"/>
    <cellStyle name="Normal 3 7 5 6" xfId="26303" xr:uid="{00000000-0005-0000-0000-0000D3610000}"/>
    <cellStyle name="Normal 3 7 5 7" xfId="30182" xr:uid="{00000000-0005-0000-0000-0000D4610000}"/>
    <cellStyle name="Normal 3 7 6" xfId="5224" xr:uid="{00000000-0005-0000-0000-0000D5610000}"/>
    <cellStyle name="Normal 3 7 7" xfId="7993" xr:uid="{00000000-0005-0000-0000-0000D6610000}"/>
    <cellStyle name="Normal 3 7 8" xfId="12270" xr:uid="{00000000-0005-0000-0000-0000D7610000}"/>
    <cellStyle name="Normal 3 7 9" xfId="16529" xr:uid="{00000000-0005-0000-0000-0000D8610000}"/>
    <cellStyle name="Normal 3 8" xfId="218" xr:uid="{00000000-0005-0000-0000-0000D9610000}"/>
    <cellStyle name="Normal 3 8 2" xfId="1742" xr:uid="{00000000-0005-0000-0000-0000DA610000}"/>
    <cellStyle name="Normal 3 8 2 2" xfId="2572" xr:uid="{00000000-0005-0000-0000-0000DB610000}"/>
    <cellStyle name="Normal 3 8 2 2 2" xfId="7547" xr:uid="{00000000-0005-0000-0000-0000DC610000}"/>
    <cellStyle name="Normal 3 8 2 2 3" xfId="11832" xr:uid="{00000000-0005-0000-0000-0000DD610000}"/>
    <cellStyle name="Normal 3 8 2 2 4" xfId="16104" xr:uid="{00000000-0005-0000-0000-0000DE610000}"/>
    <cellStyle name="Normal 3 8 2 2 5" xfId="20337" xr:uid="{00000000-0005-0000-0000-0000DF610000}"/>
    <cellStyle name="Normal 3 8 2 2 6" xfId="24576" xr:uid="{00000000-0005-0000-0000-0000E0610000}"/>
    <cellStyle name="Normal 3 8 2 2 7" xfId="28650" xr:uid="{00000000-0005-0000-0000-0000E1610000}"/>
    <cellStyle name="Normal 3 8 2 3" xfId="6716" xr:uid="{00000000-0005-0000-0000-0000E2610000}"/>
    <cellStyle name="Normal 3 8 2 4" xfId="11004" xr:uid="{00000000-0005-0000-0000-0000E3610000}"/>
    <cellStyle name="Normal 3 8 2 5" xfId="15279" xr:uid="{00000000-0005-0000-0000-0000E4610000}"/>
    <cellStyle name="Normal 3 8 2 6" xfId="19516" xr:uid="{00000000-0005-0000-0000-0000E5610000}"/>
    <cellStyle name="Normal 3 8 2 7" xfId="23759" xr:uid="{00000000-0005-0000-0000-0000E6610000}"/>
    <cellStyle name="Normal 3 8 2 8" xfId="27845" xr:uid="{00000000-0005-0000-0000-0000E7610000}"/>
    <cellStyle name="Normal 3 8 3" xfId="2155" xr:uid="{00000000-0005-0000-0000-0000E8610000}"/>
    <cellStyle name="Normal 3 8 3 2" xfId="7129" xr:uid="{00000000-0005-0000-0000-0000E9610000}"/>
    <cellStyle name="Normal 3 8 3 3" xfId="11414" xr:uid="{00000000-0005-0000-0000-0000EA610000}"/>
    <cellStyle name="Normal 3 8 3 4" xfId="15686" xr:uid="{00000000-0005-0000-0000-0000EB610000}"/>
    <cellStyle name="Normal 3 8 3 5" xfId="19920" xr:uid="{00000000-0005-0000-0000-0000EC610000}"/>
    <cellStyle name="Normal 3 8 3 6" xfId="24158" xr:uid="{00000000-0005-0000-0000-0000ED610000}"/>
    <cellStyle name="Normal 3 8 3 7" xfId="28236" xr:uid="{00000000-0005-0000-0000-0000EE610000}"/>
    <cellStyle name="Normal 3 8 4" xfId="1297" xr:uid="{00000000-0005-0000-0000-0000EF610000}"/>
    <cellStyle name="Normal 3 8 4 2" xfId="6272" xr:uid="{00000000-0005-0000-0000-0000F0610000}"/>
    <cellStyle name="Normal 3 8 4 3" xfId="10561" xr:uid="{00000000-0005-0000-0000-0000F1610000}"/>
    <cellStyle name="Normal 3 8 4 4" xfId="14837" xr:uid="{00000000-0005-0000-0000-0000F2610000}"/>
    <cellStyle name="Normal 3 8 4 5" xfId="19079" xr:uid="{00000000-0005-0000-0000-0000F3610000}"/>
    <cellStyle name="Normal 3 8 4 6" xfId="23325" xr:uid="{00000000-0005-0000-0000-0000F4610000}"/>
    <cellStyle name="Normal 3 8 4 7" xfId="27429" xr:uid="{00000000-0005-0000-0000-0000F5610000}"/>
    <cellStyle name="Normal 3 9" xfId="1743" xr:uid="{00000000-0005-0000-0000-0000F6610000}"/>
    <cellStyle name="Normal 3 9 2" xfId="1744" xr:uid="{00000000-0005-0000-0000-0000F7610000}"/>
    <cellStyle name="Normal 3 9 2 2" xfId="2574" xr:uid="{00000000-0005-0000-0000-0000F8610000}"/>
    <cellStyle name="Normal 3 9 2 2 2" xfId="7549" xr:uid="{00000000-0005-0000-0000-0000F9610000}"/>
    <cellStyle name="Normal 3 9 2 2 3" xfId="11834" xr:uid="{00000000-0005-0000-0000-0000FA610000}"/>
    <cellStyle name="Normal 3 9 2 2 4" xfId="16106" xr:uid="{00000000-0005-0000-0000-0000FB610000}"/>
    <cellStyle name="Normal 3 9 2 2 5" xfId="20339" xr:uid="{00000000-0005-0000-0000-0000FC610000}"/>
    <cellStyle name="Normal 3 9 2 2 6" xfId="24578" xr:uid="{00000000-0005-0000-0000-0000FD610000}"/>
    <cellStyle name="Normal 3 9 2 2 7" xfId="28652" xr:uid="{00000000-0005-0000-0000-0000FE610000}"/>
    <cellStyle name="Normal 3 9 2 3" xfId="6718" xr:uid="{00000000-0005-0000-0000-0000FF610000}"/>
    <cellStyle name="Normal 3 9 2 4" xfId="11006" xr:uid="{00000000-0005-0000-0000-000000620000}"/>
    <cellStyle name="Normal 3 9 2 5" xfId="15281" xr:uid="{00000000-0005-0000-0000-000001620000}"/>
    <cellStyle name="Normal 3 9 2 6" xfId="19518" xr:uid="{00000000-0005-0000-0000-000002620000}"/>
    <cellStyle name="Normal 3 9 2 7" xfId="23761" xr:uid="{00000000-0005-0000-0000-000003620000}"/>
    <cellStyle name="Normal 3 9 2 8" xfId="27847" xr:uid="{00000000-0005-0000-0000-000004620000}"/>
    <cellStyle name="Normal 3 9 3" xfId="2573" xr:uid="{00000000-0005-0000-0000-000005620000}"/>
    <cellStyle name="Normal 3 9 3 2" xfId="7548" xr:uid="{00000000-0005-0000-0000-000006620000}"/>
    <cellStyle name="Normal 3 9 3 3" xfId="11833" xr:uid="{00000000-0005-0000-0000-000007620000}"/>
    <cellStyle name="Normal 3 9 3 4" xfId="16105" xr:uid="{00000000-0005-0000-0000-000008620000}"/>
    <cellStyle name="Normal 3 9 3 5" xfId="20338" xr:uid="{00000000-0005-0000-0000-000009620000}"/>
    <cellStyle name="Normal 3 9 3 6" xfId="24577" xr:uid="{00000000-0005-0000-0000-00000A620000}"/>
    <cellStyle name="Normal 3 9 3 7" xfId="28651" xr:uid="{00000000-0005-0000-0000-00000B620000}"/>
    <cellStyle name="Normal 3 9 4" xfId="6717" xr:uid="{00000000-0005-0000-0000-00000C620000}"/>
    <cellStyle name="Normal 3 9 5" xfId="11005" xr:uid="{00000000-0005-0000-0000-00000D620000}"/>
    <cellStyle name="Normal 3 9 6" xfId="15280" xr:uid="{00000000-0005-0000-0000-00000E620000}"/>
    <cellStyle name="Normal 3 9 7" xfId="19517" xr:uid="{00000000-0005-0000-0000-00000F620000}"/>
    <cellStyle name="Normal 3 9 8" xfId="23760" xr:uid="{00000000-0005-0000-0000-000010620000}"/>
    <cellStyle name="Normal 3 9 9" xfId="27846" xr:uid="{00000000-0005-0000-0000-000011620000}"/>
    <cellStyle name="Normal 4" xfId="97" xr:uid="{00000000-0005-0000-0000-000012620000}"/>
    <cellStyle name="Normal 4 10" xfId="2983" xr:uid="{00000000-0005-0000-0000-000013620000}"/>
    <cellStyle name="Normal 4 10 2" xfId="7956" xr:uid="{00000000-0005-0000-0000-000014620000}"/>
    <cellStyle name="Normal 4 10 3" xfId="12233" xr:uid="{00000000-0005-0000-0000-000015620000}"/>
    <cellStyle name="Normal 4 10 4" xfId="16492" xr:uid="{00000000-0005-0000-0000-000016620000}"/>
    <cellStyle name="Normal 4 10 5" xfId="20711" xr:uid="{00000000-0005-0000-0000-000017620000}"/>
    <cellStyle name="Normal 4 10 6" xfId="24909" xr:uid="{00000000-0005-0000-0000-000018620000}"/>
    <cellStyle name="Normal 4 10 7" xfId="28806" xr:uid="{00000000-0005-0000-0000-000019620000}"/>
    <cellStyle name="Normal 4 11" xfId="4338" xr:uid="{00000000-0005-0000-0000-00001A620000}"/>
    <cellStyle name="Normal 4 11 2" xfId="9310" xr:uid="{00000000-0005-0000-0000-00001B620000}"/>
    <cellStyle name="Normal 4 11 3" xfId="13588" xr:uid="{00000000-0005-0000-0000-00001C620000}"/>
    <cellStyle name="Normal 4 11 4" xfId="17844" xr:uid="{00000000-0005-0000-0000-00001D620000}"/>
    <cellStyle name="Normal 4 11 5" xfId="22061" xr:uid="{00000000-0005-0000-0000-00001E620000}"/>
    <cellStyle name="Normal 4 11 6" xfId="26247" xr:uid="{00000000-0005-0000-0000-00001F620000}"/>
    <cellStyle name="Normal 4 11 7" xfId="30126" xr:uid="{00000000-0005-0000-0000-000020620000}"/>
    <cellStyle name="Normal 4 12" xfId="5076" xr:uid="{00000000-0005-0000-0000-000021620000}"/>
    <cellStyle name="Normal 4 13" xfId="5194" xr:uid="{00000000-0005-0000-0000-000022620000}"/>
    <cellStyle name="Normal 4 14" xfId="9265" xr:uid="{00000000-0005-0000-0000-000023620000}"/>
    <cellStyle name="Normal 4 15" xfId="13543" xr:uid="{00000000-0005-0000-0000-000024620000}"/>
    <cellStyle name="Normal 4 16" xfId="20476" xr:uid="{00000000-0005-0000-0000-000025620000}"/>
    <cellStyle name="Normal 4 17" xfId="20627" xr:uid="{00000000-0005-0000-0000-000026620000}"/>
    <cellStyle name="Normal 4 2" xfId="178" xr:uid="{00000000-0005-0000-0000-000027620000}"/>
    <cellStyle name="Normal 4 2 10" xfId="3016" xr:uid="{00000000-0005-0000-0000-000028620000}"/>
    <cellStyle name="Normal 4 2 10 2" xfId="7989" xr:uid="{00000000-0005-0000-0000-000029620000}"/>
    <cellStyle name="Normal 4 2 10 3" xfId="12266" xr:uid="{00000000-0005-0000-0000-00002A620000}"/>
    <cellStyle name="Normal 4 2 10 4" xfId="16525" xr:uid="{00000000-0005-0000-0000-00002B620000}"/>
    <cellStyle name="Normal 4 2 10 5" xfId="20744" xr:uid="{00000000-0005-0000-0000-00002C620000}"/>
    <cellStyle name="Normal 4 2 10 6" xfId="24942" xr:uid="{00000000-0005-0000-0000-00002D620000}"/>
    <cellStyle name="Normal 4 2 10 7" xfId="28839" xr:uid="{00000000-0005-0000-0000-00002E620000}"/>
    <cellStyle name="Normal 4 2 11" xfId="4370" xr:uid="{00000000-0005-0000-0000-00002F620000}"/>
    <cellStyle name="Normal 4 2 11 2" xfId="9342" xr:uid="{00000000-0005-0000-0000-000030620000}"/>
    <cellStyle name="Normal 4 2 11 3" xfId="13620" xr:uid="{00000000-0005-0000-0000-000031620000}"/>
    <cellStyle name="Normal 4 2 11 4" xfId="17876" xr:uid="{00000000-0005-0000-0000-000032620000}"/>
    <cellStyle name="Normal 4 2 11 5" xfId="22093" xr:uid="{00000000-0005-0000-0000-000033620000}"/>
    <cellStyle name="Normal 4 2 11 6" xfId="26279" xr:uid="{00000000-0005-0000-0000-000034620000}"/>
    <cellStyle name="Normal 4 2 11 7" xfId="30158" xr:uid="{00000000-0005-0000-0000-000035620000}"/>
    <cellStyle name="Normal 4 2 12" xfId="5156" xr:uid="{00000000-0005-0000-0000-000036620000}"/>
    <cellStyle name="Normal 4 2 13" xfId="6812" xr:uid="{00000000-0005-0000-0000-000037620000}"/>
    <cellStyle name="Normal 4 2 14" xfId="11099" xr:uid="{00000000-0005-0000-0000-000038620000}"/>
    <cellStyle name="Normal 4 2 15" xfId="15374" xr:uid="{00000000-0005-0000-0000-000039620000}"/>
    <cellStyle name="Normal 4 2 16" xfId="16196" xr:uid="{00000000-0005-0000-0000-00003A620000}"/>
    <cellStyle name="Normal 4 2 17" xfId="23850" xr:uid="{00000000-0005-0000-0000-00003B620000}"/>
    <cellStyle name="Normal 4 2 2" xfId="202" xr:uid="{00000000-0005-0000-0000-00003C620000}"/>
    <cellStyle name="Normal 4 2 2 10" xfId="4376" xr:uid="{00000000-0005-0000-0000-00003D620000}"/>
    <cellStyle name="Normal 4 2 2 10 2" xfId="9348" xr:uid="{00000000-0005-0000-0000-00003E620000}"/>
    <cellStyle name="Normal 4 2 2 10 3" xfId="13626" xr:uid="{00000000-0005-0000-0000-00003F620000}"/>
    <cellStyle name="Normal 4 2 2 10 4" xfId="17882" xr:uid="{00000000-0005-0000-0000-000040620000}"/>
    <cellStyle name="Normal 4 2 2 10 5" xfId="22099" xr:uid="{00000000-0005-0000-0000-000041620000}"/>
    <cellStyle name="Normal 4 2 2 10 6" xfId="26285" xr:uid="{00000000-0005-0000-0000-000042620000}"/>
    <cellStyle name="Normal 4 2 2 10 7" xfId="30164" xr:uid="{00000000-0005-0000-0000-000043620000}"/>
    <cellStyle name="Normal 4 2 2 11" xfId="5179" xr:uid="{00000000-0005-0000-0000-000044620000}"/>
    <cellStyle name="Normal 4 2 2 12" xfId="5212" xr:uid="{00000000-0005-0000-0000-000045620000}"/>
    <cellStyle name="Normal 4 2 2 13" xfId="7872" xr:uid="{00000000-0005-0000-0000-000046620000}"/>
    <cellStyle name="Normal 4 2 2 14" xfId="12152" xr:uid="{00000000-0005-0000-0000-000047620000}"/>
    <cellStyle name="Normal 4 2 2 15" xfId="20605" xr:uid="{00000000-0005-0000-0000-000048620000}"/>
    <cellStyle name="Normal 4 2 2 16" xfId="18765" xr:uid="{00000000-0005-0000-0000-000049620000}"/>
    <cellStyle name="Normal 4 2 2 2" xfId="329" xr:uid="{00000000-0005-0000-0000-00004A620000}"/>
    <cellStyle name="Normal 4 2 2 2 10" xfId="12075" xr:uid="{00000000-0005-0000-0000-00004B620000}"/>
    <cellStyle name="Normal 4 2 2 2 11" xfId="16343" xr:uid="{00000000-0005-0000-0000-00004C620000}"/>
    <cellStyle name="Normal 4 2 2 2 12" xfId="18768" xr:uid="{00000000-0005-0000-0000-00004D620000}"/>
    <cellStyle name="Normal 4 2 2 2 13" xfId="24785" xr:uid="{00000000-0005-0000-0000-00004E620000}"/>
    <cellStyle name="Normal 4 2 2 2 2" xfId="491" xr:uid="{00000000-0005-0000-0000-00004F620000}"/>
    <cellStyle name="Normal 4 2 2 2 2 10" xfId="5241" xr:uid="{00000000-0005-0000-0000-000050620000}"/>
    <cellStyle name="Normal 4 2 2 2 2 11" xfId="16369" xr:uid="{00000000-0005-0000-0000-000051620000}"/>
    <cellStyle name="Normal 4 2 2 2 2 12" xfId="18904" xr:uid="{00000000-0005-0000-0000-000052620000}"/>
    <cellStyle name="Normal 4 2 2 2 2 2" xfId="865" xr:uid="{00000000-0005-0000-0000-000053620000}"/>
    <cellStyle name="Normal 4 2 2 2 2 2 10" xfId="22918" xr:uid="{00000000-0005-0000-0000-000054620000}"/>
    <cellStyle name="Normal 4 2 2 2 2 2 11" xfId="27070" xr:uid="{00000000-0005-0000-0000-000055620000}"/>
    <cellStyle name="Normal 4 2 2 2 2 2 2" xfId="2575" xr:uid="{00000000-0005-0000-0000-000056620000}"/>
    <cellStyle name="Normal 4 2 2 2 2 2 2 2" xfId="4232" xr:uid="{00000000-0005-0000-0000-000057620000}"/>
    <cellStyle name="Normal 4 2 2 2 2 2 2 2 2" xfId="9206" xr:uid="{00000000-0005-0000-0000-000058620000}"/>
    <cellStyle name="Normal 4 2 2 2 2 2 2 2 3" xfId="13483" xr:uid="{00000000-0005-0000-0000-000059620000}"/>
    <cellStyle name="Normal 4 2 2 2 2 2 2 2 4" xfId="17741" xr:uid="{00000000-0005-0000-0000-00005A620000}"/>
    <cellStyle name="Normal 4 2 2 2 2 2 2 2 5" xfId="21960" xr:uid="{00000000-0005-0000-0000-00005B620000}"/>
    <cellStyle name="Normal 4 2 2 2 2 2 2 2 6" xfId="26155" xr:uid="{00000000-0005-0000-0000-00005C620000}"/>
    <cellStyle name="Normal 4 2 2 2 2 2 2 2 7" xfId="30051" xr:uid="{00000000-0005-0000-0000-00005D620000}"/>
    <cellStyle name="Normal 4 2 2 2 2 2 2 3" xfId="7550" xr:uid="{00000000-0005-0000-0000-00005E620000}"/>
    <cellStyle name="Normal 4 2 2 2 2 2 2 4" xfId="11835" xr:uid="{00000000-0005-0000-0000-00005F620000}"/>
    <cellStyle name="Normal 4 2 2 2 2 2 2 5" xfId="16107" xr:uid="{00000000-0005-0000-0000-000060620000}"/>
    <cellStyle name="Normal 4 2 2 2 2 2 2 6" xfId="20340" xr:uid="{00000000-0005-0000-0000-000061620000}"/>
    <cellStyle name="Normal 4 2 2 2 2 2 2 7" xfId="24579" xr:uid="{00000000-0005-0000-0000-000062620000}"/>
    <cellStyle name="Normal 4 2 2 2 2 2 2 8" xfId="28653" xr:uid="{00000000-0005-0000-0000-000063620000}"/>
    <cellStyle name="Normal 4 2 2 2 2 2 3" xfId="1745" xr:uid="{00000000-0005-0000-0000-000064620000}"/>
    <cellStyle name="Normal 4 2 2 2 2 2 3 2" xfId="6719" xr:uid="{00000000-0005-0000-0000-000065620000}"/>
    <cellStyle name="Normal 4 2 2 2 2 2 3 3" xfId="11007" xr:uid="{00000000-0005-0000-0000-000066620000}"/>
    <cellStyle name="Normal 4 2 2 2 2 2 3 4" xfId="15282" xr:uid="{00000000-0005-0000-0000-000067620000}"/>
    <cellStyle name="Normal 4 2 2 2 2 2 3 5" xfId="19519" xr:uid="{00000000-0005-0000-0000-000068620000}"/>
    <cellStyle name="Normal 4 2 2 2 2 2 3 6" xfId="23762" xr:uid="{00000000-0005-0000-0000-000069620000}"/>
    <cellStyle name="Normal 4 2 2 2 2 2 3 7" xfId="27848" xr:uid="{00000000-0005-0000-0000-00006A620000}"/>
    <cellStyle name="Normal 4 2 2 2 2 2 4" xfId="3575" xr:uid="{00000000-0005-0000-0000-00006B620000}"/>
    <cellStyle name="Normal 4 2 2 2 2 2 4 2" xfId="8549" xr:uid="{00000000-0005-0000-0000-00006C620000}"/>
    <cellStyle name="Normal 4 2 2 2 2 2 4 3" xfId="12826" xr:uid="{00000000-0005-0000-0000-00006D620000}"/>
    <cellStyle name="Normal 4 2 2 2 2 2 4 4" xfId="17084" xr:uid="{00000000-0005-0000-0000-00006E620000}"/>
    <cellStyle name="Normal 4 2 2 2 2 2 4 5" xfId="21303" xr:uid="{00000000-0005-0000-0000-00006F620000}"/>
    <cellStyle name="Normal 4 2 2 2 2 2 4 6" xfId="25498" xr:uid="{00000000-0005-0000-0000-000070620000}"/>
    <cellStyle name="Normal 4 2 2 2 2 2 4 7" xfId="29394" xr:uid="{00000000-0005-0000-0000-000071620000}"/>
    <cellStyle name="Normal 4 2 2 2 2 2 5" xfId="4923" xr:uid="{00000000-0005-0000-0000-000072620000}"/>
    <cellStyle name="Normal 4 2 2 2 2 2 5 2" xfId="9895" xr:uid="{00000000-0005-0000-0000-000073620000}"/>
    <cellStyle name="Normal 4 2 2 2 2 2 5 3" xfId="14173" xr:uid="{00000000-0005-0000-0000-000074620000}"/>
    <cellStyle name="Normal 4 2 2 2 2 2 5 4" xfId="18429" xr:uid="{00000000-0005-0000-0000-000075620000}"/>
    <cellStyle name="Normal 4 2 2 2 2 2 5 5" xfId="22646" xr:uid="{00000000-0005-0000-0000-000076620000}"/>
    <cellStyle name="Normal 4 2 2 2 2 2 5 6" xfId="26832" xr:uid="{00000000-0005-0000-0000-000077620000}"/>
    <cellStyle name="Normal 4 2 2 2 2 2 5 7" xfId="30711" xr:uid="{00000000-0005-0000-0000-000078620000}"/>
    <cellStyle name="Normal 4 2 2 2 2 2 6" xfId="5841" xr:uid="{00000000-0005-0000-0000-000079620000}"/>
    <cellStyle name="Normal 4 2 2 2 2 2 7" xfId="10133" xr:uid="{00000000-0005-0000-0000-00007A620000}"/>
    <cellStyle name="Normal 4 2 2 2 2 2 8" xfId="14411" xr:uid="{00000000-0005-0000-0000-00007B620000}"/>
    <cellStyle name="Normal 4 2 2 2 2 2 9" xfId="18667" xr:uid="{00000000-0005-0000-0000-00007C620000}"/>
    <cellStyle name="Normal 4 2 2 2 2 3" xfId="2124" xr:uid="{00000000-0005-0000-0000-00007D620000}"/>
    <cellStyle name="Normal 4 2 2 2 2 3 2" xfId="3903" xr:uid="{00000000-0005-0000-0000-00007E620000}"/>
    <cellStyle name="Normal 4 2 2 2 2 3 2 2" xfId="8877" xr:uid="{00000000-0005-0000-0000-00007F620000}"/>
    <cellStyle name="Normal 4 2 2 2 2 3 2 3" xfId="13154" xr:uid="{00000000-0005-0000-0000-000080620000}"/>
    <cellStyle name="Normal 4 2 2 2 2 3 2 4" xfId="17412" xr:uid="{00000000-0005-0000-0000-000081620000}"/>
    <cellStyle name="Normal 4 2 2 2 2 3 2 5" xfId="21631" xr:uid="{00000000-0005-0000-0000-000082620000}"/>
    <cellStyle name="Normal 4 2 2 2 2 3 2 6" xfId="25826" xr:uid="{00000000-0005-0000-0000-000083620000}"/>
    <cellStyle name="Normal 4 2 2 2 2 3 2 7" xfId="29722" xr:uid="{00000000-0005-0000-0000-000084620000}"/>
    <cellStyle name="Normal 4 2 2 2 2 3 3" xfId="7098" xr:uid="{00000000-0005-0000-0000-000085620000}"/>
    <cellStyle name="Normal 4 2 2 2 2 3 4" xfId="11383" xr:uid="{00000000-0005-0000-0000-000086620000}"/>
    <cellStyle name="Normal 4 2 2 2 2 3 5" xfId="15655" xr:uid="{00000000-0005-0000-0000-000087620000}"/>
    <cellStyle name="Normal 4 2 2 2 2 3 6" xfId="19889" xr:uid="{00000000-0005-0000-0000-000088620000}"/>
    <cellStyle name="Normal 4 2 2 2 2 3 7" xfId="24127" xr:uid="{00000000-0005-0000-0000-000089620000}"/>
    <cellStyle name="Normal 4 2 2 2 2 3 8" xfId="28205" xr:uid="{00000000-0005-0000-0000-00008A620000}"/>
    <cellStyle name="Normal 4 2 2 2 2 4" xfId="1263" xr:uid="{00000000-0005-0000-0000-00008B620000}"/>
    <cellStyle name="Normal 4 2 2 2 2 4 2" xfId="6238" xr:uid="{00000000-0005-0000-0000-00008C620000}"/>
    <cellStyle name="Normal 4 2 2 2 2 4 3" xfId="10527" xr:uid="{00000000-0005-0000-0000-00008D620000}"/>
    <cellStyle name="Normal 4 2 2 2 2 4 4" xfId="14805" xr:uid="{00000000-0005-0000-0000-00008E620000}"/>
    <cellStyle name="Normal 4 2 2 2 2 4 5" xfId="19047" xr:uid="{00000000-0005-0000-0000-00008F620000}"/>
    <cellStyle name="Normal 4 2 2 2 2 4 6" xfId="23293" xr:uid="{00000000-0005-0000-0000-000090620000}"/>
    <cellStyle name="Normal 4 2 2 2 2 4 7" xfId="27398" xr:uid="{00000000-0005-0000-0000-000091620000}"/>
    <cellStyle name="Normal 4 2 2 2 2 5" xfId="3246" xr:uid="{00000000-0005-0000-0000-000092620000}"/>
    <cellStyle name="Normal 4 2 2 2 2 5 2" xfId="8219" xr:uid="{00000000-0005-0000-0000-000093620000}"/>
    <cellStyle name="Normal 4 2 2 2 2 5 3" xfId="12496" xr:uid="{00000000-0005-0000-0000-000094620000}"/>
    <cellStyle name="Normal 4 2 2 2 2 5 4" xfId="16755" xr:uid="{00000000-0005-0000-0000-000095620000}"/>
    <cellStyle name="Normal 4 2 2 2 2 5 5" xfId="20973" xr:uid="{00000000-0005-0000-0000-000096620000}"/>
    <cellStyle name="Normal 4 2 2 2 2 5 6" xfId="25169" xr:uid="{00000000-0005-0000-0000-000097620000}"/>
    <cellStyle name="Normal 4 2 2 2 2 5 7" xfId="29065" xr:uid="{00000000-0005-0000-0000-000098620000}"/>
    <cellStyle name="Normal 4 2 2 2 2 6" xfId="4594" xr:uid="{00000000-0005-0000-0000-000099620000}"/>
    <cellStyle name="Normal 4 2 2 2 2 6 2" xfId="9566" xr:uid="{00000000-0005-0000-0000-00009A620000}"/>
    <cellStyle name="Normal 4 2 2 2 2 6 3" xfId="13844" xr:uid="{00000000-0005-0000-0000-00009B620000}"/>
    <cellStyle name="Normal 4 2 2 2 2 6 4" xfId="18100" xr:uid="{00000000-0005-0000-0000-00009C620000}"/>
    <cellStyle name="Normal 4 2 2 2 2 6 5" xfId="22317" xr:uid="{00000000-0005-0000-0000-00009D620000}"/>
    <cellStyle name="Normal 4 2 2 2 2 6 6" xfId="26503" xr:uid="{00000000-0005-0000-0000-00009E620000}"/>
    <cellStyle name="Normal 4 2 2 2 2 6 7" xfId="30382" xr:uid="{00000000-0005-0000-0000-00009F620000}"/>
    <cellStyle name="Normal 4 2 2 2 2 7" xfId="5468" xr:uid="{00000000-0005-0000-0000-0000A0620000}"/>
    <cellStyle name="Normal 4 2 2 2 2 8" xfId="5549" xr:uid="{00000000-0005-0000-0000-0000A1620000}"/>
    <cellStyle name="Normal 4 2 2 2 2 9" xfId="4991" xr:uid="{00000000-0005-0000-0000-0000A2620000}"/>
    <cellStyle name="Normal 4 2 2 2 3" xfId="712" xr:uid="{00000000-0005-0000-0000-0000A3620000}"/>
    <cellStyle name="Normal 4 2 2 2 3 10" xfId="22765" xr:uid="{00000000-0005-0000-0000-0000A4620000}"/>
    <cellStyle name="Normal 4 2 2 2 3 11" xfId="26917" xr:uid="{00000000-0005-0000-0000-0000A5620000}"/>
    <cellStyle name="Normal 4 2 2 2 3 2" xfId="2576" xr:uid="{00000000-0005-0000-0000-0000A6620000}"/>
    <cellStyle name="Normal 4 2 2 2 3 2 2" xfId="4079" xr:uid="{00000000-0005-0000-0000-0000A7620000}"/>
    <cellStyle name="Normal 4 2 2 2 3 2 2 2" xfId="9053" xr:uid="{00000000-0005-0000-0000-0000A8620000}"/>
    <cellStyle name="Normal 4 2 2 2 3 2 2 3" xfId="13330" xr:uid="{00000000-0005-0000-0000-0000A9620000}"/>
    <cellStyle name="Normal 4 2 2 2 3 2 2 4" xfId="17588" xr:uid="{00000000-0005-0000-0000-0000AA620000}"/>
    <cellStyle name="Normal 4 2 2 2 3 2 2 5" xfId="21807" xr:uid="{00000000-0005-0000-0000-0000AB620000}"/>
    <cellStyle name="Normal 4 2 2 2 3 2 2 6" xfId="26002" xr:uid="{00000000-0005-0000-0000-0000AC620000}"/>
    <cellStyle name="Normal 4 2 2 2 3 2 2 7" xfId="29898" xr:uid="{00000000-0005-0000-0000-0000AD620000}"/>
    <cellStyle name="Normal 4 2 2 2 3 2 3" xfId="7551" xr:uid="{00000000-0005-0000-0000-0000AE620000}"/>
    <cellStyle name="Normal 4 2 2 2 3 2 4" xfId="11836" xr:uid="{00000000-0005-0000-0000-0000AF620000}"/>
    <cellStyle name="Normal 4 2 2 2 3 2 5" xfId="16108" xr:uid="{00000000-0005-0000-0000-0000B0620000}"/>
    <cellStyle name="Normal 4 2 2 2 3 2 6" xfId="20341" xr:uid="{00000000-0005-0000-0000-0000B1620000}"/>
    <cellStyle name="Normal 4 2 2 2 3 2 7" xfId="24580" xr:uid="{00000000-0005-0000-0000-0000B2620000}"/>
    <cellStyle name="Normal 4 2 2 2 3 2 8" xfId="28654" xr:uid="{00000000-0005-0000-0000-0000B3620000}"/>
    <cellStyle name="Normal 4 2 2 2 3 3" xfId="1746" xr:uid="{00000000-0005-0000-0000-0000B4620000}"/>
    <cellStyle name="Normal 4 2 2 2 3 3 2" xfId="6720" xr:uid="{00000000-0005-0000-0000-0000B5620000}"/>
    <cellStyle name="Normal 4 2 2 2 3 3 3" xfId="11008" xr:uid="{00000000-0005-0000-0000-0000B6620000}"/>
    <cellStyle name="Normal 4 2 2 2 3 3 4" xfId="15283" xr:uid="{00000000-0005-0000-0000-0000B7620000}"/>
    <cellStyle name="Normal 4 2 2 2 3 3 5" xfId="19520" xr:uid="{00000000-0005-0000-0000-0000B8620000}"/>
    <cellStyle name="Normal 4 2 2 2 3 3 6" xfId="23763" xr:uid="{00000000-0005-0000-0000-0000B9620000}"/>
    <cellStyle name="Normal 4 2 2 2 3 3 7" xfId="27849" xr:uid="{00000000-0005-0000-0000-0000BA620000}"/>
    <cellStyle name="Normal 4 2 2 2 3 4" xfId="3422" xr:uid="{00000000-0005-0000-0000-0000BB620000}"/>
    <cellStyle name="Normal 4 2 2 2 3 4 2" xfId="8396" xr:uid="{00000000-0005-0000-0000-0000BC620000}"/>
    <cellStyle name="Normal 4 2 2 2 3 4 3" xfId="12673" xr:uid="{00000000-0005-0000-0000-0000BD620000}"/>
    <cellStyle name="Normal 4 2 2 2 3 4 4" xfId="16931" xr:uid="{00000000-0005-0000-0000-0000BE620000}"/>
    <cellStyle name="Normal 4 2 2 2 3 4 5" xfId="21150" xr:uid="{00000000-0005-0000-0000-0000BF620000}"/>
    <cellStyle name="Normal 4 2 2 2 3 4 6" xfId="25345" xr:uid="{00000000-0005-0000-0000-0000C0620000}"/>
    <cellStyle name="Normal 4 2 2 2 3 4 7" xfId="29241" xr:uid="{00000000-0005-0000-0000-0000C1620000}"/>
    <cellStyle name="Normal 4 2 2 2 3 5" xfId="4770" xr:uid="{00000000-0005-0000-0000-0000C2620000}"/>
    <cellStyle name="Normal 4 2 2 2 3 5 2" xfId="9742" xr:uid="{00000000-0005-0000-0000-0000C3620000}"/>
    <cellStyle name="Normal 4 2 2 2 3 5 3" xfId="14020" xr:uid="{00000000-0005-0000-0000-0000C4620000}"/>
    <cellStyle name="Normal 4 2 2 2 3 5 4" xfId="18276" xr:uid="{00000000-0005-0000-0000-0000C5620000}"/>
    <cellStyle name="Normal 4 2 2 2 3 5 5" xfId="22493" xr:uid="{00000000-0005-0000-0000-0000C6620000}"/>
    <cellStyle name="Normal 4 2 2 2 3 5 6" xfId="26679" xr:uid="{00000000-0005-0000-0000-0000C7620000}"/>
    <cellStyle name="Normal 4 2 2 2 3 5 7" xfId="30558" xr:uid="{00000000-0005-0000-0000-0000C8620000}"/>
    <cellStyle name="Normal 4 2 2 2 3 6" xfId="5688" xr:uid="{00000000-0005-0000-0000-0000C9620000}"/>
    <cellStyle name="Normal 4 2 2 2 3 7" xfId="9980" xr:uid="{00000000-0005-0000-0000-0000CA620000}"/>
    <cellStyle name="Normal 4 2 2 2 3 8" xfId="14258" xr:uid="{00000000-0005-0000-0000-0000CB620000}"/>
    <cellStyle name="Normal 4 2 2 2 3 9" xfId="18514" xr:uid="{00000000-0005-0000-0000-0000CC620000}"/>
    <cellStyle name="Normal 4 2 2 2 4" xfId="1981" xr:uid="{00000000-0005-0000-0000-0000CD620000}"/>
    <cellStyle name="Normal 4 2 2 2 4 2" xfId="3750" xr:uid="{00000000-0005-0000-0000-0000CE620000}"/>
    <cellStyle name="Normal 4 2 2 2 4 2 2" xfId="8724" xr:uid="{00000000-0005-0000-0000-0000CF620000}"/>
    <cellStyle name="Normal 4 2 2 2 4 2 3" xfId="13001" xr:uid="{00000000-0005-0000-0000-0000D0620000}"/>
    <cellStyle name="Normal 4 2 2 2 4 2 4" xfId="17259" xr:uid="{00000000-0005-0000-0000-0000D1620000}"/>
    <cellStyle name="Normal 4 2 2 2 4 2 5" xfId="21478" xr:uid="{00000000-0005-0000-0000-0000D2620000}"/>
    <cellStyle name="Normal 4 2 2 2 4 2 6" xfId="25673" xr:uid="{00000000-0005-0000-0000-0000D3620000}"/>
    <cellStyle name="Normal 4 2 2 2 4 2 7" xfId="29569" xr:uid="{00000000-0005-0000-0000-0000D4620000}"/>
    <cellStyle name="Normal 4 2 2 2 4 3" xfId="6955" xr:uid="{00000000-0005-0000-0000-0000D5620000}"/>
    <cellStyle name="Normal 4 2 2 2 4 4" xfId="11240" xr:uid="{00000000-0005-0000-0000-0000D6620000}"/>
    <cellStyle name="Normal 4 2 2 2 4 5" xfId="15513" xr:uid="{00000000-0005-0000-0000-0000D7620000}"/>
    <cellStyle name="Normal 4 2 2 2 4 6" xfId="19748" xr:uid="{00000000-0005-0000-0000-0000D8620000}"/>
    <cellStyle name="Normal 4 2 2 2 4 7" xfId="23986" xr:uid="{00000000-0005-0000-0000-0000D9620000}"/>
    <cellStyle name="Normal 4 2 2 2 4 8" xfId="28064" xr:uid="{00000000-0005-0000-0000-0000DA620000}"/>
    <cellStyle name="Normal 4 2 2 2 5" xfId="1104" xr:uid="{00000000-0005-0000-0000-0000DB620000}"/>
    <cellStyle name="Normal 4 2 2 2 5 2" xfId="6080" xr:uid="{00000000-0005-0000-0000-0000DC620000}"/>
    <cellStyle name="Normal 4 2 2 2 5 3" xfId="10369" xr:uid="{00000000-0005-0000-0000-0000DD620000}"/>
    <cellStyle name="Normal 4 2 2 2 5 4" xfId="14647" xr:uid="{00000000-0005-0000-0000-0000DE620000}"/>
    <cellStyle name="Normal 4 2 2 2 5 5" xfId="18894" xr:uid="{00000000-0005-0000-0000-0000DF620000}"/>
    <cellStyle name="Normal 4 2 2 2 5 6" xfId="23141" xr:uid="{00000000-0005-0000-0000-0000E0620000}"/>
    <cellStyle name="Normal 4 2 2 2 5 7" xfId="27257" xr:uid="{00000000-0005-0000-0000-0000E1620000}"/>
    <cellStyle name="Normal 4 2 2 2 6" xfId="3093" xr:uid="{00000000-0005-0000-0000-0000E2620000}"/>
    <cellStyle name="Normal 4 2 2 2 6 2" xfId="8066" xr:uid="{00000000-0005-0000-0000-0000E3620000}"/>
    <cellStyle name="Normal 4 2 2 2 6 3" xfId="12343" xr:uid="{00000000-0005-0000-0000-0000E4620000}"/>
    <cellStyle name="Normal 4 2 2 2 6 4" xfId="16602" xr:uid="{00000000-0005-0000-0000-0000E5620000}"/>
    <cellStyle name="Normal 4 2 2 2 6 5" xfId="20820" xr:uid="{00000000-0005-0000-0000-0000E6620000}"/>
    <cellStyle name="Normal 4 2 2 2 6 6" xfId="25016" xr:uid="{00000000-0005-0000-0000-0000E7620000}"/>
    <cellStyle name="Normal 4 2 2 2 6 7" xfId="28912" xr:uid="{00000000-0005-0000-0000-0000E8620000}"/>
    <cellStyle name="Normal 4 2 2 2 7" xfId="4441" xr:uid="{00000000-0005-0000-0000-0000E9620000}"/>
    <cellStyle name="Normal 4 2 2 2 7 2" xfId="9413" xr:uid="{00000000-0005-0000-0000-0000EA620000}"/>
    <cellStyle name="Normal 4 2 2 2 7 3" xfId="13691" xr:uid="{00000000-0005-0000-0000-0000EB620000}"/>
    <cellStyle name="Normal 4 2 2 2 7 4" xfId="17947" xr:uid="{00000000-0005-0000-0000-0000EC620000}"/>
    <cellStyle name="Normal 4 2 2 2 7 5" xfId="22164" xr:uid="{00000000-0005-0000-0000-0000ED620000}"/>
    <cellStyle name="Normal 4 2 2 2 7 6" xfId="26350" xr:uid="{00000000-0005-0000-0000-0000EE620000}"/>
    <cellStyle name="Normal 4 2 2 2 7 7" xfId="30229" xr:uid="{00000000-0005-0000-0000-0000EF620000}"/>
    <cellStyle name="Normal 4 2 2 2 8" xfId="5306" xr:uid="{00000000-0005-0000-0000-0000F0620000}"/>
    <cellStyle name="Normal 4 2 2 2 9" xfId="7795" xr:uid="{00000000-0005-0000-0000-0000F1620000}"/>
    <cellStyle name="Normal 4 2 2 3" xfId="425" xr:uid="{00000000-0005-0000-0000-0000F2620000}"/>
    <cellStyle name="Normal 4 2 2 3 10" xfId="16266" xr:uid="{00000000-0005-0000-0000-0000F3620000}"/>
    <cellStyle name="Normal 4 2 2 3 11" xfId="20442" xr:uid="{00000000-0005-0000-0000-0000F4620000}"/>
    <cellStyle name="Normal 4 2 2 3 12" xfId="24718" xr:uid="{00000000-0005-0000-0000-0000F5620000}"/>
    <cellStyle name="Normal 4 2 2 3 2" xfId="799" xr:uid="{00000000-0005-0000-0000-0000F6620000}"/>
    <cellStyle name="Normal 4 2 2 3 2 10" xfId="22852" xr:uid="{00000000-0005-0000-0000-0000F7620000}"/>
    <cellStyle name="Normal 4 2 2 3 2 11" xfId="27004" xr:uid="{00000000-0005-0000-0000-0000F8620000}"/>
    <cellStyle name="Normal 4 2 2 3 2 2" xfId="2577" xr:uid="{00000000-0005-0000-0000-0000F9620000}"/>
    <cellStyle name="Normal 4 2 2 3 2 2 2" xfId="4166" xr:uid="{00000000-0005-0000-0000-0000FA620000}"/>
    <cellStyle name="Normal 4 2 2 3 2 2 2 2" xfId="9140" xr:uid="{00000000-0005-0000-0000-0000FB620000}"/>
    <cellStyle name="Normal 4 2 2 3 2 2 2 3" xfId="13417" xr:uid="{00000000-0005-0000-0000-0000FC620000}"/>
    <cellStyle name="Normal 4 2 2 3 2 2 2 4" xfId="17675" xr:uid="{00000000-0005-0000-0000-0000FD620000}"/>
    <cellStyle name="Normal 4 2 2 3 2 2 2 5" xfId="21894" xr:uid="{00000000-0005-0000-0000-0000FE620000}"/>
    <cellStyle name="Normal 4 2 2 3 2 2 2 6" xfId="26089" xr:uid="{00000000-0005-0000-0000-0000FF620000}"/>
    <cellStyle name="Normal 4 2 2 3 2 2 2 7" xfId="29985" xr:uid="{00000000-0005-0000-0000-000000630000}"/>
    <cellStyle name="Normal 4 2 2 3 2 2 3" xfId="7552" xr:uid="{00000000-0005-0000-0000-000001630000}"/>
    <cellStyle name="Normal 4 2 2 3 2 2 4" xfId="11837" xr:uid="{00000000-0005-0000-0000-000002630000}"/>
    <cellStyle name="Normal 4 2 2 3 2 2 5" xfId="16109" xr:uid="{00000000-0005-0000-0000-000003630000}"/>
    <cellStyle name="Normal 4 2 2 3 2 2 6" xfId="20342" xr:uid="{00000000-0005-0000-0000-000004630000}"/>
    <cellStyle name="Normal 4 2 2 3 2 2 7" xfId="24581" xr:uid="{00000000-0005-0000-0000-000005630000}"/>
    <cellStyle name="Normal 4 2 2 3 2 2 8" xfId="28655" xr:uid="{00000000-0005-0000-0000-000006630000}"/>
    <cellStyle name="Normal 4 2 2 3 2 3" xfId="1747" xr:uid="{00000000-0005-0000-0000-000007630000}"/>
    <cellStyle name="Normal 4 2 2 3 2 3 2" xfId="6721" xr:uid="{00000000-0005-0000-0000-000008630000}"/>
    <cellStyle name="Normal 4 2 2 3 2 3 3" xfId="11009" xr:uid="{00000000-0005-0000-0000-000009630000}"/>
    <cellStyle name="Normal 4 2 2 3 2 3 4" xfId="15284" xr:uid="{00000000-0005-0000-0000-00000A630000}"/>
    <cellStyle name="Normal 4 2 2 3 2 3 5" xfId="19521" xr:uid="{00000000-0005-0000-0000-00000B630000}"/>
    <cellStyle name="Normal 4 2 2 3 2 3 6" xfId="23764" xr:uid="{00000000-0005-0000-0000-00000C630000}"/>
    <cellStyle name="Normal 4 2 2 3 2 3 7" xfId="27850" xr:uid="{00000000-0005-0000-0000-00000D630000}"/>
    <cellStyle name="Normal 4 2 2 3 2 4" xfId="3509" xr:uid="{00000000-0005-0000-0000-00000E630000}"/>
    <cellStyle name="Normal 4 2 2 3 2 4 2" xfId="8483" xr:uid="{00000000-0005-0000-0000-00000F630000}"/>
    <cellStyle name="Normal 4 2 2 3 2 4 3" xfId="12760" xr:uid="{00000000-0005-0000-0000-000010630000}"/>
    <cellStyle name="Normal 4 2 2 3 2 4 4" xfId="17018" xr:uid="{00000000-0005-0000-0000-000011630000}"/>
    <cellStyle name="Normal 4 2 2 3 2 4 5" xfId="21237" xr:uid="{00000000-0005-0000-0000-000012630000}"/>
    <cellStyle name="Normal 4 2 2 3 2 4 6" xfId="25432" xr:uid="{00000000-0005-0000-0000-000013630000}"/>
    <cellStyle name="Normal 4 2 2 3 2 4 7" xfId="29328" xr:uid="{00000000-0005-0000-0000-000014630000}"/>
    <cellStyle name="Normal 4 2 2 3 2 5" xfId="4857" xr:uid="{00000000-0005-0000-0000-000015630000}"/>
    <cellStyle name="Normal 4 2 2 3 2 5 2" xfId="9829" xr:uid="{00000000-0005-0000-0000-000016630000}"/>
    <cellStyle name="Normal 4 2 2 3 2 5 3" xfId="14107" xr:uid="{00000000-0005-0000-0000-000017630000}"/>
    <cellStyle name="Normal 4 2 2 3 2 5 4" xfId="18363" xr:uid="{00000000-0005-0000-0000-000018630000}"/>
    <cellStyle name="Normal 4 2 2 3 2 5 5" xfId="22580" xr:uid="{00000000-0005-0000-0000-000019630000}"/>
    <cellStyle name="Normal 4 2 2 3 2 5 6" xfId="26766" xr:uid="{00000000-0005-0000-0000-00001A630000}"/>
    <cellStyle name="Normal 4 2 2 3 2 5 7" xfId="30645" xr:uid="{00000000-0005-0000-0000-00001B630000}"/>
    <cellStyle name="Normal 4 2 2 3 2 6" xfId="5775" xr:uid="{00000000-0005-0000-0000-00001C630000}"/>
    <cellStyle name="Normal 4 2 2 3 2 7" xfId="10067" xr:uid="{00000000-0005-0000-0000-00001D630000}"/>
    <cellStyle name="Normal 4 2 2 3 2 8" xfId="14345" xr:uid="{00000000-0005-0000-0000-00001E630000}"/>
    <cellStyle name="Normal 4 2 2 3 2 9" xfId="18601" xr:uid="{00000000-0005-0000-0000-00001F630000}"/>
    <cellStyle name="Normal 4 2 2 3 3" xfId="2058" xr:uid="{00000000-0005-0000-0000-000020630000}"/>
    <cellStyle name="Normal 4 2 2 3 3 2" xfId="3837" xr:uid="{00000000-0005-0000-0000-000021630000}"/>
    <cellStyle name="Normal 4 2 2 3 3 2 2" xfId="8811" xr:uid="{00000000-0005-0000-0000-000022630000}"/>
    <cellStyle name="Normal 4 2 2 3 3 2 3" xfId="13088" xr:uid="{00000000-0005-0000-0000-000023630000}"/>
    <cellStyle name="Normal 4 2 2 3 3 2 4" xfId="17346" xr:uid="{00000000-0005-0000-0000-000024630000}"/>
    <cellStyle name="Normal 4 2 2 3 3 2 5" xfId="21565" xr:uid="{00000000-0005-0000-0000-000025630000}"/>
    <cellStyle name="Normal 4 2 2 3 3 2 6" xfId="25760" xr:uid="{00000000-0005-0000-0000-000026630000}"/>
    <cellStyle name="Normal 4 2 2 3 3 2 7" xfId="29656" xr:uid="{00000000-0005-0000-0000-000027630000}"/>
    <cellStyle name="Normal 4 2 2 3 3 3" xfId="7032" xr:uid="{00000000-0005-0000-0000-000028630000}"/>
    <cellStyle name="Normal 4 2 2 3 3 4" xfId="11317" xr:uid="{00000000-0005-0000-0000-000029630000}"/>
    <cellStyle name="Normal 4 2 2 3 3 5" xfId="15589" xr:uid="{00000000-0005-0000-0000-00002A630000}"/>
    <cellStyle name="Normal 4 2 2 3 3 6" xfId="19823" xr:uid="{00000000-0005-0000-0000-00002B630000}"/>
    <cellStyle name="Normal 4 2 2 3 3 7" xfId="24061" xr:uid="{00000000-0005-0000-0000-00002C630000}"/>
    <cellStyle name="Normal 4 2 2 3 3 8" xfId="28139" xr:uid="{00000000-0005-0000-0000-00002D630000}"/>
    <cellStyle name="Normal 4 2 2 3 4" xfId="1197" xr:uid="{00000000-0005-0000-0000-00002E630000}"/>
    <cellStyle name="Normal 4 2 2 3 4 2" xfId="6172" xr:uid="{00000000-0005-0000-0000-00002F630000}"/>
    <cellStyle name="Normal 4 2 2 3 4 3" xfId="10461" xr:uid="{00000000-0005-0000-0000-000030630000}"/>
    <cellStyle name="Normal 4 2 2 3 4 4" xfId="14739" xr:uid="{00000000-0005-0000-0000-000031630000}"/>
    <cellStyle name="Normal 4 2 2 3 4 5" xfId="18981" xr:uid="{00000000-0005-0000-0000-000032630000}"/>
    <cellStyle name="Normal 4 2 2 3 4 6" xfId="23227" xr:uid="{00000000-0005-0000-0000-000033630000}"/>
    <cellStyle name="Normal 4 2 2 3 4 7" xfId="27332" xr:uid="{00000000-0005-0000-0000-000034630000}"/>
    <cellStyle name="Normal 4 2 2 3 5" xfId="3180" xr:uid="{00000000-0005-0000-0000-000035630000}"/>
    <cellStyle name="Normal 4 2 2 3 5 2" xfId="8153" xr:uid="{00000000-0005-0000-0000-000036630000}"/>
    <cellStyle name="Normal 4 2 2 3 5 3" xfId="12430" xr:uid="{00000000-0005-0000-0000-000037630000}"/>
    <cellStyle name="Normal 4 2 2 3 5 4" xfId="16689" xr:uid="{00000000-0005-0000-0000-000038630000}"/>
    <cellStyle name="Normal 4 2 2 3 5 5" xfId="20907" xr:uid="{00000000-0005-0000-0000-000039630000}"/>
    <cellStyle name="Normal 4 2 2 3 5 6" xfId="25103" xr:uid="{00000000-0005-0000-0000-00003A630000}"/>
    <cellStyle name="Normal 4 2 2 3 5 7" xfId="28999" xr:uid="{00000000-0005-0000-0000-00003B630000}"/>
    <cellStyle name="Normal 4 2 2 3 6" xfId="4528" xr:uid="{00000000-0005-0000-0000-00003C630000}"/>
    <cellStyle name="Normal 4 2 2 3 6 2" xfId="9500" xr:uid="{00000000-0005-0000-0000-00003D630000}"/>
    <cellStyle name="Normal 4 2 2 3 6 3" xfId="13778" xr:uid="{00000000-0005-0000-0000-00003E630000}"/>
    <cellStyle name="Normal 4 2 2 3 6 4" xfId="18034" xr:uid="{00000000-0005-0000-0000-00003F630000}"/>
    <cellStyle name="Normal 4 2 2 3 6 5" xfId="22251" xr:uid="{00000000-0005-0000-0000-000040630000}"/>
    <cellStyle name="Normal 4 2 2 3 6 6" xfId="26437" xr:uid="{00000000-0005-0000-0000-000041630000}"/>
    <cellStyle name="Normal 4 2 2 3 6 7" xfId="30316" xr:uid="{00000000-0005-0000-0000-000042630000}"/>
    <cellStyle name="Normal 4 2 2 3 7" xfId="5402" xr:uid="{00000000-0005-0000-0000-000043630000}"/>
    <cellStyle name="Normal 4 2 2 3 8" xfId="7710" xr:uid="{00000000-0005-0000-0000-000044630000}"/>
    <cellStyle name="Normal 4 2 2 3 9" xfId="11993" xr:uid="{00000000-0005-0000-0000-000045630000}"/>
    <cellStyle name="Normal 4 2 2 4" xfId="546" xr:uid="{00000000-0005-0000-0000-000046630000}"/>
    <cellStyle name="Normal 4 2 2 4 10" xfId="7753" xr:uid="{00000000-0005-0000-0000-000047630000}"/>
    <cellStyle name="Normal 4 2 2 4 11" xfId="11983" xr:uid="{00000000-0005-0000-0000-000048630000}"/>
    <cellStyle name="Normal 4 2 2 4 12" xfId="20609" xr:uid="{00000000-0005-0000-0000-000049630000}"/>
    <cellStyle name="Normal 4 2 2 4 2" xfId="920" xr:uid="{00000000-0005-0000-0000-00004A630000}"/>
    <cellStyle name="Normal 4 2 2 4 2 10" xfId="22973" xr:uid="{00000000-0005-0000-0000-00004B630000}"/>
    <cellStyle name="Normal 4 2 2 4 2 11" xfId="27125" xr:uid="{00000000-0005-0000-0000-00004C630000}"/>
    <cellStyle name="Normal 4 2 2 4 2 2" xfId="2578" xr:uid="{00000000-0005-0000-0000-00004D630000}"/>
    <cellStyle name="Normal 4 2 2 4 2 2 2" xfId="4287" xr:uid="{00000000-0005-0000-0000-00004E630000}"/>
    <cellStyle name="Normal 4 2 2 4 2 2 2 2" xfId="9261" xr:uid="{00000000-0005-0000-0000-00004F630000}"/>
    <cellStyle name="Normal 4 2 2 4 2 2 2 3" xfId="13538" xr:uid="{00000000-0005-0000-0000-000050630000}"/>
    <cellStyle name="Normal 4 2 2 4 2 2 2 4" xfId="17796" xr:uid="{00000000-0005-0000-0000-000051630000}"/>
    <cellStyle name="Normal 4 2 2 4 2 2 2 5" xfId="22015" xr:uid="{00000000-0005-0000-0000-000052630000}"/>
    <cellStyle name="Normal 4 2 2 4 2 2 2 6" xfId="26210" xr:uid="{00000000-0005-0000-0000-000053630000}"/>
    <cellStyle name="Normal 4 2 2 4 2 2 2 7" xfId="30106" xr:uid="{00000000-0005-0000-0000-000054630000}"/>
    <cellStyle name="Normal 4 2 2 4 2 2 3" xfId="7553" xr:uid="{00000000-0005-0000-0000-000055630000}"/>
    <cellStyle name="Normal 4 2 2 4 2 2 4" xfId="11838" xr:uid="{00000000-0005-0000-0000-000056630000}"/>
    <cellStyle name="Normal 4 2 2 4 2 2 5" xfId="16110" xr:uid="{00000000-0005-0000-0000-000057630000}"/>
    <cellStyle name="Normal 4 2 2 4 2 2 6" xfId="20343" xr:uid="{00000000-0005-0000-0000-000058630000}"/>
    <cellStyle name="Normal 4 2 2 4 2 2 7" xfId="24582" xr:uid="{00000000-0005-0000-0000-000059630000}"/>
    <cellStyle name="Normal 4 2 2 4 2 2 8" xfId="28656" xr:uid="{00000000-0005-0000-0000-00005A630000}"/>
    <cellStyle name="Normal 4 2 2 4 2 3" xfId="1748" xr:uid="{00000000-0005-0000-0000-00005B630000}"/>
    <cellStyle name="Normal 4 2 2 4 2 3 2" xfId="6722" xr:uid="{00000000-0005-0000-0000-00005C630000}"/>
    <cellStyle name="Normal 4 2 2 4 2 3 3" xfId="11010" xr:uid="{00000000-0005-0000-0000-00005D630000}"/>
    <cellStyle name="Normal 4 2 2 4 2 3 4" xfId="15285" xr:uid="{00000000-0005-0000-0000-00005E630000}"/>
    <cellStyle name="Normal 4 2 2 4 2 3 5" xfId="19522" xr:uid="{00000000-0005-0000-0000-00005F630000}"/>
    <cellStyle name="Normal 4 2 2 4 2 3 6" xfId="23765" xr:uid="{00000000-0005-0000-0000-000060630000}"/>
    <cellStyle name="Normal 4 2 2 4 2 3 7" xfId="27851" xr:uid="{00000000-0005-0000-0000-000061630000}"/>
    <cellStyle name="Normal 4 2 2 4 2 4" xfId="3630" xr:uid="{00000000-0005-0000-0000-000062630000}"/>
    <cellStyle name="Normal 4 2 2 4 2 4 2" xfId="8604" xr:uid="{00000000-0005-0000-0000-000063630000}"/>
    <cellStyle name="Normal 4 2 2 4 2 4 3" xfId="12881" xr:uid="{00000000-0005-0000-0000-000064630000}"/>
    <cellStyle name="Normal 4 2 2 4 2 4 4" xfId="17139" xr:uid="{00000000-0005-0000-0000-000065630000}"/>
    <cellStyle name="Normal 4 2 2 4 2 4 5" xfId="21358" xr:uid="{00000000-0005-0000-0000-000066630000}"/>
    <cellStyle name="Normal 4 2 2 4 2 4 6" xfId="25553" xr:uid="{00000000-0005-0000-0000-000067630000}"/>
    <cellStyle name="Normal 4 2 2 4 2 4 7" xfId="29449" xr:uid="{00000000-0005-0000-0000-000068630000}"/>
    <cellStyle name="Normal 4 2 2 4 2 5" xfId="4978" xr:uid="{00000000-0005-0000-0000-000069630000}"/>
    <cellStyle name="Normal 4 2 2 4 2 5 2" xfId="9950" xr:uid="{00000000-0005-0000-0000-00006A630000}"/>
    <cellStyle name="Normal 4 2 2 4 2 5 3" xfId="14228" xr:uid="{00000000-0005-0000-0000-00006B630000}"/>
    <cellStyle name="Normal 4 2 2 4 2 5 4" xfId="18484" xr:uid="{00000000-0005-0000-0000-00006C630000}"/>
    <cellStyle name="Normal 4 2 2 4 2 5 5" xfId="22701" xr:uid="{00000000-0005-0000-0000-00006D630000}"/>
    <cellStyle name="Normal 4 2 2 4 2 5 6" xfId="26887" xr:uid="{00000000-0005-0000-0000-00006E630000}"/>
    <cellStyle name="Normal 4 2 2 4 2 5 7" xfId="30766" xr:uid="{00000000-0005-0000-0000-00006F630000}"/>
    <cellStyle name="Normal 4 2 2 4 2 6" xfId="5896" xr:uid="{00000000-0005-0000-0000-000070630000}"/>
    <cellStyle name="Normal 4 2 2 4 2 7" xfId="10188" xr:uid="{00000000-0005-0000-0000-000071630000}"/>
    <cellStyle name="Normal 4 2 2 4 2 8" xfId="14466" xr:uid="{00000000-0005-0000-0000-000072630000}"/>
    <cellStyle name="Normal 4 2 2 4 2 9" xfId="18722" xr:uid="{00000000-0005-0000-0000-000073630000}"/>
    <cellStyle name="Normal 4 2 2 4 3" xfId="2192" xr:uid="{00000000-0005-0000-0000-000074630000}"/>
    <cellStyle name="Normal 4 2 2 4 3 2" xfId="3958" xr:uid="{00000000-0005-0000-0000-000075630000}"/>
    <cellStyle name="Normal 4 2 2 4 3 2 2" xfId="8932" xr:uid="{00000000-0005-0000-0000-000076630000}"/>
    <cellStyle name="Normal 4 2 2 4 3 2 3" xfId="13209" xr:uid="{00000000-0005-0000-0000-000077630000}"/>
    <cellStyle name="Normal 4 2 2 4 3 2 4" xfId="17467" xr:uid="{00000000-0005-0000-0000-000078630000}"/>
    <cellStyle name="Normal 4 2 2 4 3 2 5" xfId="21686" xr:uid="{00000000-0005-0000-0000-000079630000}"/>
    <cellStyle name="Normal 4 2 2 4 3 2 6" xfId="25881" xr:uid="{00000000-0005-0000-0000-00007A630000}"/>
    <cellStyle name="Normal 4 2 2 4 3 2 7" xfId="29777" xr:uid="{00000000-0005-0000-0000-00007B630000}"/>
    <cellStyle name="Normal 4 2 2 4 3 3" xfId="7166" xr:uid="{00000000-0005-0000-0000-00007C630000}"/>
    <cellStyle name="Normal 4 2 2 4 3 4" xfId="11451" xr:uid="{00000000-0005-0000-0000-00007D630000}"/>
    <cellStyle name="Normal 4 2 2 4 3 5" xfId="15723" xr:uid="{00000000-0005-0000-0000-00007E630000}"/>
    <cellStyle name="Normal 4 2 2 4 3 6" xfId="19957" xr:uid="{00000000-0005-0000-0000-00007F630000}"/>
    <cellStyle name="Normal 4 2 2 4 3 7" xfId="24195" xr:uid="{00000000-0005-0000-0000-000080630000}"/>
    <cellStyle name="Normal 4 2 2 4 3 8" xfId="28273" xr:uid="{00000000-0005-0000-0000-000081630000}"/>
    <cellStyle name="Normal 4 2 2 4 4" xfId="1335" xr:uid="{00000000-0005-0000-0000-000082630000}"/>
    <cellStyle name="Normal 4 2 2 4 4 2" xfId="6310" xr:uid="{00000000-0005-0000-0000-000083630000}"/>
    <cellStyle name="Normal 4 2 2 4 4 3" xfId="10599" xr:uid="{00000000-0005-0000-0000-000084630000}"/>
    <cellStyle name="Normal 4 2 2 4 4 4" xfId="14875" xr:uid="{00000000-0005-0000-0000-000085630000}"/>
    <cellStyle name="Normal 4 2 2 4 4 5" xfId="19116" xr:uid="{00000000-0005-0000-0000-000086630000}"/>
    <cellStyle name="Normal 4 2 2 4 4 6" xfId="23363" xr:uid="{00000000-0005-0000-0000-000087630000}"/>
    <cellStyle name="Normal 4 2 2 4 4 7" xfId="27466" xr:uid="{00000000-0005-0000-0000-000088630000}"/>
    <cellStyle name="Normal 4 2 2 4 5" xfId="3301" xr:uid="{00000000-0005-0000-0000-000089630000}"/>
    <cellStyle name="Normal 4 2 2 4 5 2" xfId="8274" xr:uid="{00000000-0005-0000-0000-00008A630000}"/>
    <cellStyle name="Normal 4 2 2 4 5 3" xfId="12551" xr:uid="{00000000-0005-0000-0000-00008B630000}"/>
    <cellStyle name="Normal 4 2 2 4 5 4" xfId="16810" xr:uid="{00000000-0005-0000-0000-00008C630000}"/>
    <cellStyle name="Normal 4 2 2 4 5 5" xfId="21028" xr:uid="{00000000-0005-0000-0000-00008D630000}"/>
    <cellStyle name="Normal 4 2 2 4 5 6" xfId="25224" xr:uid="{00000000-0005-0000-0000-00008E630000}"/>
    <cellStyle name="Normal 4 2 2 4 5 7" xfId="29120" xr:uid="{00000000-0005-0000-0000-00008F630000}"/>
    <cellStyle name="Normal 4 2 2 4 6" xfId="4649" xr:uid="{00000000-0005-0000-0000-000090630000}"/>
    <cellStyle name="Normal 4 2 2 4 6 2" xfId="9621" xr:uid="{00000000-0005-0000-0000-000091630000}"/>
    <cellStyle name="Normal 4 2 2 4 6 3" xfId="13899" xr:uid="{00000000-0005-0000-0000-000092630000}"/>
    <cellStyle name="Normal 4 2 2 4 6 4" xfId="18155" xr:uid="{00000000-0005-0000-0000-000093630000}"/>
    <cellStyle name="Normal 4 2 2 4 6 5" xfId="22372" xr:uid="{00000000-0005-0000-0000-000094630000}"/>
    <cellStyle name="Normal 4 2 2 4 6 6" xfId="26558" xr:uid="{00000000-0005-0000-0000-000095630000}"/>
    <cellStyle name="Normal 4 2 2 4 6 7" xfId="30437" xr:uid="{00000000-0005-0000-0000-000096630000}"/>
    <cellStyle name="Normal 4 2 2 4 7" xfId="5523" xr:uid="{00000000-0005-0000-0000-000097630000}"/>
    <cellStyle name="Normal 4 2 2 4 8" xfId="5203" xr:uid="{00000000-0005-0000-0000-000098630000}"/>
    <cellStyle name="Normal 4 2 2 4 9" xfId="5014" xr:uid="{00000000-0005-0000-0000-000099630000}"/>
    <cellStyle name="Normal 4 2 2 5" xfId="647" xr:uid="{00000000-0005-0000-0000-00009A630000}"/>
    <cellStyle name="Normal 4 2 2 5 10" xfId="10271" xr:uid="{00000000-0005-0000-0000-00009B630000}"/>
    <cellStyle name="Normal 4 2 2 5 11" xfId="20519" xr:uid="{00000000-0005-0000-0000-00009C630000}"/>
    <cellStyle name="Normal 4 2 2 5 12" xfId="18790" xr:uid="{00000000-0005-0000-0000-00009D630000}"/>
    <cellStyle name="Normal 4 2 2 5 2" xfId="1750" xr:uid="{00000000-0005-0000-0000-00009E630000}"/>
    <cellStyle name="Normal 4 2 2 5 2 2" xfId="2580" xr:uid="{00000000-0005-0000-0000-00009F630000}"/>
    <cellStyle name="Normal 4 2 2 5 2 2 2" xfId="7555" xr:uid="{00000000-0005-0000-0000-0000A0630000}"/>
    <cellStyle name="Normal 4 2 2 5 2 2 3" xfId="11840" xr:uid="{00000000-0005-0000-0000-0000A1630000}"/>
    <cellStyle name="Normal 4 2 2 5 2 2 4" xfId="16112" xr:uid="{00000000-0005-0000-0000-0000A2630000}"/>
    <cellStyle name="Normal 4 2 2 5 2 2 5" xfId="20345" xr:uid="{00000000-0005-0000-0000-0000A3630000}"/>
    <cellStyle name="Normal 4 2 2 5 2 2 6" xfId="24584" xr:uid="{00000000-0005-0000-0000-0000A4630000}"/>
    <cellStyle name="Normal 4 2 2 5 2 2 7" xfId="28658" xr:uid="{00000000-0005-0000-0000-0000A5630000}"/>
    <cellStyle name="Normal 4 2 2 5 2 3" xfId="4014" xr:uid="{00000000-0005-0000-0000-0000A6630000}"/>
    <cellStyle name="Normal 4 2 2 5 2 3 2" xfId="8988" xr:uid="{00000000-0005-0000-0000-0000A7630000}"/>
    <cellStyle name="Normal 4 2 2 5 2 3 3" xfId="13265" xr:uid="{00000000-0005-0000-0000-0000A8630000}"/>
    <cellStyle name="Normal 4 2 2 5 2 3 4" xfId="17523" xr:uid="{00000000-0005-0000-0000-0000A9630000}"/>
    <cellStyle name="Normal 4 2 2 5 2 3 5" xfId="21742" xr:uid="{00000000-0005-0000-0000-0000AA630000}"/>
    <cellStyle name="Normal 4 2 2 5 2 3 6" xfId="25937" xr:uid="{00000000-0005-0000-0000-0000AB630000}"/>
    <cellStyle name="Normal 4 2 2 5 2 3 7" xfId="29833" xr:uid="{00000000-0005-0000-0000-0000AC630000}"/>
    <cellStyle name="Normal 4 2 2 5 2 4" xfId="6724" xr:uid="{00000000-0005-0000-0000-0000AD630000}"/>
    <cellStyle name="Normal 4 2 2 5 2 5" xfId="11012" xr:uid="{00000000-0005-0000-0000-0000AE630000}"/>
    <cellStyle name="Normal 4 2 2 5 2 6" xfId="15287" xr:uid="{00000000-0005-0000-0000-0000AF630000}"/>
    <cellStyle name="Normal 4 2 2 5 2 7" xfId="19524" xr:uid="{00000000-0005-0000-0000-0000B0630000}"/>
    <cellStyle name="Normal 4 2 2 5 2 8" xfId="23767" xr:uid="{00000000-0005-0000-0000-0000B1630000}"/>
    <cellStyle name="Normal 4 2 2 5 2 9" xfId="27853" xr:uid="{00000000-0005-0000-0000-0000B2630000}"/>
    <cellStyle name="Normal 4 2 2 5 3" xfId="2579" xr:uid="{00000000-0005-0000-0000-0000B3630000}"/>
    <cellStyle name="Normal 4 2 2 5 3 2" xfId="7554" xr:uid="{00000000-0005-0000-0000-0000B4630000}"/>
    <cellStyle name="Normal 4 2 2 5 3 3" xfId="11839" xr:uid="{00000000-0005-0000-0000-0000B5630000}"/>
    <cellStyle name="Normal 4 2 2 5 3 4" xfId="16111" xr:uid="{00000000-0005-0000-0000-0000B6630000}"/>
    <cellStyle name="Normal 4 2 2 5 3 5" xfId="20344" xr:uid="{00000000-0005-0000-0000-0000B7630000}"/>
    <cellStyle name="Normal 4 2 2 5 3 6" xfId="24583" xr:uid="{00000000-0005-0000-0000-0000B8630000}"/>
    <cellStyle name="Normal 4 2 2 5 3 7" xfId="28657" xr:uid="{00000000-0005-0000-0000-0000B9630000}"/>
    <cellStyle name="Normal 4 2 2 5 4" xfId="1749" xr:uid="{00000000-0005-0000-0000-0000BA630000}"/>
    <cellStyle name="Normal 4 2 2 5 4 2" xfId="6723" xr:uid="{00000000-0005-0000-0000-0000BB630000}"/>
    <cellStyle name="Normal 4 2 2 5 4 3" xfId="11011" xr:uid="{00000000-0005-0000-0000-0000BC630000}"/>
    <cellStyle name="Normal 4 2 2 5 4 4" xfId="15286" xr:uid="{00000000-0005-0000-0000-0000BD630000}"/>
    <cellStyle name="Normal 4 2 2 5 4 5" xfId="19523" xr:uid="{00000000-0005-0000-0000-0000BE630000}"/>
    <cellStyle name="Normal 4 2 2 5 4 6" xfId="23766" xr:uid="{00000000-0005-0000-0000-0000BF630000}"/>
    <cellStyle name="Normal 4 2 2 5 4 7" xfId="27852" xr:uid="{00000000-0005-0000-0000-0000C0630000}"/>
    <cellStyle name="Normal 4 2 2 5 5" xfId="3357" xr:uid="{00000000-0005-0000-0000-0000C1630000}"/>
    <cellStyle name="Normal 4 2 2 5 5 2" xfId="8331" xr:uid="{00000000-0005-0000-0000-0000C2630000}"/>
    <cellStyle name="Normal 4 2 2 5 5 3" xfId="12608" xr:uid="{00000000-0005-0000-0000-0000C3630000}"/>
    <cellStyle name="Normal 4 2 2 5 5 4" xfId="16866" xr:uid="{00000000-0005-0000-0000-0000C4630000}"/>
    <cellStyle name="Normal 4 2 2 5 5 5" xfId="21085" xr:uid="{00000000-0005-0000-0000-0000C5630000}"/>
    <cellStyle name="Normal 4 2 2 5 5 6" xfId="25280" xr:uid="{00000000-0005-0000-0000-0000C6630000}"/>
    <cellStyle name="Normal 4 2 2 5 5 7" xfId="29176" xr:uid="{00000000-0005-0000-0000-0000C7630000}"/>
    <cellStyle name="Normal 4 2 2 5 6" xfId="4705" xr:uid="{00000000-0005-0000-0000-0000C8630000}"/>
    <cellStyle name="Normal 4 2 2 5 6 2" xfId="9677" xr:uid="{00000000-0005-0000-0000-0000C9630000}"/>
    <cellStyle name="Normal 4 2 2 5 6 3" xfId="13955" xr:uid="{00000000-0005-0000-0000-0000CA630000}"/>
    <cellStyle name="Normal 4 2 2 5 6 4" xfId="18211" xr:uid="{00000000-0005-0000-0000-0000CB630000}"/>
    <cellStyle name="Normal 4 2 2 5 6 5" xfId="22428" xr:uid="{00000000-0005-0000-0000-0000CC630000}"/>
    <cellStyle name="Normal 4 2 2 5 6 6" xfId="26614" xr:uid="{00000000-0005-0000-0000-0000CD630000}"/>
    <cellStyle name="Normal 4 2 2 5 6 7" xfId="30493" xr:uid="{00000000-0005-0000-0000-0000CE630000}"/>
    <cellStyle name="Normal 4 2 2 5 7" xfId="5623" xr:uid="{00000000-0005-0000-0000-0000CF630000}"/>
    <cellStyle name="Normal 4 2 2 5 8" xfId="5269" xr:uid="{00000000-0005-0000-0000-0000D0630000}"/>
    <cellStyle name="Normal 4 2 2 5 9" xfId="5981" xr:uid="{00000000-0005-0000-0000-0000D1630000}"/>
    <cellStyle name="Normal 4 2 2 6" xfId="1751" xr:uid="{00000000-0005-0000-0000-0000D2630000}"/>
    <cellStyle name="Normal 4 2 2 6 2" xfId="2581" xr:uid="{00000000-0005-0000-0000-0000D3630000}"/>
    <cellStyle name="Normal 4 2 2 6 2 2" xfId="7556" xr:uid="{00000000-0005-0000-0000-0000D4630000}"/>
    <cellStyle name="Normal 4 2 2 6 2 3" xfId="11841" xr:uid="{00000000-0005-0000-0000-0000D5630000}"/>
    <cellStyle name="Normal 4 2 2 6 2 4" xfId="16113" xr:uid="{00000000-0005-0000-0000-0000D6630000}"/>
    <cellStyle name="Normal 4 2 2 6 2 5" xfId="20346" xr:uid="{00000000-0005-0000-0000-0000D7630000}"/>
    <cellStyle name="Normal 4 2 2 6 2 6" xfId="24585" xr:uid="{00000000-0005-0000-0000-0000D8630000}"/>
    <cellStyle name="Normal 4 2 2 6 2 7" xfId="28659" xr:uid="{00000000-0005-0000-0000-0000D9630000}"/>
    <cellStyle name="Normal 4 2 2 6 3" xfId="3685" xr:uid="{00000000-0005-0000-0000-0000DA630000}"/>
    <cellStyle name="Normal 4 2 2 6 3 2" xfId="8659" xr:uid="{00000000-0005-0000-0000-0000DB630000}"/>
    <cellStyle name="Normal 4 2 2 6 3 3" xfId="12936" xr:uid="{00000000-0005-0000-0000-0000DC630000}"/>
    <cellStyle name="Normal 4 2 2 6 3 4" xfId="17194" xr:uid="{00000000-0005-0000-0000-0000DD630000}"/>
    <cellStyle name="Normal 4 2 2 6 3 5" xfId="21413" xr:uid="{00000000-0005-0000-0000-0000DE630000}"/>
    <cellStyle name="Normal 4 2 2 6 3 6" xfId="25608" xr:uid="{00000000-0005-0000-0000-0000DF630000}"/>
    <cellStyle name="Normal 4 2 2 6 3 7" xfId="29504" xr:uid="{00000000-0005-0000-0000-0000E0630000}"/>
    <cellStyle name="Normal 4 2 2 6 4" xfId="6725" xr:uid="{00000000-0005-0000-0000-0000E1630000}"/>
    <cellStyle name="Normal 4 2 2 6 5" xfId="11013" xr:uid="{00000000-0005-0000-0000-0000E2630000}"/>
    <cellStyle name="Normal 4 2 2 6 6" xfId="15288" xr:uid="{00000000-0005-0000-0000-0000E3630000}"/>
    <cellStyle name="Normal 4 2 2 6 7" xfId="19525" xr:uid="{00000000-0005-0000-0000-0000E4630000}"/>
    <cellStyle name="Normal 4 2 2 6 8" xfId="23768" xr:uid="{00000000-0005-0000-0000-0000E5630000}"/>
    <cellStyle name="Normal 4 2 2 6 9" xfId="27854" xr:uid="{00000000-0005-0000-0000-0000E6630000}"/>
    <cellStyle name="Normal 4 2 2 7" xfId="1900" xr:uid="{00000000-0005-0000-0000-0000E7630000}"/>
    <cellStyle name="Normal 4 2 2 7 2" xfId="6874" xr:uid="{00000000-0005-0000-0000-0000E8630000}"/>
    <cellStyle name="Normal 4 2 2 7 3" xfId="11160" xr:uid="{00000000-0005-0000-0000-0000E9630000}"/>
    <cellStyle name="Normal 4 2 2 7 4" xfId="15433" xr:uid="{00000000-0005-0000-0000-0000EA630000}"/>
    <cellStyle name="Normal 4 2 2 7 5" xfId="19669" xr:uid="{00000000-0005-0000-0000-0000EB630000}"/>
    <cellStyle name="Normal 4 2 2 7 6" xfId="23908" xr:uid="{00000000-0005-0000-0000-0000EC630000}"/>
    <cellStyle name="Normal 4 2 2 7 7" xfId="27989" xr:uid="{00000000-0005-0000-0000-0000ED630000}"/>
    <cellStyle name="Normal 4 2 2 8" xfId="1000" xr:uid="{00000000-0005-0000-0000-0000EE630000}"/>
    <cellStyle name="Normal 4 2 2 8 2" xfId="5976" xr:uid="{00000000-0005-0000-0000-0000EF630000}"/>
    <cellStyle name="Normal 4 2 2 8 3" xfId="10266" xr:uid="{00000000-0005-0000-0000-0000F0630000}"/>
    <cellStyle name="Normal 4 2 2 8 4" xfId="14544" xr:uid="{00000000-0005-0000-0000-0000F1630000}"/>
    <cellStyle name="Normal 4 2 2 8 5" xfId="18796" xr:uid="{00000000-0005-0000-0000-0000F2630000}"/>
    <cellStyle name="Normal 4 2 2 8 6" xfId="23047" xr:uid="{00000000-0005-0000-0000-0000F3630000}"/>
    <cellStyle name="Normal 4 2 2 8 7" xfId="27181" xr:uid="{00000000-0005-0000-0000-0000F4630000}"/>
    <cellStyle name="Normal 4 2 2 9" xfId="3027" xr:uid="{00000000-0005-0000-0000-0000F5630000}"/>
    <cellStyle name="Normal 4 2 2 9 2" xfId="8000" xr:uid="{00000000-0005-0000-0000-0000F6630000}"/>
    <cellStyle name="Normal 4 2 2 9 3" xfId="12277" xr:uid="{00000000-0005-0000-0000-0000F7630000}"/>
    <cellStyle name="Normal 4 2 2 9 4" xfId="16536" xr:uid="{00000000-0005-0000-0000-0000F8630000}"/>
    <cellStyle name="Normal 4 2 2 9 5" xfId="20755" xr:uid="{00000000-0005-0000-0000-0000F9630000}"/>
    <cellStyle name="Normal 4 2 2 9 6" xfId="24951" xr:uid="{00000000-0005-0000-0000-0000FA630000}"/>
    <cellStyle name="Normal 4 2 2 9 7" xfId="28847" xr:uid="{00000000-0005-0000-0000-0000FB630000}"/>
    <cellStyle name="Normal 4 2 3" xfId="322" xr:uid="{00000000-0005-0000-0000-0000FC630000}"/>
    <cellStyle name="Normal 4 2 3 10" xfId="11999" xr:uid="{00000000-0005-0000-0000-0000FD630000}"/>
    <cellStyle name="Normal 4 2 3 11" xfId="16272" xr:uid="{00000000-0005-0000-0000-0000FE630000}"/>
    <cellStyle name="Normal 4 2 3 12" xfId="20602" xr:uid="{00000000-0005-0000-0000-0000FF630000}"/>
    <cellStyle name="Normal 4 2 3 13" xfId="24724" xr:uid="{00000000-0005-0000-0000-000000640000}"/>
    <cellStyle name="Normal 4 2 3 2" xfId="486" xr:uid="{00000000-0005-0000-0000-000001640000}"/>
    <cellStyle name="Normal 4 2 3 2 10" xfId="5559" xr:uid="{00000000-0005-0000-0000-000002640000}"/>
    <cellStyle name="Normal 4 2 3 2 11" xfId="15460" xr:uid="{00000000-0005-0000-0000-000003640000}"/>
    <cellStyle name="Normal 4 2 3 2 12" xfId="17827" xr:uid="{00000000-0005-0000-0000-000004640000}"/>
    <cellStyle name="Normal 4 2 3 2 2" xfId="860" xr:uid="{00000000-0005-0000-0000-000005640000}"/>
    <cellStyle name="Normal 4 2 3 2 2 10" xfId="22913" xr:uid="{00000000-0005-0000-0000-000006640000}"/>
    <cellStyle name="Normal 4 2 3 2 2 11" xfId="27065" xr:uid="{00000000-0005-0000-0000-000007640000}"/>
    <cellStyle name="Normal 4 2 3 2 2 2" xfId="2582" xr:uid="{00000000-0005-0000-0000-000008640000}"/>
    <cellStyle name="Normal 4 2 3 2 2 2 2" xfId="4227" xr:uid="{00000000-0005-0000-0000-000009640000}"/>
    <cellStyle name="Normal 4 2 3 2 2 2 2 2" xfId="9201" xr:uid="{00000000-0005-0000-0000-00000A640000}"/>
    <cellStyle name="Normal 4 2 3 2 2 2 2 3" xfId="13478" xr:uid="{00000000-0005-0000-0000-00000B640000}"/>
    <cellStyle name="Normal 4 2 3 2 2 2 2 4" xfId="17736" xr:uid="{00000000-0005-0000-0000-00000C640000}"/>
    <cellStyle name="Normal 4 2 3 2 2 2 2 5" xfId="21955" xr:uid="{00000000-0005-0000-0000-00000D640000}"/>
    <cellStyle name="Normal 4 2 3 2 2 2 2 6" xfId="26150" xr:uid="{00000000-0005-0000-0000-00000E640000}"/>
    <cellStyle name="Normal 4 2 3 2 2 2 2 7" xfId="30046" xr:uid="{00000000-0005-0000-0000-00000F640000}"/>
    <cellStyle name="Normal 4 2 3 2 2 2 3" xfId="7557" xr:uid="{00000000-0005-0000-0000-000010640000}"/>
    <cellStyle name="Normal 4 2 3 2 2 2 4" xfId="11842" xr:uid="{00000000-0005-0000-0000-000011640000}"/>
    <cellStyle name="Normal 4 2 3 2 2 2 5" xfId="16114" xr:uid="{00000000-0005-0000-0000-000012640000}"/>
    <cellStyle name="Normal 4 2 3 2 2 2 6" xfId="20347" xr:uid="{00000000-0005-0000-0000-000013640000}"/>
    <cellStyle name="Normal 4 2 3 2 2 2 7" xfId="24586" xr:uid="{00000000-0005-0000-0000-000014640000}"/>
    <cellStyle name="Normal 4 2 3 2 2 2 8" xfId="28660" xr:uid="{00000000-0005-0000-0000-000015640000}"/>
    <cellStyle name="Normal 4 2 3 2 2 3" xfId="1752" xr:uid="{00000000-0005-0000-0000-000016640000}"/>
    <cellStyle name="Normal 4 2 3 2 2 3 2" xfId="6726" xr:uid="{00000000-0005-0000-0000-000017640000}"/>
    <cellStyle name="Normal 4 2 3 2 2 3 3" xfId="11014" xr:uid="{00000000-0005-0000-0000-000018640000}"/>
    <cellStyle name="Normal 4 2 3 2 2 3 4" xfId="15289" xr:uid="{00000000-0005-0000-0000-000019640000}"/>
    <cellStyle name="Normal 4 2 3 2 2 3 5" xfId="19526" xr:uid="{00000000-0005-0000-0000-00001A640000}"/>
    <cellStyle name="Normal 4 2 3 2 2 3 6" xfId="23769" xr:uid="{00000000-0005-0000-0000-00001B640000}"/>
    <cellStyle name="Normal 4 2 3 2 2 3 7" xfId="27855" xr:uid="{00000000-0005-0000-0000-00001C640000}"/>
    <cellStyle name="Normal 4 2 3 2 2 4" xfId="3570" xr:uid="{00000000-0005-0000-0000-00001D640000}"/>
    <cellStyle name="Normal 4 2 3 2 2 4 2" xfId="8544" xr:uid="{00000000-0005-0000-0000-00001E640000}"/>
    <cellStyle name="Normal 4 2 3 2 2 4 3" xfId="12821" xr:uid="{00000000-0005-0000-0000-00001F640000}"/>
    <cellStyle name="Normal 4 2 3 2 2 4 4" xfId="17079" xr:uid="{00000000-0005-0000-0000-000020640000}"/>
    <cellStyle name="Normal 4 2 3 2 2 4 5" xfId="21298" xr:uid="{00000000-0005-0000-0000-000021640000}"/>
    <cellStyle name="Normal 4 2 3 2 2 4 6" xfId="25493" xr:uid="{00000000-0005-0000-0000-000022640000}"/>
    <cellStyle name="Normal 4 2 3 2 2 4 7" xfId="29389" xr:uid="{00000000-0005-0000-0000-000023640000}"/>
    <cellStyle name="Normal 4 2 3 2 2 5" xfId="4918" xr:uid="{00000000-0005-0000-0000-000024640000}"/>
    <cellStyle name="Normal 4 2 3 2 2 5 2" xfId="9890" xr:uid="{00000000-0005-0000-0000-000025640000}"/>
    <cellStyle name="Normal 4 2 3 2 2 5 3" xfId="14168" xr:uid="{00000000-0005-0000-0000-000026640000}"/>
    <cellStyle name="Normal 4 2 3 2 2 5 4" xfId="18424" xr:uid="{00000000-0005-0000-0000-000027640000}"/>
    <cellStyle name="Normal 4 2 3 2 2 5 5" xfId="22641" xr:uid="{00000000-0005-0000-0000-000028640000}"/>
    <cellStyle name="Normal 4 2 3 2 2 5 6" xfId="26827" xr:uid="{00000000-0005-0000-0000-000029640000}"/>
    <cellStyle name="Normal 4 2 3 2 2 5 7" xfId="30706" xr:uid="{00000000-0005-0000-0000-00002A640000}"/>
    <cellStyle name="Normal 4 2 3 2 2 6" xfId="5836" xr:uid="{00000000-0005-0000-0000-00002B640000}"/>
    <cellStyle name="Normal 4 2 3 2 2 7" xfId="10128" xr:uid="{00000000-0005-0000-0000-00002C640000}"/>
    <cellStyle name="Normal 4 2 3 2 2 8" xfId="14406" xr:uid="{00000000-0005-0000-0000-00002D640000}"/>
    <cellStyle name="Normal 4 2 3 2 2 9" xfId="18662" xr:uid="{00000000-0005-0000-0000-00002E640000}"/>
    <cellStyle name="Normal 4 2 3 2 3" xfId="2119" xr:uid="{00000000-0005-0000-0000-00002F640000}"/>
    <cellStyle name="Normal 4 2 3 2 3 2" xfId="3898" xr:uid="{00000000-0005-0000-0000-000030640000}"/>
    <cellStyle name="Normal 4 2 3 2 3 2 2" xfId="8872" xr:uid="{00000000-0005-0000-0000-000031640000}"/>
    <cellStyle name="Normal 4 2 3 2 3 2 3" xfId="13149" xr:uid="{00000000-0005-0000-0000-000032640000}"/>
    <cellStyle name="Normal 4 2 3 2 3 2 4" xfId="17407" xr:uid="{00000000-0005-0000-0000-000033640000}"/>
    <cellStyle name="Normal 4 2 3 2 3 2 5" xfId="21626" xr:uid="{00000000-0005-0000-0000-000034640000}"/>
    <cellStyle name="Normal 4 2 3 2 3 2 6" xfId="25821" xr:uid="{00000000-0005-0000-0000-000035640000}"/>
    <cellStyle name="Normal 4 2 3 2 3 2 7" xfId="29717" xr:uid="{00000000-0005-0000-0000-000036640000}"/>
    <cellStyle name="Normal 4 2 3 2 3 3" xfId="7093" xr:uid="{00000000-0005-0000-0000-000037640000}"/>
    <cellStyle name="Normal 4 2 3 2 3 4" xfId="11378" xr:uid="{00000000-0005-0000-0000-000038640000}"/>
    <cellStyle name="Normal 4 2 3 2 3 5" xfId="15650" xr:uid="{00000000-0005-0000-0000-000039640000}"/>
    <cellStyle name="Normal 4 2 3 2 3 6" xfId="19884" xr:uid="{00000000-0005-0000-0000-00003A640000}"/>
    <cellStyle name="Normal 4 2 3 2 3 7" xfId="24122" xr:uid="{00000000-0005-0000-0000-00003B640000}"/>
    <cellStyle name="Normal 4 2 3 2 3 8" xfId="28200" xr:uid="{00000000-0005-0000-0000-00003C640000}"/>
    <cellStyle name="Normal 4 2 3 2 4" xfId="1258" xr:uid="{00000000-0005-0000-0000-00003D640000}"/>
    <cellStyle name="Normal 4 2 3 2 4 2" xfId="6233" xr:uid="{00000000-0005-0000-0000-00003E640000}"/>
    <cellStyle name="Normal 4 2 3 2 4 3" xfId="10522" xr:uid="{00000000-0005-0000-0000-00003F640000}"/>
    <cellStyle name="Normal 4 2 3 2 4 4" xfId="14800" xr:uid="{00000000-0005-0000-0000-000040640000}"/>
    <cellStyle name="Normal 4 2 3 2 4 5" xfId="19042" xr:uid="{00000000-0005-0000-0000-000041640000}"/>
    <cellStyle name="Normal 4 2 3 2 4 6" xfId="23288" xr:uid="{00000000-0005-0000-0000-000042640000}"/>
    <cellStyle name="Normal 4 2 3 2 4 7" xfId="27393" xr:uid="{00000000-0005-0000-0000-000043640000}"/>
    <cellStyle name="Normal 4 2 3 2 5" xfId="3241" xr:uid="{00000000-0005-0000-0000-000044640000}"/>
    <cellStyle name="Normal 4 2 3 2 5 2" xfId="8214" xr:uid="{00000000-0005-0000-0000-000045640000}"/>
    <cellStyle name="Normal 4 2 3 2 5 3" xfId="12491" xr:uid="{00000000-0005-0000-0000-000046640000}"/>
    <cellStyle name="Normal 4 2 3 2 5 4" xfId="16750" xr:uid="{00000000-0005-0000-0000-000047640000}"/>
    <cellStyle name="Normal 4 2 3 2 5 5" xfId="20968" xr:uid="{00000000-0005-0000-0000-000048640000}"/>
    <cellStyle name="Normal 4 2 3 2 5 6" xfId="25164" xr:uid="{00000000-0005-0000-0000-000049640000}"/>
    <cellStyle name="Normal 4 2 3 2 5 7" xfId="29060" xr:uid="{00000000-0005-0000-0000-00004A640000}"/>
    <cellStyle name="Normal 4 2 3 2 6" xfId="4589" xr:uid="{00000000-0005-0000-0000-00004B640000}"/>
    <cellStyle name="Normal 4 2 3 2 6 2" xfId="9561" xr:uid="{00000000-0005-0000-0000-00004C640000}"/>
    <cellStyle name="Normal 4 2 3 2 6 3" xfId="13839" xr:uid="{00000000-0005-0000-0000-00004D640000}"/>
    <cellStyle name="Normal 4 2 3 2 6 4" xfId="18095" xr:uid="{00000000-0005-0000-0000-00004E640000}"/>
    <cellStyle name="Normal 4 2 3 2 6 5" xfId="22312" xr:uid="{00000000-0005-0000-0000-00004F640000}"/>
    <cellStyle name="Normal 4 2 3 2 6 6" xfId="26498" xr:uid="{00000000-0005-0000-0000-000050640000}"/>
    <cellStyle name="Normal 4 2 3 2 6 7" xfId="30377" xr:uid="{00000000-0005-0000-0000-000051640000}"/>
    <cellStyle name="Normal 4 2 3 2 7" xfId="5463" xr:uid="{00000000-0005-0000-0000-000052640000}"/>
    <cellStyle name="Normal 4 2 3 2 8" xfId="5199" xr:uid="{00000000-0005-0000-0000-000053640000}"/>
    <cellStyle name="Normal 4 2 3 2 9" xfId="5184" xr:uid="{00000000-0005-0000-0000-000054640000}"/>
    <cellStyle name="Normal 4 2 3 3" xfId="705" xr:uid="{00000000-0005-0000-0000-000055640000}"/>
    <cellStyle name="Normal 4 2 3 3 10" xfId="22758" xr:uid="{00000000-0005-0000-0000-000056640000}"/>
    <cellStyle name="Normal 4 2 3 3 11" xfId="26910" xr:uid="{00000000-0005-0000-0000-000057640000}"/>
    <cellStyle name="Normal 4 2 3 3 2" xfId="2583" xr:uid="{00000000-0005-0000-0000-000058640000}"/>
    <cellStyle name="Normal 4 2 3 3 2 2" xfId="4072" xr:uid="{00000000-0005-0000-0000-000059640000}"/>
    <cellStyle name="Normal 4 2 3 3 2 2 2" xfId="9046" xr:uid="{00000000-0005-0000-0000-00005A640000}"/>
    <cellStyle name="Normal 4 2 3 3 2 2 3" xfId="13323" xr:uid="{00000000-0005-0000-0000-00005B640000}"/>
    <cellStyle name="Normal 4 2 3 3 2 2 4" xfId="17581" xr:uid="{00000000-0005-0000-0000-00005C640000}"/>
    <cellStyle name="Normal 4 2 3 3 2 2 5" xfId="21800" xr:uid="{00000000-0005-0000-0000-00005D640000}"/>
    <cellStyle name="Normal 4 2 3 3 2 2 6" xfId="25995" xr:uid="{00000000-0005-0000-0000-00005E640000}"/>
    <cellStyle name="Normal 4 2 3 3 2 2 7" xfId="29891" xr:uid="{00000000-0005-0000-0000-00005F640000}"/>
    <cellStyle name="Normal 4 2 3 3 2 3" xfId="7558" xr:uid="{00000000-0005-0000-0000-000060640000}"/>
    <cellStyle name="Normal 4 2 3 3 2 4" xfId="11843" xr:uid="{00000000-0005-0000-0000-000061640000}"/>
    <cellStyle name="Normal 4 2 3 3 2 5" xfId="16115" xr:uid="{00000000-0005-0000-0000-000062640000}"/>
    <cellStyle name="Normal 4 2 3 3 2 6" xfId="20348" xr:uid="{00000000-0005-0000-0000-000063640000}"/>
    <cellStyle name="Normal 4 2 3 3 2 7" xfId="24587" xr:uid="{00000000-0005-0000-0000-000064640000}"/>
    <cellStyle name="Normal 4 2 3 3 2 8" xfId="28661" xr:uid="{00000000-0005-0000-0000-000065640000}"/>
    <cellStyle name="Normal 4 2 3 3 3" xfId="1753" xr:uid="{00000000-0005-0000-0000-000066640000}"/>
    <cellStyle name="Normal 4 2 3 3 3 2" xfId="6727" xr:uid="{00000000-0005-0000-0000-000067640000}"/>
    <cellStyle name="Normal 4 2 3 3 3 3" xfId="11015" xr:uid="{00000000-0005-0000-0000-000068640000}"/>
    <cellStyle name="Normal 4 2 3 3 3 4" xfId="15290" xr:uid="{00000000-0005-0000-0000-000069640000}"/>
    <cellStyle name="Normal 4 2 3 3 3 5" xfId="19527" xr:uid="{00000000-0005-0000-0000-00006A640000}"/>
    <cellStyle name="Normal 4 2 3 3 3 6" xfId="23770" xr:uid="{00000000-0005-0000-0000-00006B640000}"/>
    <cellStyle name="Normal 4 2 3 3 3 7" xfId="27856" xr:uid="{00000000-0005-0000-0000-00006C640000}"/>
    <cellStyle name="Normal 4 2 3 3 4" xfId="3415" xr:uid="{00000000-0005-0000-0000-00006D640000}"/>
    <cellStyle name="Normal 4 2 3 3 4 2" xfId="8389" xr:uid="{00000000-0005-0000-0000-00006E640000}"/>
    <cellStyle name="Normal 4 2 3 3 4 3" xfId="12666" xr:uid="{00000000-0005-0000-0000-00006F640000}"/>
    <cellStyle name="Normal 4 2 3 3 4 4" xfId="16924" xr:uid="{00000000-0005-0000-0000-000070640000}"/>
    <cellStyle name="Normal 4 2 3 3 4 5" xfId="21143" xr:uid="{00000000-0005-0000-0000-000071640000}"/>
    <cellStyle name="Normal 4 2 3 3 4 6" xfId="25338" xr:uid="{00000000-0005-0000-0000-000072640000}"/>
    <cellStyle name="Normal 4 2 3 3 4 7" xfId="29234" xr:uid="{00000000-0005-0000-0000-000073640000}"/>
    <cellStyle name="Normal 4 2 3 3 5" xfId="4763" xr:uid="{00000000-0005-0000-0000-000074640000}"/>
    <cellStyle name="Normal 4 2 3 3 5 2" xfId="9735" xr:uid="{00000000-0005-0000-0000-000075640000}"/>
    <cellStyle name="Normal 4 2 3 3 5 3" xfId="14013" xr:uid="{00000000-0005-0000-0000-000076640000}"/>
    <cellStyle name="Normal 4 2 3 3 5 4" xfId="18269" xr:uid="{00000000-0005-0000-0000-000077640000}"/>
    <cellStyle name="Normal 4 2 3 3 5 5" xfId="22486" xr:uid="{00000000-0005-0000-0000-000078640000}"/>
    <cellStyle name="Normal 4 2 3 3 5 6" xfId="26672" xr:uid="{00000000-0005-0000-0000-000079640000}"/>
    <cellStyle name="Normal 4 2 3 3 5 7" xfId="30551" xr:uid="{00000000-0005-0000-0000-00007A640000}"/>
    <cellStyle name="Normal 4 2 3 3 6" xfId="5681" xr:uid="{00000000-0005-0000-0000-00007B640000}"/>
    <cellStyle name="Normal 4 2 3 3 7" xfId="9973" xr:uid="{00000000-0005-0000-0000-00007C640000}"/>
    <cellStyle name="Normal 4 2 3 3 8" xfId="14251" xr:uid="{00000000-0005-0000-0000-00007D640000}"/>
    <cellStyle name="Normal 4 2 3 3 9" xfId="18507" xr:uid="{00000000-0005-0000-0000-00007E640000}"/>
    <cellStyle name="Normal 4 2 3 4" xfId="1967" xr:uid="{00000000-0005-0000-0000-00007F640000}"/>
    <cellStyle name="Normal 4 2 3 4 2" xfId="3743" xr:uid="{00000000-0005-0000-0000-000080640000}"/>
    <cellStyle name="Normal 4 2 3 4 2 2" xfId="8717" xr:uid="{00000000-0005-0000-0000-000081640000}"/>
    <cellStyle name="Normal 4 2 3 4 2 3" xfId="12994" xr:uid="{00000000-0005-0000-0000-000082640000}"/>
    <cellStyle name="Normal 4 2 3 4 2 4" xfId="17252" xr:uid="{00000000-0005-0000-0000-000083640000}"/>
    <cellStyle name="Normal 4 2 3 4 2 5" xfId="21471" xr:uid="{00000000-0005-0000-0000-000084640000}"/>
    <cellStyle name="Normal 4 2 3 4 2 6" xfId="25666" xr:uid="{00000000-0005-0000-0000-000085640000}"/>
    <cellStyle name="Normal 4 2 3 4 2 7" xfId="29562" xr:uid="{00000000-0005-0000-0000-000086640000}"/>
    <cellStyle name="Normal 4 2 3 4 3" xfId="6941" xr:uid="{00000000-0005-0000-0000-000087640000}"/>
    <cellStyle name="Normal 4 2 3 4 4" xfId="11226" xr:uid="{00000000-0005-0000-0000-000088640000}"/>
    <cellStyle name="Normal 4 2 3 4 5" xfId="15499" xr:uid="{00000000-0005-0000-0000-000089640000}"/>
    <cellStyle name="Normal 4 2 3 4 6" xfId="19734" xr:uid="{00000000-0005-0000-0000-00008A640000}"/>
    <cellStyle name="Normal 4 2 3 4 7" xfId="23972" xr:uid="{00000000-0005-0000-0000-00008B640000}"/>
    <cellStyle name="Normal 4 2 3 4 8" xfId="28050" xr:uid="{00000000-0005-0000-0000-00008C640000}"/>
    <cellStyle name="Normal 4 2 3 5" xfId="1083" xr:uid="{00000000-0005-0000-0000-00008D640000}"/>
    <cellStyle name="Normal 4 2 3 5 2" xfId="6059" xr:uid="{00000000-0005-0000-0000-00008E640000}"/>
    <cellStyle name="Normal 4 2 3 5 3" xfId="10348" xr:uid="{00000000-0005-0000-0000-00008F640000}"/>
    <cellStyle name="Normal 4 2 3 5 4" xfId="14626" xr:uid="{00000000-0005-0000-0000-000090640000}"/>
    <cellStyle name="Normal 4 2 3 5 5" xfId="18874" xr:uid="{00000000-0005-0000-0000-000091640000}"/>
    <cellStyle name="Normal 4 2 3 5 6" xfId="23122" xr:uid="{00000000-0005-0000-0000-000092640000}"/>
    <cellStyle name="Normal 4 2 3 5 7" xfId="27242" xr:uid="{00000000-0005-0000-0000-000093640000}"/>
    <cellStyle name="Normal 4 2 3 6" xfId="3086" xr:uid="{00000000-0005-0000-0000-000094640000}"/>
    <cellStyle name="Normal 4 2 3 6 2" xfId="8059" xr:uid="{00000000-0005-0000-0000-000095640000}"/>
    <cellStyle name="Normal 4 2 3 6 3" xfId="12336" xr:uid="{00000000-0005-0000-0000-000096640000}"/>
    <cellStyle name="Normal 4 2 3 6 4" xfId="16595" xr:uid="{00000000-0005-0000-0000-000097640000}"/>
    <cellStyle name="Normal 4 2 3 6 5" xfId="20813" xr:uid="{00000000-0005-0000-0000-000098640000}"/>
    <cellStyle name="Normal 4 2 3 6 6" xfId="25009" xr:uid="{00000000-0005-0000-0000-000099640000}"/>
    <cellStyle name="Normal 4 2 3 6 7" xfId="28905" xr:uid="{00000000-0005-0000-0000-00009A640000}"/>
    <cellStyle name="Normal 4 2 3 7" xfId="4434" xr:uid="{00000000-0005-0000-0000-00009B640000}"/>
    <cellStyle name="Normal 4 2 3 7 2" xfId="9406" xr:uid="{00000000-0005-0000-0000-00009C640000}"/>
    <cellStyle name="Normal 4 2 3 7 3" xfId="13684" xr:uid="{00000000-0005-0000-0000-00009D640000}"/>
    <cellStyle name="Normal 4 2 3 7 4" xfId="17940" xr:uid="{00000000-0005-0000-0000-00009E640000}"/>
    <cellStyle name="Normal 4 2 3 7 5" xfId="22157" xr:uid="{00000000-0005-0000-0000-00009F640000}"/>
    <cellStyle name="Normal 4 2 3 7 6" xfId="26343" xr:uid="{00000000-0005-0000-0000-0000A0640000}"/>
    <cellStyle name="Normal 4 2 3 7 7" xfId="30222" xr:uid="{00000000-0005-0000-0000-0000A1640000}"/>
    <cellStyle name="Normal 4 2 3 8" xfId="5299" xr:uid="{00000000-0005-0000-0000-0000A2640000}"/>
    <cellStyle name="Normal 4 2 3 9" xfId="7716" xr:uid="{00000000-0005-0000-0000-0000A3640000}"/>
    <cellStyle name="Normal 4 2 4" xfId="391" xr:uid="{00000000-0005-0000-0000-0000A4640000}"/>
    <cellStyle name="Normal 4 2 4 10" xfId="10211" xr:uid="{00000000-0005-0000-0000-0000A5640000}"/>
    <cellStyle name="Normal 4 2 4 11" xfId="14490" xr:uid="{00000000-0005-0000-0000-0000A6640000}"/>
    <cellStyle name="Normal 4 2 4 12" xfId="20486" xr:uid="{00000000-0005-0000-0000-0000A7640000}"/>
    <cellStyle name="Normal 4 2 4 13" xfId="22994" xr:uid="{00000000-0005-0000-0000-0000A8640000}"/>
    <cellStyle name="Normal 4 2 4 2" xfId="765" xr:uid="{00000000-0005-0000-0000-0000A9640000}"/>
    <cellStyle name="Normal 4 2 4 2 10" xfId="22818" xr:uid="{00000000-0005-0000-0000-0000AA640000}"/>
    <cellStyle name="Normal 4 2 4 2 11" xfId="26970" xr:uid="{00000000-0005-0000-0000-0000AB640000}"/>
    <cellStyle name="Normal 4 2 4 2 2" xfId="2584" xr:uid="{00000000-0005-0000-0000-0000AC640000}"/>
    <cellStyle name="Normal 4 2 4 2 2 2" xfId="4132" xr:uid="{00000000-0005-0000-0000-0000AD640000}"/>
    <cellStyle name="Normal 4 2 4 2 2 2 2" xfId="9106" xr:uid="{00000000-0005-0000-0000-0000AE640000}"/>
    <cellStyle name="Normal 4 2 4 2 2 2 3" xfId="13383" xr:uid="{00000000-0005-0000-0000-0000AF640000}"/>
    <cellStyle name="Normal 4 2 4 2 2 2 4" xfId="17641" xr:uid="{00000000-0005-0000-0000-0000B0640000}"/>
    <cellStyle name="Normal 4 2 4 2 2 2 5" xfId="21860" xr:uid="{00000000-0005-0000-0000-0000B1640000}"/>
    <cellStyle name="Normal 4 2 4 2 2 2 6" xfId="26055" xr:uid="{00000000-0005-0000-0000-0000B2640000}"/>
    <cellStyle name="Normal 4 2 4 2 2 2 7" xfId="29951" xr:uid="{00000000-0005-0000-0000-0000B3640000}"/>
    <cellStyle name="Normal 4 2 4 2 2 3" xfId="7559" xr:uid="{00000000-0005-0000-0000-0000B4640000}"/>
    <cellStyle name="Normal 4 2 4 2 2 4" xfId="11844" xr:uid="{00000000-0005-0000-0000-0000B5640000}"/>
    <cellStyle name="Normal 4 2 4 2 2 5" xfId="16116" xr:uid="{00000000-0005-0000-0000-0000B6640000}"/>
    <cellStyle name="Normal 4 2 4 2 2 6" xfId="20349" xr:uid="{00000000-0005-0000-0000-0000B7640000}"/>
    <cellStyle name="Normal 4 2 4 2 2 7" xfId="24588" xr:uid="{00000000-0005-0000-0000-0000B8640000}"/>
    <cellStyle name="Normal 4 2 4 2 2 8" xfId="28662" xr:uid="{00000000-0005-0000-0000-0000B9640000}"/>
    <cellStyle name="Normal 4 2 4 2 3" xfId="1754" xr:uid="{00000000-0005-0000-0000-0000BA640000}"/>
    <cellStyle name="Normal 4 2 4 2 3 2" xfId="6728" xr:uid="{00000000-0005-0000-0000-0000BB640000}"/>
    <cellStyle name="Normal 4 2 4 2 3 3" xfId="11016" xr:uid="{00000000-0005-0000-0000-0000BC640000}"/>
    <cellStyle name="Normal 4 2 4 2 3 4" xfId="15291" xr:uid="{00000000-0005-0000-0000-0000BD640000}"/>
    <cellStyle name="Normal 4 2 4 2 3 5" xfId="19528" xr:uid="{00000000-0005-0000-0000-0000BE640000}"/>
    <cellStyle name="Normal 4 2 4 2 3 6" xfId="23771" xr:uid="{00000000-0005-0000-0000-0000BF640000}"/>
    <cellStyle name="Normal 4 2 4 2 3 7" xfId="27857" xr:uid="{00000000-0005-0000-0000-0000C0640000}"/>
    <cellStyle name="Normal 4 2 4 2 4" xfId="3475" xr:uid="{00000000-0005-0000-0000-0000C1640000}"/>
    <cellStyle name="Normal 4 2 4 2 4 2" xfId="8449" xr:uid="{00000000-0005-0000-0000-0000C2640000}"/>
    <cellStyle name="Normal 4 2 4 2 4 3" xfId="12726" xr:uid="{00000000-0005-0000-0000-0000C3640000}"/>
    <cellStyle name="Normal 4 2 4 2 4 4" xfId="16984" xr:uid="{00000000-0005-0000-0000-0000C4640000}"/>
    <cellStyle name="Normal 4 2 4 2 4 5" xfId="21203" xr:uid="{00000000-0005-0000-0000-0000C5640000}"/>
    <cellStyle name="Normal 4 2 4 2 4 6" xfId="25398" xr:uid="{00000000-0005-0000-0000-0000C6640000}"/>
    <cellStyle name="Normal 4 2 4 2 4 7" xfId="29294" xr:uid="{00000000-0005-0000-0000-0000C7640000}"/>
    <cellStyle name="Normal 4 2 4 2 5" xfId="4823" xr:uid="{00000000-0005-0000-0000-0000C8640000}"/>
    <cellStyle name="Normal 4 2 4 2 5 2" xfId="9795" xr:uid="{00000000-0005-0000-0000-0000C9640000}"/>
    <cellStyle name="Normal 4 2 4 2 5 3" xfId="14073" xr:uid="{00000000-0005-0000-0000-0000CA640000}"/>
    <cellStyle name="Normal 4 2 4 2 5 4" xfId="18329" xr:uid="{00000000-0005-0000-0000-0000CB640000}"/>
    <cellStyle name="Normal 4 2 4 2 5 5" xfId="22546" xr:uid="{00000000-0005-0000-0000-0000CC640000}"/>
    <cellStyle name="Normal 4 2 4 2 5 6" xfId="26732" xr:uid="{00000000-0005-0000-0000-0000CD640000}"/>
    <cellStyle name="Normal 4 2 4 2 5 7" xfId="30611" xr:uid="{00000000-0005-0000-0000-0000CE640000}"/>
    <cellStyle name="Normal 4 2 4 2 6" xfId="5741" xr:uid="{00000000-0005-0000-0000-0000CF640000}"/>
    <cellStyle name="Normal 4 2 4 2 7" xfId="10033" xr:uid="{00000000-0005-0000-0000-0000D0640000}"/>
    <cellStyle name="Normal 4 2 4 2 8" xfId="14311" xr:uid="{00000000-0005-0000-0000-0000D1640000}"/>
    <cellStyle name="Normal 4 2 4 2 9" xfId="18567" xr:uid="{00000000-0005-0000-0000-0000D2640000}"/>
    <cellStyle name="Normal 4 2 4 3" xfId="2024" xr:uid="{00000000-0005-0000-0000-0000D3640000}"/>
    <cellStyle name="Normal 4 2 4 3 2" xfId="3803" xr:uid="{00000000-0005-0000-0000-0000D4640000}"/>
    <cellStyle name="Normal 4 2 4 3 2 2" xfId="8777" xr:uid="{00000000-0005-0000-0000-0000D5640000}"/>
    <cellStyle name="Normal 4 2 4 3 2 3" xfId="13054" xr:uid="{00000000-0005-0000-0000-0000D6640000}"/>
    <cellStyle name="Normal 4 2 4 3 2 4" xfId="17312" xr:uid="{00000000-0005-0000-0000-0000D7640000}"/>
    <cellStyle name="Normal 4 2 4 3 2 5" xfId="21531" xr:uid="{00000000-0005-0000-0000-0000D8640000}"/>
    <cellStyle name="Normal 4 2 4 3 2 6" xfId="25726" xr:uid="{00000000-0005-0000-0000-0000D9640000}"/>
    <cellStyle name="Normal 4 2 4 3 2 7" xfId="29622" xr:uid="{00000000-0005-0000-0000-0000DA640000}"/>
    <cellStyle name="Normal 4 2 4 3 3" xfId="6998" xr:uid="{00000000-0005-0000-0000-0000DB640000}"/>
    <cellStyle name="Normal 4 2 4 3 4" xfId="11283" xr:uid="{00000000-0005-0000-0000-0000DC640000}"/>
    <cellStyle name="Normal 4 2 4 3 5" xfId="15555" xr:uid="{00000000-0005-0000-0000-0000DD640000}"/>
    <cellStyle name="Normal 4 2 4 3 6" xfId="19789" xr:uid="{00000000-0005-0000-0000-0000DE640000}"/>
    <cellStyle name="Normal 4 2 4 3 7" xfId="24027" xr:uid="{00000000-0005-0000-0000-0000DF640000}"/>
    <cellStyle name="Normal 4 2 4 3 8" xfId="28105" xr:uid="{00000000-0005-0000-0000-0000E0640000}"/>
    <cellStyle name="Normal 4 2 4 4" xfId="1163" xr:uid="{00000000-0005-0000-0000-0000E1640000}"/>
    <cellStyle name="Normal 4 2 4 4 2" xfId="6138" xr:uid="{00000000-0005-0000-0000-0000E2640000}"/>
    <cellStyle name="Normal 4 2 4 4 3" xfId="10427" xr:uid="{00000000-0005-0000-0000-0000E3640000}"/>
    <cellStyle name="Normal 4 2 4 4 4" xfId="14705" xr:uid="{00000000-0005-0000-0000-0000E4640000}"/>
    <cellStyle name="Normal 4 2 4 4 5" xfId="18947" xr:uid="{00000000-0005-0000-0000-0000E5640000}"/>
    <cellStyle name="Normal 4 2 4 4 6" xfId="23193" xr:uid="{00000000-0005-0000-0000-0000E6640000}"/>
    <cellStyle name="Normal 4 2 4 4 7" xfId="27298" xr:uid="{00000000-0005-0000-0000-0000E7640000}"/>
    <cellStyle name="Normal 4 2 4 5" xfId="2890" xr:uid="{00000000-0005-0000-0000-0000E8640000}"/>
    <cellStyle name="Normal 4 2 4 6" xfId="3146" xr:uid="{00000000-0005-0000-0000-0000E9640000}"/>
    <cellStyle name="Normal 4 2 4 6 2" xfId="8119" xr:uid="{00000000-0005-0000-0000-0000EA640000}"/>
    <cellStyle name="Normal 4 2 4 6 3" xfId="12396" xr:uid="{00000000-0005-0000-0000-0000EB640000}"/>
    <cellStyle name="Normal 4 2 4 6 4" xfId="16655" xr:uid="{00000000-0005-0000-0000-0000EC640000}"/>
    <cellStyle name="Normal 4 2 4 6 5" xfId="20873" xr:uid="{00000000-0005-0000-0000-0000ED640000}"/>
    <cellStyle name="Normal 4 2 4 6 6" xfId="25069" xr:uid="{00000000-0005-0000-0000-0000EE640000}"/>
    <cellStyle name="Normal 4 2 4 6 7" xfId="28965" xr:uid="{00000000-0005-0000-0000-0000EF640000}"/>
    <cellStyle name="Normal 4 2 4 7" xfId="4494" xr:uid="{00000000-0005-0000-0000-0000F0640000}"/>
    <cellStyle name="Normal 4 2 4 7 2" xfId="9466" xr:uid="{00000000-0005-0000-0000-0000F1640000}"/>
    <cellStyle name="Normal 4 2 4 7 3" xfId="13744" xr:uid="{00000000-0005-0000-0000-0000F2640000}"/>
    <cellStyle name="Normal 4 2 4 7 4" xfId="18000" xr:uid="{00000000-0005-0000-0000-0000F3640000}"/>
    <cellStyle name="Normal 4 2 4 7 5" xfId="22217" xr:uid="{00000000-0005-0000-0000-0000F4640000}"/>
    <cellStyle name="Normal 4 2 4 7 6" xfId="26403" xr:uid="{00000000-0005-0000-0000-0000F5640000}"/>
    <cellStyle name="Normal 4 2 4 7 7" xfId="30282" xr:uid="{00000000-0005-0000-0000-0000F6640000}"/>
    <cellStyle name="Normal 4 2 4 8" xfId="5368" xr:uid="{00000000-0005-0000-0000-0000F7640000}"/>
    <cellStyle name="Normal 4 2 4 9" xfId="5921" xr:uid="{00000000-0005-0000-0000-0000F8640000}"/>
    <cellStyle name="Normal 4 2 5" xfId="539" xr:uid="{00000000-0005-0000-0000-0000F9640000}"/>
    <cellStyle name="Normal 4 2 5 10" xfId="9283" xr:uid="{00000000-0005-0000-0000-0000FA640000}"/>
    <cellStyle name="Normal 4 2 5 11" xfId="19402" xr:uid="{00000000-0005-0000-0000-0000FB640000}"/>
    <cellStyle name="Normal 4 2 5 12" xfId="20522" xr:uid="{00000000-0005-0000-0000-0000FC640000}"/>
    <cellStyle name="Normal 4 2 5 2" xfId="913" xr:uid="{00000000-0005-0000-0000-0000FD640000}"/>
    <cellStyle name="Normal 4 2 5 2 10" xfId="22966" xr:uid="{00000000-0005-0000-0000-0000FE640000}"/>
    <cellStyle name="Normal 4 2 5 2 11" xfId="27118" xr:uid="{00000000-0005-0000-0000-0000FF640000}"/>
    <cellStyle name="Normal 4 2 5 2 2" xfId="2585" xr:uid="{00000000-0005-0000-0000-000000650000}"/>
    <cellStyle name="Normal 4 2 5 2 2 2" xfId="4280" xr:uid="{00000000-0005-0000-0000-000001650000}"/>
    <cellStyle name="Normal 4 2 5 2 2 2 2" xfId="9254" xr:uid="{00000000-0005-0000-0000-000002650000}"/>
    <cellStyle name="Normal 4 2 5 2 2 2 3" xfId="13531" xr:uid="{00000000-0005-0000-0000-000003650000}"/>
    <cellStyle name="Normal 4 2 5 2 2 2 4" xfId="17789" xr:uid="{00000000-0005-0000-0000-000004650000}"/>
    <cellStyle name="Normal 4 2 5 2 2 2 5" xfId="22008" xr:uid="{00000000-0005-0000-0000-000005650000}"/>
    <cellStyle name="Normal 4 2 5 2 2 2 6" xfId="26203" xr:uid="{00000000-0005-0000-0000-000006650000}"/>
    <cellStyle name="Normal 4 2 5 2 2 2 7" xfId="30099" xr:uid="{00000000-0005-0000-0000-000007650000}"/>
    <cellStyle name="Normal 4 2 5 2 2 3" xfId="7560" xr:uid="{00000000-0005-0000-0000-000008650000}"/>
    <cellStyle name="Normal 4 2 5 2 2 4" xfId="11845" xr:uid="{00000000-0005-0000-0000-000009650000}"/>
    <cellStyle name="Normal 4 2 5 2 2 5" xfId="16117" xr:uid="{00000000-0005-0000-0000-00000A650000}"/>
    <cellStyle name="Normal 4 2 5 2 2 6" xfId="20350" xr:uid="{00000000-0005-0000-0000-00000B650000}"/>
    <cellStyle name="Normal 4 2 5 2 2 7" xfId="24589" xr:uid="{00000000-0005-0000-0000-00000C650000}"/>
    <cellStyle name="Normal 4 2 5 2 2 8" xfId="28663" xr:uid="{00000000-0005-0000-0000-00000D650000}"/>
    <cellStyle name="Normal 4 2 5 2 3" xfId="1755" xr:uid="{00000000-0005-0000-0000-00000E650000}"/>
    <cellStyle name="Normal 4 2 5 2 3 2" xfId="6729" xr:uid="{00000000-0005-0000-0000-00000F650000}"/>
    <cellStyle name="Normal 4 2 5 2 3 3" xfId="11017" xr:uid="{00000000-0005-0000-0000-000010650000}"/>
    <cellStyle name="Normal 4 2 5 2 3 4" xfId="15292" xr:uid="{00000000-0005-0000-0000-000011650000}"/>
    <cellStyle name="Normal 4 2 5 2 3 5" xfId="19529" xr:uid="{00000000-0005-0000-0000-000012650000}"/>
    <cellStyle name="Normal 4 2 5 2 3 6" xfId="23772" xr:uid="{00000000-0005-0000-0000-000013650000}"/>
    <cellStyle name="Normal 4 2 5 2 3 7" xfId="27858" xr:uid="{00000000-0005-0000-0000-000014650000}"/>
    <cellStyle name="Normal 4 2 5 2 4" xfId="3623" xr:uid="{00000000-0005-0000-0000-000015650000}"/>
    <cellStyle name="Normal 4 2 5 2 4 2" xfId="8597" xr:uid="{00000000-0005-0000-0000-000016650000}"/>
    <cellStyle name="Normal 4 2 5 2 4 3" xfId="12874" xr:uid="{00000000-0005-0000-0000-000017650000}"/>
    <cellStyle name="Normal 4 2 5 2 4 4" xfId="17132" xr:uid="{00000000-0005-0000-0000-000018650000}"/>
    <cellStyle name="Normal 4 2 5 2 4 5" xfId="21351" xr:uid="{00000000-0005-0000-0000-000019650000}"/>
    <cellStyle name="Normal 4 2 5 2 4 6" xfId="25546" xr:uid="{00000000-0005-0000-0000-00001A650000}"/>
    <cellStyle name="Normal 4 2 5 2 4 7" xfId="29442" xr:uid="{00000000-0005-0000-0000-00001B650000}"/>
    <cellStyle name="Normal 4 2 5 2 5" xfId="4971" xr:uid="{00000000-0005-0000-0000-00001C650000}"/>
    <cellStyle name="Normal 4 2 5 2 5 2" xfId="9943" xr:uid="{00000000-0005-0000-0000-00001D650000}"/>
    <cellStyle name="Normal 4 2 5 2 5 3" xfId="14221" xr:uid="{00000000-0005-0000-0000-00001E650000}"/>
    <cellStyle name="Normal 4 2 5 2 5 4" xfId="18477" xr:uid="{00000000-0005-0000-0000-00001F650000}"/>
    <cellStyle name="Normal 4 2 5 2 5 5" xfId="22694" xr:uid="{00000000-0005-0000-0000-000020650000}"/>
    <cellStyle name="Normal 4 2 5 2 5 6" xfId="26880" xr:uid="{00000000-0005-0000-0000-000021650000}"/>
    <cellStyle name="Normal 4 2 5 2 5 7" xfId="30759" xr:uid="{00000000-0005-0000-0000-000022650000}"/>
    <cellStyle name="Normal 4 2 5 2 6" xfId="5889" xr:uid="{00000000-0005-0000-0000-000023650000}"/>
    <cellStyle name="Normal 4 2 5 2 7" xfId="10181" xr:uid="{00000000-0005-0000-0000-000024650000}"/>
    <cellStyle name="Normal 4 2 5 2 8" xfId="14459" xr:uid="{00000000-0005-0000-0000-000025650000}"/>
    <cellStyle name="Normal 4 2 5 2 9" xfId="18715" xr:uid="{00000000-0005-0000-0000-000026650000}"/>
    <cellStyle name="Normal 4 2 5 3" xfId="2186" xr:uid="{00000000-0005-0000-0000-000027650000}"/>
    <cellStyle name="Normal 4 2 5 3 2" xfId="3951" xr:uid="{00000000-0005-0000-0000-000028650000}"/>
    <cellStyle name="Normal 4 2 5 3 2 2" xfId="8925" xr:uid="{00000000-0005-0000-0000-000029650000}"/>
    <cellStyle name="Normal 4 2 5 3 2 3" xfId="13202" xr:uid="{00000000-0005-0000-0000-00002A650000}"/>
    <cellStyle name="Normal 4 2 5 3 2 4" xfId="17460" xr:uid="{00000000-0005-0000-0000-00002B650000}"/>
    <cellStyle name="Normal 4 2 5 3 2 5" xfId="21679" xr:uid="{00000000-0005-0000-0000-00002C650000}"/>
    <cellStyle name="Normal 4 2 5 3 2 6" xfId="25874" xr:uid="{00000000-0005-0000-0000-00002D650000}"/>
    <cellStyle name="Normal 4 2 5 3 2 7" xfId="29770" xr:uid="{00000000-0005-0000-0000-00002E650000}"/>
    <cellStyle name="Normal 4 2 5 3 3" xfId="7160" xr:uid="{00000000-0005-0000-0000-00002F650000}"/>
    <cellStyle name="Normal 4 2 5 3 4" xfId="11445" xr:uid="{00000000-0005-0000-0000-000030650000}"/>
    <cellStyle name="Normal 4 2 5 3 5" xfId="15717" xr:uid="{00000000-0005-0000-0000-000031650000}"/>
    <cellStyle name="Normal 4 2 5 3 6" xfId="19951" xr:uid="{00000000-0005-0000-0000-000032650000}"/>
    <cellStyle name="Normal 4 2 5 3 7" xfId="24189" xr:uid="{00000000-0005-0000-0000-000033650000}"/>
    <cellStyle name="Normal 4 2 5 3 8" xfId="28267" xr:uid="{00000000-0005-0000-0000-000034650000}"/>
    <cellStyle name="Normal 4 2 5 4" xfId="1329" xr:uid="{00000000-0005-0000-0000-000035650000}"/>
    <cellStyle name="Normal 4 2 5 4 2" xfId="6304" xr:uid="{00000000-0005-0000-0000-000036650000}"/>
    <cellStyle name="Normal 4 2 5 4 3" xfId="10593" xr:uid="{00000000-0005-0000-0000-000037650000}"/>
    <cellStyle name="Normal 4 2 5 4 4" xfId="14869" xr:uid="{00000000-0005-0000-0000-000038650000}"/>
    <cellStyle name="Normal 4 2 5 4 5" xfId="19110" xr:uid="{00000000-0005-0000-0000-000039650000}"/>
    <cellStyle name="Normal 4 2 5 4 6" xfId="23357" xr:uid="{00000000-0005-0000-0000-00003A650000}"/>
    <cellStyle name="Normal 4 2 5 4 7" xfId="27460" xr:uid="{00000000-0005-0000-0000-00003B650000}"/>
    <cellStyle name="Normal 4 2 5 5" xfId="3294" xr:uid="{00000000-0005-0000-0000-00003C650000}"/>
    <cellStyle name="Normal 4 2 5 5 2" xfId="8267" xr:uid="{00000000-0005-0000-0000-00003D650000}"/>
    <cellStyle name="Normal 4 2 5 5 3" xfId="12544" xr:uid="{00000000-0005-0000-0000-00003E650000}"/>
    <cellStyle name="Normal 4 2 5 5 4" xfId="16803" xr:uid="{00000000-0005-0000-0000-00003F650000}"/>
    <cellStyle name="Normal 4 2 5 5 5" xfId="21021" xr:uid="{00000000-0005-0000-0000-000040650000}"/>
    <cellStyle name="Normal 4 2 5 5 6" xfId="25217" xr:uid="{00000000-0005-0000-0000-000041650000}"/>
    <cellStyle name="Normal 4 2 5 5 7" xfId="29113" xr:uid="{00000000-0005-0000-0000-000042650000}"/>
    <cellStyle name="Normal 4 2 5 6" xfId="4642" xr:uid="{00000000-0005-0000-0000-000043650000}"/>
    <cellStyle name="Normal 4 2 5 6 2" xfId="9614" xr:uid="{00000000-0005-0000-0000-000044650000}"/>
    <cellStyle name="Normal 4 2 5 6 3" xfId="13892" xr:uid="{00000000-0005-0000-0000-000045650000}"/>
    <cellStyle name="Normal 4 2 5 6 4" xfId="18148" xr:uid="{00000000-0005-0000-0000-000046650000}"/>
    <cellStyle name="Normal 4 2 5 6 5" xfId="22365" xr:uid="{00000000-0005-0000-0000-000047650000}"/>
    <cellStyle name="Normal 4 2 5 6 6" xfId="26551" xr:uid="{00000000-0005-0000-0000-000048650000}"/>
    <cellStyle name="Normal 4 2 5 6 7" xfId="30430" xr:uid="{00000000-0005-0000-0000-000049650000}"/>
    <cellStyle name="Normal 4 2 5 7" xfId="5516" xr:uid="{00000000-0005-0000-0000-00004A650000}"/>
    <cellStyle name="Normal 4 2 5 8" xfId="5541" xr:uid="{00000000-0005-0000-0000-00004B650000}"/>
    <cellStyle name="Normal 4 2 5 9" xfId="5537" xr:uid="{00000000-0005-0000-0000-00004C650000}"/>
    <cellStyle name="Normal 4 2 6" xfId="640" xr:uid="{00000000-0005-0000-0000-00004D650000}"/>
    <cellStyle name="Normal 4 2 6 10" xfId="10973" xr:uid="{00000000-0005-0000-0000-00004E650000}"/>
    <cellStyle name="Normal 4 2 6 11" xfId="7904" xr:uid="{00000000-0005-0000-0000-00004F650000}"/>
    <cellStyle name="Normal 4 2 6 12" xfId="16174" xr:uid="{00000000-0005-0000-0000-000050650000}"/>
    <cellStyle name="Normal 4 2 6 2" xfId="1757" xr:uid="{00000000-0005-0000-0000-000051650000}"/>
    <cellStyle name="Normal 4 2 6 2 2" xfId="2587" xr:uid="{00000000-0005-0000-0000-000052650000}"/>
    <cellStyle name="Normal 4 2 6 2 2 2" xfId="7562" xr:uid="{00000000-0005-0000-0000-000053650000}"/>
    <cellStyle name="Normal 4 2 6 2 2 3" xfId="11847" xr:uid="{00000000-0005-0000-0000-000054650000}"/>
    <cellStyle name="Normal 4 2 6 2 2 4" xfId="16119" xr:uid="{00000000-0005-0000-0000-000055650000}"/>
    <cellStyle name="Normal 4 2 6 2 2 5" xfId="20352" xr:uid="{00000000-0005-0000-0000-000056650000}"/>
    <cellStyle name="Normal 4 2 6 2 2 6" xfId="24591" xr:uid="{00000000-0005-0000-0000-000057650000}"/>
    <cellStyle name="Normal 4 2 6 2 2 7" xfId="28665" xr:uid="{00000000-0005-0000-0000-000058650000}"/>
    <cellStyle name="Normal 4 2 6 2 3" xfId="4007" xr:uid="{00000000-0005-0000-0000-000059650000}"/>
    <cellStyle name="Normal 4 2 6 2 3 2" xfId="8981" xr:uid="{00000000-0005-0000-0000-00005A650000}"/>
    <cellStyle name="Normal 4 2 6 2 3 3" xfId="13258" xr:uid="{00000000-0005-0000-0000-00005B650000}"/>
    <cellStyle name="Normal 4 2 6 2 3 4" xfId="17516" xr:uid="{00000000-0005-0000-0000-00005C650000}"/>
    <cellStyle name="Normal 4 2 6 2 3 5" xfId="21735" xr:uid="{00000000-0005-0000-0000-00005D650000}"/>
    <cellStyle name="Normal 4 2 6 2 3 6" xfId="25930" xr:uid="{00000000-0005-0000-0000-00005E650000}"/>
    <cellStyle name="Normal 4 2 6 2 3 7" xfId="29826" xr:uid="{00000000-0005-0000-0000-00005F650000}"/>
    <cellStyle name="Normal 4 2 6 2 4" xfId="6731" xr:uid="{00000000-0005-0000-0000-000060650000}"/>
    <cellStyle name="Normal 4 2 6 2 5" xfId="11019" xr:uid="{00000000-0005-0000-0000-000061650000}"/>
    <cellStyle name="Normal 4 2 6 2 6" xfId="15294" xr:uid="{00000000-0005-0000-0000-000062650000}"/>
    <cellStyle name="Normal 4 2 6 2 7" xfId="19531" xr:uid="{00000000-0005-0000-0000-000063650000}"/>
    <cellStyle name="Normal 4 2 6 2 8" xfId="23774" xr:uid="{00000000-0005-0000-0000-000064650000}"/>
    <cellStyle name="Normal 4 2 6 2 9" xfId="27860" xr:uid="{00000000-0005-0000-0000-000065650000}"/>
    <cellStyle name="Normal 4 2 6 3" xfId="2586" xr:uid="{00000000-0005-0000-0000-000066650000}"/>
    <cellStyle name="Normal 4 2 6 3 2" xfId="7561" xr:uid="{00000000-0005-0000-0000-000067650000}"/>
    <cellStyle name="Normal 4 2 6 3 3" xfId="11846" xr:uid="{00000000-0005-0000-0000-000068650000}"/>
    <cellStyle name="Normal 4 2 6 3 4" xfId="16118" xr:uid="{00000000-0005-0000-0000-000069650000}"/>
    <cellStyle name="Normal 4 2 6 3 5" xfId="20351" xr:uid="{00000000-0005-0000-0000-00006A650000}"/>
    <cellStyle name="Normal 4 2 6 3 6" xfId="24590" xr:uid="{00000000-0005-0000-0000-00006B650000}"/>
    <cellStyle name="Normal 4 2 6 3 7" xfId="28664" xr:uid="{00000000-0005-0000-0000-00006C650000}"/>
    <cellStyle name="Normal 4 2 6 4" xfId="1756" xr:uid="{00000000-0005-0000-0000-00006D650000}"/>
    <cellStyle name="Normal 4 2 6 4 2" xfId="6730" xr:uid="{00000000-0005-0000-0000-00006E650000}"/>
    <cellStyle name="Normal 4 2 6 4 3" xfId="11018" xr:uid="{00000000-0005-0000-0000-00006F650000}"/>
    <cellStyle name="Normal 4 2 6 4 4" xfId="15293" xr:uid="{00000000-0005-0000-0000-000070650000}"/>
    <cellStyle name="Normal 4 2 6 4 5" xfId="19530" xr:uid="{00000000-0005-0000-0000-000071650000}"/>
    <cellStyle name="Normal 4 2 6 4 6" xfId="23773" xr:uid="{00000000-0005-0000-0000-000072650000}"/>
    <cellStyle name="Normal 4 2 6 4 7" xfId="27859" xr:uid="{00000000-0005-0000-0000-000073650000}"/>
    <cellStyle name="Normal 4 2 6 5" xfId="3350" xr:uid="{00000000-0005-0000-0000-000074650000}"/>
    <cellStyle name="Normal 4 2 6 5 2" xfId="8324" xr:uid="{00000000-0005-0000-0000-000075650000}"/>
    <cellStyle name="Normal 4 2 6 5 3" xfId="12601" xr:uid="{00000000-0005-0000-0000-000076650000}"/>
    <cellStyle name="Normal 4 2 6 5 4" xfId="16859" xr:uid="{00000000-0005-0000-0000-000077650000}"/>
    <cellStyle name="Normal 4 2 6 5 5" xfId="21078" xr:uid="{00000000-0005-0000-0000-000078650000}"/>
    <cellStyle name="Normal 4 2 6 5 6" xfId="25273" xr:uid="{00000000-0005-0000-0000-000079650000}"/>
    <cellStyle name="Normal 4 2 6 5 7" xfId="29169" xr:uid="{00000000-0005-0000-0000-00007A650000}"/>
    <cellStyle name="Normal 4 2 6 6" xfId="4698" xr:uid="{00000000-0005-0000-0000-00007B650000}"/>
    <cellStyle name="Normal 4 2 6 6 2" xfId="9670" xr:uid="{00000000-0005-0000-0000-00007C650000}"/>
    <cellStyle name="Normal 4 2 6 6 3" xfId="13948" xr:uid="{00000000-0005-0000-0000-00007D650000}"/>
    <cellStyle name="Normal 4 2 6 6 4" xfId="18204" xr:uid="{00000000-0005-0000-0000-00007E650000}"/>
    <cellStyle name="Normal 4 2 6 6 5" xfId="22421" xr:uid="{00000000-0005-0000-0000-00007F650000}"/>
    <cellStyle name="Normal 4 2 6 6 6" xfId="26607" xr:uid="{00000000-0005-0000-0000-000080650000}"/>
    <cellStyle name="Normal 4 2 6 6 7" xfId="30486" xr:uid="{00000000-0005-0000-0000-000081650000}"/>
    <cellStyle name="Normal 4 2 6 7" xfId="5616" xr:uid="{00000000-0005-0000-0000-000082650000}"/>
    <cellStyle name="Normal 4 2 6 8" xfId="5103" xr:uid="{00000000-0005-0000-0000-000083650000}"/>
    <cellStyle name="Normal 4 2 6 9" xfId="6685" xr:uid="{00000000-0005-0000-0000-000084650000}"/>
    <cellStyle name="Normal 4 2 7" xfId="1758" xr:uid="{00000000-0005-0000-0000-000085650000}"/>
    <cellStyle name="Normal 4 2 7 2" xfId="2588" xr:uid="{00000000-0005-0000-0000-000086650000}"/>
    <cellStyle name="Normal 4 2 7 2 2" xfId="7563" xr:uid="{00000000-0005-0000-0000-000087650000}"/>
    <cellStyle name="Normal 4 2 7 2 3" xfId="11848" xr:uid="{00000000-0005-0000-0000-000088650000}"/>
    <cellStyle name="Normal 4 2 7 2 4" xfId="16120" xr:uid="{00000000-0005-0000-0000-000089650000}"/>
    <cellStyle name="Normal 4 2 7 2 5" xfId="20353" xr:uid="{00000000-0005-0000-0000-00008A650000}"/>
    <cellStyle name="Normal 4 2 7 2 6" xfId="24592" xr:uid="{00000000-0005-0000-0000-00008B650000}"/>
    <cellStyle name="Normal 4 2 7 2 7" xfId="28666" xr:uid="{00000000-0005-0000-0000-00008C650000}"/>
    <cellStyle name="Normal 4 2 7 3" xfId="3678" xr:uid="{00000000-0005-0000-0000-00008D650000}"/>
    <cellStyle name="Normal 4 2 7 3 2" xfId="8652" xr:uid="{00000000-0005-0000-0000-00008E650000}"/>
    <cellStyle name="Normal 4 2 7 3 3" xfId="12929" xr:uid="{00000000-0005-0000-0000-00008F650000}"/>
    <cellStyle name="Normal 4 2 7 3 4" xfId="17187" xr:uid="{00000000-0005-0000-0000-000090650000}"/>
    <cellStyle name="Normal 4 2 7 3 5" xfId="21406" xr:uid="{00000000-0005-0000-0000-000091650000}"/>
    <cellStyle name="Normal 4 2 7 3 6" xfId="25601" xr:uid="{00000000-0005-0000-0000-000092650000}"/>
    <cellStyle name="Normal 4 2 7 3 7" xfId="29497" xr:uid="{00000000-0005-0000-0000-000093650000}"/>
    <cellStyle name="Normal 4 2 7 4" xfId="6732" xr:uid="{00000000-0005-0000-0000-000094650000}"/>
    <cellStyle name="Normal 4 2 7 5" xfId="11020" xr:uid="{00000000-0005-0000-0000-000095650000}"/>
    <cellStyle name="Normal 4 2 7 6" xfId="15295" xr:uid="{00000000-0005-0000-0000-000096650000}"/>
    <cellStyle name="Normal 4 2 7 7" xfId="19532" xr:uid="{00000000-0005-0000-0000-000097650000}"/>
    <cellStyle name="Normal 4 2 7 8" xfId="23775" xr:uid="{00000000-0005-0000-0000-000098650000}"/>
    <cellStyle name="Normal 4 2 7 9" xfId="27861" xr:uid="{00000000-0005-0000-0000-000099650000}"/>
    <cellStyle name="Normal 4 2 8" xfId="1892" xr:uid="{00000000-0005-0000-0000-00009A650000}"/>
    <cellStyle name="Normal 4 2 8 2" xfId="6866" xr:uid="{00000000-0005-0000-0000-00009B650000}"/>
    <cellStyle name="Normal 4 2 8 3" xfId="11152" xr:uid="{00000000-0005-0000-0000-00009C650000}"/>
    <cellStyle name="Normal 4 2 8 4" xfId="15426" xr:uid="{00000000-0005-0000-0000-00009D650000}"/>
    <cellStyle name="Normal 4 2 8 5" xfId="19661" xr:uid="{00000000-0005-0000-0000-00009E650000}"/>
    <cellStyle name="Normal 4 2 8 6" xfId="23901" xr:uid="{00000000-0005-0000-0000-00009F650000}"/>
    <cellStyle name="Normal 4 2 8 7" xfId="27982" xr:uid="{00000000-0005-0000-0000-0000A0650000}"/>
    <cellStyle name="Normal 4 2 9" xfId="989" xr:uid="{00000000-0005-0000-0000-0000A1650000}"/>
    <cellStyle name="Normal 4 2 9 2" xfId="5965" xr:uid="{00000000-0005-0000-0000-0000A2650000}"/>
    <cellStyle name="Normal 4 2 9 3" xfId="10255" xr:uid="{00000000-0005-0000-0000-0000A3650000}"/>
    <cellStyle name="Normal 4 2 9 4" xfId="14533" xr:uid="{00000000-0005-0000-0000-0000A4650000}"/>
    <cellStyle name="Normal 4 2 9 5" xfId="18785" xr:uid="{00000000-0005-0000-0000-0000A5650000}"/>
    <cellStyle name="Normal 4 2 9 6" xfId="23036" xr:uid="{00000000-0005-0000-0000-0000A6650000}"/>
    <cellStyle name="Normal 4 2 9 7" xfId="27173" xr:uid="{00000000-0005-0000-0000-0000A7650000}"/>
    <cellStyle name="Normal 4 3" xfId="190" xr:uid="{00000000-0005-0000-0000-0000A8650000}"/>
    <cellStyle name="Normal 4 3 2" xfId="353" xr:uid="{00000000-0005-0000-0000-0000A9650000}"/>
    <cellStyle name="Normal 4 3 3" xfId="457" xr:uid="{00000000-0005-0000-0000-0000AA650000}"/>
    <cellStyle name="Normal 4 3 3 10" xfId="16412" xr:uid="{00000000-0005-0000-0000-0000AB650000}"/>
    <cellStyle name="Normal 4 3 3 11" xfId="6240" xr:uid="{00000000-0005-0000-0000-0000AC650000}"/>
    <cellStyle name="Normal 4 3 3 12" xfId="24839" xr:uid="{00000000-0005-0000-0000-0000AD650000}"/>
    <cellStyle name="Normal 4 3 3 2" xfId="831" xr:uid="{00000000-0005-0000-0000-0000AE650000}"/>
    <cellStyle name="Normal 4 3 3 2 10" xfId="22884" xr:uid="{00000000-0005-0000-0000-0000AF650000}"/>
    <cellStyle name="Normal 4 3 3 2 11" xfId="27036" xr:uid="{00000000-0005-0000-0000-0000B0650000}"/>
    <cellStyle name="Normal 4 3 3 2 2" xfId="2589" xr:uid="{00000000-0005-0000-0000-0000B1650000}"/>
    <cellStyle name="Normal 4 3 3 2 2 2" xfId="4198" xr:uid="{00000000-0005-0000-0000-0000B2650000}"/>
    <cellStyle name="Normal 4 3 3 2 2 2 2" xfId="9172" xr:uid="{00000000-0005-0000-0000-0000B3650000}"/>
    <cellStyle name="Normal 4 3 3 2 2 2 3" xfId="13449" xr:uid="{00000000-0005-0000-0000-0000B4650000}"/>
    <cellStyle name="Normal 4 3 3 2 2 2 4" xfId="17707" xr:uid="{00000000-0005-0000-0000-0000B5650000}"/>
    <cellStyle name="Normal 4 3 3 2 2 2 5" xfId="21926" xr:uid="{00000000-0005-0000-0000-0000B6650000}"/>
    <cellStyle name="Normal 4 3 3 2 2 2 6" xfId="26121" xr:uid="{00000000-0005-0000-0000-0000B7650000}"/>
    <cellStyle name="Normal 4 3 3 2 2 2 7" xfId="30017" xr:uid="{00000000-0005-0000-0000-0000B8650000}"/>
    <cellStyle name="Normal 4 3 3 2 2 3" xfId="7564" xr:uid="{00000000-0005-0000-0000-0000B9650000}"/>
    <cellStyle name="Normal 4 3 3 2 2 4" xfId="11849" xr:uid="{00000000-0005-0000-0000-0000BA650000}"/>
    <cellStyle name="Normal 4 3 3 2 2 5" xfId="16121" xr:uid="{00000000-0005-0000-0000-0000BB650000}"/>
    <cellStyle name="Normal 4 3 3 2 2 6" xfId="20354" xr:uid="{00000000-0005-0000-0000-0000BC650000}"/>
    <cellStyle name="Normal 4 3 3 2 2 7" xfId="24593" xr:uid="{00000000-0005-0000-0000-0000BD650000}"/>
    <cellStyle name="Normal 4 3 3 2 2 8" xfId="28667" xr:uid="{00000000-0005-0000-0000-0000BE650000}"/>
    <cellStyle name="Normal 4 3 3 2 3" xfId="1759" xr:uid="{00000000-0005-0000-0000-0000BF650000}"/>
    <cellStyle name="Normal 4 3 3 2 3 2" xfId="6733" xr:uid="{00000000-0005-0000-0000-0000C0650000}"/>
    <cellStyle name="Normal 4 3 3 2 3 3" xfId="11021" xr:uid="{00000000-0005-0000-0000-0000C1650000}"/>
    <cellStyle name="Normal 4 3 3 2 3 4" xfId="15296" xr:uid="{00000000-0005-0000-0000-0000C2650000}"/>
    <cellStyle name="Normal 4 3 3 2 3 5" xfId="19533" xr:uid="{00000000-0005-0000-0000-0000C3650000}"/>
    <cellStyle name="Normal 4 3 3 2 3 6" xfId="23776" xr:uid="{00000000-0005-0000-0000-0000C4650000}"/>
    <cellStyle name="Normal 4 3 3 2 3 7" xfId="27862" xr:uid="{00000000-0005-0000-0000-0000C5650000}"/>
    <cellStyle name="Normal 4 3 3 2 4" xfId="3541" xr:uid="{00000000-0005-0000-0000-0000C6650000}"/>
    <cellStyle name="Normal 4 3 3 2 4 2" xfId="8515" xr:uid="{00000000-0005-0000-0000-0000C7650000}"/>
    <cellStyle name="Normal 4 3 3 2 4 3" xfId="12792" xr:uid="{00000000-0005-0000-0000-0000C8650000}"/>
    <cellStyle name="Normal 4 3 3 2 4 4" xfId="17050" xr:uid="{00000000-0005-0000-0000-0000C9650000}"/>
    <cellStyle name="Normal 4 3 3 2 4 5" xfId="21269" xr:uid="{00000000-0005-0000-0000-0000CA650000}"/>
    <cellStyle name="Normal 4 3 3 2 4 6" xfId="25464" xr:uid="{00000000-0005-0000-0000-0000CB650000}"/>
    <cellStyle name="Normal 4 3 3 2 4 7" xfId="29360" xr:uid="{00000000-0005-0000-0000-0000CC650000}"/>
    <cellStyle name="Normal 4 3 3 2 5" xfId="4889" xr:uid="{00000000-0005-0000-0000-0000CD650000}"/>
    <cellStyle name="Normal 4 3 3 2 5 2" xfId="9861" xr:uid="{00000000-0005-0000-0000-0000CE650000}"/>
    <cellStyle name="Normal 4 3 3 2 5 3" xfId="14139" xr:uid="{00000000-0005-0000-0000-0000CF650000}"/>
    <cellStyle name="Normal 4 3 3 2 5 4" xfId="18395" xr:uid="{00000000-0005-0000-0000-0000D0650000}"/>
    <cellStyle name="Normal 4 3 3 2 5 5" xfId="22612" xr:uid="{00000000-0005-0000-0000-0000D1650000}"/>
    <cellStyle name="Normal 4 3 3 2 5 6" xfId="26798" xr:uid="{00000000-0005-0000-0000-0000D2650000}"/>
    <cellStyle name="Normal 4 3 3 2 5 7" xfId="30677" xr:uid="{00000000-0005-0000-0000-0000D3650000}"/>
    <cellStyle name="Normal 4 3 3 2 6" xfId="5807" xr:uid="{00000000-0005-0000-0000-0000D4650000}"/>
    <cellStyle name="Normal 4 3 3 2 7" xfId="10099" xr:uid="{00000000-0005-0000-0000-0000D5650000}"/>
    <cellStyle name="Normal 4 3 3 2 8" xfId="14377" xr:uid="{00000000-0005-0000-0000-0000D6650000}"/>
    <cellStyle name="Normal 4 3 3 2 9" xfId="18633" xr:uid="{00000000-0005-0000-0000-0000D7650000}"/>
    <cellStyle name="Normal 4 3 3 3" xfId="2090" xr:uid="{00000000-0005-0000-0000-0000D8650000}"/>
    <cellStyle name="Normal 4 3 3 3 2" xfId="3869" xr:uid="{00000000-0005-0000-0000-0000D9650000}"/>
    <cellStyle name="Normal 4 3 3 3 2 2" xfId="8843" xr:uid="{00000000-0005-0000-0000-0000DA650000}"/>
    <cellStyle name="Normal 4 3 3 3 2 3" xfId="13120" xr:uid="{00000000-0005-0000-0000-0000DB650000}"/>
    <cellStyle name="Normal 4 3 3 3 2 4" xfId="17378" xr:uid="{00000000-0005-0000-0000-0000DC650000}"/>
    <cellStyle name="Normal 4 3 3 3 2 5" xfId="21597" xr:uid="{00000000-0005-0000-0000-0000DD650000}"/>
    <cellStyle name="Normal 4 3 3 3 2 6" xfId="25792" xr:uid="{00000000-0005-0000-0000-0000DE650000}"/>
    <cellStyle name="Normal 4 3 3 3 2 7" xfId="29688" xr:uid="{00000000-0005-0000-0000-0000DF650000}"/>
    <cellStyle name="Normal 4 3 3 3 3" xfId="7064" xr:uid="{00000000-0005-0000-0000-0000E0650000}"/>
    <cellStyle name="Normal 4 3 3 3 4" xfId="11349" xr:uid="{00000000-0005-0000-0000-0000E1650000}"/>
    <cellStyle name="Normal 4 3 3 3 5" xfId="15621" xr:uid="{00000000-0005-0000-0000-0000E2650000}"/>
    <cellStyle name="Normal 4 3 3 3 6" xfId="19855" xr:uid="{00000000-0005-0000-0000-0000E3650000}"/>
    <cellStyle name="Normal 4 3 3 3 7" xfId="24093" xr:uid="{00000000-0005-0000-0000-0000E4650000}"/>
    <cellStyle name="Normal 4 3 3 3 8" xfId="28171" xr:uid="{00000000-0005-0000-0000-0000E5650000}"/>
    <cellStyle name="Normal 4 3 3 4" xfId="1229" xr:uid="{00000000-0005-0000-0000-0000E6650000}"/>
    <cellStyle name="Normal 4 3 3 4 2" xfId="6204" xr:uid="{00000000-0005-0000-0000-0000E7650000}"/>
    <cellStyle name="Normal 4 3 3 4 3" xfId="10493" xr:uid="{00000000-0005-0000-0000-0000E8650000}"/>
    <cellStyle name="Normal 4 3 3 4 4" xfId="14771" xr:uid="{00000000-0005-0000-0000-0000E9650000}"/>
    <cellStyle name="Normal 4 3 3 4 5" xfId="19013" xr:uid="{00000000-0005-0000-0000-0000EA650000}"/>
    <cellStyle name="Normal 4 3 3 4 6" xfId="23259" xr:uid="{00000000-0005-0000-0000-0000EB650000}"/>
    <cellStyle name="Normal 4 3 3 4 7" xfId="27364" xr:uid="{00000000-0005-0000-0000-0000EC650000}"/>
    <cellStyle name="Normal 4 3 3 5" xfId="3212" xr:uid="{00000000-0005-0000-0000-0000ED650000}"/>
    <cellStyle name="Normal 4 3 3 5 2" xfId="8185" xr:uid="{00000000-0005-0000-0000-0000EE650000}"/>
    <cellStyle name="Normal 4 3 3 5 3" xfId="12462" xr:uid="{00000000-0005-0000-0000-0000EF650000}"/>
    <cellStyle name="Normal 4 3 3 5 4" xfId="16721" xr:uid="{00000000-0005-0000-0000-0000F0650000}"/>
    <cellStyle name="Normal 4 3 3 5 5" xfId="20939" xr:uid="{00000000-0005-0000-0000-0000F1650000}"/>
    <cellStyle name="Normal 4 3 3 5 6" xfId="25135" xr:uid="{00000000-0005-0000-0000-0000F2650000}"/>
    <cellStyle name="Normal 4 3 3 5 7" xfId="29031" xr:uid="{00000000-0005-0000-0000-0000F3650000}"/>
    <cellStyle name="Normal 4 3 3 6" xfId="4560" xr:uid="{00000000-0005-0000-0000-0000F4650000}"/>
    <cellStyle name="Normal 4 3 3 6 2" xfId="9532" xr:uid="{00000000-0005-0000-0000-0000F5650000}"/>
    <cellStyle name="Normal 4 3 3 6 3" xfId="13810" xr:uid="{00000000-0005-0000-0000-0000F6650000}"/>
    <cellStyle name="Normal 4 3 3 6 4" xfId="18066" xr:uid="{00000000-0005-0000-0000-0000F7650000}"/>
    <cellStyle name="Normal 4 3 3 6 5" xfId="22283" xr:uid="{00000000-0005-0000-0000-0000F8650000}"/>
    <cellStyle name="Normal 4 3 3 6 6" xfId="26469" xr:uid="{00000000-0005-0000-0000-0000F9650000}"/>
    <cellStyle name="Normal 4 3 3 6 7" xfId="30348" xr:uid="{00000000-0005-0000-0000-0000FA650000}"/>
    <cellStyle name="Normal 4 3 3 7" xfId="5434" xr:uid="{00000000-0005-0000-0000-0000FB650000}"/>
    <cellStyle name="Normal 4 3 3 8" xfId="7871" xr:uid="{00000000-0005-0000-0000-0000FC650000}"/>
    <cellStyle name="Normal 4 3 3 9" xfId="12151" xr:uid="{00000000-0005-0000-0000-0000FD650000}"/>
    <cellStyle name="Normal 4 3 4" xfId="346" xr:uid="{00000000-0005-0000-0000-0000FE650000}"/>
    <cellStyle name="Normal 4 3 4 10" xfId="16310" xr:uid="{00000000-0005-0000-0000-0000FF650000}"/>
    <cellStyle name="Normal 4 3 4 11" xfId="20464" xr:uid="{00000000-0005-0000-0000-000000660000}"/>
    <cellStyle name="Normal 4 3 4 12" xfId="24756" xr:uid="{00000000-0005-0000-0000-000001660000}"/>
    <cellStyle name="Normal 4 3 4 2" xfId="726" xr:uid="{00000000-0005-0000-0000-000002660000}"/>
    <cellStyle name="Normal 4 3 4 2 10" xfId="22779" xr:uid="{00000000-0005-0000-0000-000003660000}"/>
    <cellStyle name="Normal 4 3 4 2 11" xfId="26931" xr:uid="{00000000-0005-0000-0000-000004660000}"/>
    <cellStyle name="Normal 4 3 4 2 2" xfId="2590" xr:uid="{00000000-0005-0000-0000-000005660000}"/>
    <cellStyle name="Normal 4 3 4 2 2 2" xfId="4093" xr:uid="{00000000-0005-0000-0000-000006660000}"/>
    <cellStyle name="Normal 4 3 4 2 2 2 2" xfId="9067" xr:uid="{00000000-0005-0000-0000-000007660000}"/>
    <cellStyle name="Normal 4 3 4 2 2 2 3" xfId="13344" xr:uid="{00000000-0005-0000-0000-000008660000}"/>
    <cellStyle name="Normal 4 3 4 2 2 2 4" xfId="17602" xr:uid="{00000000-0005-0000-0000-000009660000}"/>
    <cellStyle name="Normal 4 3 4 2 2 2 5" xfId="21821" xr:uid="{00000000-0005-0000-0000-00000A660000}"/>
    <cellStyle name="Normal 4 3 4 2 2 2 6" xfId="26016" xr:uid="{00000000-0005-0000-0000-00000B660000}"/>
    <cellStyle name="Normal 4 3 4 2 2 2 7" xfId="29912" xr:uid="{00000000-0005-0000-0000-00000C660000}"/>
    <cellStyle name="Normal 4 3 4 2 2 3" xfId="7565" xr:uid="{00000000-0005-0000-0000-00000D660000}"/>
    <cellStyle name="Normal 4 3 4 2 2 4" xfId="11850" xr:uid="{00000000-0005-0000-0000-00000E660000}"/>
    <cellStyle name="Normal 4 3 4 2 2 5" xfId="16122" xr:uid="{00000000-0005-0000-0000-00000F660000}"/>
    <cellStyle name="Normal 4 3 4 2 2 6" xfId="20355" xr:uid="{00000000-0005-0000-0000-000010660000}"/>
    <cellStyle name="Normal 4 3 4 2 2 7" xfId="24594" xr:uid="{00000000-0005-0000-0000-000011660000}"/>
    <cellStyle name="Normal 4 3 4 2 2 8" xfId="28668" xr:uid="{00000000-0005-0000-0000-000012660000}"/>
    <cellStyle name="Normal 4 3 4 2 3" xfId="1760" xr:uid="{00000000-0005-0000-0000-000013660000}"/>
    <cellStyle name="Normal 4 3 4 2 3 2" xfId="6734" xr:uid="{00000000-0005-0000-0000-000014660000}"/>
    <cellStyle name="Normal 4 3 4 2 3 3" xfId="11022" xr:uid="{00000000-0005-0000-0000-000015660000}"/>
    <cellStyle name="Normal 4 3 4 2 3 4" xfId="15297" xr:uid="{00000000-0005-0000-0000-000016660000}"/>
    <cellStyle name="Normal 4 3 4 2 3 5" xfId="19534" xr:uid="{00000000-0005-0000-0000-000017660000}"/>
    <cellStyle name="Normal 4 3 4 2 3 6" xfId="23777" xr:uid="{00000000-0005-0000-0000-000018660000}"/>
    <cellStyle name="Normal 4 3 4 2 3 7" xfId="27863" xr:uid="{00000000-0005-0000-0000-000019660000}"/>
    <cellStyle name="Normal 4 3 4 2 4" xfId="3436" xr:uid="{00000000-0005-0000-0000-00001A660000}"/>
    <cellStyle name="Normal 4 3 4 2 4 2" xfId="8410" xr:uid="{00000000-0005-0000-0000-00001B660000}"/>
    <cellStyle name="Normal 4 3 4 2 4 3" xfId="12687" xr:uid="{00000000-0005-0000-0000-00001C660000}"/>
    <cellStyle name="Normal 4 3 4 2 4 4" xfId="16945" xr:uid="{00000000-0005-0000-0000-00001D660000}"/>
    <cellStyle name="Normal 4 3 4 2 4 5" xfId="21164" xr:uid="{00000000-0005-0000-0000-00001E660000}"/>
    <cellStyle name="Normal 4 3 4 2 4 6" xfId="25359" xr:uid="{00000000-0005-0000-0000-00001F660000}"/>
    <cellStyle name="Normal 4 3 4 2 4 7" xfId="29255" xr:uid="{00000000-0005-0000-0000-000020660000}"/>
    <cellStyle name="Normal 4 3 4 2 5" xfId="4784" xr:uid="{00000000-0005-0000-0000-000021660000}"/>
    <cellStyle name="Normal 4 3 4 2 5 2" xfId="9756" xr:uid="{00000000-0005-0000-0000-000022660000}"/>
    <cellStyle name="Normal 4 3 4 2 5 3" xfId="14034" xr:uid="{00000000-0005-0000-0000-000023660000}"/>
    <cellStyle name="Normal 4 3 4 2 5 4" xfId="18290" xr:uid="{00000000-0005-0000-0000-000024660000}"/>
    <cellStyle name="Normal 4 3 4 2 5 5" xfId="22507" xr:uid="{00000000-0005-0000-0000-000025660000}"/>
    <cellStyle name="Normal 4 3 4 2 5 6" xfId="26693" xr:uid="{00000000-0005-0000-0000-000026660000}"/>
    <cellStyle name="Normal 4 3 4 2 5 7" xfId="30572" xr:uid="{00000000-0005-0000-0000-000027660000}"/>
    <cellStyle name="Normal 4 3 4 2 6" xfId="5702" xr:uid="{00000000-0005-0000-0000-000028660000}"/>
    <cellStyle name="Normal 4 3 4 2 7" xfId="9994" xr:uid="{00000000-0005-0000-0000-000029660000}"/>
    <cellStyle name="Normal 4 3 4 2 8" xfId="14272" xr:uid="{00000000-0005-0000-0000-00002A660000}"/>
    <cellStyle name="Normal 4 3 4 2 9" xfId="18528" xr:uid="{00000000-0005-0000-0000-00002B660000}"/>
    <cellStyle name="Normal 4 3 4 3" xfId="1986" xr:uid="{00000000-0005-0000-0000-00002C660000}"/>
    <cellStyle name="Normal 4 3 4 3 2" xfId="3764" xr:uid="{00000000-0005-0000-0000-00002D660000}"/>
    <cellStyle name="Normal 4 3 4 3 2 2" xfId="8738" xr:uid="{00000000-0005-0000-0000-00002E660000}"/>
    <cellStyle name="Normal 4 3 4 3 2 3" xfId="13015" xr:uid="{00000000-0005-0000-0000-00002F660000}"/>
    <cellStyle name="Normal 4 3 4 3 2 4" xfId="17273" xr:uid="{00000000-0005-0000-0000-000030660000}"/>
    <cellStyle name="Normal 4 3 4 3 2 5" xfId="21492" xr:uid="{00000000-0005-0000-0000-000031660000}"/>
    <cellStyle name="Normal 4 3 4 3 2 6" xfId="25687" xr:uid="{00000000-0005-0000-0000-000032660000}"/>
    <cellStyle name="Normal 4 3 4 3 2 7" xfId="29583" xr:uid="{00000000-0005-0000-0000-000033660000}"/>
    <cellStyle name="Normal 4 3 4 3 3" xfId="6960" xr:uid="{00000000-0005-0000-0000-000034660000}"/>
    <cellStyle name="Normal 4 3 4 3 4" xfId="11245" xr:uid="{00000000-0005-0000-0000-000035660000}"/>
    <cellStyle name="Normal 4 3 4 3 5" xfId="15517" xr:uid="{00000000-0005-0000-0000-000036660000}"/>
    <cellStyle name="Normal 4 3 4 3 6" xfId="19751" xr:uid="{00000000-0005-0000-0000-000037660000}"/>
    <cellStyle name="Normal 4 3 4 3 7" xfId="23989" xr:uid="{00000000-0005-0000-0000-000038660000}"/>
    <cellStyle name="Normal 4 3 4 3 8" xfId="28067" xr:uid="{00000000-0005-0000-0000-000039660000}"/>
    <cellStyle name="Normal 4 3 4 4" xfId="1124" xr:uid="{00000000-0005-0000-0000-00003A660000}"/>
    <cellStyle name="Normal 4 3 4 4 2" xfId="6100" xr:uid="{00000000-0005-0000-0000-00003B660000}"/>
    <cellStyle name="Normal 4 3 4 4 3" xfId="10388" xr:uid="{00000000-0005-0000-0000-00003C660000}"/>
    <cellStyle name="Normal 4 3 4 4 4" xfId="14667" xr:uid="{00000000-0005-0000-0000-00003D660000}"/>
    <cellStyle name="Normal 4 3 4 4 5" xfId="18908" xr:uid="{00000000-0005-0000-0000-00003E660000}"/>
    <cellStyle name="Normal 4 3 4 4 6" xfId="23155" xr:uid="{00000000-0005-0000-0000-00003F660000}"/>
    <cellStyle name="Normal 4 3 4 4 7" xfId="27260" xr:uid="{00000000-0005-0000-0000-000040660000}"/>
    <cellStyle name="Normal 4 3 4 5" xfId="3107" xr:uid="{00000000-0005-0000-0000-000041660000}"/>
    <cellStyle name="Normal 4 3 4 5 2" xfId="8080" xr:uid="{00000000-0005-0000-0000-000042660000}"/>
    <cellStyle name="Normal 4 3 4 5 3" xfId="12357" xr:uid="{00000000-0005-0000-0000-000043660000}"/>
    <cellStyle name="Normal 4 3 4 5 4" xfId="16616" xr:uid="{00000000-0005-0000-0000-000044660000}"/>
    <cellStyle name="Normal 4 3 4 5 5" xfId="20834" xr:uid="{00000000-0005-0000-0000-000045660000}"/>
    <cellStyle name="Normal 4 3 4 5 6" xfId="25030" xr:uid="{00000000-0005-0000-0000-000046660000}"/>
    <cellStyle name="Normal 4 3 4 5 7" xfId="28926" xr:uid="{00000000-0005-0000-0000-000047660000}"/>
    <cellStyle name="Normal 4 3 4 6" xfId="4455" xr:uid="{00000000-0005-0000-0000-000048660000}"/>
    <cellStyle name="Normal 4 3 4 6 2" xfId="9427" xr:uid="{00000000-0005-0000-0000-000049660000}"/>
    <cellStyle name="Normal 4 3 4 6 3" xfId="13705" xr:uid="{00000000-0005-0000-0000-00004A660000}"/>
    <cellStyle name="Normal 4 3 4 6 4" xfId="17961" xr:uid="{00000000-0005-0000-0000-00004B660000}"/>
    <cellStyle name="Normal 4 3 4 6 5" xfId="22178" xr:uid="{00000000-0005-0000-0000-00004C660000}"/>
    <cellStyle name="Normal 4 3 4 6 6" xfId="26364" xr:uid="{00000000-0005-0000-0000-00004D660000}"/>
    <cellStyle name="Normal 4 3 4 6 7" xfId="30243" xr:uid="{00000000-0005-0000-0000-00004E660000}"/>
    <cellStyle name="Normal 4 3 4 7" xfId="5323" xr:uid="{00000000-0005-0000-0000-00004F660000}"/>
    <cellStyle name="Normal 4 3 4 8" xfId="7759" xr:uid="{00000000-0005-0000-0000-000050660000}"/>
    <cellStyle name="Normal 4 3 4 9" xfId="12041" xr:uid="{00000000-0005-0000-0000-000051660000}"/>
    <cellStyle name="Normal 4 4" xfId="246" xr:uid="{00000000-0005-0000-0000-000052660000}"/>
    <cellStyle name="Normal 4 4 10" xfId="15196" xr:uid="{00000000-0005-0000-0000-000053660000}"/>
    <cellStyle name="Normal 4 4 11" xfId="20551" xr:uid="{00000000-0005-0000-0000-000054660000}"/>
    <cellStyle name="Normal 4 4 12" xfId="23680" xr:uid="{00000000-0005-0000-0000-000055660000}"/>
    <cellStyle name="Normal 4 4 2" xfId="664" xr:uid="{00000000-0005-0000-0000-000056660000}"/>
    <cellStyle name="Normal 4 4 2 10" xfId="22717" xr:uid="{00000000-0005-0000-0000-000057660000}"/>
    <cellStyle name="Normal 4 4 2 11" xfId="12110" xr:uid="{00000000-0005-0000-0000-000058660000}"/>
    <cellStyle name="Normal 4 4 2 2" xfId="2591" xr:uid="{00000000-0005-0000-0000-000059660000}"/>
    <cellStyle name="Normal 4 4 2 2 2" xfId="4031" xr:uid="{00000000-0005-0000-0000-00005A660000}"/>
    <cellStyle name="Normal 4 4 2 2 2 2" xfId="9005" xr:uid="{00000000-0005-0000-0000-00005B660000}"/>
    <cellStyle name="Normal 4 4 2 2 2 3" xfId="13282" xr:uid="{00000000-0005-0000-0000-00005C660000}"/>
    <cellStyle name="Normal 4 4 2 2 2 4" xfId="17540" xr:uid="{00000000-0005-0000-0000-00005D660000}"/>
    <cellStyle name="Normal 4 4 2 2 2 5" xfId="21759" xr:uid="{00000000-0005-0000-0000-00005E660000}"/>
    <cellStyle name="Normal 4 4 2 2 2 6" xfId="25954" xr:uid="{00000000-0005-0000-0000-00005F660000}"/>
    <cellStyle name="Normal 4 4 2 2 2 7" xfId="29850" xr:uid="{00000000-0005-0000-0000-000060660000}"/>
    <cellStyle name="Normal 4 4 2 2 3" xfId="7566" xr:uid="{00000000-0005-0000-0000-000061660000}"/>
    <cellStyle name="Normal 4 4 2 2 4" xfId="11851" xr:uid="{00000000-0005-0000-0000-000062660000}"/>
    <cellStyle name="Normal 4 4 2 2 5" xfId="16123" xr:uid="{00000000-0005-0000-0000-000063660000}"/>
    <cellStyle name="Normal 4 4 2 2 6" xfId="20356" xr:uid="{00000000-0005-0000-0000-000064660000}"/>
    <cellStyle name="Normal 4 4 2 2 7" xfId="24595" xr:uid="{00000000-0005-0000-0000-000065660000}"/>
    <cellStyle name="Normal 4 4 2 2 8" xfId="28669" xr:uid="{00000000-0005-0000-0000-000066660000}"/>
    <cellStyle name="Normal 4 4 2 3" xfId="1761" xr:uid="{00000000-0005-0000-0000-000067660000}"/>
    <cellStyle name="Normal 4 4 2 3 2" xfId="6735" xr:uid="{00000000-0005-0000-0000-000068660000}"/>
    <cellStyle name="Normal 4 4 2 3 3" xfId="11023" xr:uid="{00000000-0005-0000-0000-000069660000}"/>
    <cellStyle name="Normal 4 4 2 3 4" xfId="15298" xr:uid="{00000000-0005-0000-0000-00006A660000}"/>
    <cellStyle name="Normal 4 4 2 3 5" xfId="19535" xr:uid="{00000000-0005-0000-0000-00006B660000}"/>
    <cellStyle name="Normal 4 4 2 3 6" xfId="23778" xr:uid="{00000000-0005-0000-0000-00006C660000}"/>
    <cellStyle name="Normal 4 4 2 3 7" xfId="27864" xr:uid="{00000000-0005-0000-0000-00006D660000}"/>
    <cellStyle name="Normal 4 4 2 4" xfId="3374" xr:uid="{00000000-0005-0000-0000-00006E660000}"/>
    <cellStyle name="Normal 4 4 2 4 2" xfId="8348" xr:uid="{00000000-0005-0000-0000-00006F660000}"/>
    <cellStyle name="Normal 4 4 2 4 3" xfId="12625" xr:uid="{00000000-0005-0000-0000-000070660000}"/>
    <cellStyle name="Normal 4 4 2 4 4" xfId="16883" xr:uid="{00000000-0005-0000-0000-000071660000}"/>
    <cellStyle name="Normal 4 4 2 4 5" xfId="21102" xr:uid="{00000000-0005-0000-0000-000072660000}"/>
    <cellStyle name="Normal 4 4 2 4 6" xfId="25297" xr:uid="{00000000-0005-0000-0000-000073660000}"/>
    <cellStyle name="Normal 4 4 2 4 7" xfId="29193" xr:uid="{00000000-0005-0000-0000-000074660000}"/>
    <cellStyle name="Normal 4 4 2 5" xfId="4722" xr:uid="{00000000-0005-0000-0000-000075660000}"/>
    <cellStyle name="Normal 4 4 2 5 2" xfId="9694" xr:uid="{00000000-0005-0000-0000-000076660000}"/>
    <cellStyle name="Normal 4 4 2 5 3" xfId="13972" xr:uid="{00000000-0005-0000-0000-000077660000}"/>
    <cellStyle name="Normal 4 4 2 5 4" xfId="18228" xr:uid="{00000000-0005-0000-0000-000078660000}"/>
    <cellStyle name="Normal 4 4 2 5 5" xfId="22445" xr:uid="{00000000-0005-0000-0000-000079660000}"/>
    <cellStyle name="Normal 4 4 2 5 6" xfId="26631" xr:uid="{00000000-0005-0000-0000-00007A660000}"/>
    <cellStyle name="Normal 4 4 2 5 7" xfId="30510" xr:uid="{00000000-0005-0000-0000-00007B660000}"/>
    <cellStyle name="Normal 4 4 2 6" xfId="5640" xr:uid="{00000000-0005-0000-0000-00007C660000}"/>
    <cellStyle name="Normal 4 4 2 7" xfId="5527" xr:uid="{00000000-0005-0000-0000-00007D660000}"/>
    <cellStyle name="Normal 4 4 2 8" xfId="4994" xr:uid="{00000000-0005-0000-0000-00007E660000}"/>
    <cellStyle name="Normal 4 4 2 9" xfId="5048" xr:uid="{00000000-0005-0000-0000-00007F660000}"/>
    <cellStyle name="Normal 4 4 3" xfId="1935" xr:uid="{00000000-0005-0000-0000-000080660000}"/>
    <cellStyle name="Normal 4 4 3 2" xfId="3702" xr:uid="{00000000-0005-0000-0000-000081660000}"/>
    <cellStyle name="Normal 4 4 3 2 2" xfId="8676" xr:uid="{00000000-0005-0000-0000-000082660000}"/>
    <cellStyle name="Normal 4 4 3 2 3" xfId="12953" xr:uid="{00000000-0005-0000-0000-000083660000}"/>
    <cellStyle name="Normal 4 4 3 2 4" xfId="17211" xr:uid="{00000000-0005-0000-0000-000084660000}"/>
    <cellStyle name="Normal 4 4 3 2 5" xfId="21430" xr:uid="{00000000-0005-0000-0000-000085660000}"/>
    <cellStyle name="Normal 4 4 3 2 6" xfId="25625" xr:uid="{00000000-0005-0000-0000-000086660000}"/>
    <cellStyle name="Normal 4 4 3 2 7" xfId="29521" xr:uid="{00000000-0005-0000-0000-000087660000}"/>
    <cellStyle name="Normal 4 4 3 3" xfId="6909" xr:uid="{00000000-0005-0000-0000-000088660000}"/>
    <cellStyle name="Normal 4 4 3 4" xfId="11194" xr:uid="{00000000-0005-0000-0000-000089660000}"/>
    <cellStyle name="Normal 4 4 3 5" xfId="15467" xr:uid="{00000000-0005-0000-0000-00008A660000}"/>
    <cellStyle name="Normal 4 4 3 6" xfId="19703" xr:uid="{00000000-0005-0000-0000-00008B660000}"/>
    <cellStyle name="Normal 4 4 3 7" xfId="23940" xr:uid="{00000000-0005-0000-0000-00008C660000}"/>
    <cellStyle name="Normal 4 4 3 8" xfId="28019" xr:uid="{00000000-0005-0000-0000-00008D660000}"/>
    <cellStyle name="Normal 4 4 4" xfId="1050" xr:uid="{00000000-0005-0000-0000-00008E660000}"/>
    <cellStyle name="Normal 4 4 4 2" xfId="6026" xr:uid="{00000000-0005-0000-0000-00008F660000}"/>
    <cellStyle name="Normal 4 4 4 3" xfId="10315" xr:uid="{00000000-0005-0000-0000-000090660000}"/>
    <cellStyle name="Normal 4 4 4 4" xfId="14594" xr:uid="{00000000-0005-0000-0000-000091660000}"/>
    <cellStyle name="Normal 4 4 4 5" xfId="18842" xr:uid="{00000000-0005-0000-0000-000092660000}"/>
    <cellStyle name="Normal 4 4 4 6" xfId="23090" xr:uid="{00000000-0005-0000-0000-000093660000}"/>
    <cellStyle name="Normal 4 4 4 7" xfId="27211" xr:uid="{00000000-0005-0000-0000-000094660000}"/>
    <cellStyle name="Normal 4 4 5" xfId="3044" xr:uid="{00000000-0005-0000-0000-000095660000}"/>
    <cellStyle name="Normal 4 4 5 2" xfId="8017" xr:uid="{00000000-0005-0000-0000-000096660000}"/>
    <cellStyle name="Normal 4 4 5 3" xfId="12294" xr:uid="{00000000-0005-0000-0000-000097660000}"/>
    <cellStyle name="Normal 4 4 5 4" xfId="16553" xr:uid="{00000000-0005-0000-0000-000098660000}"/>
    <cellStyle name="Normal 4 4 5 5" xfId="20772" xr:uid="{00000000-0005-0000-0000-000099660000}"/>
    <cellStyle name="Normal 4 4 5 6" xfId="24968" xr:uid="{00000000-0005-0000-0000-00009A660000}"/>
    <cellStyle name="Normal 4 4 5 7" xfId="28864" xr:uid="{00000000-0005-0000-0000-00009B660000}"/>
    <cellStyle name="Normal 4 4 6" xfId="4393" xr:uid="{00000000-0005-0000-0000-00009C660000}"/>
    <cellStyle name="Normal 4 4 6 2" xfId="9365" xr:uid="{00000000-0005-0000-0000-00009D660000}"/>
    <cellStyle name="Normal 4 4 6 3" xfId="13643" xr:uid="{00000000-0005-0000-0000-00009E660000}"/>
    <cellStyle name="Normal 4 4 6 4" xfId="17899" xr:uid="{00000000-0005-0000-0000-00009F660000}"/>
    <cellStyle name="Normal 4 4 6 5" xfId="22116" xr:uid="{00000000-0005-0000-0000-0000A0660000}"/>
    <cellStyle name="Normal 4 4 6 6" xfId="26302" xr:uid="{00000000-0005-0000-0000-0000A1660000}"/>
    <cellStyle name="Normal 4 4 6 7" xfId="30181" xr:uid="{00000000-0005-0000-0000-0000A2660000}"/>
    <cellStyle name="Normal 4 4 7" xfId="5223" xr:uid="{00000000-0005-0000-0000-0000A3660000}"/>
    <cellStyle name="Normal 4 4 8" xfId="6631" xr:uid="{00000000-0005-0000-0000-0000A4660000}"/>
    <cellStyle name="Normal 4 4 9" xfId="10920" xr:uid="{00000000-0005-0000-0000-0000A5660000}"/>
    <cellStyle name="Normal 4 5" xfId="506" xr:uid="{00000000-0005-0000-0000-0000A6660000}"/>
    <cellStyle name="Normal 4 5 10" xfId="17809" xr:uid="{00000000-0005-0000-0000-0000A7660000}"/>
    <cellStyle name="Normal 4 5 11" xfId="16229" xr:uid="{00000000-0005-0000-0000-0000A8660000}"/>
    <cellStyle name="Normal 4 5 12" xfId="26220" xr:uid="{00000000-0005-0000-0000-0000A9660000}"/>
    <cellStyle name="Normal 4 5 2" xfId="880" xr:uid="{00000000-0005-0000-0000-0000AA660000}"/>
    <cellStyle name="Normal 4 5 2 10" xfId="22933" xr:uid="{00000000-0005-0000-0000-0000AB660000}"/>
    <cellStyle name="Normal 4 5 2 11" xfId="27085" xr:uid="{00000000-0005-0000-0000-0000AC660000}"/>
    <cellStyle name="Normal 4 5 2 2" xfId="2592" xr:uid="{00000000-0005-0000-0000-0000AD660000}"/>
    <cellStyle name="Normal 4 5 2 2 2" xfId="4247" xr:uid="{00000000-0005-0000-0000-0000AE660000}"/>
    <cellStyle name="Normal 4 5 2 2 2 2" xfId="9221" xr:uid="{00000000-0005-0000-0000-0000AF660000}"/>
    <cellStyle name="Normal 4 5 2 2 2 3" xfId="13498" xr:uid="{00000000-0005-0000-0000-0000B0660000}"/>
    <cellStyle name="Normal 4 5 2 2 2 4" xfId="17756" xr:uid="{00000000-0005-0000-0000-0000B1660000}"/>
    <cellStyle name="Normal 4 5 2 2 2 5" xfId="21975" xr:uid="{00000000-0005-0000-0000-0000B2660000}"/>
    <cellStyle name="Normal 4 5 2 2 2 6" xfId="26170" xr:uid="{00000000-0005-0000-0000-0000B3660000}"/>
    <cellStyle name="Normal 4 5 2 2 2 7" xfId="30066" xr:uid="{00000000-0005-0000-0000-0000B4660000}"/>
    <cellStyle name="Normal 4 5 2 2 3" xfId="7567" xr:uid="{00000000-0005-0000-0000-0000B5660000}"/>
    <cellStyle name="Normal 4 5 2 2 4" xfId="11852" xr:uid="{00000000-0005-0000-0000-0000B6660000}"/>
    <cellStyle name="Normal 4 5 2 2 5" xfId="16124" xr:uid="{00000000-0005-0000-0000-0000B7660000}"/>
    <cellStyle name="Normal 4 5 2 2 6" xfId="20357" xr:uid="{00000000-0005-0000-0000-0000B8660000}"/>
    <cellStyle name="Normal 4 5 2 2 7" xfId="24596" xr:uid="{00000000-0005-0000-0000-0000B9660000}"/>
    <cellStyle name="Normal 4 5 2 2 8" xfId="28670" xr:uid="{00000000-0005-0000-0000-0000BA660000}"/>
    <cellStyle name="Normal 4 5 2 3" xfId="1762" xr:uid="{00000000-0005-0000-0000-0000BB660000}"/>
    <cellStyle name="Normal 4 5 2 3 2" xfId="6736" xr:uid="{00000000-0005-0000-0000-0000BC660000}"/>
    <cellStyle name="Normal 4 5 2 3 3" xfId="11024" xr:uid="{00000000-0005-0000-0000-0000BD660000}"/>
    <cellStyle name="Normal 4 5 2 3 4" xfId="15299" xr:uid="{00000000-0005-0000-0000-0000BE660000}"/>
    <cellStyle name="Normal 4 5 2 3 5" xfId="19536" xr:uid="{00000000-0005-0000-0000-0000BF660000}"/>
    <cellStyle name="Normal 4 5 2 3 6" xfId="23779" xr:uid="{00000000-0005-0000-0000-0000C0660000}"/>
    <cellStyle name="Normal 4 5 2 3 7" xfId="27865" xr:uid="{00000000-0005-0000-0000-0000C1660000}"/>
    <cellStyle name="Normal 4 5 2 4" xfId="3590" xr:uid="{00000000-0005-0000-0000-0000C2660000}"/>
    <cellStyle name="Normal 4 5 2 4 2" xfId="8564" xr:uid="{00000000-0005-0000-0000-0000C3660000}"/>
    <cellStyle name="Normal 4 5 2 4 3" xfId="12841" xr:uid="{00000000-0005-0000-0000-0000C4660000}"/>
    <cellStyle name="Normal 4 5 2 4 4" xfId="17099" xr:uid="{00000000-0005-0000-0000-0000C5660000}"/>
    <cellStyle name="Normal 4 5 2 4 5" xfId="21318" xr:uid="{00000000-0005-0000-0000-0000C6660000}"/>
    <cellStyle name="Normal 4 5 2 4 6" xfId="25513" xr:uid="{00000000-0005-0000-0000-0000C7660000}"/>
    <cellStyle name="Normal 4 5 2 4 7" xfId="29409" xr:uid="{00000000-0005-0000-0000-0000C8660000}"/>
    <cellStyle name="Normal 4 5 2 5" xfId="4938" xr:uid="{00000000-0005-0000-0000-0000C9660000}"/>
    <cellStyle name="Normal 4 5 2 5 2" xfId="9910" xr:uid="{00000000-0005-0000-0000-0000CA660000}"/>
    <cellStyle name="Normal 4 5 2 5 3" xfId="14188" xr:uid="{00000000-0005-0000-0000-0000CB660000}"/>
    <cellStyle name="Normal 4 5 2 5 4" xfId="18444" xr:uid="{00000000-0005-0000-0000-0000CC660000}"/>
    <cellStyle name="Normal 4 5 2 5 5" xfId="22661" xr:uid="{00000000-0005-0000-0000-0000CD660000}"/>
    <cellStyle name="Normal 4 5 2 5 6" xfId="26847" xr:uid="{00000000-0005-0000-0000-0000CE660000}"/>
    <cellStyle name="Normal 4 5 2 5 7" xfId="30726" xr:uid="{00000000-0005-0000-0000-0000CF660000}"/>
    <cellStyle name="Normal 4 5 2 6" xfId="5856" xr:uid="{00000000-0005-0000-0000-0000D0660000}"/>
    <cellStyle name="Normal 4 5 2 7" xfId="10148" xr:uid="{00000000-0005-0000-0000-0000D1660000}"/>
    <cellStyle name="Normal 4 5 2 8" xfId="14426" xr:uid="{00000000-0005-0000-0000-0000D2660000}"/>
    <cellStyle name="Normal 4 5 2 9" xfId="18682" xr:uid="{00000000-0005-0000-0000-0000D3660000}"/>
    <cellStyle name="Normal 4 5 3" xfId="2154" xr:uid="{00000000-0005-0000-0000-0000D4660000}"/>
    <cellStyle name="Normal 4 5 3 2" xfId="3918" xr:uid="{00000000-0005-0000-0000-0000D5660000}"/>
    <cellStyle name="Normal 4 5 3 2 2" xfId="8892" xr:uid="{00000000-0005-0000-0000-0000D6660000}"/>
    <cellStyle name="Normal 4 5 3 2 3" xfId="13169" xr:uid="{00000000-0005-0000-0000-0000D7660000}"/>
    <cellStyle name="Normal 4 5 3 2 4" xfId="17427" xr:uid="{00000000-0005-0000-0000-0000D8660000}"/>
    <cellStyle name="Normal 4 5 3 2 5" xfId="21646" xr:uid="{00000000-0005-0000-0000-0000D9660000}"/>
    <cellStyle name="Normal 4 5 3 2 6" xfId="25841" xr:uid="{00000000-0005-0000-0000-0000DA660000}"/>
    <cellStyle name="Normal 4 5 3 2 7" xfId="29737" xr:uid="{00000000-0005-0000-0000-0000DB660000}"/>
    <cellStyle name="Normal 4 5 3 3" xfId="7128" xr:uid="{00000000-0005-0000-0000-0000DC660000}"/>
    <cellStyle name="Normal 4 5 3 4" xfId="11413" xr:uid="{00000000-0005-0000-0000-0000DD660000}"/>
    <cellStyle name="Normal 4 5 3 5" xfId="15685" xr:uid="{00000000-0005-0000-0000-0000DE660000}"/>
    <cellStyle name="Normal 4 5 3 6" xfId="19919" xr:uid="{00000000-0005-0000-0000-0000DF660000}"/>
    <cellStyle name="Normal 4 5 3 7" xfId="24157" xr:uid="{00000000-0005-0000-0000-0000E0660000}"/>
    <cellStyle name="Normal 4 5 3 8" xfId="28235" xr:uid="{00000000-0005-0000-0000-0000E1660000}"/>
    <cellStyle name="Normal 4 5 4" xfId="1296" xr:uid="{00000000-0005-0000-0000-0000E2660000}"/>
    <cellStyle name="Normal 4 5 4 2" xfId="6271" xr:uid="{00000000-0005-0000-0000-0000E3660000}"/>
    <cellStyle name="Normal 4 5 4 3" xfId="10560" xr:uid="{00000000-0005-0000-0000-0000E4660000}"/>
    <cellStyle name="Normal 4 5 4 4" xfId="14836" xr:uid="{00000000-0005-0000-0000-0000E5660000}"/>
    <cellStyle name="Normal 4 5 4 5" xfId="19078" xr:uid="{00000000-0005-0000-0000-0000E6660000}"/>
    <cellStyle name="Normal 4 5 4 6" xfId="23324" xr:uid="{00000000-0005-0000-0000-0000E7660000}"/>
    <cellStyle name="Normal 4 5 4 7" xfId="27428" xr:uid="{00000000-0005-0000-0000-0000E8660000}"/>
    <cellStyle name="Normal 4 5 5" xfId="3261" xr:uid="{00000000-0005-0000-0000-0000E9660000}"/>
    <cellStyle name="Normal 4 5 5 2" xfId="8234" xr:uid="{00000000-0005-0000-0000-0000EA660000}"/>
    <cellStyle name="Normal 4 5 5 3" xfId="12511" xr:uid="{00000000-0005-0000-0000-0000EB660000}"/>
    <cellStyle name="Normal 4 5 5 4" xfId="16770" xr:uid="{00000000-0005-0000-0000-0000EC660000}"/>
    <cellStyle name="Normal 4 5 5 5" xfId="20988" xr:uid="{00000000-0005-0000-0000-0000ED660000}"/>
    <cellStyle name="Normal 4 5 5 6" xfId="25184" xr:uid="{00000000-0005-0000-0000-0000EE660000}"/>
    <cellStyle name="Normal 4 5 5 7" xfId="29080" xr:uid="{00000000-0005-0000-0000-0000EF660000}"/>
    <cellStyle name="Normal 4 5 6" xfId="4609" xr:uid="{00000000-0005-0000-0000-0000F0660000}"/>
    <cellStyle name="Normal 4 5 6 2" xfId="9581" xr:uid="{00000000-0005-0000-0000-0000F1660000}"/>
    <cellStyle name="Normal 4 5 6 3" xfId="13859" xr:uid="{00000000-0005-0000-0000-0000F2660000}"/>
    <cellStyle name="Normal 4 5 6 4" xfId="18115" xr:uid="{00000000-0005-0000-0000-0000F3660000}"/>
    <cellStyle name="Normal 4 5 6 5" xfId="22332" xr:uid="{00000000-0005-0000-0000-0000F4660000}"/>
    <cellStyle name="Normal 4 5 6 6" xfId="26518" xr:uid="{00000000-0005-0000-0000-0000F5660000}"/>
    <cellStyle name="Normal 4 5 6 7" xfId="30397" xr:uid="{00000000-0005-0000-0000-0000F6660000}"/>
    <cellStyle name="Normal 4 5 7" xfId="5483" xr:uid="{00000000-0005-0000-0000-0000F7660000}"/>
    <cellStyle name="Normal 4 5 8" xfId="9274" xr:uid="{00000000-0005-0000-0000-0000F8660000}"/>
    <cellStyle name="Normal 4 5 9" xfId="13552" xr:uid="{00000000-0005-0000-0000-0000F9660000}"/>
    <cellStyle name="Normal 4 6" xfId="607" xr:uid="{00000000-0005-0000-0000-0000FA660000}"/>
    <cellStyle name="Normal 4 6 10" xfId="5525" xr:uid="{00000000-0005-0000-0000-0000FB660000}"/>
    <cellStyle name="Normal 4 6 11" xfId="20680" xr:uid="{00000000-0005-0000-0000-0000FC660000}"/>
    <cellStyle name="Normal 4 6 12" xfId="5907" xr:uid="{00000000-0005-0000-0000-0000FD660000}"/>
    <cellStyle name="Normal 4 6 2" xfId="1764" xr:uid="{00000000-0005-0000-0000-0000FE660000}"/>
    <cellStyle name="Normal 4 6 2 2" xfId="2594" xr:uid="{00000000-0005-0000-0000-0000FF660000}"/>
    <cellStyle name="Normal 4 6 2 2 2" xfId="7569" xr:uid="{00000000-0005-0000-0000-000000670000}"/>
    <cellStyle name="Normal 4 6 2 2 3" xfId="11854" xr:uid="{00000000-0005-0000-0000-000001670000}"/>
    <cellStyle name="Normal 4 6 2 2 4" xfId="16126" xr:uid="{00000000-0005-0000-0000-000002670000}"/>
    <cellStyle name="Normal 4 6 2 2 5" xfId="20359" xr:uid="{00000000-0005-0000-0000-000003670000}"/>
    <cellStyle name="Normal 4 6 2 2 6" xfId="24598" xr:uid="{00000000-0005-0000-0000-000004670000}"/>
    <cellStyle name="Normal 4 6 2 2 7" xfId="28672" xr:uid="{00000000-0005-0000-0000-000005670000}"/>
    <cellStyle name="Normal 4 6 2 3" xfId="3974" xr:uid="{00000000-0005-0000-0000-000006670000}"/>
    <cellStyle name="Normal 4 6 2 3 2" xfId="8948" xr:uid="{00000000-0005-0000-0000-000007670000}"/>
    <cellStyle name="Normal 4 6 2 3 3" xfId="13225" xr:uid="{00000000-0005-0000-0000-000008670000}"/>
    <cellStyle name="Normal 4 6 2 3 4" xfId="17483" xr:uid="{00000000-0005-0000-0000-000009670000}"/>
    <cellStyle name="Normal 4 6 2 3 5" xfId="21702" xr:uid="{00000000-0005-0000-0000-00000A670000}"/>
    <cellStyle name="Normal 4 6 2 3 6" xfId="25897" xr:uid="{00000000-0005-0000-0000-00000B670000}"/>
    <cellStyle name="Normal 4 6 2 3 7" xfId="29793" xr:uid="{00000000-0005-0000-0000-00000C670000}"/>
    <cellStyle name="Normal 4 6 2 4" xfId="6738" xr:uid="{00000000-0005-0000-0000-00000D670000}"/>
    <cellStyle name="Normal 4 6 2 5" xfId="11026" xr:uid="{00000000-0005-0000-0000-00000E670000}"/>
    <cellStyle name="Normal 4 6 2 6" xfId="15301" xr:uid="{00000000-0005-0000-0000-00000F670000}"/>
    <cellStyle name="Normal 4 6 2 7" xfId="19538" xr:uid="{00000000-0005-0000-0000-000010670000}"/>
    <cellStyle name="Normal 4 6 2 8" xfId="23781" xr:uid="{00000000-0005-0000-0000-000011670000}"/>
    <cellStyle name="Normal 4 6 2 9" xfId="27867" xr:uid="{00000000-0005-0000-0000-000012670000}"/>
    <cellStyle name="Normal 4 6 3" xfId="2593" xr:uid="{00000000-0005-0000-0000-000013670000}"/>
    <cellStyle name="Normal 4 6 3 2" xfId="7568" xr:uid="{00000000-0005-0000-0000-000014670000}"/>
    <cellStyle name="Normal 4 6 3 3" xfId="11853" xr:uid="{00000000-0005-0000-0000-000015670000}"/>
    <cellStyle name="Normal 4 6 3 4" xfId="16125" xr:uid="{00000000-0005-0000-0000-000016670000}"/>
    <cellStyle name="Normal 4 6 3 5" xfId="20358" xr:uid="{00000000-0005-0000-0000-000017670000}"/>
    <cellStyle name="Normal 4 6 3 6" xfId="24597" xr:uid="{00000000-0005-0000-0000-000018670000}"/>
    <cellStyle name="Normal 4 6 3 7" xfId="28671" xr:uid="{00000000-0005-0000-0000-000019670000}"/>
    <cellStyle name="Normal 4 6 4" xfId="1763" xr:uid="{00000000-0005-0000-0000-00001A670000}"/>
    <cellStyle name="Normal 4 6 4 2" xfId="6737" xr:uid="{00000000-0005-0000-0000-00001B670000}"/>
    <cellStyle name="Normal 4 6 4 3" xfId="11025" xr:uid="{00000000-0005-0000-0000-00001C670000}"/>
    <cellStyle name="Normal 4 6 4 4" xfId="15300" xr:uid="{00000000-0005-0000-0000-00001D670000}"/>
    <cellStyle name="Normal 4 6 4 5" xfId="19537" xr:uid="{00000000-0005-0000-0000-00001E670000}"/>
    <cellStyle name="Normal 4 6 4 6" xfId="23780" xr:uid="{00000000-0005-0000-0000-00001F670000}"/>
    <cellStyle name="Normal 4 6 4 7" xfId="27866" xr:uid="{00000000-0005-0000-0000-000020670000}"/>
    <cellStyle name="Normal 4 6 5" xfId="3317" xr:uid="{00000000-0005-0000-0000-000021670000}"/>
    <cellStyle name="Normal 4 6 5 2" xfId="8291" xr:uid="{00000000-0005-0000-0000-000022670000}"/>
    <cellStyle name="Normal 4 6 5 3" xfId="12568" xr:uid="{00000000-0005-0000-0000-000023670000}"/>
    <cellStyle name="Normal 4 6 5 4" xfId="16826" xr:uid="{00000000-0005-0000-0000-000024670000}"/>
    <cellStyle name="Normal 4 6 5 5" xfId="21045" xr:uid="{00000000-0005-0000-0000-000025670000}"/>
    <cellStyle name="Normal 4 6 5 6" xfId="25240" xr:uid="{00000000-0005-0000-0000-000026670000}"/>
    <cellStyle name="Normal 4 6 5 7" xfId="29136" xr:uid="{00000000-0005-0000-0000-000027670000}"/>
    <cellStyle name="Normal 4 6 6" xfId="4665" xr:uid="{00000000-0005-0000-0000-000028670000}"/>
    <cellStyle name="Normal 4 6 6 2" xfId="9637" xr:uid="{00000000-0005-0000-0000-000029670000}"/>
    <cellStyle name="Normal 4 6 6 3" xfId="13915" xr:uid="{00000000-0005-0000-0000-00002A670000}"/>
    <cellStyle name="Normal 4 6 6 4" xfId="18171" xr:uid="{00000000-0005-0000-0000-00002B670000}"/>
    <cellStyle name="Normal 4 6 6 5" xfId="22388" xr:uid="{00000000-0005-0000-0000-00002C670000}"/>
    <cellStyle name="Normal 4 6 6 6" xfId="26574" xr:uid="{00000000-0005-0000-0000-00002D670000}"/>
    <cellStyle name="Normal 4 6 6 7" xfId="30453" xr:uid="{00000000-0005-0000-0000-00002E670000}"/>
    <cellStyle name="Normal 4 6 7" xfId="5583" xr:uid="{00000000-0005-0000-0000-00002F670000}"/>
    <cellStyle name="Normal 4 6 8" xfId="5200" xr:uid="{00000000-0005-0000-0000-000030670000}"/>
    <cellStyle name="Normal 4 6 9" xfId="5129" xr:uid="{00000000-0005-0000-0000-000031670000}"/>
    <cellStyle name="Normal 4 7" xfId="1765" xr:uid="{00000000-0005-0000-0000-000032670000}"/>
    <cellStyle name="Normal 4 7 2" xfId="2595" xr:uid="{00000000-0005-0000-0000-000033670000}"/>
    <cellStyle name="Normal 4 7 2 2" xfId="7570" xr:uid="{00000000-0005-0000-0000-000034670000}"/>
    <cellStyle name="Normal 4 7 2 3" xfId="11855" xr:uid="{00000000-0005-0000-0000-000035670000}"/>
    <cellStyle name="Normal 4 7 2 4" xfId="16127" xr:uid="{00000000-0005-0000-0000-000036670000}"/>
    <cellStyle name="Normal 4 7 2 5" xfId="20360" xr:uid="{00000000-0005-0000-0000-000037670000}"/>
    <cellStyle name="Normal 4 7 2 6" xfId="24599" xr:uid="{00000000-0005-0000-0000-000038670000}"/>
    <cellStyle name="Normal 4 7 2 7" xfId="28673" xr:uid="{00000000-0005-0000-0000-000039670000}"/>
    <cellStyle name="Normal 4 7 3" xfId="3645" xr:uid="{00000000-0005-0000-0000-00003A670000}"/>
    <cellStyle name="Normal 4 7 3 2" xfId="8619" xr:uid="{00000000-0005-0000-0000-00003B670000}"/>
    <cellStyle name="Normal 4 7 3 3" xfId="12896" xr:uid="{00000000-0005-0000-0000-00003C670000}"/>
    <cellStyle name="Normal 4 7 3 4" xfId="17154" xr:uid="{00000000-0005-0000-0000-00003D670000}"/>
    <cellStyle name="Normal 4 7 3 5" xfId="21373" xr:uid="{00000000-0005-0000-0000-00003E670000}"/>
    <cellStyle name="Normal 4 7 3 6" xfId="25568" xr:uid="{00000000-0005-0000-0000-00003F670000}"/>
    <cellStyle name="Normal 4 7 3 7" xfId="29464" xr:uid="{00000000-0005-0000-0000-000040670000}"/>
    <cellStyle name="Normal 4 7 4" xfId="6739" xr:uid="{00000000-0005-0000-0000-000041670000}"/>
    <cellStyle name="Normal 4 7 5" xfId="11027" xr:uid="{00000000-0005-0000-0000-000042670000}"/>
    <cellStyle name="Normal 4 7 6" xfId="15302" xr:uid="{00000000-0005-0000-0000-000043670000}"/>
    <cellStyle name="Normal 4 7 7" xfId="19539" xr:uid="{00000000-0005-0000-0000-000044670000}"/>
    <cellStyle name="Normal 4 7 8" xfId="23782" xr:uid="{00000000-0005-0000-0000-000045670000}"/>
    <cellStyle name="Normal 4 7 9" xfId="27868" xr:uid="{00000000-0005-0000-0000-000046670000}"/>
    <cellStyle name="Normal 4 8" xfId="1859" xr:uid="{00000000-0005-0000-0000-000047670000}"/>
    <cellStyle name="Normal 4 8 2" xfId="6833" xr:uid="{00000000-0005-0000-0000-000048670000}"/>
    <cellStyle name="Normal 4 8 3" xfId="11119" xr:uid="{00000000-0005-0000-0000-000049670000}"/>
    <cellStyle name="Normal 4 8 4" xfId="15393" xr:uid="{00000000-0005-0000-0000-00004A670000}"/>
    <cellStyle name="Normal 4 8 5" xfId="19628" xr:uid="{00000000-0005-0000-0000-00004B670000}"/>
    <cellStyle name="Normal 4 8 6" xfId="23868" xr:uid="{00000000-0005-0000-0000-00004C670000}"/>
    <cellStyle name="Normal 4 8 7" xfId="27949" xr:uid="{00000000-0005-0000-0000-00004D670000}"/>
    <cellStyle name="Normal 4 9" xfId="946" xr:uid="{00000000-0005-0000-0000-00004E670000}"/>
    <cellStyle name="Normal 4 9 2" xfId="5922" xr:uid="{00000000-0005-0000-0000-00004F670000}"/>
    <cellStyle name="Normal 4 9 3" xfId="10212" xr:uid="{00000000-0005-0000-0000-000050670000}"/>
    <cellStyle name="Normal 4 9 4" xfId="14491" xr:uid="{00000000-0005-0000-0000-000051670000}"/>
    <cellStyle name="Normal 4 9 5" xfId="18745" xr:uid="{00000000-0005-0000-0000-000052670000}"/>
    <cellStyle name="Normal 4 9 6" xfId="22995" xr:uid="{00000000-0005-0000-0000-000053670000}"/>
    <cellStyle name="Normal 4 9 7" xfId="27140" xr:uid="{00000000-0005-0000-0000-000054670000}"/>
    <cellStyle name="Normal 5" xfId="101" xr:uid="{00000000-0005-0000-0000-000055670000}"/>
    <cellStyle name="Normal 5 2" xfId="203" xr:uid="{00000000-0005-0000-0000-000056670000}"/>
    <cellStyle name="Normal 5 2 2" xfId="279" xr:uid="{00000000-0005-0000-0000-000057670000}"/>
    <cellStyle name="Normal 5 2 2 2" xfId="356" xr:uid="{00000000-0005-0000-0000-000058670000}"/>
    <cellStyle name="Normal 5 2 3" xfId="1766" xr:uid="{00000000-0005-0000-0000-000059670000}"/>
    <cellStyle name="Normal 5 2 3 2" xfId="2812" xr:uid="{00000000-0005-0000-0000-00005A670000}"/>
    <cellStyle name="Normal 5 3" xfId="277" xr:uid="{00000000-0005-0000-0000-00005B670000}"/>
    <cellStyle name="Normal 5 3 2" xfId="1938" xr:uid="{00000000-0005-0000-0000-00005C670000}"/>
    <cellStyle name="Normal 5 3 3" xfId="1053" xr:uid="{00000000-0005-0000-0000-00005D670000}"/>
    <cellStyle name="Normal 5 3 4" xfId="2750" xr:uid="{00000000-0005-0000-0000-00005E670000}"/>
    <cellStyle name="Normal 5 3 4 2" xfId="7724" xr:uid="{00000000-0005-0000-0000-00005F670000}"/>
    <cellStyle name="Normal 5 3 4 3" xfId="12007" xr:uid="{00000000-0005-0000-0000-000060670000}"/>
    <cellStyle name="Normal 5 3 4 4" xfId="16279" xr:uid="{00000000-0005-0000-0000-000061670000}"/>
    <cellStyle name="Normal 5 3 4 5" xfId="20500" xr:uid="{00000000-0005-0000-0000-000062670000}"/>
    <cellStyle name="Normal 5 3 4 6" xfId="24730" xr:uid="{00000000-0005-0000-0000-000063670000}"/>
    <cellStyle name="Normal 5 3 4 7" xfId="28753" xr:uid="{00000000-0005-0000-0000-000064670000}"/>
    <cellStyle name="Normal 5 4" xfId="2891" xr:uid="{00000000-0005-0000-0000-000065670000}"/>
    <cellStyle name="Normal 5 5" xfId="2950" xr:uid="{00000000-0005-0000-0000-000066670000}"/>
    <cellStyle name="Normal 5 5 2" xfId="7923" xr:uid="{00000000-0005-0000-0000-000067670000}"/>
    <cellStyle name="Normal 5 5 3" xfId="12200" xr:uid="{00000000-0005-0000-0000-000068670000}"/>
    <cellStyle name="Normal 5 5 4" xfId="16459" xr:uid="{00000000-0005-0000-0000-000069670000}"/>
    <cellStyle name="Normal 5 5 5" xfId="20681" xr:uid="{00000000-0005-0000-0000-00006A670000}"/>
    <cellStyle name="Normal 5 5 6" xfId="24876" xr:uid="{00000000-0005-0000-0000-00006B670000}"/>
    <cellStyle name="Normal 5 5 7" xfId="28784" xr:uid="{00000000-0005-0000-0000-00006C670000}"/>
    <cellStyle name="Normal 5 6" xfId="2757" xr:uid="{00000000-0005-0000-0000-00006D670000}"/>
    <cellStyle name="Normal 5 7" xfId="2827" xr:uid="{00000000-0005-0000-0000-00006E670000}"/>
    <cellStyle name="Normal 5 7 2" xfId="7801" xr:uid="{00000000-0005-0000-0000-00006F670000}"/>
    <cellStyle name="Normal 5 7 3" xfId="12081" xr:uid="{00000000-0005-0000-0000-000070670000}"/>
    <cellStyle name="Normal 5 7 4" xfId="16349" xr:uid="{00000000-0005-0000-0000-000071670000}"/>
    <cellStyle name="Normal 5 7 5" xfId="20572" xr:uid="{00000000-0005-0000-0000-000072670000}"/>
    <cellStyle name="Normal 5 7 6" xfId="24790" xr:uid="{00000000-0005-0000-0000-000073670000}"/>
    <cellStyle name="Normal 5 7 7" xfId="28766" xr:uid="{00000000-0005-0000-0000-000074670000}"/>
    <cellStyle name="Normal 5 8" xfId="2720" xr:uid="{00000000-0005-0000-0000-000075670000}"/>
    <cellStyle name="Normal 5 9" xfId="4313" xr:uid="{00000000-0005-0000-0000-000076670000}"/>
    <cellStyle name="Normal 5 9 2" xfId="9286" xr:uid="{00000000-0005-0000-0000-000077670000}"/>
    <cellStyle name="Normal 5 9 3" xfId="13563" xr:uid="{00000000-0005-0000-0000-000078670000}"/>
    <cellStyle name="Normal 5 9 4" xfId="17820" xr:uid="{00000000-0005-0000-0000-000079670000}"/>
    <cellStyle name="Normal 5 9 5" xfId="22040" xr:uid="{00000000-0005-0000-0000-00007A670000}"/>
    <cellStyle name="Normal 5 9 6" xfId="26229" xr:uid="{00000000-0005-0000-0000-00007B670000}"/>
    <cellStyle name="Normal 5 9 7" xfId="30110" xr:uid="{00000000-0005-0000-0000-00007C670000}"/>
    <cellStyle name="Normal 6" xfId="102" xr:uid="{00000000-0005-0000-0000-00007D670000}"/>
    <cellStyle name="Normal 6 10" xfId="2986" xr:uid="{00000000-0005-0000-0000-00007E670000}"/>
    <cellStyle name="Normal 6 10 2" xfId="7959" xr:uid="{00000000-0005-0000-0000-00007F670000}"/>
    <cellStyle name="Normal 6 10 3" xfId="12236" xr:uid="{00000000-0005-0000-0000-000080670000}"/>
    <cellStyle name="Normal 6 10 4" xfId="16495" xr:uid="{00000000-0005-0000-0000-000081670000}"/>
    <cellStyle name="Normal 6 10 5" xfId="20714" xr:uid="{00000000-0005-0000-0000-000082670000}"/>
    <cellStyle name="Normal 6 10 6" xfId="24912" xr:uid="{00000000-0005-0000-0000-000083670000}"/>
    <cellStyle name="Normal 6 10 7" xfId="28809" xr:uid="{00000000-0005-0000-0000-000084670000}"/>
    <cellStyle name="Normal 6 11" xfId="4311" xr:uid="{00000000-0005-0000-0000-000085670000}"/>
    <cellStyle name="Normal 6 11 2" xfId="9284" xr:uid="{00000000-0005-0000-0000-000086670000}"/>
    <cellStyle name="Normal 6 11 3" xfId="13561" xr:uid="{00000000-0005-0000-0000-000087670000}"/>
    <cellStyle name="Normal 6 11 4" xfId="17818" xr:uid="{00000000-0005-0000-0000-000088670000}"/>
    <cellStyle name="Normal 6 11 5" xfId="22038" xr:uid="{00000000-0005-0000-0000-000089670000}"/>
    <cellStyle name="Normal 6 11 6" xfId="26227" xr:uid="{00000000-0005-0000-0000-00008A670000}"/>
    <cellStyle name="Normal 6 11 7" xfId="30108" xr:uid="{00000000-0005-0000-0000-00008B670000}"/>
    <cellStyle name="Normal 6 12" xfId="5081" xr:uid="{00000000-0005-0000-0000-00008C670000}"/>
    <cellStyle name="Normal 6 13" xfId="6029" xr:uid="{00000000-0005-0000-0000-00008D670000}"/>
    <cellStyle name="Normal 6 14" xfId="10318" xr:uid="{00000000-0005-0000-0000-00008E670000}"/>
    <cellStyle name="Normal 6 15" xfId="14597" xr:uid="{00000000-0005-0000-0000-00008F670000}"/>
    <cellStyle name="Normal 6 16" xfId="14632" xr:uid="{00000000-0005-0000-0000-000090670000}"/>
    <cellStyle name="Normal 6 17" xfId="23093" xr:uid="{00000000-0005-0000-0000-000091670000}"/>
    <cellStyle name="Normal 6 2" xfId="196" xr:uid="{00000000-0005-0000-0000-000092670000}"/>
    <cellStyle name="Normal 6 2 2" xfId="2909" xr:uid="{00000000-0005-0000-0000-000093670000}"/>
    <cellStyle name="Normal 6 2 2 2" xfId="7882" xr:uid="{00000000-0005-0000-0000-000094670000}"/>
    <cellStyle name="Normal 6 2 2 3" xfId="12160" xr:uid="{00000000-0005-0000-0000-000095670000}"/>
    <cellStyle name="Normal 6 2 2 4" xfId="16422" xr:uid="{00000000-0005-0000-0000-000096670000}"/>
    <cellStyle name="Normal 6 2 2 5" xfId="20647" xr:uid="{00000000-0005-0000-0000-000097670000}"/>
    <cellStyle name="Normal 6 2 2 6" xfId="24846" xr:uid="{00000000-0005-0000-0000-000098670000}"/>
    <cellStyle name="Normal 6 2 2 7" xfId="28780" xr:uid="{00000000-0005-0000-0000-000099670000}"/>
    <cellStyle name="Normal 6 3" xfId="293" xr:uid="{00000000-0005-0000-0000-00009A670000}"/>
    <cellStyle name="Normal 6 3 10" xfId="10915" xr:uid="{00000000-0005-0000-0000-00009B670000}"/>
    <cellStyle name="Normal 6 3 11" xfId="15191" xr:uid="{00000000-0005-0000-0000-00009C670000}"/>
    <cellStyle name="Normal 6 3 12" xfId="20527" xr:uid="{00000000-0005-0000-0000-00009D670000}"/>
    <cellStyle name="Normal 6 3 13" xfId="23676" xr:uid="{00000000-0005-0000-0000-00009E670000}"/>
    <cellStyle name="Normal 6 3 2" xfId="442" xr:uid="{00000000-0005-0000-0000-00009F670000}"/>
    <cellStyle name="Normal 6 3 2 10" xfId="16448" xr:uid="{00000000-0005-0000-0000-0000A0670000}"/>
    <cellStyle name="Normal 6 3 2 11" xfId="14469" xr:uid="{00000000-0005-0000-0000-0000A1670000}"/>
    <cellStyle name="Normal 6 3 2 12" xfId="24867" xr:uid="{00000000-0005-0000-0000-0000A2670000}"/>
    <cellStyle name="Normal 6 3 2 2" xfId="816" xr:uid="{00000000-0005-0000-0000-0000A3670000}"/>
    <cellStyle name="Normal 6 3 2 2 10" xfId="22869" xr:uid="{00000000-0005-0000-0000-0000A4670000}"/>
    <cellStyle name="Normal 6 3 2 2 11" xfId="27021" xr:uid="{00000000-0005-0000-0000-0000A5670000}"/>
    <cellStyle name="Normal 6 3 2 2 2" xfId="2596" xr:uid="{00000000-0005-0000-0000-0000A6670000}"/>
    <cellStyle name="Normal 6 3 2 2 2 2" xfId="4183" xr:uid="{00000000-0005-0000-0000-0000A7670000}"/>
    <cellStyle name="Normal 6 3 2 2 2 2 2" xfId="9157" xr:uid="{00000000-0005-0000-0000-0000A8670000}"/>
    <cellStyle name="Normal 6 3 2 2 2 2 3" xfId="13434" xr:uid="{00000000-0005-0000-0000-0000A9670000}"/>
    <cellStyle name="Normal 6 3 2 2 2 2 4" xfId="17692" xr:uid="{00000000-0005-0000-0000-0000AA670000}"/>
    <cellStyle name="Normal 6 3 2 2 2 2 5" xfId="21911" xr:uid="{00000000-0005-0000-0000-0000AB670000}"/>
    <cellStyle name="Normal 6 3 2 2 2 2 6" xfId="26106" xr:uid="{00000000-0005-0000-0000-0000AC670000}"/>
    <cellStyle name="Normal 6 3 2 2 2 2 7" xfId="30002" xr:uid="{00000000-0005-0000-0000-0000AD670000}"/>
    <cellStyle name="Normal 6 3 2 2 2 3" xfId="7571" xr:uid="{00000000-0005-0000-0000-0000AE670000}"/>
    <cellStyle name="Normal 6 3 2 2 2 4" xfId="11856" xr:uid="{00000000-0005-0000-0000-0000AF670000}"/>
    <cellStyle name="Normal 6 3 2 2 2 5" xfId="16128" xr:uid="{00000000-0005-0000-0000-0000B0670000}"/>
    <cellStyle name="Normal 6 3 2 2 2 6" xfId="20361" xr:uid="{00000000-0005-0000-0000-0000B1670000}"/>
    <cellStyle name="Normal 6 3 2 2 2 7" xfId="24600" xr:uid="{00000000-0005-0000-0000-0000B2670000}"/>
    <cellStyle name="Normal 6 3 2 2 2 8" xfId="28674" xr:uid="{00000000-0005-0000-0000-0000B3670000}"/>
    <cellStyle name="Normal 6 3 2 2 3" xfId="1767" xr:uid="{00000000-0005-0000-0000-0000B4670000}"/>
    <cellStyle name="Normal 6 3 2 2 3 2" xfId="6741" xr:uid="{00000000-0005-0000-0000-0000B5670000}"/>
    <cellStyle name="Normal 6 3 2 2 3 3" xfId="11029" xr:uid="{00000000-0005-0000-0000-0000B6670000}"/>
    <cellStyle name="Normal 6 3 2 2 3 4" xfId="15304" xr:uid="{00000000-0005-0000-0000-0000B7670000}"/>
    <cellStyle name="Normal 6 3 2 2 3 5" xfId="19540" xr:uid="{00000000-0005-0000-0000-0000B8670000}"/>
    <cellStyle name="Normal 6 3 2 2 3 6" xfId="23784" xr:uid="{00000000-0005-0000-0000-0000B9670000}"/>
    <cellStyle name="Normal 6 3 2 2 3 7" xfId="27869" xr:uid="{00000000-0005-0000-0000-0000BA670000}"/>
    <cellStyle name="Normal 6 3 2 2 4" xfId="3526" xr:uid="{00000000-0005-0000-0000-0000BB670000}"/>
    <cellStyle name="Normal 6 3 2 2 4 2" xfId="8500" xr:uid="{00000000-0005-0000-0000-0000BC670000}"/>
    <cellStyle name="Normal 6 3 2 2 4 3" xfId="12777" xr:uid="{00000000-0005-0000-0000-0000BD670000}"/>
    <cellStyle name="Normal 6 3 2 2 4 4" xfId="17035" xr:uid="{00000000-0005-0000-0000-0000BE670000}"/>
    <cellStyle name="Normal 6 3 2 2 4 5" xfId="21254" xr:uid="{00000000-0005-0000-0000-0000BF670000}"/>
    <cellStyle name="Normal 6 3 2 2 4 6" xfId="25449" xr:uid="{00000000-0005-0000-0000-0000C0670000}"/>
    <cellStyle name="Normal 6 3 2 2 4 7" xfId="29345" xr:uid="{00000000-0005-0000-0000-0000C1670000}"/>
    <cellStyle name="Normal 6 3 2 2 5" xfId="4874" xr:uid="{00000000-0005-0000-0000-0000C2670000}"/>
    <cellStyle name="Normal 6 3 2 2 5 2" xfId="9846" xr:uid="{00000000-0005-0000-0000-0000C3670000}"/>
    <cellStyle name="Normal 6 3 2 2 5 3" xfId="14124" xr:uid="{00000000-0005-0000-0000-0000C4670000}"/>
    <cellStyle name="Normal 6 3 2 2 5 4" xfId="18380" xr:uid="{00000000-0005-0000-0000-0000C5670000}"/>
    <cellStyle name="Normal 6 3 2 2 5 5" xfId="22597" xr:uid="{00000000-0005-0000-0000-0000C6670000}"/>
    <cellStyle name="Normal 6 3 2 2 5 6" xfId="26783" xr:uid="{00000000-0005-0000-0000-0000C7670000}"/>
    <cellStyle name="Normal 6 3 2 2 5 7" xfId="30662" xr:uid="{00000000-0005-0000-0000-0000C8670000}"/>
    <cellStyle name="Normal 6 3 2 2 6" xfId="5792" xr:uid="{00000000-0005-0000-0000-0000C9670000}"/>
    <cellStyle name="Normal 6 3 2 2 7" xfId="10084" xr:uid="{00000000-0005-0000-0000-0000CA670000}"/>
    <cellStyle name="Normal 6 3 2 2 8" xfId="14362" xr:uid="{00000000-0005-0000-0000-0000CB670000}"/>
    <cellStyle name="Normal 6 3 2 2 9" xfId="18618" xr:uid="{00000000-0005-0000-0000-0000CC670000}"/>
    <cellStyle name="Normal 6 3 2 3" xfId="2075" xr:uid="{00000000-0005-0000-0000-0000CD670000}"/>
    <cellStyle name="Normal 6 3 2 3 2" xfId="3854" xr:uid="{00000000-0005-0000-0000-0000CE670000}"/>
    <cellStyle name="Normal 6 3 2 3 2 2" xfId="8828" xr:uid="{00000000-0005-0000-0000-0000CF670000}"/>
    <cellStyle name="Normal 6 3 2 3 2 3" xfId="13105" xr:uid="{00000000-0005-0000-0000-0000D0670000}"/>
    <cellStyle name="Normal 6 3 2 3 2 4" xfId="17363" xr:uid="{00000000-0005-0000-0000-0000D1670000}"/>
    <cellStyle name="Normal 6 3 2 3 2 5" xfId="21582" xr:uid="{00000000-0005-0000-0000-0000D2670000}"/>
    <cellStyle name="Normal 6 3 2 3 2 6" xfId="25777" xr:uid="{00000000-0005-0000-0000-0000D3670000}"/>
    <cellStyle name="Normal 6 3 2 3 2 7" xfId="29673" xr:uid="{00000000-0005-0000-0000-0000D4670000}"/>
    <cellStyle name="Normal 6 3 2 3 3" xfId="7049" xr:uid="{00000000-0005-0000-0000-0000D5670000}"/>
    <cellStyle name="Normal 6 3 2 3 4" xfId="11334" xr:uid="{00000000-0005-0000-0000-0000D6670000}"/>
    <cellStyle name="Normal 6 3 2 3 5" xfId="15606" xr:uid="{00000000-0005-0000-0000-0000D7670000}"/>
    <cellStyle name="Normal 6 3 2 3 6" xfId="19840" xr:uid="{00000000-0005-0000-0000-0000D8670000}"/>
    <cellStyle name="Normal 6 3 2 3 7" xfId="24078" xr:uid="{00000000-0005-0000-0000-0000D9670000}"/>
    <cellStyle name="Normal 6 3 2 3 8" xfId="28156" xr:uid="{00000000-0005-0000-0000-0000DA670000}"/>
    <cellStyle name="Normal 6 3 2 4" xfId="1214" xr:uid="{00000000-0005-0000-0000-0000DB670000}"/>
    <cellStyle name="Normal 6 3 2 4 2" xfId="6189" xr:uid="{00000000-0005-0000-0000-0000DC670000}"/>
    <cellStyle name="Normal 6 3 2 4 3" xfId="10478" xr:uid="{00000000-0005-0000-0000-0000DD670000}"/>
    <cellStyle name="Normal 6 3 2 4 4" xfId="14756" xr:uid="{00000000-0005-0000-0000-0000DE670000}"/>
    <cellStyle name="Normal 6 3 2 4 5" xfId="18998" xr:uid="{00000000-0005-0000-0000-0000DF670000}"/>
    <cellStyle name="Normal 6 3 2 4 6" xfId="23244" xr:uid="{00000000-0005-0000-0000-0000E0670000}"/>
    <cellStyle name="Normal 6 3 2 4 7" xfId="27349" xr:uid="{00000000-0005-0000-0000-0000E1670000}"/>
    <cellStyle name="Normal 6 3 2 5" xfId="3197" xr:uid="{00000000-0005-0000-0000-0000E2670000}"/>
    <cellStyle name="Normal 6 3 2 5 2" xfId="8170" xr:uid="{00000000-0005-0000-0000-0000E3670000}"/>
    <cellStyle name="Normal 6 3 2 5 3" xfId="12447" xr:uid="{00000000-0005-0000-0000-0000E4670000}"/>
    <cellStyle name="Normal 6 3 2 5 4" xfId="16706" xr:uid="{00000000-0005-0000-0000-0000E5670000}"/>
    <cellStyle name="Normal 6 3 2 5 5" xfId="20924" xr:uid="{00000000-0005-0000-0000-0000E6670000}"/>
    <cellStyle name="Normal 6 3 2 5 6" xfId="25120" xr:uid="{00000000-0005-0000-0000-0000E7670000}"/>
    <cellStyle name="Normal 6 3 2 5 7" xfId="29016" xr:uid="{00000000-0005-0000-0000-0000E8670000}"/>
    <cellStyle name="Normal 6 3 2 6" xfId="4545" xr:uid="{00000000-0005-0000-0000-0000E9670000}"/>
    <cellStyle name="Normal 6 3 2 6 2" xfId="9517" xr:uid="{00000000-0005-0000-0000-0000EA670000}"/>
    <cellStyle name="Normal 6 3 2 6 3" xfId="13795" xr:uid="{00000000-0005-0000-0000-0000EB670000}"/>
    <cellStyle name="Normal 6 3 2 6 4" xfId="18051" xr:uid="{00000000-0005-0000-0000-0000EC670000}"/>
    <cellStyle name="Normal 6 3 2 6 5" xfId="22268" xr:uid="{00000000-0005-0000-0000-0000ED670000}"/>
    <cellStyle name="Normal 6 3 2 6 6" xfId="26454" xr:uid="{00000000-0005-0000-0000-0000EE670000}"/>
    <cellStyle name="Normal 6 3 2 6 7" xfId="30333" xr:uid="{00000000-0005-0000-0000-0000EF670000}"/>
    <cellStyle name="Normal 6 3 2 7" xfId="5419" xr:uid="{00000000-0005-0000-0000-0000F0670000}"/>
    <cellStyle name="Normal 6 3 2 8" xfId="7911" xr:uid="{00000000-0005-0000-0000-0000F1670000}"/>
    <cellStyle name="Normal 6 3 2 9" xfId="12189" xr:uid="{00000000-0005-0000-0000-0000F2670000}"/>
    <cellStyle name="Normal 6 3 3" xfId="676" xr:uid="{00000000-0005-0000-0000-0000F3670000}"/>
    <cellStyle name="Normal 6 3 3 10" xfId="22729" xr:uid="{00000000-0005-0000-0000-0000F4670000}"/>
    <cellStyle name="Normal 6 3 3 11" xfId="23143" xr:uid="{00000000-0005-0000-0000-0000F5670000}"/>
    <cellStyle name="Normal 6 3 3 2" xfId="2597" xr:uid="{00000000-0005-0000-0000-0000F6670000}"/>
    <cellStyle name="Normal 6 3 3 2 2" xfId="4043" xr:uid="{00000000-0005-0000-0000-0000F7670000}"/>
    <cellStyle name="Normal 6 3 3 2 2 2" xfId="9017" xr:uid="{00000000-0005-0000-0000-0000F8670000}"/>
    <cellStyle name="Normal 6 3 3 2 2 3" xfId="13294" xr:uid="{00000000-0005-0000-0000-0000F9670000}"/>
    <cellStyle name="Normal 6 3 3 2 2 4" xfId="17552" xr:uid="{00000000-0005-0000-0000-0000FA670000}"/>
    <cellStyle name="Normal 6 3 3 2 2 5" xfId="21771" xr:uid="{00000000-0005-0000-0000-0000FB670000}"/>
    <cellStyle name="Normal 6 3 3 2 2 6" xfId="25966" xr:uid="{00000000-0005-0000-0000-0000FC670000}"/>
    <cellStyle name="Normal 6 3 3 2 2 7" xfId="29862" xr:uid="{00000000-0005-0000-0000-0000FD670000}"/>
    <cellStyle name="Normal 6 3 3 2 3" xfId="7572" xr:uid="{00000000-0005-0000-0000-0000FE670000}"/>
    <cellStyle name="Normal 6 3 3 2 4" xfId="11857" xr:uid="{00000000-0005-0000-0000-0000FF670000}"/>
    <cellStyle name="Normal 6 3 3 2 5" xfId="16129" xr:uid="{00000000-0005-0000-0000-000000680000}"/>
    <cellStyle name="Normal 6 3 3 2 6" xfId="20362" xr:uid="{00000000-0005-0000-0000-000001680000}"/>
    <cellStyle name="Normal 6 3 3 2 7" xfId="24601" xr:uid="{00000000-0005-0000-0000-000002680000}"/>
    <cellStyle name="Normal 6 3 3 2 8" xfId="28675" xr:uid="{00000000-0005-0000-0000-000003680000}"/>
    <cellStyle name="Normal 6 3 3 3" xfId="1768" xr:uid="{00000000-0005-0000-0000-000004680000}"/>
    <cellStyle name="Normal 6 3 3 3 2" xfId="6742" xr:uid="{00000000-0005-0000-0000-000005680000}"/>
    <cellStyle name="Normal 6 3 3 3 3" xfId="11030" xr:uid="{00000000-0005-0000-0000-000006680000}"/>
    <cellStyle name="Normal 6 3 3 3 4" xfId="15305" xr:uid="{00000000-0005-0000-0000-000007680000}"/>
    <cellStyle name="Normal 6 3 3 3 5" xfId="19541" xr:uid="{00000000-0005-0000-0000-000008680000}"/>
    <cellStyle name="Normal 6 3 3 3 6" xfId="23785" xr:uid="{00000000-0005-0000-0000-000009680000}"/>
    <cellStyle name="Normal 6 3 3 3 7" xfId="27870" xr:uid="{00000000-0005-0000-0000-00000A680000}"/>
    <cellStyle name="Normal 6 3 3 4" xfId="3386" xr:uid="{00000000-0005-0000-0000-00000B680000}"/>
    <cellStyle name="Normal 6 3 3 4 2" xfId="8360" xr:uid="{00000000-0005-0000-0000-00000C680000}"/>
    <cellStyle name="Normal 6 3 3 4 3" xfId="12637" xr:uid="{00000000-0005-0000-0000-00000D680000}"/>
    <cellStyle name="Normal 6 3 3 4 4" xfId="16895" xr:uid="{00000000-0005-0000-0000-00000E680000}"/>
    <cellStyle name="Normal 6 3 3 4 5" xfId="21114" xr:uid="{00000000-0005-0000-0000-00000F680000}"/>
    <cellStyle name="Normal 6 3 3 4 6" xfId="25309" xr:uid="{00000000-0005-0000-0000-000010680000}"/>
    <cellStyle name="Normal 6 3 3 4 7" xfId="29205" xr:uid="{00000000-0005-0000-0000-000011680000}"/>
    <cellStyle name="Normal 6 3 3 5" xfId="4734" xr:uid="{00000000-0005-0000-0000-000012680000}"/>
    <cellStyle name="Normal 6 3 3 5 2" xfId="9706" xr:uid="{00000000-0005-0000-0000-000013680000}"/>
    <cellStyle name="Normal 6 3 3 5 3" xfId="13984" xr:uid="{00000000-0005-0000-0000-000014680000}"/>
    <cellStyle name="Normal 6 3 3 5 4" xfId="18240" xr:uid="{00000000-0005-0000-0000-000015680000}"/>
    <cellStyle name="Normal 6 3 3 5 5" xfId="22457" xr:uid="{00000000-0005-0000-0000-000016680000}"/>
    <cellStyle name="Normal 6 3 3 5 6" xfId="26643" xr:uid="{00000000-0005-0000-0000-000017680000}"/>
    <cellStyle name="Normal 6 3 3 5 7" xfId="30522" xr:uid="{00000000-0005-0000-0000-000018680000}"/>
    <cellStyle name="Normal 6 3 3 6" xfId="5652" xr:uid="{00000000-0005-0000-0000-000019680000}"/>
    <cellStyle name="Normal 6 3 3 7" xfId="6082" xr:uid="{00000000-0005-0000-0000-00001A680000}"/>
    <cellStyle name="Normal 6 3 3 8" xfId="10371" xr:uid="{00000000-0005-0000-0000-00001B680000}"/>
    <cellStyle name="Normal 6 3 3 9" xfId="14649" xr:uid="{00000000-0005-0000-0000-00001C680000}"/>
    <cellStyle name="Normal 6 3 4" xfId="1914" xr:uid="{00000000-0005-0000-0000-00001D680000}"/>
    <cellStyle name="Normal 6 3 4 2" xfId="3714" xr:uid="{00000000-0005-0000-0000-00001E680000}"/>
    <cellStyle name="Normal 6 3 4 2 2" xfId="8688" xr:uid="{00000000-0005-0000-0000-00001F680000}"/>
    <cellStyle name="Normal 6 3 4 2 3" xfId="12965" xr:uid="{00000000-0005-0000-0000-000020680000}"/>
    <cellStyle name="Normal 6 3 4 2 4" xfId="17223" xr:uid="{00000000-0005-0000-0000-000021680000}"/>
    <cellStyle name="Normal 6 3 4 2 5" xfId="21442" xr:uid="{00000000-0005-0000-0000-000022680000}"/>
    <cellStyle name="Normal 6 3 4 2 6" xfId="25637" xr:uid="{00000000-0005-0000-0000-000023680000}"/>
    <cellStyle name="Normal 6 3 4 2 7" xfId="29533" xr:uid="{00000000-0005-0000-0000-000024680000}"/>
    <cellStyle name="Normal 6 3 4 3" xfId="6888" xr:uid="{00000000-0005-0000-0000-000025680000}"/>
    <cellStyle name="Normal 6 3 4 4" xfId="11174" xr:uid="{00000000-0005-0000-0000-000026680000}"/>
    <cellStyle name="Normal 6 3 4 5" xfId="15446" xr:uid="{00000000-0005-0000-0000-000027680000}"/>
    <cellStyle name="Normal 6 3 4 6" xfId="19683" xr:uid="{00000000-0005-0000-0000-000028680000}"/>
    <cellStyle name="Normal 6 3 4 7" xfId="23921" xr:uid="{00000000-0005-0000-0000-000029680000}"/>
    <cellStyle name="Normal 6 3 4 8" xfId="28002" xr:uid="{00000000-0005-0000-0000-00002A680000}"/>
    <cellStyle name="Normal 6 3 5" xfId="1021" xr:uid="{00000000-0005-0000-0000-00002B680000}"/>
    <cellStyle name="Normal 6 3 5 2" xfId="5997" xr:uid="{00000000-0005-0000-0000-00002C680000}"/>
    <cellStyle name="Normal 6 3 5 3" xfId="10287" xr:uid="{00000000-0005-0000-0000-00002D680000}"/>
    <cellStyle name="Normal 6 3 5 4" xfId="14565" xr:uid="{00000000-0005-0000-0000-00002E680000}"/>
    <cellStyle name="Normal 6 3 5 5" xfId="18816" xr:uid="{00000000-0005-0000-0000-00002F680000}"/>
    <cellStyle name="Normal 6 3 5 6" xfId="23064" xr:uid="{00000000-0005-0000-0000-000030680000}"/>
    <cellStyle name="Normal 6 3 5 7" xfId="27194" xr:uid="{00000000-0005-0000-0000-000031680000}"/>
    <cellStyle name="Normal 6 3 6" xfId="3057" xr:uid="{00000000-0005-0000-0000-000032680000}"/>
    <cellStyle name="Normal 6 3 6 2" xfId="8030" xr:uid="{00000000-0005-0000-0000-000033680000}"/>
    <cellStyle name="Normal 6 3 6 3" xfId="12307" xr:uid="{00000000-0005-0000-0000-000034680000}"/>
    <cellStyle name="Normal 6 3 6 4" xfId="16566" xr:uid="{00000000-0005-0000-0000-000035680000}"/>
    <cellStyle name="Normal 6 3 6 5" xfId="20784" xr:uid="{00000000-0005-0000-0000-000036680000}"/>
    <cellStyle name="Normal 6 3 6 6" xfId="24980" xr:uid="{00000000-0005-0000-0000-000037680000}"/>
    <cellStyle name="Normal 6 3 6 7" xfId="28876" xr:uid="{00000000-0005-0000-0000-000038680000}"/>
    <cellStyle name="Normal 6 3 7" xfId="4405" xr:uid="{00000000-0005-0000-0000-000039680000}"/>
    <cellStyle name="Normal 6 3 7 2" xfId="9377" xr:uid="{00000000-0005-0000-0000-00003A680000}"/>
    <cellStyle name="Normal 6 3 7 3" xfId="13655" xr:uid="{00000000-0005-0000-0000-00003B680000}"/>
    <cellStyle name="Normal 6 3 7 4" xfId="17911" xr:uid="{00000000-0005-0000-0000-00003C680000}"/>
    <cellStyle name="Normal 6 3 7 5" xfId="22128" xr:uid="{00000000-0005-0000-0000-00003D680000}"/>
    <cellStyle name="Normal 6 3 7 6" xfId="26314" xr:uid="{00000000-0005-0000-0000-00003E680000}"/>
    <cellStyle name="Normal 6 3 7 7" xfId="30193" xr:uid="{00000000-0005-0000-0000-00003F680000}"/>
    <cellStyle name="Normal 6 3 8" xfId="5270" xr:uid="{00000000-0005-0000-0000-000040680000}"/>
    <cellStyle name="Normal 6 3 9" xfId="6626" xr:uid="{00000000-0005-0000-0000-000041680000}"/>
    <cellStyle name="Normal 6 4" xfId="217" xr:uid="{00000000-0005-0000-0000-000042680000}"/>
    <cellStyle name="Normal 6 4 2" xfId="2811" xr:uid="{00000000-0005-0000-0000-000043680000}"/>
    <cellStyle name="Normal 6 5" xfId="509" xr:uid="{00000000-0005-0000-0000-000044680000}"/>
    <cellStyle name="Normal 6 5 10" xfId="12036" xr:uid="{00000000-0005-0000-0000-000045680000}"/>
    <cellStyle name="Normal 6 5 11" xfId="15514" xr:uid="{00000000-0005-0000-0000-000046680000}"/>
    <cellStyle name="Normal 6 5 12" xfId="19325" xr:uid="{00000000-0005-0000-0000-000047680000}"/>
    <cellStyle name="Normal 6 5 2" xfId="883" xr:uid="{00000000-0005-0000-0000-000048680000}"/>
    <cellStyle name="Normal 6 5 2 10" xfId="22936" xr:uid="{00000000-0005-0000-0000-000049680000}"/>
    <cellStyle name="Normal 6 5 2 11" xfId="27088" xr:uid="{00000000-0005-0000-0000-00004A680000}"/>
    <cellStyle name="Normal 6 5 2 2" xfId="2598" xr:uid="{00000000-0005-0000-0000-00004B680000}"/>
    <cellStyle name="Normal 6 5 2 2 2" xfId="4250" xr:uid="{00000000-0005-0000-0000-00004C680000}"/>
    <cellStyle name="Normal 6 5 2 2 2 2" xfId="9224" xr:uid="{00000000-0005-0000-0000-00004D680000}"/>
    <cellStyle name="Normal 6 5 2 2 2 3" xfId="13501" xr:uid="{00000000-0005-0000-0000-00004E680000}"/>
    <cellStyle name="Normal 6 5 2 2 2 4" xfId="17759" xr:uid="{00000000-0005-0000-0000-00004F680000}"/>
    <cellStyle name="Normal 6 5 2 2 2 5" xfId="21978" xr:uid="{00000000-0005-0000-0000-000050680000}"/>
    <cellStyle name="Normal 6 5 2 2 2 6" xfId="26173" xr:uid="{00000000-0005-0000-0000-000051680000}"/>
    <cellStyle name="Normal 6 5 2 2 2 7" xfId="30069" xr:uid="{00000000-0005-0000-0000-000052680000}"/>
    <cellStyle name="Normal 6 5 2 2 3" xfId="7573" xr:uid="{00000000-0005-0000-0000-000053680000}"/>
    <cellStyle name="Normal 6 5 2 2 4" xfId="11858" xr:uid="{00000000-0005-0000-0000-000054680000}"/>
    <cellStyle name="Normal 6 5 2 2 5" xfId="16130" xr:uid="{00000000-0005-0000-0000-000055680000}"/>
    <cellStyle name="Normal 6 5 2 2 6" xfId="20363" xr:uid="{00000000-0005-0000-0000-000056680000}"/>
    <cellStyle name="Normal 6 5 2 2 7" xfId="24602" xr:uid="{00000000-0005-0000-0000-000057680000}"/>
    <cellStyle name="Normal 6 5 2 2 8" xfId="28676" xr:uid="{00000000-0005-0000-0000-000058680000}"/>
    <cellStyle name="Normal 6 5 2 3" xfId="1769" xr:uid="{00000000-0005-0000-0000-000059680000}"/>
    <cellStyle name="Normal 6 5 2 3 2" xfId="6743" xr:uid="{00000000-0005-0000-0000-00005A680000}"/>
    <cellStyle name="Normal 6 5 2 3 3" xfId="11031" xr:uid="{00000000-0005-0000-0000-00005B680000}"/>
    <cellStyle name="Normal 6 5 2 3 4" xfId="15306" xr:uid="{00000000-0005-0000-0000-00005C680000}"/>
    <cellStyle name="Normal 6 5 2 3 5" xfId="19542" xr:uid="{00000000-0005-0000-0000-00005D680000}"/>
    <cellStyle name="Normal 6 5 2 3 6" xfId="23786" xr:uid="{00000000-0005-0000-0000-00005E680000}"/>
    <cellStyle name="Normal 6 5 2 3 7" xfId="27871" xr:uid="{00000000-0005-0000-0000-00005F680000}"/>
    <cellStyle name="Normal 6 5 2 4" xfId="3593" xr:uid="{00000000-0005-0000-0000-000060680000}"/>
    <cellStyle name="Normal 6 5 2 4 2" xfId="8567" xr:uid="{00000000-0005-0000-0000-000061680000}"/>
    <cellStyle name="Normal 6 5 2 4 3" xfId="12844" xr:uid="{00000000-0005-0000-0000-000062680000}"/>
    <cellStyle name="Normal 6 5 2 4 4" xfId="17102" xr:uid="{00000000-0005-0000-0000-000063680000}"/>
    <cellStyle name="Normal 6 5 2 4 5" xfId="21321" xr:uid="{00000000-0005-0000-0000-000064680000}"/>
    <cellStyle name="Normal 6 5 2 4 6" xfId="25516" xr:uid="{00000000-0005-0000-0000-000065680000}"/>
    <cellStyle name="Normal 6 5 2 4 7" xfId="29412" xr:uid="{00000000-0005-0000-0000-000066680000}"/>
    <cellStyle name="Normal 6 5 2 5" xfId="4941" xr:uid="{00000000-0005-0000-0000-000067680000}"/>
    <cellStyle name="Normal 6 5 2 5 2" xfId="9913" xr:uid="{00000000-0005-0000-0000-000068680000}"/>
    <cellStyle name="Normal 6 5 2 5 3" xfId="14191" xr:uid="{00000000-0005-0000-0000-000069680000}"/>
    <cellStyle name="Normal 6 5 2 5 4" xfId="18447" xr:uid="{00000000-0005-0000-0000-00006A680000}"/>
    <cellStyle name="Normal 6 5 2 5 5" xfId="22664" xr:uid="{00000000-0005-0000-0000-00006B680000}"/>
    <cellStyle name="Normal 6 5 2 5 6" xfId="26850" xr:uid="{00000000-0005-0000-0000-00006C680000}"/>
    <cellStyle name="Normal 6 5 2 5 7" xfId="30729" xr:uid="{00000000-0005-0000-0000-00006D680000}"/>
    <cellStyle name="Normal 6 5 2 6" xfId="5859" xr:uid="{00000000-0005-0000-0000-00006E680000}"/>
    <cellStyle name="Normal 6 5 2 7" xfId="10151" xr:uid="{00000000-0005-0000-0000-00006F680000}"/>
    <cellStyle name="Normal 6 5 2 8" xfId="14429" xr:uid="{00000000-0005-0000-0000-000070680000}"/>
    <cellStyle name="Normal 6 5 2 9" xfId="18685" xr:uid="{00000000-0005-0000-0000-000071680000}"/>
    <cellStyle name="Normal 6 5 3" xfId="2157" xr:uid="{00000000-0005-0000-0000-000072680000}"/>
    <cellStyle name="Normal 6 5 3 2" xfId="3921" xr:uid="{00000000-0005-0000-0000-000073680000}"/>
    <cellStyle name="Normal 6 5 3 2 2" xfId="8895" xr:uid="{00000000-0005-0000-0000-000074680000}"/>
    <cellStyle name="Normal 6 5 3 2 3" xfId="13172" xr:uid="{00000000-0005-0000-0000-000075680000}"/>
    <cellStyle name="Normal 6 5 3 2 4" xfId="17430" xr:uid="{00000000-0005-0000-0000-000076680000}"/>
    <cellStyle name="Normal 6 5 3 2 5" xfId="21649" xr:uid="{00000000-0005-0000-0000-000077680000}"/>
    <cellStyle name="Normal 6 5 3 2 6" xfId="25844" xr:uid="{00000000-0005-0000-0000-000078680000}"/>
    <cellStyle name="Normal 6 5 3 2 7" xfId="29740" xr:uid="{00000000-0005-0000-0000-000079680000}"/>
    <cellStyle name="Normal 6 5 3 3" xfId="7131" xr:uid="{00000000-0005-0000-0000-00007A680000}"/>
    <cellStyle name="Normal 6 5 3 4" xfId="11416" xr:uid="{00000000-0005-0000-0000-00007B680000}"/>
    <cellStyle name="Normal 6 5 3 5" xfId="15688" xr:uid="{00000000-0005-0000-0000-00007C680000}"/>
    <cellStyle name="Normal 6 5 3 6" xfId="19922" xr:uid="{00000000-0005-0000-0000-00007D680000}"/>
    <cellStyle name="Normal 6 5 3 7" xfId="24160" xr:uid="{00000000-0005-0000-0000-00007E680000}"/>
    <cellStyle name="Normal 6 5 3 8" xfId="28238" xr:uid="{00000000-0005-0000-0000-00007F680000}"/>
    <cellStyle name="Normal 6 5 4" xfId="1300" xr:uid="{00000000-0005-0000-0000-000080680000}"/>
    <cellStyle name="Normal 6 5 4 2" xfId="6275" xr:uid="{00000000-0005-0000-0000-000081680000}"/>
    <cellStyle name="Normal 6 5 4 3" xfId="10564" xr:uid="{00000000-0005-0000-0000-000082680000}"/>
    <cellStyle name="Normal 6 5 4 4" xfId="14840" xr:uid="{00000000-0005-0000-0000-000083680000}"/>
    <cellStyle name="Normal 6 5 4 5" xfId="19081" xr:uid="{00000000-0005-0000-0000-000084680000}"/>
    <cellStyle name="Normal 6 5 4 6" xfId="23328" xr:uid="{00000000-0005-0000-0000-000085680000}"/>
    <cellStyle name="Normal 6 5 4 7" xfId="27431" xr:uid="{00000000-0005-0000-0000-000086680000}"/>
    <cellStyle name="Normal 6 5 5" xfId="3264" xr:uid="{00000000-0005-0000-0000-000087680000}"/>
    <cellStyle name="Normal 6 5 5 2" xfId="8237" xr:uid="{00000000-0005-0000-0000-000088680000}"/>
    <cellStyle name="Normal 6 5 5 3" xfId="12514" xr:uid="{00000000-0005-0000-0000-000089680000}"/>
    <cellStyle name="Normal 6 5 5 4" xfId="16773" xr:uid="{00000000-0005-0000-0000-00008A680000}"/>
    <cellStyle name="Normal 6 5 5 5" xfId="20991" xr:uid="{00000000-0005-0000-0000-00008B680000}"/>
    <cellStyle name="Normal 6 5 5 6" xfId="25187" xr:uid="{00000000-0005-0000-0000-00008C680000}"/>
    <cellStyle name="Normal 6 5 5 7" xfId="29083" xr:uid="{00000000-0005-0000-0000-00008D680000}"/>
    <cellStyle name="Normal 6 5 6" xfId="4612" xr:uid="{00000000-0005-0000-0000-00008E680000}"/>
    <cellStyle name="Normal 6 5 6 2" xfId="9584" xr:uid="{00000000-0005-0000-0000-00008F680000}"/>
    <cellStyle name="Normal 6 5 6 3" xfId="13862" xr:uid="{00000000-0005-0000-0000-000090680000}"/>
    <cellStyle name="Normal 6 5 6 4" xfId="18118" xr:uid="{00000000-0005-0000-0000-000091680000}"/>
    <cellStyle name="Normal 6 5 6 5" xfId="22335" xr:uid="{00000000-0005-0000-0000-000092680000}"/>
    <cellStyle name="Normal 6 5 6 6" xfId="26521" xr:uid="{00000000-0005-0000-0000-000093680000}"/>
    <cellStyle name="Normal 6 5 6 7" xfId="30400" xr:uid="{00000000-0005-0000-0000-000094680000}"/>
    <cellStyle name="Normal 6 5 7" xfId="5486" xr:uid="{00000000-0005-0000-0000-000095680000}"/>
    <cellStyle name="Normal 6 5 8" xfId="5546" xr:uid="{00000000-0005-0000-0000-000096680000}"/>
    <cellStyle name="Normal 6 5 9" xfId="7754" xr:uid="{00000000-0005-0000-0000-000097680000}"/>
    <cellStyle name="Normal 6 6" xfId="610" xr:uid="{00000000-0005-0000-0000-000098680000}"/>
    <cellStyle name="Normal 6 6 10" xfId="12004" xr:uid="{00000000-0005-0000-0000-000099680000}"/>
    <cellStyle name="Normal 6 6 11" xfId="7809" xr:uid="{00000000-0005-0000-0000-00009A680000}"/>
    <cellStyle name="Normal 6 6 12" xfId="14476" xr:uid="{00000000-0005-0000-0000-00009B680000}"/>
    <cellStyle name="Normal 6 6 2" xfId="1771" xr:uid="{00000000-0005-0000-0000-00009C680000}"/>
    <cellStyle name="Normal 6 6 2 2" xfId="2600" xr:uid="{00000000-0005-0000-0000-00009D680000}"/>
    <cellStyle name="Normal 6 6 2 2 2" xfId="7575" xr:uid="{00000000-0005-0000-0000-00009E680000}"/>
    <cellStyle name="Normal 6 6 2 2 3" xfId="11860" xr:uid="{00000000-0005-0000-0000-00009F680000}"/>
    <cellStyle name="Normal 6 6 2 2 4" xfId="16132" xr:uid="{00000000-0005-0000-0000-0000A0680000}"/>
    <cellStyle name="Normal 6 6 2 2 5" xfId="20365" xr:uid="{00000000-0005-0000-0000-0000A1680000}"/>
    <cellStyle name="Normal 6 6 2 2 6" xfId="24604" xr:uid="{00000000-0005-0000-0000-0000A2680000}"/>
    <cellStyle name="Normal 6 6 2 2 7" xfId="28678" xr:uid="{00000000-0005-0000-0000-0000A3680000}"/>
    <cellStyle name="Normal 6 6 2 3" xfId="3977" xr:uid="{00000000-0005-0000-0000-0000A4680000}"/>
    <cellStyle name="Normal 6 6 2 3 2" xfId="8951" xr:uid="{00000000-0005-0000-0000-0000A5680000}"/>
    <cellStyle name="Normal 6 6 2 3 3" xfId="13228" xr:uid="{00000000-0005-0000-0000-0000A6680000}"/>
    <cellStyle name="Normal 6 6 2 3 4" xfId="17486" xr:uid="{00000000-0005-0000-0000-0000A7680000}"/>
    <cellStyle name="Normal 6 6 2 3 5" xfId="21705" xr:uid="{00000000-0005-0000-0000-0000A8680000}"/>
    <cellStyle name="Normal 6 6 2 3 6" xfId="25900" xr:uid="{00000000-0005-0000-0000-0000A9680000}"/>
    <cellStyle name="Normal 6 6 2 3 7" xfId="29796" xr:uid="{00000000-0005-0000-0000-0000AA680000}"/>
    <cellStyle name="Normal 6 6 2 4" xfId="6745" xr:uid="{00000000-0005-0000-0000-0000AB680000}"/>
    <cellStyle name="Normal 6 6 2 5" xfId="11033" xr:uid="{00000000-0005-0000-0000-0000AC680000}"/>
    <cellStyle name="Normal 6 6 2 6" xfId="15308" xr:uid="{00000000-0005-0000-0000-0000AD680000}"/>
    <cellStyle name="Normal 6 6 2 7" xfId="19544" xr:uid="{00000000-0005-0000-0000-0000AE680000}"/>
    <cellStyle name="Normal 6 6 2 8" xfId="23788" xr:uid="{00000000-0005-0000-0000-0000AF680000}"/>
    <cellStyle name="Normal 6 6 2 9" xfId="27873" xr:uid="{00000000-0005-0000-0000-0000B0680000}"/>
    <cellStyle name="Normal 6 6 3" xfId="2599" xr:uid="{00000000-0005-0000-0000-0000B1680000}"/>
    <cellStyle name="Normal 6 6 3 2" xfId="7574" xr:uid="{00000000-0005-0000-0000-0000B2680000}"/>
    <cellStyle name="Normal 6 6 3 3" xfId="11859" xr:uid="{00000000-0005-0000-0000-0000B3680000}"/>
    <cellStyle name="Normal 6 6 3 4" xfId="16131" xr:uid="{00000000-0005-0000-0000-0000B4680000}"/>
    <cellStyle name="Normal 6 6 3 5" xfId="20364" xr:uid="{00000000-0005-0000-0000-0000B5680000}"/>
    <cellStyle name="Normal 6 6 3 6" xfId="24603" xr:uid="{00000000-0005-0000-0000-0000B6680000}"/>
    <cellStyle name="Normal 6 6 3 7" xfId="28677" xr:uid="{00000000-0005-0000-0000-0000B7680000}"/>
    <cellStyle name="Normal 6 6 4" xfId="1770" xr:uid="{00000000-0005-0000-0000-0000B8680000}"/>
    <cellStyle name="Normal 6 6 4 2" xfId="6744" xr:uid="{00000000-0005-0000-0000-0000B9680000}"/>
    <cellStyle name="Normal 6 6 4 3" xfId="11032" xr:uid="{00000000-0005-0000-0000-0000BA680000}"/>
    <cellStyle name="Normal 6 6 4 4" xfId="15307" xr:uid="{00000000-0005-0000-0000-0000BB680000}"/>
    <cellStyle name="Normal 6 6 4 5" xfId="19543" xr:uid="{00000000-0005-0000-0000-0000BC680000}"/>
    <cellStyle name="Normal 6 6 4 6" xfId="23787" xr:uid="{00000000-0005-0000-0000-0000BD680000}"/>
    <cellStyle name="Normal 6 6 4 7" xfId="27872" xr:uid="{00000000-0005-0000-0000-0000BE680000}"/>
    <cellStyle name="Normal 6 6 5" xfId="3320" xr:uid="{00000000-0005-0000-0000-0000BF680000}"/>
    <cellStyle name="Normal 6 6 5 2" xfId="8294" xr:uid="{00000000-0005-0000-0000-0000C0680000}"/>
    <cellStyle name="Normal 6 6 5 3" xfId="12571" xr:uid="{00000000-0005-0000-0000-0000C1680000}"/>
    <cellStyle name="Normal 6 6 5 4" xfId="16829" xr:uid="{00000000-0005-0000-0000-0000C2680000}"/>
    <cellStyle name="Normal 6 6 5 5" xfId="21048" xr:uid="{00000000-0005-0000-0000-0000C3680000}"/>
    <cellStyle name="Normal 6 6 5 6" xfId="25243" xr:uid="{00000000-0005-0000-0000-0000C4680000}"/>
    <cellStyle name="Normal 6 6 5 7" xfId="29139" xr:uid="{00000000-0005-0000-0000-0000C5680000}"/>
    <cellStyle name="Normal 6 6 6" xfId="4668" xr:uid="{00000000-0005-0000-0000-0000C6680000}"/>
    <cellStyle name="Normal 6 6 6 2" xfId="9640" xr:uid="{00000000-0005-0000-0000-0000C7680000}"/>
    <cellStyle name="Normal 6 6 6 3" xfId="13918" xr:uid="{00000000-0005-0000-0000-0000C8680000}"/>
    <cellStyle name="Normal 6 6 6 4" xfId="18174" xr:uid="{00000000-0005-0000-0000-0000C9680000}"/>
    <cellStyle name="Normal 6 6 6 5" xfId="22391" xr:uid="{00000000-0005-0000-0000-0000CA680000}"/>
    <cellStyle name="Normal 6 6 6 6" xfId="26577" xr:uid="{00000000-0005-0000-0000-0000CB680000}"/>
    <cellStyle name="Normal 6 6 6 7" xfId="30456" xr:uid="{00000000-0005-0000-0000-0000CC680000}"/>
    <cellStyle name="Normal 6 6 7" xfId="5586" xr:uid="{00000000-0005-0000-0000-0000CD680000}"/>
    <cellStyle name="Normal 6 6 8" xfId="5106" xr:uid="{00000000-0005-0000-0000-0000CE680000}"/>
    <cellStyle name="Normal 6 6 9" xfId="7721" xr:uid="{00000000-0005-0000-0000-0000CF680000}"/>
    <cellStyle name="Normal 6 7" xfId="1772" xr:uid="{00000000-0005-0000-0000-0000D0680000}"/>
    <cellStyle name="Normal 6 7 2" xfId="2601" xr:uid="{00000000-0005-0000-0000-0000D1680000}"/>
    <cellStyle name="Normal 6 7 2 2" xfId="7576" xr:uid="{00000000-0005-0000-0000-0000D2680000}"/>
    <cellStyle name="Normal 6 7 2 3" xfId="11861" xr:uid="{00000000-0005-0000-0000-0000D3680000}"/>
    <cellStyle name="Normal 6 7 2 4" xfId="16133" xr:uid="{00000000-0005-0000-0000-0000D4680000}"/>
    <cellStyle name="Normal 6 7 2 5" xfId="20366" xr:uid="{00000000-0005-0000-0000-0000D5680000}"/>
    <cellStyle name="Normal 6 7 2 6" xfId="24605" xr:uid="{00000000-0005-0000-0000-0000D6680000}"/>
    <cellStyle name="Normal 6 7 2 7" xfId="28679" xr:uid="{00000000-0005-0000-0000-0000D7680000}"/>
    <cellStyle name="Normal 6 7 3" xfId="3648" xr:uid="{00000000-0005-0000-0000-0000D8680000}"/>
    <cellStyle name="Normal 6 7 3 2" xfId="8622" xr:uid="{00000000-0005-0000-0000-0000D9680000}"/>
    <cellStyle name="Normal 6 7 3 3" xfId="12899" xr:uid="{00000000-0005-0000-0000-0000DA680000}"/>
    <cellStyle name="Normal 6 7 3 4" xfId="17157" xr:uid="{00000000-0005-0000-0000-0000DB680000}"/>
    <cellStyle name="Normal 6 7 3 5" xfId="21376" xr:uid="{00000000-0005-0000-0000-0000DC680000}"/>
    <cellStyle name="Normal 6 7 3 6" xfId="25571" xr:uid="{00000000-0005-0000-0000-0000DD680000}"/>
    <cellStyle name="Normal 6 7 3 7" xfId="29467" xr:uid="{00000000-0005-0000-0000-0000DE680000}"/>
    <cellStyle name="Normal 6 7 4" xfId="6746" xr:uid="{00000000-0005-0000-0000-0000DF680000}"/>
    <cellStyle name="Normal 6 7 5" xfId="11034" xr:uid="{00000000-0005-0000-0000-0000E0680000}"/>
    <cellStyle name="Normal 6 7 6" xfId="15309" xr:uid="{00000000-0005-0000-0000-0000E1680000}"/>
    <cellStyle name="Normal 6 7 7" xfId="19545" xr:uid="{00000000-0005-0000-0000-0000E2680000}"/>
    <cellStyle name="Normal 6 7 8" xfId="23789" xr:uid="{00000000-0005-0000-0000-0000E3680000}"/>
    <cellStyle name="Normal 6 7 9" xfId="27874" xr:uid="{00000000-0005-0000-0000-0000E4680000}"/>
    <cellStyle name="Normal 6 8" xfId="1862" xr:uid="{00000000-0005-0000-0000-0000E5680000}"/>
    <cellStyle name="Normal 6 8 2" xfId="6836" xr:uid="{00000000-0005-0000-0000-0000E6680000}"/>
    <cellStyle name="Normal 6 8 3" xfId="11122" xr:uid="{00000000-0005-0000-0000-0000E7680000}"/>
    <cellStyle name="Normal 6 8 4" xfId="15396" xr:uid="{00000000-0005-0000-0000-0000E8680000}"/>
    <cellStyle name="Normal 6 8 5" xfId="19631" xr:uid="{00000000-0005-0000-0000-0000E9680000}"/>
    <cellStyle name="Normal 6 8 6" xfId="23871" xr:uid="{00000000-0005-0000-0000-0000EA680000}"/>
    <cellStyle name="Normal 6 8 7" xfId="27952" xr:uid="{00000000-0005-0000-0000-0000EB680000}"/>
    <cellStyle name="Normal 6 9" xfId="949" xr:uid="{00000000-0005-0000-0000-0000EC680000}"/>
    <cellStyle name="Normal 6 9 2" xfId="5925" xr:uid="{00000000-0005-0000-0000-0000ED680000}"/>
    <cellStyle name="Normal 6 9 3" xfId="10215" xr:uid="{00000000-0005-0000-0000-0000EE680000}"/>
    <cellStyle name="Normal 6 9 4" xfId="14494" xr:uid="{00000000-0005-0000-0000-0000EF680000}"/>
    <cellStyle name="Normal 6 9 5" xfId="18748" xr:uid="{00000000-0005-0000-0000-0000F0680000}"/>
    <cellStyle name="Normal 6 9 6" xfId="22998" xr:uid="{00000000-0005-0000-0000-0000F1680000}"/>
    <cellStyle name="Normal 6 9 7" xfId="27143" xr:uid="{00000000-0005-0000-0000-0000F2680000}"/>
    <cellStyle name="Normal 7" xfId="198" xr:uid="{00000000-0005-0000-0000-0000F3680000}"/>
    <cellStyle name="Normal 7 10" xfId="3024" xr:uid="{00000000-0005-0000-0000-0000F4680000}"/>
    <cellStyle name="Normal 7 10 2" xfId="7997" xr:uid="{00000000-0005-0000-0000-0000F5680000}"/>
    <cellStyle name="Normal 7 10 3" xfId="12274" xr:uid="{00000000-0005-0000-0000-0000F6680000}"/>
    <cellStyle name="Normal 7 10 4" xfId="16533" xr:uid="{00000000-0005-0000-0000-0000F7680000}"/>
    <cellStyle name="Normal 7 10 5" xfId="20752" xr:uid="{00000000-0005-0000-0000-0000F8680000}"/>
    <cellStyle name="Normal 7 10 6" xfId="24948" xr:uid="{00000000-0005-0000-0000-0000F9680000}"/>
    <cellStyle name="Normal 7 10 7" xfId="28844" xr:uid="{00000000-0005-0000-0000-0000FA680000}"/>
    <cellStyle name="Normal 7 11" xfId="4312" xr:uid="{00000000-0005-0000-0000-0000FB680000}"/>
    <cellStyle name="Normal 7 11 2" xfId="9285" xr:uid="{00000000-0005-0000-0000-0000FC680000}"/>
    <cellStyle name="Normal 7 11 3" xfId="13562" xr:uid="{00000000-0005-0000-0000-0000FD680000}"/>
    <cellStyle name="Normal 7 11 4" xfId="17819" xr:uid="{00000000-0005-0000-0000-0000FE680000}"/>
    <cellStyle name="Normal 7 11 5" xfId="22039" xr:uid="{00000000-0005-0000-0000-0000FF680000}"/>
    <cellStyle name="Normal 7 11 6" xfId="26228" xr:uid="{00000000-0005-0000-0000-000000690000}"/>
    <cellStyle name="Normal 7 11 7" xfId="30109" xr:uid="{00000000-0005-0000-0000-000001690000}"/>
    <cellStyle name="Normal 7 12" xfId="5175" xr:uid="{00000000-0005-0000-0000-000002690000}"/>
    <cellStyle name="Normal 7 13" xfId="5236" xr:uid="{00000000-0005-0000-0000-000003690000}"/>
    <cellStyle name="Normal 7 14" xfId="7886" xr:uid="{00000000-0005-0000-0000-000004690000}"/>
    <cellStyle name="Normal 7 15" xfId="12164" xr:uid="{00000000-0005-0000-0000-000005690000}"/>
    <cellStyle name="Normal 7 16" xfId="22021" xr:uid="{00000000-0005-0000-0000-000006690000}"/>
    <cellStyle name="Normal 7 17" xfId="19429" xr:uid="{00000000-0005-0000-0000-000007690000}"/>
    <cellStyle name="Normal 7 2" xfId="325" xr:uid="{00000000-0005-0000-0000-000008690000}"/>
    <cellStyle name="Normal 7 2 10" xfId="7748" xr:uid="{00000000-0005-0000-0000-000009690000}"/>
    <cellStyle name="Normal 7 2 11" xfId="12030" xr:uid="{00000000-0005-0000-0000-00000A690000}"/>
    <cellStyle name="Normal 7 2 12" xfId="16301" xr:uid="{00000000-0005-0000-0000-00000B690000}"/>
    <cellStyle name="Normal 7 2 13" xfId="20640" xr:uid="{00000000-0005-0000-0000-00000C690000}"/>
    <cellStyle name="Normal 7 2 14" xfId="24749" xr:uid="{00000000-0005-0000-0000-00000D690000}"/>
    <cellStyle name="Normal 7 2 2" xfId="258" xr:uid="{00000000-0005-0000-0000-00000E690000}"/>
    <cellStyle name="Normal 7 2 3" xfId="708" xr:uid="{00000000-0005-0000-0000-00000F690000}"/>
    <cellStyle name="Normal 7 2 3 10" xfId="22761" xr:uid="{00000000-0005-0000-0000-000010690000}"/>
    <cellStyle name="Normal 7 2 3 11" xfId="26913" xr:uid="{00000000-0005-0000-0000-000011690000}"/>
    <cellStyle name="Normal 7 2 3 2" xfId="2602" xr:uid="{00000000-0005-0000-0000-000012690000}"/>
    <cellStyle name="Normal 7 2 3 2 2" xfId="4075" xr:uid="{00000000-0005-0000-0000-000013690000}"/>
    <cellStyle name="Normal 7 2 3 2 2 2" xfId="9049" xr:uid="{00000000-0005-0000-0000-000014690000}"/>
    <cellStyle name="Normal 7 2 3 2 2 3" xfId="13326" xr:uid="{00000000-0005-0000-0000-000015690000}"/>
    <cellStyle name="Normal 7 2 3 2 2 4" xfId="17584" xr:uid="{00000000-0005-0000-0000-000016690000}"/>
    <cellStyle name="Normal 7 2 3 2 2 5" xfId="21803" xr:uid="{00000000-0005-0000-0000-000017690000}"/>
    <cellStyle name="Normal 7 2 3 2 2 6" xfId="25998" xr:uid="{00000000-0005-0000-0000-000018690000}"/>
    <cellStyle name="Normal 7 2 3 2 2 7" xfId="29894" xr:uid="{00000000-0005-0000-0000-000019690000}"/>
    <cellStyle name="Normal 7 2 3 2 3" xfId="7577" xr:uid="{00000000-0005-0000-0000-00001A690000}"/>
    <cellStyle name="Normal 7 2 3 2 4" xfId="11862" xr:uid="{00000000-0005-0000-0000-00001B690000}"/>
    <cellStyle name="Normal 7 2 3 2 5" xfId="16134" xr:uid="{00000000-0005-0000-0000-00001C690000}"/>
    <cellStyle name="Normal 7 2 3 2 6" xfId="20367" xr:uid="{00000000-0005-0000-0000-00001D690000}"/>
    <cellStyle name="Normal 7 2 3 2 7" xfId="24606" xr:uid="{00000000-0005-0000-0000-00001E690000}"/>
    <cellStyle name="Normal 7 2 3 2 8" xfId="28680" xr:uid="{00000000-0005-0000-0000-00001F690000}"/>
    <cellStyle name="Normal 7 2 3 3" xfId="1773" xr:uid="{00000000-0005-0000-0000-000020690000}"/>
    <cellStyle name="Normal 7 2 3 3 2" xfId="6747" xr:uid="{00000000-0005-0000-0000-000021690000}"/>
    <cellStyle name="Normal 7 2 3 3 3" xfId="11035" xr:uid="{00000000-0005-0000-0000-000022690000}"/>
    <cellStyle name="Normal 7 2 3 3 4" xfId="15310" xr:uid="{00000000-0005-0000-0000-000023690000}"/>
    <cellStyle name="Normal 7 2 3 3 5" xfId="19546" xr:uid="{00000000-0005-0000-0000-000024690000}"/>
    <cellStyle name="Normal 7 2 3 3 6" xfId="23790" xr:uid="{00000000-0005-0000-0000-000025690000}"/>
    <cellStyle name="Normal 7 2 3 3 7" xfId="27875" xr:uid="{00000000-0005-0000-0000-000026690000}"/>
    <cellStyle name="Normal 7 2 3 4" xfId="3418" xr:uid="{00000000-0005-0000-0000-000027690000}"/>
    <cellStyle name="Normal 7 2 3 4 2" xfId="8392" xr:uid="{00000000-0005-0000-0000-000028690000}"/>
    <cellStyle name="Normal 7 2 3 4 3" xfId="12669" xr:uid="{00000000-0005-0000-0000-000029690000}"/>
    <cellStyle name="Normal 7 2 3 4 4" xfId="16927" xr:uid="{00000000-0005-0000-0000-00002A690000}"/>
    <cellStyle name="Normal 7 2 3 4 5" xfId="21146" xr:uid="{00000000-0005-0000-0000-00002B690000}"/>
    <cellStyle name="Normal 7 2 3 4 6" xfId="25341" xr:uid="{00000000-0005-0000-0000-00002C690000}"/>
    <cellStyle name="Normal 7 2 3 4 7" xfId="29237" xr:uid="{00000000-0005-0000-0000-00002D690000}"/>
    <cellStyle name="Normal 7 2 3 5" xfId="4766" xr:uid="{00000000-0005-0000-0000-00002E690000}"/>
    <cellStyle name="Normal 7 2 3 5 2" xfId="9738" xr:uid="{00000000-0005-0000-0000-00002F690000}"/>
    <cellStyle name="Normal 7 2 3 5 3" xfId="14016" xr:uid="{00000000-0005-0000-0000-000030690000}"/>
    <cellStyle name="Normal 7 2 3 5 4" xfId="18272" xr:uid="{00000000-0005-0000-0000-000031690000}"/>
    <cellStyle name="Normal 7 2 3 5 5" xfId="22489" xr:uid="{00000000-0005-0000-0000-000032690000}"/>
    <cellStyle name="Normal 7 2 3 5 6" xfId="26675" xr:uid="{00000000-0005-0000-0000-000033690000}"/>
    <cellStyle name="Normal 7 2 3 5 7" xfId="30554" xr:uid="{00000000-0005-0000-0000-000034690000}"/>
    <cellStyle name="Normal 7 2 3 6" xfId="5684" xr:uid="{00000000-0005-0000-0000-000035690000}"/>
    <cellStyle name="Normal 7 2 3 7" xfId="9976" xr:uid="{00000000-0005-0000-0000-000036690000}"/>
    <cellStyle name="Normal 7 2 3 8" xfId="14254" xr:uid="{00000000-0005-0000-0000-000037690000}"/>
    <cellStyle name="Normal 7 2 3 9" xfId="18510" xr:uid="{00000000-0005-0000-0000-000038690000}"/>
    <cellStyle name="Normal 7 2 4" xfId="1939" xr:uid="{00000000-0005-0000-0000-000039690000}"/>
    <cellStyle name="Normal 7 2 4 2" xfId="3746" xr:uid="{00000000-0005-0000-0000-00003A690000}"/>
    <cellStyle name="Normal 7 2 4 2 2" xfId="8720" xr:uid="{00000000-0005-0000-0000-00003B690000}"/>
    <cellStyle name="Normal 7 2 4 2 3" xfId="12997" xr:uid="{00000000-0005-0000-0000-00003C690000}"/>
    <cellStyle name="Normal 7 2 4 2 4" xfId="17255" xr:uid="{00000000-0005-0000-0000-00003D690000}"/>
    <cellStyle name="Normal 7 2 4 2 5" xfId="21474" xr:uid="{00000000-0005-0000-0000-00003E690000}"/>
    <cellStyle name="Normal 7 2 4 2 6" xfId="25669" xr:uid="{00000000-0005-0000-0000-00003F690000}"/>
    <cellStyle name="Normal 7 2 4 2 7" xfId="29565" xr:uid="{00000000-0005-0000-0000-000040690000}"/>
    <cellStyle name="Normal 7 2 4 3" xfId="6913" xr:uid="{00000000-0005-0000-0000-000041690000}"/>
    <cellStyle name="Normal 7 2 4 4" xfId="11198" xr:uid="{00000000-0005-0000-0000-000042690000}"/>
    <cellStyle name="Normal 7 2 4 5" xfId="15471" xr:uid="{00000000-0005-0000-0000-000043690000}"/>
    <cellStyle name="Normal 7 2 4 6" xfId="19706" xr:uid="{00000000-0005-0000-0000-000044690000}"/>
    <cellStyle name="Normal 7 2 4 7" xfId="23944" xr:uid="{00000000-0005-0000-0000-000045690000}"/>
    <cellStyle name="Normal 7 2 4 8" xfId="28022" xr:uid="{00000000-0005-0000-0000-000046690000}"/>
    <cellStyle name="Normal 7 2 5" xfId="1055" xr:uid="{00000000-0005-0000-0000-000047690000}"/>
    <cellStyle name="Normal 7 2 5 2" xfId="6031" xr:uid="{00000000-0005-0000-0000-000048690000}"/>
    <cellStyle name="Normal 7 2 5 3" xfId="10320" xr:uid="{00000000-0005-0000-0000-000049690000}"/>
    <cellStyle name="Normal 7 2 5 4" xfId="14598" xr:uid="{00000000-0005-0000-0000-00004A690000}"/>
    <cellStyle name="Normal 7 2 5 5" xfId="18846" xr:uid="{00000000-0005-0000-0000-00004B690000}"/>
    <cellStyle name="Normal 7 2 5 6" xfId="23094" xr:uid="{00000000-0005-0000-0000-00004C690000}"/>
    <cellStyle name="Normal 7 2 5 7" xfId="27214" xr:uid="{00000000-0005-0000-0000-00004D690000}"/>
    <cellStyle name="Normal 7 2 6" xfId="3089" xr:uid="{00000000-0005-0000-0000-00004E690000}"/>
    <cellStyle name="Normal 7 2 6 2" xfId="8062" xr:uid="{00000000-0005-0000-0000-00004F690000}"/>
    <cellStyle name="Normal 7 2 6 3" xfId="12339" xr:uid="{00000000-0005-0000-0000-000050690000}"/>
    <cellStyle name="Normal 7 2 6 4" xfId="16598" xr:uid="{00000000-0005-0000-0000-000051690000}"/>
    <cellStyle name="Normal 7 2 6 5" xfId="20816" xr:uid="{00000000-0005-0000-0000-000052690000}"/>
    <cellStyle name="Normal 7 2 6 6" xfId="25012" xr:uid="{00000000-0005-0000-0000-000053690000}"/>
    <cellStyle name="Normal 7 2 6 7" xfId="28908" xr:uid="{00000000-0005-0000-0000-000054690000}"/>
    <cellStyle name="Normal 7 2 7" xfId="4318" xr:uid="{00000000-0005-0000-0000-000055690000}"/>
    <cellStyle name="Normal 7 2 8" xfId="4437" xr:uid="{00000000-0005-0000-0000-000056690000}"/>
    <cellStyle name="Normal 7 2 8 2" xfId="9409" xr:uid="{00000000-0005-0000-0000-000057690000}"/>
    <cellStyle name="Normal 7 2 8 3" xfId="13687" xr:uid="{00000000-0005-0000-0000-000058690000}"/>
    <cellStyle name="Normal 7 2 8 4" xfId="17943" xr:uid="{00000000-0005-0000-0000-000059690000}"/>
    <cellStyle name="Normal 7 2 8 5" xfId="22160" xr:uid="{00000000-0005-0000-0000-00005A690000}"/>
    <cellStyle name="Normal 7 2 8 6" xfId="26346" xr:uid="{00000000-0005-0000-0000-00005B690000}"/>
    <cellStyle name="Normal 7 2 8 7" xfId="30225" xr:uid="{00000000-0005-0000-0000-00005C690000}"/>
    <cellStyle name="Normal 7 2 9" xfId="5302" xr:uid="{00000000-0005-0000-0000-00005D690000}"/>
    <cellStyle name="Normal 7 3" xfId="354" xr:uid="{00000000-0005-0000-0000-00005E690000}"/>
    <cellStyle name="Normal 7 3 10" xfId="7712" xr:uid="{00000000-0005-0000-0000-00005F690000}"/>
    <cellStyle name="Normal 7 3 11" xfId="11995" xr:uid="{00000000-0005-0000-0000-000060690000}"/>
    <cellStyle name="Normal 7 3 12" xfId="16268" xr:uid="{00000000-0005-0000-0000-000061690000}"/>
    <cellStyle name="Normal 7 3 13" xfId="20493" xr:uid="{00000000-0005-0000-0000-000062690000}"/>
    <cellStyle name="Normal 7 3 14" xfId="24720" xr:uid="{00000000-0005-0000-0000-000063690000}"/>
    <cellStyle name="Normal 7 3 2" xfId="488" xr:uid="{00000000-0005-0000-0000-000064690000}"/>
    <cellStyle name="Normal 7 3 2 10" xfId="17806" xr:uid="{00000000-0005-0000-0000-000065690000}"/>
    <cellStyle name="Normal 7 3 2 11" xfId="17801" xr:uid="{00000000-0005-0000-0000-000066690000}"/>
    <cellStyle name="Normal 7 3 2 12" xfId="26217" xr:uid="{00000000-0005-0000-0000-000067690000}"/>
    <cellStyle name="Normal 7 3 2 2" xfId="862" xr:uid="{00000000-0005-0000-0000-000068690000}"/>
    <cellStyle name="Normal 7 3 2 2 10" xfId="22915" xr:uid="{00000000-0005-0000-0000-000069690000}"/>
    <cellStyle name="Normal 7 3 2 2 11" xfId="27067" xr:uid="{00000000-0005-0000-0000-00006A690000}"/>
    <cellStyle name="Normal 7 3 2 2 2" xfId="2603" xr:uid="{00000000-0005-0000-0000-00006B690000}"/>
    <cellStyle name="Normal 7 3 2 2 2 2" xfId="4229" xr:uid="{00000000-0005-0000-0000-00006C690000}"/>
    <cellStyle name="Normal 7 3 2 2 2 2 2" xfId="9203" xr:uid="{00000000-0005-0000-0000-00006D690000}"/>
    <cellStyle name="Normal 7 3 2 2 2 2 3" xfId="13480" xr:uid="{00000000-0005-0000-0000-00006E690000}"/>
    <cellStyle name="Normal 7 3 2 2 2 2 4" xfId="17738" xr:uid="{00000000-0005-0000-0000-00006F690000}"/>
    <cellStyle name="Normal 7 3 2 2 2 2 5" xfId="21957" xr:uid="{00000000-0005-0000-0000-000070690000}"/>
    <cellStyle name="Normal 7 3 2 2 2 2 6" xfId="26152" xr:uid="{00000000-0005-0000-0000-000071690000}"/>
    <cellStyle name="Normal 7 3 2 2 2 2 7" xfId="30048" xr:uid="{00000000-0005-0000-0000-000072690000}"/>
    <cellStyle name="Normal 7 3 2 2 2 3" xfId="7578" xr:uid="{00000000-0005-0000-0000-000073690000}"/>
    <cellStyle name="Normal 7 3 2 2 2 4" xfId="11863" xr:uid="{00000000-0005-0000-0000-000074690000}"/>
    <cellStyle name="Normal 7 3 2 2 2 5" xfId="16135" xr:uid="{00000000-0005-0000-0000-000075690000}"/>
    <cellStyle name="Normal 7 3 2 2 2 6" xfId="20368" xr:uid="{00000000-0005-0000-0000-000076690000}"/>
    <cellStyle name="Normal 7 3 2 2 2 7" xfId="24607" xr:uid="{00000000-0005-0000-0000-000077690000}"/>
    <cellStyle name="Normal 7 3 2 2 2 8" xfId="28681" xr:uid="{00000000-0005-0000-0000-000078690000}"/>
    <cellStyle name="Normal 7 3 2 2 3" xfId="1774" xr:uid="{00000000-0005-0000-0000-000079690000}"/>
    <cellStyle name="Normal 7 3 2 2 3 2" xfId="6748" xr:uid="{00000000-0005-0000-0000-00007A690000}"/>
    <cellStyle name="Normal 7 3 2 2 3 3" xfId="11036" xr:uid="{00000000-0005-0000-0000-00007B690000}"/>
    <cellStyle name="Normal 7 3 2 2 3 4" xfId="15311" xr:uid="{00000000-0005-0000-0000-00007C690000}"/>
    <cellStyle name="Normal 7 3 2 2 3 5" xfId="19547" xr:uid="{00000000-0005-0000-0000-00007D690000}"/>
    <cellStyle name="Normal 7 3 2 2 3 6" xfId="23791" xr:uid="{00000000-0005-0000-0000-00007E690000}"/>
    <cellStyle name="Normal 7 3 2 2 3 7" xfId="27876" xr:uid="{00000000-0005-0000-0000-00007F690000}"/>
    <cellStyle name="Normal 7 3 2 2 4" xfId="3572" xr:uid="{00000000-0005-0000-0000-000080690000}"/>
    <cellStyle name="Normal 7 3 2 2 4 2" xfId="8546" xr:uid="{00000000-0005-0000-0000-000081690000}"/>
    <cellStyle name="Normal 7 3 2 2 4 3" xfId="12823" xr:uid="{00000000-0005-0000-0000-000082690000}"/>
    <cellStyle name="Normal 7 3 2 2 4 4" xfId="17081" xr:uid="{00000000-0005-0000-0000-000083690000}"/>
    <cellStyle name="Normal 7 3 2 2 4 5" xfId="21300" xr:uid="{00000000-0005-0000-0000-000084690000}"/>
    <cellStyle name="Normal 7 3 2 2 4 6" xfId="25495" xr:uid="{00000000-0005-0000-0000-000085690000}"/>
    <cellStyle name="Normal 7 3 2 2 4 7" xfId="29391" xr:uid="{00000000-0005-0000-0000-000086690000}"/>
    <cellStyle name="Normal 7 3 2 2 5" xfId="4920" xr:uid="{00000000-0005-0000-0000-000087690000}"/>
    <cellStyle name="Normal 7 3 2 2 5 2" xfId="9892" xr:uid="{00000000-0005-0000-0000-000088690000}"/>
    <cellStyle name="Normal 7 3 2 2 5 3" xfId="14170" xr:uid="{00000000-0005-0000-0000-000089690000}"/>
    <cellStyle name="Normal 7 3 2 2 5 4" xfId="18426" xr:uid="{00000000-0005-0000-0000-00008A690000}"/>
    <cellStyle name="Normal 7 3 2 2 5 5" xfId="22643" xr:uid="{00000000-0005-0000-0000-00008B690000}"/>
    <cellStyle name="Normal 7 3 2 2 5 6" xfId="26829" xr:uid="{00000000-0005-0000-0000-00008C690000}"/>
    <cellStyle name="Normal 7 3 2 2 5 7" xfId="30708" xr:uid="{00000000-0005-0000-0000-00008D690000}"/>
    <cellStyle name="Normal 7 3 2 2 6" xfId="5838" xr:uid="{00000000-0005-0000-0000-00008E690000}"/>
    <cellStyle name="Normal 7 3 2 2 7" xfId="10130" xr:uid="{00000000-0005-0000-0000-00008F690000}"/>
    <cellStyle name="Normal 7 3 2 2 8" xfId="14408" xr:uid="{00000000-0005-0000-0000-000090690000}"/>
    <cellStyle name="Normal 7 3 2 2 9" xfId="18664" xr:uid="{00000000-0005-0000-0000-000091690000}"/>
    <cellStyle name="Normal 7 3 2 3" xfId="2121" xr:uid="{00000000-0005-0000-0000-000092690000}"/>
    <cellStyle name="Normal 7 3 2 3 2" xfId="3900" xr:uid="{00000000-0005-0000-0000-000093690000}"/>
    <cellStyle name="Normal 7 3 2 3 2 2" xfId="8874" xr:uid="{00000000-0005-0000-0000-000094690000}"/>
    <cellStyle name="Normal 7 3 2 3 2 3" xfId="13151" xr:uid="{00000000-0005-0000-0000-000095690000}"/>
    <cellStyle name="Normal 7 3 2 3 2 4" xfId="17409" xr:uid="{00000000-0005-0000-0000-000096690000}"/>
    <cellStyle name="Normal 7 3 2 3 2 5" xfId="21628" xr:uid="{00000000-0005-0000-0000-000097690000}"/>
    <cellStyle name="Normal 7 3 2 3 2 6" xfId="25823" xr:uid="{00000000-0005-0000-0000-000098690000}"/>
    <cellStyle name="Normal 7 3 2 3 2 7" xfId="29719" xr:uid="{00000000-0005-0000-0000-000099690000}"/>
    <cellStyle name="Normal 7 3 2 3 3" xfId="7095" xr:uid="{00000000-0005-0000-0000-00009A690000}"/>
    <cellStyle name="Normal 7 3 2 3 4" xfId="11380" xr:uid="{00000000-0005-0000-0000-00009B690000}"/>
    <cellStyle name="Normal 7 3 2 3 5" xfId="15652" xr:uid="{00000000-0005-0000-0000-00009C690000}"/>
    <cellStyle name="Normal 7 3 2 3 6" xfId="19886" xr:uid="{00000000-0005-0000-0000-00009D690000}"/>
    <cellStyle name="Normal 7 3 2 3 7" xfId="24124" xr:uid="{00000000-0005-0000-0000-00009E690000}"/>
    <cellStyle name="Normal 7 3 2 3 8" xfId="28202" xr:uid="{00000000-0005-0000-0000-00009F690000}"/>
    <cellStyle name="Normal 7 3 2 4" xfId="1260" xr:uid="{00000000-0005-0000-0000-0000A0690000}"/>
    <cellStyle name="Normal 7 3 2 4 2" xfId="6235" xr:uid="{00000000-0005-0000-0000-0000A1690000}"/>
    <cellStyle name="Normal 7 3 2 4 3" xfId="10524" xr:uid="{00000000-0005-0000-0000-0000A2690000}"/>
    <cellStyle name="Normal 7 3 2 4 4" xfId="14802" xr:uid="{00000000-0005-0000-0000-0000A3690000}"/>
    <cellStyle name="Normal 7 3 2 4 5" xfId="19044" xr:uid="{00000000-0005-0000-0000-0000A4690000}"/>
    <cellStyle name="Normal 7 3 2 4 6" xfId="23290" xr:uid="{00000000-0005-0000-0000-0000A5690000}"/>
    <cellStyle name="Normal 7 3 2 4 7" xfId="27395" xr:uid="{00000000-0005-0000-0000-0000A6690000}"/>
    <cellStyle name="Normal 7 3 2 5" xfId="3243" xr:uid="{00000000-0005-0000-0000-0000A7690000}"/>
    <cellStyle name="Normal 7 3 2 5 2" xfId="8216" xr:uid="{00000000-0005-0000-0000-0000A8690000}"/>
    <cellStyle name="Normal 7 3 2 5 3" xfId="12493" xr:uid="{00000000-0005-0000-0000-0000A9690000}"/>
    <cellStyle name="Normal 7 3 2 5 4" xfId="16752" xr:uid="{00000000-0005-0000-0000-0000AA690000}"/>
    <cellStyle name="Normal 7 3 2 5 5" xfId="20970" xr:uid="{00000000-0005-0000-0000-0000AB690000}"/>
    <cellStyle name="Normal 7 3 2 5 6" xfId="25166" xr:uid="{00000000-0005-0000-0000-0000AC690000}"/>
    <cellStyle name="Normal 7 3 2 5 7" xfId="29062" xr:uid="{00000000-0005-0000-0000-0000AD690000}"/>
    <cellStyle name="Normal 7 3 2 6" xfId="4591" xr:uid="{00000000-0005-0000-0000-0000AE690000}"/>
    <cellStyle name="Normal 7 3 2 6 2" xfId="9563" xr:uid="{00000000-0005-0000-0000-0000AF690000}"/>
    <cellStyle name="Normal 7 3 2 6 3" xfId="13841" xr:uid="{00000000-0005-0000-0000-0000B0690000}"/>
    <cellStyle name="Normal 7 3 2 6 4" xfId="18097" xr:uid="{00000000-0005-0000-0000-0000B1690000}"/>
    <cellStyle name="Normal 7 3 2 6 5" xfId="22314" xr:uid="{00000000-0005-0000-0000-0000B2690000}"/>
    <cellStyle name="Normal 7 3 2 6 6" xfId="26500" xr:uid="{00000000-0005-0000-0000-0000B3690000}"/>
    <cellStyle name="Normal 7 3 2 6 7" xfId="30379" xr:uid="{00000000-0005-0000-0000-0000B4690000}"/>
    <cellStyle name="Normal 7 3 2 7" xfId="5465" xr:uid="{00000000-0005-0000-0000-0000B5690000}"/>
    <cellStyle name="Normal 7 3 2 8" xfId="9271" xr:uid="{00000000-0005-0000-0000-0000B6690000}"/>
    <cellStyle name="Normal 7 3 2 9" xfId="13549" xr:uid="{00000000-0005-0000-0000-0000B7690000}"/>
    <cellStyle name="Normal 7 3 3" xfId="730" xr:uid="{00000000-0005-0000-0000-0000B8690000}"/>
    <cellStyle name="Normal 7 3 3 10" xfId="22783" xr:uid="{00000000-0005-0000-0000-0000B9690000}"/>
    <cellStyle name="Normal 7 3 3 11" xfId="26935" xr:uid="{00000000-0005-0000-0000-0000BA690000}"/>
    <cellStyle name="Normal 7 3 3 2" xfId="2604" xr:uid="{00000000-0005-0000-0000-0000BB690000}"/>
    <cellStyle name="Normal 7 3 3 2 2" xfId="4097" xr:uid="{00000000-0005-0000-0000-0000BC690000}"/>
    <cellStyle name="Normal 7 3 3 2 2 2" xfId="9071" xr:uid="{00000000-0005-0000-0000-0000BD690000}"/>
    <cellStyle name="Normal 7 3 3 2 2 3" xfId="13348" xr:uid="{00000000-0005-0000-0000-0000BE690000}"/>
    <cellStyle name="Normal 7 3 3 2 2 4" xfId="17606" xr:uid="{00000000-0005-0000-0000-0000BF690000}"/>
    <cellStyle name="Normal 7 3 3 2 2 5" xfId="21825" xr:uid="{00000000-0005-0000-0000-0000C0690000}"/>
    <cellStyle name="Normal 7 3 3 2 2 6" xfId="26020" xr:uid="{00000000-0005-0000-0000-0000C1690000}"/>
    <cellStyle name="Normal 7 3 3 2 2 7" xfId="29916" xr:uid="{00000000-0005-0000-0000-0000C2690000}"/>
    <cellStyle name="Normal 7 3 3 2 3" xfId="7579" xr:uid="{00000000-0005-0000-0000-0000C3690000}"/>
    <cellStyle name="Normal 7 3 3 2 4" xfId="11864" xr:uid="{00000000-0005-0000-0000-0000C4690000}"/>
    <cellStyle name="Normal 7 3 3 2 5" xfId="16136" xr:uid="{00000000-0005-0000-0000-0000C5690000}"/>
    <cellStyle name="Normal 7 3 3 2 6" xfId="20369" xr:uid="{00000000-0005-0000-0000-0000C6690000}"/>
    <cellStyle name="Normal 7 3 3 2 7" xfId="24608" xr:uid="{00000000-0005-0000-0000-0000C7690000}"/>
    <cellStyle name="Normal 7 3 3 2 8" xfId="28682" xr:uid="{00000000-0005-0000-0000-0000C8690000}"/>
    <cellStyle name="Normal 7 3 3 3" xfId="1775" xr:uid="{00000000-0005-0000-0000-0000C9690000}"/>
    <cellStyle name="Normal 7 3 3 3 2" xfId="6749" xr:uid="{00000000-0005-0000-0000-0000CA690000}"/>
    <cellStyle name="Normal 7 3 3 3 3" xfId="11037" xr:uid="{00000000-0005-0000-0000-0000CB690000}"/>
    <cellStyle name="Normal 7 3 3 3 4" xfId="15312" xr:uid="{00000000-0005-0000-0000-0000CC690000}"/>
    <cellStyle name="Normal 7 3 3 3 5" xfId="19548" xr:uid="{00000000-0005-0000-0000-0000CD690000}"/>
    <cellStyle name="Normal 7 3 3 3 6" xfId="23792" xr:uid="{00000000-0005-0000-0000-0000CE690000}"/>
    <cellStyle name="Normal 7 3 3 3 7" xfId="27877" xr:uid="{00000000-0005-0000-0000-0000CF690000}"/>
    <cellStyle name="Normal 7 3 3 4" xfId="3440" xr:uid="{00000000-0005-0000-0000-0000D0690000}"/>
    <cellStyle name="Normal 7 3 3 4 2" xfId="8414" xr:uid="{00000000-0005-0000-0000-0000D1690000}"/>
    <cellStyle name="Normal 7 3 3 4 3" xfId="12691" xr:uid="{00000000-0005-0000-0000-0000D2690000}"/>
    <cellStyle name="Normal 7 3 3 4 4" xfId="16949" xr:uid="{00000000-0005-0000-0000-0000D3690000}"/>
    <cellStyle name="Normal 7 3 3 4 5" xfId="21168" xr:uid="{00000000-0005-0000-0000-0000D4690000}"/>
    <cellStyle name="Normal 7 3 3 4 6" xfId="25363" xr:uid="{00000000-0005-0000-0000-0000D5690000}"/>
    <cellStyle name="Normal 7 3 3 4 7" xfId="29259" xr:uid="{00000000-0005-0000-0000-0000D6690000}"/>
    <cellStyle name="Normal 7 3 3 5" xfId="4788" xr:uid="{00000000-0005-0000-0000-0000D7690000}"/>
    <cellStyle name="Normal 7 3 3 5 2" xfId="9760" xr:uid="{00000000-0005-0000-0000-0000D8690000}"/>
    <cellStyle name="Normal 7 3 3 5 3" xfId="14038" xr:uid="{00000000-0005-0000-0000-0000D9690000}"/>
    <cellStyle name="Normal 7 3 3 5 4" xfId="18294" xr:uid="{00000000-0005-0000-0000-0000DA690000}"/>
    <cellStyle name="Normal 7 3 3 5 5" xfId="22511" xr:uid="{00000000-0005-0000-0000-0000DB690000}"/>
    <cellStyle name="Normal 7 3 3 5 6" xfId="26697" xr:uid="{00000000-0005-0000-0000-0000DC690000}"/>
    <cellStyle name="Normal 7 3 3 5 7" xfId="30576" xr:uid="{00000000-0005-0000-0000-0000DD690000}"/>
    <cellStyle name="Normal 7 3 3 6" xfId="5706" xr:uid="{00000000-0005-0000-0000-0000DE690000}"/>
    <cellStyle name="Normal 7 3 3 7" xfId="9998" xr:uid="{00000000-0005-0000-0000-0000DF690000}"/>
    <cellStyle name="Normal 7 3 3 8" xfId="14276" xr:uid="{00000000-0005-0000-0000-0000E0690000}"/>
    <cellStyle name="Normal 7 3 3 9" xfId="18532" xr:uid="{00000000-0005-0000-0000-0000E1690000}"/>
    <cellStyle name="Normal 7 3 4" xfId="1988" xr:uid="{00000000-0005-0000-0000-0000E2690000}"/>
    <cellStyle name="Normal 7 3 4 2" xfId="3768" xr:uid="{00000000-0005-0000-0000-0000E3690000}"/>
    <cellStyle name="Normal 7 3 4 2 2" xfId="8742" xr:uid="{00000000-0005-0000-0000-0000E4690000}"/>
    <cellStyle name="Normal 7 3 4 2 3" xfId="13019" xr:uid="{00000000-0005-0000-0000-0000E5690000}"/>
    <cellStyle name="Normal 7 3 4 2 4" xfId="17277" xr:uid="{00000000-0005-0000-0000-0000E6690000}"/>
    <cellStyle name="Normal 7 3 4 2 5" xfId="21496" xr:uid="{00000000-0005-0000-0000-0000E7690000}"/>
    <cellStyle name="Normal 7 3 4 2 6" xfId="25691" xr:uid="{00000000-0005-0000-0000-0000E8690000}"/>
    <cellStyle name="Normal 7 3 4 2 7" xfId="29587" xr:uid="{00000000-0005-0000-0000-0000E9690000}"/>
    <cellStyle name="Normal 7 3 4 3" xfId="6962" xr:uid="{00000000-0005-0000-0000-0000EA690000}"/>
    <cellStyle name="Normal 7 3 4 4" xfId="11247" xr:uid="{00000000-0005-0000-0000-0000EB690000}"/>
    <cellStyle name="Normal 7 3 4 5" xfId="15519" xr:uid="{00000000-0005-0000-0000-0000EC690000}"/>
    <cellStyle name="Normal 7 3 4 6" xfId="19753" xr:uid="{00000000-0005-0000-0000-0000ED690000}"/>
    <cellStyle name="Normal 7 3 4 7" xfId="23991" xr:uid="{00000000-0005-0000-0000-0000EE690000}"/>
    <cellStyle name="Normal 7 3 4 8" xfId="28069" xr:uid="{00000000-0005-0000-0000-0000EF690000}"/>
    <cellStyle name="Normal 7 3 5" xfId="1127" xr:uid="{00000000-0005-0000-0000-0000F0690000}"/>
    <cellStyle name="Normal 7 3 5 2" xfId="6102" xr:uid="{00000000-0005-0000-0000-0000F1690000}"/>
    <cellStyle name="Normal 7 3 5 3" xfId="10391" xr:uid="{00000000-0005-0000-0000-0000F2690000}"/>
    <cellStyle name="Normal 7 3 5 4" xfId="14669" xr:uid="{00000000-0005-0000-0000-0000F3690000}"/>
    <cellStyle name="Normal 7 3 5 5" xfId="18911" xr:uid="{00000000-0005-0000-0000-0000F4690000}"/>
    <cellStyle name="Normal 7 3 5 6" xfId="23157" xr:uid="{00000000-0005-0000-0000-0000F5690000}"/>
    <cellStyle name="Normal 7 3 5 7" xfId="27262" xr:uid="{00000000-0005-0000-0000-0000F6690000}"/>
    <cellStyle name="Normal 7 3 6" xfId="921" xr:uid="{00000000-0005-0000-0000-0000F7690000}"/>
    <cellStyle name="Normal 7 3 7" xfId="3111" xr:uid="{00000000-0005-0000-0000-0000F8690000}"/>
    <cellStyle name="Normal 7 3 7 2" xfId="8084" xr:uid="{00000000-0005-0000-0000-0000F9690000}"/>
    <cellStyle name="Normal 7 3 7 3" xfId="12361" xr:uid="{00000000-0005-0000-0000-0000FA690000}"/>
    <cellStyle name="Normal 7 3 7 4" xfId="16620" xr:uid="{00000000-0005-0000-0000-0000FB690000}"/>
    <cellStyle name="Normal 7 3 7 5" xfId="20838" xr:uid="{00000000-0005-0000-0000-0000FC690000}"/>
    <cellStyle name="Normal 7 3 7 6" xfId="25034" xr:uid="{00000000-0005-0000-0000-0000FD690000}"/>
    <cellStyle name="Normal 7 3 7 7" xfId="28930" xr:uid="{00000000-0005-0000-0000-0000FE690000}"/>
    <cellStyle name="Normal 7 3 8" xfId="4459" xr:uid="{00000000-0005-0000-0000-0000FF690000}"/>
    <cellStyle name="Normal 7 3 8 2" xfId="9431" xr:uid="{00000000-0005-0000-0000-0000006A0000}"/>
    <cellStyle name="Normal 7 3 8 3" xfId="13709" xr:uid="{00000000-0005-0000-0000-0000016A0000}"/>
    <cellStyle name="Normal 7 3 8 4" xfId="17965" xr:uid="{00000000-0005-0000-0000-0000026A0000}"/>
    <cellStyle name="Normal 7 3 8 5" xfId="22182" xr:uid="{00000000-0005-0000-0000-0000036A0000}"/>
    <cellStyle name="Normal 7 3 8 6" xfId="26368" xr:uid="{00000000-0005-0000-0000-0000046A0000}"/>
    <cellStyle name="Normal 7 3 8 7" xfId="30247" xr:uid="{00000000-0005-0000-0000-0000056A0000}"/>
    <cellStyle name="Normal 7 3 9" xfId="5331" xr:uid="{00000000-0005-0000-0000-0000066A0000}"/>
    <cellStyle name="Normal 7 4" xfId="287" xr:uid="{00000000-0005-0000-0000-0000076A0000}"/>
    <cellStyle name="Normal 7 4 2" xfId="2825" xr:uid="{00000000-0005-0000-0000-0000086A0000}"/>
    <cellStyle name="Normal 7 4 2 2" xfId="7799" xr:uid="{00000000-0005-0000-0000-0000096A0000}"/>
    <cellStyle name="Normal 7 4 2 3" xfId="12079" xr:uid="{00000000-0005-0000-0000-00000A6A0000}"/>
    <cellStyle name="Normal 7 4 2 4" xfId="16347" xr:uid="{00000000-0005-0000-0000-00000B6A0000}"/>
    <cellStyle name="Normal 7 4 2 5" xfId="20570" xr:uid="{00000000-0005-0000-0000-00000C6A0000}"/>
    <cellStyle name="Normal 7 4 2 6" xfId="24788" xr:uid="{00000000-0005-0000-0000-00000D6A0000}"/>
    <cellStyle name="Normal 7 4 2 7" xfId="28764" xr:uid="{00000000-0005-0000-0000-00000E6A0000}"/>
    <cellStyle name="Normal 7 5" xfId="543" xr:uid="{00000000-0005-0000-0000-00000F6A0000}"/>
    <cellStyle name="Normal 7 5 10" xfId="11242" xr:uid="{00000000-0005-0000-0000-0000106A0000}"/>
    <cellStyle name="Normal 7 5 11" xfId="5554" xr:uid="{00000000-0005-0000-0000-0000116A0000}"/>
    <cellStyle name="Normal 7 5 12" xfId="22043" xr:uid="{00000000-0005-0000-0000-0000126A0000}"/>
    <cellStyle name="Normal 7 5 2" xfId="917" xr:uid="{00000000-0005-0000-0000-0000136A0000}"/>
    <cellStyle name="Normal 7 5 2 10" xfId="22970" xr:uid="{00000000-0005-0000-0000-0000146A0000}"/>
    <cellStyle name="Normal 7 5 2 11" xfId="27122" xr:uid="{00000000-0005-0000-0000-0000156A0000}"/>
    <cellStyle name="Normal 7 5 2 2" xfId="2605" xr:uid="{00000000-0005-0000-0000-0000166A0000}"/>
    <cellStyle name="Normal 7 5 2 2 2" xfId="4284" xr:uid="{00000000-0005-0000-0000-0000176A0000}"/>
    <cellStyle name="Normal 7 5 2 2 2 2" xfId="9258" xr:uid="{00000000-0005-0000-0000-0000186A0000}"/>
    <cellStyle name="Normal 7 5 2 2 2 3" xfId="13535" xr:uid="{00000000-0005-0000-0000-0000196A0000}"/>
    <cellStyle name="Normal 7 5 2 2 2 4" xfId="17793" xr:uid="{00000000-0005-0000-0000-00001A6A0000}"/>
    <cellStyle name="Normal 7 5 2 2 2 5" xfId="22012" xr:uid="{00000000-0005-0000-0000-00001B6A0000}"/>
    <cellStyle name="Normal 7 5 2 2 2 6" xfId="26207" xr:uid="{00000000-0005-0000-0000-00001C6A0000}"/>
    <cellStyle name="Normal 7 5 2 2 2 7" xfId="30103" xr:uid="{00000000-0005-0000-0000-00001D6A0000}"/>
    <cellStyle name="Normal 7 5 2 2 3" xfId="7580" xr:uid="{00000000-0005-0000-0000-00001E6A0000}"/>
    <cellStyle name="Normal 7 5 2 2 4" xfId="11865" xr:uid="{00000000-0005-0000-0000-00001F6A0000}"/>
    <cellStyle name="Normal 7 5 2 2 5" xfId="16137" xr:uid="{00000000-0005-0000-0000-0000206A0000}"/>
    <cellStyle name="Normal 7 5 2 2 6" xfId="20370" xr:uid="{00000000-0005-0000-0000-0000216A0000}"/>
    <cellStyle name="Normal 7 5 2 2 7" xfId="24609" xr:uid="{00000000-0005-0000-0000-0000226A0000}"/>
    <cellStyle name="Normal 7 5 2 2 8" xfId="28683" xr:uid="{00000000-0005-0000-0000-0000236A0000}"/>
    <cellStyle name="Normal 7 5 2 3" xfId="1776" xr:uid="{00000000-0005-0000-0000-0000246A0000}"/>
    <cellStyle name="Normal 7 5 2 3 2" xfId="6750" xr:uid="{00000000-0005-0000-0000-0000256A0000}"/>
    <cellStyle name="Normal 7 5 2 3 3" xfId="11038" xr:uid="{00000000-0005-0000-0000-0000266A0000}"/>
    <cellStyle name="Normal 7 5 2 3 4" xfId="15313" xr:uid="{00000000-0005-0000-0000-0000276A0000}"/>
    <cellStyle name="Normal 7 5 2 3 5" xfId="19549" xr:uid="{00000000-0005-0000-0000-0000286A0000}"/>
    <cellStyle name="Normal 7 5 2 3 6" xfId="23793" xr:uid="{00000000-0005-0000-0000-0000296A0000}"/>
    <cellStyle name="Normal 7 5 2 3 7" xfId="27878" xr:uid="{00000000-0005-0000-0000-00002A6A0000}"/>
    <cellStyle name="Normal 7 5 2 4" xfId="3627" xr:uid="{00000000-0005-0000-0000-00002B6A0000}"/>
    <cellStyle name="Normal 7 5 2 4 2" xfId="8601" xr:uid="{00000000-0005-0000-0000-00002C6A0000}"/>
    <cellStyle name="Normal 7 5 2 4 3" xfId="12878" xr:uid="{00000000-0005-0000-0000-00002D6A0000}"/>
    <cellStyle name="Normal 7 5 2 4 4" xfId="17136" xr:uid="{00000000-0005-0000-0000-00002E6A0000}"/>
    <cellStyle name="Normal 7 5 2 4 5" xfId="21355" xr:uid="{00000000-0005-0000-0000-00002F6A0000}"/>
    <cellStyle name="Normal 7 5 2 4 6" xfId="25550" xr:uid="{00000000-0005-0000-0000-0000306A0000}"/>
    <cellStyle name="Normal 7 5 2 4 7" xfId="29446" xr:uid="{00000000-0005-0000-0000-0000316A0000}"/>
    <cellStyle name="Normal 7 5 2 5" xfId="4975" xr:uid="{00000000-0005-0000-0000-0000326A0000}"/>
    <cellStyle name="Normal 7 5 2 5 2" xfId="9947" xr:uid="{00000000-0005-0000-0000-0000336A0000}"/>
    <cellStyle name="Normal 7 5 2 5 3" xfId="14225" xr:uid="{00000000-0005-0000-0000-0000346A0000}"/>
    <cellStyle name="Normal 7 5 2 5 4" xfId="18481" xr:uid="{00000000-0005-0000-0000-0000356A0000}"/>
    <cellStyle name="Normal 7 5 2 5 5" xfId="22698" xr:uid="{00000000-0005-0000-0000-0000366A0000}"/>
    <cellStyle name="Normal 7 5 2 5 6" xfId="26884" xr:uid="{00000000-0005-0000-0000-0000376A0000}"/>
    <cellStyle name="Normal 7 5 2 5 7" xfId="30763" xr:uid="{00000000-0005-0000-0000-0000386A0000}"/>
    <cellStyle name="Normal 7 5 2 6" xfId="5893" xr:uid="{00000000-0005-0000-0000-0000396A0000}"/>
    <cellStyle name="Normal 7 5 2 7" xfId="10185" xr:uid="{00000000-0005-0000-0000-00003A6A0000}"/>
    <cellStyle name="Normal 7 5 2 8" xfId="14463" xr:uid="{00000000-0005-0000-0000-00003B6A0000}"/>
    <cellStyle name="Normal 7 5 2 9" xfId="18719" xr:uid="{00000000-0005-0000-0000-00003C6A0000}"/>
    <cellStyle name="Normal 7 5 3" xfId="2189" xr:uid="{00000000-0005-0000-0000-00003D6A0000}"/>
    <cellStyle name="Normal 7 5 3 2" xfId="3955" xr:uid="{00000000-0005-0000-0000-00003E6A0000}"/>
    <cellStyle name="Normal 7 5 3 2 2" xfId="8929" xr:uid="{00000000-0005-0000-0000-00003F6A0000}"/>
    <cellStyle name="Normal 7 5 3 2 3" xfId="13206" xr:uid="{00000000-0005-0000-0000-0000406A0000}"/>
    <cellStyle name="Normal 7 5 3 2 4" xfId="17464" xr:uid="{00000000-0005-0000-0000-0000416A0000}"/>
    <cellStyle name="Normal 7 5 3 2 5" xfId="21683" xr:uid="{00000000-0005-0000-0000-0000426A0000}"/>
    <cellStyle name="Normal 7 5 3 2 6" xfId="25878" xr:uid="{00000000-0005-0000-0000-0000436A0000}"/>
    <cellStyle name="Normal 7 5 3 2 7" xfId="29774" xr:uid="{00000000-0005-0000-0000-0000446A0000}"/>
    <cellStyle name="Normal 7 5 3 3" xfId="7163" xr:uid="{00000000-0005-0000-0000-0000456A0000}"/>
    <cellStyle name="Normal 7 5 3 4" xfId="11448" xr:uid="{00000000-0005-0000-0000-0000466A0000}"/>
    <cellStyle name="Normal 7 5 3 5" xfId="15720" xr:uid="{00000000-0005-0000-0000-0000476A0000}"/>
    <cellStyle name="Normal 7 5 3 6" xfId="19954" xr:uid="{00000000-0005-0000-0000-0000486A0000}"/>
    <cellStyle name="Normal 7 5 3 7" xfId="24192" xr:uid="{00000000-0005-0000-0000-0000496A0000}"/>
    <cellStyle name="Normal 7 5 3 8" xfId="28270" xr:uid="{00000000-0005-0000-0000-00004A6A0000}"/>
    <cellStyle name="Normal 7 5 4" xfId="1332" xr:uid="{00000000-0005-0000-0000-00004B6A0000}"/>
    <cellStyle name="Normal 7 5 4 2" xfId="6307" xr:uid="{00000000-0005-0000-0000-00004C6A0000}"/>
    <cellStyle name="Normal 7 5 4 3" xfId="10596" xr:uid="{00000000-0005-0000-0000-00004D6A0000}"/>
    <cellStyle name="Normal 7 5 4 4" xfId="14872" xr:uid="{00000000-0005-0000-0000-00004E6A0000}"/>
    <cellStyle name="Normal 7 5 4 5" xfId="19113" xr:uid="{00000000-0005-0000-0000-00004F6A0000}"/>
    <cellStyle name="Normal 7 5 4 6" xfId="23360" xr:uid="{00000000-0005-0000-0000-0000506A0000}"/>
    <cellStyle name="Normal 7 5 4 7" xfId="27463" xr:uid="{00000000-0005-0000-0000-0000516A0000}"/>
    <cellStyle name="Normal 7 5 5" xfId="3298" xr:uid="{00000000-0005-0000-0000-0000526A0000}"/>
    <cellStyle name="Normal 7 5 5 2" xfId="8271" xr:uid="{00000000-0005-0000-0000-0000536A0000}"/>
    <cellStyle name="Normal 7 5 5 3" xfId="12548" xr:uid="{00000000-0005-0000-0000-0000546A0000}"/>
    <cellStyle name="Normal 7 5 5 4" xfId="16807" xr:uid="{00000000-0005-0000-0000-0000556A0000}"/>
    <cellStyle name="Normal 7 5 5 5" xfId="21025" xr:uid="{00000000-0005-0000-0000-0000566A0000}"/>
    <cellStyle name="Normal 7 5 5 6" xfId="25221" xr:uid="{00000000-0005-0000-0000-0000576A0000}"/>
    <cellStyle name="Normal 7 5 5 7" xfId="29117" xr:uid="{00000000-0005-0000-0000-0000586A0000}"/>
    <cellStyle name="Normal 7 5 6" xfId="4646" xr:uid="{00000000-0005-0000-0000-0000596A0000}"/>
    <cellStyle name="Normal 7 5 6 2" xfId="9618" xr:uid="{00000000-0005-0000-0000-00005A6A0000}"/>
    <cellStyle name="Normal 7 5 6 3" xfId="13896" xr:uid="{00000000-0005-0000-0000-00005B6A0000}"/>
    <cellStyle name="Normal 7 5 6 4" xfId="18152" xr:uid="{00000000-0005-0000-0000-00005C6A0000}"/>
    <cellStyle name="Normal 7 5 6 5" xfId="22369" xr:uid="{00000000-0005-0000-0000-00005D6A0000}"/>
    <cellStyle name="Normal 7 5 6 6" xfId="26555" xr:uid="{00000000-0005-0000-0000-00005E6A0000}"/>
    <cellStyle name="Normal 7 5 6 7" xfId="30434" xr:uid="{00000000-0005-0000-0000-00005F6A0000}"/>
    <cellStyle name="Normal 7 5 7" xfId="5520" xr:uid="{00000000-0005-0000-0000-0000606A0000}"/>
    <cellStyle name="Normal 7 5 8" xfId="5067" xr:uid="{00000000-0005-0000-0000-0000616A0000}"/>
    <cellStyle name="Normal 7 5 9" xfId="6957" xr:uid="{00000000-0005-0000-0000-0000626A0000}"/>
    <cellStyle name="Normal 7 6" xfId="644" xr:uid="{00000000-0005-0000-0000-0000636A0000}"/>
    <cellStyle name="Normal 7 6 10" xfId="5556" xr:uid="{00000000-0005-0000-0000-0000646A0000}"/>
    <cellStyle name="Normal 7 6 11" xfId="20448" xr:uid="{00000000-0005-0000-0000-0000656A0000}"/>
    <cellStyle name="Normal 7 6 12" xfId="18897" xr:uid="{00000000-0005-0000-0000-0000666A0000}"/>
    <cellStyle name="Normal 7 6 2" xfId="1778" xr:uid="{00000000-0005-0000-0000-0000676A0000}"/>
    <cellStyle name="Normal 7 6 2 2" xfId="2607" xr:uid="{00000000-0005-0000-0000-0000686A0000}"/>
    <cellStyle name="Normal 7 6 2 2 2" xfId="7582" xr:uid="{00000000-0005-0000-0000-0000696A0000}"/>
    <cellStyle name="Normal 7 6 2 2 3" xfId="11867" xr:uid="{00000000-0005-0000-0000-00006A6A0000}"/>
    <cellStyle name="Normal 7 6 2 2 4" xfId="16139" xr:uid="{00000000-0005-0000-0000-00006B6A0000}"/>
    <cellStyle name="Normal 7 6 2 2 5" xfId="20372" xr:uid="{00000000-0005-0000-0000-00006C6A0000}"/>
    <cellStyle name="Normal 7 6 2 2 6" xfId="24611" xr:uid="{00000000-0005-0000-0000-00006D6A0000}"/>
    <cellStyle name="Normal 7 6 2 2 7" xfId="28685" xr:uid="{00000000-0005-0000-0000-00006E6A0000}"/>
    <cellStyle name="Normal 7 6 2 3" xfId="4011" xr:uid="{00000000-0005-0000-0000-00006F6A0000}"/>
    <cellStyle name="Normal 7 6 2 3 2" xfId="8985" xr:uid="{00000000-0005-0000-0000-0000706A0000}"/>
    <cellStyle name="Normal 7 6 2 3 3" xfId="13262" xr:uid="{00000000-0005-0000-0000-0000716A0000}"/>
    <cellStyle name="Normal 7 6 2 3 4" xfId="17520" xr:uid="{00000000-0005-0000-0000-0000726A0000}"/>
    <cellStyle name="Normal 7 6 2 3 5" xfId="21739" xr:uid="{00000000-0005-0000-0000-0000736A0000}"/>
    <cellStyle name="Normal 7 6 2 3 6" xfId="25934" xr:uid="{00000000-0005-0000-0000-0000746A0000}"/>
    <cellStyle name="Normal 7 6 2 3 7" xfId="29830" xr:uid="{00000000-0005-0000-0000-0000756A0000}"/>
    <cellStyle name="Normal 7 6 2 4" xfId="6752" xr:uid="{00000000-0005-0000-0000-0000766A0000}"/>
    <cellStyle name="Normal 7 6 2 5" xfId="11040" xr:uid="{00000000-0005-0000-0000-0000776A0000}"/>
    <cellStyle name="Normal 7 6 2 6" xfId="15315" xr:uid="{00000000-0005-0000-0000-0000786A0000}"/>
    <cellStyle name="Normal 7 6 2 7" xfId="19551" xr:uid="{00000000-0005-0000-0000-0000796A0000}"/>
    <cellStyle name="Normal 7 6 2 8" xfId="23795" xr:uid="{00000000-0005-0000-0000-00007A6A0000}"/>
    <cellStyle name="Normal 7 6 2 9" xfId="27880" xr:uid="{00000000-0005-0000-0000-00007B6A0000}"/>
    <cellStyle name="Normal 7 6 3" xfId="2606" xr:uid="{00000000-0005-0000-0000-00007C6A0000}"/>
    <cellStyle name="Normal 7 6 3 2" xfId="7581" xr:uid="{00000000-0005-0000-0000-00007D6A0000}"/>
    <cellStyle name="Normal 7 6 3 3" xfId="11866" xr:uid="{00000000-0005-0000-0000-00007E6A0000}"/>
    <cellStyle name="Normal 7 6 3 4" xfId="16138" xr:uid="{00000000-0005-0000-0000-00007F6A0000}"/>
    <cellStyle name="Normal 7 6 3 5" xfId="20371" xr:uid="{00000000-0005-0000-0000-0000806A0000}"/>
    <cellStyle name="Normal 7 6 3 6" xfId="24610" xr:uid="{00000000-0005-0000-0000-0000816A0000}"/>
    <cellStyle name="Normal 7 6 3 7" xfId="28684" xr:uid="{00000000-0005-0000-0000-0000826A0000}"/>
    <cellStyle name="Normal 7 6 4" xfId="1777" xr:uid="{00000000-0005-0000-0000-0000836A0000}"/>
    <cellStyle name="Normal 7 6 4 2" xfId="6751" xr:uid="{00000000-0005-0000-0000-0000846A0000}"/>
    <cellStyle name="Normal 7 6 4 3" xfId="11039" xr:uid="{00000000-0005-0000-0000-0000856A0000}"/>
    <cellStyle name="Normal 7 6 4 4" xfId="15314" xr:uid="{00000000-0005-0000-0000-0000866A0000}"/>
    <cellStyle name="Normal 7 6 4 5" xfId="19550" xr:uid="{00000000-0005-0000-0000-0000876A0000}"/>
    <cellStyle name="Normal 7 6 4 6" xfId="23794" xr:uid="{00000000-0005-0000-0000-0000886A0000}"/>
    <cellStyle name="Normal 7 6 4 7" xfId="27879" xr:uid="{00000000-0005-0000-0000-0000896A0000}"/>
    <cellStyle name="Normal 7 6 5" xfId="3354" xr:uid="{00000000-0005-0000-0000-00008A6A0000}"/>
    <cellStyle name="Normal 7 6 5 2" xfId="8328" xr:uid="{00000000-0005-0000-0000-00008B6A0000}"/>
    <cellStyle name="Normal 7 6 5 3" xfId="12605" xr:uid="{00000000-0005-0000-0000-00008C6A0000}"/>
    <cellStyle name="Normal 7 6 5 4" xfId="16863" xr:uid="{00000000-0005-0000-0000-00008D6A0000}"/>
    <cellStyle name="Normal 7 6 5 5" xfId="21082" xr:uid="{00000000-0005-0000-0000-00008E6A0000}"/>
    <cellStyle name="Normal 7 6 5 6" xfId="25277" xr:uid="{00000000-0005-0000-0000-00008F6A0000}"/>
    <cellStyle name="Normal 7 6 5 7" xfId="29173" xr:uid="{00000000-0005-0000-0000-0000906A0000}"/>
    <cellStyle name="Normal 7 6 6" xfId="4702" xr:uid="{00000000-0005-0000-0000-0000916A0000}"/>
    <cellStyle name="Normal 7 6 6 2" xfId="9674" xr:uid="{00000000-0005-0000-0000-0000926A0000}"/>
    <cellStyle name="Normal 7 6 6 3" xfId="13952" xr:uid="{00000000-0005-0000-0000-0000936A0000}"/>
    <cellStyle name="Normal 7 6 6 4" xfId="18208" xr:uid="{00000000-0005-0000-0000-0000946A0000}"/>
    <cellStyle name="Normal 7 6 6 5" xfId="22425" xr:uid="{00000000-0005-0000-0000-0000956A0000}"/>
    <cellStyle name="Normal 7 6 6 6" xfId="26611" xr:uid="{00000000-0005-0000-0000-0000966A0000}"/>
    <cellStyle name="Normal 7 6 6 7" xfId="30490" xr:uid="{00000000-0005-0000-0000-0000976A0000}"/>
    <cellStyle name="Normal 7 6 7" xfId="5620" xr:uid="{00000000-0005-0000-0000-0000986A0000}"/>
    <cellStyle name="Normal 7 6 8" xfId="5529" xr:uid="{00000000-0005-0000-0000-0000996A0000}"/>
    <cellStyle name="Normal 7 6 9" xfId="5206" xr:uid="{00000000-0005-0000-0000-00009A6A0000}"/>
    <cellStyle name="Normal 7 7" xfId="1779" xr:uid="{00000000-0005-0000-0000-00009B6A0000}"/>
    <cellStyle name="Normal 7 7 2" xfId="2608" xr:uid="{00000000-0005-0000-0000-00009C6A0000}"/>
    <cellStyle name="Normal 7 7 2 2" xfId="7583" xr:uid="{00000000-0005-0000-0000-00009D6A0000}"/>
    <cellStyle name="Normal 7 7 2 3" xfId="11868" xr:uid="{00000000-0005-0000-0000-00009E6A0000}"/>
    <cellStyle name="Normal 7 7 2 4" xfId="16140" xr:uid="{00000000-0005-0000-0000-00009F6A0000}"/>
    <cellStyle name="Normal 7 7 2 5" xfId="20373" xr:uid="{00000000-0005-0000-0000-0000A06A0000}"/>
    <cellStyle name="Normal 7 7 2 6" xfId="24612" xr:uid="{00000000-0005-0000-0000-0000A16A0000}"/>
    <cellStyle name="Normal 7 7 2 7" xfId="28686" xr:uid="{00000000-0005-0000-0000-0000A26A0000}"/>
    <cellStyle name="Normal 7 7 3" xfId="3682" xr:uid="{00000000-0005-0000-0000-0000A36A0000}"/>
    <cellStyle name="Normal 7 7 3 2" xfId="8656" xr:uid="{00000000-0005-0000-0000-0000A46A0000}"/>
    <cellStyle name="Normal 7 7 3 3" xfId="12933" xr:uid="{00000000-0005-0000-0000-0000A56A0000}"/>
    <cellStyle name="Normal 7 7 3 4" xfId="17191" xr:uid="{00000000-0005-0000-0000-0000A66A0000}"/>
    <cellStyle name="Normal 7 7 3 5" xfId="21410" xr:uid="{00000000-0005-0000-0000-0000A76A0000}"/>
    <cellStyle name="Normal 7 7 3 6" xfId="25605" xr:uid="{00000000-0005-0000-0000-0000A86A0000}"/>
    <cellStyle name="Normal 7 7 3 7" xfId="29501" xr:uid="{00000000-0005-0000-0000-0000A96A0000}"/>
    <cellStyle name="Normal 7 7 4" xfId="6753" xr:uid="{00000000-0005-0000-0000-0000AA6A0000}"/>
    <cellStyle name="Normal 7 7 5" xfId="11041" xr:uid="{00000000-0005-0000-0000-0000AB6A0000}"/>
    <cellStyle name="Normal 7 7 6" xfId="15316" xr:uid="{00000000-0005-0000-0000-0000AC6A0000}"/>
    <cellStyle name="Normal 7 7 7" xfId="19552" xr:uid="{00000000-0005-0000-0000-0000AD6A0000}"/>
    <cellStyle name="Normal 7 7 8" xfId="23796" xr:uid="{00000000-0005-0000-0000-0000AE6A0000}"/>
    <cellStyle name="Normal 7 7 9" xfId="27881" xr:uid="{00000000-0005-0000-0000-0000AF6A0000}"/>
    <cellStyle name="Normal 7 8" xfId="1897" xr:uid="{00000000-0005-0000-0000-0000B06A0000}"/>
    <cellStyle name="Normal 7 8 2" xfId="6871" xr:uid="{00000000-0005-0000-0000-0000B16A0000}"/>
    <cellStyle name="Normal 7 8 3" xfId="11157" xr:uid="{00000000-0005-0000-0000-0000B26A0000}"/>
    <cellStyle name="Normal 7 8 4" xfId="15430" xr:uid="{00000000-0005-0000-0000-0000B36A0000}"/>
    <cellStyle name="Normal 7 8 5" xfId="19666" xr:uid="{00000000-0005-0000-0000-0000B46A0000}"/>
    <cellStyle name="Normal 7 8 6" xfId="23905" xr:uid="{00000000-0005-0000-0000-0000B56A0000}"/>
    <cellStyle name="Normal 7 8 7" xfId="27986" xr:uid="{00000000-0005-0000-0000-0000B66A0000}"/>
    <cellStyle name="Normal 7 9" xfId="997" xr:uid="{00000000-0005-0000-0000-0000B76A0000}"/>
    <cellStyle name="Normal 7 9 2" xfId="5973" xr:uid="{00000000-0005-0000-0000-0000B86A0000}"/>
    <cellStyle name="Normal 7 9 3" xfId="10263" xr:uid="{00000000-0005-0000-0000-0000B96A0000}"/>
    <cellStyle name="Normal 7 9 4" xfId="14541" xr:uid="{00000000-0005-0000-0000-0000BA6A0000}"/>
    <cellStyle name="Normal 7 9 5" xfId="18793" xr:uid="{00000000-0005-0000-0000-0000BB6A0000}"/>
    <cellStyle name="Normal 7 9 6" xfId="23044" xr:uid="{00000000-0005-0000-0000-0000BC6A0000}"/>
    <cellStyle name="Normal 7 9 7" xfId="27178" xr:uid="{00000000-0005-0000-0000-0000BD6A0000}"/>
    <cellStyle name="Normal 8" xfId="53" xr:uid="{00000000-0005-0000-0000-0000BE6A0000}"/>
    <cellStyle name="Normal 8 10" xfId="4319" xr:uid="{00000000-0005-0000-0000-0000BF6A0000}"/>
    <cellStyle name="Normal 8 10 2" xfId="9291" xr:uid="{00000000-0005-0000-0000-0000C06A0000}"/>
    <cellStyle name="Normal 8 10 3" xfId="13569" xr:uid="{00000000-0005-0000-0000-0000C16A0000}"/>
    <cellStyle name="Normal 8 10 4" xfId="17825" xr:uid="{00000000-0005-0000-0000-0000C26A0000}"/>
    <cellStyle name="Normal 8 10 5" xfId="22045" xr:uid="{00000000-0005-0000-0000-0000C36A0000}"/>
    <cellStyle name="Normal 8 10 6" xfId="26232" xr:uid="{00000000-0005-0000-0000-0000C46A0000}"/>
    <cellStyle name="Normal 8 10 7" xfId="30111" xr:uid="{00000000-0005-0000-0000-0000C56A0000}"/>
    <cellStyle name="Normal 8 2" xfId="238" xr:uid="{00000000-0005-0000-0000-0000C66A0000}"/>
    <cellStyle name="Normal 8 2 2" xfId="1120" xr:uid="{00000000-0005-0000-0000-0000C76A0000}"/>
    <cellStyle name="Normal 8 2 3" xfId="1983" xr:uid="{00000000-0005-0000-0000-0000C86A0000}"/>
    <cellStyle name="Normal 8 2 4" xfId="1116" xr:uid="{00000000-0005-0000-0000-0000C96A0000}"/>
    <cellStyle name="Normal 8 2 5" xfId="2836" xr:uid="{00000000-0005-0000-0000-0000CA6A0000}"/>
    <cellStyle name="Normal 8 2 5 2" xfId="7810" xr:uid="{00000000-0005-0000-0000-0000CB6A0000}"/>
    <cellStyle name="Normal 8 2 5 3" xfId="12090" xr:uid="{00000000-0005-0000-0000-0000CC6A0000}"/>
    <cellStyle name="Normal 8 2 5 4" xfId="16356" xr:uid="{00000000-0005-0000-0000-0000CD6A0000}"/>
    <cellStyle name="Normal 8 2 5 5" xfId="20581" xr:uid="{00000000-0005-0000-0000-0000CE6A0000}"/>
    <cellStyle name="Normal 8 2 5 6" xfId="24796" xr:uid="{00000000-0005-0000-0000-0000CF6A0000}"/>
    <cellStyle name="Normal 8 2 5 7" xfId="28768" xr:uid="{00000000-0005-0000-0000-0000D06A0000}"/>
    <cellStyle name="Normal 8 3" xfId="374" xr:uid="{00000000-0005-0000-0000-0000D16A0000}"/>
    <cellStyle name="Normal 8 3 10" xfId="16233" xr:uid="{00000000-0005-0000-0000-0000D26A0000}"/>
    <cellStyle name="Normal 8 3 11" xfId="20501" xr:uid="{00000000-0005-0000-0000-0000D36A0000}"/>
    <cellStyle name="Normal 8 3 12" xfId="24694" xr:uid="{00000000-0005-0000-0000-0000D46A0000}"/>
    <cellStyle name="Normal 8 3 2" xfId="748" xr:uid="{00000000-0005-0000-0000-0000D56A0000}"/>
    <cellStyle name="Normal 8 3 2 10" xfId="22801" xr:uid="{00000000-0005-0000-0000-0000D66A0000}"/>
    <cellStyle name="Normal 8 3 2 11" xfId="26953" xr:uid="{00000000-0005-0000-0000-0000D76A0000}"/>
    <cellStyle name="Normal 8 3 2 2" xfId="2609" xr:uid="{00000000-0005-0000-0000-0000D86A0000}"/>
    <cellStyle name="Normal 8 3 2 2 2" xfId="4115" xr:uid="{00000000-0005-0000-0000-0000D96A0000}"/>
    <cellStyle name="Normal 8 3 2 2 2 2" xfId="9089" xr:uid="{00000000-0005-0000-0000-0000DA6A0000}"/>
    <cellStyle name="Normal 8 3 2 2 2 3" xfId="13366" xr:uid="{00000000-0005-0000-0000-0000DB6A0000}"/>
    <cellStyle name="Normal 8 3 2 2 2 4" xfId="17624" xr:uid="{00000000-0005-0000-0000-0000DC6A0000}"/>
    <cellStyle name="Normal 8 3 2 2 2 5" xfId="21843" xr:uid="{00000000-0005-0000-0000-0000DD6A0000}"/>
    <cellStyle name="Normal 8 3 2 2 2 6" xfId="26038" xr:uid="{00000000-0005-0000-0000-0000DE6A0000}"/>
    <cellStyle name="Normal 8 3 2 2 2 7" xfId="29934" xr:uid="{00000000-0005-0000-0000-0000DF6A0000}"/>
    <cellStyle name="Normal 8 3 2 2 3" xfId="7584" xr:uid="{00000000-0005-0000-0000-0000E06A0000}"/>
    <cellStyle name="Normal 8 3 2 2 4" xfId="11869" xr:uid="{00000000-0005-0000-0000-0000E16A0000}"/>
    <cellStyle name="Normal 8 3 2 2 5" xfId="16141" xr:uid="{00000000-0005-0000-0000-0000E26A0000}"/>
    <cellStyle name="Normal 8 3 2 2 6" xfId="20374" xr:uid="{00000000-0005-0000-0000-0000E36A0000}"/>
    <cellStyle name="Normal 8 3 2 2 7" xfId="24613" xr:uid="{00000000-0005-0000-0000-0000E46A0000}"/>
    <cellStyle name="Normal 8 3 2 2 8" xfId="28687" xr:uid="{00000000-0005-0000-0000-0000E56A0000}"/>
    <cellStyle name="Normal 8 3 2 3" xfId="1780" xr:uid="{00000000-0005-0000-0000-0000E66A0000}"/>
    <cellStyle name="Normal 8 3 2 3 2" xfId="6754" xr:uid="{00000000-0005-0000-0000-0000E76A0000}"/>
    <cellStyle name="Normal 8 3 2 3 3" xfId="11042" xr:uid="{00000000-0005-0000-0000-0000E86A0000}"/>
    <cellStyle name="Normal 8 3 2 3 4" xfId="15317" xr:uid="{00000000-0005-0000-0000-0000E96A0000}"/>
    <cellStyle name="Normal 8 3 2 3 5" xfId="19553" xr:uid="{00000000-0005-0000-0000-0000EA6A0000}"/>
    <cellStyle name="Normal 8 3 2 3 6" xfId="23797" xr:uid="{00000000-0005-0000-0000-0000EB6A0000}"/>
    <cellStyle name="Normal 8 3 2 3 7" xfId="27882" xr:uid="{00000000-0005-0000-0000-0000EC6A0000}"/>
    <cellStyle name="Normal 8 3 2 4" xfId="3458" xr:uid="{00000000-0005-0000-0000-0000ED6A0000}"/>
    <cellStyle name="Normal 8 3 2 4 2" xfId="8432" xr:uid="{00000000-0005-0000-0000-0000EE6A0000}"/>
    <cellStyle name="Normal 8 3 2 4 3" xfId="12709" xr:uid="{00000000-0005-0000-0000-0000EF6A0000}"/>
    <cellStyle name="Normal 8 3 2 4 4" xfId="16967" xr:uid="{00000000-0005-0000-0000-0000F06A0000}"/>
    <cellStyle name="Normal 8 3 2 4 5" xfId="21186" xr:uid="{00000000-0005-0000-0000-0000F16A0000}"/>
    <cellStyle name="Normal 8 3 2 4 6" xfId="25381" xr:uid="{00000000-0005-0000-0000-0000F26A0000}"/>
    <cellStyle name="Normal 8 3 2 4 7" xfId="29277" xr:uid="{00000000-0005-0000-0000-0000F36A0000}"/>
    <cellStyle name="Normal 8 3 2 5" xfId="4806" xr:uid="{00000000-0005-0000-0000-0000F46A0000}"/>
    <cellStyle name="Normal 8 3 2 5 2" xfId="9778" xr:uid="{00000000-0005-0000-0000-0000F56A0000}"/>
    <cellStyle name="Normal 8 3 2 5 3" xfId="14056" xr:uid="{00000000-0005-0000-0000-0000F66A0000}"/>
    <cellStyle name="Normal 8 3 2 5 4" xfId="18312" xr:uid="{00000000-0005-0000-0000-0000F76A0000}"/>
    <cellStyle name="Normal 8 3 2 5 5" xfId="22529" xr:uid="{00000000-0005-0000-0000-0000F86A0000}"/>
    <cellStyle name="Normal 8 3 2 5 6" xfId="26715" xr:uid="{00000000-0005-0000-0000-0000F96A0000}"/>
    <cellStyle name="Normal 8 3 2 5 7" xfId="30594" xr:uid="{00000000-0005-0000-0000-0000FA6A0000}"/>
    <cellStyle name="Normal 8 3 2 6" xfId="5724" xr:uid="{00000000-0005-0000-0000-0000FB6A0000}"/>
    <cellStyle name="Normal 8 3 2 7" xfId="10016" xr:uid="{00000000-0005-0000-0000-0000FC6A0000}"/>
    <cellStyle name="Normal 8 3 2 8" xfId="14294" xr:uid="{00000000-0005-0000-0000-0000FD6A0000}"/>
    <cellStyle name="Normal 8 3 2 9" xfId="18550" xr:uid="{00000000-0005-0000-0000-0000FE6A0000}"/>
    <cellStyle name="Normal 8 3 3" xfId="2007" xr:uid="{00000000-0005-0000-0000-0000FF6A0000}"/>
    <cellStyle name="Normal 8 3 3 2" xfId="3786" xr:uid="{00000000-0005-0000-0000-0000006B0000}"/>
    <cellStyle name="Normal 8 3 3 2 2" xfId="8760" xr:uid="{00000000-0005-0000-0000-0000016B0000}"/>
    <cellStyle name="Normal 8 3 3 2 3" xfId="13037" xr:uid="{00000000-0005-0000-0000-0000026B0000}"/>
    <cellStyle name="Normal 8 3 3 2 4" xfId="17295" xr:uid="{00000000-0005-0000-0000-0000036B0000}"/>
    <cellStyle name="Normal 8 3 3 2 5" xfId="21514" xr:uid="{00000000-0005-0000-0000-0000046B0000}"/>
    <cellStyle name="Normal 8 3 3 2 6" xfId="25709" xr:uid="{00000000-0005-0000-0000-0000056B0000}"/>
    <cellStyle name="Normal 8 3 3 2 7" xfId="29605" xr:uid="{00000000-0005-0000-0000-0000066B0000}"/>
    <cellStyle name="Normal 8 3 3 3" xfId="6981" xr:uid="{00000000-0005-0000-0000-0000076B0000}"/>
    <cellStyle name="Normal 8 3 3 4" xfId="11266" xr:uid="{00000000-0005-0000-0000-0000086B0000}"/>
    <cellStyle name="Normal 8 3 3 5" xfId="15538" xr:uid="{00000000-0005-0000-0000-0000096B0000}"/>
    <cellStyle name="Normal 8 3 3 6" xfId="19772" xr:uid="{00000000-0005-0000-0000-00000A6B0000}"/>
    <cellStyle name="Normal 8 3 3 7" xfId="24010" xr:uid="{00000000-0005-0000-0000-00000B6B0000}"/>
    <cellStyle name="Normal 8 3 3 8" xfId="28088" xr:uid="{00000000-0005-0000-0000-00000C6B0000}"/>
    <cellStyle name="Normal 8 3 4" xfId="1146" xr:uid="{00000000-0005-0000-0000-00000D6B0000}"/>
    <cellStyle name="Normal 8 3 4 2" xfId="6121" xr:uid="{00000000-0005-0000-0000-00000E6B0000}"/>
    <cellStyle name="Normal 8 3 4 3" xfId="10410" xr:uid="{00000000-0005-0000-0000-00000F6B0000}"/>
    <cellStyle name="Normal 8 3 4 4" xfId="14688" xr:uid="{00000000-0005-0000-0000-0000106B0000}"/>
    <cellStyle name="Normal 8 3 4 5" xfId="18930" xr:uid="{00000000-0005-0000-0000-0000116B0000}"/>
    <cellStyle name="Normal 8 3 4 6" xfId="23176" xr:uid="{00000000-0005-0000-0000-0000126B0000}"/>
    <cellStyle name="Normal 8 3 4 7" xfId="27281" xr:uid="{00000000-0005-0000-0000-0000136B0000}"/>
    <cellStyle name="Normal 8 3 5" xfId="3129" xr:uid="{00000000-0005-0000-0000-0000146B0000}"/>
    <cellStyle name="Normal 8 3 5 2" xfId="8102" xr:uid="{00000000-0005-0000-0000-0000156B0000}"/>
    <cellStyle name="Normal 8 3 5 3" xfId="12379" xr:uid="{00000000-0005-0000-0000-0000166B0000}"/>
    <cellStyle name="Normal 8 3 5 4" xfId="16638" xr:uid="{00000000-0005-0000-0000-0000176B0000}"/>
    <cellStyle name="Normal 8 3 5 5" xfId="20856" xr:uid="{00000000-0005-0000-0000-0000186B0000}"/>
    <cellStyle name="Normal 8 3 5 6" xfId="25052" xr:uid="{00000000-0005-0000-0000-0000196B0000}"/>
    <cellStyle name="Normal 8 3 5 7" xfId="28948" xr:uid="{00000000-0005-0000-0000-00001A6B0000}"/>
    <cellStyle name="Normal 8 3 6" xfId="4477" xr:uid="{00000000-0005-0000-0000-00001B6B0000}"/>
    <cellStyle name="Normal 8 3 6 2" xfId="9449" xr:uid="{00000000-0005-0000-0000-00001C6B0000}"/>
    <cellStyle name="Normal 8 3 6 3" xfId="13727" xr:uid="{00000000-0005-0000-0000-00001D6B0000}"/>
    <cellStyle name="Normal 8 3 6 4" xfId="17983" xr:uid="{00000000-0005-0000-0000-00001E6B0000}"/>
    <cellStyle name="Normal 8 3 6 5" xfId="22200" xr:uid="{00000000-0005-0000-0000-00001F6B0000}"/>
    <cellStyle name="Normal 8 3 6 6" xfId="26386" xr:uid="{00000000-0005-0000-0000-0000206B0000}"/>
    <cellStyle name="Normal 8 3 6 7" xfId="30265" xr:uid="{00000000-0005-0000-0000-0000216B0000}"/>
    <cellStyle name="Normal 8 3 7" xfId="5351" xr:uid="{00000000-0005-0000-0000-0000226B0000}"/>
    <cellStyle name="Normal 8 3 8" xfId="7677" xr:uid="{00000000-0005-0000-0000-0000236B0000}"/>
    <cellStyle name="Normal 8 3 9" xfId="11959" xr:uid="{00000000-0005-0000-0000-0000246B0000}"/>
    <cellStyle name="Normal 8 4" xfId="276" xr:uid="{00000000-0005-0000-0000-0000256B0000}"/>
    <cellStyle name="Normal 8 4 10" xfId="18788" xr:uid="{00000000-0005-0000-0000-0000266B0000}"/>
    <cellStyle name="Normal 8 4 11" xfId="24836" xr:uid="{00000000-0005-0000-0000-0000276B0000}"/>
    <cellStyle name="Normal 8 4 2" xfId="671" xr:uid="{00000000-0005-0000-0000-0000286B0000}"/>
    <cellStyle name="Normal 8 4 2 10" xfId="24669" xr:uid="{00000000-0005-0000-0000-0000296B0000}"/>
    <cellStyle name="Normal 8 4 2 2" xfId="4038" xr:uid="{00000000-0005-0000-0000-00002A6B0000}"/>
    <cellStyle name="Normal 8 4 2 2 2" xfId="9012" xr:uid="{00000000-0005-0000-0000-00002B6B0000}"/>
    <cellStyle name="Normal 8 4 2 2 3" xfId="13289" xr:uid="{00000000-0005-0000-0000-00002C6B0000}"/>
    <cellStyle name="Normal 8 4 2 2 4" xfId="17547" xr:uid="{00000000-0005-0000-0000-00002D6B0000}"/>
    <cellStyle name="Normal 8 4 2 2 5" xfId="21766" xr:uid="{00000000-0005-0000-0000-00002E6B0000}"/>
    <cellStyle name="Normal 8 4 2 2 6" xfId="25961" xr:uid="{00000000-0005-0000-0000-00002F6B0000}"/>
    <cellStyle name="Normal 8 4 2 2 7" xfId="29857" xr:uid="{00000000-0005-0000-0000-0000306B0000}"/>
    <cellStyle name="Normal 8 4 2 3" xfId="3381" xr:uid="{00000000-0005-0000-0000-0000316B0000}"/>
    <cellStyle name="Normal 8 4 2 3 2" xfId="8355" xr:uid="{00000000-0005-0000-0000-0000326B0000}"/>
    <cellStyle name="Normal 8 4 2 3 3" xfId="12632" xr:uid="{00000000-0005-0000-0000-0000336B0000}"/>
    <cellStyle name="Normal 8 4 2 3 4" xfId="16890" xr:uid="{00000000-0005-0000-0000-0000346B0000}"/>
    <cellStyle name="Normal 8 4 2 3 5" xfId="21109" xr:uid="{00000000-0005-0000-0000-0000356B0000}"/>
    <cellStyle name="Normal 8 4 2 3 6" xfId="25304" xr:uid="{00000000-0005-0000-0000-0000366B0000}"/>
    <cellStyle name="Normal 8 4 2 3 7" xfId="29200" xr:uid="{00000000-0005-0000-0000-0000376B0000}"/>
    <cellStyle name="Normal 8 4 2 4" xfId="4729" xr:uid="{00000000-0005-0000-0000-0000386B0000}"/>
    <cellStyle name="Normal 8 4 2 4 2" xfId="9701" xr:uid="{00000000-0005-0000-0000-0000396B0000}"/>
    <cellStyle name="Normal 8 4 2 4 3" xfId="13979" xr:uid="{00000000-0005-0000-0000-00003A6B0000}"/>
    <cellStyle name="Normal 8 4 2 4 4" xfId="18235" xr:uid="{00000000-0005-0000-0000-00003B6B0000}"/>
    <cellStyle name="Normal 8 4 2 4 5" xfId="22452" xr:uid="{00000000-0005-0000-0000-00003C6B0000}"/>
    <cellStyle name="Normal 8 4 2 4 6" xfId="26638" xr:uid="{00000000-0005-0000-0000-00003D6B0000}"/>
    <cellStyle name="Normal 8 4 2 4 7" xfId="30517" xr:uid="{00000000-0005-0000-0000-00003E6B0000}"/>
    <cellStyle name="Normal 8 4 2 5" xfId="5647" xr:uid="{00000000-0005-0000-0000-00003F6B0000}"/>
    <cellStyle name="Normal 8 4 2 6" xfId="7647" xr:uid="{00000000-0005-0000-0000-0000406B0000}"/>
    <cellStyle name="Normal 8 4 2 7" xfId="11929" xr:uid="{00000000-0005-0000-0000-0000416B0000}"/>
    <cellStyle name="Normal 8 4 2 8" xfId="16203" xr:uid="{00000000-0005-0000-0000-0000426B0000}"/>
    <cellStyle name="Normal 8 4 2 9" xfId="22724" xr:uid="{00000000-0005-0000-0000-0000436B0000}"/>
    <cellStyle name="Normal 8 4 3" xfId="1299" xr:uid="{00000000-0005-0000-0000-0000446B0000}"/>
    <cellStyle name="Normal 8 4 3 2" xfId="3709" xr:uid="{00000000-0005-0000-0000-0000456B0000}"/>
    <cellStyle name="Normal 8 4 3 2 2" xfId="8683" xr:uid="{00000000-0005-0000-0000-0000466B0000}"/>
    <cellStyle name="Normal 8 4 3 2 3" xfId="12960" xr:uid="{00000000-0005-0000-0000-0000476B0000}"/>
    <cellStyle name="Normal 8 4 3 2 4" xfId="17218" xr:uid="{00000000-0005-0000-0000-0000486B0000}"/>
    <cellStyle name="Normal 8 4 3 2 5" xfId="21437" xr:uid="{00000000-0005-0000-0000-0000496B0000}"/>
    <cellStyle name="Normal 8 4 3 2 6" xfId="25632" xr:uid="{00000000-0005-0000-0000-00004A6B0000}"/>
    <cellStyle name="Normal 8 4 3 2 7" xfId="29528" xr:uid="{00000000-0005-0000-0000-00004B6B0000}"/>
    <cellStyle name="Normal 8 4 4" xfId="3051" xr:uid="{00000000-0005-0000-0000-00004C6B0000}"/>
    <cellStyle name="Normal 8 4 4 2" xfId="8024" xr:uid="{00000000-0005-0000-0000-00004D6B0000}"/>
    <cellStyle name="Normal 8 4 4 3" xfId="12301" xr:uid="{00000000-0005-0000-0000-00004E6B0000}"/>
    <cellStyle name="Normal 8 4 4 4" xfId="16560" xr:uid="{00000000-0005-0000-0000-00004F6B0000}"/>
    <cellStyle name="Normal 8 4 4 5" xfId="20779" xr:uid="{00000000-0005-0000-0000-0000506B0000}"/>
    <cellStyle name="Normal 8 4 4 6" xfId="24975" xr:uid="{00000000-0005-0000-0000-0000516B0000}"/>
    <cellStyle name="Normal 8 4 4 7" xfId="28871" xr:uid="{00000000-0005-0000-0000-0000526B0000}"/>
    <cellStyle name="Normal 8 4 5" xfId="4400" xr:uid="{00000000-0005-0000-0000-0000536B0000}"/>
    <cellStyle name="Normal 8 4 5 2" xfId="9372" xr:uid="{00000000-0005-0000-0000-0000546B0000}"/>
    <cellStyle name="Normal 8 4 5 3" xfId="13650" xr:uid="{00000000-0005-0000-0000-0000556B0000}"/>
    <cellStyle name="Normal 8 4 5 4" xfId="17906" xr:uid="{00000000-0005-0000-0000-0000566B0000}"/>
    <cellStyle name="Normal 8 4 5 5" xfId="22123" xr:uid="{00000000-0005-0000-0000-0000576B0000}"/>
    <cellStyle name="Normal 8 4 5 6" xfId="26309" xr:uid="{00000000-0005-0000-0000-0000586B0000}"/>
    <cellStyle name="Normal 8 4 5 7" xfId="30188" xr:uid="{00000000-0005-0000-0000-0000596B0000}"/>
    <cellStyle name="Normal 8 4 6" xfId="5253" xr:uid="{00000000-0005-0000-0000-00005A6B0000}"/>
    <cellStyle name="Normal 8 4 7" xfId="7868" xr:uid="{00000000-0005-0000-0000-00005B6B0000}"/>
    <cellStyle name="Normal 8 4 8" xfId="12148" xr:uid="{00000000-0005-0000-0000-00005C6B0000}"/>
    <cellStyle name="Normal 8 4 9" xfId="16409" xr:uid="{00000000-0005-0000-0000-00005D6B0000}"/>
    <cellStyle name="Normal 8 5" xfId="1781" xr:uid="{00000000-0005-0000-0000-00005E6B0000}"/>
    <cellStyle name="Normal 8 6" xfId="1782" xr:uid="{00000000-0005-0000-0000-00005F6B0000}"/>
    <cellStyle name="Normal 8 6 2" xfId="1783" xr:uid="{00000000-0005-0000-0000-0000606B0000}"/>
    <cellStyle name="Normal 8 6 2 2" xfId="2611" xr:uid="{00000000-0005-0000-0000-0000616B0000}"/>
    <cellStyle name="Normal 8 6 2 2 2" xfId="7586" xr:uid="{00000000-0005-0000-0000-0000626B0000}"/>
    <cellStyle name="Normal 8 6 2 2 3" xfId="11871" xr:uid="{00000000-0005-0000-0000-0000636B0000}"/>
    <cellStyle name="Normal 8 6 2 2 4" xfId="16143" xr:uid="{00000000-0005-0000-0000-0000646B0000}"/>
    <cellStyle name="Normal 8 6 2 2 5" xfId="20376" xr:uid="{00000000-0005-0000-0000-0000656B0000}"/>
    <cellStyle name="Normal 8 6 2 2 6" xfId="24615" xr:uid="{00000000-0005-0000-0000-0000666B0000}"/>
    <cellStyle name="Normal 8 6 2 2 7" xfId="28689" xr:uid="{00000000-0005-0000-0000-0000676B0000}"/>
    <cellStyle name="Normal 8 6 2 3" xfId="6757" xr:uid="{00000000-0005-0000-0000-0000686B0000}"/>
    <cellStyle name="Normal 8 6 2 4" xfId="11045" xr:uid="{00000000-0005-0000-0000-0000696B0000}"/>
    <cellStyle name="Normal 8 6 2 5" xfId="15320" xr:uid="{00000000-0005-0000-0000-00006A6B0000}"/>
    <cellStyle name="Normal 8 6 2 6" xfId="19555" xr:uid="{00000000-0005-0000-0000-00006B6B0000}"/>
    <cellStyle name="Normal 8 6 2 7" xfId="23799" xr:uid="{00000000-0005-0000-0000-00006C6B0000}"/>
    <cellStyle name="Normal 8 6 2 8" xfId="27884" xr:uid="{00000000-0005-0000-0000-00006D6B0000}"/>
    <cellStyle name="Normal 8 6 3" xfId="2610" xr:uid="{00000000-0005-0000-0000-00006E6B0000}"/>
    <cellStyle name="Normal 8 6 3 2" xfId="7585" xr:uid="{00000000-0005-0000-0000-00006F6B0000}"/>
    <cellStyle name="Normal 8 6 3 3" xfId="11870" xr:uid="{00000000-0005-0000-0000-0000706B0000}"/>
    <cellStyle name="Normal 8 6 3 4" xfId="16142" xr:uid="{00000000-0005-0000-0000-0000716B0000}"/>
    <cellStyle name="Normal 8 6 3 5" xfId="20375" xr:uid="{00000000-0005-0000-0000-0000726B0000}"/>
    <cellStyle name="Normal 8 6 3 6" xfId="24614" xr:uid="{00000000-0005-0000-0000-0000736B0000}"/>
    <cellStyle name="Normal 8 6 3 7" xfId="28688" xr:uid="{00000000-0005-0000-0000-0000746B0000}"/>
    <cellStyle name="Normal 8 6 4" xfId="6756" xr:uid="{00000000-0005-0000-0000-0000756B0000}"/>
    <cellStyle name="Normal 8 6 5" xfId="11044" xr:uid="{00000000-0005-0000-0000-0000766B0000}"/>
    <cellStyle name="Normal 8 6 6" xfId="15319" xr:uid="{00000000-0005-0000-0000-0000776B0000}"/>
    <cellStyle name="Normal 8 6 7" xfId="19554" xr:uid="{00000000-0005-0000-0000-0000786B0000}"/>
    <cellStyle name="Normal 8 6 8" xfId="23798" xr:uid="{00000000-0005-0000-0000-0000796B0000}"/>
    <cellStyle name="Normal 8 6 9" xfId="27883" xr:uid="{00000000-0005-0000-0000-00007A6B0000}"/>
    <cellStyle name="Normal 8 7" xfId="1784" xr:uid="{00000000-0005-0000-0000-00007B6B0000}"/>
    <cellStyle name="Normal 8 7 2" xfId="2612" xr:uid="{00000000-0005-0000-0000-00007C6B0000}"/>
    <cellStyle name="Normal 8 7 2 2" xfId="7587" xr:uid="{00000000-0005-0000-0000-00007D6B0000}"/>
    <cellStyle name="Normal 8 7 2 3" xfId="11872" xr:uid="{00000000-0005-0000-0000-00007E6B0000}"/>
    <cellStyle name="Normal 8 7 2 4" xfId="16144" xr:uid="{00000000-0005-0000-0000-00007F6B0000}"/>
    <cellStyle name="Normal 8 7 2 5" xfId="20377" xr:uid="{00000000-0005-0000-0000-0000806B0000}"/>
    <cellStyle name="Normal 8 7 2 6" xfId="24616" xr:uid="{00000000-0005-0000-0000-0000816B0000}"/>
    <cellStyle name="Normal 8 7 2 7" xfId="28690" xr:uid="{00000000-0005-0000-0000-0000826B0000}"/>
    <cellStyle name="Normal 8 7 3" xfId="6758" xr:uid="{00000000-0005-0000-0000-0000836B0000}"/>
    <cellStyle name="Normal 8 7 4" xfId="11046" xr:uid="{00000000-0005-0000-0000-0000846B0000}"/>
    <cellStyle name="Normal 8 7 5" xfId="15321" xr:uid="{00000000-0005-0000-0000-0000856B0000}"/>
    <cellStyle name="Normal 8 7 6" xfId="19556" xr:uid="{00000000-0005-0000-0000-0000866B0000}"/>
    <cellStyle name="Normal 8 7 7" xfId="23800" xr:uid="{00000000-0005-0000-0000-0000876B0000}"/>
    <cellStyle name="Normal 8 7 8" xfId="27885" xr:uid="{00000000-0005-0000-0000-0000886B0000}"/>
    <cellStyle name="Normal 8 8" xfId="1970" xr:uid="{00000000-0005-0000-0000-0000896B0000}"/>
    <cellStyle name="Normal 8 8 2" xfId="6944" xr:uid="{00000000-0005-0000-0000-00008A6B0000}"/>
    <cellStyle name="Normal 8 8 3" xfId="11229" xr:uid="{00000000-0005-0000-0000-00008B6B0000}"/>
    <cellStyle name="Normal 8 8 4" xfId="15502" xr:uid="{00000000-0005-0000-0000-00008C6B0000}"/>
    <cellStyle name="Normal 8 8 5" xfId="19737" xr:uid="{00000000-0005-0000-0000-00008D6B0000}"/>
    <cellStyle name="Normal 8 8 6" xfId="23975" xr:uid="{00000000-0005-0000-0000-00008E6B0000}"/>
    <cellStyle name="Normal 8 8 7" xfId="28053" xr:uid="{00000000-0005-0000-0000-00008F6B0000}"/>
    <cellStyle name="Normal 8 9" xfId="1086" xr:uid="{00000000-0005-0000-0000-0000906B0000}"/>
    <cellStyle name="Normal 8 9 2" xfId="6062" xr:uid="{00000000-0005-0000-0000-0000916B0000}"/>
    <cellStyle name="Normal 8 9 3" xfId="10351" xr:uid="{00000000-0005-0000-0000-0000926B0000}"/>
    <cellStyle name="Normal 8 9 4" xfId="14629" xr:uid="{00000000-0005-0000-0000-0000936B0000}"/>
    <cellStyle name="Normal 8 9 5" xfId="18877" xr:uid="{00000000-0005-0000-0000-0000946B0000}"/>
    <cellStyle name="Normal 8 9 6" xfId="23125" xr:uid="{00000000-0005-0000-0000-0000956B0000}"/>
    <cellStyle name="Normal 8 9 7" xfId="27245" xr:uid="{00000000-0005-0000-0000-0000966B0000}"/>
    <cellStyle name="Normal 9" xfId="205" xr:uid="{00000000-0005-0000-0000-0000976B0000}"/>
    <cellStyle name="Normal 9 10" xfId="9292" xr:uid="{00000000-0005-0000-0000-0000986B0000}"/>
    <cellStyle name="Normal 9 11" xfId="13570" xr:uid="{00000000-0005-0000-0000-0000996B0000}"/>
    <cellStyle name="Normal 9 12" xfId="16399" xr:uid="{00000000-0005-0000-0000-00009A6B0000}"/>
    <cellStyle name="Normal 9 13" xfId="22044" xr:uid="{00000000-0005-0000-0000-00009B6B0000}"/>
    <cellStyle name="Normal 9 2" xfId="333" xr:uid="{00000000-0005-0000-0000-00009C6B0000}"/>
    <cellStyle name="Normal 9 2 2" xfId="394" xr:uid="{00000000-0005-0000-0000-00009D6B0000}"/>
    <cellStyle name="Normal 9 2 2 10" xfId="20515" xr:uid="{00000000-0005-0000-0000-00009E6B0000}"/>
    <cellStyle name="Normal 9 2 2 11" xfId="24838" xr:uid="{00000000-0005-0000-0000-00009F6B0000}"/>
    <cellStyle name="Normal 9 2 2 2" xfId="768" xr:uid="{00000000-0005-0000-0000-0000A06B0000}"/>
    <cellStyle name="Normal 9 2 2 2 10" xfId="26973" xr:uid="{00000000-0005-0000-0000-0000A16B0000}"/>
    <cellStyle name="Normal 9 2 2 2 2" xfId="4135" xr:uid="{00000000-0005-0000-0000-0000A26B0000}"/>
    <cellStyle name="Normal 9 2 2 2 2 2" xfId="9109" xr:uid="{00000000-0005-0000-0000-0000A36B0000}"/>
    <cellStyle name="Normal 9 2 2 2 2 3" xfId="13386" xr:uid="{00000000-0005-0000-0000-0000A46B0000}"/>
    <cellStyle name="Normal 9 2 2 2 2 4" xfId="17644" xr:uid="{00000000-0005-0000-0000-0000A56B0000}"/>
    <cellStyle name="Normal 9 2 2 2 2 5" xfId="21863" xr:uid="{00000000-0005-0000-0000-0000A66B0000}"/>
    <cellStyle name="Normal 9 2 2 2 2 6" xfId="26058" xr:uid="{00000000-0005-0000-0000-0000A76B0000}"/>
    <cellStyle name="Normal 9 2 2 2 2 7" xfId="29954" xr:uid="{00000000-0005-0000-0000-0000A86B0000}"/>
    <cellStyle name="Normal 9 2 2 2 3" xfId="3478" xr:uid="{00000000-0005-0000-0000-0000A96B0000}"/>
    <cellStyle name="Normal 9 2 2 2 3 2" xfId="8452" xr:uid="{00000000-0005-0000-0000-0000AA6B0000}"/>
    <cellStyle name="Normal 9 2 2 2 3 3" xfId="12729" xr:uid="{00000000-0005-0000-0000-0000AB6B0000}"/>
    <cellStyle name="Normal 9 2 2 2 3 4" xfId="16987" xr:uid="{00000000-0005-0000-0000-0000AC6B0000}"/>
    <cellStyle name="Normal 9 2 2 2 3 5" xfId="21206" xr:uid="{00000000-0005-0000-0000-0000AD6B0000}"/>
    <cellStyle name="Normal 9 2 2 2 3 6" xfId="25401" xr:uid="{00000000-0005-0000-0000-0000AE6B0000}"/>
    <cellStyle name="Normal 9 2 2 2 3 7" xfId="29297" xr:uid="{00000000-0005-0000-0000-0000AF6B0000}"/>
    <cellStyle name="Normal 9 2 2 2 4" xfId="4826" xr:uid="{00000000-0005-0000-0000-0000B06B0000}"/>
    <cellStyle name="Normal 9 2 2 2 4 2" xfId="9798" xr:uid="{00000000-0005-0000-0000-0000B16B0000}"/>
    <cellStyle name="Normal 9 2 2 2 4 3" xfId="14076" xr:uid="{00000000-0005-0000-0000-0000B26B0000}"/>
    <cellStyle name="Normal 9 2 2 2 4 4" xfId="18332" xr:uid="{00000000-0005-0000-0000-0000B36B0000}"/>
    <cellStyle name="Normal 9 2 2 2 4 5" xfId="22549" xr:uid="{00000000-0005-0000-0000-0000B46B0000}"/>
    <cellStyle name="Normal 9 2 2 2 4 6" xfId="26735" xr:uid="{00000000-0005-0000-0000-0000B56B0000}"/>
    <cellStyle name="Normal 9 2 2 2 4 7" xfId="30614" xr:uid="{00000000-0005-0000-0000-0000B66B0000}"/>
    <cellStyle name="Normal 9 2 2 2 5" xfId="5744" xr:uid="{00000000-0005-0000-0000-0000B76B0000}"/>
    <cellStyle name="Normal 9 2 2 2 6" xfId="10036" xr:uid="{00000000-0005-0000-0000-0000B86B0000}"/>
    <cellStyle name="Normal 9 2 2 2 7" xfId="14314" xr:uid="{00000000-0005-0000-0000-0000B96B0000}"/>
    <cellStyle name="Normal 9 2 2 2 8" xfId="18570" xr:uid="{00000000-0005-0000-0000-0000BA6B0000}"/>
    <cellStyle name="Normal 9 2 2 2 9" xfId="22821" xr:uid="{00000000-0005-0000-0000-0000BB6B0000}"/>
    <cellStyle name="Normal 9 2 2 3" xfId="1003" xr:uid="{00000000-0005-0000-0000-0000BC6B0000}"/>
    <cellStyle name="Normal 9 2 2 3 2" xfId="3806" xr:uid="{00000000-0005-0000-0000-0000BD6B0000}"/>
    <cellStyle name="Normal 9 2 2 3 2 2" xfId="8780" xr:uid="{00000000-0005-0000-0000-0000BE6B0000}"/>
    <cellStyle name="Normal 9 2 2 3 2 3" xfId="13057" xr:uid="{00000000-0005-0000-0000-0000BF6B0000}"/>
    <cellStyle name="Normal 9 2 2 3 2 4" xfId="17315" xr:uid="{00000000-0005-0000-0000-0000C06B0000}"/>
    <cellStyle name="Normal 9 2 2 3 2 5" xfId="21534" xr:uid="{00000000-0005-0000-0000-0000C16B0000}"/>
    <cellStyle name="Normal 9 2 2 3 2 6" xfId="25729" xr:uid="{00000000-0005-0000-0000-0000C26B0000}"/>
    <cellStyle name="Normal 9 2 2 3 2 7" xfId="29625" xr:uid="{00000000-0005-0000-0000-0000C36B0000}"/>
    <cellStyle name="Normal 9 2 2 4" xfId="3149" xr:uid="{00000000-0005-0000-0000-0000C46B0000}"/>
    <cellStyle name="Normal 9 2 2 4 2" xfId="8122" xr:uid="{00000000-0005-0000-0000-0000C56B0000}"/>
    <cellStyle name="Normal 9 2 2 4 3" xfId="12399" xr:uid="{00000000-0005-0000-0000-0000C66B0000}"/>
    <cellStyle name="Normal 9 2 2 4 4" xfId="16658" xr:uid="{00000000-0005-0000-0000-0000C76B0000}"/>
    <cellStyle name="Normal 9 2 2 4 5" xfId="20876" xr:uid="{00000000-0005-0000-0000-0000C86B0000}"/>
    <cellStyle name="Normal 9 2 2 4 6" xfId="25072" xr:uid="{00000000-0005-0000-0000-0000C96B0000}"/>
    <cellStyle name="Normal 9 2 2 4 7" xfId="28968" xr:uid="{00000000-0005-0000-0000-0000CA6B0000}"/>
    <cellStyle name="Normal 9 2 2 5" xfId="4497" xr:uid="{00000000-0005-0000-0000-0000CB6B0000}"/>
    <cellStyle name="Normal 9 2 2 5 2" xfId="9469" xr:uid="{00000000-0005-0000-0000-0000CC6B0000}"/>
    <cellStyle name="Normal 9 2 2 5 3" xfId="13747" xr:uid="{00000000-0005-0000-0000-0000CD6B0000}"/>
    <cellStyle name="Normal 9 2 2 5 4" xfId="18003" xr:uid="{00000000-0005-0000-0000-0000CE6B0000}"/>
    <cellStyle name="Normal 9 2 2 5 5" xfId="22220" xr:uid="{00000000-0005-0000-0000-0000CF6B0000}"/>
    <cellStyle name="Normal 9 2 2 5 6" xfId="26406" xr:uid="{00000000-0005-0000-0000-0000D06B0000}"/>
    <cellStyle name="Normal 9 2 2 5 7" xfId="30285" xr:uid="{00000000-0005-0000-0000-0000D16B0000}"/>
    <cellStyle name="Normal 9 2 2 6" xfId="5371" xr:uid="{00000000-0005-0000-0000-0000D26B0000}"/>
    <cellStyle name="Normal 9 2 2 7" xfId="7870" xr:uid="{00000000-0005-0000-0000-0000D36B0000}"/>
    <cellStyle name="Normal 9 2 2 8" xfId="12150" xr:uid="{00000000-0005-0000-0000-0000D46B0000}"/>
    <cellStyle name="Normal 9 2 2 9" xfId="16411" xr:uid="{00000000-0005-0000-0000-0000D56B0000}"/>
    <cellStyle name="Normal 9 2 3" xfId="1785" xr:uid="{00000000-0005-0000-0000-0000D66B0000}"/>
    <cellStyle name="Normal 9 2 3 2" xfId="2613" xr:uid="{00000000-0005-0000-0000-0000D76B0000}"/>
    <cellStyle name="Normal 9 2 3 2 2" xfId="7588" xr:uid="{00000000-0005-0000-0000-0000D86B0000}"/>
    <cellStyle name="Normal 9 2 3 2 3" xfId="11873" xr:uid="{00000000-0005-0000-0000-0000D96B0000}"/>
    <cellStyle name="Normal 9 2 3 2 4" xfId="16145" xr:uid="{00000000-0005-0000-0000-0000DA6B0000}"/>
    <cellStyle name="Normal 9 2 3 2 5" xfId="20378" xr:uid="{00000000-0005-0000-0000-0000DB6B0000}"/>
    <cellStyle name="Normal 9 2 3 2 6" xfId="24617" xr:uid="{00000000-0005-0000-0000-0000DC6B0000}"/>
    <cellStyle name="Normal 9 2 3 2 7" xfId="28691" xr:uid="{00000000-0005-0000-0000-0000DD6B0000}"/>
    <cellStyle name="Normal 9 2 3 3" xfId="6759" xr:uid="{00000000-0005-0000-0000-0000DE6B0000}"/>
    <cellStyle name="Normal 9 2 3 4" xfId="11047" xr:uid="{00000000-0005-0000-0000-0000DF6B0000}"/>
    <cellStyle name="Normal 9 2 3 5" xfId="15322" xr:uid="{00000000-0005-0000-0000-0000E06B0000}"/>
    <cellStyle name="Normal 9 2 3 6" xfId="19557" xr:uid="{00000000-0005-0000-0000-0000E16B0000}"/>
    <cellStyle name="Normal 9 2 3 7" xfId="23801" xr:uid="{00000000-0005-0000-0000-0000E26B0000}"/>
    <cellStyle name="Normal 9 2 3 8" xfId="27886" xr:uid="{00000000-0005-0000-0000-0000E36B0000}"/>
    <cellStyle name="Normal 9 2 4" xfId="2027" xr:uid="{00000000-0005-0000-0000-0000E46B0000}"/>
    <cellStyle name="Normal 9 2 4 2" xfId="7001" xr:uid="{00000000-0005-0000-0000-0000E56B0000}"/>
    <cellStyle name="Normal 9 2 4 3" xfId="11286" xr:uid="{00000000-0005-0000-0000-0000E66B0000}"/>
    <cellStyle name="Normal 9 2 4 4" xfId="15558" xr:uid="{00000000-0005-0000-0000-0000E76B0000}"/>
    <cellStyle name="Normal 9 2 4 5" xfId="19792" xr:uid="{00000000-0005-0000-0000-0000E86B0000}"/>
    <cellStyle name="Normal 9 2 4 6" xfId="24030" xr:uid="{00000000-0005-0000-0000-0000E96B0000}"/>
    <cellStyle name="Normal 9 2 4 7" xfId="28108" xr:uid="{00000000-0005-0000-0000-0000EA6B0000}"/>
    <cellStyle name="Normal 9 2 5" xfId="1166" xr:uid="{00000000-0005-0000-0000-0000EB6B0000}"/>
    <cellStyle name="Normal 9 2 5 2" xfId="6141" xr:uid="{00000000-0005-0000-0000-0000EC6B0000}"/>
    <cellStyle name="Normal 9 2 5 3" xfId="10430" xr:uid="{00000000-0005-0000-0000-0000ED6B0000}"/>
    <cellStyle name="Normal 9 2 5 4" xfId="14708" xr:uid="{00000000-0005-0000-0000-0000EE6B0000}"/>
    <cellStyle name="Normal 9 2 5 5" xfId="18950" xr:uid="{00000000-0005-0000-0000-0000EF6B0000}"/>
    <cellStyle name="Normal 9 2 5 6" xfId="23196" xr:uid="{00000000-0005-0000-0000-0000F06B0000}"/>
    <cellStyle name="Normal 9 2 5 7" xfId="27301" xr:uid="{00000000-0005-0000-0000-0000F16B0000}"/>
    <cellStyle name="Normal 9 3" xfId="648" xr:uid="{00000000-0005-0000-0000-0000F26B0000}"/>
    <cellStyle name="Normal 9 3 10" xfId="16394" xr:uid="{00000000-0005-0000-0000-0000F36B0000}"/>
    <cellStyle name="Normal 9 3 11" xfId="7835" xr:uid="{00000000-0005-0000-0000-0000F46B0000}"/>
    <cellStyle name="Normal 9 3 12" xfId="24824" xr:uid="{00000000-0005-0000-0000-0000F56B0000}"/>
    <cellStyle name="Normal 9 3 2" xfId="1786" xr:uid="{00000000-0005-0000-0000-0000F66B0000}"/>
    <cellStyle name="Normal 9 3 2 2" xfId="2614" xr:uid="{00000000-0005-0000-0000-0000F76B0000}"/>
    <cellStyle name="Normal 9 3 2 2 2" xfId="7589" xr:uid="{00000000-0005-0000-0000-0000F86B0000}"/>
    <cellStyle name="Normal 9 3 2 2 3" xfId="11874" xr:uid="{00000000-0005-0000-0000-0000F96B0000}"/>
    <cellStyle name="Normal 9 3 2 2 4" xfId="16146" xr:uid="{00000000-0005-0000-0000-0000FA6B0000}"/>
    <cellStyle name="Normal 9 3 2 2 5" xfId="20379" xr:uid="{00000000-0005-0000-0000-0000FB6B0000}"/>
    <cellStyle name="Normal 9 3 2 2 6" xfId="24618" xr:uid="{00000000-0005-0000-0000-0000FC6B0000}"/>
    <cellStyle name="Normal 9 3 2 2 7" xfId="28692" xr:uid="{00000000-0005-0000-0000-0000FD6B0000}"/>
    <cellStyle name="Normal 9 3 2 3" xfId="4015" xr:uid="{00000000-0005-0000-0000-0000FE6B0000}"/>
    <cellStyle name="Normal 9 3 2 3 2" xfId="8989" xr:uid="{00000000-0005-0000-0000-0000FF6B0000}"/>
    <cellStyle name="Normal 9 3 2 3 3" xfId="13266" xr:uid="{00000000-0005-0000-0000-0000006C0000}"/>
    <cellStyle name="Normal 9 3 2 3 4" xfId="17524" xr:uid="{00000000-0005-0000-0000-0000016C0000}"/>
    <cellStyle name="Normal 9 3 2 3 5" xfId="21743" xr:uid="{00000000-0005-0000-0000-0000026C0000}"/>
    <cellStyle name="Normal 9 3 2 3 6" xfId="25938" xr:uid="{00000000-0005-0000-0000-0000036C0000}"/>
    <cellStyle name="Normal 9 3 2 3 7" xfId="29834" xr:uid="{00000000-0005-0000-0000-0000046C0000}"/>
    <cellStyle name="Normal 9 3 2 4" xfId="6760" xr:uid="{00000000-0005-0000-0000-0000056C0000}"/>
    <cellStyle name="Normal 9 3 2 5" xfId="11048" xr:uid="{00000000-0005-0000-0000-0000066C0000}"/>
    <cellStyle name="Normal 9 3 2 6" xfId="15323" xr:uid="{00000000-0005-0000-0000-0000076C0000}"/>
    <cellStyle name="Normal 9 3 2 7" xfId="19558" xr:uid="{00000000-0005-0000-0000-0000086C0000}"/>
    <cellStyle name="Normal 9 3 2 8" xfId="23802" xr:uid="{00000000-0005-0000-0000-0000096C0000}"/>
    <cellStyle name="Normal 9 3 2 9" xfId="27887" xr:uid="{00000000-0005-0000-0000-00000A6C0000}"/>
    <cellStyle name="Normal 9 3 3" xfId="1974" xr:uid="{00000000-0005-0000-0000-00000B6C0000}"/>
    <cellStyle name="Normal 9 3 3 2" xfId="6948" xr:uid="{00000000-0005-0000-0000-00000C6C0000}"/>
    <cellStyle name="Normal 9 3 3 3" xfId="11233" xr:uid="{00000000-0005-0000-0000-00000D6C0000}"/>
    <cellStyle name="Normal 9 3 3 4" xfId="15506" xr:uid="{00000000-0005-0000-0000-00000E6C0000}"/>
    <cellStyle name="Normal 9 3 3 5" xfId="19741" xr:uid="{00000000-0005-0000-0000-00000F6C0000}"/>
    <cellStyle name="Normal 9 3 3 6" xfId="23979" xr:uid="{00000000-0005-0000-0000-0000106C0000}"/>
    <cellStyle name="Normal 9 3 3 7" xfId="28057" xr:uid="{00000000-0005-0000-0000-0000116C0000}"/>
    <cellStyle name="Normal 9 3 4" xfId="1096" xr:uid="{00000000-0005-0000-0000-0000126C0000}"/>
    <cellStyle name="Normal 9 3 4 2" xfId="6072" xr:uid="{00000000-0005-0000-0000-0000136C0000}"/>
    <cellStyle name="Normal 9 3 4 3" xfId="10361" xr:uid="{00000000-0005-0000-0000-0000146C0000}"/>
    <cellStyle name="Normal 9 3 4 4" xfId="14639" xr:uid="{00000000-0005-0000-0000-0000156C0000}"/>
    <cellStyle name="Normal 9 3 4 5" xfId="18886" xr:uid="{00000000-0005-0000-0000-0000166C0000}"/>
    <cellStyle name="Normal 9 3 4 6" xfId="23134" xr:uid="{00000000-0005-0000-0000-0000176C0000}"/>
    <cellStyle name="Normal 9 3 4 7" xfId="27250" xr:uid="{00000000-0005-0000-0000-0000186C0000}"/>
    <cellStyle name="Normal 9 3 5" xfId="3358" xr:uid="{00000000-0005-0000-0000-0000196C0000}"/>
    <cellStyle name="Normal 9 3 5 2" xfId="8332" xr:uid="{00000000-0005-0000-0000-00001A6C0000}"/>
    <cellStyle name="Normal 9 3 5 3" xfId="12609" xr:uid="{00000000-0005-0000-0000-00001B6C0000}"/>
    <cellStyle name="Normal 9 3 5 4" xfId="16867" xr:uid="{00000000-0005-0000-0000-00001C6C0000}"/>
    <cellStyle name="Normal 9 3 5 5" xfId="21086" xr:uid="{00000000-0005-0000-0000-00001D6C0000}"/>
    <cellStyle name="Normal 9 3 5 6" xfId="25281" xr:uid="{00000000-0005-0000-0000-00001E6C0000}"/>
    <cellStyle name="Normal 9 3 5 7" xfId="29177" xr:uid="{00000000-0005-0000-0000-00001F6C0000}"/>
    <cellStyle name="Normal 9 3 6" xfId="4706" xr:uid="{00000000-0005-0000-0000-0000206C0000}"/>
    <cellStyle name="Normal 9 3 6 2" xfId="9678" xr:uid="{00000000-0005-0000-0000-0000216C0000}"/>
    <cellStyle name="Normal 9 3 6 3" xfId="13956" xr:uid="{00000000-0005-0000-0000-0000226C0000}"/>
    <cellStyle name="Normal 9 3 6 4" xfId="18212" xr:uid="{00000000-0005-0000-0000-0000236C0000}"/>
    <cellStyle name="Normal 9 3 6 5" xfId="22429" xr:uid="{00000000-0005-0000-0000-0000246C0000}"/>
    <cellStyle name="Normal 9 3 6 6" xfId="26615" xr:uid="{00000000-0005-0000-0000-0000256C0000}"/>
    <cellStyle name="Normal 9 3 6 7" xfId="30494" xr:uid="{00000000-0005-0000-0000-0000266C0000}"/>
    <cellStyle name="Normal 9 3 7" xfId="5624" xr:uid="{00000000-0005-0000-0000-0000276C0000}"/>
    <cellStyle name="Normal 9 3 8" xfId="7851" xr:uid="{00000000-0005-0000-0000-0000286C0000}"/>
    <cellStyle name="Normal 9 3 9" xfId="12131" xr:uid="{00000000-0005-0000-0000-0000296C0000}"/>
    <cellStyle name="Normal 9 4" xfId="1121" xr:uid="{00000000-0005-0000-0000-00002A6C0000}"/>
    <cellStyle name="Normal 9 4 2" xfId="3686" xr:uid="{00000000-0005-0000-0000-00002B6C0000}"/>
    <cellStyle name="Normal 9 4 2 2" xfId="8660" xr:uid="{00000000-0005-0000-0000-00002C6C0000}"/>
    <cellStyle name="Normal 9 4 2 3" xfId="12937" xr:uid="{00000000-0005-0000-0000-00002D6C0000}"/>
    <cellStyle name="Normal 9 4 2 4" xfId="17195" xr:uid="{00000000-0005-0000-0000-00002E6C0000}"/>
    <cellStyle name="Normal 9 4 2 5" xfId="21414" xr:uid="{00000000-0005-0000-0000-00002F6C0000}"/>
    <cellStyle name="Normal 9 4 2 6" xfId="25609" xr:uid="{00000000-0005-0000-0000-0000306C0000}"/>
    <cellStyle name="Normal 9 4 2 7" xfId="29505" xr:uid="{00000000-0005-0000-0000-0000316C0000}"/>
    <cellStyle name="Normal 9 5" xfId="2915" xr:uid="{00000000-0005-0000-0000-0000326C0000}"/>
    <cellStyle name="Normal 9 6" xfId="3028" xr:uid="{00000000-0005-0000-0000-0000336C0000}"/>
    <cellStyle name="Normal 9 6 2" xfId="8001" xr:uid="{00000000-0005-0000-0000-0000346C0000}"/>
    <cellStyle name="Normal 9 6 3" xfId="12278" xr:uid="{00000000-0005-0000-0000-0000356C0000}"/>
    <cellStyle name="Normal 9 6 4" xfId="16537" xr:uid="{00000000-0005-0000-0000-0000366C0000}"/>
    <cellStyle name="Normal 9 6 5" xfId="20756" xr:uid="{00000000-0005-0000-0000-0000376C0000}"/>
    <cellStyle name="Normal 9 6 6" xfId="24952" xr:uid="{00000000-0005-0000-0000-0000386C0000}"/>
    <cellStyle name="Normal 9 6 7" xfId="28848" xr:uid="{00000000-0005-0000-0000-0000396C0000}"/>
    <cellStyle name="Normal 9 7" xfId="4377" xr:uid="{00000000-0005-0000-0000-00003A6C0000}"/>
    <cellStyle name="Normal 9 7 2" xfId="9349" xr:uid="{00000000-0005-0000-0000-00003B6C0000}"/>
    <cellStyle name="Normal 9 7 3" xfId="13627" xr:uid="{00000000-0005-0000-0000-00003C6C0000}"/>
    <cellStyle name="Normal 9 7 4" xfId="17883" xr:uid="{00000000-0005-0000-0000-00003D6C0000}"/>
    <cellStyle name="Normal 9 7 5" xfId="22100" xr:uid="{00000000-0005-0000-0000-00003E6C0000}"/>
    <cellStyle name="Normal 9 7 6" xfId="26286" xr:uid="{00000000-0005-0000-0000-00003F6C0000}"/>
    <cellStyle name="Normal 9 7 7" xfId="30165" xr:uid="{00000000-0005-0000-0000-0000406C0000}"/>
    <cellStyle name="Normal 9 8" xfId="5182" xr:uid="{00000000-0005-0000-0000-0000416C0000}"/>
    <cellStyle name="Normal 9 9" xfId="5039" xr:uid="{00000000-0005-0000-0000-0000426C0000}"/>
    <cellStyle name="Normal_Sheet1" xfId="45" xr:uid="{00000000-0005-0000-0000-0000436C0000}"/>
    <cellStyle name="Note" xfId="46" builtinId="10" customBuiltin="1"/>
    <cellStyle name="Note 2" xfId="70" xr:uid="{00000000-0005-0000-0000-0000456C0000}"/>
    <cellStyle name="Note 2 10" xfId="2970" xr:uid="{00000000-0005-0000-0000-0000466C0000}"/>
    <cellStyle name="Note 2 10 2" xfId="7943" xr:uid="{00000000-0005-0000-0000-0000476C0000}"/>
    <cellStyle name="Note 2 10 3" xfId="12220" xr:uid="{00000000-0005-0000-0000-0000486C0000}"/>
    <cellStyle name="Note 2 10 4" xfId="16479" xr:uid="{00000000-0005-0000-0000-0000496C0000}"/>
    <cellStyle name="Note 2 10 5" xfId="20698" xr:uid="{00000000-0005-0000-0000-00004A6C0000}"/>
    <cellStyle name="Note 2 10 6" xfId="24896" xr:uid="{00000000-0005-0000-0000-00004B6C0000}"/>
    <cellStyle name="Note 2 10 7" xfId="28793" xr:uid="{00000000-0005-0000-0000-00004C6C0000}"/>
    <cellStyle name="Note 2 11" xfId="4325" xr:uid="{00000000-0005-0000-0000-00004D6C0000}"/>
    <cellStyle name="Note 2 11 2" xfId="9297" xr:uid="{00000000-0005-0000-0000-00004E6C0000}"/>
    <cellStyle name="Note 2 11 3" xfId="13575" xr:uid="{00000000-0005-0000-0000-00004F6C0000}"/>
    <cellStyle name="Note 2 11 4" xfId="17831" xr:uid="{00000000-0005-0000-0000-0000506C0000}"/>
    <cellStyle name="Note 2 11 5" xfId="22048" xr:uid="{00000000-0005-0000-0000-0000516C0000}"/>
    <cellStyle name="Note 2 11 6" xfId="26234" xr:uid="{00000000-0005-0000-0000-0000526C0000}"/>
    <cellStyle name="Note 2 11 7" xfId="30113" xr:uid="{00000000-0005-0000-0000-0000536C0000}"/>
    <cellStyle name="Note 2 12" xfId="5049" xr:uid="{00000000-0005-0000-0000-0000546C0000}"/>
    <cellStyle name="Note 2 13" xfId="5192" xr:uid="{00000000-0005-0000-0000-0000556C0000}"/>
    <cellStyle name="Note 2 14" xfId="5243" xr:uid="{00000000-0005-0000-0000-0000566C0000}"/>
    <cellStyle name="Note 2 15" xfId="7735" xr:uid="{00000000-0005-0000-0000-0000576C0000}"/>
    <cellStyle name="Note 2 16" xfId="16199" xr:uid="{00000000-0005-0000-0000-0000586C0000}"/>
    <cellStyle name="Note 2 17" xfId="19443" xr:uid="{00000000-0005-0000-0000-0000596C0000}"/>
    <cellStyle name="Note 2 2" xfId="165" xr:uid="{00000000-0005-0000-0000-00005A6C0000}"/>
    <cellStyle name="Note 2 2 10" xfId="4357" xr:uid="{00000000-0005-0000-0000-00005B6C0000}"/>
    <cellStyle name="Note 2 2 10 2" xfId="9329" xr:uid="{00000000-0005-0000-0000-00005C6C0000}"/>
    <cellStyle name="Note 2 2 10 3" xfId="13607" xr:uid="{00000000-0005-0000-0000-00005D6C0000}"/>
    <cellStyle name="Note 2 2 10 4" xfId="17863" xr:uid="{00000000-0005-0000-0000-00005E6C0000}"/>
    <cellStyle name="Note 2 2 10 5" xfId="22080" xr:uid="{00000000-0005-0000-0000-00005F6C0000}"/>
    <cellStyle name="Note 2 2 10 6" xfId="26266" xr:uid="{00000000-0005-0000-0000-0000606C0000}"/>
    <cellStyle name="Note 2 2 10 7" xfId="30145" xr:uid="{00000000-0005-0000-0000-0000616C0000}"/>
    <cellStyle name="Note 2 2 11" xfId="5143" xr:uid="{00000000-0005-0000-0000-0000626C0000}"/>
    <cellStyle name="Note 2 2 12" xfId="5020" xr:uid="{00000000-0005-0000-0000-0000636C0000}"/>
    <cellStyle name="Note 2 2 13" xfId="7779" xr:uid="{00000000-0005-0000-0000-0000646C0000}"/>
    <cellStyle name="Note 2 2 14" xfId="12060" xr:uid="{00000000-0005-0000-0000-0000656C0000}"/>
    <cellStyle name="Note 2 2 15" xfId="16251" xr:uid="{00000000-0005-0000-0000-0000666C0000}"/>
    <cellStyle name="Note 2 2 16" xfId="20394" xr:uid="{00000000-0005-0000-0000-0000676C0000}"/>
    <cellStyle name="Note 2 2 2" xfId="309" xr:uid="{00000000-0005-0000-0000-0000686C0000}"/>
    <cellStyle name="Note 2 2 2 10" xfId="12114" xr:uid="{00000000-0005-0000-0000-0000696C0000}"/>
    <cellStyle name="Note 2 2 2 11" xfId="16379" xr:uid="{00000000-0005-0000-0000-00006A6C0000}"/>
    <cellStyle name="Note 2 2 2 12" xfId="22017" xr:uid="{00000000-0005-0000-0000-00006B6C0000}"/>
    <cellStyle name="Note 2 2 2 13" xfId="24812" xr:uid="{00000000-0005-0000-0000-00006C6C0000}"/>
    <cellStyle name="Note 2 2 2 2" xfId="473" xr:uid="{00000000-0005-0000-0000-00006D6C0000}"/>
    <cellStyle name="Note 2 2 2 2 10" xfId="16028" xr:uid="{00000000-0005-0000-0000-00006E6C0000}"/>
    <cellStyle name="Note 2 2 2 2 11" xfId="15318" xr:uid="{00000000-0005-0000-0000-00006F6C0000}"/>
    <cellStyle name="Note 2 2 2 2 12" xfId="24500" xr:uid="{00000000-0005-0000-0000-0000706C0000}"/>
    <cellStyle name="Note 2 2 2 2 2" xfId="847" xr:uid="{00000000-0005-0000-0000-0000716C0000}"/>
    <cellStyle name="Note 2 2 2 2 2 10" xfId="22900" xr:uid="{00000000-0005-0000-0000-0000726C0000}"/>
    <cellStyle name="Note 2 2 2 2 2 11" xfId="27052" xr:uid="{00000000-0005-0000-0000-0000736C0000}"/>
    <cellStyle name="Note 2 2 2 2 2 2" xfId="2615" xr:uid="{00000000-0005-0000-0000-0000746C0000}"/>
    <cellStyle name="Note 2 2 2 2 2 2 2" xfId="4214" xr:uid="{00000000-0005-0000-0000-0000756C0000}"/>
    <cellStyle name="Note 2 2 2 2 2 2 2 2" xfId="9188" xr:uid="{00000000-0005-0000-0000-0000766C0000}"/>
    <cellStyle name="Note 2 2 2 2 2 2 2 3" xfId="13465" xr:uid="{00000000-0005-0000-0000-0000776C0000}"/>
    <cellStyle name="Note 2 2 2 2 2 2 2 4" xfId="17723" xr:uid="{00000000-0005-0000-0000-0000786C0000}"/>
    <cellStyle name="Note 2 2 2 2 2 2 2 5" xfId="21942" xr:uid="{00000000-0005-0000-0000-0000796C0000}"/>
    <cellStyle name="Note 2 2 2 2 2 2 2 6" xfId="26137" xr:uid="{00000000-0005-0000-0000-00007A6C0000}"/>
    <cellStyle name="Note 2 2 2 2 2 2 2 7" xfId="30033" xr:uid="{00000000-0005-0000-0000-00007B6C0000}"/>
    <cellStyle name="Note 2 2 2 2 2 2 3" xfId="7590" xr:uid="{00000000-0005-0000-0000-00007C6C0000}"/>
    <cellStyle name="Note 2 2 2 2 2 2 4" xfId="11875" xr:uid="{00000000-0005-0000-0000-00007D6C0000}"/>
    <cellStyle name="Note 2 2 2 2 2 2 5" xfId="16147" xr:uid="{00000000-0005-0000-0000-00007E6C0000}"/>
    <cellStyle name="Note 2 2 2 2 2 2 6" xfId="20380" xr:uid="{00000000-0005-0000-0000-00007F6C0000}"/>
    <cellStyle name="Note 2 2 2 2 2 2 7" xfId="24619" xr:uid="{00000000-0005-0000-0000-0000806C0000}"/>
    <cellStyle name="Note 2 2 2 2 2 2 8" xfId="28693" xr:uid="{00000000-0005-0000-0000-0000816C0000}"/>
    <cellStyle name="Note 2 2 2 2 2 3" xfId="1787" xr:uid="{00000000-0005-0000-0000-0000826C0000}"/>
    <cellStyle name="Note 2 2 2 2 2 3 2" xfId="6761" xr:uid="{00000000-0005-0000-0000-0000836C0000}"/>
    <cellStyle name="Note 2 2 2 2 2 3 3" xfId="11049" xr:uid="{00000000-0005-0000-0000-0000846C0000}"/>
    <cellStyle name="Note 2 2 2 2 2 3 4" xfId="15324" xr:uid="{00000000-0005-0000-0000-0000856C0000}"/>
    <cellStyle name="Note 2 2 2 2 2 3 5" xfId="19559" xr:uid="{00000000-0005-0000-0000-0000866C0000}"/>
    <cellStyle name="Note 2 2 2 2 2 3 6" xfId="23803" xr:uid="{00000000-0005-0000-0000-0000876C0000}"/>
    <cellStyle name="Note 2 2 2 2 2 3 7" xfId="27888" xr:uid="{00000000-0005-0000-0000-0000886C0000}"/>
    <cellStyle name="Note 2 2 2 2 2 4" xfId="3557" xr:uid="{00000000-0005-0000-0000-0000896C0000}"/>
    <cellStyle name="Note 2 2 2 2 2 4 2" xfId="8531" xr:uid="{00000000-0005-0000-0000-00008A6C0000}"/>
    <cellStyle name="Note 2 2 2 2 2 4 3" xfId="12808" xr:uid="{00000000-0005-0000-0000-00008B6C0000}"/>
    <cellStyle name="Note 2 2 2 2 2 4 4" xfId="17066" xr:uid="{00000000-0005-0000-0000-00008C6C0000}"/>
    <cellStyle name="Note 2 2 2 2 2 4 5" xfId="21285" xr:uid="{00000000-0005-0000-0000-00008D6C0000}"/>
    <cellStyle name="Note 2 2 2 2 2 4 6" xfId="25480" xr:uid="{00000000-0005-0000-0000-00008E6C0000}"/>
    <cellStyle name="Note 2 2 2 2 2 4 7" xfId="29376" xr:uid="{00000000-0005-0000-0000-00008F6C0000}"/>
    <cellStyle name="Note 2 2 2 2 2 5" xfId="4905" xr:uid="{00000000-0005-0000-0000-0000906C0000}"/>
    <cellStyle name="Note 2 2 2 2 2 5 2" xfId="9877" xr:uid="{00000000-0005-0000-0000-0000916C0000}"/>
    <cellStyle name="Note 2 2 2 2 2 5 3" xfId="14155" xr:uid="{00000000-0005-0000-0000-0000926C0000}"/>
    <cellStyle name="Note 2 2 2 2 2 5 4" xfId="18411" xr:uid="{00000000-0005-0000-0000-0000936C0000}"/>
    <cellStyle name="Note 2 2 2 2 2 5 5" xfId="22628" xr:uid="{00000000-0005-0000-0000-0000946C0000}"/>
    <cellStyle name="Note 2 2 2 2 2 5 6" xfId="26814" xr:uid="{00000000-0005-0000-0000-0000956C0000}"/>
    <cellStyle name="Note 2 2 2 2 2 5 7" xfId="30693" xr:uid="{00000000-0005-0000-0000-0000966C0000}"/>
    <cellStyle name="Note 2 2 2 2 2 6" xfId="5823" xr:uid="{00000000-0005-0000-0000-0000976C0000}"/>
    <cellStyle name="Note 2 2 2 2 2 7" xfId="10115" xr:uid="{00000000-0005-0000-0000-0000986C0000}"/>
    <cellStyle name="Note 2 2 2 2 2 8" xfId="14393" xr:uid="{00000000-0005-0000-0000-0000996C0000}"/>
    <cellStyle name="Note 2 2 2 2 2 9" xfId="18649" xr:uid="{00000000-0005-0000-0000-00009A6C0000}"/>
    <cellStyle name="Note 2 2 2 2 3" xfId="2106" xr:uid="{00000000-0005-0000-0000-00009B6C0000}"/>
    <cellStyle name="Note 2 2 2 2 3 2" xfId="3885" xr:uid="{00000000-0005-0000-0000-00009C6C0000}"/>
    <cellStyle name="Note 2 2 2 2 3 2 2" xfId="8859" xr:uid="{00000000-0005-0000-0000-00009D6C0000}"/>
    <cellStyle name="Note 2 2 2 2 3 2 3" xfId="13136" xr:uid="{00000000-0005-0000-0000-00009E6C0000}"/>
    <cellStyle name="Note 2 2 2 2 3 2 4" xfId="17394" xr:uid="{00000000-0005-0000-0000-00009F6C0000}"/>
    <cellStyle name="Note 2 2 2 2 3 2 5" xfId="21613" xr:uid="{00000000-0005-0000-0000-0000A06C0000}"/>
    <cellStyle name="Note 2 2 2 2 3 2 6" xfId="25808" xr:uid="{00000000-0005-0000-0000-0000A16C0000}"/>
    <cellStyle name="Note 2 2 2 2 3 2 7" xfId="29704" xr:uid="{00000000-0005-0000-0000-0000A26C0000}"/>
    <cellStyle name="Note 2 2 2 2 3 3" xfId="7080" xr:uid="{00000000-0005-0000-0000-0000A36C0000}"/>
    <cellStyle name="Note 2 2 2 2 3 4" xfId="11365" xr:uid="{00000000-0005-0000-0000-0000A46C0000}"/>
    <cellStyle name="Note 2 2 2 2 3 5" xfId="15637" xr:uid="{00000000-0005-0000-0000-0000A56C0000}"/>
    <cellStyle name="Note 2 2 2 2 3 6" xfId="19871" xr:uid="{00000000-0005-0000-0000-0000A66C0000}"/>
    <cellStyle name="Note 2 2 2 2 3 7" xfId="24109" xr:uid="{00000000-0005-0000-0000-0000A76C0000}"/>
    <cellStyle name="Note 2 2 2 2 3 8" xfId="28187" xr:uid="{00000000-0005-0000-0000-0000A86C0000}"/>
    <cellStyle name="Note 2 2 2 2 4" xfId="1245" xr:uid="{00000000-0005-0000-0000-0000A96C0000}"/>
    <cellStyle name="Note 2 2 2 2 4 2" xfId="6220" xr:uid="{00000000-0005-0000-0000-0000AA6C0000}"/>
    <cellStyle name="Note 2 2 2 2 4 3" xfId="10509" xr:uid="{00000000-0005-0000-0000-0000AB6C0000}"/>
    <cellStyle name="Note 2 2 2 2 4 4" xfId="14787" xr:uid="{00000000-0005-0000-0000-0000AC6C0000}"/>
    <cellStyle name="Note 2 2 2 2 4 5" xfId="19029" xr:uid="{00000000-0005-0000-0000-0000AD6C0000}"/>
    <cellStyle name="Note 2 2 2 2 4 6" xfId="23275" xr:uid="{00000000-0005-0000-0000-0000AE6C0000}"/>
    <cellStyle name="Note 2 2 2 2 4 7" xfId="27380" xr:uid="{00000000-0005-0000-0000-0000AF6C0000}"/>
    <cellStyle name="Note 2 2 2 2 5" xfId="3228" xr:uid="{00000000-0005-0000-0000-0000B06C0000}"/>
    <cellStyle name="Note 2 2 2 2 5 2" xfId="8201" xr:uid="{00000000-0005-0000-0000-0000B16C0000}"/>
    <cellStyle name="Note 2 2 2 2 5 3" xfId="12478" xr:uid="{00000000-0005-0000-0000-0000B26C0000}"/>
    <cellStyle name="Note 2 2 2 2 5 4" xfId="16737" xr:uid="{00000000-0005-0000-0000-0000B36C0000}"/>
    <cellStyle name="Note 2 2 2 2 5 5" xfId="20955" xr:uid="{00000000-0005-0000-0000-0000B46C0000}"/>
    <cellStyle name="Note 2 2 2 2 5 6" xfId="25151" xr:uid="{00000000-0005-0000-0000-0000B56C0000}"/>
    <cellStyle name="Note 2 2 2 2 5 7" xfId="29047" xr:uid="{00000000-0005-0000-0000-0000B66C0000}"/>
    <cellStyle name="Note 2 2 2 2 6" xfId="4576" xr:uid="{00000000-0005-0000-0000-0000B76C0000}"/>
    <cellStyle name="Note 2 2 2 2 6 2" xfId="9548" xr:uid="{00000000-0005-0000-0000-0000B86C0000}"/>
    <cellStyle name="Note 2 2 2 2 6 3" xfId="13826" xr:uid="{00000000-0005-0000-0000-0000B96C0000}"/>
    <cellStyle name="Note 2 2 2 2 6 4" xfId="18082" xr:uid="{00000000-0005-0000-0000-0000BA6C0000}"/>
    <cellStyle name="Note 2 2 2 2 6 5" xfId="22299" xr:uid="{00000000-0005-0000-0000-0000BB6C0000}"/>
    <cellStyle name="Note 2 2 2 2 6 6" xfId="26485" xr:uid="{00000000-0005-0000-0000-0000BC6C0000}"/>
    <cellStyle name="Note 2 2 2 2 6 7" xfId="30364" xr:uid="{00000000-0005-0000-0000-0000BD6C0000}"/>
    <cellStyle name="Note 2 2 2 2 7" xfId="5450" xr:uid="{00000000-0005-0000-0000-0000BE6C0000}"/>
    <cellStyle name="Note 2 2 2 2 8" xfId="7471" xr:uid="{00000000-0005-0000-0000-0000BF6C0000}"/>
    <cellStyle name="Note 2 2 2 2 9" xfId="11756" xr:uid="{00000000-0005-0000-0000-0000C06C0000}"/>
    <cellStyle name="Note 2 2 2 3" xfId="692" xr:uid="{00000000-0005-0000-0000-0000C16C0000}"/>
    <cellStyle name="Note 2 2 2 3 10" xfId="22745" xr:uid="{00000000-0005-0000-0000-0000C26C0000}"/>
    <cellStyle name="Note 2 2 2 3 11" xfId="26897" xr:uid="{00000000-0005-0000-0000-0000C36C0000}"/>
    <cellStyle name="Note 2 2 2 3 2" xfId="2616" xr:uid="{00000000-0005-0000-0000-0000C46C0000}"/>
    <cellStyle name="Note 2 2 2 3 2 2" xfId="4059" xr:uid="{00000000-0005-0000-0000-0000C56C0000}"/>
    <cellStyle name="Note 2 2 2 3 2 2 2" xfId="9033" xr:uid="{00000000-0005-0000-0000-0000C66C0000}"/>
    <cellStyle name="Note 2 2 2 3 2 2 3" xfId="13310" xr:uid="{00000000-0005-0000-0000-0000C76C0000}"/>
    <cellStyle name="Note 2 2 2 3 2 2 4" xfId="17568" xr:uid="{00000000-0005-0000-0000-0000C86C0000}"/>
    <cellStyle name="Note 2 2 2 3 2 2 5" xfId="21787" xr:uid="{00000000-0005-0000-0000-0000C96C0000}"/>
    <cellStyle name="Note 2 2 2 3 2 2 6" xfId="25982" xr:uid="{00000000-0005-0000-0000-0000CA6C0000}"/>
    <cellStyle name="Note 2 2 2 3 2 2 7" xfId="29878" xr:uid="{00000000-0005-0000-0000-0000CB6C0000}"/>
    <cellStyle name="Note 2 2 2 3 2 3" xfId="7591" xr:uid="{00000000-0005-0000-0000-0000CC6C0000}"/>
    <cellStyle name="Note 2 2 2 3 2 4" xfId="11876" xr:uid="{00000000-0005-0000-0000-0000CD6C0000}"/>
    <cellStyle name="Note 2 2 2 3 2 5" xfId="16148" xr:uid="{00000000-0005-0000-0000-0000CE6C0000}"/>
    <cellStyle name="Note 2 2 2 3 2 6" xfId="20381" xr:uid="{00000000-0005-0000-0000-0000CF6C0000}"/>
    <cellStyle name="Note 2 2 2 3 2 7" xfId="24620" xr:uid="{00000000-0005-0000-0000-0000D06C0000}"/>
    <cellStyle name="Note 2 2 2 3 2 8" xfId="28694" xr:uid="{00000000-0005-0000-0000-0000D16C0000}"/>
    <cellStyle name="Note 2 2 2 3 3" xfId="1788" xr:uid="{00000000-0005-0000-0000-0000D26C0000}"/>
    <cellStyle name="Note 2 2 2 3 3 2" xfId="6762" xr:uid="{00000000-0005-0000-0000-0000D36C0000}"/>
    <cellStyle name="Note 2 2 2 3 3 3" xfId="11050" xr:uid="{00000000-0005-0000-0000-0000D46C0000}"/>
    <cellStyle name="Note 2 2 2 3 3 4" xfId="15325" xr:uid="{00000000-0005-0000-0000-0000D56C0000}"/>
    <cellStyle name="Note 2 2 2 3 3 5" xfId="19560" xr:uid="{00000000-0005-0000-0000-0000D66C0000}"/>
    <cellStyle name="Note 2 2 2 3 3 6" xfId="23804" xr:uid="{00000000-0005-0000-0000-0000D76C0000}"/>
    <cellStyle name="Note 2 2 2 3 3 7" xfId="27889" xr:uid="{00000000-0005-0000-0000-0000D86C0000}"/>
    <cellStyle name="Note 2 2 2 3 4" xfId="3402" xr:uid="{00000000-0005-0000-0000-0000D96C0000}"/>
    <cellStyle name="Note 2 2 2 3 4 2" xfId="8376" xr:uid="{00000000-0005-0000-0000-0000DA6C0000}"/>
    <cellStyle name="Note 2 2 2 3 4 3" xfId="12653" xr:uid="{00000000-0005-0000-0000-0000DB6C0000}"/>
    <cellStyle name="Note 2 2 2 3 4 4" xfId="16911" xr:uid="{00000000-0005-0000-0000-0000DC6C0000}"/>
    <cellStyle name="Note 2 2 2 3 4 5" xfId="21130" xr:uid="{00000000-0005-0000-0000-0000DD6C0000}"/>
    <cellStyle name="Note 2 2 2 3 4 6" xfId="25325" xr:uid="{00000000-0005-0000-0000-0000DE6C0000}"/>
    <cellStyle name="Note 2 2 2 3 4 7" xfId="29221" xr:uid="{00000000-0005-0000-0000-0000DF6C0000}"/>
    <cellStyle name="Note 2 2 2 3 5" xfId="4750" xr:uid="{00000000-0005-0000-0000-0000E06C0000}"/>
    <cellStyle name="Note 2 2 2 3 5 2" xfId="9722" xr:uid="{00000000-0005-0000-0000-0000E16C0000}"/>
    <cellStyle name="Note 2 2 2 3 5 3" xfId="14000" xr:uid="{00000000-0005-0000-0000-0000E26C0000}"/>
    <cellStyle name="Note 2 2 2 3 5 4" xfId="18256" xr:uid="{00000000-0005-0000-0000-0000E36C0000}"/>
    <cellStyle name="Note 2 2 2 3 5 5" xfId="22473" xr:uid="{00000000-0005-0000-0000-0000E46C0000}"/>
    <cellStyle name="Note 2 2 2 3 5 6" xfId="26659" xr:uid="{00000000-0005-0000-0000-0000E56C0000}"/>
    <cellStyle name="Note 2 2 2 3 5 7" xfId="30538" xr:uid="{00000000-0005-0000-0000-0000E66C0000}"/>
    <cellStyle name="Note 2 2 2 3 6" xfId="5668" xr:uid="{00000000-0005-0000-0000-0000E76C0000}"/>
    <cellStyle name="Note 2 2 2 3 7" xfId="9960" xr:uid="{00000000-0005-0000-0000-0000E86C0000}"/>
    <cellStyle name="Note 2 2 2 3 8" xfId="14238" xr:uid="{00000000-0005-0000-0000-0000E96C0000}"/>
    <cellStyle name="Note 2 2 2 3 9" xfId="18494" xr:uid="{00000000-0005-0000-0000-0000EA6C0000}"/>
    <cellStyle name="Note 2 2 2 4" xfId="1954" xr:uid="{00000000-0005-0000-0000-0000EB6C0000}"/>
    <cellStyle name="Note 2 2 2 4 2" xfId="3730" xr:uid="{00000000-0005-0000-0000-0000EC6C0000}"/>
    <cellStyle name="Note 2 2 2 4 2 2" xfId="8704" xr:uid="{00000000-0005-0000-0000-0000ED6C0000}"/>
    <cellStyle name="Note 2 2 2 4 2 3" xfId="12981" xr:uid="{00000000-0005-0000-0000-0000EE6C0000}"/>
    <cellStyle name="Note 2 2 2 4 2 4" xfId="17239" xr:uid="{00000000-0005-0000-0000-0000EF6C0000}"/>
    <cellStyle name="Note 2 2 2 4 2 5" xfId="21458" xr:uid="{00000000-0005-0000-0000-0000F06C0000}"/>
    <cellStyle name="Note 2 2 2 4 2 6" xfId="25653" xr:uid="{00000000-0005-0000-0000-0000F16C0000}"/>
    <cellStyle name="Note 2 2 2 4 2 7" xfId="29549" xr:uid="{00000000-0005-0000-0000-0000F26C0000}"/>
    <cellStyle name="Note 2 2 2 4 3" xfId="6928" xr:uid="{00000000-0005-0000-0000-0000F36C0000}"/>
    <cellStyle name="Note 2 2 2 4 4" xfId="11213" xr:uid="{00000000-0005-0000-0000-0000F46C0000}"/>
    <cellStyle name="Note 2 2 2 4 5" xfId="15486" xr:uid="{00000000-0005-0000-0000-0000F56C0000}"/>
    <cellStyle name="Note 2 2 2 4 6" xfId="19721" xr:uid="{00000000-0005-0000-0000-0000F66C0000}"/>
    <cellStyle name="Note 2 2 2 4 7" xfId="23959" xr:uid="{00000000-0005-0000-0000-0000F76C0000}"/>
    <cellStyle name="Note 2 2 2 4 8" xfId="28037" xr:uid="{00000000-0005-0000-0000-0000F86C0000}"/>
    <cellStyle name="Note 2 2 2 5" xfId="1070" xr:uid="{00000000-0005-0000-0000-0000F96C0000}"/>
    <cellStyle name="Note 2 2 2 5 2" xfId="6046" xr:uid="{00000000-0005-0000-0000-0000FA6C0000}"/>
    <cellStyle name="Note 2 2 2 5 3" xfId="10335" xr:uid="{00000000-0005-0000-0000-0000FB6C0000}"/>
    <cellStyle name="Note 2 2 2 5 4" xfId="14613" xr:uid="{00000000-0005-0000-0000-0000FC6C0000}"/>
    <cellStyle name="Note 2 2 2 5 5" xfId="18861" xr:uid="{00000000-0005-0000-0000-0000FD6C0000}"/>
    <cellStyle name="Note 2 2 2 5 6" xfId="23109" xr:uid="{00000000-0005-0000-0000-0000FE6C0000}"/>
    <cellStyle name="Note 2 2 2 5 7" xfId="27229" xr:uid="{00000000-0005-0000-0000-0000FF6C0000}"/>
    <cellStyle name="Note 2 2 2 6" xfId="3073" xr:uid="{00000000-0005-0000-0000-0000006D0000}"/>
    <cellStyle name="Note 2 2 2 6 2" xfId="8046" xr:uid="{00000000-0005-0000-0000-0000016D0000}"/>
    <cellStyle name="Note 2 2 2 6 3" xfId="12323" xr:uid="{00000000-0005-0000-0000-0000026D0000}"/>
    <cellStyle name="Note 2 2 2 6 4" xfId="16582" xr:uid="{00000000-0005-0000-0000-0000036D0000}"/>
    <cellStyle name="Note 2 2 2 6 5" xfId="20800" xr:uid="{00000000-0005-0000-0000-0000046D0000}"/>
    <cellStyle name="Note 2 2 2 6 6" xfId="24996" xr:uid="{00000000-0005-0000-0000-0000056D0000}"/>
    <cellStyle name="Note 2 2 2 6 7" xfId="28892" xr:uid="{00000000-0005-0000-0000-0000066D0000}"/>
    <cellStyle name="Note 2 2 2 7" xfId="4421" xr:uid="{00000000-0005-0000-0000-0000076D0000}"/>
    <cellStyle name="Note 2 2 2 7 2" xfId="9393" xr:uid="{00000000-0005-0000-0000-0000086D0000}"/>
    <cellStyle name="Note 2 2 2 7 3" xfId="13671" xr:uid="{00000000-0005-0000-0000-0000096D0000}"/>
    <cellStyle name="Note 2 2 2 7 4" xfId="17927" xr:uid="{00000000-0005-0000-0000-00000A6D0000}"/>
    <cellStyle name="Note 2 2 2 7 5" xfId="22144" xr:uid="{00000000-0005-0000-0000-00000B6D0000}"/>
    <cellStyle name="Note 2 2 2 7 6" xfId="26330" xr:uid="{00000000-0005-0000-0000-00000C6D0000}"/>
    <cellStyle name="Note 2 2 2 7 7" xfId="30209" xr:uid="{00000000-0005-0000-0000-00000D6D0000}"/>
    <cellStyle name="Note 2 2 2 8" xfId="5286" xr:uid="{00000000-0005-0000-0000-00000E6D0000}"/>
    <cellStyle name="Note 2 2 2 9" xfId="7833" xr:uid="{00000000-0005-0000-0000-00000F6D0000}"/>
    <cellStyle name="Note 2 2 3" xfId="412" xr:uid="{00000000-0005-0000-0000-0000106D0000}"/>
    <cellStyle name="Note 2 2 3 10" xfId="16299" xr:uid="{00000000-0005-0000-0000-0000116D0000}"/>
    <cellStyle name="Note 2 2 3 11" xfId="20644" xr:uid="{00000000-0005-0000-0000-0000126D0000}"/>
    <cellStyle name="Note 2 2 3 12" xfId="24747" xr:uid="{00000000-0005-0000-0000-0000136D0000}"/>
    <cellStyle name="Note 2 2 3 2" xfId="786" xr:uid="{00000000-0005-0000-0000-0000146D0000}"/>
    <cellStyle name="Note 2 2 3 2 10" xfId="22839" xr:uid="{00000000-0005-0000-0000-0000156D0000}"/>
    <cellStyle name="Note 2 2 3 2 11" xfId="26991" xr:uid="{00000000-0005-0000-0000-0000166D0000}"/>
    <cellStyle name="Note 2 2 3 2 2" xfId="2617" xr:uid="{00000000-0005-0000-0000-0000176D0000}"/>
    <cellStyle name="Note 2 2 3 2 2 2" xfId="4153" xr:uid="{00000000-0005-0000-0000-0000186D0000}"/>
    <cellStyle name="Note 2 2 3 2 2 2 2" xfId="9127" xr:uid="{00000000-0005-0000-0000-0000196D0000}"/>
    <cellStyle name="Note 2 2 3 2 2 2 3" xfId="13404" xr:uid="{00000000-0005-0000-0000-00001A6D0000}"/>
    <cellStyle name="Note 2 2 3 2 2 2 4" xfId="17662" xr:uid="{00000000-0005-0000-0000-00001B6D0000}"/>
    <cellStyle name="Note 2 2 3 2 2 2 5" xfId="21881" xr:uid="{00000000-0005-0000-0000-00001C6D0000}"/>
    <cellStyle name="Note 2 2 3 2 2 2 6" xfId="26076" xr:uid="{00000000-0005-0000-0000-00001D6D0000}"/>
    <cellStyle name="Note 2 2 3 2 2 2 7" xfId="29972" xr:uid="{00000000-0005-0000-0000-00001E6D0000}"/>
    <cellStyle name="Note 2 2 3 2 2 3" xfId="7592" xr:uid="{00000000-0005-0000-0000-00001F6D0000}"/>
    <cellStyle name="Note 2 2 3 2 2 4" xfId="11877" xr:uid="{00000000-0005-0000-0000-0000206D0000}"/>
    <cellStyle name="Note 2 2 3 2 2 5" xfId="16149" xr:uid="{00000000-0005-0000-0000-0000216D0000}"/>
    <cellStyle name="Note 2 2 3 2 2 6" xfId="20382" xr:uid="{00000000-0005-0000-0000-0000226D0000}"/>
    <cellStyle name="Note 2 2 3 2 2 7" xfId="24621" xr:uid="{00000000-0005-0000-0000-0000236D0000}"/>
    <cellStyle name="Note 2 2 3 2 2 8" xfId="28695" xr:uid="{00000000-0005-0000-0000-0000246D0000}"/>
    <cellStyle name="Note 2 2 3 2 3" xfId="1789" xr:uid="{00000000-0005-0000-0000-0000256D0000}"/>
    <cellStyle name="Note 2 2 3 2 3 2" xfId="6763" xr:uid="{00000000-0005-0000-0000-0000266D0000}"/>
    <cellStyle name="Note 2 2 3 2 3 3" xfId="11051" xr:uid="{00000000-0005-0000-0000-0000276D0000}"/>
    <cellStyle name="Note 2 2 3 2 3 4" xfId="15326" xr:uid="{00000000-0005-0000-0000-0000286D0000}"/>
    <cellStyle name="Note 2 2 3 2 3 5" xfId="19561" xr:uid="{00000000-0005-0000-0000-0000296D0000}"/>
    <cellStyle name="Note 2 2 3 2 3 6" xfId="23805" xr:uid="{00000000-0005-0000-0000-00002A6D0000}"/>
    <cellStyle name="Note 2 2 3 2 3 7" xfId="27890" xr:uid="{00000000-0005-0000-0000-00002B6D0000}"/>
    <cellStyle name="Note 2 2 3 2 4" xfId="3496" xr:uid="{00000000-0005-0000-0000-00002C6D0000}"/>
    <cellStyle name="Note 2 2 3 2 4 2" xfId="8470" xr:uid="{00000000-0005-0000-0000-00002D6D0000}"/>
    <cellStyle name="Note 2 2 3 2 4 3" xfId="12747" xr:uid="{00000000-0005-0000-0000-00002E6D0000}"/>
    <cellStyle name="Note 2 2 3 2 4 4" xfId="17005" xr:uid="{00000000-0005-0000-0000-00002F6D0000}"/>
    <cellStyle name="Note 2 2 3 2 4 5" xfId="21224" xr:uid="{00000000-0005-0000-0000-0000306D0000}"/>
    <cellStyle name="Note 2 2 3 2 4 6" xfId="25419" xr:uid="{00000000-0005-0000-0000-0000316D0000}"/>
    <cellStyle name="Note 2 2 3 2 4 7" xfId="29315" xr:uid="{00000000-0005-0000-0000-0000326D0000}"/>
    <cellStyle name="Note 2 2 3 2 5" xfId="4844" xr:uid="{00000000-0005-0000-0000-0000336D0000}"/>
    <cellStyle name="Note 2 2 3 2 5 2" xfId="9816" xr:uid="{00000000-0005-0000-0000-0000346D0000}"/>
    <cellStyle name="Note 2 2 3 2 5 3" xfId="14094" xr:uid="{00000000-0005-0000-0000-0000356D0000}"/>
    <cellStyle name="Note 2 2 3 2 5 4" xfId="18350" xr:uid="{00000000-0005-0000-0000-0000366D0000}"/>
    <cellStyle name="Note 2 2 3 2 5 5" xfId="22567" xr:uid="{00000000-0005-0000-0000-0000376D0000}"/>
    <cellStyle name="Note 2 2 3 2 5 6" xfId="26753" xr:uid="{00000000-0005-0000-0000-0000386D0000}"/>
    <cellStyle name="Note 2 2 3 2 5 7" xfId="30632" xr:uid="{00000000-0005-0000-0000-0000396D0000}"/>
    <cellStyle name="Note 2 2 3 2 6" xfId="5762" xr:uid="{00000000-0005-0000-0000-00003A6D0000}"/>
    <cellStyle name="Note 2 2 3 2 7" xfId="10054" xr:uid="{00000000-0005-0000-0000-00003B6D0000}"/>
    <cellStyle name="Note 2 2 3 2 8" xfId="14332" xr:uid="{00000000-0005-0000-0000-00003C6D0000}"/>
    <cellStyle name="Note 2 2 3 2 9" xfId="18588" xr:uid="{00000000-0005-0000-0000-00003D6D0000}"/>
    <cellStyle name="Note 2 2 3 3" xfId="2045" xr:uid="{00000000-0005-0000-0000-00003E6D0000}"/>
    <cellStyle name="Note 2 2 3 3 2" xfId="3824" xr:uid="{00000000-0005-0000-0000-00003F6D0000}"/>
    <cellStyle name="Note 2 2 3 3 2 2" xfId="8798" xr:uid="{00000000-0005-0000-0000-0000406D0000}"/>
    <cellStyle name="Note 2 2 3 3 2 3" xfId="13075" xr:uid="{00000000-0005-0000-0000-0000416D0000}"/>
    <cellStyle name="Note 2 2 3 3 2 4" xfId="17333" xr:uid="{00000000-0005-0000-0000-0000426D0000}"/>
    <cellStyle name="Note 2 2 3 3 2 5" xfId="21552" xr:uid="{00000000-0005-0000-0000-0000436D0000}"/>
    <cellStyle name="Note 2 2 3 3 2 6" xfId="25747" xr:uid="{00000000-0005-0000-0000-0000446D0000}"/>
    <cellStyle name="Note 2 2 3 3 2 7" xfId="29643" xr:uid="{00000000-0005-0000-0000-0000456D0000}"/>
    <cellStyle name="Note 2 2 3 3 3" xfId="7019" xr:uid="{00000000-0005-0000-0000-0000466D0000}"/>
    <cellStyle name="Note 2 2 3 3 4" xfId="11304" xr:uid="{00000000-0005-0000-0000-0000476D0000}"/>
    <cellStyle name="Note 2 2 3 3 5" xfId="15576" xr:uid="{00000000-0005-0000-0000-0000486D0000}"/>
    <cellStyle name="Note 2 2 3 3 6" xfId="19810" xr:uid="{00000000-0005-0000-0000-0000496D0000}"/>
    <cellStyle name="Note 2 2 3 3 7" xfId="24048" xr:uid="{00000000-0005-0000-0000-00004A6D0000}"/>
    <cellStyle name="Note 2 2 3 3 8" xfId="28126" xr:uid="{00000000-0005-0000-0000-00004B6D0000}"/>
    <cellStyle name="Note 2 2 3 4" xfId="1184" xr:uid="{00000000-0005-0000-0000-00004C6D0000}"/>
    <cellStyle name="Note 2 2 3 4 2" xfId="6159" xr:uid="{00000000-0005-0000-0000-00004D6D0000}"/>
    <cellStyle name="Note 2 2 3 4 3" xfId="10448" xr:uid="{00000000-0005-0000-0000-00004E6D0000}"/>
    <cellStyle name="Note 2 2 3 4 4" xfId="14726" xr:uid="{00000000-0005-0000-0000-00004F6D0000}"/>
    <cellStyle name="Note 2 2 3 4 5" xfId="18968" xr:uid="{00000000-0005-0000-0000-0000506D0000}"/>
    <cellStyle name="Note 2 2 3 4 6" xfId="23214" xr:uid="{00000000-0005-0000-0000-0000516D0000}"/>
    <cellStyle name="Note 2 2 3 4 7" xfId="27319" xr:uid="{00000000-0005-0000-0000-0000526D0000}"/>
    <cellStyle name="Note 2 2 3 5" xfId="3167" xr:uid="{00000000-0005-0000-0000-0000536D0000}"/>
    <cellStyle name="Note 2 2 3 5 2" xfId="8140" xr:uid="{00000000-0005-0000-0000-0000546D0000}"/>
    <cellStyle name="Note 2 2 3 5 3" xfId="12417" xr:uid="{00000000-0005-0000-0000-0000556D0000}"/>
    <cellStyle name="Note 2 2 3 5 4" xfId="16676" xr:uid="{00000000-0005-0000-0000-0000566D0000}"/>
    <cellStyle name="Note 2 2 3 5 5" xfId="20894" xr:uid="{00000000-0005-0000-0000-0000576D0000}"/>
    <cellStyle name="Note 2 2 3 5 6" xfId="25090" xr:uid="{00000000-0005-0000-0000-0000586D0000}"/>
    <cellStyle name="Note 2 2 3 5 7" xfId="28986" xr:uid="{00000000-0005-0000-0000-0000596D0000}"/>
    <cellStyle name="Note 2 2 3 6" xfId="4515" xr:uid="{00000000-0005-0000-0000-00005A6D0000}"/>
    <cellStyle name="Note 2 2 3 6 2" xfId="9487" xr:uid="{00000000-0005-0000-0000-00005B6D0000}"/>
    <cellStyle name="Note 2 2 3 6 3" xfId="13765" xr:uid="{00000000-0005-0000-0000-00005C6D0000}"/>
    <cellStyle name="Note 2 2 3 6 4" xfId="18021" xr:uid="{00000000-0005-0000-0000-00005D6D0000}"/>
    <cellStyle name="Note 2 2 3 6 5" xfId="22238" xr:uid="{00000000-0005-0000-0000-00005E6D0000}"/>
    <cellStyle name="Note 2 2 3 6 6" xfId="26424" xr:uid="{00000000-0005-0000-0000-00005F6D0000}"/>
    <cellStyle name="Note 2 2 3 6 7" xfId="30303" xr:uid="{00000000-0005-0000-0000-0000606D0000}"/>
    <cellStyle name="Note 2 2 3 7" xfId="5389" xr:uid="{00000000-0005-0000-0000-0000616D0000}"/>
    <cellStyle name="Note 2 2 3 8" xfId="7745" xr:uid="{00000000-0005-0000-0000-0000626D0000}"/>
    <cellStyle name="Note 2 2 3 9" xfId="12027" xr:uid="{00000000-0005-0000-0000-0000636D0000}"/>
    <cellStyle name="Note 2 2 4" xfId="526" xr:uid="{00000000-0005-0000-0000-0000646D0000}"/>
    <cellStyle name="Note 2 2 4 10" xfId="7822" xr:uid="{00000000-0005-0000-0000-0000656D0000}"/>
    <cellStyle name="Note 2 2 4 11" xfId="22037" xr:uid="{00000000-0005-0000-0000-0000666D0000}"/>
    <cellStyle name="Note 2 2 4 12" xfId="20410" xr:uid="{00000000-0005-0000-0000-0000676D0000}"/>
    <cellStyle name="Note 2 2 4 2" xfId="900" xr:uid="{00000000-0005-0000-0000-0000686D0000}"/>
    <cellStyle name="Note 2 2 4 2 10" xfId="22953" xr:uid="{00000000-0005-0000-0000-0000696D0000}"/>
    <cellStyle name="Note 2 2 4 2 11" xfId="27105" xr:uid="{00000000-0005-0000-0000-00006A6D0000}"/>
    <cellStyle name="Note 2 2 4 2 2" xfId="2618" xr:uid="{00000000-0005-0000-0000-00006B6D0000}"/>
    <cellStyle name="Note 2 2 4 2 2 2" xfId="4267" xr:uid="{00000000-0005-0000-0000-00006C6D0000}"/>
    <cellStyle name="Note 2 2 4 2 2 2 2" xfId="9241" xr:uid="{00000000-0005-0000-0000-00006D6D0000}"/>
    <cellStyle name="Note 2 2 4 2 2 2 3" xfId="13518" xr:uid="{00000000-0005-0000-0000-00006E6D0000}"/>
    <cellStyle name="Note 2 2 4 2 2 2 4" xfId="17776" xr:uid="{00000000-0005-0000-0000-00006F6D0000}"/>
    <cellStyle name="Note 2 2 4 2 2 2 5" xfId="21995" xr:uid="{00000000-0005-0000-0000-0000706D0000}"/>
    <cellStyle name="Note 2 2 4 2 2 2 6" xfId="26190" xr:uid="{00000000-0005-0000-0000-0000716D0000}"/>
    <cellStyle name="Note 2 2 4 2 2 2 7" xfId="30086" xr:uid="{00000000-0005-0000-0000-0000726D0000}"/>
    <cellStyle name="Note 2 2 4 2 2 3" xfId="7593" xr:uid="{00000000-0005-0000-0000-0000736D0000}"/>
    <cellStyle name="Note 2 2 4 2 2 4" xfId="11878" xr:uid="{00000000-0005-0000-0000-0000746D0000}"/>
    <cellStyle name="Note 2 2 4 2 2 5" xfId="16150" xr:uid="{00000000-0005-0000-0000-0000756D0000}"/>
    <cellStyle name="Note 2 2 4 2 2 6" xfId="20383" xr:uid="{00000000-0005-0000-0000-0000766D0000}"/>
    <cellStyle name="Note 2 2 4 2 2 7" xfId="24622" xr:uid="{00000000-0005-0000-0000-0000776D0000}"/>
    <cellStyle name="Note 2 2 4 2 2 8" xfId="28696" xr:uid="{00000000-0005-0000-0000-0000786D0000}"/>
    <cellStyle name="Note 2 2 4 2 3" xfId="1790" xr:uid="{00000000-0005-0000-0000-0000796D0000}"/>
    <cellStyle name="Note 2 2 4 2 3 2" xfId="6764" xr:uid="{00000000-0005-0000-0000-00007A6D0000}"/>
    <cellStyle name="Note 2 2 4 2 3 3" xfId="11052" xr:uid="{00000000-0005-0000-0000-00007B6D0000}"/>
    <cellStyle name="Note 2 2 4 2 3 4" xfId="15327" xr:uid="{00000000-0005-0000-0000-00007C6D0000}"/>
    <cellStyle name="Note 2 2 4 2 3 5" xfId="19562" xr:uid="{00000000-0005-0000-0000-00007D6D0000}"/>
    <cellStyle name="Note 2 2 4 2 3 6" xfId="23806" xr:uid="{00000000-0005-0000-0000-00007E6D0000}"/>
    <cellStyle name="Note 2 2 4 2 3 7" xfId="27891" xr:uid="{00000000-0005-0000-0000-00007F6D0000}"/>
    <cellStyle name="Note 2 2 4 2 4" xfId="3610" xr:uid="{00000000-0005-0000-0000-0000806D0000}"/>
    <cellStyle name="Note 2 2 4 2 4 2" xfId="8584" xr:uid="{00000000-0005-0000-0000-0000816D0000}"/>
    <cellStyle name="Note 2 2 4 2 4 3" xfId="12861" xr:uid="{00000000-0005-0000-0000-0000826D0000}"/>
    <cellStyle name="Note 2 2 4 2 4 4" xfId="17119" xr:uid="{00000000-0005-0000-0000-0000836D0000}"/>
    <cellStyle name="Note 2 2 4 2 4 5" xfId="21338" xr:uid="{00000000-0005-0000-0000-0000846D0000}"/>
    <cellStyle name="Note 2 2 4 2 4 6" xfId="25533" xr:uid="{00000000-0005-0000-0000-0000856D0000}"/>
    <cellStyle name="Note 2 2 4 2 4 7" xfId="29429" xr:uid="{00000000-0005-0000-0000-0000866D0000}"/>
    <cellStyle name="Note 2 2 4 2 5" xfId="4958" xr:uid="{00000000-0005-0000-0000-0000876D0000}"/>
    <cellStyle name="Note 2 2 4 2 5 2" xfId="9930" xr:uid="{00000000-0005-0000-0000-0000886D0000}"/>
    <cellStyle name="Note 2 2 4 2 5 3" xfId="14208" xr:uid="{00000000-0005-0000-0000-0000896D0000}"/>
    <cellStyle name="Note 2 2 4 2 5 4" xfId="18464" xr:uid="{00000000-0005-0000-0000-00008A6D0000}"/>
    <cellStyle name="Note 2 2 4 2 5 5" xfId="22681" xr:uid="{00000000-0005-0000-0000-00008B6D0000}"/>
    <cellStyle name="Note 2 2 4 2 5 6" xfId="26867" xr:uid="{00000000-0005-0000-0000-00008C6D0000}"/>
    <cellStyle name="Note 2 2 4 2 5 7" xfId="30746" xr:uid="{00000000-0005-0000-0000-00008D6D0000}"/>
    <cellStyle name="Note 2 2 4 2 6" xfId="5876" xr:uid="{00000000-0005-0000-0000-00008E6D0000}"/>
    <cellStyle name="Note 2 2 4 2 7" xfId="10168" xr:uid="{00000000-0005-0000-0000-00008F6D0000}"/>
    <cellStyle name="Note 2 2 4 2 8" xfId="14446" xr:uid="{00000000-0005-0000-0000-0000906D0000}"/>
    <cellStyle name="Note 2 2 4 2 9" xfId="18702" xr:uid="{00000000-0005-0000-0000-0000916D0000}"/>
    <cellStyle name="Note 2 2 4 3" xfId="2173" xr:uid="{00000000-0005-0000-0000-0000926D0000}"/>
    <cellStyle name="Note 2 2 4 3 2" xfId="3938" xr:uid="{00000000-0005-0000-0000-0000936D0000}"/>
    <cellStyle name="Note 2 2 4 3 2 2" xfId="8912" xr:uid="{00000000-0005-0000-0000-0000946D0000}"/>
    <cellStyle name="Note 2 2 4 3 2 3" xfId="13189" xr:uid="{00000000-0005-0000-0000-0000956D0000}"/>
    <cellStyle name="Note 2 2 4 3 2 4" xfId="17447" xr:uid="{00000000-0005-0000-0000-0000966D0000}"/>
    <cellStyle name="Note 2 2 4 3 2 5" xfId="21666" xr:uid="{00000000-0005-0000-0000-0000976D0000}"/>
    <cellStyle name="Note 2 2 4 3 2 6" xfId="25861" xr:uid="{00000000-0005-0000-0000-0000986D0000}"/>
    <cellStyle name="Note 2 2 4 3 2 7" xfId="29757" xr:uid="{00000000-0005-0000-0000-0000996D0000}"/>
    <cellStyle name="Note 2 2 4 3 3" xfId="7147" xr:uid="{00000000-0005-0000-0000-00009A6D0000}"/>
    <cellStyle name="Note 2 2 4 3 4" xfId="11432" xr:uid="{00000000-0005-0000-0000-00009B6D0000}"/>
    <cellStyle name="Note 2 2 4 3 5" xfId="15704" xr:uid="{00000000-0005-0000-0000-00009C6D0000}"/>
    <cellStyle name="Note 2 2 4 3 6" xfId="19938" xr:uid="{00000000-0005-0000-0000-00009D6D0000}"/>
    <cellStyle name="Note 2 2 4 3 7" xfId="24176" xr:uid="{00000000-0005-0000-0000-00009E6D0000}"/>
    <cellStyle name="Note 2 2 4 3 8" xfId="28254" xr:uid="{00000000-0005-0000-0000-00009F6D0000}"/>
    <cellStyle name="Note 2 2 4 4" xfId="1316" xr:uid="{00000000-0005-0000-0000-0000A06D0000}"/>
    <cellStyle name="Note 2 2 4 4 2" xfId="6291" xr:uid="{00000000-0005-0000-0000-0000A16D0000}"/>
    <cellStyle name="Note 2 2 4 4 3" xfId="10580" xr:uid="{00000000-0005-0000-0000-0000A26D0000}"/>
    <cellStyle name="Note 2 2 4 4 4" xfId="14856" xr:uid="{00000000-0005-0000-0000-0000A36D0000}"/>
    <cellStyle name="Note 2 2 4 4 5" xfId="19097" xr:uid="{00000000-0005-0000-0000-0000A46D0000}"/>
    <cellStyle name="Note 2 2 4 4 6" xfId="23344" xr:uid="{00000000-0005-0000-0000-0000A56D0000}"/>
    <cellStyle name="Note 2 2 4 4 7" xfId="27447" xr:uid="{00000000-0005-0000-0000-0000A66D0000}"/>
    <cellStyle name="Note 2 2 4 5" xfId="3281" xr:uid="{00000000-0005-0000-0000-0000A76D0000}"/>
    <cellStyle name="Note 2 2 4 5 2" xfId="8254" xr:uid="{00000000-0005-0000-0000-0000A86D0000}"/>
    <cellStyle name="Note 2 2 4 5 3" xfId="12531" xr:uid="{00000000-0005-0000-0000-0000A96D0000}"/>
    <cellStyle name="Note 2 2 4 5 4" xfId="16790" xr:uid="{00000000-0005-0000-0000-0000AA6D0000}"/>
    <cellStyle name="Note 2 2 4 5 5" xfId="21008" xr:uid="{00000000-0005-0000-0000-0000AB6D0000}"/>
    <cellStyle name="Note 2 2 4 5 6" xfId="25204" xr:uid="{00000000-0005-0000-0000-0000AC6D0000}"/>
    <cellStyle name="Note 2 2 4 5 7" xfId="29100" xr:uid="{00000000-0005-0000-0000-0000AD6D0000}"/>
    <cellStyle name="Note 2 2 4 6" xfId="4629" xr:uid="{00000000-0005-0000-0000-0000AE6D0000}"/>
    <cellStyle name="Note 2 2 4 6 2" xfId="9601" xr:uid="{00000000-0005-0000-0000-0000AF6D0000}"/>
    <cellStyle name="Note 2 2 4 6 3" xfId="13879" xr:uid="{00000000-0005-0000-0000-0000B06D0000}"/>
    <cellStyle name="Note 2 2 4 6 4" xfId="18135" xr:uid="{00000000-0005-0000-0000-0000B16D0000}"/>
    <cellStyle name="Note 2 2 4 6 5" xfId="22352" xr:uid="{00000000-0005-0000-0000-0000B26D0000}"/>
    <cellStyle name="Note 2 2 4 6 6" xfId="26538" xr:uid="{00000000-0005-0000-0000-0000B36D0000}"/>
    <cellStyle name="Note 2 2 4 6 7" xfId="30417" xr:uid="{00000000-0005-0000-0000-0000B46D0000}"/>
    <cellStyle name="Note 2 2 4 7" xfId="5503" xr:uid="{00000000-0005-0000-0000-0000B56D0000}"/>
    <cellStyle name="Note 2 2 4 8" xfId="4998" xr:uid="{00000000-0005-0000-0000-0000B66D0000}"/>
    <cellStyle name="Note 2 2 4 9" xfId="5568" xr:uid="{00000000-0005-0000-0000-0000B76D0000}"/>
    <cellStyle name="Note 2 2 5" xfId="627" xr:uid="{00000000-0005-0000-0000-0000B86D0000}"/>
    <cellStyle name="Note 2 2 5 10" xfId="9293" xr:uid="{00000000-0005-0000-0000-0000B96D0000}"/>
    <cellStyle name="Note 2 2 5 11" xfId="20683" xr:uid="{00000000-0005-0000-0000-0000BA6D0000}"/>
    <cellStyle name="Note 2 2 5 12" xfId="20567" xr:uid="{00000000-0005-0000-0000-0000BB6D0000}"/>
    <cellStyle name="Note 2 2 5 2" xfId="1792" xr:uid="{00000000-0005-0000-0000-0000BC6D0000}"/>
    <cellStyle name="Note 2 2 5 2 2" xfId="2620" xr:uid="{00000000-0005-0000-0000-0000BD6D0000}"/>
    <cellStyle name="Note 2 2 5 2 2 2" xfId="7595" xr:uid="{00000000-0005-0000-0000-0000BE6D0000}"/>
    <cellStyle name="Note 2 2 5 2 2 3" xfId="11880" xr:uid="{00000000-0005-0000-0000-0000BF6D0000}"/>
    <cellStyle name="Note 2 2 5 2 2 4" xfId="16152" xr:uid="{00000000-0005-0000-0000-0000C06D0000}"/>
    <cellStyle name="Note 2 2 5 2 2 5" xfId="20385" xr:uid="{00000000-0005-0000-0000-0000C16D0000}"/>
    <cellStyle name="Note 2 2 5 2 2 6" xfId="24624" xr:uid="{00000000-0005-0000-0000-0000C26D0000}"/>
    <cellStyle name="Note 2 2 5 2 2 7" xfId="28698" xr:uid="{00000000-0005-0000-0000-0000C36D0000}"/>
    <cellStyle name="Note 2 2 5 2 3" xfId="3994" xr:uid="{00000000-0005-0000-0000-0000C46D0000}"/>
    <cellStyle name="Note 2 2 5 2 3 2" xfId="8968" xr:uid="{00000000-0005-0000-0000-0000C56D0000}"/>
    <cellStyle name="Note 2 2 5 2 3 3" xfId="13245" xr:uid="{00000000-0005-0000-0000-0000C66D0000}"/>
    <cellStyle name="Note 2 2 5 2 3 4" xfId="17503" xr:uid="{00000000-0005-0000-0000-0000C76D0000}"/>
    <cellStyle name="Note 2 2 5 2 3 5" xfId="21722" xr:uid="{00000000-0005-0000-0000-0000C86D0000}"/>
    <cellStyle name="Note 2 2 5 2 3 6" xfId="25917" xr:uid="{00000000-0005-0000-0000-0000C96D0000}"/>
    <cellStyle name="Note 2 2 5 2 3 7" xfId="29813" xr:uid="{00000000-0005-0000-0000-0000CA6D0000}"/>
    <cellStyle name="Note 2 2 5 2 4" xfId="6766" xr:uid="{00000000-0005-0000-0000-0000CB6D0000}"/>
    <cellStyle name="Note 2 2 5 2 5" xfId="11054" xr:uid="{00000000-0005-0000-0000-0000CC6D0000}"/>
    <cellStyle name="Note 2 2 5 2 6" xfId="15329" xr:uid="{00000000-0005-0000-0000-0000CD6D0000}"/>
    <cellStyle name="Note 2 2 5 2 7" xfId="19564" xr:uid="{00000000-0005-0000-0000-0000CE6D0000}"/>
    <cellStyle name="Note 2 2 5 2 8" xfId="23808" xr:uid="{00000000-0005-0000-0000-0000CF6D0000}"/>
    <cellStyle name="Note 2 2 5 2 9" xfId="27893" xr:uid="{00000000-0005-0000-0000-0000D06D0000}"/>
    <cellStyle name="Note 2 2 5 3" xfId="2619" xr:uid="{00000000-0005-0000-0000-0000D16D0000}"/>
    <cellStyle name="Note 2 2 5 3 2" xfId="7594" xr:uid="{00000000-0005-0000-0000-0000D26D0000}"/>
    <cellStyle name="Note 2 2 5 3 3" xfId="11879" xr:uid="{00000000-0005-0000-0000-0000D36D0000}"/>
    <cellStyle name="Note 2 2 5 3 4" xfId="16151" xr:uid="{00000000-0005-0000-0000-0000D46D0000}"/>
    <cellStyle name="Note 2 2 5 3 5" xfId="20384" xr:uid="{00000000-0005-0000-0000-0000D56D0000}"/>
    <cellStyle name="Note 2 2 5 3 6" xfId="24623" xr:uid="{00000000-0005-0000-0000-0000D66D0000}"/>
    <cellStyle name="Note 2 2 5 3 7" xfId="28697" xr:uid="{00000000-0005-0000-0000-0000D76D0000}"/>
    <cellStyle name="Note 2 2 5 4" xfId="1791" xr:uid="{00000000-0005-0000-0000-0000D86D0000}"/>
    <cellStyle name="Note 2 2 5 4 2" xfId="6765" xr:uid="{00000000-0005-0000-0000-0000D96D0000}"/>
    <cellStyle name="Note 2 2 5 4 3" xfId="11053" xr:uid="{00000000-0005-0000-0000-0000DA6D0000}"/>
    <cellStyle name="Note 2 2 5 4 4" xfId="15328" xr:uid="{00000000-0005-0000-0000-0000DB6D0000}"/>
    <cellStyle name="Note 2 2 5 4 5" xfId="19563" xr:uid="{00000000-0005-0000-0000-0000DC6D0000}"/>
    <cellStyle name="Note 2 2 5 4 6" xfId="23807" xr:uid="{00000000-0005-0000-0000-0000DD6D0000}"/>
    <cellStyle name="Note 2 2 5 4 7" xfId="27892" xr:uid="{00000000-0005-0000-0000-0000DE6D0000}"/>
    <cellStyle name="Note 2 2 5 5" xfId="3337" xr:uid="{00000000-0005-0000-0000-0000DF6D0000}"/>
    <cellStyle name="Note 2 2 5 5 2" xfId="8311" xr:uid="{00000000-0005-0000-0000-0000E06D0000}"/>
    <cellStyle name="Note 2 2 5 5 3" xfId="12588" xr:uid="{00000000-0005-0000-0000-0000E16D0000}"/>
    <cellStyle name="Note 2 2 5 5 4" xfId="16846" xr:uid="{00000000-0005-0000-0000-0000E26D0000}"/>
    <cellStyle name="Note 2 2 5 5 5" xfId="21065" xr:uid="{00000000-0005-0000-0000-0000E36D0000}"/>
    <cellStyle name="Note 2 2 5 5 6" xfId="25260" xr:uid="{00000000-0005-0000-0000-0000E46D0000}"/>
    <cellStyle name="Note 2 2 5 5 7" xfId="29156" xr:uid="{00000000-0005-0000-0000-0000E56D0000}"/>
    <cellStyle name="Note 2 2 5 6" xfId="4685" xr:uid="{00000000-0005-0000-0000-0000E66D0000}"/>
    <cellStyle name="Note 2 2 5 6 2" xfId="9657" xr:uid="{00000000-0005-0000-0000-0000E76D0000}"/>
    <cellStyle name="Note 2 2 5 6 3" xfId="13935" xr:uid="{00000000-0005-0000-0000-0000E86D0000}"/>
    <cellStyle name="Note 2 2 5 6 4" xfId="18191" xr:uid="{00000000-0005-0000-0000-0000E96D0000}"/>
    <cellStyle name="Note 2 2 5 6 5" xfId="22408" xr:uid="{00000000-0005-0000-0000-0000EA6D0000}"/>
    <cellStyle name="Note 2 2 5 6 6" xfId="26594" xr:uid="{00000000-0005-0000-0000-0000EB6D0000}"/>
    <cellStyle name="Note 2 2 5 6 7" xfId="30473" xr:uid="{00000000-0005-0000-0000-0000EC6D0000}"/>
    <cellStyle name="Note 2 2 5 7" xfId="5603" xr:uid="{00000000-0005-0000-0000-0000ED6D0000}"/>
    <cellStyle name="Note 2 2 5 8" xfId="5233" xr:uid="{00000000-0005-0000-0000-0000EE6D0000}"/>
    <cellStyle name="Note 2 2 5 9" xfId="5011" xr:uid="{00000000-0005-0000-0000-0000EF6D0000}"/>
    <cellStyle name="Note 2 2 6" xfId="1793" xr:uid="{00000000-0005-0000-0000-0000F06D0000}"/>
    <cellStyle name="Note 2 2 6 2" xfId="2621" xr:uid="{00000000-0005-0000-0000-0000F16D0000}"/>
    <cellStyle name="Note 2 2 6 2 2" xfId="7596" xr:uid="{00000000-0005-0000-0000-0000F26D0000}"/>
    <cellStyle name="Note 2 2 6 2 3" xfId="11881" xr:uid="{00000000-0005-0000-0000-0000F36D0000}"/>
    <cellStyle name="Note 2 2 6 2 4" xfId="16153" xr:uid="{00000000-0005-0000-0000-0000F46D0000}"/>
    <cellStyle name="Note 2 2 6 2 5" xfId="20386" xr:uid="{00000000-0005-0000-0000-0000F56D0000}"/>
    <cellStyle name="Note 2 2 6 2 6" xfId="24625" xr:uid="{00000000-0005-0000-0000-0000F66D0000}"/>
    <cellStyle name="Note 2 2 6 2 7" xfId="28699" xr:uid="{00000000-0005-0000-0000-0000F76D0000}"/>
    <cellStyle name="Note 2 2 6 3" xfId="3665" xr:uid="{00000000-0005-0000-0000-0000F86D0000}"/>
    <cellStyle name="Note 2 2 6 3 2" xfId="8639" xr:uid="{00000000-0005-0000-0000-0000F96D0000}"/>
    <cellStyle name="Note 2 2 6 3 3" xfId="12916" xr:uid="{00000000-0005-0000-0000-0000FA6D0000}"/>
    <cellStyle name="Note 2 2 6 3 4" xfId="17174" xr:uid="{00000000-0005-0000-0000-0000FB6D0000}"/>
    <cellStyle name="Note 2 2 6 3 5" xfId="21393" xr:uid="{00000000-0005-0000-0000-0000FC6D0000}"/>
    <cellStyle name="Note 2 2 6 3 6" xfId="25588" xr:uid="{00000000-0005-0000-0000-0000FD6D0000}"/>
    <cellStyle name="Note 2 2 6 3 7" xfId="29484" xr:uid="{00000000-0005-0000-0000-0000FE6D0000}"/>
    <cellStyle name="Note 2 2 6 4" xfId="6767" xr:uid="{00000000-0005-0000-0000-0000FF6D0000}"/>
    <cellStyle name="Note 2 2 6 5" xfId="11055" xr:uid="{00000000-0005-0000-0000-0000006E0000}"/>
    <cellStyle name="Note 2 2 6 6" xfId="15330" xr:uid="{00000000-0005-0000-0000-0000016E0000}"/>
    <cellStyle name="Note 2 2 6 7" xfId="19565" xr:uid="{00000000-0005-0000-0000-0000026E0000}"/>
    <cellStyle name="Note 2 2 6 8" xfId="23809" xr:uid="{00000000-0005-0000-0000-0000036E0000}"/>
    <cellStyle name="Note 2 2 6 9" xfId="27894" xr:uid="{00000000-0005-0000-0000-0000046E0000}"/>
    <cellStyle name="Note 2 2 7" xfId="1879" xr:uid="{00000000-0005-0000-0000-0000056E0000}"/>
    <cellStyle name="Note 2 2 7 2" xfId="6853" xr:uid="{00000000-0005-0000-0000-0000066E0000}"/>
    <cellStyle name="Note 2 2 7 3" xfId="11139" xr:uid="{00000000-0005-0000-0000-0000076E0000}"/>
    <cellStyle name="Note 2 2 7 4" xfId="15413" xr:uid="{00000000-0005-0000-0000-0000086E0000}"/>
    <cellStyle name="Note 2 2 7 5" xfId="19648" xr:uid="{00000000-0005-0000-0000-0000096E0000}"/>
    <cellStyle name="Note 2 2 7 6" xfId="23888" xr:uid="{00000000-0005-0000-0000-00000A6E0000}"/>
    <cellStyle name="Note 2 2 7 7" xfId="27969" xr:uid="{00000000-0005-0000-0000-00000B6E0000}"/>
    <cellStyle name="Note 2 2 8" xfId="976" xr:uid="{00000000-0005-0000-0000-00000C6E0000}"/>
    <cellStyle name="Note 2 2 8 2" xfId="5952" xr:uid="{00000000-0005-0000-0000-00000D6E0000}"/>
    <cellStyle name="Note 2 2 8 3" xfId="10242" xr:uid="{00000000-0005-0000-0000-00000E6E0000}"/>
    <cellStyle name="Note 2 2 8 4" xfId="14520" xr:uid="{00000000-0005-0000-0000-00000F6E0000}"/>
    <cellStyle name="Note 2 2 8 5" xfId="18772" xr:uid="{00000000-0005-0000-0000-0000106E0000}"/>
    <cellStyle name="Note 2 2 8 6" xfId="23023" xr:uid="{00000000-0005-0000-0000-0000116E0000}"/>
    <cellStyle name="Note 2 2 8 7" xfId="27160" xr:uid="{00000000-0005-0000-0000-0000126E0000}"/>
    <cellStyle name="Note 2 2 9" xfId="3003" xr:uid="{00000000-0005-0000-0000-0000136E0000}"/>
    <cellStyle name="Note 2 2 9 2" xfId="7976" xr:uid="{00000000-0005-0000-0000-0000146E0000}"/>
    <cellStyle name="Note 2 2 9 3" xfId="12253" xr:uid="{00000000-0005-0000-0000-0000156E0000}"/>
    <cellStyle name="Note 2 2 9 4" xfId="16512" xr:uid="{00000000-0005-0000-0000-0000166E0000}"/>
    <cellStyle name="Note 2 2 9 5" xfId="20731" xr:uid="{00000000-0005-0000-0000-0000176E0000}"/>
    <cellStyle name="Note 2 2 9 6" xfId="24929" xr:uid="{00000000-0005-0000-0000-0000186E0000}"/>
    <cellStyle name="Note 2 2 9 7" xfId="28826" xr:uid="{00000000-0005-0000-0000-0000196E0000}"/>
    <cellStyle name="Note 2 3" xfId="228" xr:uid="{00000000-0005-0000-0000-00001A6E0000}"/>
    <cellStyle name="Note 2 3 10" xfId="11990" xr:uid="{00000000-0005-0000-0000-00001B6E0000}"/>
    <cellStyle name="Note 2 3 11" xfId="16263" xr:uid="{00000000-0005-0000-0000-00001C6E0000}"/>
    <cellStyle name="Note 2 3 12" xfId="20455" xr:uid="{00000000-0005-0000-0000-00001D6E0000}"/>
    <cellStyle name="Note 2 3 13" xfId="24716" xr:uid="{00000000-0005-0000-0000-00001E6E0000}"/>
    <cellStyle name="Note 2 3 2" xfId="444" xr:uid="{00000000-0005-0000-0000-00001F6E0000}"/>
    <cellStyle name="Note 2 3 2 10" xfId="14514" xr:uid="{00000000-0005-0000-0000-0000206E0000}"/>
    <cellStyle name="Note 2 3 2 11" xfId="20261" xr:uid="{00000000-0005-0000-0000-0000216E0000}"/>
    <cellStyle name="Note 2 3 2 12" xfId="23017" xr:uid="{00000000-0005-0000-0000-0000226E0000}"/>
    <cellStyle name="Note 2 3 2 2" xfId="818" xr:uid="{00000000-0005-0000-0000-0000236E0000}"/>
    <cellStyle name="Note 2 3 2 2 10" xfId="22871" xr:uid="{00000000-0005-0000-0000-0000246E0000}"/>
    <cellStyle name="Note 2 3 2 2 11" xfId="27023" xr:uid="{00000000-0005-0000-0000-0000256E0000}"/>
    <cellStyle name="Note 2 3 2 2 2" xfId="2622" xr:uid="{00000000-0005-0000-0000-0000266E0000}"/>
    <cellStyle name="Note 2 3 2 2 2 2" xfId="4185" xr:uid="{00000000-0005-0000-0000-0000276E0000}"/>
    <cellStyle name="Note 2 3 2 2 2 2 2" xfId="9159" xr:uid="{00000000-0005-0000-0000-0000286E0000}"/>
    <cellStyle name="Note 2 3 2 2 2 2 3" xfId="13436" xr:uid="{00000000-0005-0000-0000-0000296E0000}"/>
    <cellStyle name="Note 2 3 2 2 2 2 4" xfId="17694" xr:uid="{00000000-0005-0000-0000-00002A6E0000}"/>
    <cellStyle name="Note 2 3 2 2 2 2 5" xfId="21913" xr:uid="{00000000-0005-0000-0000-00002B6E0000}"/>
    <cellStyle name="Note 2 3 2 2 2 2 6" xfId="26108" xr:uid="{00000000-0005-0000-0000-00002C6E0000}"/>
    <cellStyle name="Note 2 3 2 2 2 2 7" xfId="30004" xr:uid="{00000000-0005-0000-0000-00002D6E0000}"/>
    <cellStyle name="Note 2 3 2 2 2 3" xfId="7597" xr:uid="{00000000-0005-0000-0000-00002E6E0000}"/>
    <cellStyle name="Note 2 3 2 2 2 4" xfId="11882" xr:uid="{00000000-0005-0000-0000-00002F6E0000}"/>
    <cellStyle name="Note 2 3 2 2 2 5" xfId="16154" xr:uid="{00000000-0005-0000-0000-0000306E0000}"/>
    <cellStyle name="Note 2 3 2 2 2 6" xfId="20387" xr:uid="{00000000-0005-0000-0000-0000316E0000}"/>
    <cellStyle name="Note 2 3 2 2 2 7" xfId="24626" xr:uid="{00000000-0005-0000-0000-0000326E0000}"/>
    <cellStyle name="Note 2 3 2 2 2 8" xfId="28700" xr:uid="{00000000-0005-0000-0000-0000336E0000}"/>
    <cellStyle name="Note 2 3 2 2 3" xfId="1794" xr:uid="{00000000-0005-0000-0000-0000346E0000}"/>
    <cellStyle name="Note 2 3 2 2 3 2" xfId="6768" xr:uid="{00000000-0005-0000-0000-0000356E0000}"/>
    <cellStyle name="Note 2 3 2 2 3 3" xfId="11056" xr:uid="{00000000-0005-0000-0000-0000366E0000}"/>
    <cellStyle name="Note 2 3 2 2 3 4" xfId="15331" xr:uid="{00000000-0005-0000-0000-0000376E0000}"/>
    <cellStyle name="Note 2 3 2 2 3 5" xfId="19566" xr:uid="{00000000-0005-0000-0000-0000386E0000}"/>
    <cellStyle name="Note 2 3 2 2 3 6" xfId="23810" xr:uid="{00000000-0005-0000-0000-0000396E0000}"/>
    <cellStyle name="Note 2 3 2 2 3 7" xfId="27895" xr:uid="{00000000-0005-0000-0000-00003A6E0000}"/>
    <cellStyle name="Note 2 3 2 2 4" xfId="3528" xr:uid="{00000000-0005-0000-0000-00003B6E0000}"/>
    <cellStyle name="Note 2 3 2 2 4 2" xfId="8502" xr:uid="{00000000-0005-0000-0000-00003C6E0000}"/>
    <cellStyle name="Note 2 3 2 2 4 3" xfId="12779" xr:uid="{00000000-0005-0000-0000-00003D6E0000}"/>
    <cellStyle name="Note 2 3 2 2 4 4" xfId="17037" xr:uid="{00000000-0005-0000-0000-00003E6E0000}"/>
    <cellStyle name="Note 2 3 2 2 4 5" xfId="21256" xr:uid="{00000000-0005-0000-0000-00003F6E0000}"/>
    <cellStyle name="Note 2 3 2 2 4 6" xfId="25451" xr:uid="{00000000-0005-0000-0000-0000406E0000}"/>
    <cellStyle name="Note 2 3 2 2 4 7" xfId="29347" xr:uid="{00000000-0005-0000-0000-0000416E0000}"/>
    <cellStyle name="Note 2 3 2 2 5" xfId="4876" xr:uid="{00000000-0005-0000-0000-0000426E0000}"/>
    <cellStyle name="Note 2 3 2 2 5 2" xfId="9848" xr:uid="{00000000-0005-0000-0000-0000436E0000}"/>
    <cellStyle name="Note 2 3 2 2 5 3" xfId="14126" xr:uid="{00000000-0005-0000-0000-0000446E0000}"/>
    <cellStyle name="Note 2 3 2 2 5 4" xfId="18382" xr:uid="{00000000-0005-0000-0000-0000456E0000}"/>
    <cellStyle name="Note 2 3 2 2 5 5" xfId="22599" xr:uid="{00000000-0005-0000-0000-0000466E0000}"/>
    <cellStyle name="Note 2 3 2 2 5 6" xfId="26785" xr:uid="{00000000-0005-0000-0000-0000476E0000}"/>
    <cellStyle name="Note 2 3 2 2 5 7" xfId="30664" xr:uid="{00000000-0005-0000-0000-0000486E0000}"/>
    <cellStyle name="Note 2 3 2 2 6" xfId="5794" xr:uid="{00000000-0005-0000-0000-0000496E0000}"/>
    <cellStyle name="Note 2 3 2 2 7" xfId="10086" xr:uid="{00000000-0005-0000-0000-00004A6E0000}"/>
    <cellStyle name="Note 2 3 2 2 8" xfId="14364" xr:uid="{00000000-0005-0000-0000-00004B6E0000}"/>
    <cellStyle name="Note 2 3 2 2 9" xfId="18620" xr:uid="{00000000-0005-0000-0000-00004C6E0000}"/>
    <cellStyle name="Note 2 3 2 3" xfId="2077" xr:uid="{00000000-0005-0000-0000-00004D6E0000}"/>
    <cellStyle name="Note 2 3 2 3 2" xfId="3856" xr:uid="{00000000-0005-0000-0000-00004E6E0000}"/>
    <cellStyle name="Note 2 3 2 3 2 2" xfId="8830" xr:uid="{00000000-0005-0000-0000-00004F6E0000}"/>
    <cellStyle name="Note 2 3 2 3 2 3" xfId="13107" xr:uid="{00000000-0005-0000-0000-0000506E0000}"/>
    <cellStyle name="Note 2 3 2 3 2 4" xfId="17365" xr:uid="{00000000-0005-0000-0000-0000516E0000}"/>
    <cellStyle name="Note 2 3 2 3 2 5" xfId="21584" xr:uid="{00000000-0005-0000-0000-0000526E0000}"/>
    <cellStyle name="Note 2 3 2 3 2 6" xfId="25779" xr:uid="{00000000-0005-0000-0000-0000536E0000}"/>
    <cellStyle name="Note 2 3 2 3 2 7" xfId="29675" xr:uid="{00000000-0005-0000-0000-0000546E0000}"/>
    <cellStyle name="Note 2 3 2 3 3" xfId="7051" xr:uid="{00000000-0005-0000-0000-0000556E0000}"/>
    <cellStyle name="Note 2 3 2 3 4" xfId="11336" xr:uid="{00000000-0005-0000-0000-0000566E0000}"/>
    <cellStyle name="Note 2 3 2 3 5" xfId="15608" xr:uid="{00000000-0005-0000-0000-0000576E0000}"/>
    <cellStyle name="Note 2 3 2 3 6" xfId="19842" xr:uid="{00000000-0005-0000-0000-0000586E0000}"/>
    <cellStyle name="Note 2 3 2 3 7" xfId="24080" xr:uid="{00000000-0005-0000-0000-0000596E0000}"/>
    <cellStyle name="Note 2 3 2 3 8" xfId="28158" xr:uid="{00000000-0005-0000-0000-00005A6E0000}"/>
    <cellStyle name="Note 2 3 2 4" xfId="1216" xr:uid="{00000000-0005-0000-0000-00005B6E0000}"/>
    <cellStyle name="Note 2 3 2 4 2" xfId="6191" xr:uid="{00000000-0005-0000-0000-00005C6E0000}"/>
    <cellStyle name="Note 2 3 2 4 3" xfId="10480" xr:uid="{00000000-0005-0000-0000-00005D6E0000}"/>
    <cellStyle name="Note 2 3 2 4 4" xfId="14758" xr:uid="{00000000-0005-0000-0000-00005E6E0000}"/>
    <cellStyle name="Note 2 3 2 4 5" xfId="19000" xr:uid="{00000000-0005-0000-0000-00005F6E0000}"/>
    <cellStyle name="Note 2 3 2 4 6" xfId="23246" xr:uid="{00000000-0005-0000-0000-0000606E0000}"/>
    <cellStyle name="Note 2 3 2 4 7" xfId="27351" xr:uid="{00000000-0005-0000-0000-0000616E0000}"/>
    <cellStyle name="Note 2 3 2 5" xfId="3199" xr:uid="{00000000-0005-0000-0000-0000626E0000}"/>
    <cellStyle name="Note 2 3 2 5 2" xfId="8172" xr:uid="{00000000-0005-0000-0000-0000636E0000}"/>
    <cellStyle name="Note 2 3 2 5 3" xfId="12449" xr:uid="{00000000-0005-0000-0000-0000646E0000}"/>
    <cellStyle name="Note 2 3 2 5 4" xfId="16708" xr:uid="{00000000-0005-0000-0000-0000656E0000}"/>
    <cellStyle name="Note 2 3 2 5 5" xfId="20926" xr:uid="{00000000-0005-0000-0000-0000666E0000}"/>
    <cellStyle name="Note 2 3 2 5 6" xfId="25122" xr:uid="{00000000-0005-0000-0000-0000676E0000}"/>
    <cellStyle name="Note 2 3 2 5 7" xfId="29018" xr:uid="{00000000-0005-0000-0000-0000686E0000}"/>
    <cellStyle name="Note 2 3 2 6" xfId="4547" xr:uid="{00000000-0005-0000-0000-0000696E0000}"/>
    <cellStyle name="Note 2 3 2 6 2" xfId="9519" xr:uid="{00000000-0005-0000-0000-00006A6E0000}"/>
    <cellStyle name="Note 2 3 2 6 3" xfId="13797" xr:uid="{00000000-0005-0000-0000-00006B6E0000}"/>
    <cellStyle name="Note 2 3 2 6 4" xfId="18053" xr:uid="{00000000-0005-0000-0000-00006C6E0000}"/>
    <cellStyle name="Note 2 3 2 6 5" xfId="22270" xr:uid="{00000000-0005-0000-0000-00006D6E0000}"/>
    <cellStyle name="Note 2 3 2 6 6" xfId="26456" xr:uid="{00000000-0005-0000-0000-00006E6E0000}"/>
    <cellStyle name="Note 2 3 2 6 7" xfId="30335" xr:uid="{00000000-0005-0000-0000-00006F6E0000}"/>
    <cellStyle name="Note 2 3 2 7" xfId="5421" xr:uid="{00000000-0005-0000-0000-0000706E0000}"/>
    <cellStyle name="Note 2 3 2 8" xfId="5946" xr:uid="{00000000-0005-0000-0000-0000716E0000}"/>
    <cellStyle name="Note 2 3 2 9" xfId="10236" xr:uid="{00000000-0005-0000-0000-0000726E0000}"/>
    <cellStyle name="Note 2 3 3" xfId="651" xr:uid="{00000000-0005-0000-0000-0000736E0000}"/>
    <cellStyle name="Note 2 3 3 10" xfId="22704" xr:uid="{00000000-0005-0000-0000-0000746E0000}"/>
    <cellStyle name="Note 2 3 3 11" xfId="24777" xr:uid="{00000000-0005-0000-0000-0000756E0000}"/>
    <cellStyle name="Note 2 3 3 2" xfId="2623" xr:uid="{00000000-0005-0000-0000-0000766E0000}"/>
    <cellStyle name="Note 2 3 3 2 2" xfId="4018" xr:uid="{00000000-0005-0000-0000-0000776E0000}"/>
    <cellStyle name="Note 2 3 3 2 2 2" xfId="8992" xr:uid="{00000000-0005-0000-0000-0000786E0000}"/>
    <cellStyle name="Note 2 3 3 2 2 3" xfId="13269" xr:uid="{00000000-0005-0000-0000-0000796E0000}"/>
    <cellStyle name="Note 2 3 3 2 2 4" xfId="17527" xr:uid="{00000000-0005-0000-0000-00007A6E0000}"/>
    <cellStyle name="Note 2 3 3 2 2 5" xfId="21746" xr:uid="{00000000-0005-0000-0000-00007B6E0000}"/>
    <cellStyle name="Note 2 3 3 2 2 6" xfId="25941" xr:uid="{00000000-0005-0000-0000-00007C6E0000}"/>
    <cellStyle name="Note 2 3 3 2 2 7" xfId="29837" xr:uid="{00000000-0005-0000-0000-00007D6E0000}"/>
    <cellStyle name="Note 2 3 3 2 3" xfId="7598" xr:uid="{00000000-0005-0000-0000-00007E6E0000}"/>
    <cellStyle name="Note 2 3 3 2 4" xfId="11883" xr:uid="{00000000-0005-0000-0000-00007F6E0000}"/>
    <cellStyle name="Note 2 3 3 2 5" xfId="16155" xr:uid="{00000000-0005-0000-0000-0000806E0000}"/>
    <cellStyle name="Note 2 3 3 2 6" xfId="20388" xr:uid="{00000000-0005-0000-0000-0000816E0000}"/>
    <cellStyle name="Note 2 3 3 2 7" xfId="24627" xr:uid="{00000000-0005-0000-0000-0000826E0000}"/>
    <cellStyle name="Note 2 3 3 2 8" xfId="28701" xr:uid="{00000000-0005-0000-0000-0000836E0000}"/>
    <cellStyle name="Note 2 3 3 3" xfId="1795" xr:uid="{00000000-0005-0000-0000-0000846E0000}"/>
    <cellStyle name="Note 2 3 3 3 2" xfId="6769" xr:uid="{00000000-0005-0000-0000-0000856E0000}"/>
    <cellStyle name="Note 2 3 3 3 3" xfId="11057" xr:uid="{00000000-0005-0000-0000-0000866E0000}"/>
    <cellStyle name="Note 2 3 3 3 4" xfId="15332" xr:uid="{00000000-0005-0000-0000-0000876E0000}"/>
    <cellStyle name="Note 2 3 3 3 5" xfId="19567" xr:uid="{00000000-0005-0000-0000-0000886E0000}"/>
    <cellStyle name="Note 2 3 3 3 6" xfId="23811" xr:uid="{00000000-0005-0000-0000-0000896E0000}"/>
    <cellStyle name="Note 2 3 3 3 7" xfId="27896" xr:uid="{00000000-0005-0000-0000-00008A6E0000}"/>
    <cellStyle name="Note 2 3 3 4" xfId="3361" xr:uid="{00000000-0005-0000-0000-00008B6E0000}"/>
    <cellStyle name="Note 2 3 3 4 2" xfId="8335" xr:uid="{00000000-0005-0000-0000-00008C6E0000}"/>
    <cellStyle name="Note 2 3 3 4 3" xfId="12612" xr:uid="{00000000-0005-0000-0000-00008D6E0000}"/>
    <cellStyle name="Note 2 3 3 4 4" xfId="16870" xr:uid="{00000000-0005-0000-0000-00008E6E0000}"/>
    <cellStyle name="Note 2 3 3 4 5" xfId="21089" xr:uid="{00000000-0005-0000-0000-00008F6E0000}"/>
    <cellStyle name="Note 2 3 3 4 6" xfId="25284" xr:uid="{00000000-0005-0000-0000-0000906E0000}"/>
    <cellStyle name="Note 2 3 3 4 7" xfId="29180" xr:uid="{00000000-0005-0000-0000-0000916E0000}"/>
    <cellStyle name="Note 2 3 3 5" xfId="4709" xr:uid="{00000000-0005-0000-0000-0000926E0000}"/>
    <cellStyle name="Note 2 3 3 5 2" xfId="9681" xr:uid="{00000000-0005-0000-0000-0000936E0000}"/>
    <cellStyle name="Note 2 3 3 5 3" xfId="13959" xr:uid="{00000000-0005-0000-0000-0000946E0000}"/>
    <cellStyle name="Note 2 3 3 5 4" xfId="18215" xr:uid="{00000000-0005-0000-0000-0000956E0000}"/>
    <cellStyle name="Note 2 3 3 5 5" xfId="22432" xr:uid="{00000000-0005-0000-0000-0000966E0000}"/>
    <cellStyle name="Note 2 3 3 5 6" xfId="26618" xr:uid="{00000000-0005-0000-0000-0000976E0000}"/>
    <cellStyle name="Note 2 3 3 5 7" xfId="30497" xr:uid="{00000000-0005-0000-0000-0000986E0000}"/>
    <cellStyle name="Note 2 3 3 6" xfId="5627" xr:uid="{00000000-0005-0000-0000-0000996E0000}"/>
    <cellStyle name="Note 2 3 3 7" xfId="7784" xr:uid="{00000000-0005-0000-0000-00009A6E0000}"/>
    <cellStyle name="Note 2 3 3 8" xfId="12065" xr:uid="{00000000-0005-0000-0000-00009B6E0000}"/>
    <cellStyle name="Note 2 3 3 9" xfId="16333" xr:uid="{00000000-0005-0000-0000-00009C6E0000}"/>
    <cellStyle name="Note 2 3 4" xfId="1921" xr:uid="{00000000-0005-0000-0000-00009D6E0000}"/>
    <cellStyle name="Note 2 3 4 2" xfId="3689" xr:uid="{00000000-0005-0000-0000-00009E6E0000}"/>
    <cellStyle name="Note 2 3 4 2 2" xfId="8663" xr:uid="{00000000-0005-0000-0000-00009F6E0000}"/>
    <cellStyle name="Note 2 3 4 2 3" xfId="12940" xr:uid="{00000000-0005-0000-0000-0000A06E0000}"/>
    <cellStyle name="Note 2 3 4 2 4" xfId="17198" xr:uid="{00000000-0005-0000-0000-0000A16E0000}"/>
    <cellStyle name="Note 2 3 4 2 5" xfId="21417" xr:uid="{00000000-0005-0000-0000-0000A26E0000}"/>
    <cellStyle name="Note 2 3 4 2 6" xfId="25612" xr:uid="{00000000-0005-0000-0000-0000A36E0000}"/>
    <cellStyle name="Note 2 3 4 2 7" xfId="29508" xr:uid="{00000000-0005-0000-0000-0000A46E0000}"/>
    <cellStyle name="Note 2 3 4 3" xfId="6895" xr:uid="{00000000-0005-0000-0000-0000A56E0000}"/>
    <cellStyle name="Note 2 3 4 4" xfId="11180" xr:uid="{00000000-0005-0000-0000-0000A66E0000}"/>
    <cellStyle name="Note 2 3 4 5" xfId="15453" xr:uid="{00000000-0005-0000-0000-0000A76E0000}"/>
    <cellStyle name="Note 2 3 4 6" xfId="19690" xr:uid="{00000000-0005-0000-0000-0000A86E0000}"/>
    <cellStyle name="Note 2 3 4 7" xfId="23927" xr:uid="{00000000-0005-0000-0000-0000A96E0000}"/>
    <cellStyle name="Note 2 3 4 8" xfId="28006" xr:uid="{00000000-0005-0000-0000-0000AA6E0000}"/>
    <cellStyle name="Note 2 3 5" xfId="1033" xr:uid="{00000000-0005-0000-0000-0000AB6E0000}"/>
    <cellStyle name="Note 2 3 5 2" xfId="6009" xr:uid="{00000000-0005-0000-0000-0000AC6E0000}"/>
    <cellStyle name="Note 2 3 5 3" xfId="10298" xr:uid="{00000000-0005-0000-0000-0000AD6E0000}"/>
    <cellStyle name="Note 2 3 5 4" xfId="14577" xr:uid="{00000000-0005-0000-0000-0000AE6E0000}"/>
    <cellStyle name="Note 2 3 5 5" xfId="18826" xr:uid="{00000000-0005-0000-0000-0000AF6E0000}"/>
    <cellStyle name="Note 2 3 5 6" xfId="23073" xr:uid="{00000000-0005-0000-0000-0000B06E0000}"/>
    <cellStyle name="Note 2 3 5 7" xfId="27198" xr:uid="{00000000-0005-0000-0000-0000B16E0000}"/>
    <cellStyle name="Note 2 3 6" xfId="3031" xr:uid="{00000000-0005-0000-0000-0000B26E0000}"/>
    <cellStyle name="Note 2 3 6 2" xfId="8004" xr:uid="{00000000-0005-0000-0000-0000B36E0000}"/>
    <cellStyle name="Note 2 3 6 3" xfId="12281" xr:uid="{00000000-0005-0000-0000-0000B46E0000}"/>
    <cellStyle name="Note 2 3 6 4" xfId="16540" xr:uid="{00000000-0005-0000-0000-0000B56E0000}"/>
    <cellStyle name="Note 2 3 6 5" xfId="20759" xr:uid="{00000000-0005-0000-0000-0000B66E0000}"/>
    <cellStyle name="Note 2 3 6 6" xfId="24955" xr:uid="{00000000-0005-0000-0000-0000B76E0000}"/>
    <cellStyle name="Note 2 3 6 7" xfId="28851" xr:uid="{00000000-0005-0000-0000-0000B86E0000}"/>
    <cellStyle name="Note 2 3 7" xfId="4380" xr:uid="{00000000-0005-0000-0000-0000B96E0000}"/>
    <cellStyle name="Note 2 3 7 2" xfId="9352" xr:uid="{00000000-0005-0000-0000-0000BA6E0000}"/>
    <cellStyle name="Note 2 3 7 3" xfId="13630" xr:uid="{00000000-0005-0000-0000-0000BB6E0000}"/>
    <cellStyle name="Note 2 3 7 4" xfId="17886" xr:uid="{00000000-0005-0000-0000-0000BC6E0000}"/>
    <cellStyle name="Note 2 3 7 5" xfId="22103" xr:uid="{00000000-0005-0000-0000-0000BD6E0000}"/>
    <cellStyle name="Note 2 3 7 6" xfId="26289" xr:uid="{00000000-0005-0000-0000-0000BE6E0000}"/>
    <cellStyle name="Note 2 3 7 7" xfId="30168" xr:uid="{00000000-0005-0000-0000-0000BF6E0000}"/>
    <cellStyle name="Note 2 3 8" xfId="5205" xr:uid="{00000000-0005-0000-0000-0000C06E0000}"/>
    <cellStyle name="Note 2 3 9" xfId="7707" xr:uid="{00000000-0005-0000-0000-0000C16E0000}"/>
    <cellStyle name="Note 2 4" xfId="378" xr:uid="{00000000-0005-0000-0000-0000C26E0000}"/>
    <cellStyle name="Note 2 4 10" xfId="12057" xr:uid="{00000000-0005-0000-0000-0000C36E0000}"/>
    <cellStyle name="Note 2 4 11" xfId="16326" xr:uid="{00000000-0005-0000-0000-0000C46E0000}"/>
    <cellStyle name="Note 2 4 12" xfId="20521" xr:uid="{00000000-0005-0000-0000-0000C56E0000}"/>
    <cellStyle name="Note 2 4 13" xfId="24771" xr:uid="{00000000-0005-0000-0000-0000C66E0000}"/>
    <cellStyle name="Note 2 4 2" xfId="752" xr:uid="{00000000-0005-0000-0000-0000C76E0000}"/>
    <cellStyle name="Note 2 4 2 10" xfId="22805" xr:uid="{00000000-0005-0000-0000-0000C86E0000}"/>
    <cellStyle name="Note 2 4 2 11" xfId="26957" xr:uid="{00000000-0005-0000-0000-0000C96E0000}"/>
    <cellStyle name="Note 2 4 2 2" xfId="2624" xr:uid="{00000000-0005-0000-0000-0000CA6E0000}"/>
    <cellStyle name="Note 2 4 2 2 2" xfId="4119" xr:uid="{00000000-0005-0000-0000-0000CB6E0000}"/>
    <cellStyle name="Note 2 4 2 2 2 2" xfId="9093" xr:uid="{00000000-0005-0000-0000-0000CC6E0000}"/>
    <cellStyle name="Note 2 4 2 2 2 3" xfId="13370" xr:uid="{00000000-0005-0000-0000-0000CD6E0000}"/>
    <cellStyle name="Note 2 4 2 2 2 4" xfId="17628" xr:uid="{00000000-0005-0000-0000-0000CE6E0000}"/>
    <cellStyle name="Note 2 4 2 2 2 5" xfId="21847" xr:uid="{00000000-0005-0000-0000-0000CF6E0000}"/>
    <cellStyle name="Note 2 4 2 2 2 6" xfId="26042" xr:uid="{00000000-0005-0000-0000-0000D06E0000}"/>
    <cellStyle name="Note 2 4 2 2 2 7" xfId="29938" xr:uid="{00000000-0005-0000-0000-0000D16E0000}"/>
    <cellStyle name="Note 2 4 2 2 3" xfId="7599" xr:uid="{00000000-0005-0000-0000-0000D26E0000}"/>
    <cellStyle name="Note 2 4 2 2 4" xfId="11884" xr:uid="{00000000-0005-0000-0000-0000D36E0000}"/>
    <cellStyle name="Note 2 4 2 2 5" xfId="16156" xr:uid="{00000000-0005-0000-0000-0000D46E0000}"/>
    <cellStyle name="Note 2 4 2 2 6" xfId="20389" xr:uid="{00000000-0005-0000-0000-0000D56E0000}"/>
    <cellStyle name="Note 2 4 2 2 7" xfId="24628" xr:uid="{00000000-0005-0000-0000-0000D66E0000}"/>
    <cellStyle name="Note 2 4 2 2 8" xfId="28702" xr:uid="{00000000-0005-0000-0000-0000D76E0000}"/>
    <cellStyle name="Note 2 4 2 3" xfId="1796" xr:uid="{00000000-0005-0000-0000-0000D86E0000}"/>
    <cellStyle name="Note 2 4 2 3 2" xfId="6770" xr:uid="{00000000-0005-0000-0000-0000D96E0000}"/>
    <cellStyle name="Note 2 4 2 3 3" xfId="11058" xr:uid="{00000000-0005-0000-0000-0000DA6E0000}"/>
    <cellStyle name="Note 2 4 2 3 4" xfId="15333" xr:uid="{00000000-0005-0000-0000-0000DB6E0000}"/>
    <cellStyle name="Note 2 4 2 3 5" xfId="19568" xr:uid="{00000000-0005-0000-0000-0000DC6E0000}"/>
    <cellStyle name="Note 2 4 2 3 6" xfId="23812" xr:uid="{00000000-0005-0000-0000-0000DD6E0000}"/>
    <cellStyle name="Note 2 4 2 3 7" xfId="27897" xr:uid="{00000000-0005-0000-0000-0000DE6E0000}"/>
    <cellStyle name="Note 2 4 2 4" xfId="3462" xr:uid="{00000000-0005-0000-0000-0000DF6E0000}"/>
    <cellStyle name="Note 2 4 2 4 2" xfId="8436" xr:uid="{00000000-0005-0000-0000-0000E06E0000}"/>
    <cellStyle name="Note 2 4 2 4 3" xfId="12713" xr:uid="{00000000-0005-0000-0000-0000E16E0000}"/>
    <cellStyle name="Note 2 4 2 4 4" xfId="16971" xr:uid="{00000000-0005-0000-0000-0000E26E0000}"/>
    <cellStyle name="Note 2 4 2 4 5" xfId="21190" xr:uid="{00000000-0005-0000-0000-0000E36E0000}"/>
    <cellStyle name="Note 2 4 2 4 6" xfId="25385" xr:uid="{00000000-0005-0000-0000-0000E46E0000}"/>
    <cellStyle name="Note 2 4 2 4 7" xfId="29281" xr:uid="{00000000-0005-0000-0000-0000E56E0000}"/>
    <cellStyle name="Note 2 4 2 5" xfId="4810" xr:uid="{00000000-0005-0000-0000-0000E66E0000}"/>
    <cellStyle name="Note 2 4 2 5 2" xfId="9782" xr:uid="{00000000-0005-0000-0000-0000E76E0000}"/>
    <cellStyle name="Note 2 4 2 5 3" xfId="14060" xr:uid="{00000000-0005-0000-0000-0000E86E0000}"/>
    <cellStyle name="Note 2 4 2 5 4" xfId="18316" xr:uid="{00000000-0005-0000-0000-0000E96E0000}"/>
    <cellStyle name="Note 2 4 2 5 5" xfId="22533" xr:uid="{00000000-0005-0000-0000-0000EA6E0000}"/>
    <cellStyle name="Note 2 4 2 5 6" xfId="26719" xr:uid="{00000000-0005-0000-0000-0000EB6E0000}"/>
    <cellStyle name="Note 2 4 2 5 7" xfId="30598" xr:uid="{00000000-0005-0000-0000-0000EC6E0000}"/>
    <cellStyle name="Note 2 4 2 6" xfId="5728" xr:uid="{00000000-0005-0000-0000-0000ED6E0000}"/>
    <cellStyle name="Note 2 4 2 7" xfId="10020" xr:uid="{00000000-0005-0000-0000-0000EE6E0000}"/>
    <cellStyle name="Note 2 4 2 8" xfId="14298" xr:uid="{00000000-0005-0000-0000-0000EF6E0000}"/>
    <cellStyle name="Note 2 4 2 9" xfId="18554" xr:uid="{00000000-0005-0000-0000-0000F06E0000}"/>
    <cellStyle name="Note 2 4 3" xfId="2011" xr:uid="{00000000-0005-0000-0000-0000F16E0000}"/>
    <cellStyle name="Note 2 4 3 2" xfId="3790" xr:uid="{00000000-0005-0000-0000-0000F26E0000}"/>
    <cellStyle name="Note 2 4 3 2 2" xfId="8764" xr:uid="{00000000-0005-0000-0000-0000F36E0000}"/>
    <cellStyle name="Note 2 4 3 2 3" xfId="13041" xr:uid="{00000000-0005-0000-0000-0000F46E0000}"/>
    <cellStyle name="Note 2 4 3 2 4" xfId="17299" xr:uid="{00000000-0005-0000-0000-0000F56E0000}"/>
    <cellStyle name="Note 2 4 3 2 5" xfId="21518" xr:uid="{00000000-0005-0000-0000-0000F66E0000}"/>
    <cellStyle name="Note 2 4 3 2 6" xfId="25713" xr:uid="{00000000-0005-0000-0000-0000F76E0000}"/>
    <cellStyle name="Note 2 4 3 2 7" xfId="29609" xr:uid="{00000000-0005-0000-0000-0000F86E0000}"/>
    <cellStyle name="Note 2 4 3 3" xfId="6985" xr:uid="{00000000-0005-0000-0000-0000F96E0000}"/>
    <cellStyle name="Note 2 4 3 4" xfId="11270" xr:uid="{00000000-0005-0000-0000-0000FA6E0000}"/>
    <cellStyle name="Note 2 4 3 5" xfId="15542" xr:uid="{00000000-0005-0000-0000-0000FB6E0000}"/>
    <cellStyle name="Note 2 4 3 6" xfId="19776" xr:uid="{00000000-0005-0000-0000-0000FC6E0000}"/>
    <cellStyle name="Note 2 4 3 7" xfId="24014" xr:uid="{00000000-0005-0000-0000-0000FD6E0000}"/>
    <cellStyle name="Note 2 4 3 8" xfId="28092" xr:uid="{00000000-0005-0000-0000-0000FE6E0000}"/>
    <cellStyle name="Note 2 4 4" xfId="1150" xr:uid="{00000000-0005-0000-0000-0000FF6E0000}"/>
    <cellStyle name="Note 2 4 4 2" xfId="6125" xr:uid="{00000000-0005-0000-0000-0000006F0000}"/>
    <cellStyle name="Note 2 4 4 3" xfId="10414" xr:uid="{00000000-0005-0000-0000-0000016F0000}"/>
    <cellStyle name="Note 2 4 4 4" xfId="14692" xr:uid="{00000000-0005-0000-0000-0000026F0000}"/>
    <cellStyle name="Note 2 4 4 5" xfId="18934" xr:uid="{00000000-0005-0000-0000-0000036F0000}"/>
    <cellStyle name="Note 2 4 4 6" xfId="23180" xr:uid="{00000000-0005-0000-0000-0000046F0000}"/>
    <cellStyle name="Note 2 4 4 7" xfId="27285" xr:uid="{00000000-0005-0000-0000-0000056F0000}"/>
    <cellStyle name="Note 2 4 5" xfId="2731" xr:uid="{00000000-0005-0000-0000-0000066F0000}"/>
    <cellStyle name="Note 2 4 6" xfId="3133" xr:uid="{00000000-0005-0000-0000-0000076F0000}"/>
    <cellStyle name="Note 2 4 6 2" xfId="8106" xr:uid="{00000000-0005-0000-0000-0000086F0000}"/>
    <cellStyle name="Note 2 4 6 3" xfId="12383" xr:uid="{00000000-0005-0000-0000-0000096F0000}"/>
    <cellStyle name="Note 2 4 6 4" xfId="16642" xr:uid="{00000000-0005-0000-0000-00000A6F0000}"/>
    <cellStyle name="Note 2 4 6 5" xfId="20860" xr:uid="{00000000-0005-0000-0000-00000B6F0000}"/>
    <cellStyle name="Note 2 4 6 6" xfId="25056" xr:uid="{00000000-0005-0000-0000-00000C6F0000}"/>
    <cellStyle name="Note 2 4 6 7" xfId="28952" xr:uid="{00000000-0005-0000-0000-00000D6F0000}"/>
    <cellStyle name="Note 2 4 7" xfId="4481" xr:uid="{00000000-0005-0000-0000-00000E6F0000}"/>
    <cellStyle name="Note 2 4 7 2" xfId="9453" xr:uid="{00000000-0005-0000-0000-00000F6F0000}"/>
    <cellStyle name="Note 2 4 7 3" xfId="13731" xr:uid="{00000000-0005-0000-0000-0000106F0000}"/>
    <cellStyle name="Note 2 4 7 4" xfId="17987" xr:uid="{00000000-0005-0000-0000-0000116F0000}"/>
    <cellStyle name="Note 2 4 7 5" xfId="22204" xr:uid="{00000000-0005-0000-0000-0000126F0000}"/>
    <cellStyle name="Note 2 4 7 6" xfId="26390" xr:uid="{00000000-0005-0000-0000-0000136F0000}"/>
    <cellStyle name="Note 2 4 7 7" xfId="30269" xr:uid="{00000000-0005-0000-0000-0000146F0000}"/>
    <cellStyle name="Note 2 4 8" xfId="5355" xr:uid="{00000000-0005-0000-0000-0000156F0000}"/>
    <cellStyle name="Note 2 4 9" xfId="7775" xr:uid="{00000000-0005-0000-0000-0000166F0000}"/>
    <cellStyle name="Note 2 5" xfId="493" xr:uid="{00000000-0005-0000-0000-0000176F0000}"/>
    <cellStyle name="Note 2 5 10" xfId="12179" xr:uid="{00000000-0005-0000-0000-0000186F0000}"/>
    <cellStyle name="Note 2 5 11" xfId="14657" xr:uid="{00000000-0005-0000-0000-0000196F0000}"/>
    <cellStyle name="Note 2 5 12" xfId="18769" xr:uid="{00000000-0005-0000-0000-00001A6F0000}"/>
    <cellStyle name="Note 2 5 2" xfId="867" xr:uid="{00000000-0005-0000-0000-00001B6F0000}"/>
    <cellStyle name="Note 2 5 2 10" xfId="22920" xr:uid="{00000000-0005-0000-0000-00001C6F0000}"/>
    <cellStyle name="Note 2 5 2 11" xfId="27072" xr:uid="{00000000-0005-0000-0000-00001D6F0000}"/>
    <cellStyle name="Note 2 5 2 2" xfId="2625" xr:uid="{00000000-0005-0000-0000-00001E6F0000}"/>
    <cellStyle name="Note 2 5 2 2 2" xfId="4234" xr:uid="{00000000-0005-0000-0000-00001F6F0000}"/>
    <cellStyle name="Note 2 5 2 2 2 2" xfId="9208" xr:uid="{00000000-0005-0000-0000-0000206F0000}"/>
    <cellStyle name="Note 2 5 2 2 2 3" xfId="13485" xr:uid="{00000000-0005-0000-0000-0000216F0000}"/>
    <cellStyle name="Note 2 5 2 2 2 4" xfId="17743" xr:uid="{00000000-0005-0000-0000-0000226F0000}"/>
    <cellStyle name="Note 2 5 2 2 2 5" xfId="21962" xr:uid="{00000000-0005-0000-0000-0000236F0000}"/>
    <cellStyle name="Note 2 5 2 2 2 6" xfId="26157" xr:uid="{00000000-0005-0000-0000-0000246F0000}"/>
    <cellStyle name="Note 2 5 2 2 2 7" xfId="30053" xr:uid="{00000000-0005-0000-0000-0000256F0000}"/>
    <cellStyle name="Note 2 5 2 2 3" xfId="7600" xr:uid="{00000000-0005-0000-0000-0000266F0000}"/>
    <cellStyle name="Note 2 5 2 2 4" xfId="11885" xr:uid="{00000000-0005-0000-0000-0000276F0000}"/>
    <cellStyle name="Note 2 5 2 2 5" xfId="16157" xr:uid="{00000000-0005-0000-0000-0000286F0000}"/>
    <cellStyle name="Note 2 5 2 2 6" xfId="20390" xr:uid="{00000000-0005-0000-0000-0000296F0000}"/>
    <cellStyle name="Note 2 5 2 2 7" xfId="24629" xr:uid="{00000000-0005-0000-0000-00002A6F0000}"/>
    <cellStyle name="Note 2 5 2 2 8" xfId="28703" xr:uid="{00000000-0005-0000-0000-00002B6F0000}"/>
    <cellStyle name="Note 2 5 2 3" xfId="1797" xr:uid="{00000000-0005-0000-0000-00002C6F0000}"/>
    <cellStyle name="Note 2 5 2 3 2" xfId="6771" xr:uid="{00000000-0005-0000-0000-00002D6F0000}"/>
    <cellStyle name="Note 2 5 2 3 3" xfId="11059" xr:uid="{00000000-0005-0000-0000-00002E6F0000}"/>
    <cellStyle name="Note 2 5 2 3 4" xfId="15334" xr:uid="{00000000-0005-0000-0000-00002F6F0000}"/>
    <cellStyle name="Note 2 5 2 3 5" xfId="19569" xr:uid="{00000000-0005-0000-0000-0000306F0000}"/>
    <cellStyle name="Note 2 5 2 3 6" xfId="23813" xr:uid="{00000000-0005-0000-0000-0000316F0000}"/>
    <cellStyle name="Note 2 5 2 3 7" xfId="27898" xr:uid="{00000000-0005-0000-0000-0000326F0000}"/>
    <cellStyle name="Note 2 5 2 4" xfId="3577" xr:uid="{00000000-0005-0000-0000-0000336F0000}"/>
    <cellStyle name="Note 2 5 2 4 2" xfId="8551" xr:uid="{00000000-0005-0000-0000-0000346F0000}"/>
    <cellStyle name="Note 2 5 2 4 3" xfId="12828" xr:uid="{00000000-0005-0000-0000-0000356F0000}"/>
    <cellStyle name="Note 2 5 2 4 4" xfId="17086" xr:uid="{00000000-0005-0000-0000-0000366F0000}"/>
    <cellStyle name="Note 2 5 2 4 5" xfId="21305" xr:uid="{00000000-0005-0000-0000-0000376F0000}"/>
    <cellStyle name="Note 2 5 2 4 6" xfId="25500" xr:uid="{00000000-0005-0000-0000-0000386F0000}"/>
    <cellStyle name="Note 2 5 2 4 7" xfId="29396" xr:uid="{00000000-0005-0000-0000-0000396F0000}"/>
    <cellStyle name="Note 2 5 2 5" xfId="4925" xr:uid="{00000000-0005-0000-0000-00003A6F0000}"/>
    <cellStyle name="Note 2 5 2 5 2" xfId="9897" xr:uid="{00000000-0005-0000-0000-00003B6F0000}"/>
    <cellStyle name="Note 2 5 2 5 3" xfId="14175" xr:uid="{00000000-0005-0000-0000-00003C6F0000}"/>
    <cellStyle name="Note 2 5 2 5 4" xfId="18431" xr:uid="{00000000-0005-0000-0000-00003D6F0000}"/>
    <cellStyle name="Note 2 5 2 5 5" xfId="22648" xr:uid="{00000000-0005-0000-0000-00003E6F0000}"/>
    <cellStyle name="Note 2 5 2 5 6" xfId="26834" xr:uid="{00000000-0005-0000-0000-00003F6F0000}"/>
    <cellStyle name="Note 2 5 2 5 7" xfId="30713" xr:uid="{00000000-0005-0000-0000-0000406F0000}"/>
    <cellStyle name="Note 2 5 2 6" xfId="5843" xr:uid="{00000000-0005-0000-0000-0000416F0000}"/>
    <cellStyle name="Note 2 5 2 7" xfId="10135" xr:uid="{00000000-0005-0000-0000-0000426F0000}"/>
    <cellStyle name="Note 2 5 2 8" xfId="14413" xr:uid="{00000000-0005-0000-0000-0000436F0000}"/>
    <cellStyle name="Note 2 5 2 9" xfId="18669" xr:uid="{00000000-0005-0000-0000-0000446F0000}"/>
    <cellStyle name="Note 2 5 3" xfId="2141" xr:uid="{00000000-0005-0000-0000-0000456F0000}"/>
    <cellStyle name="Note 2 5 3 2" xfId="3905" xr:uid="{00000000-0005-0000-0000-0000466F0000}"/>
    <cellStyle name="Note 2 5 3 2 2" xfId="8879" xr:uid="{00000000-0005-0000-0000-0000476F0000}"/>
    <cellStyle name="Note 2 5 3 2 3" xfId="13156" xr:uid="{00000000-0005-0000-0000-0000486F0000}"/>
    <cellStyle name="Note 2 5 3 2 4" xfId="17414" xr:uid="{00000000-0005-0000-0000-0000496F0000}"/>
    <cellStyle name="Note 2 5 3 2 5" xfId="21633" xr:uid="{00000000-0005-0000-0000-00004A6F0000}"/>
    <cellStyle name="Note 2 5 3 2 6" xfId="25828" xr:uid="{00000000-0005-0000-0000-00004B6F0000}"/>
    <cellStyle name="Note 2 5 3 2 7" xfId="29724" xr:uid="{00000000-0005-0000-0000-00004C6F0000}"/>
    <cellStyle name="Note 2 5 3 3" xfId="7115" xr:uid="{00000000-0005-0000-0000-00004D6F0000}"/>
    <cellStyle name="Note 2 5 3 4" xfId="11400" xr:uid="{00000000-0005-0000-0000-00004E6F0000}"/>
    <cellStyle name="Note 2 5 3 5" xfId="15672" xr:uid="{00000000-0005-0000-0000-00004F6F0000}"/>
    <cellStyle name="Note 2 5 3 6" xfId="19906" xr:uid="{00000000-0005-0000-0000-0000506F0000}"/>
    <cellStyle name="Note 2 5 3 7" xfId="24144" xr:uid="{00000000-0005-0000-0000-0000516F0000}"/>
    <cellStyle name="Note 2 5 3 8" xfId="28222" xr:uid="{00000000-0005-0000-0000-0000526F0000}"/>
    <cellStyle name="Note 2 5 4" xfId="1283" xr:uid="{00000000-0005-0000-0000-0000536F0000}"/>
    <cellStyle name="Note 2 5 4 2" xfId="6258" xr:uid="{00000000-0005-0000-0000-0000546F0000}"/>
    <cellStyle name="Note 2 5 4 3" xfId="10547" xr:uid="{00000000-0005-0000-0000-0000556F0000}"/>
    <cellStyle name="Note 2 5 4 4" xfId="14823" xr:uid="{00000000-0005-0000-0000-0000566F0000}"/>
    <cellStyle name="Note 2 5 4 5" xfId="19065" xr:uid="{00000000-0005-0000-0000-0000576F0000}"/>
    <cellStyle name="Note 2 5 4 6" xfId="23311" xr:uid="{00000000-0005-0000-0000-0000586F0000}"/>
    <cellStyle name="Note 2 5 4 7" xfId="27415" xr:uid="{00000000-0005-0000-0000-0000596F0000}"/>
    <cellStyle name="Note 2 5 5" xfId="3248" xr:uid="{00000000-0005-0000-0000-00005A6F0000}"/>
    <cellStyle name="Note 2 5 5 2" xfId="8221" xr:uid="{00000000-0005-0000-0000-00005B6F0000}"/>
    <cellStyle name="Note 2 5 5 3" xfId="12498" xr:uid="{00000000-0005-0000-0000-00005C6F0000}"/>
    <cellStyle name="Note 2 5 5 4" xfId="16757" xr:uid="{00000000-0005-0000-0000-00005D6F0000}"/>
    <cellStyle name="Note 2 5 5 5" xfId="20975" xr:uid="{00000000-0005-0000-0000-00005E6F0000}"/>
    <cellStyle name="Note 2 5 5 6" xfId="25171" xr:uid="{00000000-0005-0000-0000-00005F6F0000}"/>
    <cellStyle name="Note 2 5 5 7" xfId="29067" xr:uid="{00000000-0005-0000-0000-0000606F0000}"/>
    <cellStyle name="Note 2 5 6" xfId="4596" xr:uid="{00000000-0005-0000-0000-0000616F0000}"/>
    <cellStyle name="Note 2 5 6 2" xfId="9568" xr:uid="{00000000-0005-0000-0000-0000626F0000}"/>
    <cellStyle name="Note 2 5 6 3" xfId="13846" xr:uid="{00000000-0005-0000-0000-0000636F0000}"/>
    <cellStyle name="Note 2 5 6 4" xfId="18102" xr:uid="{00000000-0005-0000-0000-0000646F0000}"/>
    <cellStyle name="Note 2 5 6 5" xfId="22319" xr:uid="{00000000-0005-0000-0000-0000656F0000}"/>
    <cellStyle name="Note 2 5 6 6" xfId="26505" xr:uid="{00000000-0005-0000-0000-0000666F0000}"/>
    <cellStyle name="Note 2 5 6 7" xfId="30384" xr:uid="{00000000-0005-0000-0000-0000676F0000}"/>
    <cellStyle name="Note 2 5 7" xfId="5470" xr:uid="{00000000-0005-0000-0000-0000686F0000}"/>
    <cellStyle name="Note 2 5 8" xfId="5122" xr:uid="{00000000-0005-0000-0000-0000696F0000}"/>
    <cellStyle name="Note 2 5 9" xfId="7901" xr:uid="{00000000-0005-0000-0000-00006A6F0000}"/>
    <cellStyle name="Note 2 6" xfId="594" xr:uid="{00000000-0005-0000-0000-00006B6F0000}"/>
    <cellStyle name="Note 2 6 10" xfId="5055" xr:uid="{00000000-0005-0000-0000-00006C6F0000}"/>
    <cellStyle name="Note 2 6 11" xfId="20444" xr:uid="{00000000-0005-0000-0000-00006D6F0000}"/>
    <cellStyle name="Note 2 6 12" xfId="20593" xr:uid="{00000000-0005-0000-0000-00006E6F0000}"/>
    <cellStyle name="Note 2 6 2" xfId="1799" xr:uid="{00000000-0005-0000-0000-00006F6F0000}"/>
    <cellStyle name="Note 2 6 2 2" xfId="2627" xr:uid="{00000000-0005-0000-0000-0000706F0000}"/>
    <cellStyle name="Note 2 6 2 2 2" xfId="7602" xr:uid="{00000000-0005-0000-0000-0000716F0000}"/>
    <cellStyle name="Note 2 6 2 2 3" xfId="11887" xr:uid="{00000000-0005-0000-0000-0000726F0000}"/>
    <cellStyle name="Note 2 6 2 2 4" xfId="16159" xr:uid="{00000000-0005-0000-0000-0000736F0000}"/>
    <cellStyle name="Note 2 6 2 2 5" xfId="20392" xr:uid="{00000000-0005-0000-0000-0000746F0000}"/>
    <cellStyle name="Note 2 6 2 2 6" xfId="24631" xr:uid="{00000000-0005-0000-0000-0000756F0000}"/>
    <cellStyle name="Note 2 6 2 2 7" xfId="28705" xr:uid="{00000000-0005-0000-0000-0000766F0000}"/>
    <cellStyle name="Note 2 6 2 3" xfId="3961" xr:uid="{00000000-0005-0000-0000-0000776F0000}"/>
    <cellStyle name="Note 2 6 2 3 2" xfId="8935" xr:uid="{00000000-0005-0000-0000-0000786F0000}"/>
    <cellStyle name="Note 2 6 2 3 3" xfId="13212" xr:uid="{00000000-0005-0000-0000-0000796F0000}"/>
    <cellStyle name="Note 2 6 2 3 4" xfId="17470" xr:uid="{00000000-0005-0000-0000-00007A6F0000}"/>
    <cellStyle name="Note 2 6 2 3 5" xfId="21689" xr:uid="{00000000-0005-0000-0000-00007B6F0000}"/>
    <cellStyle name="Note 2 6 2 3 6" xfId="25884" xr:uid="{00000000-0005-0000-0000-00007C6F0000}"/>
    <cellStyle name="Note 2 6 2 3 7" xfId="29780" xr:uid="{00000000-0005-0000-0000-00007D6F0000}"/>
    <cellStyle name="Note 2 6 2 4" xfId="6773" xr:uid="{00000000-0005-0000-0000-00007E6F0000}"/>
    <cellStyle name="Note 2 6 2 5" xfId="11061" xr:uid="{00000000-0005-0000-0000-00007F6F0000}"/>
    <cellStyle name="Note 2 6 2 6" xfId="15336" xr:uid="{00000000-0005-0000-0000-0000806F0000}"/>
    <cellStyle name="Note 2 6 2 7" xfId="19571" xr:uid="{00000000-0005-0000-0000-0000816F0000}"/>
    <cellStyle name="Note 2 6 2 8" xfId="23815" xr:uid="{00000000-0005-0000-0000-0000826F0000}"/>
    <cellStyle name="Note 2 6 2 9" xfId="27900" xr:uid="{00000000-0005-0000-0000-0000836F0000}"/>
    <cellStyle name="Note 2 6 3" xfId="2626" xr:uid="{00000000-0005-0000-0000-0000846F0000}"/>
    <cellStyle name="Note 2 6 3 2" xfId="7601" xr:uid="{00000000-0005-0000-0000-0000856F0000}"/>
    <cellStyle name="Note 2 6 3 3" xfId="11886" xr:uid="{00000000-0005-0000-0000-0000866F0000}"/>
    <cellStyle name="Note 2 6 3 4" xfId="16158" xr:uid="{00000000-0005-0000-0000-0000876F0000}"/>
    <cellStyle name="Note 2 6 3 5" xfId="20391" xr:uid="{00000000-0005-0000-0000-0000886F0000}"/>
    <cellStyle name="Note 2 6 3 6" xfId="24630" xr:uid="{00000000-0005-0000-0000-0000896F0000}"/>
    <cellStyle name="Note 2 6 3 7" xfId="28704" xr:uid="{00000000-0005-0000-0000-00008A6F0000}"/>
    <cellStyle name="Note 2 6 4" xfId="1798" xr:uid="{00000000-0005-0000-0000-00008B6F0000}"/>
    <cellStyle name="Note 2 6 4 2" xfId="6772" xr:uid="{00000000-0005-0000-0000-00008C6F0000}"/>
    <cellStyle name="Note 2 6 4 3" xfId="11060" xr:uid="{00000000-0005-0000-0000-00008D6F0000}"/>
    <cellStyle name="Note 2 6 4 4" xfId="15335" xr:uid="{00000000-0005-0000-0000-00008E6F0000}"/>
    <cellStyle name="Note 2 6 4 5" xfId="19570" xr:uid="{00000000-0005-0000-0000-00008F6F0000}"/>
    <cellStyle name="Note 2 6 4 6" xfId="23814" xr:uid="{00000000-0005-0000-0000-0000906F0000}"/>
    <cellStyle name="Note 2 6 4 7" xfId="27899" xr:uid="{00000000-0005-0000-0000-0000916F0000}"/>
    <cellStyle name="Note 2 6 5" xfId="3304" xr:uid="{00000000-0005-0000-0000-0000926F0000}"/>
    <cellStyle name="Note 2 6 5 2" xfId="8278" xr:uid="{00000000-0005-0000-0000-0000936F0000}"/>
    <cellStyle name="Note 2 6 5 3" xfId="12555" xr:uid="{00000000-0005-0000-0000-0000946F0000}"/>
    <cellStyle name="Note 2 6 5 4" xfId="16813" xr:uid="{00000000-0005-0000-0000-0000956F0000}"/>
    <cellStyle name="Note 2 6 5 5" xfId="21032" xr:uid="{00000000-0005-0000-0000-0000966F0000}"/>
    <cellStyle name="Note 2 6 5 6" xfId="25227" xr:uid="{00000000-0005-0000-0000-0000976F0000}"/>
    <cellStyle name="Note 2 6 5 7" xfId="29123" xr:uid="{00000000-0005-0000-0000-0000986F0000}"/>
    <cellStyle name="Note 2 6 6" xfId="4652" xr:uid="{00000000-0005-0000-0000-0000996F0000}"/>
    <cellStyle name="Note 2 6 6 2" xfId="9624" xr:uid="{00000000-0005-0000-0000-00009A6F0000}"/>
    <cellStyle name="Note 2 6 6 3" xfId="13902" xr:uid="{00000000-0005-0000-0000-00009B6F0000}"/>
    <cellStyle name="Note 2 6 6 4" xfId="18158" xr:uid="{00000000-0005-0000-0000-00009C6F0000}"/>
    <cellStyle name="Note 2 6 6 5" xfId="22375" xr:uid="{00000000-0005-0000-0000-00009D6F0000}"/>
    <cellStyle name="Note 2 6 6 6" xfId="26561" xr:uid="{00000000-0005-0000-0000-00009E6F0000}"/>
    <cellStyle name="Note 2 6 6 7" xfId="30440" xr:uid="{00000000-0005-0000-0000-00009F6F0000}"/>
    <cellStyle name="Note 2 6 7" xfId="5570" xr:uid="{00000000-0005-0000-0000-0000A06F0000}"/>
    <cellStyle name="Note 2 6 8" xfId="5534" xr:uid="{00000000-0005-0000-0000-0000A16F0000}"/>
    <cellStyle name="Note 2 6 9" xfId="5538" xr:uid="{00000000-0005-0000-0000-0000A26F0000}"/>
    <cellStyle name="Note 2 7" xfId="1800" xr:uid="{00000000-0005-0000-0000-0000A36F0000}"/>
    <cellStyle name="Note 2 7 2" xfId="2628" xr:uid="{00000000-0005-0000-0000-0000A46F0000}"/>
    <cellStyle name="Note 2 7 2 2" xfId="7603" xr:uid="{00000000-0005-0000-0000-0000A56F0000}"/>
    <cellStyle name="Note 2 7 2 3" xfId="11888" xr:uid="{00000000-0005-0000-0000-0000A66F0000}"/>
    <cellStyle name="Note 2 7 2 4" xfId="16160" xr:uid="{00000000-0005-0000-0000-0000A76F0000}"/>
    <cellStyle name="Note 2 7 2 5" xfId="20393" xr:uid="{00000000-0005-0000-0000-0000A86F0000}"/>
    <cellStyle name="Note 2 7 2 6" xfId="24632" xr:uid="{00000000-0005-0000-0000-0000A96F0000}"/>
    <cellStyle name="Note 2 7 2 7" xfId="28706" xr:uid="{00000000-0005-0000-0000-0000AA6F0000}"/>
    <cellStyle name="Note 2 7 3" xfId="3632" xr:uid="{00000000-0005-0000-0000-0000AB6F0000}"/>
    <cellStyle name="Note 2 7 3 2" xfId="8606" xr:uid="{00000000-0005-0000-0000-0000AC6F0000}"/>
    <cellStyle name="Note 2 7 3 3" xfId="12883" xr:uid="{00000000-0005-0000-0000-0000AD6F0000}"/>
    <cellStyle name="Note 2 7 3 4" xfId="17141" xr:uid="{00000000-0005-0000-0000-0000AE6F0000}"/>
    <cellStyle name="Note 2 7 3 5" xfId="21360" xr:uid="{00000000-0005-0000-0000-0000AF6F0000}"/>
    <cellStyle name="Note 2 7 3 6" xfId="25555" xr:uid="{00000000-0005-0000-0000-0000B06F0000}"/>
    <cellStyle name="Note 2 7 3 7" xfId="29451" xr:uid="{00000000-0005-0000-0000-0000B16F0000}"/>
    <cellStyle name="Note 2 7 4" xfId="6774" xr:uid="{00000000-0005-0000-0000-0000B26F0000}"/>
    <cellStyle name="Note 2 7 5" xfId="11062" xr:uid="{00000000-0005-0000-0000-0000B36F0000}"/>
    <cellStyle name="Note 2 7 6" xfId="15337" xr:uid="{00000000-0005-0000-0000-0000B46F0000}"/>
    <cellStyle name="Note 2 7 7" xfId="19572" xr:uid="{00000000-0005-0000-0000-0000B56F0000}"/>
    <cellStyle name="Note 2 7 8" xfId="23816" xr:uid="{00000000-0005-0000-0000-0000B66F0000}"/>
    <cellStyle name="Note 2 7 9" xfId="27901" xr:uid="{00000000-0005-0000-0000-0000B76F0000}"/>
    <cellStyle name="Note 2 8" xfId="1846" xr:uid="{00000000-0005-0000-0000-0000B86F0000}"/>
    <cellStyle name="Note 2 8 2" xfId="6820" xr:uid="{00000000-0005-0000-0000-0000B96F0000}"/>
    <cellStyle name="Note 2 8 3" xfId="11106" xr:uid="{00000000-0005-0000-0000-0000BA6F0000}"/>
    <cellStyle name="Note 2 8 4" xfId="15380" xr:uid="{00000000-0005-0000-0000-0000BB6F0000}"/>
    <cellStyle name="Note 2 8 5" xfId="19615" xr:uid="{00000000-0005-0000-0000-0000BC6F0000}"/>
    <cellStyle name="Note 2 8 6" xfId="23855" xr:uid="{00000000-0005-0000-0000-0000BD6F0000}"/>
    <cellStyle name="Note 2 8 7" xfId="27936" xr:uid="{00000000-0005-0000-0000-0000BE6F0000}"/>
    <cellStyle name="Note 2 9" xfId="930" xr:uid="{00000000-0005-0000-0000-0000BF6F0000}"/>
    <cellStyle name="Note 2 9 2" xfId="5906" xr:uid="{00000000-0005-0000-0000-0000C06F0000}"/>
    <cellStyle name="Note 2 9 3" xfId="10197" xr:uid="{00000000-0005-0000-0000-0000C16F0000}"/>
    <cellStyle name="Note 2 9 4" xfId="14475" xr:uid="{00000000-0005-0000-0000-0000C26F0000}"/>
    <cellStyle name="Note 2 9 5" xfId="18729" xr:uid="{00000000-0005-0000-0000-0000C36F0000}"/>
    <cellStyle name="Note 2 9 6" xfId="22980" xr:uid="{00000000-0005-0000-0000-0000C46F0000}"/>
    <cellStyle name="Note 2 9 7" xfId="27127" xr:uid="{00000000-0005-0000-0000-0000C56F0000}"/>
    <cellStyle name="Note 3" xfId="158" xr:uid="{00000000-0005-0000-0000-0000C66F0000}"/>
    <cellStyle name="Note 3 2" xfId="1801" xr:uid="{00000000-0005-0000-0000-0000C76F0000}"/>
    <cellStyle name="Note 3 2 2" xfId="2629" xr:uid="{00000000-0005-0000-0000-0000C86F0000}"/>
    <cellStyle name="Note 3 2 3" xfId="2850" xr:uid="{00000000-0005-0000-0000-0000C96F0000}"/>
    <cellStyle name="Note 3 3" xfId="1842" xr:uid="{00000000-0005-0000-0000-0000CA6F0000}"/>
    <cellStyle name="Note 3 3 2" xfId="2864" xr:uid="{00000000-0005-0000-0000-0000CB6F0000}"/>
    <cellStyle name="Note 4" xfId="105" xr:uid="{00000000-0005-0000-0000-0000CC6F0000}"/>
    <cellStyle name="Note 4 10" xfId="4343" xr:uid="{00000000-0005-0000-0000-0000CD6F0000}"/>
    <cellStyle name="Note 4 10 2" xfId="9315" xr:uid="{00000000-0005-0000-0000-0000CE6F0000}"/>
    <cellStyle name="Note 4 10 3" xfId="13593" xr:uid="{00000000-0005-0000-0000-0000CF6F0000}"/>
    <cellStyle name="Note 4 10 4" xfId="17849" xr:uid="{00000000-0005-0000-0000-0000D06F0000}"/>
    <cellStyle name="Note 4 10 5" xfId="22066" xr:uid="{00000000-0005-0000-0000-0000D16F0000}"/>
    <cellStyle name="Note 4 10 6" xfId="26252" xr:uid="{00000000-0005-0000-0000-0000D26F0000}"/>
    <cellStyle name="Note 4 10 7" xfId="30131" xr:uid="{00000000-0005-0000-0000-0000D36F0000}"/>
    <cellStyle name="Note 4 11" xfId="5084" xr:uid="{00000000-0005-0000-0000-0000D46F0000}"/>
    <cellStyle name="Note 4 12" xfId="7786" xr:uid="{00000000-0005-0000-0000-0000D56F0000}"/>
    <cellStyle name="Note 4 13" xfId="12067" xr:uid="{00000000-0005-0000-0000-0000D66F0000}"/>
    <cellStyle name="Note 4 14" xfId="16335" xr:uid="{00000000-0005-0000-0000-0000D76F0000}"/>
    <cellStyle name="Note 4 15" xfId="20618" xr:uid="{00000000-0005-0000-0000-0000D86F0000}"/>
    <cellStyle name="Note 4 16" xfId="24778" xr:uid="{00000000-0005-0000-0000-0000D96F0000}"/>
    <cellStyle name="Note 4 2" xfId="296" xr:uid="{00000000-0005-0000-0000-0000DA6F0000}"/>
    <cellStyle name="Note 4 2 10" xfId="11951" xr:uid="{00000000-0005-0000-0000-0000DB6F0000}"/>
    <cellStyle name="Note 4 2 11" xfId="16225" xr:uid="{00000000-0005-0000-0000-0000DC6F0000}"/>
    <cellStyle name="Note 4 2 12" xfId="18764" xr:uid="{00000000-0005-0000-0000-0000DD6F0000}"/>
    <cellStyle name="Note 4 2 13" xfId="24688" xr:uid="{00000000-0005-0000-0000-0000DE6F0000}"/>
    <cellStyle name="Note 4 2 2" xfId="460" xr:uid="{00000000-0005-0000-0000-0000DF6F0000}"/>
    <cellStyle name="Note 4 2 2 10" xfId="16327" xr:uid="{00000000-0005-0000-0000-0000E06F0000}"/>
    <cellStyle name="Note 4 2 2 11" xfId="22026" xr:uid="{00000000-0005-0000-0000-0000E16F0000}"/>
    <cellStyle name="Note 4 2 2 12" xfId="24772" xr:uid="{00000000-0005-0000-0000-0000E26F0000}"/>
    <cellStyle name="Note 4 2 2 2" xfId="834" xr:uid="{00000000-0005-0000-0000-0000E36F0000}"/>
    <cellStyle name="Note 4 2 2 2 10" xfId="22887" xr:uid="{00000000-0005-0000-0000-0000E46F0000}"/>
    <cellStyle name="Note 4 2 2 2 11" xfId="27039" xr:uid="{00000000-0005-0000-0000-0000E56F0000}"/>
    <cellStyle name="Note 4 2 2 2 2" xfId="2630" xr:uid="{00000000-0005-0000-0000-0000E66F0000}"/>
    <cellStyle name="Note 4 2 2 2 2 2" xfId="4201" xr:uid="{00000000-0005-0000-0000-0000E76F0000}"/>
    <cellStyle name="Note 4 2 2 2 2 2 2" xfId="9175" xr:uid="{00000000-0005-0000-0000-0000E86F0000}"/>
    <cellStyle name="Note 4 2 2 2 2 2 3" xfId="13452" xr:uid="{00000000-0005-0000-0000-0000E96F0000}"/>
    <cellStyle name="Note 4 2 2 2 2 2 4" xfId="17710" xr:uid="{00000000-0005-0000-0000-0000EA6F0000}"/>
    <cellStyle name="Note 4 2 2 2 2 2 5" xfId="21929" xr:uid="{00000000-0005-0000-0000-0000EB6F0000}"/>
    <cellStyle name="Note 4 2 2 2 2 2 6" xfId="26124" xr:uid="{00000000-0005-0000-0000-0000EC6F0000}"/>
    <cellStyle name="Note 4 2 2 2 2 2 7" xfId="30020" xr:uid="{00000000-0005-0000-0000-0000ED6F0000}"/>
    <cellStyle name="Note 4 2 2 2 2 3" xfId="7605" xr:uid="{00000000-0005-0000-0000-0000EE6F0000}"/>
    <cellStyle name="Note 4 2 2 2 2 4" xfId="11890" xr:uid="{00000000-0005-0000-0000-0000EF6F0000}"/>
    <cellStyle name="Note 4 2 2 2 2 5" xfId="16162" xr:uid="{00000000-0005-0000-0000-0000F06F0000}"/>
    <cellStyle name="Note 4 2 2 2 2 6" xfId="20395" xr:uid="{00000000-0005-0000-0000-0000F16F0000}"/>
    <cellStyle name="Note 4 2 2 2 2 7" xfId="24634" xr:uid="{00000000-0005-0000-0000-0000F26F0000}"/>
    <cellStyle name="Note 4 2 2 2 2 8" xfId="28707" xr:uid="{00000000-0005-0000-0000-0000F36F0000}"/>
    <cellStyle name="Note 4 2 2 2 3" xfId="1802" xr:uid="{00000000-0005-0000-0000-0000F46F0000}"/>
    <cellStyle name="Note 4 2 2 2 3 2" xfId="6776" xr:uid="{00000000-0005-0000-0000-0000F56F0000}"/>
    <cellStyle name="Note 4 2 2 2 3 3" xfId="11064" xr:uid="{00000000-0005-0000-0000-0000F66F0000}"/>
    <cellStyle name="Note 4 2 2 2 3 4" xfId="15339" xr:uid="{00000000-0005-0000-0000-0000F76F0000}"/>
    <cellStyle name="Note 4 2 2 2 3 5" xfId="19573" xr:uid="{00000000-0005-0000-0000-0000F86F0000}"/>
    <cellStyle name="Note 4 2 2 2 3 6" xfId="23818" xr:uid="{00000000-0005-0000-0000-0000F96F0000}"/>
    <cellStyle name="Note 4 2 2 2 3 7" xfId="27902" xr:uid="{00000000-0005-0000-0000-0000FA6F0000}"/>
    <cellStyle name="Note 4 2 2 2 4" xfId="3544" xr:uid="{00000000-0005-0000-0000-0000FB6F0000}"/>
    <cellStyle name="Note 4 2 2 2 4 2" xfId="8518" xr:uid="{00000000-0005-0000-0000-0000FC6F0000}"/>
    <cellStyle name="Note 4 2 2 2 4 3" xfId="12795" xr:uid="{00000000-0005-0000-0000-0000FD6F0000}"/>
    <cellStyle name="Note 4 2 2 2 4 4" xfId="17053" xr:uid="{00000000-0005-0000-0000-0000FE6F0000}"/>
    <cellStyle name="Note 4 2 2 2 4 5" xfId="21272" xr:uid="{00000000-0005-0000-0000-0000FF6F0000}"/>
    <cellStyle name="Note 4 2 2 2 4 6" xfId="25467" xr:uid="{00000000-0005-0000-0000-000000700000}"/>
    <cellStyle name="Note 4 2 2 2 4 7" xfId="29363" xr:uid="{00000000-0005-0000-0000-000001700000}"/>
    <cellStyle name="Note 4 2 2 2 5" xfId="4892" xr:uid="{00000000-0005-0000-0000-000002700000}"/>
    <cellStyle name="Note 4 2 2 2 5 2" xfId="9864" xr:uid="{00000000-0005-0000-0000-000003700000}"/>
    <cellStyle name="Note 4 2 2 2 5 3" xfId="14142" xr:uid="{00000000-0005-0000-0000-000004700000}"/>
    <cellStyle name="Note 4 2 2 2 5 4" xfId="18398" xr:uid="{00000000-0005-0000-0000-000005700000}"/>
    <cellStyle name="Note 4 2 2 2 5 5" xfId="22615" xr:uid="{00000000-0005-0000-0000-000006700000}"/>
    <cellStyle name="Note 4 2 2 2 5 6" xfId="26801" xr:uid="{00000000-0005-0000-0000-000007700000}"/>
    <cellStyle name="Note 4 2 2 2 5 7" xfId="30680" xr:uid="{00000000-0005-0000-0000-000008700000}"/>
    <cellStyle name="Note 4 2 2 2 6" xfId="5810" xr:uid="{00000000-0005-0000-0000-000009700000}"/>
    <cellStyle name="Note 4 2 2 2 7" xfId="10102" xr:uid="{00000000-0005-0000-0000-00000A700000}"/>
    <cellStyle name="Note 4 2 2 2 8" xfId="14380" xr:uid="{00000000-0005-0000-0000-00000B700000}"/>
    <cellStyle name="Note 4 2 2 2 9" xfId="18636" xr:uid="{00000000-0005-0000-0000-00000C700000}"/>
    <cellStyle name="Note 4 2 2 3" xfId="2093" xr:uid="{00000000-0005-0000-0000-00000D700000}"/>
    <cellStyle name="Note 4 2 2 3 2" xfId="3872" xr:uid="{00000000-0005-0000-0000-00000E700000}"/>
    <cellStyle name="Note 4 2 2 3 2 2" xfId="8846" xr:uid="{00000000-0005-0000-0000-00000F700000}"/>
    <cellStyle name="Note 4 2 2 3 2 3" xfId="13123" xr:uid="{00000000-0005-0000-0000-000010700000}"/>
    <cellStyle name="Note 4 2 2 3 2 4" xfId="17381" xr:uid="{00000000-0005-0000-0000-000011700000}"/>
    <cellStyle name="Note 4 2 2 3 2 5" xfId="21600" xr:uid="{00000000-0005-0000-0000-000012700000}"/>
    <cellStyle name="Note 4 2 2 3 2 6" xfId="25795" xr:uid="{00000000-0005-0000-0000-000013700000}"/>
    <cellStyle name="Note 4 2 2 3 2 7" xfId="29691" xr:uid="{00000000-0005-0000-0000-000014700000}"/>
    <cellStyle name="Note 4 2 2 3 3" xfId="7067" xr:uid="{00000000-0005-0000-0000-000015700000}"/>
    <cellStyle name="Note 4 2 2 3 4" xfId="11352" xr:uid="{00000000-0005-0000-0000-000016700000}"/>
    <cellStyle name="Note 4 2 2 3 5" xfId="15624" xr:uid="{00000000-0005-0000-0000-000017700000}"/>
    <cellStyle name="Note 4 2 2 3 6" xfId="19858" xr:uid="{00000000-0005-0000-0000-000018700000}"/>
    <cellStyle name="Note 4 2 2 3 7" xfId="24096" xr:uid="{00000000-0005-0000-0000-000019700000}"/>
    <cellStyle name="Note 4 2 2 3 8" xfId="28174" xr:uid="{00000000-0005-0000-0000-00001A700000}"/>
    <cellStyle name="Note 4 2 2 4" xfId="1232" xr:uid="{00000000-0005-0000-0000-00001B700000}"/>
    <cellStyle name="Note 4 2 2 4 2" xfId="6207" xr:uid="{00000000-0005-0000-0000-00001C700000}"/>
    <cellStyle name="Note 4 2 2 4 3" xfId="10496" xr:uid="{00000000-0005-0000-0000-00001D700000}"/>
    <cellStyle name="Note 4 2 2 4 4" xfId="14774" xr:uid="{00000000-0005-0000-0000-00001E700000}"/>
    <cellStyle name="Note 4 2 2 4 5" xfId="19016" xr:uid="{00000000-0005-0000-0000-00001F700000}"/>
    <cellStyle name="Note 4 2 2 4 6" xfId="23262" xr:uid="{00000000-0005-0000-0000-000020700000}"/>
    <cellStyle name="Note 4 2 2 4 7" xfId="27367" xr:uid="{00000000-0005-0000-0000-000021700000}"/>
    <cellStyle name="Note 4 2 2 5" xfId="3215" xr:uid="{00000000-0005-0000-0000-000022700000}"/>
    <cellStyle name="Note 4 2 2 5 2" xfId="8188" xr:uid="{00000000-0005-0000-0000-000023700000}"/>
    <cellStyle name="Note 4 2 2 5 3" xfId="12465" xr:uid="{00000000-0005-0000-0000-000024700000}"/>
    <cellStyle name="Note 4 2 2 5 4" xfId="16724" xr:uid="{00000000-0005-0000-0000-000025700000}"/>
    <cellStyle name="Note 4 2 2 5 5" xfId="20942" xr:uid="{00000000-0005-0000-0000-000026700000}"/>
    <cellStyle name="Note 4 2 2 5 6" xfId="25138" xr:uid="{00000000-0005-0000-0000-000027700000}"/>
    <cellStyle name="Note 4 2 2 5 7" xfId="29034" xr:uid="{00000000-0005-0000-0000-000028700000}"/>
    <cellStyle name="Note 4 2 2 6" xfId="4563" xr:uid="{00000000-0005-0000-0000-000029700000}"/>
    <cellStyle name="Note 4 2 2 6 2" xfId="9535" xr:uid="{00000000-0005-0000-0000-00002A700000}"/>
    <cellStyle name="Note 4 2 2 6 3" xfId="13813" xr:uid="{00000000-0005-0000-0000-00002B700000}"/>
    <cellStyle name="Note 4 2 2 6 4" xfId="18069" xr:uid="{00000000-0005-0000-0000-00002C700000}"/>
    <cellStyle name="Note 4 2 2 6 5" xfId="22286" xr:uid="{00000000-0005-0000-0000-00002D700000}"/>
    <cellStyle name="Note 4 2 2 6 6" xfId="26472" xr:uid="{00000000-0005-0000-0000-00002E700000}"/>
    <cellStyle name="Note 4 2 2 6 7" xfId="30351" xr:uid="{00000000-0005-0000-0000-00002F700000}"/>
    <cellStyle name="Note 4 2 2 7" xfId="5437" xr:uid="{00000000-0005-0000-0000-000030700000}"/>
    <cellStyle name="Note 4 2 2 8" xfId="7777" xr:uid="{00000000-0005-0000-0000-000031700000}"/>
    <cellStyle name="Note 4 2 2 9" xfId="12058" xr:uid="{00000000-0005-0000-0000-000032700000}"/>
    <cellStyle name="Note 4 2 3" xfId="679" xr:uid="{00000000-0005-0000-0000-000033700000}"/>
    <cellStyle name="Note 4 2 3 10" xfId="22732" xr:uid="{00000000-0005-0000-0000-000034700000}"/>
    <cellStyle name="Note 4 2 3 11" xfId="24847" xr:uid="{00000000-0005-0000-0000-000035700000}"/>
    <cellStyle name="Note 4 2 3 2" xfId="2631" xr:uid="{00000000-0005-0000-0000-000036700000}"/>
    <cellStyle name="Note 4 2 3 2 2" xfId="4046" xr:uid="{00000000-0005-0000-0000-000037700000}"/>
    <cellStyle name="Note 4 2 3 2 2 2" xfId="9020" xr:uid="{00000000-0005-0000-0000-000038700000}"/>
    <cellStyle name="Note 4 2 3 2 2 3" xfId="13297" xr:uid="{00000000-0005-0000-0000-000039700000}"/>
    <cellStyle name="Note 4 2 3 2 2 4" xfId="17555" xr:uid="{00000000-0005-0000-0000-00003A700000}"/>
    <cellStyle name="Note 4 2 3 2 2 5" xfId="21774" xr:uid="{00000000-0005-0000-0000-00003B700000}"/>
    <cellStyle name="Note 4 2 3 2 2 6" xfId="25969" xr:uid="{00000000-0005-0000-0000-00003C700000}"/>
    <cellStyle name="Note 4 2 3 2 2 7" xfId="29865" xr:uid="{00000000-0005-0000-0000-00003D700000}"/>
    <cellStyle name="Note 4 2 3 2 3" xfId="7606" xr:uid="{00000000-0005-0000-0000-00003E700000}"/>
    <cellStyle name="Note 4 2 3 2 4" xfId="11891" xr:uid="{00000000-0005-0000-0000-00003F700000}"/>
    <cellStyle name="Note 4 2 3 2 5" xfId="16163" xr:uid="{00000000-0005-0000-0000-000040700000}"/>
    <cellStyle name="Note 4 2 3 2 6" xfId="20396" xr:uid="{00000000-0005-0000-0000-000041700000}"/>
    <cellStyle name="Note 4 2 3 2 7" xfId="24635" xr:uid="{00000000-0005-0000-0000-000042700000}"/>
    <cellStyle name="Note 4 2 3 2 8" xfId="28708" xr:uid="{00000000-0005-0000-0000-000043700000}"/>
    <cellStyle name="Note 4 2 3 3" xfId="1803" xr:uid="{00000000-0005-0000-0000-000044700000}"/>
    <cellStyle name="Note 4 2 3 3 2" xfId="6777" xr:uid="{00000000-0005-0000-0000-000045700000}"/>
    <cellStyle name="Note 4 2 3 3 3" xfId="11065" xr:uid="{00000000-0005-0000-0000-000046700000}"/>
    <cellStyle name="Note 4 2 3 3 4" xfId="15340" xr:uid="{00000000-0005-0000-0000-000047700000}"/>
    <cellStyle name="Note 4 2 3 3 5" xfId="19574" xr:uid="{00000000-0005-0000-0000-000048700000}"/>
    <cellStyle name="Note 4 2 3 3 6" xfId="23819" xr:uid="{00000000-0005-0000-0000-000049700000}"/>
    <cellStyle name="Note 4 2 3 3 7" xfId="27903" xr:uid="{00000000-0005-0000-0000-00004A700000}"/>
    <cellStyle name="Note 4 2 3 4" xfId="3389" xr:uid="{00000000-0005-0000-0000-00004B700000}"/>
    <cellStyle name="Note 4 2 3 4 2" xfId="8363" xr:uid="{00000000-0005-0000-0000-00004C700000}"/>
    <cellStyle name="Note 4 2 3 4 3" xfId="12640" xr:uid="{00000000-0005-0000-0000-00004D700000}"/>
    <cellStyle name="Note 4 2 3 4 4" xfId="16898" xr:uid="{00000000-0005-0000-0000-00004E700000}"/>
    <cellStyle name="Note 4 2 3 4 5" xfId="21117" xr:uid="{00000000-0005-0000-0000-00004F700000}"/>
    <cellStyle name="Note 4 2 3 4 6" xfId="25312" xr:uid="{00000000-0005-0000-0000-000050700000}"/>
    <cellStyle name="Note 4 2 3 4 7" xfId="29208" xr:uid="{00000000-0005-0000-0000-000051700000}"/>
    <cellStyle name="Note 4 2 3 5" xfId="4737" xr:uid="{00000000-0005-0000-0000-000052700000}"/>
    <cellStyle name="Note 4 2 3 5 2" xfId="9709" xr:uid="{00000000-0005-0000-0000-000053700000}"/>
    <cellStyle name="Note 4 2 3 5 3" xfId="13987" xr:uid="{00000000-0005-0000-0000-000054700000}"/>
    <cellStyle name="Note 4 2 3 5 4" xfId="18243" xr:uid="{00000000-0005-0000-0000-000055700000}"/>
    <cellStyle name="Note 4 2 3 5 5" xfId="22460" xr:uid="{00000000-0005-0000-0000-000056700000}"/>
    <cellStyle name="Note 4 2 3 5 6" xfId="26646" xr:uid="{00000000-0005-0000-0000-000057700000}"/>
    <cellStyle name="Note 4 2 3 5 7" xfId="30525" xr:uid="{00000000-0005-0000-0000-000058700000}"/>
    <cellStyle name="Note 4 2 3 6" xfId="5655" xr:uid="{00000000-0005-0000-0000-000059700000}"/>
    <cellStyle name="Note 4 2 3 7" xfId="7883" xr:uid="{00000000-0005-0000-0000-00005A700000}"/>
    <cellStyle name="Note 4 2 3 8" xfId="12161" xr:uid="{00000000-0005-0000-0000-00005B700000}"/>
    <cellStyle name="Note 4 2 3 9" xfId="16423" xr:uid="{00000000-0005-0000-0000-00005C700000}"/>
    <cellStyle name="Note 4 2 4" xfId="1915" xr:uid="{00000000-0005-0000-0000-00005D700000}"/>
    <cellStyle name="Note 4 2 4 2" xfId="3717" xr:uid="{00000000-0005-0000-0000-00005E700000}"/>
    <cellStyle name="Note 4 2 4 2 2" xfId="8691" xr:uid="{00000000-0005-0000-0000-00005F700000}"/>
    <cellStyle name="Note 4 2 4 2 3" xfId="12968" xr:uid="{00000000-0005-0000-0000-000060700000}"/>
    <cellStyle name="Note 4 2 4 2 4" xfId="17226" xr:uid="{00000000-0005-0000-0000-000061700000}"/>
    <cellStyle name="Note 4 2 4 2 5" xfId="21445" xr:uid="{00000000-0005-0000-0000-000062700000}"/>
    <cellStyle name="Note 4 2 4 2 6" xfId="25640" xr:uid="{00000000-0005-0000-0000-000063700000}"/>
    <cellStyle name="Note 4 2 4 2 7" xfId="29536" xr:uid="{00000000-0005-0000-0000-000064700000}"/>
    <cellStyle name="Note 4 2 4 3" xfId="6889" xr:uid="{00000000-0005-0000-0000-000065700000}"/>
    <cellStyle name="Note 4 2 4 4" xfId="11175" xr:uid="{00000000-0005-0000-0000-000066700000}"/>
    <cellStyle name="Note 4 2 4 5" xfId="15447" xr:uid="{00000000-0005-0000-0000-000067700000}"/>
    <cellStyle name="Note 4 2 4 6" xfId="19684" xr:uid="{00000000-0005-0000-0000-000068700000}"/>
    <cellStyle name="Note 4 2 4 7" xfId="23922" xr:uid="{00000000-0005-0000-0000-000069700000}"/>
    <cellStyle name="Note 4 2 4 8" xfId="28003" xr:uid="{00000000-0005-0000-0000-00006A700000}"/>
    <cellStyle name="Note 4 2 5" xfId="1022" xr:uid="{00000000-0005-0000-0000-00006B700000}"/>
    <cellStyle name="Note 4 2 5 2" xfId="5998" xr:uid="{00000000-0005-0000-0000-00006C700000}"/>
    <cellStyle name="Note 4 2 5 3" xfId="10288" xr:uid="{00000000-0005-0000-0000-00006D700000}"/>
    <cellStyle name="Note 4 2 5 4" xfId="14566" xr:uid="{00000000-0005-0000-0000-00006E700000}"/>
    <cellStyle name="Note 4 2 5 5" xfId="18817" xr:uid="{00000000-0005-0000-0000-00006F700000}"/>
    <cellStyle name="Note 4 2 5 6" xfId="23065" xr:uid="{00000000-0005-0000-0000-000070700000}"/>
    <cellStyle name="Note 4 2 5 7" xfId="27195" xr:uid="{00000000-0005-0000-0000-000071700000}"/>
    <cellStyle name="Note 4 2 6" xfId="3060" xr:uid="{00000000-0005-0000-0000-000072700000}"/>
    <cellStyle name="Note 4 2 6 2" xfId="8033" xr:uid="{00000000-0005-0000-0000-000073700000}"/>
    <cellStyle name="Note 4 2 6 3" xfId="12310" xr:uid="{00000000-0005-0000-0000-000074700000}"/>
    <cellStyle name="Note 4 2 6 4" xfId="16569" xr:uid="{00000000-0005-0000-0000-000075700000}"/>
    <cellStyle name="Note 4 2 6 5" xfId="20787" xr:uid="{00000000-0005-0000-0000-000076700000}"/>
    <cellStyle name="Note 4 2 6 6" xfId="24983" xr:uid="{00000000-0005-0000-0000-000077700000}"/>
    <cellStyle name="Note 4 2 6 7" xfId="28879" xr:uid="{00000000-0005-0000-0000-000078700000}"/>
    <cellStyle name="Note 4 2 7" xfId="4408" xr:uid="{00000000-0005-0000-0000-000079700000}"/>
    <cellStyle name="Note 4 2 7 2" xfId="9380" xr:uid="{00000000-0005-0000-0000-00007A700000}"/>
    <cellStyle name="Note 4 2 7 3" xfId="13658" xr:uid="{00000000-0005-0000-0000-00007B700000}"/>
    <cellStyle name="Note 4 2 7 4" xfId="17914" xr:uid="{00000000-0005-0000-0000-00007C700000}"/>
    <cellStyle name="Note 4 2 7 5" xfId="22131" xr:uid="{00000000-0005-0000-0000-00007D700000}"/>
    <cellStyle name="Note 4 2 7 6" xfId="26317" xr:uid="{00000000-0005-0000-0000-00007E700000}"/>
    <cellStyle name="Note 4 2 7 7" xfId="30196" xr:uid="{00000000-0005-0000-0000-00007F700000}"/>
    <cellStyle name="Note 4 2 8" xfId="5273" xr:uid="{00000000-0005-0000-0000-000080700000}"/>
    <cellStyle name="Note 4 2 9" xfId="7669" xr:uid="{00000000-0005-0000-0000-000081700000}"/>
    <cellStyle name="Note 4 3" xfId="375" xr:uid="{00000000-0005-0000-0000-000082700000}"/>
    <cellStyle name="Note 4 3 10" xfId="16290" xr:uid="{00000000-0005-0000-0000-000083700000}"/>
    <cellStyle name="Note 4 3 11" xfId="20626" xr:uid="{00000000-0005-0000-0000-000084700000}"/>
    <cellStyle name="Note 4 3 12" xfId="24740" xr:uid="{00000000-0005-0000-0000-000085700000}"/>
    <cellStyle name="Note 4 3 2" xfId="749" xr:uid="{00000000-0005-0000-0000-000086700000}"/>
    <cellStyle name="Note 4 3 2 10" xfId="22802" xr:uid="{00000000-0005-0000-0000-000087700000}"/>
    <cellStyle name="Note 4 3 2 11" xfId="26954" xr:uid="{00000000-0005-0000-0000-000088700000}"/>
    <cellStyle name="Note 4 3 2 2" xfId="2632" xr:uid="{00000000-0005-0000-0000-000089700000}"/>
    <cellStyle name="Note 4 3 2 2 2" xfId="4116" xr:uid="{00000000-0005-0000-0000-00008A700000}"/>
    <cellStyle name="Note 4 3 2 2 2 2" xfId="9090" xr:uid="{00000000-0005-0000-0000-00008B700000}"/>
    <cellStyle name="Note 4 3 2 2 2 3" xfId="13367" xr:uid="{00000000-0005-0000-0000-00008C700000}"/>
    <cellStyle name="Note 4 3 2 2 2 4" xfId="17625" xr:uid="{00000000-0005-0000-0000-00008D700000}"/>
    <cellStyle name="Note 4 3 2 2 2 5" xfId="21844" xr:uid="{00000000-0005-0000-0000-00008E700000}"/>
    <cellStyle name="Note 4 3 2 2 2 6" xfId="26039" xr:uid="{00000000-0005-0000-0000-00008F700000}"/>
    <cellStyle name="Note 4 3 2 2 2 7" xfId="29935" xr:uid="{00000000-0005-0000-0000-000090700000}"/>
    <cellStyle name="Note 4 3 2 2 3" xfId="7607" xr:uid="{00000000-0005-0000-0000-000091700000}"/>
    <cellStyle name="Note 4 3 2 2 4" xfId="11892" xr:uid="{00000000-0005-0000-0000-000092700000}"/>
    <cellStyle name="Note 4 3 2 2 5" xfId="16164" xr:uid="{00000000-0005-0000-0000-000093700000}"/>
    <cellStyle name="Note 4 3 2 2 6" xfId="20397" xr:uid="{00000000-0005-0000-0000-000094700000}"/>
    <cellStyle name="Note 4 3 2 2 7" xfId="24636" xr:uid="{00000000-0005-0000-0000-000095700000}"/>
    <cellStyle name="Note 4 3 2 2 8" xfId="28709" xr:uid="{00000000-0005-0000-0000-000096700000}"/>
    <cellStyle name="Note 4 3 2 3" xfId="1804" xr:uid="{00000000-0005-0000-0000-000097700000}"/>
    <cellStyle name="Note 4 3 2 3 2" xfId="6778" xr:uid="{00000000-0005-0000-0000-000098700000}"/>
    <cellStyle name="Note 4 3 2 3 3" xfId="11066" xr:uid="{00000000-0005-0000-0000-000099700000}"/>
    <cellStyle name="Note 4 3 2 3 4" xfId="15341" xr:uid="{00000000-0005-0000-0000-00009A700000}"/>
    <cellStyle name="Note 4 3 2 3 5" xfId="19575" xr:uid="{00000000-0005-0000-0000-00009B700000}"/>
    <cellStyle name="Note 4 3 2 3 6" xfId="23820" xr:uid="{00000000-0005-0000-0000-00009C700000}"/>
    <cellStyle name="Note 4 3 2 3 7" xfId="27904" xr:uid="{00000000-0005-0000-0000-00009D700000}"/>
    <cellStyle name="Note 4 3 2 4" xfId="3459" xr:uid="{00000000-0005-0000-0000-00009E700000}"/>
    <cellStyle name="Note 4 3 2 4 2" xfId="8433" xr:uid="{00000000-0005-0000-0000-00009F700000}"/>
    <cellStyle name="Note 4 3 2 4 3" xfId="12710" xr:uid="{00000000-0005-0000-0000-0000A0700000}"/>
    <cellStyle name="Note 4 3 2 4 4" xfId="16968" xr:uid="{00000000-0005-0000-0000-0000A1700000}"/>
    <cellStyle name="Note 4 3 2 4 5" xfId="21187" xr:uid="{00000000-0005-0000-0000-0000A2700000}"/>
    <cellStyle name="Note 4 3 2 4 6" xfId="25382" xr:uid="{00000000-0005-0000-0000-0000A3700000}"/>
    <cellStyle name="Note 4 3 2 4 7" xfId="29278" xr:uid="{00000000-0005-0000-0000-0000A4700000}"/>
    <cellStyle name="Note 4 3 2 5" xfId="4807" xr:uid="{00000000-0005-0000-0000-0000A5700000}"/>
    <cellStyle name="Note 4 3 2 5 2" xfId="9779" xr:uid="{00000000-0005-0000-0000-0000A6700000}"/>
    <cellStyle name="Note 4 3 2 5 3" xfId="14057" xr:uid="{00000000-0005-0000-0000-0000A7700000}"/>
    <cellStyle name="Note 4 3 2 5 4" xfId="18313" xr:uid="{00000000-0005-0000-0000-0000A8700000}"/>
    <cellStyle name="Note 4 3 2 5 5" xfId="22530" xr:uid="{00000000-0005-0000-0000-0000A9700000}"/>
    <cellStyle name="Note 4 3 2 5 6" xfId="26716" xr:uid="{00000000-0005-0000-0000-0000AA700000}"/>
    <cellStyle name="Note 4 3 2 5 7" xfId="30595" xr:uid="{00000000-0005-0000-0000-0000AB700000}"/>
    <cellStyle name="Note 4 3 2 6" xfId="5725" xr:uid="{00000000-0005-0000-0000-0000AC700000}"/>
    <cellStyle name="Note 4 3 2 7" xfId="10017" xr:uid="{00000000-0005-0000-0000-0000AD700000}"/>
    <cellStyle name="Note 4 3 2 8" xfId="14295" xr:uid="{00000000-0005-0000-0000-0000AE700000}"/>
    <cellStyle name="Note 4 3 2 9" xfId="18551" xr:uid="{00000000-0005-0000-0000-0000AF700000}"/>
    <cellStyle name="Note 4 3 3" xfId="2008" xr:uid="{00000000-0005-0000-0000-0000B0700000}"/>
    <cellStyle name="Note 4 3 3 2" xfId="3787" xr:uid="{00000000-0005-0000-0000-0000B1700000}"/>
    <cellStyle name="Note 4 3 3 2 2" xfId="8761" xr:uid="{00000000-0005-0000-0000-0000B2700000}"/>
    <cellStyle name="Note 4 3 3 2 3" xfId="13038" xr:uid="{00000000-0005-0000-0000-0000B3700000}"/>
    <cellStyle name="Note 4 3 3 2 4" xfId="17296" xr:uid="{00000000-0005-0000-0000-0000B4700000}"/>
    <cellStyle name="Note 4 3 3 2 5" xfId="21515" xr:uid="{00000000-0005-0000-0000-0000B5700000}"/>
    <cellStyle name="Note 4 3 3 2 6" xfId="25710" xr:uid="{00000000-0005-0000-0000-0000B6700000}"/>
    <cellStyle name="Note 4 3 3 2 7" xfId="29606" xr:uid="{00000000-0005-0000-0000-0000B7700000}"/>
    <cellStyle name="Note 4 3 3 3" xfId="6982" xr:uid="{00000000-0005-0000-0000-0000B8700000}"/>
    <cellStyle name="Note 4 3 3 4" xfId="11267" xr:uid="{00000000-0005-0000-0000-0000B9700000}"/>
    <cellStyle name="Note 4 3 3 5" xfId="15539" xr:uid="{00000000-0005-0000-0000-0000BA700000}"/>
    <cellStyle name="Note 4 3 3 6" xfId="19773" xr:uid="{00000000-0005-0000-0000-0000BB700000}"/>
    <cellStyle name="Note 4 3 3 7" xfId="24011" xr:uid="{00000000-0005-0000-0000-0000BC700000}"/>
    <cellStyle name="Note 4 3 3 8" xfId="28089" xr:uid="{00000000-0005-0000-0000-0000BD700000}"/>
    <cellStyle name="Note 4 3 4" xfId="1147" xr:uid="{00000000-0005-0000-0000-0000BE700000}"/>
    <cellStyle name="Note 4 3 4 2" xfId="6122" xr:uid="{00000000-0005-0000-0000-0000BF700000}"/>
    <cellStyle name="Note 4 3 4 3" xfId="10411" xr:uid="{00000000-0005-0000-0000-0000C0700000}"/>
    <cellStyle name="Note 4 3 4 4" xfId="14689" xr:uid="{00000000-0005-0000-0000-0000C1700000}"/>
    <cellStyle name="Note 4 3 4 5" xfId="18931" xr:uid="{00000000-0005-0000-0000-0000C2700000}"/>
    <cellStyle name="Note 4 3 4 6" xfId="23177" xr:uid="{00000000-0005-0000-0000-0000C3700000}"/>
    <cellStyle name="Note 4 3 4 7" xfId="27282" xr:uid="{00000000-0005-0000-0000-0000C4700000}"/>
    <cellStyle name="Note 4 3 5" xfId="3130" xr:uid="{00000000-0005-0000-0000-0000C5700000}"/>
    <cellStyle name="Note 4 3 5 2" xfId="8103" xr:uid="{00000000-0005-0000-0000-0000C6700000}"/>
    <cellStyle name="Note 4 3 5 3" xfId="12380" xr:uid="{00000000-0005-0000-0000-0000C7700000}"/>
    <cellStyle name="Note 4 3 5 4" xfId="16639" xr:uid="{00000000-0005-0000-0000-0000C8700000}"/>
    <cellStyle name="Note 4 3 5 5" xfId="20857" xr:uid="{00000000-0005-0000-0000-0000C9700000}"/>
    <cellStyle name="Note 4 3 5 6" xfId="25053" xr:uid="{00000000-0005-0000-0000-0000CA700000}"/>
    <cellStyle name="Note 4 3 5 7" xfId="28949" xr:uid="{00000000-0005-0000-0000-0000CB700000}"/>
    <cellStyle name="Note 4 3 6" xfId="4478" xr:uid="{00000000-0005-0000-0000-0000CC700000}"/>
    <cellStyle name="Note 4 3 6 2" xfId="9450" xr:uid="{00000000-0005-0000-0000-0000CD700000}"/>
    <cellStyle name="Note 4 3 6 3" xfId="13728" xr:uid="{00000000-0005-0000-0000-0000CE700000}"/>
    <cellStyle name="Note 4 3 6 4" xfId="17984" xr:uid="{00000000-0005-0000-0000-0000CF700000}"/>
    <cellStyle name="Note 4 3 6 5" xfId="22201" xr:uid="{00000000-0005-0000-0000-0000D0700000}"/>
    <cellStyle name="Note 4 3 6 6" xfId="26387" xr:uid="{00000000-0005-0000-0000-0000D1700000}"/>
    <cellStyle name="Note 4 3 6 7" xfId="30266" xr:uid="{00000000-0005-0000-0000-0000D2700000}"/>
    <cellStyle name="Note 4 3 7" xfId="5352" xr:uid="{00000000-0005-0000-0000-0000D3700000}"/>
    <cellStyle name="Note 4 3 8" xfId="7736" xr:uid="{00000000-0005-0000-0000-0000D4700000}"/>
    <cellStyle name="Note 4 3 9" xfId="12018" xr:uid="{00000000-0005-0000-0000-0000D5700000}"/>
    <cellStyle name="Note 4 4" xfId="512" xr:uid="{00000000-0005-0000-0000-0000D6700000}"/>
    <cellStyle name="Note 4 4 10" xfId="17810" xr:uid="{00000000-0005-0000-0000-0000D7700000}"/>
    <cellStyle name="Note 4 4 11" xfId="12035" xr:uid="{00000000-0005-0000-0000-0000D8700000}"/>
    <cellStyle name="Note 4 4 12" xfId="26221" xr:uid="{00000000-0005-0000-0000-0000D9700000}"/>
    <cellStyle name="Note 4 4 2" xfId="886" xr:uid="{00000000-0005-0000-0000-0000DA700000}"/>
    <cellStyle name="Note 4 4 2 10" xfId="22939" xr:uid="{00000000-0005-0000-0000-0000DB700000}"/>
    <cellStyle name="Note 4 4 2 11" xfId="27091" xr:uid="{00000000-0005-0000-0000-0000DC700000}"/>
    <cellStyle name="Note 4 4 2 2" xfId="2633" xr:uid="{00000000-0005-0000-0000-0000DD700000}"/>
    <cellStyle name="Note 4 4 2 2 2" xfId="4253" xr:uid="{00000000-0005-0000-0000-0000DE700000}"/>
    <cellStyle name="Note 4 4 2 2 2 2" xfId="9227" xr:uid="{00000000-0005-0000-0000-0000DF700000}"/>
    <cellStyle name="Note 4 4 2 2 2 3" xfId="13504" xr:uid="{00000000-0005-0000-0000-0000E0700000}"/>
    <cellStyle name="Note 4 4 2 2 2 4" xfId="17762" xr:uid="{00000000-0005-0000-0000-0000E1700000}"/>
    <cellStyle name="Note 4 4 2 2 2 5" xfId="21981" xr:uid="{00000000-0005-0000-0000-0000E2700000}"/>
    <cellStyle name="Note 4 4 2 2 2 6" xfId="26176" xr:uid="{00000000-0005-0000-0000-0000E3700000}"/>
    <cellStyle name="Note 4 4 2 2 2 7" xfId="30072" xr:uid="{00000000-0005-0000-0000-0000E4700000}"/>
    <cellStyle name="Note 4 4 2 2 3" xfId="7608" xr:uid="{00000000-0005-0000-0000-0000E5700000}"/>
    <cellStyle name="Note 4 4 2 2 4" xfId="11893" xr:uid="{00000000-0005-0000-0000-0000E6700000}"/>
    <cellStyle name="Note 4 4 2 2 5" xfId="16165" xr:uid="{00000000-0005-0000-0000-0000E7700000}"/>
    <cellStyle name="Note 4 4 2 2 6" xfId="20398" xr:uid="{00000000-0005-0000-0000-0000E8700000}"/>
    <cellStyle name="Note 4 4 2 2 7" xfId="24637" xr:uid="{00000000-0005-0000-0000-0000E9700000}"/>
    <cellStyle name="Note 4 4 2 2 8" xfId="28710" xr:uid="{00000000-0005-0000-0000-0000EA700000}"/>
    <cellStyle name="Note 4 4 2 3" xfId="1805" xr:uid="{00000000-0005-0000-0000-0000EB700000}"/>
    <cellStyle name="Note 4 4 2 3 2" xfId="6779" xr:uid="{00000000-0005-0000-0000-0000EC700000}"/>
    <cellStyle name="Note 4 4 2 3 3" xfId="11067" xr:uid="{00000000-0005-0000-0000-0000ED700000}"/>
    <cellStyle name="Note 4 4 2 3 4" xfId="15342" xr:uid="{00000000-0005-0000-0000-0000EE700000}"/>
    <cellStyle name="Note 4 4 2 3 5" xfId="19576" xr:uid="{00000000-0005-0000-0000-0000EF700000}"/>
    <cellStyle name="Note 4 4 2 3 6" xfId="23821" xr:uid="{00000000-0005-0000-0000-0000F0700000}"/>
    <cellStyle name="Note 4 4 2 3 7" xfId="27905" xr:uid="{00000000-0005-0000-0000-0000F1700000}"/>
    <cellStyle name="Note 4 4 2 4" xfId="3596" xr:uid="{00000000-0005-0000-0000-0000F2700000}"/>
    <cellStyle name="Note 4 4 2 4 2" xfId="8570" xr:uid="{00000000-0005-0000-0000-0000F3700000}"/>
    <cellStyle name="Note 4 4 2 4 3" xfId="12847" xr:uid="{00000000-0005-0000-0000-0000F4700000}"/>
    <cellStyle name="Note 4 4 2 4 4" xfId="17105" xr:uid="{00000000-0005-0000-0000-0000F5700000}"/>
    <cellStyle name="Note 4 4 2 4 5" xfId="21324" xr:uid="{00000000-0005-0000-0000-0000F6700000}"/>
    <cellStyle name="Note 4 4 2 4 6" xfId="25519" xr:uid="{00000000-0005-0000-0000-0000F7700000}"/>
    <cellStyle name="Note 4 4 2 4 7" xfId="29415" xr:uid="{00000000-0005-0000-0000-0000F8700000}"/>
    <cellStyle name="Note 4 4 2 5" xfId="4944" xr:uid="{00000000-0005-0000-0000-0000F9700000}"/>
    <cellStyle name="Note 4 4 2 5 2" xfId="9916" xr:uid="{00000000-0005-0000-0000-0000FA700000}"/>
    <cellStyle name="Note 4 4 2 5 3" xfId="14194" xr:uid="{00000000-0005-0000-0000-0000FB700000}"/>
    <cellStyle name="Note 4 4 2 5 4" xfId="18450" xr:uid="{00000000-0005-0000-0000-0000FC700000}"/>
    <cellStyle name="Note 4 4 2 5 5" xfId="22667" xr:uid="{00000000-0005-0000-0000-0000FD700000}"/>
    <cellStyle name="Note 4 4 2 5 6" xfId="26853" xr:uid="{00000000-0005-0000-0000-0000FE700000}"/>
    <cellStyle name="Note 4 4 2 5 7" xfId="30732" xr:uid="{00000000-0005-0000-0000-0000FF700000}"/>
    <cellStyle name="Note 4 4 2 6" xfId="5862" xr:uid="{00000000-0005-0000-0000-000000710000}"/>
    <cellStyle name="Note 4 4 2 7" xfId="10154" xr:uid="{00000000-0005-0000-0000-000001710000}"/>
    <cellStyle name="Note 4 4 2 8" xfId="14432" xr:uid="{00000000-0005-0000-0000-000002710000}"/>
    <cellStyle name="Note 4 4 2 9" xfId="18688" xr:uid="{00000000-0005-0000-0000-000003710000}"/>
    <cellStyle name="Note 4 4 3" xfId="2160" xr:uid="{00000000-0005-0000-0000-000004710000}"/>
    <cellStyle name="Note 4 4 3 2" xfId="3924" xr:uid="{00000000-0005-0000-0000-000005710000}"/>
    <cellStyle name="Note 4 4 3 2 2" xfId="8898" xr:uid="{00000000-0005-0000-0000-000006710000}"/>
    <cellStyle name="Note 4 4 3 2 3" xfId="13175" xr:uid="{00000000-0005-0000-0000-000007710000}"/>
    <cellStyle name="Note 4 4 3 2 4" xfId="17433" xr:uid="{00000000-0005-0000-0000-000008710000}"/>
    <cellStyle name="Note 4 4 3 2 5" xfId="21652" xr:uid="{00000000-0005-0000-0000-000009710000}"/>
    <cellStyle name="Note 4 4 3 2 6" xfId="25847" xr:uid="{00000000-0005-0000-0000-00000A710000}"/>
    <cellStyle name="Note 4 4 3 2 7" xfId="29743" xr:uid="{00000000-0005-0000-0000-00000B710000}"/>
    <cellStyle name="Note 4 4 3 3" xfId="7134" xr:uid="{00000000-0005-0000-0000-00000C710000}"/>
    <cellStyle name="Note 4 4 3 4" xfId="11419" xr:uid="{00000000-0005-0000-0000-00000D710000}"/>
    <cellStyle name="Note 4 4 3 5" xfId="15691" xr:uid="{00000000-0005-0000-0000-00000E710000}"/>
    <cellStyle name="Note 4 4 3 6" xfId="19925" xr:uid="{00000000-0005-0000-0000-00000F710000}"/>
    <cellStyle name="Note 4 4 3 7" xfId="24163" xr:uid="{00000000-0005-0000-0000-000010710000}"/>
    <cellStyle name="Note 4 4 3 8" xfId="28241" xr:uid="{00000000-0005-0000-0000-000011710000}"/>
    <cellStyle name="Note 4 4 4" xfId="1303" xr:uid="{00000000-0005-0000-0000-000012710000}"/>
    <cellStyle name="Note 4 4 4 2" xfId="6278" xr:uid="{00000000-0005-0000-0000-000013710000}"/>
    <cellStyle name="Note 4 4 4 3" xfId="10567" xr:uid="{00000000-0005-0000-0000-000014710000}"/>
    <cellStyle name="Note 4 4 4 4" xfId="14843" xr:uid="{00000000-0005-0000-0000-000015710000}"/>
    <cellStyle name="Note 4 4 4 5" xfId="19084" xr:uid="{00000000-0005-0000-0000-000016710000}"/>
    <cellStyle name="Note 4 4 4 6" xfId="23331" xr:uid="{00000000-0005-0000-0000-000017710000}"/>
    <cellStyle name="Note 4 4 4 7" xfId="27434" xr:uid="{00000000-0005-0000-0000-000018710000}"/>
    <cellStyle name="Note 4 4 5" xfId="3267" xr:uid="{00000000-0005-0000-0000-000019710000}"/>
    <cellStyle name="Note 4 4 5 2" xfId="8240" xr:uid="{00000000-0005-0000-0000-00001A710000}"/>
    <cellStyle name="Note 4 4 5 3" xfId="12517" xr:uid="{00000000-0005-0000-0000-00001B710000}"/>
    <cellStyle name="Note 4 4 5 4" xfId="16776" xr:uid="{00000000-0005-0000-0000-00001C710000}"/>
    <cellStyle name="Note 4 4 5 5" xfId="20994" xr:uid="{00000000-0005-0000-0000-00001D710000}"/>
    <cellStyle name="Note 4 4 5 6" xfId="25190" xr:uid="{00000000-0005-0000-0000-00001E710000}"/>
    <cellStyle name="Note 4 4 5 7" xfId="29086" xr:uid="{00000000-0005-0000-0000-00001F710000}"/>
    <cellStyle name="Note 4 4 6" xfId="4615" xr:uid="{00000000-0005-0000-0000-000020710000}"/>
    <cellStyle name="Note 4 4 6 2" xfId="9587" xr:uid="{00000000-0005-0000-0000-000021710000}"/>
    <cellStyle name="Note 4 4 6 3" xfId="13865" xr:uid="{00000000-0005-0000-0000-000022710000}"/>
    <cellStyle name="Note 4 4 6 4" xfId="18121" xr:uid="{00000000-0005-0000-0000-000023710000}"/>
    <cellStyle name="Note 4 4 6 5" xfId="22338" xr:uid="{00000000-0005-0000-0000-000024710000}"/>
    <cellStyle name="Note 4 4 6 6" xfId="26524" xr:uid="{00000000-0005-0000-0000-000025710000}"/>
    <cellStyle name="Note 4 4 6 7" xfId="30403" xr:uid="{00000000-0005-0000-0000-000026710000}"/>
    <cellStyle name="Note 4 4 7" xfId="5489" xr:uid="{00000000-0005-0000-0000-000027710000}"/>
    <cellStyle name="Note 4 4 8" xfId="9275" xr:uid="{00000000-0005-0000-0000-000028710000}"/>
    <cellStyle name="Note 4 4 9" xfId="13553" xr:uid="{00000000-0005-0000-0000-000029710000}"/>
    <cellStyle name="Note 4 5" xfId="613" xr:uid="{00000000-0005-0000-0000-00002A710000}"/>
    <cellStyle name="Note 4 5 10" xfId="15060" xr:uid="{00000000-0005-0000-0000-00002B710000}"/>
    <cellStyle name="Note 4 5 11" xfId="14549" xr:uid="{00000000-0005-0000-0000-00002C710000}"/>
    <cellStyle name="Note 4 5 12" xfId="23548" xr:uid="{00000000-0005-0000-0000-00002D710000}"/>
    <cellStyle name="Note 4 5 2" xfId="1807" xr:uid="{00000000-0005-0000-0000-00002E710000}"/>
    <cellStyle name="Note 4 5 2 2" xfId="2635" xr:uid="{00000000-0005-0000-0000-00002F710000}"/>
    <cellStyle name="Note 4 5 2 2 2" xfId="7610" xr:uid="{00000000-0005-0000-0000-000030710000}"/>
    <cellStyle name="Note 4 5 2 2 3" xfId="11895" xr:uid="{00000000-0005-0000-0000-000031710000}"/>
    <cellStyle name="Note 4 5 2 2 4" xfId="16167" xr:uid="{00000000-0005-0000-0000-000032710000}"/>
    <cellStyle name="Note 4 5 2 2 5" xfId="20400" xr:uid="{00000000-0005-0000-0000-000033710000}"/>
    <cellStyle name="Note 4 5 2 2 6" xfId="24639" xr:uid="{00000000-0005-0000-0000-000034710000}"/>
    <cellStyle name="Note 4 5 2 2 7" xfId="28712" xr:uid="{00000000-0005-0000-0000-000035710000}"/>
    <cellStyle name="Note 4 5 2 3" xfId="3980" xr:uid="{00000000-0005-0000-0000-000036710000}"/>
    <cellStyle name="Note 4 5 2 3 2" xfId="8954" xr:uid="{00000000-0005-0000-0000-000037710000}"/>
    <cellStyle name="Note 4 5 2 3 3" xfId="13231" xr:uid="{00000000-0005-0000-0000-000038710000}"/>
    <cellStyle name="Note 4 5 2 3 4" xfId="17489" xr:uid="{00000000-0005-0000-0000-000039710000}"/>
    <cellStyle name="Note 4 5 2 3 5" xfId="21708" xr:uid="{00000000-0005-0000-0000-00003A710000}"/>
    <cellStyle name="Note 4 5 2 3 6" xfId="25903" xr:uid="{00000000-0005-0000-0000-00003B710000}"/>
    <cellStyle name="Note 4 5 2 3 7" xfId="29799" xr:uid="{00000000-0005-0000-0000-00003C710000}"/>
    <cellStyle name="Note 4 5 2 4" xfId="6781" xr:uid="{00000000-0005-0000-0000-00003D710000}"/>
    <cellStyle name="Note 4 5 2 5" xfId="11069" xr:uid="{00000000-0005-0000-0000-00003E710000}"/>
    <cellStyle name="Note 4 5 2 6" xfId="15344" xr:uid="{00000000-0005-0000-0000-00003F710000}"/>
    <cellStyle name="Note 4 5 2 7" xfId="19578" xr:uid="{00000000-0005-0000-0000-000040710000}"/>
    <cellStyle name="Note 4 5 2 8" xfId="23823" xr:uid="{00000000-0005-0000-0000-000041710000}"/>
    <cellStyle name="Note 4 5 2 9" xfId="27907" xr:uid="{00000000-0005-0000-0000-000042710000}"/>
    <cellStyle name="Note 4 5 3" xfId="2634" xr:uid="{00000000-0005-0000-0000-000043710000}"/>
    <cellStyle name="Note 4 5 3 2" xfId="7609" xr:uid="{00000000-0005-0000-0000-000044710000}"/>
    <cellStyle name="Note 4 5 3 3" xfId="11894" xr:uid="{00000000-0005-0000-0000-000045710000}"/>
    <cellStyle name="Note 4 5 3 4" xfId="16166" xr:uid="{00000000-0005-0000-0000-000046710000}"/>
    <cellStyle name="Note 4 5 3 5" xfId="20399" xr:uid="{00000000-0005-0000-0000-000047710000}"/>
    <cellStyle name="Note 4 5 3 6" xfId="24638" xr:uid="{00000000-0005-0000-0000-000048710000}"/>
    <cellStyle name="Note 4 5 3 7" xfId="28711" xr:uid="{00000000-0005-0000-0000-000049710000}"/>
    <cellStyle name="Note 4 5 4" xfId="1806" xr:uid="{00000000-0005-0000-0000-00004A710000}"/>
    <cellStyle name="Note 4 5 4 2" xfId="6780" xr:uid="{00000000-0005-0000-0000-00004B710000}"/>
    <cellStyle name="Note 4 5 4 3" xfId="11068" xr:uid="{00000000-0005-0000-0000-00004C710000}"/>
    <cellStyle name="Note 4 5 4 4" xfId="15343" xr:uid="{00000000-0005-0000-0000-00004D710000}"/>
    <cellStyle name="Note 4 5 4 5" xfId="19577" xr:uid="{00000000-0005-0000-0000-00004E710000}"/>
    <cellStyle name="Note 4 5 4 6" xfId="23822" xr:uid="{00000000-0005-0000-0000-00004F710000}"/>
    <cellStyle name="Note 4 5 4 7" xfId="27906" xr:uid="{00000000-0005-0000-0000-000050710000}"/>
    <cellStyle name="Note 4 5 5" xfId="3323" xr:uid="{00000000-0005-0000-0000-000051710000}"/>
    <cellStyle name="Note 4 5 5 2" xfId="8297" xr:uid="{00000000-0005-0000-0000-000052710000}"/>
    <cellStyle name="Note 4 5 5 3" xfId="12574" xr:uid="{00000000-0005-0000-0000-000053710000}"/>
    <cellStyle name="Note 4 5 5 4" xfId="16832" xr:uid="{00000000-0005-0000-0000-000054710000}"/>
    <cellStyle name="Note 4 5 5 5" xfId="21051" xr:uid="{00000000-0005-0000-0000-000055710000}"/>
    <cellStyle name="Note 4 5 5 6" xfId="25246" xr:uid="{00000000-0005-0000-0000-000056710000}"/>
    <cellStyle name="Note 4 5 5 7" xfId="29142" xr:uid="{00000000-0005-0000-0000-000057710000}"/>
    <cellStyle name="Note 4 5 6" xfId="4671" xr:uid="{00000000-0005-0000-0000-000058710000}"/>
    <cellStyle name="Note 4 5 6 2" xfId="9643" xr:uid="{00000000-0005-0000-0000-000059710000}"/>
    <cellStyle name="Note 4 5 6 3" xfId="13921" xr:uid="{00000000-0005-0000-0000-00005A710000}"/>
    <cellStyle name="Note 4 5 6 4" xfId="18177" xr:uid="{00000000-0005-0000-0000-00005B710000}"/>
    <cellStyle name="Note 4 5 6 5" xfId="22394" xr:uid="{00000000-0005-0000-0000-00005C710000}"/>
    <cellStyle name="Note 4 5 6 6" xfId="26580" xr:uid="{00000000-0005-0000-0000-00005D710000}"/>
    <cellStyle name="Note 4 5 6 7" xfId="30459" xr:uid="{00000000-0005-0000-0000-00005E710000}"/>
    <cellStyle name="Note 4 5 7" xfId="5589" xr:uid="{00000000-0005-0000-0000-00005F710000}"/>
    <cellStyle name="Note 4 5 8" xfId="6495" xr:uid="{00000000-0005-0000-0000-000060710000}"/>
    <cellStyle name="Note 4 5 9" xfId="10784" xr:uid="{00000000-0005-0000-0000-000061710000}"/>
    <cellStyle name="Note 4 6" xfId="1808" xr:uid="{00000000-0005-0000-0000-000062710000}"/>
    <cellStyle name="Note 4 6 2" xfId="2636" xr:uid="{00000000-0005-0000-0000-000063710000}"/>
    <cellStyle name="Note 4 6 2 2" xfId="7611" xr:uid="{00000000-0005-0000-0000-000064710000}"/>
    <cellStyle name="Note 4 6 2 3" xfId="11896" xr:uid="{00000000-0005-0000-0000-000065710000}"/>
    <cellStyle name="Note 4 6 2 4" xfId="16168" xr:uid="{00000000-0005-0000-0000-000066710000}"/>
    <cellStyle name="Note 4 6 2 5" xfId="20401" xr:uid="{00000000-0005-0000-0000-000067710000}"/>
    <cellStyle name="Note 4 6 2 6" xfId="24640" xr:uid="{00000000-0005-0000-0000-000068710000}"/>
    <cellStyle name="Note 4 6 2 7" xfId="28713" xr:uid="{00000000-0005-0000-0000-000069710000}"/>
    <cellStyle name="Note 4 6 3" xfId="3651" xr:uid="{00000000-0005-0000-0000-00006A710000}"/>
    <cellStyle name="Note 4 6 3 2" xfId="8625" xr:uid="{00000000-0005-0000-0000-00006B710000}"/>
    <cellStyle name="Note 4 6 3 3" xfId="12902" xr:uid="{00000000-0005-0000-0000-00006C710000}"/>
    <cellStyle name="Note 4 6 3 4" xfId="17160" xr:uid="{00000000-0005-0000-0000-00006D710000}"/>
    <cellStyle name="Note 4 6 3 5" xfId="21379" xr:uid="{00000000-0005-0000-0000-00006E710000}"/>
    <cellStyle name="Note 4 6 3 6" xfId="25574" xr:uid="{00000000-0005-0000-0000-00006F710000}"/>
    <cellStyle name="Note 4 6 3 7" xfId="29470" xr:uid="{00000000-0005-0000-0000-000070710000}"/>
    <cellStyle name="Note 4 6 4" xfId="6782" xr:uid="{00000000-0005-0000-0000-000071710000}"/>
    <cellStyle name="Note 4 6 5" xfId="11070" xr:uid="{00000000-0005-0000-0000-000072710000}"/>
    <cellStyle name="Note 4 6 6" xfId="15345" xr:uid="{00000000-0005-0000-0000-000073710000}"/>
    <cellStyle name="Note 4 6 7" xfId="19579" xr:uid="{00000000-0005-0000-0000-000074710000}"/>
    <cellStyle name="Note 4 6 8" xfId="23824" xr:uid="{00000000-0005-0000-0000-000075710000}"/>
    <cellStyle name="Note 4 6 9" xfId="27908" xr:uid="{00000000-0005-0000-0000-000076710000}"/>
    <cellStyle name="Note 4 7" xfId="1865" xr:uid="{00000000-0005-0000-0000-000077710000}"/>
    <cellStyle name="Note 4 7 2" xfId="6839" xr:uid="{00000000-0005-0000-0000-000078710000}"/>
    <cellStyle name="Note 4 7 3" xfId="11125" xr:uid="{00000000-0005-0000-0000-000079710000}"/>
    <cellStyle name="Note 4 7 4" xfId="15399" xr:uid="{00000000-0005-0000-0000-00007A710000}"/>
    <cellStyle name="Note 4 7 5" xfId="19634" xr:uid="{00000000-0005-0000-0000-00007B710000}"/>
    <cellStyle name="Note 4 7 6" xfId="23874" xr:uid="{00000000-0005-0000-0000-00007C710000}"/>
    <cellStyle name="Note 4 7 7" xfId="27955" xr:uid="{00000000-0005-0000-0000-00007D710000}"/>
    <cellStyle name="Note 4 8" xfId="952" xr:uid="{00000000-0005-0000-0000-00007E710000}"/>
    <cellStyle name="Note 4 8 2" xfId="5928" xr:uid="{00000000-0005-0000-0000-00007F710000}"/>
    <cellStyle name="Note 4 8 3" xfId="10218" xr:uid="{00000000-0005-0000-0000-000080710000}"/>
    <cellStyle name="Note 4 8 4" xfId="14497" xr:uid="{00000000-0005-0000-0000-000081710000}"/>
    <cellStyle name="Note 4 8 5" xfId="18751" xr:uid="{00000000-0005-0000-0000-000082710000}"/>
    <cellStyle name="Note 4 8 6" xfId="23001" xr:uid="{00000000-0005-0000-0000-000083710000}"/>
    <cellStyle name="Note 4 8 7" xfId="27146" xr:uid="{00000000-0005-0000-0000-000084710000}"/>
    <cellStyle name="Note 4 9" xfId="2989" xr:uid="{00000000-0005-0000-0000-000085710000}"/>
    <cellStyle name="Note 4 9 2" xfId="7962" xr:uid="{00000000-0005-0000-0000-000086710000}"/>
    <cellStyle name="Note 4 9 3" xfId="12239" xr:uid="{00000000-0005-0000-0000-000087710000}"/>
    <cellStyle name="Note 4 9 4" xfId="16498" xr:uid="{00000000-0005-0000-0000-000088710000}"/>
    <cellStyle name="Note 4 9 5" xfId="20717" xr:uid="{00000000-0005-0000-0000-000089710000}"/>
    <cellStyle name="Note 4 9 6" xfId="24915" xr:uid="{00000000-0005-0000-0000-00008A710000}"/>
    <cellStyle name="Note 4 9 7" xfId="28812" xr:uid="{00000000-0005-0000-0000-00008B710000}"/>
    <cellStyle name="Note 5" xfId="215" xr:uid="{00000000-0005-0000-0000-00008C710000}"/>
    <cellStyle name="Note 5 2" xfId="398" xr:uid="{00000000-0005-0000-0000-00008D710000}"/>
    <cellStyle name="Note 5 2 10" xfId="16353" xr:uid="{00000000-0005-0000-0000-00008E710000}"/>
    <cellStyle name="Note 5 2 11" xfId="20573" xr:uid="{00000000-0005-0000-0000-00008F710000}"/>
    <cellStyle name="Note 5 2 12" xfId="24793" xr:uid="{00000000-0005-0000-0000-000090710000}"/>
    <cellStyle name="Note 5 2 2" xfId="772" xr:uid="{00000000-0005-0000-0000-000091710000}"/>
    <cellStyle name="Note 5 2 2 10" xfId="18574" xr:uid="{00000000-0005-0000-0000-000092710000}"/>
    <cellStyle name="Note 5 2 2 11" xfId="22825" xr:uid="{00000000-0005-0000-0000-000093710000}"/>
    <cellStyle name="Note 5 2 2 12" xfId="26977" xr:uid="{00000000-0005-0000-0000-000094710000}"/>
    <cellStyle name="Note 5 2 2 2" xfId="1809" xr:uid="{00000000-0005-0000-0000-000095710000}"/>
    <cellStyle name="Note 5 2 2 2 2" xfId="2637" xr:uid="{00000000-0005-0000-0000-000096710000}"/>
    <cellStyle name="Note 5 2 2 2 2 2" xfId="7612" xr:uid="{00000000-0005-0000-0000-000097710000}"/>
    <cellStyle name="Note 5 2 2 2 2 3" xfId="11897" xr:uid="{00000000-0005-0000-0000-000098710000}"/>
    <cellStyle name="Note 5 2 2 2 2 4" xfId="16169" xr:uid="{00000000-0005-0000-0000-000099710000}"/>
    <cellStyle name="Note 5 2 2 2 2 5" xfId="20402" xr:uid="{00000000-0005-0000-0000-00009A710000}"/>
    <cellStyle name="Note 5 2 2 2 2 6" xfId="24641" xr:uid="{00000000-0005-0000-0000-00009B710000}"/>
    <cellStyle name="Note 5 2 2 2 2 7" xfId="28714" xr:uid="{00000000-0005-0000-0000-00009C710000}"/>
    <cellStyle name="Note 5 2 2 2 3" xfId="4139" xr:uid="{00000000-0005-0000-0000-00009D710000}"/>
    <cellStyle name="Note 5 2 2 2 3 2" xfId="9113" xr:uid="{00000000-0005-0000-0000-00009E710000}"/>
    <cellStyle name="Note 5 2 2 2 3 3" xfId="13390" xr:uid="{00000000-0005-0000-0000-00009F710000}"/>
    <cellStyle name="Note 5 2 2 2 3 4" xfId="17648" xr:uid="{00000000-0005-0000-0000-0000A0710000}"/>
    <cellStyle name="Note 5 2 2 2 3 5" xfId="21867" xr:uid="{00000000-0005-0000-0000-0000A1710000}"/>
    <cellStyle name="Note 5 2 2 2 3 6" xfId="26062" xr:uid="{00000000-0005-0000-0000-0000A2710000}"/>
    <cellStyle name="Note 5 2 2 2 3 7" xfId="29958" xr:uid="{00000000-0005-0000-0000-0000A3710000}"/>
    <cellStyle name="Note 5 2 2 2 4" xfId="6783" xr:uid="{00000000-0005-0000-0000-0000A4710000}"/>
    <cellStyle name="Note 5 2 2 2 5" xfId="11071" xr:uid="{00000000-0005-0000-0000-0000A5710000}"/>
    <cellStyle name="Note 5 2 2 2 6" xfId="15346" xr:uid="{00000000-0005-0000-0000-0000A6710000}"/>
    <cellStyle name="Note 5 2 2 2 7" xfId="19580" xr:uid="{00000000-0005-0000-0000-0000A7710000}"/>
    <cellStyle name="Note 5 2 2 2 8" xfId="23825" xr:uid="{00000000-0005-0000-0000-0000A8710000}"/>
    <cellStyle name="Note 5 2 2 2 9" xfId="27909" xr:uid="{00000000-0005-0000-0000-0000A9710000}"/>
    <cellStyle name="Note 5 2 2 3" xfId="2031" xr:uid="{00000000-0005-0000-0000-0000AA710000}"/>
    <cellStyle name="Note 5 2 2 3 2" xfId="7005" xr:uid="{00000000-0005-0000-0000-0000AB710000}"/>
    <cellStyle name="Note 5 2 2 3 3" xfId="11290" xr:uid="{00000000-0005-0000-0000-0000AC710000}"/>
    <cellStyle name="Note 5 2 2 3 4" xfId="15562" xr:uid="{00000000-0005-0000-0000-0000AD710000}"/>
    <cellStyle name="Note 5 2 2 3 5" xfId="19796" xr:uid="{00000000-0005-0000-0000-0000AE710000}"/>
    <cellStyle name="Note 5 2 2 3 6" xfId="24034" xr:uid="{00000000-0005-0000-0000-0000AF710000}"/>
    <cellStyle name="Note 5 2 2 3 7" xfId="28112" xr:uid="{00000000-0005-0000-0000-0000B0710000}"/>
    <cellStyle name="Note 5 2 2 4" xfId="1170" xr:uid="{00000000-0005-0000-0000-0000B1710000}"/>
    <cellStyle name="Note 5 2 2 4 2" xfId="6145" xr:uid="{00000000-0005-0000-0000-0000B2710000}"/>
    <cellStyle name="Note 5 2 2 4 3" xfId="10434" xr:uid="{00000000-0005-0000-0000-0000B3710000}"/>
    <cellStyle name="Note 5 2 2 4 4" xfId="14712" xr:uid="{00000000-0005-0000-0000-0000B4710000}"/>
    <cellStyle name="Note 5 2 2 4 5" xfId="18954" xr:uid="{00000000-0005-0000-0000-0000B5710000}"/>
    <cellStyle name="Note 5 2 2 4 6" xfId="23200" xr:uid="{00000000-0005-0000-0000-0000B6710000}"/>
    <cellStyle name="Note 5 2 2 4 7" xfId="27305" xr:uid="{00000000-0005-0000-0000-0000B7710000}"/>
    <cellStyle name="Note 5 2 2 5" xfId="3482" xr:uid="{00000000-0005-0000-0000-0000B8710000}"/>
    <cellStyle name="Note 5 2 2 5 2" xfId="8456" xr:uid="{00000000-0005-0000-0000-0000B9710000}"/>
    <cellStyle name="Note 5 2 2 5 3" xfId="12733" xr:uid="{00000000-0005-0000-0000-0000BA710000}"/>
    <cellStyle name="Note 5 2 2 5 4" xfId="16991" xr:uid="{00000000-0005-0000-0000-0000BB710000}"/>
    <cellStyle name="Note 5 2 2 5 5" xfId="21210" xr:uid="{00000000-0005-0000-0000-0000BC710000}"/>
    <cellStyle name="Note 5 2 2 5 6" xfId="25405" xr:uid="{00000000-0005-0000-0000-0000BD710000}"/>
    <cellStyle name="Note 5 2 2 5 7" xfId="29301" xr:uid="{00000000-0005-0000-0000-0000BE710000}"/>
    <cellStyle name="Note 5 2 2 6" xfId="4830" xr:uid="{00000000-0005-0000-0000-0000BF710000}"/>
    <cellStyle name="Note 5 2 2 6 2" xfId="9802" xr:uid="{00000000-0005-0000-0000-0000C0710000}"/>
    <cellStyle name="Note 5 2 2 6 3" xfId="14080" xr:uid="{00000000-0005-0000-0000-0000C1710000}"/>
    <cellStyle name="Note 5 2 2 6 4" xfId="18336" xr:uid="{00000000-0005-0000-0000-0000C2710000}"/>
    <cellStyle name="Note 5 2 2 6 5" xfId="22553" xr:uid="{00000000-0005-0000-0000-0000C3710000}"/>
    <cellStyle name="Note 5 2 2 6 6" xfId="26739" xr:uid="{00000000-0005-0000-0000-0000C4710000}"/>
    <cellStyle name="Note 5 2 2 6 7" xfId="30618" xr:uid="{00000000-0005-0000-0000-0000C5710000}"/>
    <cellStyle name="Note 5 2 2 7" xfId="5748" xr:uid="{00000000-0005-0000-0000-0000C6710000}"/>
    <cellStyle name="Note 5 2 2 8" xfId="10040" xr:uid="{00000000-0005-0000-0000-0000C7710000}"/>
    <cellStyle name="Note 5 2 2 9" xfId="14318" xr:uid="{00000000-0005-0000-0000-0000C8710000}"/>
    <cellStyle name="Note 5 2 3" xfId="1982" xr:uid="{00000000-0005-0000-0000-0000C9710000}"/>
    <cellStyle name="Note 5 2 3 2" xfId="3810" xr:uid="{00000000-0005-0000-0000-0000CA710000}"/>
    <cellStyle name="Note 5 2 3 2 2" xfId="8784" xr:uid="{00000000-0005-0000-0000-0000CB710000}"/>
    <cellStyle name="Note 5 2 3 2 3" xfId="13061" xr:uid="{00000000-0005-0000-0000-0000CC710000}"/>
    <cellStyle name="Note 5 2 3 2 4" xfId="17319" xr:uid="{00000000-0005-0000-0000-0000CD710000}"/>
    <cellStyle name="Note 5 2 3 2 5" xfId="21538" xr:uid="{00000000-0005-0000-0000-0000CE710000}"/>
    <cellStyle name="Note 5 2 3 2 6" xfId="25733" xr:uid="{00000000-0005-0000-0000-0000CF710000}"/>
    <cellStyle name="Note 5 2 3 2 7" xfId="29629" xr:uid="{00000000-0005-0000-0000-0000D0710000}"/>
    <cellStyle name="Note 5 2 4" xfId="1115" xr:uid="{00000000-0005-0000-0000-0000D1710000}"/>
    <cellStyle name="Note 5 2 5" xfId="3153" xr:uid="{00000000-0005-0000-0000-0000D2710000}"/>
    <cellStyle name="Note 5 2 5 2" xfId="8126" xr:uid="{00000000-0005-0000-0000-0000D3710000}"/>
    <cellStyle name="Note 5 2 5 3" xfId="12403" xr:uid="{00000000-0005-0000-0000-0000D4710000}"/>
    <cellStyle name="Note 5 2 5 4" xfId="16662" xr:uid="{00000000-0005-0000-0000-0000D5710000}"/>
    <cellStyle name="Note 5 2 5 5" xfId="20880" xr:uid="{00000000-0005-0000-0000-0000D6710000}"/>
    <cellStyle name="Note 5 2 5 6" xfId="25076" xr:uid="{00000000-0005-0000-0000-0000D7710000}"/>
    <cellStyle name="Note 5 2 5 7" xfId="28972" xr:uid="{00000000-0005-0000-0000-0000D8710000}"/>
    <cellStyle name="Note 5 2 6" xfId="4501" xr:uid="{00000000-0005-0000-0000-0000D9710000}"/>
    <cellStyle name="Note 5 2 6 2" xfId="9473" xr:uid="{00000000-0005-0000-0000-0000DA710000}"/>
    <cellStyle name="Note 5 2 6 3" xfId="13751" xr:uid="{00000000-0005-0000-0000-0000DB710000}"/>
    <cellStyle name="Note 5 2 6 4" xfId="18007" xr:uid="{00000000-0005-0000-0000-0000DC710000}"/>
    <cellStyle name="Note 5 2 6 5" xfId="22224" xr:uid="{00000000-0005-0000-0000-0000DD710000}"/>
    <cellStyle name="Note 5 2 6 6" xfId="26410" xr:uid="{00000000-0005-0000-0000-0000DE710000}"/>
    <cellStyle name="Note 5 2 6 7" xfId="30289" xr:uid="{00000000-0005-0000-0000-0000DF710000}"/>
    <cellStyle name="Note 5 2 7" xfId="5375" xr:uid="{00000000-0005-0000-0000-0000E0710000}"/>
    <cellStyle name="Note 5 2 8" xfId="7806" xr:uid="{00000000-0005-0000-0000-0000E1710000}"/>
    <cellStyle name="Note 5 2 9" xfId="12086" xr:uid="{00000000-0005-0000-0000-0000E2710000}"/>
    <cellStyle name="Note 5 3" xfId="339" xr:uid="{00000000-0005-0000-0000-0000E3710000}"/>
    <cellStyle name="Note 5 3 10" xfId="20657" xr:uid="{00000000-0005-0000-0000-0000E4710000}"/>
    <cellStyle name="Note 5 3 11" xfId="24860" xr:uid="{00000000-0005-0000-0000-0000E5710000}"/>
    <cellStyle name="Note 5 3 2" xfId="719" xr:uid="{00000000-0005-0000-0000-0000E6710000}"/>
    <cellStyle name="Note 5 3 2 10" xfId="26924" xr:uid="{00000000-0005-0000-0000-0000E7710000}"/>
    <cellStyle name="Note 5 3 2 2" xfId="2638" xr:uid="{00000000-0005-0000-0000-0000E8710000}"/>
    <cellStyle name="Note 5 3 2 2 2" xfId="4086" xr:uid="{00000000-0005-0000-0000-0000E9710000}"/>
    <cellStyle name="Note 5 3 2 2 2 2" xfId="9060" xr:uid="{00000000-0005-0000-0000-0000EA710000}"/>
    <cellStyle name="Note 5 3 2 2 2 3" xfId="13337" xr:uid="{00000000-0005-0000-0000-0000EB710000}"/>
    <cellStyle name="Note 5 3 2 2 2 4" xfId="17595" xr:uid="{00000000-0005-0000-0000-0000EC710000}"/>
    <cellStyle name="Note 5 3 2 2 2 5" xfId="21814" xr:uid="{00000000-0005-0000-0000-0000ED710000}"/>
    <cellStyle name="Note 5 3 2 2 2 6" xfId="26009" xr:uid="{00000000-0005-0000-0000-0000EE710000}"/>
    <cellStyle name="Note 5 3 2 2 2 7" xfId="29905" xr:uid="{00000000-0005-0000-0000-0000EF710000}"/>
    <cellStyle name="Note 5 3 2 2 3" xfId="7613" xr:uid="{00000000-0005-0000-0000-0000F0710000}"/>
    <cellStyle name="Note 5 3 2 2 4" xfId="11898" xr:uid="{00000000-0005-0000-0000-0000F1710000}"/>
    <cellStyle name="Note 5 3 2 2 5" xfId="16170" xr:uid="{00000000-0005-0000-0000-0000F2710000}"/>
    <cellStyle name="Note 5 3 2 2 6" xfId="20403" xr:uid="{00000000-0005-0000-0000-0000F3710000}"/>
    <cellStyle name="Note 5 3 2 2 7" xfId="24642" xr:uid="{00000000-0005-0000-0000-0000F4710000}"/>
    <cellStyle name="Note 5 3 2 2 8" xfId="28715" xr:uid="{00000000-0005-0000-0000-0000F5710000}"/>
    <cellStyle name="Note 5 3 2 3" xfId="3429" xr:uid="{00000000-0005-0000-0000-0000F6710000}"/>
    <cellStyle name="Note 5 3 2 3 2" xfId="8403" xr:uid="{00000000-0005-0000-0000-0000F7710000}"/>
    <cellStyle name="Note 5 3 2 3 3" xfId="12680" xr:uid="{00000000-0005-0000-0000-0000F8710000}"/>
    <cellStyle name="Note 5 3 2 3 4" xfId="16938" xr:uid="{00000000-0005-0000-0000-0000F9710000}"/>
    <cellStyle name="Note 5 3 2 3 5" xfId="21157" xr:uid="{00000000-0005-0000-0000-0000FA710000}"/>
    <cellStyle name="Note 5 3 2 3 6" xfId="25352" xr:uid="{00000000-0005-0000-0000-0000FB710000}"/>
    <cellStyle name="Note 5 3 2 3 7" xfId="29248" xr:uid="{00000000-0005-0000-0000-0000FC710000}"/>
    <cellStyle name="Note 5 3 2 4" xfId="4777" xr:uid="{00000000-0005-0000-0000-0000FD710000}"/>
    <cellStyle name="Note 5 3 2 4 2" xfId="9749" xr:uid="{00000000-0005-0000-0000-0000FE710000}"/>
    <cellStyle name="Note 5 3 2 4 3" xfId="14027" xr:uid="{00000000-0005-0000-0000-0000FF710000}"/>
    <cellStyle name="Note 5 3 2 4 4" xfId="18283" xr:uid="{00000000-0005-0000-0000-000000720000}"/>
    <cellStyle name="Note 5 3 2 4 5" xfId="22500" xr:uid="{00000000-0005-0000-0000-000001720000}"/>
    <cellStyle name="Note 5 3 2 4 6" xfId="26686" xr:uid="{00000000-0005-0000-0000-000002720000}"/>
    <cellStyle name="Note 5 3 2 4 7" xfId="30565" xr:uid="{00000000-0005-0000-0000-000003720000}"/>
    <cellStyle name="Note 5 3 2 5" xfId="5695" xr:uid="{00000000-0005-0000-0000-000004720000}"/>
    <cellStyle name="Note 5 3 2 6" xfId="9987" xr:uid="{00000000-0005-0000-0000-000005720000}"/>
    <cellStyle name="Note 5 3 2 7" xfId="14265" xr:uid="{00000000-0005-0000-0000-000006720000}"/>
    <cellStyle name="Note 5 3 2 8" xfId="18521" xr:uid="{00000000-0005-0000-0000-000007720000}"/>
    <cellStyle name="Note 5 3 2 9" xfId="22772" xr:uid="{00000000-0005-0000-0000-000008720000}"/>
    <cellStyle name="Note 5 3 3" xfId="1810" xr:uid="{00000000-0005-0000-0000-000009720000}"/>
    <cellStyle name="Note 5 3 3 2" xfId="3757" xr:uid="{00000000-0005-0000-0000-00000A720000}"/>
    <cellStyle name="Note 5 3 3 2 2" xfId="8731" xr:uid="{00000000-0005-0000-0000-00000B720000}"/>
    <cellStyle name="Note 5 3 3 2 3" xfId="13008" xr:uid="{00000000-0005-0000-0000-00000C720000}"/>
    <cellStyle name="Note 5 3 3 2 4" xfId="17266" xr:uid="{00000000-0005-0000-0000-00000D720000}"/>
    <cellStyle name="Note 5 3 3 2 5" xfId="21485" xr:uid="{00000000-0005-0000-0000-00000E720000}"/>
    <cellStyle name="Note 5 3 3 2 6" xfId="25680" xr:uid="{00000000-0005-0000-0000-00000F720000}"/>
    <cellStyle name="Note 5 3 3 2 7" xfId="29576" xr:uid="{00000000-0005-0000-0000-000010720000}"/>
    <cellStyle name="Note 5 3 3 3" xfId="6784" xr:uid="{00000000-0005-0000-0000-000011720000}"/>
    <cellStyle name="Note 5 3 3 4" xfId="11072" xr:uid="{00000000-0005-0000-0000-000012720000}"/>
    <cellStyle name="Note 5 3 3 5" xfId="15347" xr:uid="{00000000-0005-0000-0000-000013720000}"/>
    <cellStyle name="Note 5 3 3 6" xfId="19581" xr:uid="{00000000-0005-0000-0000-000014720000}"/>
    <cellStyle name="Note 5 3 3 7" xfId="23826" xr:uid="{00000000-0005-0000-0000-000015720000}"/>
    <cellStyle name="Note 5 3 3 8" xfId="27910" xr:uid="{00000000-0005-0000-0000-000016720000}"/>
    <cellStyle name="Note 5 3 4" xfId="3100" xr:uid="{00000000-0005-0000-0000-000017720000}"/>
    <cellStyle name="Note 5 3 4 2" xfId="8073" xr:uid="{00000000-0005-0000-0000-000018720000}"/>
    <cellStyle name="Note 5 3 4 3" xfId="12350" xr:uid="{00000000-0005-0000-0000-000019720000}"/>
    <cellStyle name="Note 5 3 4 4" xfId="16609" xr:uid="{00000000-0005-0000-0000-00001A720000}"/>
    <cellStyle name="Note 5 3 4 5" xfId="20827" xr:uid="{00000000-0005-0000-0000-00001B720000}"/>
    <cellStyle name="Note 5 3 4 6" xfId="25023" xr:uid="{00000000-0005-0000-0000-00001C720000}"/>
    <cellStyle name="Note 5 3 4 7" xfId="28919" xr:uid="{00000000-0005-0000-0000-00001D720000}"/>
    <cellStyle name="Note 5 3 5" xfId="4448" xr:uid="{00000000-0005-0000-0000-00001E720000}"/>
    <cellStyle name="Note 5 3 5 2" xfId="9420" xr:uid="{00000000-0005-0000-0000-00001F720000}"/>
    <cellStyle name="Note 5 3 5 3" xfId="13698" xr:uid="{00000000-0005-0000-0000-000020720000}"/>
    <cellStyle name="Note 5 3 5 4" xfId="17954" xr:uid="{00000000-0005-0000-0000-000021720000}"/>
    <cellStyle name="Note 5 3 5 5" xfId="22171" xr:uid="{00000000-0005-0000-0000-000022720000}"/>
    <cellStyle name="Note 5 3 5 6" xfId="26357" xr:uid="{00000000-0005-0000-0000-000023720000}"/>
    <cellStyle name="Note 5 3 5 7" xfId="30236" xr:uid="{00000000-0005-0000-0000-000024720000}"/>
    <cellStyle name="Note 5 3 6" xfId="5316" xr:uid="{00000000-0005-0000-0000-000025720000}"/>
    <cellStyle name="Note 5 3 7" xfId="7903" xr:uid="{00000000-0005-0000-0000-000026720000}"/>
    <cellStyle name="Note 5 3 8" xfId="12181" xr:uid="{00000000-0005-0000-0000-000027720000}"/>
    <cellStyle name="Note 5 3 9" xfId="16441" xr:uid="{00000000-0005-0000-0000-000028720000}"/>
    <cellStyle name="Note 5 4" xfId="1940" xr:uid="{00000000-0005-0000-0000-000029720000}"/>
    <cellStyle name="Note 5 4 2" xfId="6914" xr:uid="{00000000-0005-0000-0000-00002A720000}"/>
    <cellStyle name="Note 5 4 3" xfId="11199" xr:uid="{00000000-0005-0000-0000-00002B720000}"/>
    <cellStyle name="Note 5 4 4" xfId="15472" xr:uid="{00000000-0005-0000-0000-00002C720000}"/>
    <cellStyle name="Note 5 4 5" xfId="19707" xr:uid="{00000000-0005-0000-0000-00002D720000}"/>
    <cellStyle name="Note 5 4 6" xfId="23945" xr:uid="{00000000-0005-0000-0000-00002E720000}"/>
    <cellStyle name="Note 5 4 7" xfId="28023" xr:uid="{00000000-0005-0000-0000-00002F720000}"/>
    <cellStyle name="Note 5 5" xfId="1056" xr:uid="{00000000-0005-0000-0000-000030720000}"/>
    <cellStyle name="Note 5 5 2" xfId="6032" xr:uid="{00000000-0005-0000-0000-000031720000}"/>
    <cellStyle name="Note 5 5 3" xfId="10321" xr:uid="{00000000-0005-0000-0000-000032720000}"/>
    <cellStyle name="Note 5 5 4" xfId="14599" xr:uid="{00000000-0005-0000-0000-000033720000}"/>
    <cellStyle name="Note 5 5 5" xfId="18847" xr:uid="{00000000-0005-0000-0000-000034720000}"/>
    <cellStyle name="Note 5 5 6" xfId="23095" xr:uid="{00000000-0005-0000-0000-000035720000}"/>
    <cellStyle name="Note 5 5 7" xfId="27215" xr:uid="{00000000-0005-0000-0000-000036720000}"/>
    <cellStyle name="Note 6" xfId="252" xr:uid="{00000000-0005-0000-0000-000037720000}"/>
    <cellStyle name="Note 6 10" xfId="12049" xr:uid="{00000000-0005-0000-0000-000038720000}"/>
    <cellStyle name="Note 6 11" xfId="16318" xr:uid="{00000000-0005-0000-0000-000039720000}"/>
    <cellStyle name="Note 6 12" xfId="20607" xr:uid="{00000000-0005-0000-0000-00003A720000}"/>
    <cellStyle name="Note 6 13" xfId="24763" xr:uid="{00000000-0005-0000-0000-00003B720000}"/>
    <cellStyle name="Note 6 2" xfId="429" xr:uid="{00000000-0005-0000-0000-00003C720000}"/>
    <cellStyle name="Note 6 2 10" xfId="16321" xr:uid="{00000000-0005-0000-0000-00003D720000}"/>
    <cellStyle name="Note 6 2 11" xfId="18789" xr:uid="{00000000-0005-0000-0000-00003E720000}"/>
    <cellStyle name="Note 6 2 12" xfId="24766" xr:uid="{00000000-0005-0000-0000-00003F720000}"/>
    <cellStyle name="Note 6 2 2" xfId="803" xr:uid="{00000000-0005-0000-0000-000040720000}"/>
    <cellStyle name="Note 6 2 2 10" xfId="22856" xr:uid="{00000000-0005-0000-0000-000041720000}"/>
    <cellStyle name="Note 6 2 2 11" xfId="27008" xr:uid="{00000000-0005-0000-0000-000042720000}"/>
    <cellStyle name="Note 6 2 2 2" xfId="2639" xr:uid="{00000000-0005-0000-0000-000043720000}"/>
    <cellStyle name="Note 6 2 2 2 2" xfId="4170" xr:uid="{00000000-0005-0000-0000-000044720000}"/>
    <cellStyle name="Note 6 2 2 2 2 2" xfId="9144" xr:uid="{00000000-0005-0000-0000-000045720000}"/>
    <cellStyle name="Note 6 2 2 2 2 3" xfId="13421" xr:uid="{00000000-0005-0000-0000-000046720000}"/>
    <cellStyle name="Note 6 2 2 2 2 4" xfId="17679" xr:uid="{00000000-0005-0000-0000-000047720000}"/>
    <cellStyle name="Note 6 2 2 2 2 5" xfId="21898" xr:uid="{00000000-0005-0000-0000-000048720000}"/>
    <cellStyle name="Note 6 2 2 2 2 6" xfId="26093" xr:uid="{00000000-0005-0000-0000-000049720000}"/>
    <cellStyle name="Note 6 2 2 2 2 7" xfId="29989" xr:uid="{00000000-0005-0000-0000-00004A720000}"/>
    <cellStyle name="Note 6 2 2 2 3" xfId="7614" xr:uid="{00000000-0005-0000-0000-00004B720000}"/>
    <cellStyle name="Note 6 2 2 2 4" xfId="11899" xr:uid="{00000000-0005-0000-0000-00004C720000}"/>
    <cellStyle name="Note 6 2 2 2 5" xfId="16171" xr:uid="{00000000-0005-0000-0000-00004D720000}"/>
    <cellStyle name="Note 6 2 2 2 6" xfId="20404" xr:uid="{00000000-0005-0000-0000-00004E720000}"/>
    <cellStyle name="Note 6 2 2 2 7" xfId="24643" xr:uid="{00000000-0005-0000-0000-00004F720000}"/>
    <cellStyle name="Note 6 2 2 2 8" xfId="28716" xr:uid="{00000000-0005-0000-0000-000050720000}"/>
    <cellStyle name="Note 6 2 2 3" xfId="1811" xr:uid="{00000000-0005-0000-0000-000051720000}"/>
    <cellStyle name="Note 6 2 2 3 2" xfId="6785" xr:uid="{00000000-0005-0000-0000-000052720000}"/>
    <cellStyle name="Note 6 2 2 3 3" xfId="11073" xr:uid="{00000000-0005-0000-0000-000053720000}"/>
    <cellStyle name="Note 6 2 2 3 4" xfId="15348" xr:uid="{00000000-0005-0000-0000-000054720000}"/>
    <cellStyle name="Note 6 2 2 3 5" xfId="19582" xr:uid="{00000000-0005-0000-0000-000055720000}"/>
    <cellStyle name="Note 6 2 2 3 6" xfId="23827" xr:uid="{00000000-0005-0000-0000-000056720000}"/>
    <cellStyle name="Note 6 2 2 3 7" xfId="27911" xr:uid="{00000000-0005-0000-0000-000057720000}"/>
    <cellStyle name="Note 6 2 2 4" xfId="3513" xr:uid="{00000000-0005-0000-0000-000058720000}"/>
    <cellStyle name="Note 6 2 2 4 2" xfId="8487" xr:uid="{00000000-0005-0000-0000-000059720000}"/>
    <cellStyle name="Note 6 2 2 4 3" xfId="12764" xr:uid="{00000000-0005-0000-0000-00005A720000}"/>
    <cellStyle name="Note 6 2 2 4 4" xfId="17022" xr:uid="{00000000-0005-0000-0000-00005B720000}"/>
    <cellStyle name="Note 6 2 2 4 5" xfId="21241" xr:uid="{00000000-0005-0000-0000-00005C720000}"/>
    <cellStyle name="Note 6 2 2 4 6" xfId="25436" xr:uid="{00000000-0005-0000-0000-00005D720000}"/>
    <cellStyle name="Note 6 2 2 4 7" xfId="29332" xr:uid="{00000000-0005-0000-0000-00005E720000}"/>
    <cellStyle name="Note 6 2 2 5" xfId="4861" xr:uid="{00000000-0005-0000-0000-00005F720000}"/>
    <cellStyle name="Note 6 2 2 5 2" xfId="9833" xr:uid="{00000000-0005-0000-0000-000060720000}"/>
    <cellStyle name="Note 6 2 2 5 3" xfId="14111" xr:uid="{00000000-0005-0000-0000-000061720000}"/>
    <cellStyle name="Note 6 2 2 5 4" xfId="18367" xr:uid="{00000000-0005-0000-0000-000062720000}"/>
    <cellStyle name="Note 6 2 2 5 5" xfId="22584" xr:uid="{00000000-0005-0000-0000-000063720000}"/>
    <cellStyle name="Note 6 2 2 5 6" xfId="26770" xr:uid="{00000000-0005-0000-0000-000064720000}"/>
    <cellStyle name="Note 6 2 2 5 7" xfId="30649" xr:uid="{00000000-0005-0000-0000-000065720000}"/>
    <cellStyle name="Note 6 2 2 6" xfId="5779" xr:uid="{00000000-0005-0000-0000-000066720000}"/>
    <cellStyle name="Note 6 2 2 7" xfId="10071" xr:uid="{00000000-0005-0000-0000-000067720000}"/>
    <cellStyle name="Note 6 2 2 8" xfId="14349" xr:uid="{00000000-0005-0000-0000-000068720000}"/>
    <cellStyle name="Note 6 2 2 9" xfId="18605" xr:uid="{00000000-0005-0000-0000-000069720000}"/>
    <cellStyle name="Note 6 2 3" xfId="2062" xr:uid="{00000000-0005-0000-0000-00006A720000}"/>
    <cellStyle name="Note 6 2 3 2" xfId="3841" xr:uid="{00000000-0005-0000-0000-00006B720000}"/>
    <cellStyle name="Note 6 2 3 2 2" xfId="8815" xr:uid="{00000000-0005-0000-0000-00006C720000}"/>
    <cellStyle name="Note 6 2 3 2 3" xfId="13092" xr:uid="{00000000-0005-0000-0000-00006D720000}"/>
    <cellStyle name="Note 6 2 3 2 4" xfId="17350" xr:uid="{00000000-0005-0000-0000-00006E720000}"/>
    <cellStyle name="Note 6 2 3 2 5" xfId="21569" xr:uid="{00000000-0005-0000-0000-00006F720000}"/>
    <cellStyle name="Note 6 2 3 2 6" xfId="25764" xr:uid="{00000000-0005-0000-0000-000070720000}"/>
    <cellStyle name="Note 6 2 3 2 7" xfId="29660" xr:uid="{00000000-0005-0000-0000-000071720000}"/>
    <cellStyle name="Note 6 2 3 3" xfId="7036" xr:uid="{00000000-0005-0000-0000-000072720000}"/>
    <cellStyle name="Note 6 2 3 4" xfId="11321" xr:uid="{00000000-0005-0000-0000-000073720000}"/>
    <cellStyle name="Note 6 2 3 5" xfId="15593" xr:uid="{00000000-0005-0000-0000-000074720000}"/>
    <cellStyle name="Note 6 2 3 6" xfId="19827" xr:uid="{00000000-0005-0000-0000-000075720000}"/>
    <cellStyle name="Note 6 2 3 7" xfId="24065" xr:uid="{00000000-0005-0000-0000-000076720000}"/>
    <cellStyle name="Note 6 2 3 8" xfId="28143" xr:uid="{00000000-0005-0000-0000-000077720000}"/>
    <cellStyle name="Note 6 2 4" xfId="1201" xr:uid="{00000000-0005-0000-0000-000078720000}"/>
    <cellStyle name="Note 6 2 4 2" xfId="6176" xr:uid="{00000000-0005-0000-0000-000079720000}"/>
    <cellStyle name="Note 6 2 4 3" xfId="10465" xr:uid="{00000000-0005-0000-0000-00007A720000}"/>
    <cellStyle name="Note 6 2 4 4" xfId="14743" xr:uid="{00000000-0005-0000-0000-00007B720000}"/>
    <cellStyle name="Note 6 2 4 5" xfId="18985" xr:uid="{00000000-0005-0000-0000-00007C720000}"/>
    <cellStyle name="Note 6 2 4 6" xfId="23231" xr:uid="{00000000-0005-0000-0000-00007D720000}"/>
    <cellStyle name="Note 6 2 4 7" xfId="27336" xr:uid="{00000000-0005-0000-0000-00007E720000}"/>
    <cellStyle name="Note 6 2 5" xfId="3184" xr:uid="{00000000-0005-0000-0000-00007F720000}"/>
    <cellStyle name="Note 6 2 5 2" xfId="8157" xr:uid="{00000000-0005-0000-0000-000080720000}"/>
    <cellStyle name="Note 6 2 5 3" xfId="12434" xr:uid="{00000000-0005-0000-0000-000081720000}"/>
    <cellStyle name="Note 6 2 5 4" xfId="16693" xr:uid="{00000000-0005-0000-0000-000082720000}"/>
    <cellStyle name="Note 6 2 5 5" xfId="20911" xr:uid="{00000000-0005-0000-0000-000083720000}"/>
    <cellStyle name="Note 6 2 5 6" xfId="25107" xr:uid="{00000000-0005-0000-0000-000084720000}"/>
    <cellStyle name="Note 6 2 5 7" xfId="29003" xr:uid="{00000000-0005-0000-0000-000085720000}"/>
    <cellStyle name="Note 6 2 6" xfId="4532" xr:uid="{00000000-0005-0000-0000-000086720000}"/>
    <cellStyle name="Note 6 2 6 2" xfId="9504" xr:uid="{00000000-0005-0000-0000-000087720000}"/>
    <cellStyle name="Note 6 2 6 3" xfId="13782" xr:uid="{00000000-0005-0000-0000-000088720000}"/>
    <cellStyle name="Note 6 2 6 4" xfId="18038" xr:uid="{00000000-0005-0000-0000-000089720000}"/>
    <cellStyle name="Note 6 2 6 5" xfId="22255" xr:uid="{00000000-0005-0000-0000-00008A720000}"/>
    <cellStyle name="Note 6 2 6 6" xfId="26441" xr:uid="{00000000-0005-0000-0000-00008B720000}"/>
    <cellStyle name="Note 6 2 6 7" xfId="30320" xr:uid="{00000000-0005-0000-0000-00008C720000}"/>
    <cellStyle name="Note 6 2 7" xfId="5406" xr:uid="{00000000-0005-0000-0000-00008D720000}"/>
    <cellStyle name="Note 6 2 8" xfId="7770" xr:uid="{00000000-0005-0000-0000-00008E720000}"/>
    <cellStyle name="Note 6 2 9" xfId="12052" xr:uid="{00000000-0005-0000-0000-00008F720000}"/>
    <cellStyle name="Note 6 3" xfId="667" xr:uid="{00000000-0005-0000-0000-000090720000}"/>
    <cellStyle name="Note 6 3 10" xfId="10267" xr:uid="{00000000-0005-0000-0000-000091720000}"/>
    <cellStyle name="Note 6 3 11" xfId="22720" xr:uid="{00000000-0005-0000-0000-000092720000}"/>
    <cellStyle name="Note 6 3 12" xfId="20523" xr:uid="{00000000-0005-0000-0000-000093720000}"/>
    <cellStyle name="Note 6 3 2" xfId="1812" xr:uid="{00000000-0005-0000-0000-000094720000}"/>
    <cellStyle name="Note 6 3 2 2" xfId="2640" xr:uid="{00000000-0005-0000-0000-000095720000}"/>
    <cellStyle name="Note 6 3 2 2 2" xfId="7615" xr:uid="{00000000-0005-0000-0000-000096720000}"/>
    <cellStyle name="Note 6 3 2 2 3" xfId="11900" xr:uid="{00000000-0005-0000-0000-000097720000}"/>
    <cellStyle name="Note 6 3 2 2 4" xfId="16172" xr:uid="{00000000-0005-0000-0000-000098720000}"/>
    <cellStyle name="Note 6 3 2 2 5" xfId="20405" xr:uid="{00000000-0005-0000-0000-000099720000}"/>
    <cellStyle name="Note 6 3 2 2 6" xfId="24644" xr:uid="{00000000-0005-0000-0000-00009A720000}"/>
    <cellStyle name="Note 6 3 2 2 7" xfId="28717" xr:uid="{00000000-0005-0000-0000-00009B720000}"/>
    <cellStyle name="Note 6 3 2 3" xfId="4034" xr:uid="{00000000-0005-0000-0000-00009C720000}"/>
    <cellStyle name="Note 6 3 2 3 2" xfId="9008" xr:uid="{00000000-0005-0000-0000-00009D720000}"/>
    <cellStyle name="Note 6 3 2 3 3" xfId="13285" xr:uid="{00000000-0005-0000-0000-00009E720000}"/>
    <cellStyle name="Note 6 3 2 3 4" xfId="17543" xr:uid="{00000000-0005-0000-0000-00009F720000}"/>
    <cellStyle name="Note 6 3 2 3 5" xfId="21762" xr:uid="{00000000-0005-0000-0000-0000A0720000}"/>
    <cellStyle name="Note 6 3 2 3 6" xfId="25957" xr:uid="{00000000-0005-0000-0000-0000A1720000}"/>
    <cellStyle name="Note 6 3 2 3 7" xfId="29853" xr:uid="{00000000-0005-0000-0000-0000A2720000}"/>
    <cellStyle name="Note 6 3 2 4" xfId="6786" xr:uid="{00000000-0005-0000-0000-0000A3720000}"/>
    <cellStyle name="Note 6 3 2 5" xfId="11074" xr:uid="{00000000-0005-0000-0000-0000A4720000}"/>
    <cellStyle name="Note 6 3 2 6" xfId="15349" xr:uid="{00000000-0005-0000-0000-0000A5720000}"/>
    <cellStyle name="Note 6 3 2 7" xfId="19583" xr:uid="{00000000-0005-0000-0000-0000A6720000}"/>
    <cellStyle name="Note 6 3 2 8" xfId="23828" xr:uid="{00000000-0005-0000-0000-0000A7720000}"/>
    <cellStyle name="Note 6 3 2 9" xfId="27912" xr:uid="{00000000-0005-0000-0000-0000A8720000}"/>
    <cellStyle name="Note 6 3 3" xfId="1977" xr:uid="{00000000-0005-0000-0000-0000A9720000}"/>
    <cellStyle name="Note 6 3 3 2" xfId="6951" xr:uid="{00000000-0005-0000-0000-0000AA720000}"/>
    <cellStyle name="Note 6 3 3 3" xfId="11236" xr:uid="{00000000-0005-0000-0000-0000AB720000}"/>
    <cellStyle name="Note 6 3 3 4" xfId="15509" xr:uid="{00000000-0005-0000-0000-0000AC720000}"/>
    <cellStyle name="Note 6 3 3 5" xfId="19744" xr:uid="{00000000-0005-0000-0000-0000AD720000}"/>
    <cellStyle name="Note 6 3 3 6" xfId="23982" xr:uid="{00000000-0005-0000-0000-0000AE720000}"/>
    <cellStyle name="Note 6 3 3 7" xfId="28060" xr:uid="{00000000-0005-0000-0000-0000AF720000}"/>
    <cellStyle name="Note 6 3 4" xfId="1100" xr:uid="{00000000-0005-0000-0000-0000B0720000}"/>
    <cellStyle name="Note 6 3 4 2" xfId="6076" xr:uid="{00000000-0005-0000-0000-0000B1720000}"/>
    <cellStyle name="Note 6 3 4 3" xfId="10365" xr:uid="{00000000-0005-0000-0000-0000B2720000}"/>
    <cellStyle name="Note 6 3 4 4" xfId="14643" xr:uid="{00000000-0005-0000-0000-0000B3720000}"/>
    <cellStyle name="Note 6 3 4 5" xfId="18890" xr:uid="{00000000-0005-0000-0000-0000B4720000}"/>
    <cellStyle name="Note 6 3 4 6" xfId="23137" xr:uid="{00000000-0005-0000-0000-0000B5720000}"/>
    <cellStyle name="Note 6 3 4 7" xfId="27253" xr:uid="{00000000-0005-0000-0000-0000B6720000}"/>
    <cellStyle name="Note 6 3 5" xfId="3377" xr:uid="{00000000-0005-0000-0000-0000B7720000}"/>
    <cellStyle name="Note 6 3 5 2" xfId="8351" xr:uid="{00000000-0005-0000-0000-0000B8720000}"/>
    <cellStyle name="Note 6 3 5 3" xfId="12628" xr:uid="{00000000-0005-0000-0000-0000B9720000}"/>
    <cellStyle name="Note 6 3 5 4" xfId="16886" xr:uid="{00000000-0005-0000-0000-0000BA720000}"/>
    <cellStyle name="Note 6 3 5 5" xfId="21105" xr:uid="{00000000-0005-0000-0000-0000BB720000}"/>
    <cellStyle name="Note 6 3 5 6" xfId="25300" xr:uid="{00000000-0005-0000-0000-0000BC720000}"/>
    <cellStyle name="Note 6 3 5 7" xfId="29196" xr:uid="{00000000-0005-0000-0000-0000BD720000}"/>
    <cellStyle name="Note 6 3 6" xfId="4725" xr:uid="{00000000-0005-0000-0000-0000BE720000}"/>
    <cellStyle name="Note 6 3 6 2" xfId="9697" xr:uid="{00000000-0005-0000-0000-0000BF720000}"/>
    <cellStyle name="Note 6 3 6 3" xfId="13975" xr:uid="{00000000-0005-0000-0000-0000C0720000}"/>
    <cellStyle name="Note 6 3 6 4" xfId="18231" xr:uid="{00000000-0005-0000-0000-0000C1720000}"/>
    <cellStyle name="Note 6 3 6 5" xfId="22448" xr:uid="{00000000-0005-0000-0000-0000C2720000}"/>
    <cellStyle name="Note 6 3 6 6" xfId="26634" xr:uid="{00000000-0005-0000-0000-0000C3720000}"/>
    <cellStyle name="Note 6 3 6 7" xfId="30513" xr:uid="{00000000-0005-0000-0000-0000C4720000}"/>
    <cellStyle name="Note 6 3 7" xfId="5643" xr:uid="{00000000-0005-0000-0000-0000C5720000}"/>
    <cellStyle name="Note 6 3 8" xfId="5268" xr:uid="{00000000-0005-0000-0000-0000C6720000}"/>
    <cellStyle name="Note 6 3 9" xfId="5977" xr:uid="{00000000-0005-0000-0000-0000C7720000}"/>
    <cellStyle name="Note 6 4" xfId="1901" xr:uid="{00000000-0005-0000-0000-0000C8720000}"/>
    <cellStyle name="Note 6 4 2" xfId="3705" xr:uid="{00000000-0005-0000-0000-0000C9720000}"/>
    <cellStyle name="Note 6 4 2 2" xfId="8679" xr:uid="{00000000-0005-0000-0000-0000CA720000}"/>
    <cellStyle name="Note 6 4 2 3" xfId="12956" xr:uid="{00000000-0005-0000-0000-0000CB720000}"/>
    <cellStyle name="Note 6 4 2 4" xfId="17214" xr:uid="{00000000-0005-0000-0000-0000CC720000}"/>
    <cellStyle name="Note 6 4 2 5" xfId="21433" xr:uid="{00000000-0005-0000-0000-0000CD720000}"/>
    <cellStyle name="Note 6 4 2 6" xfId="25628" xr:uid="{00000000-0005-0000-0000-0000CE720000}"/>
    <cellStyle name="Note 6 4 2 7" xfId="29524" xr:uid="{00000000-0005-0000-0000-0000CF720000}"/>
    <cellStyle name="Note 6 5" xfId="1002" xr:uid="{00000000-0005-0000-0000-0000D0720000}"/>
    <cellStyle name="Note 6 6" xfId="3047" xr:uid="{00000000-0005-0000-0000-0000D1720000}"/>
    <cellStyle name="Note 6 6 2" xfId="8020" xr:uid="{00000000-0005-0000-0000-0000D2720000}"/>
    <cellStyle name="Note 6 6 3" xfId="12297" xr:uid="{00000000-0005-0000-0000-0000D3720000}"/>
    <cellStyle name="Note 6 6 4" xfId="16556" xr:uid="{00000000-0005-0000-0000-0000D4720000}"/>
    <cellStyle name="Note 6 6 5" xfId="20775" xr:uid="{00000000-0005-0000-0000-0000D5720000}"/>
    <cellStyle name="Note 6 6 6" xfId="24971" xr:uid="{00000000-0005-0000-0000-0000D6720000}"/>
    <cellStyle name="Note 6 6 7" xfId="28867" xr:uid="{00000000-0005-0000-0000-0000D7720000}"/>
    <cellStyle name="Note 6 7" xfId="4396" xr:uid="{00000000-0005-0000-0000-0000D8720000}"/>
    <cellStyle name="Note 6 7 2" xfId="9368" xr:uid="{00000000-0005-0000-0000-0000D9720000}"/>
    <cellStyle name="Note 6 7 3" xfId="13646" xr:uid="{00000000-0005-0000-0000-0000DA720000}"/>
    <cellStyle name="Note 6 7 4" xfId="17902" xr:uid="{00000000-0005-0000-0000-0000DB720000}"/>
    <cellStyle name="Note 6 7 5" xfId="22119" xr:uid="{00000000-0005-0000-0000-0000DC720000}"/>
    <cellStyle name="Note 6 7 6" xfId="26305" xr:uid="{00000000-0005-0000-0000-0000DD720000}"/>
    <cellStyle name="Note 6 7 7" xfId="30184" xr:uid="{00000000-0005-0000-0000-0000DE720000}"/>
    <cellStyle name="Note 6 8" xfId="5229" xr:uid="{00000000-0005-0000-0000-0000DF720000}"/>
    <cellStyle name="Note 6 9" xfId="7767" xr:uid="{00000000-0005-0000-0000-0000E0720000}"/>
    <cellStyle name="Note 7" xfId="587" xr:uid="{00000000-0005-0000-0000-0000E1720000}"/>
    <cellStyle name="Note 7 2" xfId="1813" xr:uid="{00000000-0005-0000-0000-0000E2720000}"/>
    <cellStyle name="Note 7 2 2" xfId="2641" xr:uid="{00000000-0005-0000-0000-0000E3720000}"/>
    <cellStyle name="Note 7 2 2 2" xfId="7616" xr:uid="{00000000-0005-0000-0000-0000E4720000}"/>
    <cellStyle name="Note 7 2 2 3" xfId="11901" xr:uid="{00000000-0005-0000-0000-0000E5720000}"/>
    <cellStyle name="Note 7 2 2 4" xfId="16173" xr:uid="{00000000-0005-0000-0000-0000E6720000}"/>
    <cellStyle name="Note 7 2 2 5" xfId="20406" xr:uid="{00000000-0005-0000-0000-0000E7720000}"/>
    <cellStyle name="Note 7 2 2 6" xfId="24645" xr:uid="{00000000-0005-0000-0000-0000E8720000}"/>
    <cellStyle name="Note 7 2 2 7" xfId="28718" xr:uid="{00000000-0005-0000-0000-0000E9720000}"/>
    <cellStyle name="Note 7 2 3" xfId="6787" xr:uid="{00000000-0005-0000-0000-0000EA720000}"/>
    <cellStyle name="Note 7 2 4" xfId="11075" xr:uid="{00000000-0005-0000-0000-0000EB720000}"/>
    <cellStyle name="Note 7 2 5" xfId="15350" xr:uid="{00000000-0005-0000-0000-0000EC720000}"/>
    <cellStyle name="Note 7 2 6" xfId="19584" xr:uid="{00000000-0005-0000-0000-0000ED720000}"/>
    <cellStyle name="Note 7 2 7" xfId="23829" xr:uid="{00000000-0005-0000-0000-0000EE720000}"/>
    <cellStyle name="Note 7 2 8" xfId="27913" xr:uid="{00000000-0005-0000-0000-0000EF720000}"/>
    <cellStyle name="Note 7 3" xfId="2127" xr:uid="{00000000-0005-0000-0000-0000F0720000}"/>
    <cellStyle name="Note 7 3 2" xfId="7101" xr:uid="{00000000-0005-0000-0000-0000F1720000}"/>
    <cellStyle name="Note 7 3 3" xfId="11386" xr:uid="{00000000-0005-0000-0000-0000F2720000}"/>
    <cellStyle name="Note 7 3 4" xfId="15658" xr:uid="{00000000-0005-0000-0000-0000F3720000}"/>
    <cellStyle name="Note 7 3 5" xfId="19892" xr:uid="{00000000-0005-0000-0000-0000F4720000}"/>
    <cellStyle name="Note 7 3 6" xfId="24130" xr:uid="{00000000-0005-0000-0000-0000F5720000}"/>
    <cellStyle name="Note 7 3 7" xfId="28208" xr:uid="{00000000-0005-0000-0000-0000F6720000}"/>
    <cellStyle name="Note 7 4" xfId="1268" xr:uid="{00000000-0005-0000-0000-0000F7720000}"/>
    <cellStyle name="Note 7 4 2" xfId="6243" xr:uid="{00000000-0005-0000-0000-0000F8720000}"/>
    <cellStyle name="Note 7 4 3" xfId="10532" xr:uid="{00000000-0005-0000-0000-0000F9720000}"/>
    <cellStyle name="Note 7 4 4" xfId="14808" xr:uid="{00000000-0005-0000-0000-0000FA720000}"/>
    <cellStyle name="Note 7 4 5" xfId="19050" xr:uid="{00000000-0005-0000-0000-0000FB720000}"/>
    <cellStyle name="Note 7 4 6" xfId="23296" xr:uid="{00000000-0005-0000-0000-0000FC720000}"/>
    <cellStyle name="Note 7 4 7" xfId="27401" xr:uid="{00000000-0005-0000-0000-0000FD720000}"/>
    <cellStyle name="Note 8" xfId="1814" xr:uid="{00000000-0005-0000-0000-0000FE720000}"/>
    <cellStyle name="Note 8 2" xfId="2642" xr:uid="{00000000-0005-0000-0000-0000FF720000}"/>
    <cellStyle name="Note 9" xfId="1815" xr:uid="{00000000-0005-0000-0000-000000730000}"/>
    <cellStyle name="Note 9 2" xfId="2643" xr:uid="{00000000-0005-0000-0000-000001730000}"/>
    <cellStyle name="Note 9 2 2" xfId="7618" xr:uid="{00000000-0005-0000-0000-000002730000}"/>
    <cellStyle name="Note 9 2 3" xfId="11902" xr:uid="{00000000-0005-0000-0000-000003730000}"/>
    <cellStyle name="Note 9 2 4" xfId="16175" xr:uid="{00000000-0005-0000-0000-000004730000}"/>
    <cellStyle name="Note 9 2 5" xfId="20408" xr:uid="{00000000-0005-0000-0000-000005730000}"/>
    <cellStyle name="Note 9 2 6" xfId="24646" xr:uid="{00000000-0005-0000-0000-000006730000}"/>
    <cellStyle name="Note 9 2 7" xfId="28719" xr:uid="{00000000-0005-0000-0000-000007730000}"/>
    <cellStyle name="Note 9 3" xfId="6789" xr:uid="{00000000-0005-0000-0000-000008730000}"/>
    <cellStyle name="Note 9 4" xfId="11077" xr:uid="{00000000-0005-0000-0000-000009730000}"/>
    <cellStyle name="Note 9 5" xfId="15352" xr:uid="{00000000-0005-0000-0000-00000A730000}"/>
    <cellStyle name="Note 9 6" xfId="19586" xr:uid="{00000000-0005-0000-0000-00000B730000}"/>
    <cellStyle name="Note 9 7" xfId="23830" xr:uid="{00000000-0005-0000-0000-00000C730000}"/>
    <cellStyle name="Note 9 8" xfId="27914" xr:uid="{00000000-0005-0000-0000-00000D730000}"/>
    <cellStyle name="Output" xfId="47" builtinId="21" customBuiltin="1"/>
    <cellStyle name="Output 2" xfId="65" xr:uid="{00000000-0005-0000-0000-00000F730000}"/>
    <cellStyle name="Output 2 2" xfId="4320" xr:uid="{00000000-0005-0000-0000-000010730000}"/>
    <cellStyle name="Output 3" xfId="159" xr:uid="{00000000-0005-0000-0000-000011730000}"/>
    <cellStyle name="Output 3 2" xfId="1816" xr:uid="{00000000-0005-0000-0000-000012730000}"/>
    <cellStyle name="Output 3 2 2" xfId="2644" xr:uid="{00000000-0005-0000-0000-000013730000}"/>
    <cellStyle name="Output 3 3" xfId="1843" xr:uid="{00000000-0005-0000-0000-000014730000}"/>
    <cellStyle name="Output 4" xfId="216" xr:uid="{00000000-0005-0000-0000-000015730000}"/>
    <cellStyle name="Output 4 2" xfId="1920" xr:uid="{00000000-0005-0000-0000-000016730000}"/>
    <cellStyle name="Output 5" xfId="588" xr:uid="{00000000-0005-0000-0000-000017730000}"/>
    <cellStyle name="Output 5 2" xfId="2645" xr:uid="{00000000-0005-0000-0000-000018730000}"/>
    <cellStyle name="Parent row" xfId="2745" xr:uid="{00000000-0005-0000-0000-000019730000}"/>
    <cellStyle name="Percent" xfId="48" builtinId="5"/>
    <cellStyle name="Percent 10" xfId="30768" xr:uid="{00000000-0005-0000-0000-00001B730000}"/>
    <cellStyle name="Percent 11" xfId="30770" xr:uid="{5F197C64-41B0-495C-953F-6BD0ABCAB8F5}"/>
    <cellStyle name="Percent 12" xfId="30776" xr:uid="{CC2B59CA-F232-425B-B476-AEB406549CD4}"/>
    <cellStyle name="Percent 2" xfId="49" xr:uid="{00000000-0005-0000-0000-00001C730000}"/>
    <cellStyle name="Percent 2 2" xfId="180" xr:uid="{00000000-0005-0000-0000-00001D730000}"/>
    <cellStyle name="Percent 2 2 10" xfId="3018" xr:uid="{00000000-0005-0000-0000-00001E730000}"/>
    <cellStyle name="Percent 2 2 10 2" xfId="7991" xr:uid="{00000000-0005-0000-0000-00001F730000}"/>
    <cellStyle name="Percent 2 2 10 3" xfId="12268" xr:uid="{00000000-0005-0000-0000-000020730000}"/>
    <cellStyle name="Percent 2 2 10 4" xfId="16527" xr:uid="{00000000-0005-0000-0000-000021730000}"/>
    <cellStyle name="Percent 2 2 10 5" xfId="20746" xr:uid="{00000000-0005-0000-0000-000022730000}"/>
    <cellStyle name="Percent 2 2 10 6" xfId="24944" xr:uid="{00000000-0005-0000-0000-000023730000}"/>
    <cellStyle name="Percent 2 2 10 7" xfId="28841" xr:uid="{00000000-0005-0000-0000-000024730000}"/>
    <cellStyle name="Percent 2 2 11" xfId="4372" xr:uid="{00000000-0005-0000-0000-000025730000}"/>
    <cellStyle name="Percent 2 2 11 2" xfId="9344" xr:uid="{00000000-0005-0000-0000-000026730000}"/>
    <cellStyle name="Percent 2 2 11 3" xfId="13622" xr:uid="{00000000-0005-0000-0000-000027730000}"/>
    <cellStyle name="Percent 2 2 11 4" xfId="17878" xr:uid="{00000000-0005-0000-0000-000028730000}"/>
    <cellStyle name="Percent 2 2 11 5" xfId="22095" xr:uid="{00000000-0005-0000-0000-000029730000}"/>
    <cellStyle name="Percent 2 2 11 6" xfId="26281" xr:uid="{00000000-0005-0000-0000-00002A730000}"/>
    <cellStyle name="Percent 2 2 11 7" xfId="30160" xr:uid="{00000000-0005-0000-0000-00002B730000}"/>
    <cellStyle name="Percent 2 2 12" xfId="5158" xr:uid="{00000000-0005-0000-0000-00002C730000}"/>
    <cellStyle name="Percent 2 2 13" xfId="7644" xr:uid="{00000000-0005-0000-0000-00002D730000}"/>
    <cellStyle name="Percent 2 2 14" xfId="11926" xr:uid="{00000000-0005-0000-0000-00002E730000}"/>
    <cellStyle name="Percent 2 2 15" xfId="16200" xr:uid="{00000000-0005-0000-0000-00002F730000}"/>
    <cellStyle name="Percent 2 2 16" xfId="16376" xr:uid="{00000000-0005-0000-0000-000030730000}"/>
    <cellStyle name="Percent 2 2 17" xfId="24666" xr:uid="{00000000-0005-0000-0000-000031730000}"/>
    <cellStyle name="Percent 2 2 2" xfId="275" xr:uid="{00000000-0005-0000-0000-000032730000}"/>
    <cellStyle name="Percent 2 2 2 10" xfId="12055" xr:uid="{00000000-0005-0000-0000-000033730000}"/>
    <cellStyle name="Percent 2 2 2 11" xfId="16324" xr:uid="{00000000-0005-0000-0000-000034730000}"/>
    <cellStyle name="Percent 2 2 2 12" xfId="20604" xr:uid="{00000000-0005-0000-0000-000035730000}"/>
    <cellStyle name="Percent 2 2 2 13" xfId="24769" xr:uid="{00000000-0005-0000-0000-000036730000}"/>
    <cellStyle name="Percent 2 2 2 2" xfId="426" xr:uid="{00000000-0005-0000-0000-000037730000}"/>
    <cellStyle name="Percent 2 2 2 2 10" xfId="16404" xr:uid="{00000000-0005-0000-0000-000038730000}"/>
    <cellStyle name="Percent 2 2 2 2 11" xfId="20552" xr:uid="{00000000-0005-0000-0000-000039730000}"/>
    <cellStyle name="Percent 2 2 2 2 12" xfId="24832" xr:uid="{00000000-0005-0000-0000-00003A730000}"/>
    <cellStyle name="Percent 2 2 2 2 2" xfId="800" xr:uid="{00000000-0005-0000-0000-00003B730000}"/>
    <cellStyle name="Percent 2 2 2 2 2 10" xfId="22853" xr:uid="{00000000-0005-0000-0000-00003C730000}"/>
    <cellStyle name="Percent 2 2 2 2 2 11" xfId="27005" xr:uid="{00000000-0005-0000-0000-00003D730000}"/>
    <cellStyle name="Percent 2 2 2 2 2 2" xfId="2646" xr:uid="{00000000-0005-0000-0000-00003E730000}"/>
    <cellStyle name="Percent 2 2 2 2 2 2 2" xfId="4167" xr:uid="{00000000-0005-0000-0000-00003F730000}"/>
    <cellStyle name="Percent 2 2 2 2 2 2 2 2" xfId="9141" xr:uid="{00000000-0005-0000-0000-000040730000}"/>
    <cellStyle name="Percent 2 2 2 2 2 2 2 3" xfId="13418" xr:uid="{00000000-0005-0000-0000-000041730000}"/>
    <cellStyle name="Percent 2 2 2 2 2 2 2 4" xfId="17676" xr:uid="{00000000-0005-0000-0000-000042730000}"/>
    <cellStyle name="Percent 2 2 2 2 2 2 2 5" xfId="21895" xr:uid="{00000000-0005-0000-0000-000043730000}"/>
    <cellStyle name="Percent 2 2 2 2 2 2 2 6" xfId="26090" xr:uid="{00000000-0005-0000-0000-000044730000}"/>
    <cellStyle name="Percent 2 2 2 2 2 2 2 7" xfId="29986" xr:uid="{00000000-0005-0000-0000-000045730000}"/>
    <cellStyle name="Percent 2 2 2 2 2 2 3" xfId="7621" xr:uid="{00000000-0005-0000-0000-000046730000}"/>
    <cellStyle name="Percent 2 2 2 2 2 2 4" xfId="11904" xr:uid="{00000000-0005-0000-0000-000047730000}"/>
    <cellStyle name="Percent 2 2 2 2 2 2 5" xfId="16177" xr:uid="{00000000-0005-0000-0000-000048730000}"/>
    <cellStyle name="Percent 2 2 2 2 2 2 6" xfId="20411" xr:uid="{00000000-0005-0000-0000-000049730000}"/>
    <cellStyle name="Percent 2 2 2 2 2 2 7" xfId="24647" xr:uid="{00000000-0005-0000-0000-00004A730000}"/>
    <cellStyle name="Percent 2 2 2 2 2 2 8" xfId="28720" xr:uid="{00000000-0005-0000-0000-00004B730000}"/>
    <cellStyle name="Percent 2 2 2 2 2 3" xfId="1817" xr:uid="{00000000-0005-0000-0000-00004C730000}"/>
    <cellStyle name="Percent 2 2 2 2 2 3 2" xfId="6791" xr:uid="{00000000-0005-0000-0000-00004D730000}"/>
    <cellStyle name="Percent 2 2 2 2 2 3 3" xfId="11078" xr:uid="{00000000-0005-0000-0000-00004E730000}"/>
    <cellStyle name="Percent 2 2 2 2 2 3 4" xfId="15353" xr:uid="{00000000-0005-0000-0000-00004F730000}"/>
    <cellStyle name="Percent 2 2 2 2 2 3 5" xfId="19588" xr:uid="{00000000-0005-0000-0000-000050730000}"/>
    <cellStyle name="Percent 2 2 2 2 2 3 6" xfId="23831" xr:uid="{00000000-0005-0000-0000-000051730000}"/>
    <cellStyle name="Percent 2 2 2 2 2 3 7" xfId="27915" xr:uid="{00000000-0005-0000-0000-000052730000}"/>
    <cellStyle name="Percent 2 2 2 2 2 4" xfId="3510" xr:uid="{00000000-0005-0000-0000-000053730000}"/>
    <cellStyle name="Percent 2 2 2 2 2 4 2" xfId="8484" xr:uid="{00000000-0005-0000-0000-000054730000}"/>
    <cellStyle name="Percent 2 2 2 2 2 4 3" xfId="12761" xr:uid="{00000000-0005-0000-0000-000055730000}"/>
    <cellStyle name="Percent 2 2 2 2 2 4 4" xfId="17019" xr:uid="{00000000-0005-0000-0000-000056730000}"/>
    <cellStyle name="Percent 2 2 2 2 2 4 5" xfId="21238" xr:uid="{00000000-0005-0000-0000-000057730000}"/>
    <cellStyle name="Percent 2 2 2 2 2 4 6" xfId="25433" xr:uid="{00000000-0005-0000-0000-000058730000}"/>
    <cellStyle name="Percent 2 2 2 2 2 4 7" xfId="29329" xr:uid="{00000000-0005-0000-0000-000059730000}"/>
    <cellStyle name="Percent 2 2 2 2 2 5" xfId="4858" xr:uid="{00000000-0005-0000-0000-00005A730000}"/>
    <cellStyle name="Percent 2 2 2 2 2 5 2" xfId="9830" xr:uid="{00000000-0005-0000-0000-00005B730000}"/>
    <cellStyle name="Percent 2 2 2 2 2 5 3" xfId="14108" xr:uid="{00000000-0005-0000-0000-00005C730000}"/>
    <cellStyle name="Percent 2 2 2 2 2 5 4" xfId="18364" xr:uid="{00000000-0005-0000-0000-00005D730000}"/>
    <cellStyle name="Percent 2 2 2 2 2 5 5" xfId="22581" xr:uid="{00000000-0005-0000-0000-00005E730000}"/>
    <cellStyle name="Percent 2 2 2 2 2 5 6" xfId="26767" xr:uid="{00000000-0005-0000-0000-00005F730000}"/>
    <cellStyle name="Percent 2 2 2 2 2 5 7" xfId="30646" xr:uid="{00000000-0005-0000-0000-000060730000}"/>
    <cellStyle name="Percent 2 2 2 2 2 6" xfId="5776" xr:uid="{00000000-0005-0000-0000-000061730000}"/>
    <cellStyle name="Percent 2 2 2 2 2 7" xfId="10068" xr:uid="{00000000-0005-0000-0000-000062730000}"/>
    <cellStyle name="Percent 2 2 2 2 2 8" xfId="14346" xr:uid="{00000000-0005-0000-0000-000063730000}"/>
    <cellStyle name="Percent 2 2 2 2 2 9" xfId="18602" xr:uid="{00000000-0005-0000-0000-000064730000}"/>
    <cellStyle name="Percent 2 2 2 2 3" xfId="2059" xr:uid="{00000000-0005-0000-0000-000065730000}"/>
    <cellStyle name="Percent 2 2 2 2 3 2" xfId="3838" xr:uid="{00000000-0005-0000-0000-000066730000}"/>
    <cellStyle name="Percent 2 2 2 2 3 2 2" xfId="8812" xr:uid="{00000000-0005-0000-0000-000067730000}"/>
    <cellStyle name="Percent 2 2 2 2 3 2 3" xfId="13089" xr:uid="{00000000-0005-0000-0000-000068730000}"/>
    <cellStyle name="Percent 2 2 2 2 3 2 4" xfId="17347" xr:uid="{00000000-0005-0000-0000-000069730000}"/>
    <cellStyle name="Percent 2 2 2 2 3 2 5" xfId="21566" xr:uid="{00000000-0005-0000-0000-00006A730000}"/>
    <cellStyle name="Percent 2 2 2 2 3 2 6" xfId="25761" xr:uid="{00000000-0005-0000-0000-00006B730000}"/>
    <cellStyle name="Percent 2 2 2 2 3 2 7" xfId="29657" xr:uid="{00000000-0005-0000-0000-00006C730000}"/>
    <cellStyle name="Percent 2 2 2 2 3 3" xfId="7033" xr:uid="{00000000-0005-0000-0000-00006D730000}"/>
    <cellStyle name="Percent 2 2 2 2 3 4" xfId="11318" xr:uid="{00000000-0005-0000-0000-00006E730000}"/>
    <cellStyle name="Percent 2 2 2 2 3 5" xfId="15590" xr:uid="{00000000-0005-0000-0000-00006F730000}"/>
    <cellStyle name="Percent 2 2 2 2 3 6" xfId="19824" xr:uid="{00000000-0005-0000-0000-000070730000}"/>
    <cellStyle name="Percent 2 2 2 2 3 7" xfId="24062" xr:uid="{00000000-0005-0000-0000-000071730000}"/>
    <cellStyle name="Percent 2 2 2 2 3 8" xfId="28140" xr:uid="{00000000-0005-0000-0000-000072730000}"/>
    <cellStyle name="Percent 2 2 2 2 4" xfId="1198" xr:uid="{00000000-0005-0000-0000-000073730000}"/>
    <cellStyle name="Percent 2 2 2 2 4 2" xfId="6173" xr:uid="{00000000-0005-0000-0000-000074730000}"/>
    <cellStyle name="Percent 2 2 2 2 4 3" xfId="10462" xr:uid="{00000000-0005-0000-0000-000075730000}"/>
    <cellStyle name="Percent 2 2 2 2 4 4" xfId="14740" xr:uid="{00000000-0005-0000-0000-000076730000}"/>
    <cellStyle name="Percent 2 2 2 2 4 5" xfId="18982" xr:uid="{00000000-0005-0000-0000-000077730000}"/>
    <cellStyle name="Percent 2 2 2 2 4 6" xfId="23228" xr:uid="{00000000-0005-0000-0000-000078730000}"/>
    <cellStyle name="Percent 2 2 2 2 4 7" xfId="27333" xr:uid="{00000000-0005-0000-0000-000079730000}"/>
    <cellStyle name="Percent 2 2 2 2 5" xfId="3181" xr:uid="{00000000-0005-0000-0000-00007A730000}"/>
    <cellStyle name="Percent 2 2 2 2 5 2" xfId="8154" xr:uid="{00000000-0005-0000-0000-00007B730000}"/>
    <cellStyle name="Percent 2 2 2 2 5 3" xfId="12431" xr:uid="{00000000-0005-0000-0000-00007C730000}"/>
    <cellStyle name="Percent 2 2 2 2 5 4" xfId="16690" xr:uid="{00000000-0005-0000-0000-00007D730000}"/>
    <cellStyle name="Percent 2 2 2 2 5 5" xfId="20908" xr:uid="{00000000-0005-0000-0000-00007E730000}"/>
    <cellStyle name="Percent 2 2 2 2 5 6" xfId="25104" xr:uid="{00000000-0005-0000-0000-00007F730000}"/>
    <cellStyle name="Percent 2 2 2 2 5 7" xfId="29000" xr:uid="{00000000-0005-0000-0000-000080730000}"/>
    <cellStyle name="Percent 2 2 2 2 6" xfId="4529" xr:uid="{00000000-0005-0000-0000-000081730000}"/>
    <cellStyle name="Percent 2 2 2 2 6 2" xfId="9501" xr:uid="{00000000-0005-0000-0000-000082730000}"/>
    <cellStyle name="Percent 2 2 2 2 6 3" xfId="13779" xr:uid="{00000000-0005-0000-0000-000083730000}"/>
    <cellStyle name="Percent 2 2 2 2 6 4" xfId="18035" xr:uid="{00000000-0005-0000-0000-000084730000}"/>
    <cellStyle name="Percent 2 2 2 2 6 5" xfId="22252" xr:uid="{00000000-0005-0000-0000-000085730000}"/>
    <cellStyle name="Percent 2 2 2 2 6 6" xfId="26438" xr:uid="{00000000-0005-0000-0000-000086730000}"/>
    <cellStyle name="Percent 2 2 2 2 6 7" xfId="30317" xr:uid="{00000000-0005-0000-0000-000087730000}"/>
    <cellStyle name="Percent 2 2 2 2 7" xfId="5403" xr:uid="{00000000-0005-0000-0000-000088730000}"/>
    <cellStyle name="Percent 2 2 2 2 8" xfId="7862" xr:uid="{00000000-0005-0000-0000-000089730000}"/>
    <cellStyle name="Percent 2 2 2 2 9" xfId="12142" xr:uid="{00000000-0005-0000-0000-00008A730000}"/>
    <cellStyle name="Percent 2 2 2 3" xfId="670" xr:uid="{00000000-0005-0000-0000-00008B730000}"/>
    <cellStyle name="Percent 2 2 2 3 10" xfId="22723" xr:uid="{00000000-0005-0000-0000-00008C730000}"/>
    <cellStyle name="Percent 2 2 2 3 11" xfId="13542" xr:uid="{00000000-0005-0000-0000-00008D730000}"/>
    <cellStyle name="Percent 2 2 2 3 2" xfId="2647" xr:uid="{00000000-0005-0000-0000-00008E730000}"/>
    <cellStyle name="Percent 2 2 2 3 2 2" xfId="4037" xr:uid="{00000000-0005-0000-0000-00008F730000}"/>
    <cellStyle name="Percent 2 2 2 3 2 2 2" xfId="9011" xr:uid="{00000000-0005-0000-0000-000090730000}"/>
    <cellStyle name="Percent 2 2 2 3 2 2 3" xfId="13288" xr:uid="{00000000-0005-0000-0000-000091730000}"/>
    <cellStyle name="Percent 2 2 2 3 2 2 4" xfId="17546" xr:uid="{00000000-0005-0000-0000-000092730000}"/>
    <cellStyle name="Percent 2 2 2 3 2 2 5" xfId="21765" xr:uid="{00000000-0005-0000-0000-000093730000}"/>
    <cellStyle name="Percent 2 2 2 3 2 2 6" xfId="25960" xr:uid="{00000000-0005-0000-0000-000094730000}"/>
    <cellStyle name="Percent 2 2 2 3 2 2 7" xfId="29856" xr:uid="{00000000-0005-0000-0000-000095730000}"/>
    <cellStyle name="Percent 2 2 2 3 2 3" xfId="7622" xr:uid="{00000000-0005-0000-0000-000096730000}"/>
    <cellStyle name="Percent 2 2 2 3 2 4" xfId="11905" xr:uid="{00000000-0005-0000-0000-000097730000}"/>
    <cellStyle name="Percent 2 2 2 3 2 5" xfId="16178" xr:uid="{00000000-0005-0000-0000-000098730000}"/>
    <cellStyle name="Percent 2 2 2 3 2 6" xfId="20412" xr:uid="{00000000-0005-0000-0000-000099730000}"/>
    <cellStyle name="Percent 2 2 2 3 2 7" xfId="24648" xr:uid="{00000000-0005-0000-0000-00009A730000}"/>
    <cellStyle name="Percent 2 2 2 3 2 8" xfId="28721" xr:uid="{00000000-0005-0000-0000-00009B730000}"/>
    <cellStyle name="Percent 2 2 2 3 3" xfId="1818" xr:uid="{00000000-0005-0000-0000-00009C730000}"/>
    <cellStyle name="Percent 2 2 2 3 3 2" xfId="6792" xr:uid="{00000000-0005-0000-0000-00009D730000}"/>
    <cellStyle name="Percent 2 2 2 3 3 3" xfId="11079" xr:uid="{00000000-0005-0000-0000-00009E730000}"/>
    <cellStyle name="Percent 2 2 2 3 3 4" xfId="15354" xr:uid="{00000000-0005-0000-0000-00009F730000}"/>
    <cellStyle name="Percent 2 2 2 3 3 5" xfId="19589" xr:uid="{00000000-0005-0000-0000-0000A0730000}"/>
    <cellStyle name="Percent 2 2 2 3 3 6" xfId="23832" xr:uid="{00000000-0005-0000-0000-0000A1730000}"/>
    <cellStyle name="Percent 2 2 2 3 3 7" xfId="27916" xr:uid="{00000000-0005-0000-0000-0000A2730000}"/>
    <cellStyle name="Percent 2 2 2 3 4" xfId="3380" xr:uid="{00000000-0005-0000-0000-0000A3730000}"/>
    <cellStyle name="Percent 2 2 2 3 4 2" xfId="8354" xr:uid="{00000000-0005-0000-0000-0000A4730000}"/>
    <cellStyle name="Percent 2 2 2 3 4 3" xfId="12631" xr:uid="{00000000-0005-0000-0000-0000A5730000}"/>
    <cellStyle name="Percent 2 2 2 3 4 4" xfId="16889" xr:uid="{00000000-0005-0000-0000-0000A6730000}"/>
    <cellStyle name="Percent 2 2 2 3 4 5" xfId="21108" xr:uid="{00000000-0005-0000-0000-0000A7730000}"/>
    <cellStyle name="Percent 2 2 2 3 4 6" xfId="25303" xr:uid="{00000000-0005-0000-0000-0000A8730000}"/>
    <cellStyle name="Percent 2 2 2 3 4 7" xfId="29199" xr:uid="{00000000-0005-0000-0000-0000A9730000}"/>
    <cellStyle name="Percent 2 2 2 3 5" xfId="4728" xr:uid="{00000000-0005-0000-0000-0000AA730000}"/>
    <cellStyle name="Percent 2 2 2 3 5 2" xfId="9700" xr:uid="{00000000-0005-0000-0000-0000AB730000}"/>
    <cellStyle name="Percent 2 2 2 3 5 3" xfId="13978" xr:uid="{00000000-0005-0000-0000-0000AC730000}"/>
    <cellStyle name="Percent 2 2 2 3 5 4" xfId="18234" xr:uid="{00000000-0005-0000-0000-0000AD730000}"/>
    <cellStyle name="Percent 2 2 2 3 5 5" xfId="22451" xr:uid="{00000000-0005-0000-0000-0000AE730000}"/>
    <cellStyle name="Percent 2 2 2 3 5 6" xfId="26637" xr:uid="{00000000-0005-0000-0000-0000AF730000}"/>
    <cellStyle name="Percent 2 2 2 3 5 7" xfId="30516" xr:uid="{00000000-0005-0000-0000-0000B0730000}"/>
    <cellStyle name="Percent 2 2 2 3 6" xfId="5646" xr:uid="{00000000-0005-0000-0000-0000B1730000}"/>
    <cellStyle name="Percent 2 2 2 3 7" xfId="5100" xr:uid="{00000000-0005-0000-0000-0000B2730000}"/>
    <cellStyle name="Percent 2 2 2 3 8" xfId="5166" xr:uid="{00000000-0005-0000-0000-0000B3730000}"/>
    <cellStyle name="Percent 2 2 2 3 9" xfId="5255" xr:uid="{00000000-0005-0000-0000-0000B4730000}"/>
    <cellStyle name="Percent 2 2 2 4" xfId="1969" xr:uid="{00000000-0005-0000-0000-0000B5730000}"/>
    <cellStyle name="Percent 2 2 2 4 2" xfId="3708" xr:uid="{00000000-0005-0000-0000-0000B6730000}"/>
    <cellStyle name="Percent 2 2 2 4 2 2" xfId="8682" xr:uid="{00000000-0005-0000-0000-0000B7730000}"/>
    <cellStyle name="Percent 2 2 2 4 2 3" xfId="12959" xr:uid="{00000000-0005-0000-0000-0000B8730000}"/>
    <cellStyle name="Percent 2 2 2 4 2 4" xfId="17217" xr:uid="{00000000-0005-0000-0000-0000B9730000}"/>
    <cellStyle name="Percent 2 2 2 4 2 5" xfId="21436" xr:uid="{00000000-0005-0000-0000-0000BA730000}"/>
    <cellStyle name="Percent 2 2 2 4 2 6" xfId="25631" xr:uid="{00000000-0005-0000-0000-0000BB730000}"/>
    <cellStyle name="Percent 2 2 2 4 2 7" xfId="29527" xr:uid="{00000000-0005-0000-0000-0000BC730000}"/>
    <cellStyle name="Percent 2 2 2 4 3" xfId="6943" xr:uid="{00000000-0005-0000-0000-0000BD730000}"/>
    <cellStyle name="Percent 2 2 2 4 4" xfId="11228" xr:uid="{00000000-0005-0000-0000-0000BE730000}"/>
    <cellStyle name="Percent 2 2 2 4 5" xfId="15501" xr:uid="{00000000-0005-0000-0000-0000BF730000}"/>
    <cellStyle name="Percent 2 2 2 4 6" xfId="19736" xr:uid="{00000000-0005-0000-0000-0000C0730000}"/>
    <cellStyle name="Percent 2 2 2 4 7" xfId="23974" xr:uid="{00000000-0005-0000-0000-0000C1730000}"/>
    <cellStyle name="Percent 2 2 2 4 8" xfId="28052" xr:uid="{00000000-0005-0000-0000-0000C2730000}"/>
    <cellStyle name="Percent 2 2 2 5" xfId="1085" xr:uid="{00000000-0005-0000-0000-0000C3730000}"/>
    <cellStyle name="Percent 2 2 2 5 2" xfId="6061" xr:uid="{00000000-0005-0000-0000-0000C4730000}"/>
    <cellStyle name="Percent 2 2 2 5 3" xfId="10350" xr:uid="{00000000-0005-0000-0000-0000C5730000}"/>
    <cellStyle name="Percent 2 2 2 5 4" xfId="14628" xr:uid="{00000000-0005-0000-0000-0000C6730000}"/>
    <cellStyle name="Percent 2 2 2 5 5" xfId="18876" xr:uid="{00000000-0005-0000-0000-0000C7730000}"/>
    <cellStyle name="Percent 2 2 2 5 6" xfId="23124" xr:uid="{00000000-0005-0000-0000-0000C8730000}"/>
    <cellStyle name="Percent 2 2 2 5 7" xfId="27244" xr:uid="{00000000-0005-0000-0000-0000C9730000}"/>
    <cellStyle name="Percent 2 2 2 6" xfId="3050" xr:uid="{00000000-0005-0000-0000-0000CA730000}"/>
    <cellStyle name="Percent 2 2 2 6 2" xfId="8023" xr:uid="{00000000-0005-0000-0000-0000CB730000}"/>
    <cellStyle name="Percent 2 2 2 6 3" xfId="12300" xr:uid="{00000000-0005-0000-0000-0000CC730000}"/>
    <cellStyle name="Percent 2 2 2 6 4" xfId="16559" xr:uid="{00000000-0005-0000-0000-0000CD730000}"/>
    <cellStyle name="Percent 2 2 2 6 5" xfId="20778" xr:uid="{00000000-0005-0000-0000-0000CE730000}"/>
    <cellStyle name="Percent 2 2 2 6 6" xfId="24974" xr:uid="{00000000-0005-0000-0000-0000CF730000}"/>
    <cellStyle name="Percent 2 2 2 6 7" xfId="28870" xr:uid="{00000000-0005-0000-0000-0000D0730000}"/>
    <cellStyle name="Percent 2 2 2 7" xfId="4399" xr:uid="{00000000-0005-0000-0000-0000D1730000}"/>
    <cellStyle name="Percent 2 2 2 7 2" xfId="9371" xr:uid="{00000000-0005-0000-0000-0000D2730000}"/>
    <cellStyle name="Percent 2 2 2 7 3" xfId="13649" xr:uid="{00000000-0005-0000-0000-0000D3730000}"/>
    <cellStyle name="Percent 2 2 2 7 4" xfId="17905" xr:uid="{00000000-0005-0000-0000-0000D4730000}"/>
    <cellStyle name="Percent 2 2 2 7 5" xfId="22122" xr:uid="{00000000-0005-0000-0000-0000D5730000}"/>
    <cellStyle name="Percent 2 2 2 7 6" xfId="26308" xr:uid="{00000000-0005-0000-0000-0000D6730000}"/>
    <cellStyle name="Percent 2 2 2 7 7" xfId="30187" xr:uid="{00000000-0005-0000-0000-0000D7730000}"/>
    <cellStyle name="Percent 2 2 2 8" xfId="5252" xr:uid="{00000000-0005-0000-0000-0000D8730000}"/>
    <cellStyle name="Percent 2 2 2 9" xfId="7773" xr:uid="{00000000-0005-0000-0000-0000D9730000}"/>
    <cellStyle name="Percent 2 2 3" xfId="348" xr:uid="{00000000-0005-0000-0000-0000DA730000}"/>
    <cellStyle name="Percent 2 2 3 10" xfId="12006" xr:uid="{00000000-0005-0000-0000-0000DB730000}"/>
    <cellStyle name="Percent 2 2 3 11" xfId="16278" xr:uid="{00000000-0005-0000-0000-0000DC730000}"/>
    <cellStyle name="Percent 2 2 3 12" xfId="20483" xr:uid="{00000000-0005-0000-0000-0000DD730000}"/>
    <cellStyle name="Percent 2 2 3 13" xfId="24729" xr:uid="{00000000-0005-0000-0000-0000DE730000}"/>
    <cellStyle name="Percent 2 2 3 2" xfId="459" xr:uid="{00000000-0005-0000-0000-0000DF730000}"/>
    <cellStyle name="Percent 2 2 3 2 10" xfId="16212" xr:uid="{00000000-0005-0000-0000-0000E0730000}"/>
    <cellStyle name="Percent 2 2 3 2 11" xfId="16439" xr:uid="{00000000-0005-0000-0000-0000E1730000}"/>
    <cellStyle name="Percent 2 2 3 2 12" xfId="24676" xr:uid="{00000000-0005-0000-0000-0000E2730000}"/>
    <cellStyle name="Percent 2 2 3 2 2" xfId="833" xr:uid="{00000000-0005-0000-0000-0000E3730000}"/>
    <cellStyle name="Percent 2 2 3 2 2 10" xfId="22886" xr:uid="{00000000-0005-0000-0000-0000E4730000}"/>
    <cellStyle name="Percent 2 2 3 2 2 11" xfId="27038" xr:uid="{00000000-0005-0000-0000-0000E5730000}"/>
    <cellStyle name="Percent 2 2 3 2 2 2" xfId="2648" xr:uid="{00000000-0005-0000-0000-0000E6730000}"/>
    <cellStyle name="Percent 2 2 3 2 2 2 2" xfId="4200" xr:uid="{00000000-0005-0000-0000-0000E7730000}"/>
    <cellStyle name="Percent 2 2 3 2 2 2 2 2" xfId="9174" xr:uid="{00000000-0005-0000-0000-0000E8730000}"/>
    <cellStyle name="Percent 2 2 3 2 2 2 2 3" xfId="13451" xr:uid="{00000000-0005-0000-0000-0000E9730000}"/>
    <cellStyle name="Percent 2 2 3 2 2 2 2 4" xfId="17709" xr:uid="{00000000-0005-0000-0000-0000EA730000}"/>
    <cellStyle name="Percent 2 2 3 2 2 2 2 5" xfId="21928" xr:uid="{00000000-0005-0000-0000-0000EB730000}"/>
    <cellStyle name="Percent 2 2 3 2 2 2 2 6" xfId="26123" xr:uid="{00000000-0005-0000-0000-0000EC730000}"/>
    <cellStyle name="Percent 2 2 3 2 2 2 2 7" xfId="30019" xr:uid="{00000000-0005-0000-0000-0000ED730000}"/>
    <cellStyle name="Percent 2 2 3 2 2 2 3" xfId="7623" xr:uid="{00000000-0005-0000-0000-0000EE730000}"/>
    <cellStyle name="Percent 2 2 3 2 2 2 4" xfId="11906" xr:uid="{00000000-0005-0000-0000-0000EF730000}"/>
    <cellStyle name="Percent 2 2 3 2 2 2 5" xfId="16179" xr:uid="{00000000-0005-0000-0000-0000F0730000}"/>
    <cellStyle name="Percent 2 2 3 2 2 2 6" xfId="20413" xr:uid="{00000000-0005-0000-0000-0000F1730000}"/>
    <cellStyle name="Percent 2 2 3 2 2 2 7" xfId="24649" xr:uid="{00000000-0005-0000-0000-0000F2730000}"/>
    <cellStyle name="Percent 2 2 3 2 2 2 8" xfId="28722" xr:uid="{00000000-0005-0000-0000-0000F3730000}"/>
    <cellStyle name="Percent 2 2 3 2 2 3" xfId="1819" xr:uid="{00000000-0005-0000-0000-0000F4730000}"/>
    <cellStyle name="Percent 2 2 3 2 2 3 2" xfId="6793" xr:uid="{00000000-0005-0000-0000-0000F5730000}"/>
    <cellStyle name="Percent 2 2 3 2 2 3 3" xfId="11080" xr:uid="{00000000-0005-0000-0000-0000F6730000}"/>
    <cellStyle name="Percent 2 2 3 2 2 3 4" xfId="15355" xr:uid="{00000000-0005-0000-0000-0000F7730000}"/>
    <cellStyle name="Percent 2 2 3 2 2 3 5" xfId="19590" xr:uid="{00000000-0005-0000-0000-0000F8730000}"/>
    <cellStyle name="Percent 2 2 3 2 2 3 6" xfId="23833" xr:uid="{00000000-0005-0000-0000-0000F9730000}"/>
    <cellStyle name="Percent 2 2 3 2 2 3 7" xfId="27917" xr:uid="{00000000-0005-0000-0000-0000FA730000}"/>
    <cellStyle name="Percent 2 2 3 2 2 4" xfId="3543" xr:uid="{00000000-0005-0000-0000-0000FB730000}"/>
    <cellStyle name="Percent 2 2 3 2 2 4 2" xfId="8517" xr:uid="{00000000-0005-0000-0000-0000FC730000}"/>
    <cellStyle name="Percent 2 2 3 2 2 4 3" xfId="12794" xr:uid="{00000000-0005-0000-0000-0000FD730000}"/>
    <cellStyle name="Percent 2 2 3 2 2 4 4" xfId="17052" xr:uid="{00000000-0005-0000-0000-0000FE730000}"/>
    <cellStyle name="Percent 2 2 3 2 2 4 5" xfId="21271" xr:uid="{00000000-0005-0000-0000-0000FF730000}"/>
    <cellStyle name="Percent 2 2 3 2 2 4 6" xfId="25466" xr:uid="{00000000-0005-0000-0000-000000740000}"/>
    <cellStyle name="Percent 2 2 3 2 2 4 7" xfId="29362" xr:uid="{00000000-0005-0000-0000-000001740000}"/>
    <cellStyle name="Percent 2 2 3 2 2 5" xfId="4891" xr:uid="{00000000-0005-0000-0000-000002740000}"/>
    <cellStyle name="Percent 2 2 3 2 2 5 2" xfId="9863" xr:uid="{00000000-0005-0000-0000-000003740000}"/>
    <cellStyle name="Percent 2 2 3 2 2 5 3" xfId="14141" xr:uid="{00000000-0005-0000-0000-000004740000}"/>
    <cellStyle name="Percent 2 2 3 2 2 5 4" xfId="18397" xr:uid="{00000000-0005-0000-0000-000005740000}"/>
    <cellStyle name="Percent 2 2 3 2 2 5 5" xfId="22614" xr:uid="{00000000-0005-0000-0000-000006740000}"/>
    <cellStyle name="Percent 2 2 3 2 2 5 6" xfId="26800" xr:uid="{00000000-0005-0000-0000-000007740000}"/>
    <cellStyle name="Percent 2 2 3 2 2 5 7" xfId="30679" xr:uid="{00000000-0005-0000-0000-000008740000}"/>
    <cellStyle name="Percent 2 2 3 2 2 6" xfId="5809" xr:uid="{00000000-0005-0000-0000-000009740000}"/>
    <cellStyle name="Percent 2 2 3 2 2 7" xfId="10101" xr:uid="{00000000-0005-0000-0000-00000A740000}"/>
    <cellStyle name="Percent 2 2 3 2 2 8" xfId="14379" xr:uid="{00000000-0005-0000-0000-00000B740000}"/>
    <cellStyle name="Percent 2 2 3 2 2 9" xfId="18635" xr:uid="{00000000-0005-0000-0000-00000C740000}"/>
    <cellStyle name="Percent 2 2 3 2 3" xfId="2092" xr:uid="{00000000-0005-0000-0000-00000D740000}"/>
    <cellStyle name="Percent 2 2 3 2 3 2" xfId="3871" xr:uid="{00000000-0005-0000-0000-00000E740000}"/>
    <cellStyle name="Percent 2 2 3 2 3 2 2" xfId="8845" xr:uid="{00000000-0005-0000-0000-00000F740000}"/>
    <cellStyle name="Percent 2 2 3 2 3 2 3" xfId="13122" xr:uid="{00000000-0005-0000-0000-000010740000}"/>
    <cellStyle name="Percent 2 2 3 2 3 2 4" xfId="17380" xr:uid="{00000000-0005-0000-0000-000011740000}"/>
    <cellStyle name="Percent 2 2 3 2 3 2 5" xfId="21599" xr:uid="{00000000-0005-0000-0000-000012740000}"/>
    <cellStyle name="Percent 2 2 3 2 3 2 6" xfId="25794" xr:uid="{00000000-0005-0000-0000-000013740000}"/>
    <cellStyle name="Percent 2 2 3 2 3 2 7" xfId="29690" xr:uid="{00000000-0005-0000-0000-000014740000}"/>
    <cellStyle name="Percent 2 2 3 2 3 3" xfId="7066" xr:uid="{00000000-0005-0000-0000-000015740000}"/>
    <cellStyle name="Percent 2 2 3 2 3 4" xfId="11351" xr:uid="{00000000-0005-0000-0000-000016740000}"/>
    <cellStyle name="Percent 2 2 3 2 3 5" xfId="15623" xr:uid="{00000000-0005-0000-0000-000017740000}"/>
    <cellStyle name="Percent 2 2 3 2 3 6" xfId="19857" xr:uid="{00000000-0005-0000-0000-000018740000}"/>
    <cellStyle name="Percent 2 2 3 2 3 7" xfId="24095" xr:uid="{00000000-0005-0000-0000-000019740000}"/>
    <cellStyle name="Percent 2 2 3 2 3 8" xfId="28173" xr:uid="{00000000-0005-0000-0000-00001A740000}"/>
    <cellStyle name="Percent 2 2 3 2 4" xfId="1231" xr:uid="{00000000-0005-0000-0000-00001B740000}"/>
    <cellStyle name="Percent 2 2 3 2 4 2" xfId="6206" xr:uid="{00000000-0005-0000-0000-00001C740000}"/>
    <cellStyle name="Percent 2 2 3 2 4 3" xfId="10495" xr:uid="{00000000-0005-0000-0000-00001D740000}"/>
    <cellStyle name="Percent 2 2 3 2 4 4" xfId="14773" xr:uid="{00000000-0005-0000-0000-00001E740000}"/>
    <cellStyle name="Percent 2 2 3 2 4 5" xfId="19015" xr:uid="{00000000-0005-0000-0000-00001F740000}"/>
    <cellStyle name="Percent 2 2 3 2 4 6" xfId="23261" xr:uid="{00000000-0005-0000-0000-000020740000}"/>
    <cellStyle name="Percent 2 2 3 2 4 7" xfId="27366" xr:uid="{00000000-0005-0000-0000-000021740000}"/>
    <cellStyle name="Percent 2 2 3 2 5" xfId="3214" xr:uid="{00000000-0005-0000-0000-000022740000}"/>
    <cellStyle name="Percent 2 2 3 2 5 2" xfId="8187" xr:uid="{00000000-0005-0000-0000-000023740000}"/>
    <cellStyle name="Percent 2 2 3 2 5 3" xfId="12464" xr:uid="{00000000-0005-0000-0000-000024740000}"/>
    <cellStyle name="Percent 2 2 3 2 5 4" xfId="16723" xr:uid="{00000000-0005-0000-0000-000025740000}"/>
    <cellStyle name="Percent 2 2 3 2 5 5" xfId="20941" xr:uid="{00000000-0005-0000-0000-000026740000}"/>
    <cellStyle name="Percent 2 2 3 2 5 6" xfId="25137" xr:uid="{00000000-0005-0000-0000-000027740000}"/>
    <cellStyle name="Percent 2 2 3 2 5 7" xfId="29033" xr:uid="{00000000-0005-0000-0000-000028740000}"/>
    <cellStyle name="Percent 2 2 3 2 6" xfId="4562" xr:uid="{00000000-0005-0000-0000-000029740000}"/>
    <cellStyle name="Percent 2 2 3 2 6 2" xfId="9534" xr:uid="{00000000-0005-0000-0000-00002A740000}"/>
    <cellStyle name="Percent 2 2 3 2 6 3" xfId="13812" xr:uid="{00000000-0005-0000-0000-00002B740000}"/>
    <cellStyle name="Percent 2 2 3 2 6 4" xfId="18068" xr:uid="{00000000-0005-0000-0000-00002C740000}"/>
    <cellStyle name="Percent 2 2 3 2 6 5" xfId="22285" xr:uid="{00000000-0005-0000-0000-00002D740000}"/>
    <cellStyle name="Percent 2 2 3 2 6 6" xfId="26471" xr:uid="{00000000-0005-0000-0000-00002E740000}"/>
    <cellStyle name="Percent 2 2 3 2 6 7" xfId="30350" xr:uid="{00000000-0005-0000-0000-00002F740000}"/>
    <cellStyle name="Percent 2 2 3 2 7" xfId="5436" xr:uid="{00000000-0005-0000-0000-000030740000}"/>
    <cellStyle name="Percent 2 2 3 2 8" xfId="7656" xr:uid="{00000000-0005-0000-0000-000031740000}"/>
    <cellStyle name="Percent 2 2 3 2 9" xfId="11938" xr:uid="{00000000-0005-0000-0000-000032740000}"/>
    <cellStyle name="Percent 2 2 3 3" xfId="728" xr:uid="{00000000-0005-0000-0000-000033740000}"/>
    <cellStyle name="Percent 2 2 3 3 10" xfId="22781" xr:uid="{00000000-0005-0000-0000-000034740000}"/>
    <cellStyle name="Percent 2 2 3 3 11" xfId="26933" xr:uid="{00000000-0005-0000-0000-000035740000}"/>
    <cellStyle name="Percent 2 2 3 3 2" xfId="2649" xr:uid="{00000000-0005-0000-0000-000036740000}"/>
    <cellStyle name="Percent 2 2 3 3 2 2" xfId="4095" xr:uid="{00000000-0005-0000-0000-000037740000}"/>
    <cellStyle name="Percent 2 2 3 3 2 2 2" xfId="9069" xr:uid="{00000000-0005-0000-0000-000038740000}"/>
    <cellStyle name="Percent 2 2 3 3 2 2 3" xfId="13346" xr:uid="{00000000-0005-0000-0000-000039740000}"/>
    <cellStyle name="Percent 2 2 3 3 2 2 4" xfId="17604" xr:uid="{00000000-0005-0000-0000-00003A740000}"/>
    <cellStyle name="Percent 2 2 3 3 2 2 5" xfId="21823" xr:uid="{00000000-0005-0000-0000-00003B740000}"/>
    <cellStyle name="Percent 2 2 3 3 2 2 6" xfId="26018" xr:uid="{00000000-0005-0000-0000-00003C740000}"/>
    <cellStyle name="Percent 2 2 3 3 2 2 7" xfId="29914" xr:uid="{00000000-0005-0000-0000-00003D740000}"/>
    <cellStyle name="Percent 2 2 3 3 2 3" xfId="7624" xr:uid="{00000000-0005-0000-0000-00003E740000}"/>
    <cellStyle name="Percent 2 2 3 3 2 4" xfId="11907" xr:uid="{00000000-0005-0000-0000-00003F740000}"/>
    <cellStyle name="Percent 2 2 3 3 2 5" xfId="16180" xr:uid="{00000000-0005-0000-0000-000040740000}"/>
    <cellStyle name="Percent 2 2 3 3 2 6" xfId="20414" xr:uid="{00000000-0005-0000-0000-000041740000}"/>
    <cellStyle name="Percent 2 2 3 3 2 7" xfId="24650" xr:uid="{00000000-0005-0000-0000-000042740000}"/>
    <cellStyle name="Percent 2 2 3 3 2 8" xfId="28723" xr:uid="{00000000-0005-0000-0000-000043740000}"/>
    <cellStyle name="Percent 2 2 3 3 3" xfId="1820" xr:uid="{00000000-0005-0000-0000-000044740000}"/>
    <cellStyle name="Percent 2 2 3 3 3 2" xfId="6794" xr:uid="{00000000-0005-0000-0000-000045740000}"/>
    <cellStyle name="Percent 2 2 3 3 3 3" xfId="11081" xr:uid="{00000000-0005-0000-0000-000046740000}"/>
    <cellStyle name="Percent 2 2 3 3 3 4" xfId="15356" xr:uid="{00000000-0005-0000-0000-000047740000}"/>
    <cellStyle name="Percent 2 2 3 3 3 5" xfId="19591" xr:uid="{00000000-0005-0000-0000-000048740000}"/>
    <cellStyle name="Percent 2 2 3 3 3 6" xfId="23834" xr:uid="{00000000-0005-0000-0000-000049740000}"/>
    <cellStyle name="Percent 2 2 3 3 3 7" xfId="27918" xr:uid="{00000000-0005-0000-0000-00004A740000}"/>
    <cellStyle name="Percent 2 2 3 3 4" xfId="3438" xr:uid="{00000000-0005-0000-0000-00004B740000}"/>
    <cellStyle name="Percent 2 2 3 3 4 2" xfId="8412" xr:uid="{00000000-0005-0000-0000-00004C740000}"/>
    <cellStyle name="Percent 2 2 3 3 4 3" xfId="12689" xr:uid="{00000000-0005-0000-0000-00004D740000}"/>
    <cellStyle name="Percent 2 2 3 3 4 4" xfId="16947" xr:uid="{00000000-0005-0000-0000-00004E740000}"/>
    <cellStyle name="Percent 2 2 3 3 4 5" xfId="21166" xr:uid="{00000000-0005-0000-0000-00004F740000}"/>
    <cellStyle name="Percent 2 2 3 3 4 6" xfId="25361" xr:uid="{00000000-0005-0000-0000-000050740000}"/>
    <cellStyle name="Percent 2 2 3 3 4 7" xfId="29257" xr:uid="{00000000-0005-0000-0000-000051740000}"/>
    <cellStyle name="Percent 2 2 3 3 5" xfId="4786" xr:uid="{00000000-0005-0000-0000-000052740000}"/>
    <cellStyle name="Percent 2 2 3 3 5 2" xfId="9758" xr:uid="{00000000-0005-0000-0000-000053740000}"/>
    <cellStyle name="Percent 2 2 3 3 5 3" xfId="14036" xr:uid="{00000000-0005-0000-0000-000054740000}"/>
    <cellStyle name="Percent 2 2 3 3 5 4" xfId="18292" xr:uid="{00000000-0005-0000-0000-000055740000}"/>
    <cellStyle name="Percent 2 2 3 3 5 5" xfId="22509" xr:uid="{00000000-0005-0000-0000-000056740000}"/>
    <cellStyle name="Percent 2 2 3 3 5 6" xfId="26695" xr:uid="{00000000-0005-0000-0000-000057740000}"/>
    <cellStyle name="Percent 2 2 3 3 5 7" xfId="30574" xr:uid="{00000000-0005-0000-0000-000058740000}"/>
    <cellStyle name="Percent 2 2 3 3 6" xfId="5704" xr:uid="{00000000-0005-0000-0000-000059740000}"/>
    <cellStyle name="Percent 2 2 3 3 7" xfId="9996" xr:uid="{00000000-0005-0000-0000-00005A740000}"/>
    <cellStyle name="Percent 2 2 3 3 8" xfId="14274" xr:uid="{00000000-0005-0000-0000-00005B740000}"/>
    <cellStyle name="Percent 2 2 3 3 9" xfId="18530" xr:uid="{00000000-0005-0000-0000-00005C740000}"/>
    <cellStyle name="Percent 2 2 3 4" xfId="1937" xr:uid="{00000000-0005-0000-0000-00005D740000}"/>
    <cellStyle name="Percent 2 2 3 4 2" xfId="3766" xr:uid="{00000000-0005-0000-0000-00005E740000}"/>
    <cellStyle name="Percent 2 2 3 4 2 2" xfId="8740" xr:uid="{00000000-0005-0000-0000-00005F740000}"/>
    <cellStyle name="Percent 2 2 3 4 2 3" xfId="13017" xr:uid="{00000000-0005-0000-0000-000060740000}"/>
    <cellStyle name="Percent 2 2 3 4 2 4" xfId="17275" xr:uid="{00000000-0005-0000-0000-000061740000}"/>
    <cellStyle name="Percent 2 2 3 4 2 5" xfId="21494" xr:uid="{00000000-0005-0000-0000-000062740000}"/>
    <cellStyle name="Percent 2 2 3 4 2 6" xfId="25689" xr:uid="{00000000-0005-0000-0000-000063740000}"/>
    <cellStyle name="Percent 2 2 3 4 2 7" xfId="29585" xr:uid="{00000000-0005-0000-0000-000064740000}"/>
    <cellStyle name="Percent 2 2 3 4 3" xfId="6911" xr:uid="{00000000-0005-0000-0000-000065740000}"/>
    <cellStyle name="Percent 2 2 3 4 4" xfId="11196" xr:uid="{00000000-0005-0000-0000-000066740000}"/>
    <cellStyle name="Percent 2 2 3 4 5" xfId="15469" xr:uid="{00000000-0005-0000-0000-000067740000}"/>
    <cellStyle name="Percent 2 2 3 4 6" xfId="19705" xr:uid="{00000000-0005-0000-0000-000068740000}"/>
    <cellStyle name="Percent 2 2 3 4 7" xfId="23942" xr:uid="{00000000-0005-0000-0000-000069740000}"/>
    <cellStyle name="Percent 2 2 3 4 8" xfId="28021" xr:uid="{00000000-0005-0000-0000-00006A740000}"/>
    <cellStyle name="Percent 2 2 3 5" xfId="1052" xr:uid="{00000000-0005-0000-0000-00006B740000}"/>
    <cellStyle name="Percent 2 2 3 5 2" xfId="6028" xr:uid="{00000000-0005-0000-0000-00006C740000}"/>
    <cellStyle name="Percent 2 2 3 5 3" xfId="10317" xr:uid="{00000000-0005-0000-0000-00006D740000}"/>
    <cellStyle name="Percent 2 2 3 5 4" xfId="14596" xr:uid="{00000000-0005-0000-0000-00006E740000}"/>
    <cellStyle name="Percent 2 2 3 5 5" xfId="18844" xr:uid="{00000000-0005-0000-0000-00006F740000}"/>
    <cellStyle name="Percent 2 2 3 5 6" xfId="23092" xr:uid="{00000000-0005-0000-0000-000070740000}"/>
    <cellStyle name="Percent 2 2 3 5 7" xfId="27213" xr:uid="{00000000-0005-0000-0000-000071740000}"/>
    <cellStyle name="Percent 2 2 3 6" xfId="3109" xr:uid="{00000000-0005-0000-0000-000072740000}"/>
    <cellStyle name="Percent 2 2 3 6 2" xfId="8082" xr:uid="{00000000-0005-0000-0000-000073740000}"/>
    <cellStyle name="Percent 2 2 3 6 3" xfId="12359" xr:uid="{00000000-0005-0000-0000-000074740000}"/>
    <cellStyle name="Percent 2 2 3 6 4" xfId="16618" xr:uid="{00000000-0005-0000-0000-000075740000}"/>
    <cellStyle name="Percent 2 2 3 6 5" xfId="20836" xr:uid="{00000000-0005-0000-0000-000076740000}"/>
    <cellStyle name="Percent 2 2 3 6 6" xfId="25032" xr:uid="{00000000-0005-0000-0000-000077740000}"/>
    <cellStyle name="Percent 2 2 3 6 7" xfId="28928" xr:uid="{00000000-0005-0000-0000-000078740000}"/>
    <cellStyle name="Percent 2 2 3 7" xfId="4457" xr:uid="{00000000-0005-0000-0000-000079740000}"/>
    <cellStyle name="Percent 2 2 3 7 2" xfId="9429" xr:uid="{00000000-0005-0000-0000-00007A740000}"/>
    <cellStyle name="Percent 2 2 3 7 3" xfId="13707" xr:uid="{00000000-0005-0000-0000-00007B740000}"/>
    <cellStyle name="Percent 2 2 3 7 4" xfId="17963" xr:uid="{00000000-0005-0000-0000-00007C740000}"/>
    <cellStyle name="Percent 2 2 3 7 5" xfId="22180" xr:uid="{00000000-0005-0000-0000-00007D740000}"/>
    <cellStyle name="Percent 2 2 3 7 6" xfId="26366" xr:uid="{00000000-0005-0000-0000-00007E740000}"/>
    <cellStyle name="Percent 2 2 3 7 7" xfId="30245" xr:uid="{00000000-0005-0000-0000-00007F740000}"/>
    <cellStyle name="Percent 2 2 3 8" xfId="5325" xr:uid="{00000000-0005-0000-0000-000080740000}"/>
    <cellStyle name="Percent 2 2 3 9" xfId="7723" xr:uid="{00000000-0005-0000-0000-000081740000}"/>
    <cellStyle name="Percent 2 2 4" xfId="393" xr:uid="{00000000-0005-0000-0000-000082740000}"/>
    <cellStyle name="Percent 2 2 4 10" xfId="16372" xr:uid="{00000000-0005-0000-0000-000083740000}"/>
    <cellStyle name="Percent 2 2 4 11" xfId="20675" xr:uid="{00000000-0005-0000-0000-000084740000}"/>
    <cellStyle name="Percent 2 2 4 12" xfId="24808" xr:uid="{00000000-0005-0000-0000-000085740000}"/>
    <cellStyle name="Percent 2 2 4 2" xfId="767" xr:uid="{00000000-0005-0000-0000-000086740000}"/>
    <cellStyle name="Percent 2 2 4 2 10" xfId="22820" xr:uid="{00000000-0005-0000-0000-000087740000}"/>
    <cellStyle name="Percent 2 2 4 2 11" xfId="26972" xr:uid="{00000000-0005-0000-0000-000088740000}"/>
    <cellStyle name="Percent 2 2 4 2 2" xfId="2650" xr:uid="{00000000-0005-0000-0000-000089740000}"/>
    <cellStyle name="Percent 2 2 4 2 2 2" xfId="4134" xr:uid="{00000000-0005-0000-0000-00008A740000}"/>
    <cellStyle name="Percent 2 2 4 2 2 2 2" xfId="9108" xr:uid="{00000000-0005-0000-0000-00008B740000}"/>
    <cellStyle name="Percent 2 2 4 2 2 2 3" xfId="13385" xr:uid="{00000000-0005-0000-0000-00008C740000}"/>
    <cellStyle name="Percent 2 2 4 2 2 2 4" xfId="17643" xr:uid="{00000000-0005-0000-0000-00008D740000}"/>
    <cellStyle name="Percent 2 2 4 2 2 2 5" xfId="21862" xr:uid="{00000000-0005-0000-0000-00008E740000}"/>
    <cellStyle name="Percent 2 2 4 2 2 2 6" xfId="26057" xr:uid="{00000000-0005-0000-0000-00008F740000}"/>
    <cellStyle name="Percent 2 2 4 2 2 2 7" xfId="29953" xr:uid="{00000000-0005-0000-0000-000090740000}"/>
    <cellStyle name="Percent 2 2 4 2 2 3" xfId="7625" xr:uid="{00000000-0005-0000-0000-000091740000}"/>
    <cellStyle name="Percent 2 2 4 2 2 4" xfId="11908" xr:uid="{00000000-0005-0000-0000-000092740000}"/>
    <cellStyle name="Percent 2 2 4 2 2 5" xfId="16181" xr:uid="{00000000-0005-0000-0000-000093740000}"/>
    <cellStyle name="Percent 2 2 4 2 2 6" xfId="20415" xr:uid="{00000000-0005-0000-0000-000094740000}"/>
    <cellStyle name="Percent 2 2 4 2 2 7" xfId="24651" xr:uid="{00000000-0005-0000-0000-000095740000}"/>
    <cellStyle name="Percent 2 2 4 2 2 8" xfId="28724" xr:uid="{00000000-0005-0000-0000-000096740000}"/>
    <cellStyle name="Percent 2 2 4 2 3" xfId="1821" xr:uid="{00000000-0005-0000-0000-000097740000}"/>
    <cellStyle name="Percent 2 2 4 2 3 2" xfId="6795" xr:uid="{00000000-0005-0000-0000-000098740000}"/>
    <cellStyle name="Percent 2 2 4 2 3 3" xfId="11082" xr:uid="{00000000-0005-0000-0000-000099740000}"/>
    <cellStyle name="Percent 2 2 4 2 3 4" xfId="15357" xr:uid="{00000000-0005-0000-0000-00009A740000}"/>
    <cellStyle name="Percent 2 2 4 2 3 5" xfId="19592" xr:uid="{00000000-0005-0000-0000-00009B740000}"/>
    <cellStyle name="Percent 2 2 4 2 3 6" xfId="23835" xr:uid="{00000000-0005-0000-0000-00009C740000}"/>
    <cellStyle name="Percent 2 2 4 2 3 7" xfId="27919" xr:uid="{00000000-0005-0000-0000-00009D740000}"/>
    <cellStyle name="Percent 2 2 4 2 4" xfId="3477" xr:uid="{00000000-0005-0000-0000-00009E740000}"/>
    <cellStyle name="Percent 2 2 4 2 4 2" xfId="8451" xr:uid="{00000000-0005-0000-0000-00009F740000}"/>
    <cellStyle name="Percent 2 2 4 2 4 3" xfId="12728" xr:uid="{00000000-0005-0000-0000-0000A0740000}"/>
    <cellStyle name="Percent 2 2 4 2 4 4" xfId="16986" xr:uid="{00000000-0005-0000-0000-0000A1740000}"/>
    <cellStyle name="Percent 2 2 4 2 4 5" xfId="21205" xr:uid="{00000000-0005-0000-0000-0000A2740000}"/>
    <cellStyle name="Percent 2 2 4 2 4 6" xfId="25400" xr:uid="{00000000-0005-0000-0000-0000A3740000}"/>
    <cellStyle name="Percent 2 2 4 2 4 7" xfId="29296" xr:uid="{00000000-0005-0000-0000-0000A4740000}"/>
    <cellStyle name="Percent 2 2 4 2 5" xfId="4825" xr:uid="{00000000-0005-0000-0000-0000A5740000}"/>
    <cellStyle name="Percent 2 2 4 2 5 2" xfId="9797" xr:uid="{00000000-0005-0000-0000-0000A6740000}"/>
    <cellStyle name="Percent 2 2 4 2 5 3" xfId="14075" xr:uid="{00000000-0005-0000-0000-0000A7740000}"/>
    <cellStyle name="Percent 2 2 4 2 5 4" xfId="18331" xr:uid="{00000000-0005-0000-0000-0000A8740000}"/>
    <cellStyle name="Percent 2 2 4 2 5 5" xfId="22548" xr:uid="{00000000-0005-0000-0000-0000A9740000}"/>
    <cellStyle name="Percent 2 2 4 2 5 6" xfId="26734" xr:uid="{00000000-0005-0000-0000-0000AA740000}"/>
    <cellStyle name="Percent 2 2 4 2 5 7" xfId="30613" xr:uid="{00000000-0005-0000-0000-0000AB740000}"/>
    <cellStyle name="Percent 2 2 4 2 6" xfId="5743" xr:uid="{00000000-0005-0000-0000-0000AC740000}"/>
    <cellStyle name="Percent 2 2 4 2 7" xfId="10035" xr:uid="{00000000-0005-0000-0000-0000AD740000}"/>
    <cellStyle name="Percent 2 2 4 2 8" xfId="14313" xr:uid="{00000000-0005-0000-0000-0000AE740000}"/>
    <cellStyle name="Percent 2 2 4 2 9" xfId="18569" xr:uid="{00000000-0005-0000-0000-0000AF740000}"/>
    <cellStyle name="Percent 2 2 4 3" xfId="2026" xr:uid="{00000000-0005-0000-0000-0000B0740000}"/>
    <cellStyle name="Percent 2 2 4 3 2" xfId="3805" xr:uid="{00000000-0005-0000-0000-0000B1740000}"/>
    <cellStyle name="Percent 2 2 4 3 2 2" xfId="8779" xr:uid="{00000000-0005-0000-0000-0000B2740000}"/>
    <cellStyle name="Percent 2 2 4 3 2 3" xfId="13056" xr:uid="{00000000-0005-0000-0000-0000B3740000}"/>
    <cellStyle name="Percent 2 2 4 3 2 4" xfId="17314" xr:uid="{00000000-0005-0000-0000-0000B4740000}"/>
    <cellStyle name="Percent 2 2 4 3 2 5" xfId="21533" xr:uid="{00000000-0005-0000-0000-0000B5740000}"/>
    <cellStyle name="Percent 2 2 4 3 2 6" xfId="25728" xr:uid="{00000000-0005-0000-0000-0000B6740000}"/>
    <cellStyle name="Percent 2 2 4 3 2 7" xfId="29624" xr:uid="{00000000-0005-0000-0000-0000B7740000}"/>
    <cellStyle name="Percent 2 2 4 3 3" xfId="7000" xr:uid="{00000000-0005-0000-0000-0000B8740000}"/>
    <cellStyle name="Percent 2 2 4 3 4" xfId="11285" xr:uid="{00000000-0005-0000-0000-0000B9740000}"/>
    <cellStyle name="Percent 2 2 4 3 5" xfId="15557" xr:uid="{00000000-0005-0000-0000-0000BA740000}"/>
    <cellStyle name="Percent 2 2 4 3 6" xfId="19791" xr:uid="{00000000-0005-0000-0000-0000BB740000}"/>
    <cellStyle name="Percent 2 2 4 3 7" xfId="24029" xr:uid="{00000000-0005-0000-0000-0000BC740000}"/>
    <cellStyle name="Percent 2 2 4 3 8" xfId="28107" xr:uid="{00000000-0005-0000-0000-0000BD740000}"/>
    <cellStyle name="Percent 2 2 4 4" xfId="1165" xr:uid="{00000000-0005-0000-0000-0000BE740000}"/>
    <cellStyle name="Percent 2 2 4 4 2" xfId="6140" xr:uid="{00000000-0005-0000-0000-0000BF740000}"/>
    <cellStyle name="Percent 2 2 4 4 3" xfId="10429" xr:uid="{00000000-0005-0000-0000-0000C0740000}"/>
    <cellStyle name="Percent 2 2 4 4 4" xfId="14707" xr:uid="{00000000-0005-0000-0000-0000C1740000}"/>
    <cellStyle name="Percent 2 2 4 4 5" xfId="18949" xr:uid="{00000000-0005-0000-0000-0000C2740000}"/>
    <cellStyle name="Percent 2 2 4 4 6" xfId="23195" xr:uid="{00000000-0005-0000-0000-0000C3740000}"/>
    <cellStyle name="Percent 2 2 4 4 7" xfId="27300" xr:uid="{00000000-0005-0000-0000-0000C4740000}"/>
    <cellStyle name="Percent 2 2 4 5" xfId="3148" xr:uid="{00000000-0005-0000-0000-0000C5740000}"/>
    <cellStyle name="Percent 2 2 4 5 2" xfId="8121" xr:uid="{00000000-0005-0000-0000-0000C6740000}"/>
    <cellStyle name="Percent 2 2 4 5 3" xfId="12398" xr:uid="{00000000-0005-0000-0000-0000C7740000}"/>
    <cellStyle name="Percent 2 2 4 5 4" xfId="16657" xr:uid="{00000000-0005-0000-0000-0000C8740000}"/>
    <cellStyle name="Percent 2 2 4 5 5" xfId="20875" xr:uid="{00000000-0005-0000-0000-0000C9740000}"/>
    <cellStyle name="Percent 2 2 4 5 6" xfId="25071" xr:uid="{00000000-0005-0000-0000-0000CA740000}"/>
    <cellStyle name="Percent 2 2 4 5 7" xfId="28967" xr:uid="{00000000-0005-0000-0000-0000CB740000}"/>
    <cellStyle name="Percent 2 2 4 6" xfId="4496" xr:uid="{00000000-0005-0000-0000-0000CC740000}"/>
    <cellStyle name="Percent 2 2 4 6 2" xfId="9468" xr:uid="{00000000-0005-0000-0000-0000CD740000}"/>
    <cellStyle name="Percent 2 2 4 6 3" xfId="13746" xr:uid="{00000000-0005-0000-0000-0000CE740000}"/>
    <cellStyle name="Percent 2 2 4 6 4" xfId="18002" xr:uid="{00000000-0005-0000-0000-0000CF740000}"/>
    <cellStyle name="Percent 2 2 4 6 5" xfId="22219" xr:uid="{00000000-0005-0000-0000-0000D0740000}"/>
    <cellStyle name="Percent 2 2 4 6 6" xfId="26405" xr:uid="{00000000-0005-0000-0000-0000D1740000}"/>
    <cellStyle name="Percent 2 2 4 6 7" xfId="30284" xr:uid="{00000000-0005-0000-0000-0000D2740000}"/>
    <cellStyle name="Percent 2 2 4 7" xfId="5370" xr:uid="{00000000-0005-0000-0000-0000D3740000}"/>
    <cellStyle name="Percent 2 2 4 8" xfId="7827" xr:uid="{00000000-0005-0000-0000-0000D4740000}"/>
    <cellStyle name="Percent 2 2 4 9" xfId="12107" xr:uid="{00000000-0005-0000-0000-0000D5740000}"/>
    <cellStyle name="Percent 2 2 5" xfId="541" xr:uid="{00000000-0005-0000-0000-0000D6740000}"/>
    <cellStyle name="Percent 2 2 5 10" xfId="7751" xr:uid="{00000000-0005-0000-0000-0000D7740000}"/>
    <cellStyle name="Percent 2 2 5 11" xfId="18823" xr:uid="{00000000-0005-0000-0000-0000D8740000}"/>
    <cellStyle name="Percent 2 2 5 12" xfId="16235" xr:uid="{00000000-0005-0000-0000-0000D9740000}"/>
    <cellStyle name="Percent 2 2 5 2" xfId="915" xr:uid="{00000000-0005-0000-0000-0000DA740000}"/>
    <cellStyle name="Percent 2 2 5 2 10" xfId="22968" xr:uid="{00000000-0005-0000-0000-0000DB740000}"/>
    <cellStyle name="Percent 2 2 5 2 11" xfId="27120" xr:uid="{00000000-0005-0000-0000-0000DC740000}"/>
    <cellStyle name="Percent 2 2 5 2 2" xfId="2651" xr:uid="{00000000-0005-0000-0000-0000DD740000}"/>
    <cellStyle name="Percent 2 2 5 2 2 2" xfId="4282" xr:uid="{00000000-0005-0000-0000-0000DE740000}"/>
    <cellStyle name="Percent 2 2 5 2 2 2 2" xfId="9256" xr:uid="{00000000-0005-0000-0000-0000DF740000}"/>
    <cellStyle name="Percent 2 2 5 2 2 2 3" xfId="13533" xr:uid="{00000000-0005-0000-0000-0000E0740000}"/>
    <cellStyle name="Percent 2 2 5 2 2 2 4" xfId="17791" xr:uid="{00000000-0005-0000-0000-0000E1740000}"/>
    <cellStyle name="Percent 2 2 5 2 2 2 5" xfId="22010" xr:uid="{00000000-0005-0000-0000-0000E2740000}"/>
    <cellStyle name="Percent 2 2 5 2 2 2 6" xfId="26205" xr:uid="{00000000-0005-0000-0000-0000E3740000}"/>
    <cellStyle name="Percent 2 2 5 2 2 2 7" xfId="30101" xr:uid="{00000000-0005-0000-0000-0000E4740000}"/>
    <cellStyle name="Percent 2 2 5 2 2 3" xfId="7626" xr:uid="{00000000-0005-0000-0000-0000E5740000}"/>
    <cellStyle name="Percent 2 2 5 2 2 4" xfId="11909" xr:uid="{00000000-0005-0000-0000-0000E6740000}"/>
    <cellStyle name="Percent 2 2 5 2 2 5" xfId="16182" xr:uid="{00000000-0005-0000-0000-0000E7740000}"/>
    <cellStyle name="Percent 2 2 5 2 2 6" xfId="20416" xr:uid="{00000000-0005-0000-0000-0000E8740000}"/>
    <cellStyle name="Percent 2 2 5 2 2 7" xfId="24652" xr:uid="{00000000-0005-0000-0000-0000E9740000}"/>
    <cellStyle name="Percent 2 2 5 2 2 8" xfId="28725" xr:uid="{00000000-0005-0000-0000-0000EA740000}"/>
    <cellStyle name="Percent 2 2 5 2 3" xfId="1822" xr:uid="{00000000-0005-0000-0000-0000EB740000}"/>
    <cellStyle name="Percent 2 2 5 2 3 2" xfId="6796" xr:uid="{00000000-0005-0000-0000-0000EC740000}"/>
    <cellStyle name="Percent 2 2 5 2 3 3" xfId="11083" xr:uid="{00000000-0005-0000-0000-0000ED740000}"/>
    <cellStyle name="Percent 2 2 5 2 3 4" xfId="15358" xr:uid="{00000000-0005-0000-0000-0000EE740000}"/>
    <cellStyle name="Percent 2 2 5 2 3 5" xfId="19593" xr:uid="{00000000-0005-0000-0000-0000EF740000}"/>
    <cellStyle name="Percent 2 2 5 2 3 6" xfId="23836" xr:uid="{00000000-0005-0000-0000-0000F0740000}"/>
    <cellStyle name="Percent 2 2 5 2 3 7" xfId="27920" xr:uid="{00000000-0005-0000-0000-0000F1740000}"/>
    <cellStyle name="Percent 2 2 5 2 4" xfId="3625" xr:uid="{00000000-0005-0000-0000-0000F2740000}"/>
    <cellStyle name="Percent 2 2 5 2 4 2" xfId="8599" xr:uid="{00000000-0005-0000-0000-0000F3740000}"/>
    <cellStyle name="Percent 2 2 5 2 4 3" xfId="12876" xr:uid="{00000000-0005-0000-0000-0000F4740000}"/>
    <cellStyle name="Percent 2 2 5 2 4 4" xfId="17134" xr:uid="{00000000-0005-0000-0000-0000F5740000}"/>
    <cellStyle name="Percent 2 2 5 2 4 5" xfId="21353" xr:uid="{00000000-0005-0000-0000-0000F6740000}"/>
    <cellStyle name="Percent 2 2 5 2 4 6" xfId="25548" xr:uid="{00000000-0005-0000-0000-0000F7740000}"/>
    <cellStyle name="Percent 2 2 5 2 4 7" xfId="29444" xr:uid="{00000000-0005-0000-0000-0000F8740000}"/>
    <cellStyle name="Percent 2 2 5 2 5" xfId="4973" xr:uid="{00000000-0005-0000-0000-0000F9740000}"/>
    <cellStyle name="Percent 2 2 5 2 5 2" xfId="9945" xr:uid="{00000000-0005-0000-0000-0000FA740000}"/>
    <cellStyle name="Percent 2 2 5 2 5 3" xfId="14223" xr:uid="{00000000-0005-0000-0000-0000FB740000}"/>
    <cellStyle name="Percent 2 2 5 2 5 4" xfId="18479" xr:uid="{00000000-0005-0000-0000-0000FC740000}"/>
    <cellStyle name="Percent 2 2 5 2 5 5" xfId="22696" xr:uid="{00000000-0005-0000-0000-0000FD740000}"/>
    <cellStyle name="Percent 2 2 5 2 5 6" xfId="26882" xr:uid="{00000000-0005-0000-0000-0000FE740000}"/>
    <cellStyle name="Percent 2 2 5 2 5 7" xfId="30761" xr:uid="{00000000-0005-0000-0000-0000FF740000}"/>
    <cellStyle name="Percent 2 2 5 2 6" xfId="5891" xr:uid="{00000000-0005-0000-0000-000000750000}"/>
    <cellStyle name="Percent 2 2 5 2 7" xfId="10183" xr:uid="{00000000-0005-0000-0000-000001750000}"/>
    <cellStyle name="Percent 2 2 5 2 8" xfId="14461" xr:uid="{00000000-0005-0000-0000-000002750000}"/>
    <cellStyle name="Percent 2 2 5 2 9" xfId="18717" xr:uid="{00000000-0005-0000-0000-000003750000}"/>
    <cellStyle name="Percent 2 2 5 3" xfId="2156" xr:uid="{00000000-0005-0000-0000-000004750000}"/>
    <cellStyle name="Percent 2 2 5 3 2" xfId="3953" xr:uid="{00000000-0005-0000-0000-000005750000}"/>
    <cellStyle name="Percent 2 2 5 3 2 2" xfId="8927" xr:uid="{00000000-0005-0000-0000-000006750000}"/>
    <cellStyle name="Percent 2 2 5 3 2 3" xfId="13204" xr:uid="{00000000-0005-0000-0000-000007750000}"/>
    <cellStyle name="Percent 2 2 5 3 2 4" xfId="17462" xr:uid="{00000000-0005-0000-0000-000008750000}"/>
    <cellStyle name="Percent 2 2 5 3 2 5" xfId="21681" xr:uid="{00000000-0005-0000-0000-000009750000}"/>
    <cellStyle name="Percent 2 2 5 3 2 6" xfId="25876" xr:uid="{00000000-0005-0000-0000-00000A750000}"/>
    <cellStyle name="Percent 2 2 5 3 2 7" xfId="29772" xr:uid="{00000000-0005-0000-0000-00000B750000}"/>
    <cellStyle name="Percent 2 2 5 3 3" xfId="7130" xr:uid="{00000000-0005-0000-0000-00000C750000}"/>
    <cellStyle name="Percent 2 2 5 3 4" xfId="11415" xr:uid="{00000000-0005-0000-0000-00000D750000}"/>
    <cellStyle name="Percent 2 2 5 3 5" xfId="15687" xr:uid="{00000000-0005-0000-0000-00000E750000}"/>
    <cellStyle name="Percent 2 2 5 3 6" xfId="19921" xr:uid="{00000000-0005-0000-0000-00000F750000}"/>
    <cellStyle name="Percent 2 2 5 3 7" xfId="24159" xr:uid="{00000000-0005-0000-0000-000010750000}"/>
    <cellStyle name="Percent 2 2 5 3 8" xfId="28237" xr:uid="{00000000-0005-0000-0000-000011750000}"/>
    <cellStyle name="Percent 2 2 5 4" xfId="1298" xr:uid="{00000000-0005-0000-0000-000012750000}"/>
    <cellStyle name="Percent 2 2 5 4 2" xfId="6273" xr:uid="{00000000-0005-0000-0000-000013750000}"/>
    <cellStyle name="Percent 2 2 5 4 3" xfId="10562" xr:uid="{00000000-0005-0000-0000-000014750000}"/>
    <cellStyle name="Percent 2 2 5 4 4" xfId="14838" xr:uid="{00000000-0005-0000-0000-000015750000}"/>
    <cellStyle name="Percent 2 2 5 4 5" xfId="19080" xr:uid="{00000000-0005-0000-0000-000016750000}"/>
    <cellStyle name="Percent 2 2 5 4 6" xfId="23326" xr:uid="{00000000-0005-0000-0000-000017750000}"/>
    <cellStyle name="Percent 2 2 5 4 7" xfId="27430" xr:uid="{00000000-0005-0000-0000-000018750000}"/>
    <cellStyle name="Percent 2 2 5 5" xfId="3296" xr:uid="{00000000-0005-0000-0000-000019750000}"/>
    <cellStyle name="Percent 2 2 5 5 2" xfId="8269" xr:uid="{00000000-0005-0000-0000-00001A750000}"/>
    <cellStyle name="Percent 2 2 5 5 3" xfId="12546" xr:uid="{00000000-0005-0000-0000-00001B750000}"/>
    <cellStyle name="Percent 2 2 5 5 4" xfId="16805" xr:uid="{00000000-0005-0000-0000-00001C750000}"/>
    <cellStyle name="Percent 2 2 5 5 5" xfId="21023" xr:uid="{00000000-0005-0000-0000-00001D750000}"/>
    <cellStyle name="Percent 2 2 5 5 6" xfId="25219" xr:uid="{00000000-0005-0000-0000-00001E750000}"/>
    <cellStyle name="Percent 2 2 5 5 7" xfId="29115" xr:uid="{00000000-0005-0000-0000-00001F750000}"/>
    <cellStyle name="Percent 2 2 5 6" xfId="4644" xr:uid="{00000000-0005-0000-0000-000020750000}"/>
    <cellStyle name="Percent 2 2 5 6 2" xfId="9616" xr:uid="{00000000-0005-0000-0000-000021750000}"/>
    <cellStyle name="Percent 2 2 5 6 3" xfId="13894" xr:uid="{00000000-0005-0000-0000-000022750000}"/>
    <cellStyle name="Percent 2 2 5 6 4" xfId="18150" xr:uid="{00000000-0005-0000-0000-000023750000}"/>
    <cellStyle name="Percent 2 2 5 6 5" xfId="22367" xr:uid="{00000000-0005-0000-0000-000024750000}"/>
    <cellStyle name="Percent 2 2 5 6 6" xfId="26553" xr:uid="{00000000-0005-0000-0000-000025750000}"/>
    <cellStyle name="Percent 2 2 5 6 7" xfId="30432" xr:uid="{00000000-0005-0000-0000-000026750000}"/>
    <cellStyle name="Percent 2 2 5 7" xfId="5518" xr:uid="{00000000-0005-0000-0000-000027750000}"/>
    <cellStyle name="Percent 2 2 5 8" xfId="5114" xr:uid="{00000000-0005-0000-0000-000028750000}"/>
    <cellStyle name="Percent 2 2 5 9" xfId="5326" xr:uid="{00000000-0005-0000-0000-000029750000}"/>
    <cellStyle name="Percent 2 2 6" xfId="642" xr:uid="{00000000-0005-0000-0000-00002A750000}"/>
    <cellStyle name="Percent 2 2 6 10" xfId="7839" xr:uid="{00000000-0005-0000-0000-00002B750000}"/>
    <cellStyle name="Percent 2 2 6 11" xfId="18895" xr:uid="{00000000-0005-0000-0000-00002C750000}"/>
    <cellStyle name="Percent 2 2 6 12" xfId="10231" xr:uid="{00000000-0005-0000-0000-00002D750000}"/>
    <cellStyle name="Percent 2 2 6 2" xfId="1824" xr:uid="{00000000-0005-0000-0000-00002E750000}"/>
    <cellStyle name="Percent 2 2 6 2 2" xfId="2653" xr:uid="{00000000-0005-0000-0000-00002F750000}"/>
    <cellStyle name="Percent 2 2 6 2 2 2" xfId="7628" xr:uid="{00000000-0005-0000-0000-000030750000}"/>
    <cellStyle name="Percent 2 2 6 2 2 3" xfId="11911" xr:uid="{00000000-0005-0000-0000-000031750000}"/>
    <cellStyle name="Percent 2 2 6 2 2 4" xfId="16184" xr:uid="{00000000-0005-0000-0000-000032750000}"/>
    <cellStyle name="Percent 2 2 6 2 2 5" xfId="20418" xr:uid="{00000000-0005-0000-0000-000033750000}"/>
    <cellStyle name="Percent 2 2 6 2 2 6" xfId="24654" xr:uid="{00000000-0005-0000-0000-000034750000}"/>
    <cellStyle name="Percent 2 2 6 2 2 7" xfId="28727" xr:uid="{00000000-0005-0000-0000-000035750000}"/>
    <cellStyle name="Percent 2 2 6 2 3" xfId="4009" xr:uid="{00000000-0005-0000-0000-000036750000}"/>
    <cellStyle name="Percent 2 2 6 2 3 2" xfId="8983" xr:uid="{00000000-0005-0000-0000-000037750000}"/>
    <cellStyle name="Percent 2 2 6 2 3 3" xfId="13260" xr:uid="{00000000-0005-0000-0000-000038750000}"/>
    <cellStyle name="Percent 2 2 6 2 3 4" xfId="17518" xr:uid="{00000000-0005-0000-0000-000039750000}"/>
    <cellStyle name="Percent 2 2 6 2 3 5" xfId="21737" xr:uid="{00000000-0005-0000-0000-00003A750000}"/>
    <cellStyle name="Percent 2 2 6 2 3 6" xfId="25932" xr:uid="{00000000-0005-0000-0000-00003B750000}"/>
    <cellStyle name="Percent 2 2 6 2 3 7" xfId="29828" xr:uid="{00000000-0005-0000-0000-00003C750000}"/>
    <cellStyle name="Percent 2 2 6 2 4" xfId="6798" xr:uid="{00000000-0005-0000-0000-00003D750000}"/>
    <cellStyle name="Percent 2 2 6 2 5" xfId="11085" xr:uid="{00000000-0005-0000-0000-00003E750000}"/>
    <cellStyle name="Percent 2 2 6 2 6" xfId="15360" xr:uid="{00000000-0005-0000-0000-00003F750000}"/>
    <cellStyle name="Percent 2 2 6 2 7" xfId="19595" xr:uid="{00000000-0005-0000-0000-000040750000}"/>
    <cellStyle name="Percent 2 2 6 2 8" xfId="23838" xr:uid="{00000000-0005-0000-0000-000041750000}"/>
    <cellStyle name="Percent 2 2 6 2 9" xfId="27922" xr:uid="{00000000-0005-0000-0000-000042750000}"/>
    <cellStyle name="Percent 2 2 6 3" xfId="2652" xr:uid="{00000000-0005-0000-0000-000043750000}"/>
    <cellStyle name="Percent 2 2 6 3 2" xfId="7627" xr:uid="{00000000-0005-0000-0000-000044750000}"/>
    <cellStyle name="Percent 2 2 6 3 3" xfId="11910" xr:uid="{00000000-0005-0000-0000-000045750000}"/>
    <cellStyle name="Percent 2 2 6 3 4" xfId="16183" xr:uid="{00000000-0005-0000-0000-000046750000}"/>
    <cellStyle name="Percent 2 2 6 3 5" xfId="20417" xr:uid="{00000000-0005-0000-0000-000047750000}"/>
    <cellStyle name="Percent 2 2 6 3 6" xfId="24653" xr:uid="{00000000-0005-0000-0000-000048750000}"/>
    <cellStyle name="Percent 2 2 6 3 7" xfId="28726" xr:uid="{00000000-0005-0000-0000-000049750000}"/>
    <cellStyle name="Percent 2 2 6 4" xfId="1823" xr:uid="{00000000-0005-0000-0000-00004A750000}"/>
    <cellStyle name="Percent 2 2 6 4 2" xfId="6797" xr:uid="{00000000-0005-0000-0000-00004B750000}"/>
    <cellStyle name="Percent 2 2 6 4 3" xfId="11084" xr:uid="{00000000-0005-0000-0000-00004C750000}"/>
    <cellStyle name="Percent 2 2 6 4 4" xfId="15359" xr:uid="{00000000-0005-0000-0000-00004D750000}"/>
    <cellStyle name="Percent 2 2 6 4 5" xfId="19594" xr:uid="{00000000-0005-0000-0000-00004E750000}"/>
    <cellStyle name="Percent 2 2 6 4 6" xfId="23837" xr:uid="{00000000-0005-0000-0000-00004F750000}"/>
    <cellStyle name="Percent 2 2 6 4 7" xfId="27921" xr:uid="{00000000-0005-0000-0000-000050750000}"/>
    <cellStyle name="Percent 2 2 6 5" xfId="3352" xr:uid="{00000000-0005-0000-0000-000051750000}"/>
    <cellStyle name="Percent 2 2 6 5 2" xfId="8326" xr:uid="{00000000-0005-0000-0000-000052750000}"/>
    <cellStyle name="Percent 2 2 6 5 3" xfId="12603" xr:uid="{00000000-0005-0000-0000-000053750000}"/>
    <cellStyle name="Percent 2 2 6 5 4" xfId="16861" xr:uid="{00000000-0005-0000-0000-000054750000}"/>
    <cellStyle name="Percent 2 2 6 5 5" xfId="21080" xr:uid="{00000000-0005-0000-0000-000055750000}"/>
    <cellStyle name="Percent 2 2 6 5 6" xfId="25275" xr:uid="{00000000-0005-0000-0000-000056750000}"/>
    <cellStyle name="Percent 2 2 6 5 7" xfId="29171" xr:uid="{00000000-0005-0000-0000-000057750000}"/>
    <cellStyle name="Percent 2 2 6 6" xfId="4700" xr:uid="{00000000-0005-0000-0000-000058750000}"/>
    <cellStyle name="Percent 2 2 6 6 2" xfId="9672" xr:uid="{00000000-0005-0000-0000-000059750000}"/>
    <cellStyle name="Percent 2 2 6 6 3" xfId="13950" xr:uid="{00000000-0005-0000-0000-00005A750000}"/>
    <cellStyle name="Percent 2 2 6 6 4" xfId="18206" xr:uid="{00000000-0005-0000-0000-00005B750000}"/>
    <cellStyle name="Percent 2 2 6 6 5" xfId="22423" xr:uid="{00000000-0005-0000-0000-00005C750000}"/>
    <cellStyle name="Percent 2 2 6 6 6" xfId="26609" xr:uid="{00000000-0005-0000-0000-00005D750000}"/>
    <cellStyle name="Percent 2 2 6 6 7" xfId="30488" xr:uid="{00000000-0005-0000-0000-00005E750000}"/>
    <cellStyle name="Percent 2 2 6 7" xfId="5618" xr:uid="{00000000-0005-0000-0000-00005F750000}"/>
    <cellStyle name="Percent 2 2 6 8" xfId="4984" xr:uid="{00000000-0005-0000-0000-000060750000}"/>
    <cellStyle name="Percent 2 2 6 9" xfId="5237" xr:uid="{00000000-0005-0000-0000-000061750000}"/>
    <cellStyle name="Percent 2 2 7" xfId="1825" xr:uid="{00000000-0005-0000-0000-000062750000}"/>
    <cellStyle name="Percent 2 2 7 2" xfId="2654" xr:uid="{00000000-0005-0000-0000-000063750000}"/>
    <cellStyle name="Percent 2 2 7 2 2" xfId="7629" xr:uid="{00000000-0005-0000-0000-000064750000}"/>
    <cellStyle name="Percent 2 2 7 2 3" xfId="11912" xr:uid="{00000000-0005-0000-0000-000065750000}"/>
    <cellStyle name="Percent 2 2 7 2 4" xfId="16185" xr:uid="{00000000-0005-0000-0000-000066750000}"/>
    <cellStyle name="Percent 2 2 7 2 5" xfId="20419" xr:uid="{00000000-0005-0000-0000-000067750000}"/>
    <cellStyle name="Percent 2 2 7 2 6" xfId="24655" xr:uid="{00000000-0005-0000-0000-000068750000}"/>
    <cellStyle name="Percent 2 2 7 2 7" xfId="28728" xr:uid="{00000000-0005-0000-0000-000069750000}"/>
    <cellStyle name="Percent 2 2 7 3" xfId="3680" xr:uid="{00000000-0005-0000-0000-00006A750000}"/>
    <cellStyle name="Percent 2 2 7 3 2" xfId="8654" xr:uid="{00000000-0005-0000-0000-00006B750000}"/>
    <cellStyle name="Percent 2 2 7 3 3" xfId="12931" xr:uid="{00000000-0005-0000-0000-00006C750000}"/>
    <cellStyle name="Percent 2 2 7 3 4" xfId="17189" xr:uid="{00000000-0005-0000-0000-00006D750000}"/>
    <cellStyle name="Percent 2 2 7 3 5" xfId="21408" xr:uid="{00000000-0005-0000-0000-00006E750000}"/>
    <cellStyle name="Percent 2 2 7 3 6" xfId="25603" xr:uid="{00000000-0005-0000-0000-00006F750000}"/>
    <cellStyle name="Percent 2 2 7 3 7" xfId="29499" xr:uid="{00000000-0005-0000-0000-000070750000}"/>
    <cellStyle name="Percent 2 2 7 4" xfId="6799" xr:uid="{00000000-0005-0000-0000-000071750000}"/>
    <cellStyle name="Percent 2 2 7 5" xfId="11086" xr:uid="{00000000-0005-0000-0000-000072750000}"/>
    <cellStyle name="Percent 2 2 7 6" xfId="15361" xr:uid="{00000000-0005-0000-0000-000073750000}"/>
    <cellStyle name="Percent 2 2 7 7" xfId="19596" xr:uid="{00000000-0005-0000-0000-000074750000}"/>
    <cellStyle name="Percent 2 2 7 8" xfId="23839" xr:uid="{00000000-0005-0000-0000-000075750000}"/>
    <cellStyle name="Percent 2 2 7 9" xfId="27923" xr:uid="{00000000-0005-0000-0000-000076750000}"/>
    <cellStyle name="Percent 2 2 8" xfId="1894" xr:uid="{00000000-0005-0000-0000-000077750000}"/>
    <cellStyle name="Percent 2 2 8 2" xfId="6868" xr:uid="{00000000-0005-0000-0000-000078750000}"/>
    <cellStyle name="Percent 2 2 8 3" xfId="11154" xr:uid="{00000000-0005-0000-0000-000079750000}"/>
    <cellStyle name="Percent 2 2 8 4" xfId="15428" xr:uid="{00000000-0005-0000-0000-00007A750000}"/>
    <cellStyle name="Percent 2 2 8 5" xfId="19663" xr:uid="{00000000-0005-0000-0000-00007B750000}"/>
    <cellStyle name="Percent 2 2 8 6" xfId="23903" xr:uid="{00000000-0005-0000-0000-00007C750000}"/>
    <cellStyle name="Percent 2 2 8 7" xfId="27984" xr:uid="{00000000-0005-0000-0000-00007D750000}"/>
    <cellStyle name="Percent 2 2 9" xfId="991" xr:uid="{00000000-0005-0000-0000-00007E750000}"/>
    <cellStyle name="Percent 2 2 9 2" xfId="5967" xr:uid="{00000000-0005-0000-0000-00007F750000}"/>
    <cellStyle name="Percent 2 2 9 3" xfId="10257" xr:uid="{00000000-0005-0000-0000-000080750000}"/>
    <cellStyle name="Percent 2 2 9 4" xfId="14535" xr:uid="{00000000-0005-0000-0000-000081750000}"/>
    <cellStyle name="Percent 2 2 9 5" xfId="18787" xr:uid="{00000000-0005-0000-0000-000082750000}"/>
    <cellStyle name="Percent 2 2 9 6" xfId="23038" xr:uid="{00000000-0005-0000-0000-000083750000}"/>
    <cellStyle name="Percent 2 2 9 7" xfId="27175" xr:uid="{00000000-0005-0000-0000-000084750000}"/>
    <cellStyle name="Percent 2 3" xfId="119" xr:uid="{00000000-0005-0000-0000-000085750000}"/>
    <cellStyle name="Percent 2 4" xfId="100" xr:uid="{00000000-0005-0000-0000-000086750000}"/>
    <cellStyle name="Percent 2 4 10" xfId="16286" xr:uid="{00000000-0005-0000-0000-000087750000}"/>
    <cellStyle name="Percent 2 4 11" xfId="20446" xr:uid="{00000000-0005-0000-0000-000088750000}"/>
    <cellStyle name="Percent 2 4 12" xfId="24737" xr:uid="{00000000-0005-0000-0000-000089750000}"/>
    <cellStyle name="Percent 2 4 2" xfId="508" xr:uid="{00000000-0005-0000-0000-00008A750000}"/>
    <cellStyle name="Percent 2 4 2 10" xfId="22034" xr:uid="{00000000-0005-0000-0000-00008B750000}"/>
    <cellStyle name="Percent 2 4 2 11" xfId="11978" xr:uid="{00000000-0005-0000-0000-00008C750000}"/>
    <cellStyle name="Percent 2 4 2 2" xfId="882" xr:uid="{00000000-0005-0000-0000-00008D750000}"/>
    <cellStyle name="Percent 2 4 2 2 10" xfId="27087" xr:uid="{00000000-0005-0000-0000-00008E750000}"/>
    <cellStyle name="Percent 2 4 2 2 2" xfId="2656" xr:uid="{00000000-0005-0000-0000-00008F750000}"/>
    <cellStyle name="Percent 2 4 2 2 2 2" xfId="4249" xr:uid="{00000000-0005-0000-0000-000090750000}"/>
    <cellStyle name="Percent 2 4 2 2 2 2 2" xfId="9223" xr:uid="{00000000-0005-0000-0000-000091750000}"/>
    <cellStyle name="Percent 2 4 2 2 2 2 3" xfId="13500" xr:uid="{00000000-0005-0000-0000-000092750000}"/>
    <cellStyle name="Percent 2 4 2 2 2 2 4" xfId="17758" xr:uid="{00000000-0005-0000-0000-000093750000}"/>
    <cellStyle name="Percent 2 4 2 2 2 2 5" xfId="21977" xr:uid="{00000000-0005-0000-0000-000094750000}"/>
    <cellStyle name="Percent 2 4 2 2 2 2 6" xfId="26172" xr:uid="{00000000-0005-0000-0000-000095750000}"/>
    <cellStyle name="Percent 2 4 2 2 2 2 7" xfId="30068" xr:uid="{00000000-0005-0000-0000-000096750000}"/>
    <cellStyle name="Percent 2 4 2 2 2 3" xfId="7631" xr:uid="{00000000-0005-0000-0000-000097750000}"/>
    <cellStyle name="Percent 2 4 2 2 2 4" xfId="11914" xr:uid="{00000000-0005-0000-0000-000098750000}"/>
    <cellStyle name="Percent 2 4 2 2 2 5" xfId="16187" xr:uid="{00000000-0005-0000-0000-000099750000}"/>
    <cellStyle name="Percent 2 4 2 2 2 6" xfId="20421" xr:uid="{00000000-0005-0000-0000-00009A750000}"/>
    <cellStyle name="Percent 2 4 2 2 2 7" xfId="24657" xr:uid="{00000000-0005-0000-0000-00009B750000}"/>
    <cellStyle name="Percent 2 4 2 2 2 8" xfId="28730" xr:uid="{00000000-0005-0000-0000-00009C750000}"/>
    <cellStyle name="Percent 2 4 2 2 3" xfId="3592" xr:uid="{00000000-0005-0000-0000-00009D750000}"/>
    <cellStyle name="Percent 2 4 2 2 3 2" xfId="8566" xr:uid="{00000000-0005-0000-0000-00009E750000}"/>
    <cellStyle name="Percent 2 4 2 2 3 3" xfId="12843" xr:uid="{00000000-0005-0000-0000-00009F750000}"/>
    <cellStyle name="Percent 2 4 2 2 3 4" xfId="17101" xr:uid="{00000000-0005-0000-0000-0000A0750000}"/>
    <cellStyle name="Percent 2 4 2 2 3 5" xfId="21320" xr:uid="{00000000-0005-0000-0000-0000A1750000}"/>
    <cellStyle name="Percent 2 4 2 2 3 6" xfId="25515" xr:uid="{00000000-0005-0000-0000-0000A2750000}"/>
    <cellStyle name="Percent 2 4 2 2 3 7" xfId="29411" xr:uid="{00000000-0005-0000-0000-0000A3750000}"/>
    <cellStyle name="Percent 2 4 2 2 4" xfId="4940" xr:uid="{00000000-0005-0000-0000-0000A4750000}"/>
    <cellStyle name="Percent 2 4 2 2 4 2" xfId="9912" xr:uid="{00000000-0005-0000-0000-0000A5750000}"/>
    <cellStyle name="Percent 2 4 2 2 4 3" xfId="14190" xr:uid="{00000000-0005-0000-0000-0000A6750000}"/>
    <cellStyle name="Percent 2 4 2 2 4 4" xfId="18446" xr:uid="{00000000-0005-0000-0000-0000A7750000}"/>
    <cellStyle name="Percent 2 4 2 2 4 5" xfId="22663" xr:uid="{00000000-0005-0000-0000-0000A8750000}"/>
    <cellStyle name="Percent 2 4 2 2 4 6" xfId="26849" xr:uid="{00000000-0005-0000-0000-0000A9750000}"/>
    <cellStyle name="Percent 2 4 2 2 4 7" xfId="30728" xr:uid="{00000000-0005-0000-0000-0000AA750000}"/>
    <cellStyle name="Percent 2 4 2 2 5" xfId="5858" xr:uid="{00000000-0005-0000-0000-0000AB750000}"/>
    <cellStyle name="Percent 2 4 2 2 6" xfId="10150" xr:uid="{00000000-0005-0000-0000-0000AC750000}"/>
    <cellStyle name="Percent 2 4 2 2 7" xfId="14428" xr:uid="{00000000-0005-0000-0000-0000AD750000}"/>
    <cellStyle name="Percent 2 4 2 2 8" xfId="18684" xr:uid="{00000000-0005-0000-0000-0000AE750000}"/>
    <cellStyle name="Percent 2 4 2 2 9" xfId="22935" xr:uid="{00000000-0005-0000-0000-0000AF750000}"/>
    <cellStyle name="Percent 2 4 2 3" xfId="1827" xr:uid="{00000000-0005-0000-0000-0000B0750000}"/>
    <cellStyle name="Percent 2 4 2 3 2" xfId="3920" xr:uid="{00000000-0005-0000-0000-0000B1750000}"/>
    <cellStyle name="Percent 2 4 2 3 2 2" xfId="8894" xr:uid="{00000000-0005-0000-0000-0000B2750000}"/>
    <cellStyle name="Percent 2 4 2 3 2 3" xfId="13171" xr:uid="{00000000-0005-0000-0000-0000B3750000}"/>
    <cellStyle name="Percent 2 4 2 3 2 4" xfId="17429" xr:uid="{00000000-0005-0000-0000-0000B4750000}"/>
    <cellStyle name="Percent 2 4 2 3 2 5" xfId="21648" xr:uid="{00000000-0005-0000-0000-0000B5750000}"/>
    <cellStyle name="Percent 2 4 2 3 2 6" xfId="25843" xr:uid="{00000000-0005-0000-0000-0000B6750000}"/>
    <cellStyle name="Percent 2 4 2 3 2 7" xfId="29739" xr:uid="{00000000-0005-0000-0000-0000B7750000}"/>
    <cellStyle name="Percent 2 4 2 3 3" xfId="6801" xr:uid="{00000000-0005-0000-0000-0000B8750000}"/>
    <cellStyle name="Percent 2 4 2 3 4" xfId="11088" xr:uid="{00000000-0005-0000-0000-0000B9750000}"/>
    <cellStyle name="Percent 2 4 2 3 5" xfId="15363" xr:uid="{00000000-0005-0000-0000-0000BA750000}"/>
    <cellStyle name="Percent 2 4 2 3 6" xfId="19598" xr:uid="{00000000-0005-0000-0000-0000BB750000}"/>
    <cellStyle name="Percent 2 4 2 3 7" xfId="23841" xr:uid="{00000000-0005-0000-0000-0000BC750000}"/>
    <cellStyle name="Percent 2 4 2 3 8" xfId="27925" xr:uid="{00000000-0005-0000-0000-0000BD750000}"/>
    <cellStyle name="Percent 2 4 2 4" xfId="3263" xr:uid="{00000000-0005-0000-0000-0000BE750000}"/>
    <cellStyle name="Percent 2 4 2 4 2" xfId="8236" xr:uid="{00000000-0005-0000-0000-0000BF750000}"/>
    <cellStyle name="Percent 2 4 2 4 3" xfId="12513" xr:uid="{00000000-0005-0000-0000-0000C0750000}"/>
    <cellStyle name="Percent 2 4 2 4 4" xfId="16772" xr:uid="{00000000-0005-0000-0000-0000C1750000}"/>
    <cellStyle name="Percent 2 4 2 4 5" xfId="20990" xr:uid="{00000000-0005-0000-0000-0000C2750000}"/>
    <cellStyle name="Percent 2 4 2 4 6" xfId="25186" xr:uid="{00000000-0005-0000-0000-0000C3750000}"/>
    <cellStyle name="Percent 2 4 2 4 7" xfId="29082" xr:uid="{00000000-0005-0000-0000-0000C4750000}"/>
    <cellStyle name="Percent 2 4 2 5" xfId="4611" xr:uid="{00000000-0005-0000-0000-0000C5750000}"/>
    <cellStyle name="Percent 2 4 2 5 2" xfId="9583" xr:uid="{00000000-0005-0000-0000-0000C6750000}"/>
    <cellStyle name="Percent 2 4 2 5 3" xfId="13861" xr:uid="{00000000-0005-0000-0000-0000C7750000}"/>
    <cellStyle name="Percent 2 4 2 5 4" xfId="18117" xr:uid="{00000000-0005-0000-0000-0000C8750000}"/>
    <cellStyle name="Percent 2 4 2 5 5" xfId="22334" xr:uid="{00000000-0005-0000-0000-0000C9750000}"/>
    <cellStyle name="Percent 2 4 2 5 6" xfId="26520" xr:uid="{00000000-0005-0000-0000-0000CA750000}"/>
    <cellStyle name="Percent 2 4 2 5 7" xfId="30399" xr:uid="{00000000-0005-0000-0000-0000CB750000}"/>
    <cellStyle name="Percent 2 4 2 6" xfId="5485" xr:uid="{00000000-0005-0000-0000-0000CC750000}"/>
    <cellStyle name="Percent 2 4 2 7" xfId="5001" xr:uid="{00000000-0005-0000-0000-0000CD750000}"/>
    <cellStyle name="Percent 2 4 2 8" xfId="6818" xr:uid="{00000000-0005-0000-0000-0000CE750000}"/>
    <cellStyle name="Percent 2 4 2 9" xfId="11104" xr:uid="{00000000-0005-0000-0000-0000CF750000}"/>
    <cellStyle name="Percent 2 4 3" xfId="609" xr:uid="{00000000-0005-0000-0000-0000D0750000}"/>
    <cellStyle name="Percent 2 4 3 10" xfId="23128" xr:uid="{00000000-0005-0000-0000-0000D1750000}"/>
    <cellStyle name="Percent 2 4 3 2" xfId="2655" xr:uid="{00000000-0005-0000-0000-0000D2750000}"/>
    <cellStyle name="Percent 2 4 3 2 2" xfId="3976" xr:uid="{00000000-0005-0000-0000-0000D3750000}"/>
    <cellStyle name="Percent 2 4 3 2 2 2" xfId="8950" xr:uid="{00000000-0005-0000-0000-0000D4750000}"/>
    <cellStyle name="Percent 2 4 3 2 2 3" xfId="13227" xr:uid="{00000000-0005-0000-0000-0000D5750000}"/>
    <cellStyle name="Percent 2 4 3 2 2 4" xfId="17485" xr:uid="{00000000-0005-0000-0000-0000D6750000}"/>
    <cellStyle name="Percent 2 4 3 2 2 5" xfId="21704" xr:uid="{00000000-0005-0000-0000-0000D7750000}"/>
    <cellStyle name="Percent 2 4 3 2 2 6" xfId="25899" xr:uid="{00000000-0005-0000-0000-0000D8750000}"/>
    <cellStyle name="Percent 2 4 3 2 2 7" xfId="29795" xr:uid="{00000000-0005-0000-0000-0000D9750000}"/>
    <cellStyle name="Percent 2 4 3 2 3" xfId="7630" xr:uid="{00000000-0005-0000-0000-0000DA750000}"/>
    <cellStyle name="Percent 2 4 3 2 4" xfId="11913" xr:uid="{00000000-0005-0000-0000-0000DB750000}"/>
    <cellStyle name="Percent 2 4 3 2 5" xfId="16186" xr:uid="{00000000-0005-0000-0000-0000DC750000}"/>
    <cellStyle name="Percent 2 4 3 2 6" xfId="20420" xr:uid="{00000000-0005-0000-0000-0000DD750000}"/>
    <cellStyle name="Percent 2 4 3 2 7" xfId="24656" xr:uid="{00000000-0005-0000-0000-0000DE750000}"/>
    <cellStyle name="Percent 2 4 3 2 8" xfId="28729" xr:uid="{00000000-0005-0000-0000-0000DF750000}"/>
    <cellStyle name="Percent 2 4 3 3" xfId="3319" xr:uid="{00000000-0005-0000-0000-0000E0750000}"/>
    <cellStyle name="Percent 2 4 3 3 2" xfId="8293" xr:uid="{00000000-0005-0000-0000-0000E1750000}"/>
    <cellStyle name="Percent 2 4 3 3 3" xfId="12570" xr:uid="{00000000-0005-0000-0000-0000E2750000}"/>
    <cellStyle name="Percent 2 4 3 3 4" xfId="16828" xr:uid="{00000000-0005-0000-0000-0000E3750000}"/>
    <cellStyle name="Percent 2 4 3 3 5" xfId="21047" xr:uid="{00000000-0005-0000-0000-0000E4750000}"/>
    <cellStyle name="Percent 2 4 3 3 6" xfId="25242" xr:uid="{00000000-0005-0000-0000-0000E5750000}"/>
    <cellStyle name="Percent 2 4 3 3 7" xfId="29138" xr:uid="{00000000-0005-0000-0000-0000E6750000}"/>
    <cellStyle name="Percent 2 4 3 4" xfId="4667" xr:uid="{00000000-0005-0000-0000-0000E7750000}"/>
    <cellStyle name="Percent 2 4 3 4 2" xfId="9639" xr:uid="{00000000-0005-0000-0000-0000E8750000}"/>
    <cellStyle name="Percent 2 4 3 4 3" xfId="13917" xr:uid="{00000000-0005-0000-0000-0000E9750000}"/>
    <cellStyle name="Percent 2 4 3 4 4" xfId="18173" xr:uid="{00000000-0005-0000-0000-0000EA750000}"/>
    <cellStyle name="Percent 2 4 3 4 5" xfId="22390" xr:uid="{00000000-0005-0000-0000-0000EB750000}"/>
    <cellStyle name="Percent 2 4 3 4 6" xfId="26576" xr:uid="{00000000-0005-0000-0000-0000EC750000}"/>
    <cellStyle name="Percent 2 4 3 4 7" xfId="30455" xr:uid="{00000000-0005-0000-0000-0000ED750000}"/>
    <cellStyle name="Percent 2 4 3 5" xfId="5585" xr:uid="{00000000-0005-0000-0000-0000EE750000}"/>
    <cellStyle name="Percent 2 4 3 6" xfId="6066" xr:uid="{00000000-0005-0000-0000-0000EF750000}"/>
    <cellStyle name="Percent 2 4 3 7" xfId="10355" xr:uid="{00000000-0005-0000-0000-0000F0750000}"/>
    <cellStyle name="Percent 2 4 3 8" xfId="14633" xr:uid="{00000000-0005-0000-0000-0000F1750000}"/>
    <cellStyle name="Percent 2 4 3 9" xfId="19223" xr:uid="{00000000-0005-0000-0000-0000F2750000}"/>
    <cellStyle name="Percent 2 4 4" xfId="1826" xr:uid="{00000000-0005-0000-0000-0000F3750000}"/>
    <cellStyle name="Percent 2 4 4 2" xfId="3647" xr:uid="{00000000-0005-0000-0000-0000F4750000}"/>
    <cellStyle name="Percent 2 4 4 2 2" xfId="8621" xr:uid="{00000000-0005-0000-0000-0000F5750000}"/>
    <cellStyle name="Percent 2 4 4 2 3" xfId="12898" xr:uid="{00000000-0005-0000-0000-0000F6750000}"/>
    <cellStyle name="Percent 2 4 4 2 4" xfId="17156" xr:uid="{00000000-0005-0000-0000-0000F7750000}"/>
    <cellStyle name="Percent 2 4 4 2 5" xfId="21375" xr:uid="{00000000-0005-0000-0000-0000F8750000}"/>
    <cellStyle name="Percent 2 4 4 2 6" xfId="25570" xr:uid="{00000000-0005-0000-0000-0000F9750000}"/>
    <cellStyle name="Percent 2 4 4 2 7" xfId="29466" xr:uid="{00000000-0005-0000-0000-0000FA750000}"/>
    <cellStyle name="Percent 2 4 4 3" xfId="6800" xr:uid="{00000000-0005-0000-0000-0000FB750000}"/>
    <cellStyle name="Percent 2 4 4 4" xfId="11087" xr:uid="{00000000-0005-0000-0000-0000FC750000}"/>
    <cellStyle name="Percent 2 4 4 5" xfId="15362" xr:uid="{00000000-0005-0000-0000-0000FD750000}"/>
    <cellStyle name="Percent 2 4 4 6" xfId="19597" xr:uid="{00000000-0005-0000-0000-0000FE750000}"/>
    <cellStyle name="Percent 2 4 4 7" xfId="23840" xr:uid="{00000000-0005-0000-0000-0000FF750000}"/>
    <cellStyle name="Percent 2 4 4 8" xfId="27924" xr:uid="{00000000-0005-0000-0000-000000760000}"/>
    <cellStyle name="Percent 2 4 5" xfId="2985" xr:uid="{00000000-0005-0000-0000-000001760000}"/>
    <cellStyle name="Percent 2 4 5 2" xfId="7958" xr:uid="{00000000-0005-0000-0000-000002760000}"/>
    <cellStyle name="Percent 2 4 5 3" xfId="12235" xr:uid="{00000000-0005-0000-0000-000003760000}"/>
    <cellStyle name="Percent 2 4 5 4" xfId="16494" xr:uid="{00000000-0005-0000-0000-000004760000}"/>
    <cellStyle name="Percent 2 4 5 5" xfId="20713" xr:uid="{00000000-0005-0000-0000-000005760000}"/>
    <cellStyle name="Percent 2 4 5 6" xfId="24911" xr:uid="{00000000-0005-0000-0000-000006760000}"/>
    <cellStyle name="Percent 2 4 5 7" xfId="28808" xr:uid="{00000000-0005-0000-0000-000007760000}"/>
    <cellStyle name="Percent 2 4 6" xfId="4340" xr:uid="{00000000-0005-0000-0000-000008760000}"/>
    <cellStyle name="Percent 2 4 6 2" xfId="9312" xr:uid="{00000000-0005-0000-0000-000009760000}"/>
    <cellStyle name="Percent 2 4 6 3" xfId="13590" xr:uid="{00000000-0005-0000-0000-00000A760000}"/>
    <cellStyle name="Percent 2 4 6 4" xfId="17846" xr:uid="{00000000-0005-0000-0000-00000B760000}"/>
    <cellStyle name="Percent 2 4 6 5" xfId="22063" xr:uid="{00000000-0005-0000-0000-00000C760000}"/>
    <cellStyle name="Percent 2 4 6 6" xfId="26249" xr:uid="{00000000-0005-0000-0000-00000D760000}"/>
    <cellStyle name="Percent 2 4 6 7" xfId="30128" xr:uid="{00000000-0005-0000-0000-00000E760000}"/>
    <cellStyle name="Percent 2 4 7" xfId="5079" xr:uid="{00000000-0005-0000-0000-00000F760000}"/>
    <cellStyle name="Percent 2 4 8" xfId="7731" xr:uid="{00000000-0005-0000-0000-000010760000}"/>
    <cellStyle name="Percent 2 4 9" xfId="12014" xr:uid="{00000000-0005-0000-0000-000011760000}"/>
    <cellStyle name="Percent 2 5" xfId="248" xr:uid="{00000000-0005-0000-0000-000012760000}"/>
    <cellStyle name="Percent 2 5 10" xfId="20568" xr:uid="{00000000-0005-0000-0000-000013760000}"/>
    <cellStyle name="Percent 2 5 11" xfId="24733" xr:uid="{00000000-0005-0000-0000-000014760000}"/>
    <cellStyle name="Percent 2 5 2" xfId="666" xr:uid="{00000000-0005-0000-0000-000015760000}"/>
    <cellStyle name="Percent 2 5 2 10" xfId="23146" xr:uid="{00000000-0005-0000-0000-000016760000}"/>
    <cellStyle name="Percent 2 5 2 2" xfId="4033" xr:uid="{00000000-0005-0000-0000-000017760000}"/>
    <cellStyle name="Percent 2 5 2 2 2" xfId="9007" xr:uid="{00000000-0005-0000-0000-000018760000}"/>
    <cellStyle name="Percent 2 5 2 2 3" xfId="13284" xr:uid="{00000000-0005-0000-0000-000019760000}"/>
    <cellStyle name="Percent 2 5 2 2 4" xfId="17542" xr:uid="{00000000-0005-0000-0000-00001A760000}"/>
    <cellStyle name="Percent 2 5 2 2 5" xfId="21761" xr:uid="{00000000-0005-0000-0000-00001B760000}"/>
    <cellStyle name="Percent 2 5 2 2 6" xfId="25956" xr:uid="{00000000-0005-0000-0000-00001C760000}"/>
    <cellStyle name="Percent 2 5 2 2 7" xfId="29852" xr:uid="{00000000-0005-0000-0000-00001D760000}"/>
    <cellStyle name="Percent 2 5 2 3" xfId="3376" xr:uid="{00000000-0005-0000-0000-00001E760000}"/>
    <cellStyle name="Percent 2 5 2 3 2" xfId="8350" xr:uid="{00000000-0005-0000-0000-00001F760000}"/>
    <cellStyle name="Percent 2 5 2 3 3" xfId="12627" xr:uid="{00000000-0005-0000-0000-000020760000}"/>
    <cellStyle name="Percent 2 5 2 3 4" xfId="16885" xr:uid="{00000000-0005-0000-0000-000021760000}"/>
    <cellStyle name="Percent 2 5 2 3 5" xfId="21104" xr:uid="{00000000-0005-0000-0000-000022760000}"/>
    <cellStyle name="Percent 2 5 2 3 6" xfId="25299" xr:uid="{00000000-0005-0000-0000-000023760000}"/>
    <cellStyle name="Percent 2 5 2 3 7" xfId="29195" xr:uid="{00000000-0005-0000-0000-000024760000}"/>
    <cellStyle name="Percent 2 5 2 4" xfId="4724" xr:uid="{00000000-0005-0000-0000-000025760000}"/>
    <cellStyle name="Percent 2 5 2 4 2" xfId="9696" xr:uid="{00000000-0005-0000-0000-000026760000}"/>
    <cellStyle name="Percent 2 5 2 4 3" xfId="13974" xr:uid="{00000000-0005-0000-0000-000027760000}"/>
    <cellStyle name="Percent 2 5 2 4 4" xfId="18230" xr:uid="{00000000-0005-0000-0000-000028760000}"/>
    <cellStyle name="Percent 2 5 2 4 5" xfId="22447" xr:uid="{00000000-0005-0000-0000-000029760000}"/>
    <cellStyle name="Percent 2 5 2 4 6" xfId="26633" xr:uid="{00000000-0005-0000-0000-00002A760000}"/>
    <cellStyle name="Percent 2 5 2 4 7" xfId="30512" xr:uid="{00000000-0005-0000-0000-00002B760000}"/>
    <cellStyle name="Percent 2 5 2 5" xfId="5642" xr:uid="{00000000-0005-0000-0000-00002C760000}"/>
    <cellStyle name="Percent 2 5 2 6" xfId="6087" xr:uid="{00000000-0005-0000-0000-00002D760000}"/>
    <cellStyle name="Percent 2 5 2 7" xfId="10375" xr:uid="{00000000-0005-0000-0000-00002E760000}"/>
    <cellStyle name="Percent 2 5 2 8" xfId="14654" xr:uid="{00000000-0005-0000-0000-00002F760000}"/>
    <cellStyle name="Percent 2 5 2 9" xfId="22719" xr:uid="{00000000-0005-0000-0000-000030760000}"/>
    <cellStyle name="Percent 2 5 3" xfId="1861" xr:uid="{00000000-0005-0000-0000-000031760000}"/>
    <cellStyle name="Percent 2 5 3 2" xfId="3704" xr:uid="{00000000-0005-0000-0000-000032760000}"/>
    <cellStyle name="Percent 2 5 3 2 2" xfId="8678" xr:uid="{00000000-0005-0000-0000-000033760000}"/>
    <cellStyle name="Percent 2 5 3 2 3" xfId="12955" xr:uid="{00000000-0005-0000-0000-000034760000}"/>
    <cellStyle name="Percent 2 5 3 2 4" xfId="17213" xr:uid="{00000000-0005-0000-0000-000035760000}"/>
    <cellStyle name="Percent 2 5 3 2 5" xfId="21432" xr:uid="{00000000-0005-0000-0000-000036760000}"/>
    <cellStyle name="Percent 2 5 3 2 6" xfId="25627" xr:uid="{00000000-0005-0000-0000-000037760000}"/>
    <cellStyle name="Percent 2 5 3 2 7" xfId="29523" xr:uid="{00000000-0005-0000-0000-000038760000}"/>
    <cellStyle name="Percent 2 5 3 3" xfId="6835" xr:uid="{00000000-0005-0000-0000-000039760000}"/>
    <cellStyle name="Percent 2 5 3 4" xfId="11121" xr:uid="{00000000-0005-0000-0000-00003A760000}"/>
    <cellStyle name="Percent 2 5 3 5" xfId="15395" xr:uid="{00000000-0005-0000-0000-00003B760000}"/>
    <cellStyle name="Percent 2 5 3 6" xfId="19630" xr:uid="{00000000-0005-0000-0000-00003C760000}"/>
    <cellStyle name="Percent 2 5 3 7" xfId="23870" xr:uid="{00000000-0005-0000-0000-00003D760000}"/>
    <cellStyle name="Percent 2 5 3 8" xfId="27951" xr:uid="{00000000-0005-0000-0000-00003E760000}"/>
    <cellStyle name="Percent 2 5 4" xfId="3046" xr:uid="{00000000-0005-0000-0000-00003F760000}"/>
    <cellStyle name="Percent 2 5 4 2" xfId="8019" xr:uid="{00000000-0005-0000-0000-000040760000}"/>
    <cellStyle name="Percent 2 5 4 3" xfId="12296" xr:uid="{00000000-0005-0000-0000-000041760000}"/>
    <cellStyle name="Percent 2 5 4 4" xfId="16555" xr:uid="{00000000-0005-0000-0000-000042760000}"/>
    <cellStyle name="Percent 2 5 4 5" xfId="20774" xr:uid="{00000000-0005-0000-0000-000043760000}"/>
    <cellStyle name="Percent 2 5 4 6" xfId="24970" xr:uid="{00000000-0005-0000-0000-000044760000}"/>
    <cellStyle name="Percent 2 5 4 7" xfId="28866" xr:uid="{00000000-0005-0000-0000-000045760000}"/>
    <cellStyle name="Percent 2 5 5" xfId="4395" xr:uid="{00000000-0005-0000-0000-000046760000}"/>
    <cellStyle name="Percent 2 5 5 2" xfId="9367" xr:uid="{00000000-0005-0000-0000-000047760000}"/>
    <cellStyle name="Percent 2 5 5 3" xfId="13645" xr:uid="{00000000-0005-0000-0000-000048760000}"/>
    <cellStyle name="Percent 2 5 5 4" xfId="17901" xr:uid="{00000000-0005-0000-0000-000049760000}"/>
    <cellStyle name="Percent 2 5 5 5" xfId="22118" xr:uid="{00000000-0005-0000-0000-00004A760000}"/>
    <cellStyle name="Percent 2 5 5 6" xfId="26304" xr:uid="{00000000-0005-0000-0000-00004B760000}"/>
    <cellStyle name="Percent 2 5 5 7" xfId="30183" xr:uid="{00000000-0005-0000-0000-00004C760000}"/>
    <cellStyle name="Percent 2 5 6" xfId="5225" xr:uid="{00000000-0005-0000-0000-00004D760000}"/>
    <cellStyle name="Percent 2 5 7" xfId="7727" xr:uid="{00000000-0005-0000-0000-00004E760000}"/>
    <cellStyle name="Percent 2 5 8" xfId="12010" xr:uid="{00000000-0005-0000-0000-00004F760000}"/>
    <cellStyle name="Percent 2 5 9" xfId="16282" xr:uid="{00000000-0005-0000-0000-000050760000}"/>
    <cellStyle name="Percent 2 6" xfId="948" xr:uid="{00000000-0005-0000-0000-000051760000}"/>
    <cellStyle name="Percent 2 6 2" xfId="5924" xr:uid="{00000000-0005-0000-0000-000052760000}"/>
    <cellStyle name="Percent 2 6 3" xfId="10214" xr:uid="{00000000-0005-0000-0000-000053760000}"/>
    <cellStyle name="Percent 2 6 4" xfId="14493" xr:uid="{00000000-0005-0000-0000-000054760000}"/>
    <cellStyle name="Percent 2 6 5" xfId="18747" xr:uid="{00000000-0005-0000-0000-000055760000}"/>
    <cellStyle name="Percent 2 6 6" xfId="22997" xr:uid="{00000000-0005-0000-0000-000056760000}"/>
    <cellStyle name="Percent 2 6 7" xfId="27142" xr:uid="{00000000-0005-0000-0000-000057760000}"/>
    <cellStyle name="Percent 3" xfId="160" xr:uid="{00000000-0005-0000-0000-000058760000}"/>
    <cellStyle name="Percent 3 2" xfId="280" xr:uid="{00000000-0005-0000-0000-000059760000}"/>
    <cellStyle name="Percent 3 2 2" xfId="2683" xr:uid="{00000000-0005-0000-0000-00005A760000}"/>
    <cellStyle name="Percent 3 2 2 2" xfId="7658" xr:uid="{00000000-0005-0000-0000-00005B760000}"/>
    <cellStyle name="Percent 3 2 2 3" xfId="11940" xr:uid="{00000000-0005-0000-0000-00005C760000}"/>
    <cellStyle name="Percent 3 2 2 4" xfId="16214" xr:uid="{00000000-0005-0000-0000-00005D760000}"/>
    <cellStyle name="Percent 3 2 2 5" xfId="20443" xr:uid="{00000000-0005-0000-0000-00005E760000}"/>
    <cellStyle name="Percent 3 2 2 6" xfId="24678" xr:uid="{00000000-0005-0000-0000-00005F760000}"/>
    <cellStyle name="Percent 3 2 2 7" xfId="28739" xr:uid="{00000000-0005-0000-0000-000060760000}"/>
    <cellStyle name="Percent 3 2 3" xfId="3052" xr:uid="{00000000-0005-0000-0000-000061760000}"/>
    <cellStyle name="Percent 4" xfId="104" xr:uid="{00000000-0005-0000-0000-000062760000}"/>
    <cellStyle name="Percent 4 10" xfId="5083" xr:uid="{00000000-0005-0000-0000-000063760000}"/>
    <cellStyle name="Percent 4 11" xfId="5254" xr:uid="{00000000-0005-0000-0000-000064760000}"/>
    <cellStyle name="Percent 4 12" xfId="7643" xr:uid="{00000000-0005-0000-0000-000065760000}"/>
    <cellStyle name="Percent 4 13" xfId="11925" xr:uid="{00000000-0005-0000-0000-000066760000}"/>
    <cellStyle name="Percent 4 14" xfId="16315" xr:uid="{00000000-0005-0000-0000-000067760000}"/>
    <cellStyle name="Percent 4 15" xfId="20642" xr:uid="{00000000-0005-0000-0000-000068760000}"/>
    <cellStyle name="Percent 4 2" xfId="295" xr:uid="{00000000-0005-0000-0000-000069760000}"/>
    <cellStyle name="Percent 4 2 10" xfId="16249" xr:uid="{00000000-0005-0000-0000-00006A760000}"/>
    <cellStyle name="Percent 4 2 11" xfId="20566" xr:uid="{00000000-0005-0000-0000-00006B760000}"/>
    <cellStyle name="Percent 4 2 12" xfId="24707" xr:uid="{00000000-0005-0000-0000-00006C760000}"/>
    <cellStyle name="Percent 4 2 2" xfId="678" xr:uid="{00000000-0005-0000-0000-00006D760000}"/>
    <cellStyle name="Percent 4 2 2 10" xfId="22731" xr:uid="{00000000-0005-0000-0000-00006E760000}"/>
    <cellStyle name="Percent 4 2 2 11" xfId="24683" xr:uid="{00000000-0005-0000-0000-00006F760000}"/>
    <cellStyle name="Percent 4 2 2 2" xfId="2657" xr:uid="{00000000-0005-0000-0000-000070760000}"/>
    <cellStyle name="Percent 4 2 2 2 2" xfId="4045" xr:uid="{00000000-0005-0000-0000-000071760000}"/>
    <cellStyle name="Percent 4 2 2 2 2 2" xfId="9019" xr:uid="{00000000-0005-0000-0000-000072760000}"/>
    <cellStyle name="Percent 4 2 2 2 2 3" xfId="13296" xr:uid="{00000000-0005-0000-0000-000073760000}"/>
    <cellStyle name="Percent 4 2 2 2 2 4" xfId="17554" xr:uid="{00000000-0005-0000-0000-000074760000}"/>
    <cellStyle name="Percent 4 2 2 2 2 5" xfId="21773" xr:uid="{00000000-0005-0000-0000-000075760000}"/>
    <cellStyle name="Percent 4 2 2 2 2 6" xfId="25968" xr:uid="{00000000-0005-0000-0000-000076760000}"/>
    <cellStyle name="Percent 4 2 2 2 2 7" xfId="29864" xr:uid="{00000000-0005-0000-0000-000077760000}"/>
    <cellStyle name="Percent 4 2 2 2 3" xfId="7632" xr:uid="{00000000-0005-0000-0000-000078760000}"/>
    <cellStyle name="Percent 4 2 2 2 4" xfId="11915" xr:uid="{00000000-0005-0000-0000-000079760000}"/>
    <cellStyle name="Percent 4 2 2 2 5" xfId="16188" xr:uid="{00000000-0005-0000-0000-00007A760000}"/>
    <cellStyle name="Percent 4 2 2 2 6" xfId="20422" xr:uid="{00000000-0005-0000-0000-00007B760000}"/>
    <cellStyle name="Percent 4 2 2 2 7" xfId="24658" xr:uid="{00000000-0005-0000-0000-00007C760000}"/>
    <cellStyle name="Percent 4 2 2 2 8" xfId="28731" xr:uid="{00000000-0005-0000-0000-00007D760000}"/>
    <cellStyle name="Percent 4 2 2 3" xfId="1828" xr:uid="{00000000-0005-0000-0000-00007E760000}"/>
    <cellStyle name="Percent 4 2 2 3 2" xfId="6802" xr:uid="{00000000-0005-0000-0000-00007F760000}"/>
    <cellStyle name="Percent 4 2 2 3 3" xfId="11089" xr:uid="{00000000-0005-0000-0000-000080760000}"/>
    <cellStyle name="Percent 4 2 2 3 4" xfId="15364" xr:uid="{00000000-0005-0000-0000-000081760000}"/>
    <cellStyle name="Percent 4 2 2 3 5" xfId="19599" xr:uid="{00000000-0005-0000-0000-000082760000}"/>
    <cellStyle name="Percent 4 2 2 3 6" xfId="23842" xr:uid="{00000000-0005-0000-0000-000083760000}"/>
    <cellStyle name="Percent 4 2 2 3 7" xfId="27926" xr:uid="{00000000-0005-0000-0000-000084760000}"/>
    <cellStyle name="Percent 4 2 2 4" xfId="3388" xr:uid="{00000000-0005-0000-0000-000085760000}"/>
    <cellStyle name="Percent 4 2 2 4 2" xfId="8362" xr:uid="{00000000-0005-0000-0000-000086760000}"/>
    <cellStyle name="Percent 4 2 2 4 3" xfId="12639" xr:uid="{00000000-0005-0000-0000-000087760000}"/>
    <cellStyle name="Percent 4 2 2 4 4" xfId="16897" xr:uid="{00000000-0005-0000-0000-000088760000}"/>
    <cellStyle name="Percent 4 2 2 4 5" xfId="21116" xr:uid="{00000000-0005-0000-0000-000089760000}"/>
    <cellStyle name="Percent 4 2 2 4 6" xfId="25311" xr:uid="{00000000-0005-0000-0000-00008A760000}"/>
    <cellStyle name="Percent 4 2 2 4 7" xfId="29207" xr:uid="{00000000-0005-0000-0000-00008B760000}"/>
    <cellStyle name="Percent 4 2 2 5" xfId="4736" xr:uid="{00000000-0005-0000-0000-00008C760000}"/>
    <cellStyle name="Percent 4 2 2 5 2" xfId="9708" xr:uid="{00000000-0005-0000-0000-00008D760000}"/>
    <cellStyle name="Percent 4 2 2 5 3" xfId="13986" xr:uid="{00000000-0005-0000-0000-00008E760000}"/>
    <cellStyle name="Percent 4 2 2 5 4" xfId="18242" xr:uid="{00000000-0005-0000-0000-00008F760000}"/>
    <cellStyle name="Percent 4 2 2 5 5" xfId="22459" xr:uid="{00000000-0005-0000-0000-000090760000}"/>
    <cellStyle name="Percent 4 2 2 5 6" xfId="26645" xr:uid="{00000000-0005-0000-0000-000091760000}"/>
    <cellStyle name="Percent 4 2 2 5 7" xfId="30524" xr:uid="{00000000-0005-0000-0000-000092760000}"/>
    <cellStyle name="Percent 4 2 2 6" xfId="5654" xr:uid="{00000000-0005-0000-0000-000093760000}"/>
    <cellStyle name="Percent 4 2 2 7" xfId="7664" xr:uid="{00000000-0005-0000-0000-000094760000}"/>
    <cellStyle name="Percent 4 2 2 8" xfId="11946" xr:uid="{00000000-0005-0000-0000-000095760000}"/>
    <cellStyle name="Percent 4 2 2 9" xfId="16220" xr:uid="{00000000-0005-0000-0000-000096760000}"/>
    <cellStyle name="Percent 4 2 3" xfId="1917" xr:uid="{00000000-0005-0000-0000-000097760000}"/>
    <cellStyle name="Percent 4 2 3 2" xfId="3716" xr:uid="{00000000-0005-0000-0000-000098760000}"/>
    <cellStyle name="Percent 4 2 3 2 2" xfId="8690" xr:uid="{00000000-0005-0000-0000-000099760000}"/>
    <cellStyle name="Percent 4 2 3 2 3" xfId="12967" xr:uid="{00000000-0005-0000-0000-00009A760000}"/>
    <cellStyle name="Percent 4 2 3 2 4" xfId="17225" xr:uid="{00000000-0005-0000-0000-00009B760000}"/>
    <cellStyle name="Percent 4 2 3 2 5" xfId="21444" xr:uid="{00000000-0005-0000-0000-00009C760000}"/>
    <cellStyle name="Percent 4 2 3 2 6" xfId="25639" xr:uid="{00000000-0005-0000-0000-00009D760000}"/>
    <cellStyle name="Percent 4 2 3 2 7" xfId="29535" xr:uid="{00000000-0005-0000-0000-00009E760000}"/>
    <cellStyle name="Percent 4 2 3 3" xfId="6891" xr:uid="{00000000-0005-0000-0000-00009F760000}"/>
    <cellStyle name="Percent 4 2 3 4" xfId="11177" xr:uid="{00000000-0005-0000-0000-0000A0760000}"/>
    <cellStyle name="Percent 4 2 3 5" xfId="15449" xr:uid="{00000000-0005-0000-0000-0000A1760000}"/>
    <cellStyle name="Percent 4 2 3 6" xfId="19686" xr:uid="{00000000-0005-0000-0000-0000A2760000}"/>
    <cellStyle name="Percent 4 2 3 7" xfId="23924" xr:uid="{00000000-0005-0000-0000-0000A3760000}"/>
    <cellStyle name="Percent 4 2 3 8" xfId="28004" xr:uid="{00000000-0005-0000-0000-0000A4760000}"/>
    <cellStyle name="Percent 4 2 4" xfId="1029" xr:uid="{00000000-0005-0000-0000-0000A5760000}"/>
    <cellStyle name="Percent 4 2 4 2" xfId="6005" xr:uid="{00000000-0005-0000-0000-0000A6760000}"/>
    <cellStyle name="Percent 4 2 4 3" xfId="10294" xr:uid="{00000000-0005-0000-0000-0000A7760000}"/>
    <cellStyle name="Percent 4 2 4 4" xfId="14573" xr:uid="{00000000-0005-0000-0000-0000A8760000}"/>
    <cellStyle name="Percent 4 2 4 5" xfId="18822" xr:uid="{00000000-0005-0000-0000-0000A9760000}"/>
    <cellStyle name="Percent 4 2 4 6" xfId="23070" xr:uid="{00000000-0005-0000-0000-0000AA760000}"/>
    <cellStyle name="Percent 4 2 4 7" xfId="27196" xr:uid="{00000000-0005-0000-0000-0000AB760000}"/>
    <cellStyle name="Percent 4 2 5" xfId="3059" xr:uid="{00000000-0005-0000-0000-0000AC760000}"/>
    <cellStyle name="Percent 4 2 5 2" xfId="8032" xr:uid="{00000000-0005-0000-0000-0000AD760000}"/>
    <cellStyle name="Percent 4 2 5 3" xfId="12309" xr:uid="{00000000-0005-0000-0000-0000AE760000}"/>
    <cellStyle name="Percent 4 2 5 4" xfId="16568" xr:uid="{00000000-0005-0000-0000-0000AF760000}"/>
    <cellStyle name="Percent 4 2 5 5" xfId="20786" xr:uid="{00000000-0005-0000-0000-0000B0760000}"/>
    <cellStyle name="Percent 4 2 5 6" xfId="24982" xr:uid="{00000000-0005-0000-0000-0000B1760000}"/>
    <cellStyle name="Percent 4 2 5 7" xfId="28878" xr:uid="{00000000-0005-0000-0000-0000B2760000}"/>
    <cellStyle name="Percent 4 2 6" xfId="4407" xr:uid="{00000000-0005-0000-0000-0000B3760000}"/>
    <cellStyle name="Percent 4 2 6 2" xfId="9379" xr:uid="{00000000-0005-0000-0000-0000B4760000}"/>
    <cellStyle name="Percent 4 2 6 3" xfId="13657" xr:uid="{00000000-0005-0000-0000-0000B5760000}"/>
    <cellStyle name="Percent 4 2 6 4" xfId="17913" xr:uid="{00000000-0005-0000-0000-0000B6760000}"/>
    <cellStyle name="Percent 4 2 6 5" xfId="22130" xr:uid="{00000000-0005-0000-0000-0000B7760000}"/>
    <cellStyle name="Percent 4 2 6 6" xfId="26316" xr:uid="{00000000-0005-0000-0000-0000B8760000}"/>
    <cellStyle name="Percent 4 2 6 7" xfId="30195" xr:uid="{00000000-0005-0000-0000-0000B9760000}"/>
    <cellStyle name="Percent 4 2 7" xfId="5272" xr:uid="{00000000-0005-0000-0000-0000BA760000}"/>
    <cellStyle name="Percent 4 2 8" xfId="7693" xr:uid="{00000000-0005-0000-0000-0000BB760000}"/>
    <cellStyle name="Percent 4 2 9" xfId="11975" xr:uid="{00000000-0005-0000-0000-0000BC760000}"/>
    <cellStyle name="Percent 4 3" xfId="511" xr:uid="{00000000-0005-0000-0000-0000BD760000}"/>
    <cellStyle name="Percent 4 3 10" xfId="11985" xr:uid="{00000000-0005-0000-0000-0000BE760000}"/>
    <cellStyle name="Percent 4 3 11" xfId="15190" xr:uid="{00000000-0005-0000-0000-0000BF760000}"/>
    <cellStyle name="Percent 4 3 12" xfId="22041" xr:uid="{00000000-0005-0000-0000-0000C0760000}"/>
    <cellStyle name="Percent 4 3 2" xfId="885" xr:uid="{00000000-0005-0000-0000-0000C1760000}"/>
    <cellStyle name="Percent 4 3 2 10" xfId="22938" xr:uid="{00000000-0005-0000-0000-0000C2760000}"/>
    <cellStyle name="Percent 4 3 2 11" xfId="27090" xr:uid="{00000000-0005-0000-0000-0000C3760000}"/>
    <cellStyle name="Percent 4 3 2 2" xfId="2658" xr:uid="{00000000-0005-0000-0000-0000C4760000}"/>
    <cellStyle name="Percent 4 3 2 2 2" xfId="4252" xr:uid="{00000000-0005-0000-0000-0000C5760000}"/>
    <cellStyle name="Percent 4 3 2 2 2 2" xfId="9226" xr:uid="{00000000-0005-0000-0000-0000C6760000}"/>
    <cellStyle name="Percent 4 3 2 2 2 3" xfId="13503" xr:uid="{00000000-0005-0000-0000-0000C7760000}"/>
    <cellStyle name="Percent 4 3 2 2 2 4" xfId="17761" xr:uid="{00000000-0005-0000-0000-0000C8760000}"/>
    <cellStyle name="Percent 4 3 2 2 2 5" xfId="21980" xr:uid="{00000000-0005-0000-0000-0000C9760000}"/>
    <cellStyle name="Percent 4 3 2 2 2 6" xfId="26175" xr:uid="{00000000-0005-0000-0000-0000CA760000}"/>
    <cellStyle name="Percent 4 3 2 2 2 7" xfId="30071" xr:uid="{00000000-0005-0000-0000-0000CB760000}"/>
    <cellStyle name="Percent 4 3 2 2 3" xfId="7633" xr:uid="{00000000-0005-0000-0000-0000CC760000}"/>
    <cellStyle name="Percent 4 3 2 2 4" xfId="11916" xr:uid="{00000000-0005-0000-0000-0000CD760000}"/>
    <cellStyle name="Percent 4 3 2 2 5" xfId="16189" xr:uid="{00000000-0005-0000-0000-0000CE760000}"/>
    <cellStyle name="Percent 4 3 2 2 6" xfId="20423" xr:uid="{00000000-0005-0000-0000-0000CF760000}"/>
    <cellStyle name="Percent 4 3 2 2 7" xfId="24659" xr:uid="{00000000-0005-0000-0000-0000D0760000}"/>
    <cellStyle name="Percent 4 3 2 2 8" xfId="28732" xr:uid="{00000000-0005-0000-0000-0000D1760000}"/>
    <cellStyle name="Percent 4 3 2 3" xfId="1829" xr:uid="{00000000-0005-0000-0000-0000D2760000}"/>
    <cellStyle name="Percent 4 3 2 3 2" xfId="6803" xr:uid="{00000000-0005-0000-0000-0000D3760000}"/>
    <cellStyle name="Percent 4 3 2 3 3" xfId="11090" xr:uid="{00000000-0005-0000-0000-0000D4760000}"/>
    <cellStyle name="Percent 4 3 2 3 4" xfId="15365" xr:uid="{00000000-0005-0000-0000-0000D5760000}"/>
    <cellStyle name="Percent 4 3 2 3 5" xfId="19600" xr:uid="{00000000-0005-0000-0000-0000D6760000}"/>
    <cellStyle name="Percent 4 3 2 3 6" xfId="23843" xr:uid="{00000000-0005-0000-0000-0000D7760000}"/>
    <cellStyle name="Percent 4 3 2 3 7" xfId="27927" xr:uid="{00000000-0005-0000-0000-0000D8760000}"/>
    <cellStyle name="Percent 4 3 2 4" xfId="3595" xr:uid="{00000000-0005-0000-0000-0000D9760000}"/>
    <cellStyle name="Percent 4 3 2 4 2" xfId="8569" xr:uid="{00000000-0005-0000-0000-0000DA760000}"/>
    <cellStyle name="Percent 4 3 2 4 3" xfId="12846" xr:uid="{00000000-0005-0000-0000-0000DB760000}"/>
    <cellStyle name="Percent 4 3 2 4 4" xfId="17104" xr:uid="{00000000-0005-0000-0000-0000DC760000}"/>
    <cellStyle name="Percent 4 3 2 4 5" xfId="21323" xr:uid="{00000000-0005-0000-0000-0000DD760000}"/>
    <cellStyle name="Percent 4 3 2 4 6" xfId="25518" xr:uid="{00000000-0005-0000-0000-0000DE760000}"/>
    <cellStyle name="Percent 4 3 2 4 7" xfId="29414" xr:uid="{00000000-0005-0000-0000-0000DF760000}"/>
    <cellStyle name="Percent 4 3 2 5" xfId="4943" xr:uid="{00000000-0005-0000-0000-0000E0760000}"/>
    <cellStyle name="Percent 4 3 2 5 2" xfId="9915" xr:uid="{00000000-0005-0000-0000-0000E1760000}"/>
    <cellStyle name="Percent 4 3 2 5 3" xfId="14193" xr:uid="{00000000-0005-0000-0000-0000E2760000}"/>
    <cellStyle name="Percent 4 3 2 5 4" xfId="18449" xr:uid="{00000000-0005-0000-0000-0000E3760000}"/>
    <cellStyle name="Percent 4 3 2 5 5" xfId="22666" xr:uid="{00000000-0005-0000-0000-0000E4760000}"/>
    <cellStyle name="Percent 4 3 2 5 6" xfId="26852" xr:uid="{00000000-0005-0000-0000-0000E5760000}"/>
    <cellStyle name="Percent 4 3 2 5 7" xfId="30731" xr:uid="{00000000-0005-0000-0000-0000E6760000}"/>
    <cellStyle name="Percent 4 3 2 6" xfId="5861" xr:uid="{00000000-0005-0000-0000-0000E7760000}"/>
    <cellStyle name="Percent 4 3 2 7" xfId="10153" xr:uid="{00000000-0005-0000-0000-0000E8760000}"/>
    <cellStyle name="Percent 4 3 2 8" xfId="14431" xr:uid="{00000000-0005-0000-0000-0000E9760000}"/>
    <cellStyle name="Percent 4 3 2 9" xfId="18687" xr:uid="{00000000-0005-0000-0000-0000EA760000}"/>
    <cellStyle name="Percent 4 3 3" xfId="2159" xr:uid="{00000000-0005-0000-0000-0000EB760000}"/>
    <cellStyle name="Percent 4 3 3 2" xfId="3923" xr:uid="{00000000-0005-0000-0000-0000EC760000}"/>
    <cellStyle name="Percent 4 3 3 2 2" xfId="8897" xr:uid="{00000000-0005-0000-0000-0000ED760000}"/>
    <cellStyle name="Percent 4 3 3 2 3" xfId="13174" xr:uid="{00000000-0005-0000-0000-0000EE760000}"/>
    <cellStyle name="Percent 4 3 3 2 4" xfId="17432" xr:uid="{00000000-0005-0000-0000-0000EF760000}"/>
    <cellStyle name="Percent 4 3 3 2 5" xfId="21651" xr:uid="{00000000-0005-0000-0000-0000F0760000}"/>
    <cellStyle name="Percent 4 3 3 2 6" xfId="25846" xr:uid="{00000000-0005-0000-0000-0000F1760000}"/>
    <cellStyle name="Percent 4 3 3 2 7" xfId="29742" xr:uid="{00000000-0005-0000-0000-0000F2760000}"/>
    <cellStyle name="Percent 4 3 3 3" xfId="7133" xr:uid="{00000000-0005-0000-0000-0000F3760000}"/>
    <cellStyle name="Percent 4 3 3 4" xfId="11418" xr:uid="{00000000-0005-0000-0000-0000F4760000}"/>
    <cellStyle name="Percent 4 3 3 5" xfId="15690" xr:uid="{00000000-0005-0000-0000-0000F5760000}"/>
    <cellStyle name="Percent 4 3 3 6" xfId="19924" xr:uid="{00000000-0005-0000-0000-0000F6760000}"/>
    <cellStyle name="Percent 4 3 3 7" xfId="24162" xr:uid="{00000000-0005-0000-0000-0000F7760000}"/>
    <cellStyle name="Percent 4 3 3 8" xfId="28240" xr:uid="{00000000-0005-0000-0000-0000F8760000}"/>
    <cellStyle name="Percent 4 3 4" xfId="1302" xr:uid="{00000000-0005-0000-0000-0000F9760000}"/>
    <cellStyle name="Percent 4 3 4 2" xfId="6277" xr:uid="{00000000-0005-0000-0000-0000FA760000}"/>
    <cellStyle name="Percent 4 3 4 3" xfId="10566" xr:uid="{00000000-0005-0000-0000-0000FB760000}"/>
    <cellStyle name="Percent 4 3 4 4" xfId="14842" xr:uid="{00000000-0005-0000-0000-0000FC760000}"/>
    <cellStyle name="Percent 4 3 4 5" xfId="19083" xr:uid="{00000000-0005-0000-0000-0000FD760000}"/>
    <cellStyle name="Percent 4 3 4 6" xfId="23330" xr:uid="{00000000-0005-0000-0000-0000FE760000}"/>
    <cellStyle name="Percent 4 3 4 7" xfId="27433" xr:uid="{00000000-0005-0000-0000-0000FF760000}"/>
    <cellStyle name="Percent 4 3 5" xfId="3266" xr:uid="{00000000-0005-0000-0000-000000770000}"/>
    <cellStyle name="Percent 4 3 5 2" xfId="8239" xr:uid="{00000000-0005-0000-0000-000001770000}"/>
    <cellStyle name="Percent 4 3 5 3" xfId="12516" xr:uid="{00000000-0005-0000-0000-000002770000}"/>
    <cellStyle name="Percent 4 3 5 4" xfId="16775" xr:uid="{00000000-0005-0000-0000-000003770000}"/>
    <cellStyle name="Percent 4 3 5 5" xfId="20993" xr:uid="{00000000-0005-0000-0000-000004770000}"/>
    <cellStyle name="Percent 4 3 5 6" xfId="25189" xr:uid="{00000000-0005-0000-0000-000005770000}"/>
    <cellStyle name="Percent 4 3 5 7" xfId="29085" xr:uid="{00000000-0005-0000-0000-000006770000}"/>
    <cellStyle name="Percent 4 3 6" xfId="4614" xr:uid="{00000000-0005-0000-0000-000007770000}"/>
    <cellStyle name="Percent 4 3 6 2" xfId="9586" xr:uid="{00000000-0005-0000-0000-000008770000}"/>
    <cellStyle name="Percent 4 3 6 3" xfId="13864" xr:uid="{00000000-0005-0000-0000-000009770000}"/>
    <cellStyle name="Percent 4 3 6 4" xfId="18120" xr:uid="{00000000-0005-0000-0000-00000A770000}"/>
    <cellStyle name="Percent 4 3 6 5" xfId="22337" xr:uid="{00000000-0005-0000-0000-00000B770000}"/>
    <cellStyle name="Percent 4 3 6 6" xfId="26523" xr:uid="{00000000-0005-0000-0000-00000C770000}"/>
    <cellStyle name="Percent 4 3 6 7" xfId="30402" xr:uid="{00000000-0005-0000-0000-00000D770000}"/>
    <cellStyle name="Percent 4 3 7" xfId="5488" xr:uid="{00000000-0005-0000-0000-00000E770000}"/>
    <cellStyle name="Percent 4 3 8" xfId="5119" xr:uid="{00000000-0005-0000-0000-00000F770000}"/>
    <cellStyle name="Percent 4 3 9" xfId="7702" xr:uid="{00000000-0005-0000-0000-000010770000}"/>
    <cellStyle name="Percent 4 4" xfId="612" xr:uid="{00000000-0005-0000-0000-000011770000}"/>
    <cellStyle name="Percent 4 4 10" xfId="5038" xr:uid="{00000000-0005-0000-0000-000012770000}"/>
    <cellStyle name="Percent 4 4 11" xfId="18896" xr:uid="{00000000-0005-0000-0000-000013770000}"/>
    <cellStyle name="Percent 4 4 12" xfId="20749" xr:uid="{00000000-0005-0000-0000-000014770000}"/>
    <cellStyle name="Percent 4 4 2" xfId="1831" xr:uid="{00000000-0005-0000-0000-000015770000}"/>
    <cellStyle name="Percent 4 4 2 2" xfId="2660" xr:uid="{00000000-0005-0000-0000-000016770000}"/>
    <cellStyle name="Percent 4 4 2 2 2" xfId="7635" xr:uid="{00000000-0005-0000-0000-000017770000}"/>
    <cellStyle name="Percent 4 4 2 2 3" xfId="11918" xr:uid="{00000000-0005-0000-0000-000018770000}"/>
    <cellStyle name="Percent 4 4 2 2 4" xfId="16191" xr:uid="{00000000-0005-0000-0000-000019770000}"/>
    <cellStyle name="Percent 4 4 2 2 5" xfId="20425" xr:uid="{00000000-0005-0000-0000-00001A770000}"/>
    <cellStyle name="Percent 4 4 2 2 6" xfId="24661" xr:uid="{00000000-0005-0000-0000-00001B770000}"/>
    <cellStyle name="Percent 4 4 2 2 7" xfId="28734" xr:uid="{00000000-0005-0000-0000-00001C770000}"/>
    <cellStyle name="Percent 4 4 2 3" xfId="3979" xr:uid="{00000000-0005-0000-0000-00001D770000}"/>
    <cellStyle name="Percent 4 4 2 3 2" xfId="8953" xr:uid="{00000000-0005-0000-0000-00001E770000}"/>
    <cellStyle name="Percent 4 4 2 3 3" xfId="13230" xr:uid="{00000000-0005-0000-0000-00001F770000}"/>
    <cellStyle name="Percent 4 4 2 3 4" xfId="17488" xr:uid="{00000000-0005-0000-0000-000020770000}"/>
    <cellStyle name="Percent 4 4 2 3 5" xfId="21707" xr:uid="{00000000-0005-0000-0000-000021770000}"/>
    <cellStyle name="Percent 4 4 2 3 6" xfId="25902" xr:uid="{00000000-0005-0000-0000-000022770000}"/>
    <cellStyle name="Percent 4 4 2 3 7" xfId="29798" xr:uid="{00000000-0005-0000-0000-000023770000}"/>
    <cellStyle name="Percent 4 4 2 4" xfId="6805" xr:uid="{00000000-0005-0000-0000-000024770000}"/>
    <cellStyle name="Percent 4 4 2 5" xfId="11092" xr:uid="{00000000-0005-0000-0000-000025770000}"/>
    <cellStyle name="Percent 4 4 2 6" xfId="15367" xr:uid="{00000000-0005-0000-0000-000026770000}"/>
    <cellStyle name="Percent 4 4 2 7" xfId="19602" xr:uid="{00000000-0005-0000-0000-000027770000}"/>
    <cellStyle name="Percent 4 4 2 8" xfId="23845" xr:uid="{00000000-0005-0000-0000-000028770000}"/>
    <cellStyle name="Percent 4 4 2 9" xfId="27929" xr:uid="{00000000-0005-0000-0000-000029770000}"/>
    <cellStyle name="Percent 4 4 3" xfId="2659" xr:uid="{00000000-0005-0000-0000-00002A770000}"/>
    <cellStyle name="Percent 4 4 3 2" xfId="7634" xr:uid="{00000000-0005-0000-0000-00002B770000}"/>
    <cellStyle name="Percent 4 4 3 3" xfId="11917" xr:uid="{00000000-0005-0000-0000-00002C770000}"/>
    <cellStyle name="Percent 4 4 3 4" xfId="16190" xr:uid="{00000000-0005-0000-0000-00002D770000}"/>
    <cellStyle name="Percent 4 4 3 5" xfId="20424" xr:uid="{00000000-0005-0000-0000-00002E770000}"/>
    <cellStyle name="Percent 4 4 3 6" xfId="24660" xr:uid="{00000000-0005-0000-0000-00002F770000}"/>
    <cellStyle name="Percent 4 4 3 7" xfId="28733" xr:uid="{00000000-0005-0000-0000-000030770000}"/>
    <cellStyle name="Percent 4 4 4" xfId="1830" xr:uid="{00000000-0005-0000-0000-000031770000}"/>
    <cellStyle name="Percent 4 4 4 2" xfId="6804" xr:uid="{00000000-0005-0000-0000-000032770000}"/>
    <cellStyle name="Percent 4 4 4 3" xfId="11091" xr:uid="{00000000-0005-0000-0000-000033770000}"/>
    <cellStyle name="Percent 4 4 4 4" xfId="15366" xr:uid="{00000000-0005-0000-0000-000034770000}"/>
    <cellStyle name="Percent 4 4 4 5" xfId="19601" xr:uid="{00000000-0005-0000-0000-000035770000}"/>
    <cellStyle name="Percent 4 4 4 6" xfId="23844" xr:uid="{00000000-0005-0000-0000-000036770000}"/>
    <cellStyle name="Percent 4 4 4 7" xfId="27928" xr:uid="{00000000-0005-0000-0000-000037770000}"/>
    <cellStyle name="Percent 4 4 5" xfId="3322" xr:uid="{00000000-0005-0000-0000-000038770000}"/>
    <cellStyle name="Percent 4 4 5 2" xfId="8296" xr:uid="{00000000-0005-0000-0000-000039770000}"/>
    <cellStyle name="Percent 4 4 5 3" xfId="12573" xr:uid="{00000000-0005-0000-0000-00003A770000}"/>
    <cellStyle name="Percent 4 4 5 4" xfId="16831" xr:uid="{00000000-0005-0000-0000-00003B770000}"/>
    <cellStyle name="Percent 4 4 5 5" xfId="21050" xr:uid="{00000000-0005-0000-0000-00003C770000}"/>
    <cellStyle name="Percent 4 4 5 6" xfId="25245" xr:uid="{00000000-0005-0000-0000-00003D770000}"/>
    <cellStyle name="Percent 4 4 5 7" xfId="29141" xr:uid="{00000000-0005-0000-0000-00003E770000}"/>
    <cellStyle name="Percent 4 4 6" xfId="4670" xr:uid="{00000000-0005-0000-0000-00003F770000}"/>
    <cellStyle name="Percent 4 4 6 2" xfId="9642" xr:uid="{00000000-0005-0000-0000-000040770000}"/>
    <cellStyle name="Percent 4 4 6 3" xfId="13920" xr:uid="{00000000-0005-0000-0000-000041770000}"/>
    <cellStyle name="Percent 4 4 6 4" xfId="18176" xr:uid="{00000000-0005-0000-0000-000042770000}"/>
    <cellStyle name="Percent 4 4 6 5" xfId="22393" xr:uid="{00000000-0005-0000-0000-000043770000}"/>
    <cellStyle name="Percent 4 4 6 6" xfId="26579" xr:uid="{00000000-0005-0000-0000-000044770000}"/>
    <cellStyle name="Percent 4 4 6 7" xfId="30458" xr:uid="{00000000-0005-0000-0000-000045770000}"/>
    <cellStyle name="Percent 4 4 7" xfId="5588" xr:uid="{00000000-0005-0000-0000-000046770000}"/>
    <cellStyle name="Percent 4 4 8" xfId="4987" xr:uid="{00000000-0005-0000-0000-000047770000}"/>
    <cellStyle name="Percent 4 4 9" xfId="5188" xr:uid="{00000000-0005-0000-0000-000048770000}"/>
    <cellStyle name="Percent 4 5" xfId="1832" xr:uid="{00000000-0005-0000-0000-000049770000}"/>
    <cellStyle name="Percent 4 5 2" xfId="2661" xr:uid="{00000000-0005-0000-0000-00004A770000}"/>
    <cellStyle name="Percent 4 5 2 2" xfId="7636" xr:uid="{00000000-0005-0000-0000-00004B770000}"/>
    <cellStyle name="Percent 4 5 2 3" xfId="11919" xr:uid="{00000000-0005-0000-0000-00004C770000}"/>
    <cellStyle name="Percent 4 5 2 4" xfId="16192" xr:uid="{00000000-0005-0000-0000-00004D770000}"/>
    <cellStyle name="Percent 4 5 2 5" xfId="20426" xr:uid="{00000000-0005-0000-0000-00004E770000}"/>
    <cellStyle name="Percent 4 5 2 6" xfId="24662" xr:uid="{00000000-0005-0000-0000-00004F770000}"/>
    <cellStyle name="Percent 4 5 2 7" xfId="28735" xr:uid="{00000000-0005-0000-0000-000050770000}"/>
    <cellStyle name="Percent 4 5 3" xfId="3650" xr:uid="{00000000-0005-0000-0000-000051770000}"/>
    <cellStyle name="Percent 4 5 3 2" xfId="8624" xr:uid="{00000000-0005-0000-0000-000052770000}"/>
    <cellStyle name="Percent 4 5 3 3" xfId="12901" xr:uid="{00000000-0005-0000-0000-000053770000}"/>
    <cellStyle name="Percent 4 5 3 4" xfId="17159" xr:uid="{00000000-0005-0000-0000-000054770000}"/>
    <cellStyle name="Percent 4 5 3 5" xfId="21378" xr:uid="{00000000-0005-0000-0000-000055770000}"/>
    <cellStyle name="Percent 4 5 3 6" xfId="25573" xr:uid="{00000000-0005-0000-0000-000056770000}"/>
    <cellStyle name="Percent 4 5 3 7" xfId="29469" xr:uid="{00000000-0005-0000-0000-000057770000}"/>
    <cellStyle name="Percent 4 5 4" xfId="6806" xr:uid="{00000000-0005-0000-0000-000058770000}"/>
    <cellStyle name="Percent 4 5 5" xfId="11093" xr:uid="{00000000-0005-0000-0000-000059770000}"/>
    <cellStyle name="Percent 4 5 6" xfId="15368" xr:uid="{00000000-0005-0000-0000-00005A770000}"/>
    <cellStyle name="Percent 4 5 7" xfId="19603" xr:uid="{00000000-0005-0000-0000-00005B770000}"/>
    <cellStyle name="Percent 4 5 8" xfId="23846" xr:uid="{00000000-0005-0000-0000-00005C770000}"/>
    <cellStyle name="Percent 4 5 9" xfId="27930" xr:uid="{00000000-0005-0000-0000-00005D770000}"/>
    <cellStyle name="Percent 4 6" xfId="1864" xr:uid="{00000000-0005-0000-0000-00005E770000}"/>
    <cellStyle name="Percent 4 6 2" xfId="6838" xr:uid="{00000000-0005-0000-0000-00005F770000}"/>
    <cellStyle name="Percent 4 6 3" xfId="11124" xr:uid="{00000000-0005-0000-0000-000060770000}"/>
    <cellStyle name="Percent 4 6 4" xfId="15398" xr:uid="{00000000-0005-0000-0000-000061770000}"/>
    <cellStyle name="Percent 4 6 5" xfId="19633" xr:uid="{00000000-0005-0000-0000-000062770000}"/>
    <cellStyle name="Percent 4 6 6" xfId="23873" xr:uid="{00000000-0005-0000-0000-000063770000}"/>
    <cellStyle name="Percent 4 6 7" xfId="27954" xr:uid="{00000000-0005-0000-0000-000064770000}"/>
    <cellStyle name="Percent 4 7" xfId="951" xr:uid="{00000000-0005-0000-0000-000065770000}"/>
    <cellStyle name="Percent 4 7 2" xfId="5927" xr:uid="{00000000-0005-0000-0000-000066770000}"/>
    <cellStyle name="Percent 4 7 3" xfId="10217" xr:uid="{00000000-0005-0000-0000-000067770000}"/>
    <cellStyle name="Percent 4 7 4" xfId="14496" xr:uid="{00000000-0005-0000-0000-000068770000}"/>
    <cellStyle name="Percent 4 7 5" xfId="18750" xr:uid="{00000000-0005-0000-0000-000069770000}"/>
    <cellStyle name="Percent 4 7 6" xfId="23000" xr:uid="{00000000-0005-0000-0000-00006A770000}"/>
    <cellStyle name="Percent 4 7 7" xfId="27145" xr:uid="{00000000-0005-0000-0000-00006B770000}"/>
    <cellStyle name="Percent 4 8" xfId="2988" xr:uid="{00000000-0005-0000-0000-00006C770000}"/>
    <cellStyle name="Percent 4 8 2" xfId="7961" xr:uid="{00000000-0005-0000-0000-00006D770000}"/>
    <cellStyle name="Percent 4 8 3" xfId="12238" xr:uid="{00000000-0005-0000-0000-00006E770000}"/>
    <cellStyle name="Percent 4 8 4" xfId="16497" xr:uid="{00000000-0005-0000-0000-00006F770000}"/>
    <cellStyle name="Percent 4 8 5" xfId="20716" xr:uid="{00000000-0005-0000-0000-000070770000}"/>
    <cellStyle name="Percent 4 8 6" xfId="24914" xr:uid="{00000000-0005-0000-0000-000071770000}"/>
    <cellStyle name="Percent 4 8 7" xfId="28811" xr:uid="{00000000-0005-0000-0000-000072770000}"/>
    <cellStyle name="Percent 4 9" xfId="4342" xr:uid="{00000000-0005-0000-0000-000073770000}"/>
    <cellStyle name="Percent 4 9 2" xfId="9314" xr:uid="{00000000-0005-0000-0000-000074770000}"/>
    <cellStyle name="Percent 4 9 3" xfId="13592" xr:uid="{00000000-0005-0000-0000-000075770000}"/>
    <cellStyle name="Percent 4 9 4" xfId="17848" xr:uid="{00000000-0005-0000-0000-000076770000}"/>
    <cellStyle name="Percent 4 9 5" xfId="22065" xr:uid="{00000000-0005-0000-0000-000077770000}"/>
    <cellStyle name="Percent 4 9 6" xfId="26251" xr:uid="{00000000-0005-0000-0000-000078770000}"/>
    <cellStyle name="Percent 4 9 7" xfId="30130" xr:uid="{00000000-0005-0000-0000-000079770000}"/>
    <cellStyle name="Percent 5" xfId="268" xr:uid="{00000000-0005-0000-0000-00007A770000}"/>
    <cellStyle name="Percent 5 2" xfId="358" xr:uid="{00000000-0005-0000-0000-00007B770000}"/>
    <cellStyle name="Percent 5 2 10" xfId="14472" xr:uid="{00000000-0005-0000-0000-00007C770000}"/>
    <cellStyle name="Percent 5 2 11" xfId="20538" xr:uid="{00000000-0005-0000-0000-00007D770000}"/>
    <cellStyle name="Percent 5 2 12" xfId="22977" xr:uid="{00000000-0005-0000-0000-00007E770000}"/>
    <cellStyle name="Percent 5 2 2" xfId="732" xr:uid="{00000000-0005-0000-0000-00007F770000}"/>
    <cellStyle name="Percent 5 2 2 10" xfId="22785" xr:uid="{00000000-0005-0000-0000-000080770000}"/>
    <cellStyle name="Percent 5 2 2 11" xfId="26937" xr:uid="{00000000-0005-0000-0000-000081770000}"/>
    <cellStyle name="Percent 5 2 2 2" xfId="2662" xr:uid="{00000000-0005-0000-0000-000082770000}"/>
    <cellStyle name="Percent 5 2 2 2 2" xfId="4099" xr:uid="{00000000-0005-0000-0000-000083770000}"/>
    <cellStyle name="Percent 5 2 2 2 2 2" xfId="9073" xr:uid="{00000000-0005-0000-0000-000084770000}"/>
    <cellStyle name="Percent 5 2 2 2 2 3" xfId="13350" xr:uid="{00000000-0005-0000-0000-000085770000}"/>
    <cellStyle name="Percent 5 2 2 2 2 4" xfId="17608" xr:uid="{00000000-0005-0000-0000-000086770000}"/>
    <cellStyle name="Percent 5 2 2 2 2 5" xfId="21827" xr:uid="{00000000-0005-0000-0000-000087770000}"/>
    <cellStyle name="Percent 5 2 2 2 2 6" xfId="26022" xr:uid="{00000000-0005-0000-0000-000088770000}"/>
    <cellStyle name="Percent 5 2 2 2 2 7" xfId="29918" xr:uid="{00000000-0005-0000-0000-000089770000}"/>
    <cellStyle name="Percent 5 2 2 2 3" xfId="7637" xr:uid="{00000000-0005-0000-0000-00008A770000}"/>
    <cellStyle name="Percent 5 2 2 2 4" xfId="11920" xr:uid="{00000000-0005-0000-0000-00008B770000}"/>
    <cellStyle name="Percent 5 2 2 2 5" xfId="16193" xr:uid="{00000000-0005-0000-0000-00008C770000}"/>
    <cellStyle name="Percent 5 2 2 2 6" xfId="20427" xr:uid="{00000000-0005-0000-0000-00008D770000}"/>
    <cellStyle name="Percent 5 2 2 2 7" xfId="24663" xr:uid="{00000000-0005-0000-0000-00008E770000}"/>
    <cellStyle name="Percent 5 2 2 2 8" xfId="28736" xr:uid="{00000000-0005-0000-0000-00008F770000}"/>
    <cellStyle name="Percent 5 2 2 3" xfId="1833" xr:uid="{00000000-0005-0000-0000-000090770000}"/>
    <cellStyle name="Percent 5 2 2 3 2" xfId="6807" xr:uid="{00000000-0005-0000-0000-000091770000}"/>
    <cellStyle name="Percent 5 2 2 3 3" xfId="11094" xr:uid="{00000000-0005-0000-0000-000092770000}"/>
    <cellStyle name="Percent 5 2 2 3 4" xfId="15369" xr:uid="{00000000-0005-0000-0000-000093770000}"/>
    <cellStyle name="Percent 5 2 2 3 5" xfId="19604" xr:uid="{00000000-0005-0000-0000-000094770000}"/>
    <cellStyle name="Percent 5 2 2 3 6" xfId="23847" xr:uid="{00000000-0005-0000-0000-000095770000}"/>
    <cellStyle name="Percent 5 2 2 3 7" xfId="27931" xr:uid="{00000000-0005-0000-0000-000096770000}"/>
    <cellStyle name="Percent 5 2 2 4" xfId="3442" xr:uid="{00000000-0005-0000-0000-000097770000}"/>
    <cellStyle name="Percent 5 2 2 4 2" xfId="8416" xr:uid="{00000000-0005-0000-0000-000098770000}"/>
    <cellStyle name="Percent 5 2 2 4 3" xfId="12693" xr:uid="{00000000-0005-0000-0000-000099770000}"/>
    <cellStyle name="Percent 5 2 2 4 4" xfId="16951" xr:uid="{00000000-0005-0000-0000-00009A770000}"/>
    <cellStyle name="Percent 5 2 2 4 5" xfId="21170" xr:uid="{00000000-0005-0000-0000-00009B770000}"/>
    <cellStyle name="Percent 5 2 2 4 6" xfId="25365" xr:uid="{00000000-0005-0000-0000-00009C770000}"/>
    <cellStyle name="Percent 5 2 2 4 7" xfId="29261" xr:uid="{00000000-0005-0000-0000-00009D770000}"/>
    <cellStyle name="Percent 5 2 2 5" xfId="4790" xr:uid="{00000000-0005-0000-0000-00009E770000}"/>
    <cellStyle name="Percent 5 2 2 5 2" xfId="9762" xr:uid="{00000000-0005-0000-0000-00009F770000}"/>
    <cellStyle name="Percent 5 2 2 5 3" xfId="14040" xr:uid="{00000000-0005-0000-0000-0000A0770000}"/>
    <cellStyle name="Percent 5 2 2 5 4" xfId="18296" xr:uid="{00000000-0005-0000-0000-0000A1770000}"/>
    <cellStyle name="Percent 5 2 2 5 5" xfId="22513" xr:uid="{00000000-0005-0000-0000-0000A2770000}"/>
    <cellStyle name="Percent 5 2 2 5 6" xfId="26699" xr:uid="{00000000-0005-0000-0000-0000A3770000}"/>
    <cellStyle name="Percent 5 2 2 5 7" xfId="30578" xr:uid="{00000000-0005-0000-0000-0000A4770000}"/>
    <cellStyle name="Percent 5 2 2 6" xfId="5708" xr:uid="{00000000-0005-0000-0000-0000A5770000}"/>
    <cellStyle name="Percent 5 2 2 7" xfId="10000" xr:uid="{00000000-0005-0000-0000-0000A6770000}"/>
    <cellStyle name="Percent 5 2 2 8" xfId="14278" xr:uid="{00000000-0005-0000-0000-0000A7770000}"/>
    <cellStyle name="Percent 5 2 2 9" xfId="18534" xr:uid="{00000000-0005-0000-0000-0000A8770000}"/>
    <cellStyle name="Percent 5 2 3" xfId="1991" xr:uid="{00000000-0005-0000-0000-0000A9770000}"/>
    <cellStyle name="Percent 5 2 3 2" xfId="3770" xr:uid="{00000000-0005-0000-0000-0000AA770000}"/>
    <cellStyle name="Percent 5 2 3 2 2" xfId="8744" xr:uid="{00000000-0005-0000-0000-0000AB770000}"/>
    <cellStyle name="Percent 5 2 3 2 3" xfId="13021" xr:uid="{00000000-0005-0000-0000-0000AC770000}"/>
    <cellStyle name="Percent 5 2 3 2 4" xfId="17279" xr:uid="{00000000-0005-0000-0000-0000AD770000}"/>
    <cellStyle name="Percent 5 2 3 2 5" xfId="21498" xr:uid="{00000000-0005-0000-0000-0000AE770000}"/>
    <cellStyle name="Percent 5 2 3 2 6" xfId="25693" xr:uid="{00000000-0005-0000-0000-0000AF770000}"/>
    <cellStyle name="Percent 5 2 3 2 7" xfId="29589" xr:uid="{00000000-0005-0000-0000-0000B0770000}"/>
    <cellStyle name="Percent 5 2 3 3" xfId="6965" xr:uid="{00000000-0005-0000-0000-0000B1770000}"/>
    <cellStyle name="Percent 5 2 3 4" xfId="11250" xr:uid="{00000000-0005-0000-0000-0000B2770000}"/>
    <cellStyle name="Percent 5 2 3 5" xfId="15522" xr:uid="{00000000-0005-0000-0000-0000B3770000}"/>
    <cellStyle name="Percent 5 2 3 6" xfId="19756" xr:uid="{00000000-0005-0000-0000-0000B4770000}"/>
    <cellStyle name="Percent 5 2 3 7" xfId="23994" xr:uid="{00000000-0005-0000-0000-0000B5770000}"/>
    <cellStyle name="Percent 5 2 3 8" xfId="28072" xr:uid="{00000000-0005-0000-0000-0000B6770000}"/>
    <cellStyle name="Percent 5 2 4" xfId="1130" xr:uid="{00000000-0005-0000-0000-0000B7770000}"/>
    <cellStyle name="Percent 5 2 4 2" xfId="6105" xr:uid="{00000000-0005-0000-0000-0000B8770000}"/>
    <cellStyle name="Percent 5 2 4 3" xfId="10394" xr:uid="{00000000-0005-0000-0000-0000B9770000}"/>
    <cellStyle name="Percent 5 2 4 4" xfId="14672" xr:uid="{00000000-0005-0000-0000-0000BA770000}"/>
    <cellStyle name="Percent 5 2 4 5" xfId="18914" xr:uid="{00000000-0005-0000-0000-0000BB770000}"/>
    <cellStyle name="Percent 5 2 4 6" xfId="23160" xr:uid="{00000000-0005-0000-0000-0000BC770000}"/>
    <cellStyle name="Percent 5 2 4 7" xfId="27265" xr:uid="{00000000-0005-0000-0000-0000BD770000}"/>
    <cellStyle name="Percent 5 2 5" xfId="3113" xr:uid="{00000000-0005-0000-0000-0000BE770000}"/>
    <cellStyle name="Percent 5 2 5 2" xfId="8086" xr:uid="{00000000-0005-0000-0000-0000BF770000}"/>
    <cellStyle name="Percent 5 2 5 3" xfId="12363" xr:uid="{00000000-0005-0000-0000-0000C0770000}"/>
    <cellStyle name="Percent 5 2 5 4" xfId="16622" xr:uid="{00000000-0005-0000-0000-0000C1770000}"/>
    <cellStyle name="Percent 5 2 5 5" xfId="20840" xr:uid="{00000000-0005-0000-0000-0000C2770000}"/>
    <cellStyle name="Percent 5 2 5 6" xfId="25036" xr:uid="{00000000-0005-0000-0000-0000C3770000}"/>
    <cellStyle name="Percent 5 2 5 7" xfId="28932" xr:uid="{00000000-0005-0000-0000-0000C4770000}"/>
    <cellStyle name="Percent 5 2 6" xfId="4461" xr:uid="{00000000-0005-0000-0000-0000C5770000}"/>
    <cellStyle name="Percent 5 2 6 2" xfId="9433" xr:uid="{00000000-0005-0000-0000-0000C6770000}"/>
    <cellStyle name="Percent 5 2 6 3" xfId="13711" xr:uid="{00000000-0005-0000-0000-0000C7770000}"/>
    <cellStyle name="Percent 5 2 6 4" xfId="17967" xr:uid="{00000000-0005-0000-0000-0000C8770000}"/>
    <cellStyle name="Percent 5 2 6 5" xfId="22184" xr:uid="{00000000-0005-0000-0000-0000C9770000}"/>
    <cellStyle name="Percent 5 2 6 6" xfId="26370" xr:uid="{00000000-0005-0000-0000-0000CA770000}"/>
    <cellStyle name="Percent 5 2 6 7" xfId="30249" xr:uid="{00000000-0005-0000-0000-0000CB770000}"/>
    <cellStyle name="Percent 5 2 7" xfId="5335" xr:uid="{00000000-0005-0000-0000-0000CC770000}"/>
    <cellStyle name="Percent 5 2 8" xfId="5902" xr:uid="{00000000-0005-0000-0000-0000CD770000}"/>
    <cellStyle name="Percent 5 2 9" xfId="10194" xr:uid="{00000000-0005-0000-0000-0000CE770000}"/>
    <cellStyle name="Percent 6" xfId="589" xr:uid="{00000000-0005-0000-0000-0000CF770000}"/>
    <cellStyle name="Percent 6 2" xfId="1834" xr:uid="{00000000-0005-0000-0000-0000D0770000}"/>
    <cellStyle name="Percent 6 2 2" xfId="2663" xr:uid="{00000000-0005-0000-0000-0000D1770000}"/>
    <cellStyle name="Percent 6 2 2 2" xfId="7638" xr:uid="{00000000-0005-0000-0000-0000D2770000}"/>
    <cellStyle name="Percent 6 2 2 3" xfId="11921" xr:uid="{00000000-0005-0000-0000-0000D3770000}"/>
    <cellStyle name="Percent 6 2 2 4" xfId="16194" xr:uid="{00000000-0005-0000-0000-0000D4770000}"/>
    <cellStyle name="Percent 6 2 2 5" xfId="20428" xr:uid="{00000000-0005-0000-0000-0000D5770000}"/>
    <cellStyle name="Percent 6 2 2 6" xfId="24664" xr:uid="{00000000-0005-0000-0000-0000D6770000}"/>
    <cellStyle name="Percent 6 2 2 7" xfId="28737" xr:uid="{00000000-0005-0000-0000-0000D7770000}"/>
    <cellStyle name="Percent 6 2 3" xfId="6808" xr:uid="{00000000-0005-0000-0000-0000D8770000}"/>
    <cellStyle name="Percent 6 2 4" xfId="11095" xr:uid="{00000000-0005-0000-0000-0000D9770000}"/>
    <cellStyle name="Percent 6 2 5" xfId="15370" xr:uid="{00000000-0005-0000-0000-0000DA770000}"/>
    <cellStyle name="Percent 6 2 6" xfId="19605" xr:uid="{00000000-0005-0000-0000-0000DB770000}"/>
    <cellStyle name="Percent 6 2 7" xfId="23848" xr:uid="{00000000-0005-0000-0000-0000DC770000}"/>
    <cellStyle name="Percent 6 2 8" xfId="27932" xr:uid="{00000000-0005-0000-0000-0000DD770000}"/>
    <cellStyle name="Percent 6 3" xfId="2126" xr:uid="{00000000-0005-0000-0000-0000DE770000}"/>
    <cellStyle name="Percent 6 3 2" xfId="7100" xr:uid="{00000000-0005-0000-0000-0000DF770000}"/>
    <cellStyle name="Percent 6 3 3" xfId="11385" xr:uid="{00000000-0005-0000-0000-0000E0770000}"/>
    <cellStyle name="Percent 6 3 4" xfId="15657" xr:uid="{00000000-0005-0000-0000-0000E1770000}"/>
    <cellStyle name="Percent 6 3 5" xfId="19891" xr:uid="{00000000-0005-0000-0000-0000E2770000}"/>
    <cellStyle name="Percent 6 3 6" xfId="24129" xr:uid="{00000000-0005-0000-0000-0000E3770000}"/>
    <cellStyle name="Percent 6 3 7" xfId="28207" xr:uid="{00000000-0005-0000-0000-0000E4770000}"/>
    <cellStyle name="Percent 6 4" xfId="1267" xr:uid="{00000000-0005-0000-0000-0000E5770000}"/>
    <cellStyle name="Percent 6 4 2" xfId="6242" xr:uid="{00000000-0005-0000-0000-0000E6770000}"/>
    <cellStyle name="Percent 6 4 3" xfId="10531" xr:uid="{00000000-0005-0000-0000-0000E7770000}"/>
    <cellStyle name="Percent 6 4 4" xfId="14807" xr:uid="{00000000-0005-0000-0000-0000E8770000}"/>
    <cellStyle name="Percent 6 4 5" xfId="19049" xr:uid="{00000000-0005-0000-0000-0000E9770000}"/>
    <cellStyle name="Percent 6 4 6" xfId="23295" xr:uid="{00000000-0005-0000-0000-0000EA770000}"/>
    <cellStyle name="Percent 6 4 7" xfId="27400" xr:uid="{00000000-0005-0000-0000-0000EB770000}"/>
    <cellStyle name="Percent 6 5" xfId="2735" xr:uid="{00000000-0005-0000-0000-0000EC770000}"/>
    <cellStyle name="Percent 7" xfId="1338" xr:uid="{00000000-0005-0000-0000-0000ED770000}"/>
    <cellStyle name="Percent 7 2" xfId="2195" xr:uid="{00000000-0005-0000-0000-0000EE770000}"/>
    <cellStyle name="Percent 7 2 2" xfId="7169" xr:uid="{00000000-0005-0000-0000-0000EF770000}"/>
    <cellStyle name="Percent 7 2 3" xfId="11454" xr:uid="{00000000-0005-0000-0000-0000F0770000}"/>
    <cellStyle name="Percent 7 2 4" xfId="15726" xr:uid="{00000000-0005-0000-0000-0000F1770000}"/>
    <cellStyle name="Percent 7 2 5" xfId="19960" xr:uid="{00000000-0005-0000-0000-0000F2770000}"/>
    <cellStyle name="Percent 7 2 6" xfId="24198" xr:uid="{00000000-0005-0000-0000-0000F3770000}"/>
    <cellStyle name="Percent 7 2 7" xfId="28276" xr:uid="{00000000-0005-0000-0000-0000F4770000}"/>
    <cellStyle name="Percent 7 3" xfId="6313" xr:uid="{00000000-0005-0000-0000-0000F5770000}"/>
    <cellStyle name="Percent 7 4" xfId="10602" xr:uid="{00000000-0005-0000-0000-0000F6770000}"/>
    <cellStyle name="Percent 7 5" xfId="14878" xr:uid="{00000000-0005-0000-0000-0000F7770000}"/>
    <cellStyle name="Percent 7 6" xfId="19119" xr:uid="{00000000-0005-0000-0000-0000F8770000}"/>
    <cellStyle name="Percent 7 7" xfId="23366" xr:uid="{00000000-0005-0000-0000-0000F9770000}"/>
    <cellStyle name="Percent 7 8" xfId="27469" xr:uid="{00000000-0005-0000-0000-0000FA770000}"/>
    <cellStyle name="Percent 8" xfId="1835" xr:uid="{00000000-0005-0000-0000-0000FB770000}"/>
    <cellStyle name="Percent 8 2" xfId="2664" xr:uid="{00000000-0005-0000-0000-0000FC770000}"/>
    <cellStyle name="Percent 8 2 2" xfId="7639" xr:uid="{00000000-0005-0000-0000-0000FD770000}"/>
    <cellStyle name="Percent 8 2 3" xfId="11922" xr:uid="{00000000-0005-0000-0000-0000FE770000}"/>
    <cellStyle name="Percent 8 2 4" xfId="16195" xr:uid="{00000000-0005-0000-0000-0000FF770000}"/>
    <cellStyle name="Percent 8 2 5" xfId="20429" xr:uid="{00000000-0005-0000-0000-000000780000}"/>
    <cellStyle name="Percent 8 2 6" xfId="24665" xr:uid="{00000000-0005-0000-0000-000001780000}"/>
    <cellStyle name="Percent 8 2 7" xfId="28738" xr:uid="{00000000-0005-0000-0000-000002780000}"/>
    <cellStyle name="Percent 8 3" xfId="6809" xr:uid="{00000000-0005-0000-0000-000003780000}"/>
    <cellStyle name="Percent 8 4" xfId="11096" xr:uid="{00000000-0005-0000-0000-000004780000}"/>
    <cellStyle name="Percent 8 5" xfId="15371" xr:uid="{00000000-0005-0000-0000-000005780000}"/>
    <cellStyle name="Percent 8 6" xfId="19606" xr:uid="{00000000-0005-0000-0000-000006780000}"/>
    <cellStyle name="Percent 8 7" xfId="23849" xr:uid="{00000000-0005-0000-0000-000007780000}"/>
    <cellStyle name="Percent 8 8" xfId="27933" xr:uid="{00000000-0005-0000-0000-000008780000}"/>
    <cellStyle name="Percent 9" xfId="3021" xr:uid="{00000000-0005-0000-0000-000009780000}"/>
    <cellStyle name="Section Break" xfId="2805" xr:uid="{00000000-0005-0000-0000-00000A780000}"/>
    <cellStyle name="Section Break: parent row" xfId="1099" xr:uid="{00000000-0005-0000-0000-00000B780000}"/>
    <cellStyle name="Style 1" xfId="195" xr:uid="{00000000-0005-0000-0000-00000C780000}"/>
    <cellStyle name="Style 1 2" xfId="1836" xr:uid="{00000000-0005-0000-0000-00000D780000}"/>
    <cellStyle name="Style 1 2 2" xfId="2665" xr:uid="{00000000-0005-0000-0000-00000E780000}"/>
    <cellStyle name="Style 1 3" xfId="1896" xr:uid="{00000000-0005-0000-0000-00000F780000}"/>
    <cellStyle name="Table title" xfId="2779" xr:uid="{00000000-0005-0000-0000-000010780000}"/>
    <cellStyle name="Title" xfId="50" builtinId="15" customBuiltin="1"/>
    <cellStyle name="Title 2" xfId="56" xr:uid="{00000000-0005-0000-0000-000012780000}"/>
    <cellStyle name="Title 2 2" xfId="4321" xr:uid="{00000000-0005-0000-0000-000013780000}"/>
    <cellStyle name="Title 3" xfId="161" xr:uid="{00000000-0005-0000-0000-000014780000}"/>
    <cellStyle name="Title 4" xfId="212" xr:uid="{00000000-0005-0000-0000-000015780000}"/>
    <cellStyle name="Title 5" xfId="590" xr:uid="{00000000-0005-0000-0000-000016780000}"/>
    <cellStyle name="Total" xfId="51" builtinId="25" customBuiltin="1"/>
    <cellStyle name="Total 2" xfId="72" xr:uid="{00000000-0005-0000-0000-000018780000}"/>
    <cellStyle name="Total 2 2" xfId="4322" xr:uid="{00000000-0005-0000-0000-000019780000}"/>
    <cellStyle name="Total 3" xfId="162" xr:uid="{00000000-0005-0000-0000-00001A780000}"/>
    <cellStyle name="Total 3 2" xfId="1837" xr:uid="{00000000-0005-0000-0000-00001B780000}"/>
    <cellStyle name="Total 3 2 2" xfId="2666" xr:uid="{00000000-0005-0000-0000-00001C780000}"/>
    <cellStyle name="Total 3 3" xfId="1844" xr:uid="{00000000-0005-0000-0000-00001D780000}"/>
    <cellStyle name="Total 4" xfId="261" xr:uid="{00000000-0005-0000-0000-00001E780000}"/>
    <cellStyle name="Total 4 2" xfId="1928" xr:uid="{00000000-0005-0000-0000-00001F780000}"/>
    <cellStyle name="Total 5" xfId="591" xr:uid="{00000000-0005-0000-0000-000020780000}"/>
    <cellStyle name="Total 5 2" xfId="2667" xr:uid="{00000000-0005-0000-0000-000021780000}"/>
    <cellStyle name="Total 5 3" xfId="2946" xr:uid="{00000000-0005-0000-0000-000022780000}"/>
    <cellStyle name="Warning Text" xfId="52" builtinId="11" customBuiltin="1"/>
    <cellStyle name="Warning Text 2" xfId="69" xr:uid="{00000000-0005-0000-0000-000024780000}"/>
    <cellStyle name="Warning Text 2 2" xfId="4323" xr:uid="{00000000-0005-0000-0000-000025780000}"/>
    <cellStyle name="Warning Text 3" xfId="163" xr:uid="{00000000-0005-0000-0000-000026780000}"/>
    <cellStyle name="Warning Text 4" xfId="264" xr:uid="{00000000-0005-0000-0000-000027780000}"/>
    <cellStyle name="Warning Text 5" xfId="592" xr:uid="{00000000-0005-0000-0000-000028780000}"/>
    <cellStyle name="WizardGenericStyleDate" xfId="184" xr:uid="{00000000-0005-0000-0000-000029780000}"/>
    <cellStyle name="WizardGenericStyleGeneral" xfId="187" xr:uid="{00000000-0005-0000-0000-00002A780000}"/>
    <cellStyle name="WizardGenericStyleHeading1" xfId="211" xr:uid="{00000000-0005-0000-0000-00002B780000}"/>
    <cellStyle name="WizardGenericStyleHeading2" xfId="274" xr:uid="{00000000-0005-0000-0000-00002C780000}"/>
    <cellStyle name="WizardGenericStyleInterger" xfId="253" xr:uid="{00000000-0005-0000-0000-00002D780000}"/>
    <cellStyle name="WizardGenericStyleMoney" xfId="260" xr:uid="{00000000-0005-0000-0000-00002E780000}"/>
    <cellStyle name="WizardGenericStyleNumber" xfId="183" xr:uid="{00000000-0005-0000-0000-00002F780000}"/>
    <cellStyle name="WizardGenericStylePercentage" xfId="186" xr:uid="{00000000-0005-0000-0000-000030780000}"/>
    <cellStyle name="WizardReportExecutiveHeading1" xfId="185" xr:uid="{00000000-0005-0000-0000-000031780000}"/>
    <cellStyle name="WizardReportExecutiveHeading2" xfId="182" xr:uid="{00000000-0005-0000-0000-000032780000}"/>
    <cellStyle name="WizardReportExecutiveHeading3" xfId="181" xr:uid="{00000000-0005-0000-0000-000033780000}"/>
  </cellStyles>
  <dxfs count="86">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b/>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border>
        <left/>
        <right/>
        <top/>
        <bottom style="thick">
          <color rgb="FF0096D7"/>
        </bottom>
        <vertical/>
        <horizontal/>
      </border>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border>
        <left/>
        <right/>
        <top/>
        <bottom style="thick">
          <color rgb="FF0096D7"/>
        </bottom>
        <vertical/>
        <horizontal/>
      </border>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color rgb="FF000000"/>
      </font>
      <numFmt numFmtId="173" formatCode="0.0%"/>
    </dxf>
    <dxf>
      <font>
        <b/>
        <color rgb="FF000000"/>
      </font>
      <numFmt numFmtId="173" formatCode="0.0%"/>
    </dxf>
    <dxf>
      <font>
        <b/>
        <color rgb="FF000000"/>
      </font>
      <numFmt numFmtId="173" formatCode="0.0%"/>
    </dxf>
    <dxf>
      <border>
        <left/>
        <right/>
        <top/>
        <bottom style="thick">
          <color rgb="FF0096D7"/>
        </bottom>
        <vertical/>
        <horizontal/>
      </border>
    </dxf>
    <dxf>
      <font>
        <color rgb="FF9C0006"/>
      </font>
      <fill>
        <patternFill>
          <bgColor rgb="FFFFC7CE"/>
        </patternFill>
      </fill>
    </dxf>
    <dxf>
      <font>
        <b val="0"/>
        <i val="0"/>
      </font>
    </dxf>
  </dxfs>
  <tableStyles count="1" defaultTableStyle="TableStyleMedium9" defaultPivotStyle="PivotStyleLight16">
    <tableStyle name="Table Style 1" pivot="0" count="1" xr9:uid="{00000000-0011-0000-FFFF-FFFF00000000}">
      <tableStyleElement type="firstRowStripe" dxfId="85"/>
    </tableStyle>
  </tableStyles>
  <colors>
    <mruColors>
      <color rgb="FF0000FF"/>
      <color rgb="FFE4E7F4"/>
      <color rgb="FF2E3C76"/>
      <color rgb="FF88898C"/>
      <color rgb="FFD8DDF0"/>
      <color rgb="FFCDD3EB"/>
      <color rgb="FF202842"/>
      <color rgb="FF9FED9B"/>
      <color rgb="FF800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3.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1" i="0" u="none" strike="noStrike" baseline="0">
                <a:solidFill>
                  <a:srgbClr val="000000"/>
                </a:solidFill>
                <a:latin typeface="Arial"/>
                <a:ea typeface="Arial"/>
                <a:cs typeface="Arial"/>
              </a:defRPr>
            </a:pPr>
            <a:r>
              <a:rPr lang="en-US"/>
              <a:t>BC Ratio of Energy Projects at Different Oil Price</a:t>
            </a:r>
          </a:p>
        </c:rich>
      </c:tx>
      <c:overlay val="0"/>
      <c:spPr>
        <a:noFill/>
        <a:ln w="25400">
          <a:noFill/>
        </a:ln>
      </c:spPr>
    </c:title>
    <c:autoTitleDeleted val="0"/>
    <c:plotArea>
      <c:layout/>
      <c:lineChart>
        <c:grouping val="standard"/>
        <c:varyColors val="0"/>
        <c:ser>
          <c:idx val="2"/>
          <c:order val="0"/>
          <c:tx>
            <c:v>Reynolds Creek Hydr</c:v>
          </c:tx>
          <c:spPr>
            <a:ln w="12700">
              <a:solidFill>
                <a:srgbClr val="800000"/>
              </a:solidFill>
              <a:prstDash val="solid"/>
            </a:ln>
          </c:spPr>
          <c:marker>
            <c:symbol val="square"/>
            <c:size val="5"/>
            <c:spPr>
              <a:solidFill>
                <a:srgbClr val="800000"/>
              </a:solidFill>
              <a:ln>
                <a:solidFill>
                  <a:srgbClr val="800000"/>
                </a:solidFill>
                <a:prstDash val="solid"/>
              </a:ln>
            </c:spPr>
          </c:marker>
          <c:val>
            <c:numRef>
              <c:f>Home!#REF!</c:f>
              <c:numCache>
                <c:formatCode>General</c:formatCode>
                <c:ptCount val="1"/>
                <c:pt idx="0">
                  <c:v>1</c:v>
                </c:pt>
              </c:numCache>
            </c:numRef>
          </c:val>
          <c:smooth val="0"/>
          <c:extLst>
            <c:ext xmlns:c15="http://schemas.microsoft.com/office/drawing/2012/chart" uri="{02D57815-91ED-43cb-92C2-25804820EDAC}">
              <c15:filteredCategoryTitle>
                <c15:cat>
                  <c:strRef>
                    <c:extLst>
                      <c:ext uri="{02D57815-91ED-43cb-92C2-25804820EDAC}">
                        <c15:formulaRef>
                          <c15:sqref>Home!#REF!</c15:sqref>
                        </c15:formulaRef>
                      </c:ext>
                    </c:extLst>
                    <c:strCache>
                      <c:ptCount val="1"/>
                      <c:pt idx="0">
                        <c:v>#REF!</c:v>
                      </c:pt>
                    </c:strCache>
                  </c:strRef>
                </c15:cat>
              </c15:filteredCategoryTitle>
            </c:ext>
            <c:ext xmlns:c16="http://schemas.microsoft.com/office/drawing/2014/chart" uri="{C3380CC4-5D6E-409C-BE32-E72D297353CC}">
              <c16:uniqueId val="{00000000-D69A-4D7A-8FD7-EDAEB41D92DD}"/>
            </c:ext>
          </c:extLst>
        </c:ser>
        <c:ser>
          <c:idx val="4"/>
          <c:order val="1"/>
          <c:tx>
            <c:v>Kwig Wind</c:v>
          </c:tx>
          <c:spPr>
            <a:ln w="12700">
              <a:solidFill>
                <a:srgbClr val="FF6600"/>
              </a:solidFill>
              <a:prstDash val="solid"/>
            </a:ln>
          </c:spPr>
          <c:marker>
            <c:symbol val="diamond"/>
            <c:size val="5"/>
            <c:spPr>
              <a:solidFill>
                <a:srgbClr val="FF6600"/>
              </a:solidFill>
              <a:ln>
                <a:solidFill>
                  <a:srgbClr val="FF6600"/>
                </a:solidFill>
                <a:prstDash val="solid"/>
              </a:ln>
            </c:spPr>
          </c:marker>
          <c:val>
            <c:numRef>
              <c:f>Home!#REF!</c:f>
              <c:numCache>
                <c:formatCode>General</c:formatCode>
                <c:ptCount val="1"/>
                <c:pt idx="0">
                  <c:v>1</c:v>
                </c:pt>
              </c:numCache>
            </c:numRef>
          </c:val>
          <c:smooth val="0"/>
          <c:extLst>
            <c:ext xmlns:c15="http://schemas.microsoft.com/office/drawing/2012/chart" uri="{02D57815-91ED-43cb-92C2-25804820EDAC}">
              <c15:filteredCategoryTitle>
                <c15:cat>
                  <c:strRef>
                    <c:extLst>
                      <c:ext uri="{02D57815-91ED-43cb-92C2-25804820EDAC}">
                        <c15:formulaRef>
                          <c15:sqref>Home!#REF!</c15:sqref>
                        </c15:formulaRef>
                      </c:ext>
                    </c:extLst>
                    <c:strCache>
                      <c:ptCount val="1"/>
                      <c:pt idx="0">
                        <c:v>#REF!</c:v>
                      </c:pt>
                    </c:strCache>
                  </c:strRef>
                </c15:cat>
              </c15:filteredCategoryTitle>
            </c:ext>
            <c:ext xmlns:c16="http://schemas.microsoft.com/office/drawing/2014/chart" uri="{C3380CC4-5D6E-409C-BE32-E72D297353CC}">
              <c16:uniqueId val="{00000001-D69A-4D7A-8FD7-EDAEB41D92DD}"/>
            </c:ext>
          </c:extLst>
        </c:ser>
        <c:ser>
          <c:idx val="0"/>
          <c:order val="2"/>
          <c:tx>
            <c:v>Tok Wood</c:v>
          </c:tx>
          <c:spPr>
            <a:ln w="12700">
              <a:solidFill>
                <a:srgbClr val="000080"/>
              </a:solidFill>
              <a:prstDash val="solid"/>
            </a:ln>
          </c:spPr>
          <c:marker>
            <c:symbol val="circle"/>
            <c:size val="5"/>
            <c:spPr>
              <a:solidFill>
                <a:srgbClr val="000080"/>
              </a:solidFill>
              <a:ln>
                <a:solidFill>
                  <a:srgbClr val="000080"/>
                </a:solidFill>
                <a:prstDash val="solid"/>
              </a:ln>
            </c:spPr>
          </c:marker>
          <c:val>
            <c:numRef>
              <c:f>Home!#REF!</c:f>
              <c:numCache>
                <c:formatCode>General</c:formatCode>
                <c:ptCount val="1"/>
                <c:pt idx="0">
                  <c:v>1</c:v>
                </c:pt>
              </c:numCache>
            </c:numRef>
          </c:val>
          <c:smooth val="0"/>
          <c:extLst>
            <c:ext xmlns:c15="http://schemas.microsoft.com/office/drawing/2012/chart" uri="{02D57815-91ED-43cb-92C2-25804820EDAC}">
              <c15:filteredCategoryTitle>
                <c15:cat>
                  <c:strRef>
                    <c:extLst>
                      <c:ext uri="{02D57815-91ED-43cb-92C2-25804820EDAC}">
                        <c15:formulaRef>
                          <c15:sqref>Home!#REF!</c15:sqref>
                        </c15:formulaRef>
                      </c:ext>
                    </c:extLst>
                    <c:strCache>
                      <c:ptCount val="1"/>
                      <c:pt idx="0">
                        <c:v>#REF!</c:v>
                      </c:pt>
                    </c:strCache>
                  </c:strRef>
                </c15:cat>
              </c15:filteredCategoryTitle>
            </c:ext>
            <c:ext xmlns:c16="http://schemas.microsoft.com/office/drawing/2014/chart" uri="{C3380CC4-5D6E-409C-BE32-E72D297353CC}">
              <c16:uniqueId val="{00000002-D69A-4D7A-8FD7-EDAEB41D92DD}"/>
            </c:ext>
          </c:extLst>
        </c:ser>
        <c:ser>
          <c:idx val="1"/>
          <c:order val="3"/>
          <c:tx>
            <c:v>Quinhagak Wind</c:v>
          </c:tx>
          <c:spPr>
            <a:ln w="12700">
              <a:solidFill>
                <a:srgbClr val="FF0000"/>
              </a:solidFill>
              <a:prstDash val="solid"/>
            </a:ln>
          </c:spPr>
          <c:marker>
            <c:symbol val="triangle"/>
            <c:size val="5"/>
            <c:spPr>
              <a:solidFill>
                <a:srgbClr val="FF0000"/>
              </a:solidFill>
              <a:ln>
                <a:solidFill>
                  <a:srgbClr val="FF0000"/>
                </a:solidFill>
                <a:prstDash val="solid"/>
              </a:ln>
            </c:spPr>
          </c:marker>
          <c:val>
            <c:numRef>
              <c:f>Home!#REF!</c:f>
              <c:numCache>
                <c:formatCode>General</c:formatCode>
                <c:ptCount val="1"/>
                <c:pt idx="0">
                  <c:v>1</c:v>
                </c:pt>
              </c:numCache>
            </c:numRef>
          </c:val>
          <c:smooth val="0"/>
          <c:extLst>
            <c:ext xmlns:c15="http://schemas.microsoft.com/office/drawing/2012/chart" uri="{02D57815-91ED-43cb-92C2-25804820EDAC}">
              <c15:filteredCategoryTitle>
                <c15:cat>
                  <c:strRef>
                    <c:extLst>
                      <c:ext uri="{02D57815-91ED-43cb-92C2-25804820EDAC}">
                        <c15:formulaRef>
                          <c15:sqref>Home!#REF!</c15:sqref>
                        </c15:formulaRef>
                      </c:ext>
                    </c:extLst>
                    <c:strCache>
                      <c:ptCount val="1"/>
                      <c:pt idx="0">
                        <c:v>#REF!</c:v>
                      </c:pt>
                    </c:strCache>
                  </c:strRef>
                </c15:cat>
              </c15:filteredCategoryTitle>
            </c:ext>
            <c:ext xmlns:c16="http://schemas.microsoft.com/office/drawing/2014/chart" uri="{C3380CC4-5D6E-409C-BE32-E72D297353CC}">
              <c16:uniqueId val="{00000003-D69A-4D7A-8FD7-EDAEB41D92DD}"/>
            </c:ext>
          </c:extLst>
        </c:ser>
        <c:dLbls>
          <c:showLegendKey val="0"/>
          <c:showVal val="0"/>
          <c:showCatName val="0"/>
          <c:showSerName val="0"/>
          <c:showPercent val="0"/>
          <c:showBubbleSize val="0"/>
        </c:dLbls>
        <c:marker val="1"/>
        <c:smooth val="0"/>
        <c:axId val="499890896"/>
        <c:axId val="499046824"/>
      </c:lineChart>
      <c:catAx>
        <c:axId val="499890896"/>
        <c:scaling>
          <c:orientation val="minMax"/>
        </c:scaling>
        <c:delete val="0"/>
        <c:axPos val="b"/>
        <c:title>
          <c:tx>
            <c:rich>
              <a:bodyPr/>
              <a:lstStyle/>
              <a:p>
                <a:pPr>
                  <a:defRPr sz="100" b="1" i="0" u="none" strike="noStrike" baseline="0">
                    <a:solidFill>
                      <a:srgbClr val="000000"/>
                    </a:solidFill>
                    <a:latin typeface="Arial"/>
                    <a:ea typeface="Arial"/>
                    <a:cs typeface="Arial"/>
                  </a:defRPr>
                </a:pPr>
                <a:r>
                  <a:rPr lang="en-US"/>
                  <a:t>Crude Oil Price</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n-US"/>
          </a:p>
        </c:txPr>
        <c:crossAx val="499046824"/>
        <c:crosses val="autoZero"/>
        <c:auto val="1"/>
        <c:lblAlgn val="ctr"/>
        <c:lblOffset val="0"/>
        <c:tickLblSkip val="1"/>
        <c:tickMarkSkip val="1"/>
        <c:noMultiLvlLbl val="0"/>
      </c:catAx>
      <c:valAx>
        <c:axId val="499046824"/>
        <c:scaling>
          <c:orientation val="minMax"/>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US"/>
                  <a:t>Benefit Cost Ratio</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499890896"/>
        <c:crosses val="autoZero"/>
        <c:crossBetween val="between"/>
      </c:valAx>
      <c:spPr>
        <a:noFill/>
        <a:ln w="25400">
          <a:noFill/>
        </a:ln>
      </c:spPr>
    </c:plotArea>
    <c:legend>
      <c:legendPos val="b"/>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000000000000266" r="0.75000000000000266"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2"/>
          <c:order val="0"/>
          <c:tx>
            <c:strRef>
              <c:f>'Carbon conversion factors'!$A$7</c:f>
              <c:strCache>
                <c:ptCount val="1"/>
                <c:pt idx="0">
                  <c:v>Low</c:v>
                </c:pt>
              </c:strCache>
            </c:strRef>
          </c:tx>
          <c:val>
            <c:numRef>
              <c:f>'Carbon conversion factors'!$C$7:$AD$7</c:f>
            </c:numRef>
          </c:val>
          <c:smooth val="0"/>
          <c:extLst>
            <c:ext xmlns:c15="http://schemas.microsoft.com/office/drawing/2012/chart" uri="{02D57815-91ED-43cb-92C2-25804820EDAC}">
              <c15:filteredCategoryTitle>
                <c15:cat>
                  <c:multiLvlStrRef>
                    <c:extLst>
                      <c:ext uri="{02D57815-91ED-43cb-92C2-25804820EDAC}">
                        <c15:formulaRef>
                          <c15:sqref>'Carbon conversion factors'!$C$6:$AD$6</c15:sqref>
                        </c15:formulaRef>
                      </c:ext>
                    </c:extLst>
                  </c:multiLvlStrRef>
                </c15:cat>
              </c15:filteredCategoryTitle>
            </c:ext>
            <c:ext xmlns:c16="http://schemas.microsoft.com/office/drawing/2014/chart" uri="{C3380CC4-5D6E-409C-BE32-E72D297353CC}">
              <c16:uniqueId val="{00000000-3D30-41B2-9F5F-8C1F204D48A5}"/>
            </c:ext>
          </c:extLst>
        </c:ser>
        <c:ser>
          <c:idx val="3"/>
          <c:order val="1"/>
          <c:tx>
            <c:strRef>
              <c:f>'Carbon conversion factors'!$A$8</c:f>
              <c:strCache>
                <c:ptCount val="1"/>
                <c:pt idx="0">
                  <c:v>Mid</c:v>
                </c:pt>
              </c:strCache>
            </c:strRef>
          </c:tx>
          <c:spPr>
            <a:ln>
              <a:solidFill>
                <a:schemeClr val="accent6"/>
              </a:solidFill>
            </a:ln>
          </c:spPr>
          <c:marker>
            <c:spPr>
              <a:ln>
                <a:solidFill>
                  <a:schemeClr val="accent6"/>
                </a:solidFill>
              </a:ln>
            </c:spPr>
          </c:marker>
          <c:val>
            <c:numRef>
              <c:f>'Carbon conversion factors'!$C$8:$AD$8</c:f>
            </c:numRef>
          </c:val>
          <c:smooth val="0"/>
          <c:extLst>
            <c:ext xmlns:c15="http://schemas.microsoft.com/office/drawing/2012/chart" uri="{02D57815-91ED-43cb-92C2-25804820EDAC}">
              <c15:filteredCategoryTitle>
                <c15:cat>
                  <c:multiLvlStrRef>
                    <c:extLst>
                      <c:ext uri="{02D57815-91ED-43cb-92C2-25804820EDAC}">
                        <c15:formulaRef>
                          <c15:sqref>'Carbon conversion factors'!$C$6:$AD$6</c15:sqref>
                        </c15:formulaRef>
                      </c:ext>
                    </c:extLst>
                  </c:multiLvlStrRef>
                </c15:cat>
              </c15:filteredCategoryTitle>
            </c:ext>
            <c:ext xmlns:c16="http://schemas.microsoft.com/office/drawing/2014/chart" uri="{C3380CC4-5D6E-409C-BE32-E72D297353CC}">
              <c16:uniqueId val="{00000001-3D30-41B2-9F5F-8C1F204D48A5}"/>
            </c:ext>
          </c:extLst>
        </c:ser>
        <c:ser>
          <c:idx val="0"/>
          <c:order val="2"/>
          <c:tx>
            <c:strRef>
              <c:f>'Carbon conversion factors'!$A$9</c:f>
              <c:strCache>
                <c:ptCount val="1"/>
                <c:pt idx="0">
                  <c:v>High</c:v>
                </c:pt>
              </c:strCache>
            </c:strRef>
          </c:tx>
          <c:val>
            <c:numRef>
              <c:f>'Carbon conversion factors'!$C$9:$AD$9</c:f>
            </c:numRef>
          </c:val>
          <c:smooth val="0"/>
          <c:extLst>
            <c:ext xmlns:c15="http://schemas.microsoft.com/office/drawing/2012/chart" uri="{02D57815-91ED-43cb-92C2-25804820EDAC}">
              <c15:filteredCategoryTitle>
                <c15:cat>
                  <c:multiLvlStrRef>
                    <c:extLst>
                      <c:ext uri="{02D57815-91ED-43cb-92C2-25804820EDAC}">
                        <c15:formulaRef>
                          <c15:sqref>'Carbon conversion factors'!$C$6:$AD$6</c15:sqref>
                        </c15:formulaRef>
                      </c:ext>
                    </c:extLst>
                  </c:multiLvlStrRef>
                </c15:cat>
              </c15:filteredCategoryTitle>
            </c:ext>
            <c:ext xmlns:c16="http://schemas.microsoft.com/office/drawing/2014/chart" uri="{C3380CC4-5D6E-409C-BE32-E72D297353CC}">
              <c16:uniqueId val="{00000002-3D30-41B2-9F5F-8C1F204D48A5}"/>
            </c:ext>
          </c:extLst>
        </c:ser>
        <c:dLbls>
          <c:showLegendKey val="0"/>
          <c:showVal val="0"/>
          <c:showCatName val="0"/>
          <c:showSerName val="0"/>
          <c:showPercent val="0"/>
          <c:showBubbleSize val="0"/>
        </c:dLbls>
        <c:marker val="1"/>
        <c:smooth val="0"/>
        <c:axId val="503478688"/>
        <c:axId val="503479472"/>
      </c:lineChart>
      <c:catAx>
        <c:axId val="503478688"/>
        <c:scaling>
          <c:orientation val="minMax"/>
        </c:scaling>
        <c:delete val="0"/>
        <c:axPos val="b"/>
        <c:numFmt formatCode="General" sourceLinked="1"/>
        <c:majorTickMark val="out"/>
        <c:minorTickMark val="none"/>
        <c:tickLblPos val="nextTo"/>
        <c:crossAx val="503479472"/>
        <c:crosses val="autoZero"/>
        <c:auto val="1"/>
        <c:lblAlgn val="ctr"/>
        <c:lblOffset val="100"/>
        <c:noMultiLvlLbl val="0"/>
      </c:catAx>
      <c:valAx>
        <c:axId val="503479472"/>
        <c:scaling>
          <c:orientation val="minMax"/>
        </c:scaling>
        <c:delete val="0"/>
        <c:axPos val="l"/>
        <c:majorGridlines/>
        <c:title>
          <c:tx>
            <c:rich>
              <a:bodyPr rot="-5400000" vert="horz"/>
              <a:lstStyle/>
              <a:p>
                <a:pPr>
                  <a:defRPr/>
                </a:pPr>
                <a:r>
                  <a:rPr lang="en-US"/>
                  <a:t>2015$ per Metric Ton CO2</a:t>
                </a:r>
              </a:p>
            </c:rich>
          </c:tx>
          <c:overlay val="0"/>
        </c:title>
        <c:numFmt formatCode="#,##0_);\(#,##0\)" sourceLinked="0"/>
        <c:majorTickMark val="out"/>
        <c:minorTickMark val="none"/>
        <c:tickLblPos val="nextTo"/>
        <c:crossAx val="503478688"/>
        <c:crosses val="autoZero"/>
        <c:crossBetween val="between"/>
      </c:valAx>
    </c:plotArea>
    <c:legend>
      <c:legendPos val="r"/>
      <c:overlay val="0"/>
    </c:legend>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hyperlink" Target="http://www.eia.gov/forecasts/aeo/"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6</xdr:col>
      <xdr:colOff>0</xdr:colOff>
      <xdr:row>22</xdr:row>
      <xdr:rowOff>0</xdr:rowOff>
    </xdr:from>
    <xdr:to>
      <xdr:col>6</xdr:col>
      <xdr:colOff>0</xdr:colOff>
      <xdr:row>22</xdr:row>
      <xdr:rowOff>0</xdr:rowOff>
    </xdr:to>
    <xdr:graphicFrame macro="">
      <xdr:nvGraphicFramePr>
        <xdr:cNvPr id="3073" name="Chart 1">
          <a:extLst>
            <a:ext uri="{FF2B5EF4-FFF2-40B4-BE49-F238E27FC236}">
              <a16:creationId xmlns:a16="http://schemas.microsoft.com/office/drawing/2014/main" id="{00000000-0008-0000-00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38100</xdr:colOff>
      <xdr:row>2</xdr:row>
      <xdr:rowOff>57150</xdr:rowOff>
    </xdr:from>
    <xdr:to>
      <xdr:col>8</xdr:col>
      <xdr:colOff>304800</xdr:colOff>
      <xdr:row>12</xdr:row>
      <xdr:rowOff>152400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286500" y="419100"/>
          <a:ext cx="5829300" cy="2219325"/>
        </a:xfrm>
        <a:prstGeom prst="rect">
          <a:avLst/>
        </a:prstGeom>
        <a:ln>
          <a:solidFill>
            <a:schemeClr val="tx2"/>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There are a couple of important changes in this year's REF evaluation model. More detailed explanations of these changes can be found in the "Assumptions" and "Instructions" tabs. Review the information provided in this workbook prior to using. Changes include:</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To</a:t>
          </a:r>
          <a:r>
            <a:rPr lang="en-US" sz="1100" baseline="0">
              <a:solidFill>
                <a:schemeClr val="dk1"/>
              </a:solidFill>
              <a:effectLst/>
              <a:latin typeface="+mn-lt"/>
              <a:ea typeface="+mn-ea"/>
              <a:cs typeface="+mn-cs"/>
            </a:rPr>
            <a:t> simplify the economic model from previous years, t</a:t>
          </a:r>
          <a:r>
            <a:rPr lang="en-US" sz="1100">
              <a:solidFill>
                <a:schemeClr val="dk1"/>
              </a:solidFill>
              <a:effectLst/>
              <a:latin typeface="+mn-lt"/>
              <a:ea typeface="+mn-ea"/>
              <a:cs typeface="+mn-cs"/>
            </a:rPr>
            <a:t>here is now just one model to use for all projects. Diesels ON and Diesels OFF functions are captured by including the number of hours of</a:t>
          </a:r>
          <a:r>
            <a:rPr lang="en-US" sz="1100" baseline="0">
              <a:solidFill>
                <a:schemeClr val="dk1"/>
              </a:solidFill>
              <a:effectLst/>
              <a:latin typeface="+mn-lt"/>
              <a:ea typeface="+mn-ea"/>
              <a:cs typeface="+mn-cs"/>
            </a:rPr>
            <a:t> Diesels OFF operations in the appropriate cell. </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When using the model please remember to only change the values in the blue shaded cells.</a:t>
          </a:r>
        </a:p>
        <a:p>
          <a:endParaRPr lang="en-US" sz="1100"/>
        </a:p>
      </xdr:txBody>
    </xdr:sp>
    <xdr:clientData/>
  </xdr:twoCellAnchor>
  <xdr:twoCellAnchor editAs="oneCell">
    <xdr:from>
      <xdr:col>1</xdr:col>
      <xdr:colOff>17264</xdr:colOff>
      <xdr:row>1</xdr:row>
      <xdr:rowOff>104775</xdr:rowOff>
    </xdr:from>
    <xdr:to>
      <xdr:col>2</xdr:col>
      <xdr:colOff>2181225</xdr:colOff>
      <xdr:row>7</xdr:row>
      <xdr:rowOff>104775</xdr:rowOff>
    </xdr:to>
    <xdr:pic>
      <xdr:nvPicPr>
        <xdr:cNvPr id="7" name="Picture 6" descr="Alaska Energy Authority">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6864" y="266700"/>
          <a:ext cx="4707136"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5</xdr:row>
          <xdr:rowOff>171450</xdr:rowOff>
        </xdr:from>
        <xdr:to>
          <xdr:col>10</xdr:col>
          <xdr:colOff>152400</xdr:colOff>
          <xdr:row>10</xdr:row>
          <xdr:rowOff>66675</xdr:rowOff>
        </xdr:to>
        <xdr:sp macro="" textlink="">
          <xdr:nvSpPr>
            <xdr:cNvPr id="19459" name="Object 3" hidden="1">
              <a:extLst>
                <a:ext uri="{63B3BB69-23CF-44E3-9099-C40C66FF867C}">
                  <a14:compatExt spid="_x0000_s19459"/>
                </a:ext>
                <a:ext uri="{FF2B5EF4-FFF2-40B4-BE49-F238E27FC236}">
                  <a16:creationId xmlns:a16="http://schemas.microsoft.com/office/drawing/2014/main" id="{00000000-0008-0000-0200-0000034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228600</xdr:colOff>
      <xdr:row>27</xdr:row>
      <xdr:rowOff>9524</xdr:rowOff>
    </xdr:from>
    <xdr:to>
      <xdr:col>6</xdr:col>
      <xdr:colOff>0</xdr:colOff>
      <xdr:row>54</xdr:row>
      <xdr:rowOff>57150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228600" y="6915149"/>
          <a:ext cx="7753350" cy="4419601"/>
        </a:xfrm>
        <a:prstGeom prst="rect">
          <a:avLst/>
        </a:prstGeom>
        <a:ln>
          <a:solidFill>
            <a:srgbClr val="2E3C76"/>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a:solidFill>
                <a:schemeClr val="dk1"/>
              </a:solidFill>
              <a:effectLst/>
              <a:latin typeface="Arial" panose="020B0604020202020204" pitchFamily="34" charset="0"/>
              <a:ea typeface="+mn-ea"/>
              <a:cs typeface="Arial" panose="020B0604020202020204" pitchFamily="34" charset="0"/>
            </a:rPr>
            <a:t>Diesels</a:t>
          </a:r>
          <a:r>
            <a:rPr lang="en-US" sz="1100" baseline="0">
              <a:solidFill>
                <a:schemeClr val="dk1"/>
              </a:solidFill>
              <a:effectLst/>
              <a:latin typeface="Arial" panose="020B0604020202020204" pitchFamily="34" charset="0"/>
              <a:ea typeface="+mn-ea"/>
              <a:cs typeface="Arial" panose="020B0604020202020204" pitchFamily="34" charset="0"/>
            </a:rPr>
            <a:t> ON - Diesels ON refers to projects where the base diesel powerhouse will be left on while renewable(s) are generating. Most projects that submit applications to the Renewable Energy Fund fall into this category. For these projects we assume zero change in the O&amp;M costs associated with operating the diesel portion of the powerhouse. </a:t>
          </a: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Diesels OFF - Diesels OFF refers to projects where the base diesel powerhouse will be tuned off while the renewable(s) are generating. Generally, hydroelectric projects are the only renewable used for electric generation that will fall into this category. For these projects we assume savings from reductions in the O&amp;M costs associated with the diesel side of the powerhouse. For early stage applications (e.g. feasibility) the diesel related O&amp;M savings are calculated based on projected hours that the powerhouse will be off and assumed current run hours and converted into $/kWh. See calculations page.</a:t>
          </a: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There are no changes to assumptions related to O&amp;M for heat projects. </a:t>
          </a: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Fuel prices are used to estimate benefits of renewable projects. The fuel prices used in this model are described below, all prices are held constant in real terms past 2050:</a:t>
          </a:r>
        </a:p>
        <a:p>
          <a:r>
            <a:rPr lang="en-US" sz="1100" baseline="0">
              <a:solidFill>
                <a:schemeClr val="dk1"/>
              </a:solidFill>
              <a:effectLst/>
              <a:latin typeface="Arial" panose="020B0604020202020204" pitchFamily="34" charset="0"/>
              <a:ea typeface="+mn-ea"/>
              <a:cs typeface="Arial" panose="020B0604020202020204" pitchFamily="34" charset="0"/>
            </a:rPr>
            <a:t>1. For communities where a PCE fuel cost is reported, the latest fuel price is applied as the base price and then the cost is escalated on an annual basis according to the corresponding annual increase in the West Texas Intermediate (WTI) crude price index forecast according to the most recent Energy Information Administration's (EIA) Energy Outlook (EO) (i.e., 2025 is available via https://www.eia.gov/outlooks/aeo/) </a:t>
          </a:r>
        </a:p>
        <a:p>
          <a:r>
            <a:rPr lang="en-US" sz="1100" baseline="0">
              <a:solidFill>
                <a:schemeClr val="dk1"/>
              </a:solidFill>
              <a:effectLst/>
              <a:latin typeface="Arial" panose="020B0604020202020204" pitchFamily="34" charset="0"/>
              <a:ea typeface="+mn-ea"/>
              <a:cs typeface="Arial" panose="020B0604020202020204" pitchFamily="34" charset="0"/>
            </a:rPr>
            <a:t>2. For rural communities where a PCE reported fuel price is not available, a proxy community was selected, principally based on geographic proximity. </a:t>
          </a:r>
        </a:p>
        <a:p>
          <a:r>
            <a:rPr lang="en-US" sz="1100" baseline="0">
              <a:solidFill>
                <a:schemeClr val="dk1"/>
              </a:solidFill>
              <a:effectLst/>
              <a:latin typeface="Arial" panose="020B0604020202020204" pitchFamily="34" charset="0"/>
              <a:ea typeface="+mn-ea"/>
              <a:cs typeface="Arial" panose="020B0604020202020204" pitchFamily="34" charset="0"/>
            </a:rPr>
            <a:t>3. For large communities not on PCE and without access to natural gas, AEA has contacted the community's utility to get the most recent fuel price. This most recent price is used as the basis for future escalation. The most recent EIA EO WTI crude price index forecast is then applied to estimate the future community fuel price.</a:t>
          </a:r>
          <a:endParaRPr lang="en-US" sz="1100" u="sng" baseline="0">
            <a:solidFill>
              <a:srgbClr val="0000FF"/>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4. Natural gas: See notes on "Natural Gas Prices" tab.  </a:t>
          </a:r>
        </a:p>
        <a:p>
          <a:endParaRPr lang="en-US" sz="1100" baseline="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10</xdr:row>
      <xdr:rowOff>0</xdr:rowOff>
    </xdr:from>
    <xdr:to>
      <xdr:col>5</xdr:col>
      <xdr:colOff>400050</xdr:colOff>
      <xdr:row>39</xdr:row>
      <xdr:rowOff>9526</xdr:rowOff>
    </xdr:to>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0" y="2247900"/>
          <a:ext cx="7496175" cy="4705351"/>
        </a:xfrm>
        <a:prstGeom prst="rect">
          <a:avLst/>
        </a:prstGeom>
        <a:ln>
          <a:solidFill>
            <a:srgbClr val="2E3C76"/>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Natural gas price</a:t>
          </a:r>
          <a:r>
            <a:rPr lang="en-US" sz="1100" baseline="0">
              <a:solidFill>
                <a:schemeClr val="dk1"/>
              </a:solidFill>
              <a:effectLst/>
              <a:latin typeface="+mn-lt"/>
              <a:ea typeface="+mn-ea"/>
              <a:cs typeface="+mn-cs"/>
            </a:rPr>
            <a:t> projections were developed by AEA</a:t>
          </a:r>
          <a:endParaRPr lang="en-US">
            <a:effectLst/>
          </a:endParaRPr>
        </a:p>
        <a:p>
          <a:r>
            <a:rPr lang="en-US" sz="1100">
              <a:solidFill>
                <a:schemeClr val="dk1"/>
              </a:solidFill>
              <a:effectLst/>
              <a:latin typeface="+mn-lt"/>
              <a:ea typeface="+mn-ea"/>
              <a:cs typeface="+mn-cs"/>
            </a:rPr>
            <a:t>1) The “natural gas price” in Cook Inlet is not singular.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Prices are affected by multiple factors:</a:t>
          </a:r>
          <a:endParaRPr lang="en-US">
            <a:effectLst/>
          </a:endParaRPr>
        </a:p>
        <a:p>
          <a:pPr lvl="1"/>
          <a:r>
            <a:rPr lang="en-US" sz="1100">
              <a:solidFill>
                <a:schemeClr val="dk1"/>
              </a:solidFill>
              <a:effectLst/>
              <a:latin typeface="+mn-lt"/>
              <a:ea typeface="+mn-ea"/>
              <a:cs typeface="+mn-cs"/>
            </a:rPr>
            <a:t>i. Prices are affected by whether load is firm (baseload), or variable (swing), or emergency</a:t>
          </a:r>
          <a:endParaRPr lang="en-US">
            <a:effectLst/>
          </a:endParaRPr>
        </a:p>
        <a:p>
          <a:pPr lvl="1"/>
          <a:r>
            <a:rPr lang="en-US" sz="1100">
              <a:solidFill>
                <a:schemeClr val="dk1"/>
              </a:solidFill>
              <a:effectLst/>
              <a:latin typeface="+mn-lt"/>
              <a:ea typeface="+mn-ea"/>
              <a:cs typeface="+mn-cs"/>
            </a:rPr>
            <a:t>ii. Prices are also affected by seller obligations to deliver: requirements contracts command a greater value premium than “as needed” contracts</a:t>
          </a:r>
          <a:endParaRPr lang="en-US">
            <a:effectLst/>
          </a:endParaRPr>
        </a:p>
        <a:p>
          <a:pPr lvl="1"/>
          <a:r>
            <a:rPr lang="en-US" sz="1100">
              <a:solidFill>
                <a:schemeClr val="dk1"/>
              </a:solidFill>
              <a:effectLst/>
              <a:latin typeface="+mn-lt"/>
              <a:ea typeface="+mn-ea"/>
              <a:cs typeface="+mn-cs"/>
            </a:rPr>
            <a:t>iii.</a:t>
          </a:r>
          <a:r>
            <a:rPr lang="en-US" sz="1100" baseline="0">
              <a:solidFill>
                <a:schemeClr val="dk1"/>
              </a:solidFill>
              <a:effectLst/>
              <a:latin typeface="+mn-lt"/>
              <a:ea typeface="+mn-ea"/>
              <a:cs typeface="+mn-cs"/>
            </a:rPr>
            <a:t> Different fields, field owners, and producers have different production costs and cost recovery needs. </a:t>
          </a:r>
        </a:p>
        <a:p>
          <a:pPr lvl="2"/>
          <a:endParaRPr lang="en-US">
            <a:effectLst/>
          </a:endParaRPr>
        </a:p>
        <a:p>
          <a:r>
            <a:rPr lang="en-US" sz="1100">
              <a:solidFill>
                <a:schemeClr val="dk1"/>
              </a:solidFill>
              <a:effectLst/>
              <a:latin typeface="+mn-lt"/>
              <a:ea typeface="+mn-ea"/>
              <a:cs typeface="+mn-cs"/>
            </a:rPr>
            <a:t>2) Forecasts are focused on predicting the average fuel cost that will be displaced by a new project as marginal costs are difficult</a:t>
          </a:r>
          <a:r>
            <a:rPr lang="en-US" sz="1100" baseline="0">
              <a:solidFill>
                <a:schemeClr val="dk1"/>
              </a:solidFill>
              <a:effectLst/>
              <a:latin typeface="+mn-lt"/>
              <a:ea typeface="+mn-ea"/>
              <a:cs typeface="+mn-cs"/>
            </a:rPr>
            <a:t> to know by utility and producer</a:t>
          </a:r>
          <a:r>
            <a:rPr lang="en-US" sz="1100">
              <a:solidFill>
                <a:schemeClr val="dk1"/>
              </a:solidFill>
              <a:effectLst/>
              <a:latin typeface="+mn-lt"/>
              <a:ea typeface="+mn-ea"/>
              <a:cs typeface="+mn-cs"/>
            </a:rPr>
            <a:t>. </a:t>
          </a:r>
        </a:p>
        <a:p>
          <a:endParaRPr lang="en-US">
            <a:effectLst/>
          </a:endParaRPr>
        </a:p>
        <a:p>
          <a:r>
            <a:rPr lang="en-US" sz="1100">
              <a:solidFill>
                <a:schemeClr val="dk1"/>
              </a:solidFill>
              <a:effectLst/>
              <a:latin typeface="+mn-lt"/>
              <a:ea typeface="+mn-ea"/>
              <a:cs typeface="+mn-cs"/>
            </a:rPr>
            <a:t>3) Fuel displaced might be either baseload volumes (for household heating energy conservation measures) or variable volumes (for peak shaving or intermittent resource efforts). In general one will need to know the nature of the load curve of the new technology, the current load profile of the utility, the</a:t>
          </a:r>
          <a:r>
            <a:rPr lang="en-US" sz="1100" baseline="0">
              <a:solidFill>
                <a:schemeClr val="dk1"/>
              </a:solidFill>
              <a:effectLst/>
              <a:latin typeface="+mn-lt"/>
              <a:ea typeface="+mn-ea"/>
              <a:cs typeface="+mn-cs"/>
            </a:rPr>
            <a:t> time of day, environmental conditions, and various other variables</a:t>
          </a:r>
          <a:r>
            <a:rPr lang="en-US" sz="1100">
              <a:solidFill>
                <a:schemeClr val="dk1"/>
              </a:solidFill>
              <a:effectLst/>
              <a:latin typeface="+mn-lt"/>
              <a:ea typeface="+mn-ea"/>
              <a:cs typeface="+mn-cs"/>
            </a:rPr>
            <a:t> to accurately address this.  Because of the number of unknown </a:t>
          </a:r>
          <a:r>
            <a:rPr lang="en-US" sz="1100" baseline="0">
              <a:solidFill>
                <a:schemeClr val="dk1"/>
              </a:solidFill>
              <a:effectLst/>
              <a:latin typeface="+mn-lt"/>
              <a:ea typeface="+mn-ea"/>
              <a:cs typeface="+mn-cs"/>
            </a:rPr>
            <a:t>variables, the natural gas price is assumed to be the baseload contract price for the largest percentage of natural gas delivered in the Inlet.</a:t>
          </a:r>
        </a:p>
        <a:p>
          <a:endParaRPr lang="en-US">
            <a:effectLst/>
          </a:endParaRPr>
        </a:p>
        <a:p>
          <a:r>
            <a:rPr lang="en-US" sz="1100" baseline="0">
              <a:solidFill>
                <a:schemeClr val="dk1"/>
              </a:solidFill>
              <a:effectLst/>
              <a:latin typeface="+mn-lt"/>
              <a:ea typeface="+mn-ea"/>
              <a:cs typeface="+mn-cs"/>
            </a:rPr>
            <a:t>4) It is assumed that Cook Inlet supplies will be available into the future or future LNG supplies will be similar to Cook Inlet prices</a:t>
          </a:r>
          <a:r>
            <a:rPr lang="en-US" sz="1100">
              <a:solidFill>
                <a:schemeClr val="dk1"/>
              </a:solidFill>
              <a:effectLst/>
              <a:latin typeface="+mn-lt"/>
              <a:ea typeface="+mn-ea"/>
              <a:cs typeface="+mn-cs"/>
            </a:rPr>
            <a:t>     </a:t>
          </a:r>
        </a:p>
        <a:p>
          <a:endParaRPr lang="en-US">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447675</xdr:colOff>
      <xdr:row>1</xdr:row>
      <xdr:rowOff>142875</xdr:rowOff>
    </xdr:from>
    <xdr:to>
      <xdr:col>7</xdr:col>
      <xdr:colOff>470675</xdr:colOff>
      <xdr:row>13</xdr:row>
      <xdr:rowOff>180558</xdr:rowOff>
    </xdr:to>
    <xdr:pic>
      <xdr:nvPicPr>
        <xdr:cNvPr id="3" name="Picture 2">
          <a:extLst>
            <a:ext uri="{FF2B5EF4-FFF2-40B4-BE49-F238E27FC236}">
              <a16:creationId xmlns:a16="http://schemas.microsoft.com/office/drawing/2014/main" id="{8BE78000-5918-4A8F-87AB-788DDB6F7A91}"/>
            </a:ext>
          </a:extLst>
        </xdr:cNvPr>
        <xdr:cNvPicPr>
          <a:picLocks noChangeAspect="1"/>
        </xdr:cNvPicPr>
      </xdr:nvPicPr>
      <xdr:blipFill>
        <a:blip xmlns:r="http://schemas.openxmlformats.org/officeDocument/2006/relationships" r:embed="rId1"/>
        <a:stretch>
          <a:fillRect/>
        </a:stretch>
      </xdr:blipFill>
      <xdr:spPr>
        <a:xfrm>
          <a:off x="4486275" y="333375"/>
          <a:ext cx="2861450" cy="2323683"/>
        </a:xfrm>
        <a:prstGeom prst="rect">
          <a:avLst/>
        </a:prstGeom>
        <a:ln>
          <a:solidFill>
            <a:sysClr val="windowText" lastClr="000000"/>
          </a:solidFill>
        </a:ln>
      </xdr:spPr>
    </xdr:pic>
    <xdr:clientData/>
  </xdr:twoCellAnchor>
  <xdr:twoCellAnchor editAs="oneCell">
    <xdr:from>
      <xdr:col>8</xdr:col>
      <xdr:colOff>0</xdr:colOff>
      <xdr:row>2</xdr:row>
      <xdr:rowOff>0</xdr:rowOff>
    </xdr:from>
    <xdr:to>
      <xdr:col>18</xdr:col>
      <xdr:colOff>361143</xdr:colOff>
      <xdr:row>7</xdr:row>
      <xdr:rowOff>47500</xdr:rowOff>
    </xdr:to>
    <xdr:pic>
      <xdr:nvPicPr>
        <xdr:cNvPr id="4" name="Picture 3">
          <a:extLst>
            <a:ext uri="{FF2B5EF4-FFF2-40B4-BE49-F238E27FC236}">
              <a16:creationId xmlns:a16="http://schemas.microsoft.com/office/drawing/2014/main" id="{4F27CB41-685B-4B7E-A4E4-387E200F81CE}"/>
            </a:ext>
          </a:extLst>
        </xdr:cNvPr>
        <xdr:cNvPicPr>
          <a:picLocks noChangeAspect="1"/>
        </xdr:cNvPicPr>
      </xdr:nvPicPr>
      <xdr:blipFill>
        <a:blip xmlns:r="http://schemas.openxmlformats.org/officeDocument/2006/relationships" r:embed="rId2"/>
        <a:stretch>
          <a:fillRect/>
        </a:stretch>
      </xdr:blipFill>
      <xdr:spPr>
        <a:xfrm>
          <a:off x="7486650" y="381000"/>
          <a:ext cx="6457143" cy="1000000"/>
        </a:xfrm>
        <a:prstGeom prst="rect">
          <a:avLst/>
        </a:prstGeom>
        <a:ln>
          <a:solidFill>
            <a:sysClr val="windowText" lastClr="000000"/>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19050</xdr:colOff>
      <xdr:row>8</xdr:row>
      <xdr:rowOff>28575</xdr:rowOff>
    </xdr:from>
    <xdr:to>
      <xdr:col>8</xdr:col>
      <xdr:colOff>589879</xdr:colOff>
      <xdr:row>36</xdr:row>
      <xdr:rowOff>94575</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428750" y="1571625"/>
          <a:ext cx="5371429" cy="5400000"/>
        </a:xfrm>
        <a:prstGeom prst="rect">
          <a:avLst/>
        </a:prstGeom>
        <a:ln>
          <a:solidFill>
            <a:sysClr val="windowText" lastClr="000000"/>
          </a:solidFill>
        </a:ln>
      </xdr:spPr>
    </xdr:pic>
    <xdr:clientData/>
  </xdr:twoCellAnchor>
  <xdr:twoCellAnchor editAs="oneCell">
    <xdr:from>
      <xdr:col>10</xdr:col>
      <xdr:colOff>1</xdr:colOff>
      <xdr:row>8</xdr:row>
      <xdr:rowOff>28574</xdr:rowOff>
    </xdr:from>
    <xdr:to>
      <xdr:col>21</xdr:col>
      <xdr:colOff>15165</xdr:colOff>
      <xdr:row>36</xdr:row>
      <xdr:rowOff>123825</xdr:rowOff>
    </xdr:to>
    <xdr:pic>
      <xdr:nvPicPr>
        <xdr:cNvPr id="3" name="Picture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1" y="1571624"/>
          <a:ext cx="6720764" cy="5429251"/>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8</xdr:row>
      <xdr:rowOff>19050</xdr:rowOff>
    </xdr:from>
    <xdr:to>
      <xdr:col>18</xdr:col>
      <xdr:colOff>512993</xdr:colOff>
      <xdr:row>9</xdr:row>
      <xdr:rowOff>161883</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838200" y="1543050"/>
          <a:ext cx="10857143" cy="333333"/>
        </a:xfrm>
        <a:prstGeom prst="rect">
          <a:avLst/>
        </a:prstGeom>
        <a:ln>
          <a:solidFill>
            <a:schemeClr val="tx1"/>
          </a:solidFill>
        </a:ln>
      </xdr:spPr>
    </xdr:pic>
    <xdr:clientData/>
  </xdr:twoCellAnchor>
  <xdr:twoCellAnchor editAs="oneCell">
    <xdr:from>
      <xdr:col>1</xdr:col>
      <xdr:colOff>0</xdr:colOff>
      <xdr:row>10</xdr:row>
      <xdr:rowOff>0</xdr:rowOff>
    </xdr:from>
    <xdr:to>
      <xdr:col>18</xdr:col>
      <xdr:colOff>484421</xdr:colOff>
      <xdr:row>11</xdr:row>
      <xdr:rowOff>85690</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838200" y="1905000"/>
          <a:ext cx="10828571" cy="276190"/>
        </a:xfrm>
        <a:prstGeom prst="rect">
          <a:avLst/>
        </a:prstGeom>
        <a:ln>
          <a:solidFill>
            <a:schemeClr val="tx1"/>
          </a:solidFill>
        </a:ln>
      </xdr:spPr>
    </xdr:pic>
    <xdr:clientData/>
  </xdr:twoCellAnchor>
  <xdr:twoCellAnchor editAs="oneCell">
    <xdr:from>
      <xdr:col>1</xdr:col>
      <xdr:colOff>0</xdr:colOff>
      <xdr:row>11</xdr:row>
      <xdr:rowOff>114300</xdr:rowOff>
    </xdr:from>
    <xdr:to>
      <xdr:col>18</xdr:col>
      <xdr:colOff>474898</xdr:colOff>
      <xdr:row>13</xdr:row>
      <xdr:rowOff>76157</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3"/>
        <a:stretch>
          <a:fillRect/>
        </a:stretch>
      </xdr:blipFill>
      <xdr:spPr>
        <a:xfrm>
          <a:off x="838200" y="2209800"/>
          <a:ext cx="10819048" cy="342857"/>
        </a:xfrm>
        <a:prstGeom prst="rect">
          <a:avLst/>
        </a:prstGeom>
        <a:ln>
          <a:solidFill>
            <a:schemeClr val="tx1"/>
          </a:solid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276225</xdr:colOff>
      <xdr:row>25</xdr:row>
      <xdr:rowOff>123825</xdr:rowOff>
    </xdr:from>
    <xdr:to>
      <xdr:col>20</xdr:col>
      <xdr:colOff>352425</xdr:colOff>
      <xdr:row>42</xdr:row>
      <xdr:rowOff>104775</xdr:rowOff>
    </xdr:to>
    <xdr:graphicFrame macro="">
      <xdr:nvGraphicFramePr>
        <xdr:cNvPr id="3" name="Chart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terickson@akenergyauthority.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4.xml.rels><?xml version="1.0" encoding="UTF-8" standalone="yes"?>
<Relationships xmlns="http://schemas.openxmlformats.org/package/2006/relationships"><Relationship Id="rId3" Type="http://schemas.openxmlformats.org/officeDocument/2006/relationships/hyperlink" Target="https://www.whitehouse.gov/wp-content/uploads/2021/02/TechnicalSupportDocument_SocialCostofCarbonMethaneNitrousOxide.pdf" TargetMode="External"/><Relationship Id="rId2" Type="http://schemas.openxmlformats.org/officeDocument/2006/relationships/hyperlink" Target="https://www.whitehouse.gov/wp-content/uploads/2021/02/TechnicalSupportDocument_SocialCostofCarbonMethaneNitrousOxide.pdf" TargetMode="External"/><Relationship Id="rId1" Type="http://schemas.openxmlformats.org/officeDocument/2006/relationships/hyperlink" Target="https://www.whitehouse.gov/wp-content/uploads/2021/02/TechnicalSupportDocument_SocialCostofCarbonMethaneNitrousOxide.pdf" TargetMode="External"/><Relationship Id="rId6" Type="http://schemas.openxmlformats.org/officeDocument/2006/relationships/drawing" Target="../drawings/drawing8.xml"/><Relationship Id="rId5" Type="http://schemas.openxmlformats.org/officeDocument/2006/relationships/printerSettings" Target="../printerSettings/printerSettings15.bin"/><Relationship Id="rId4" Type="http://schemas.openxmlformats.org/officeDocument/2006/relationships/hyperlink" Target="https://www.eia.gov/environment/emissions/co2_vol_mass.php"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consumerenergycenter.org/home/heating_cooling/firewood.html"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acep.uaf.edu/media/254003/WindPower_AlaskaCaseStudy_14986579.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2E3C76"/>
  </sheetPr>
  <dimension ref="B2:E36"/>
  <sheetViews>
    <sheetView showGridLines="0" zoomScaleNormal="100" workbookViewId="0"/>
  </sheetViews>
  <sheetFormatPr defaultRowHeight="12.75"/>
  <cols>
    <col min="2" max="2" width="38.140625" customWidth="1"/>
    <col min="3" max="3" width="33" customWidth="1"/>
    <col min="4" max="4" width="13.42578125" customWidth="1"/>
    <col min="5" max="5" width="56" customWidth="1"/>
  </cols>
  <sheetData>
    <row r="2" spans="2:5" ht="15.95" customHeight="1">
      <c r="E2" s="269" t="s">
        <v>0</v>
      </c>
    </row>
    <row r="3" spans="2:5" ht="15.95" customHeight="1"/>
    <row r="4" spans="2:5" ht="15.95" customHeight="1"/>
    <row r="5" spans="2:5" ht="15.95" customHeight="1"/>
    <row r="6" spans="2:5" ht="15.95" customHeight="1"/>
    <row r="7" spans="2:5" ht="15.95" customHeight="1"/>
    <row r="8" spans="2:5" ht="15.95" customHeight="1"/>
    <row r="9" spans="2:5" ht="15.95" customHeight="1"/>
    <row r="10" spans="2:5" ht="15.95" customHeight="1"/>
    <row r="11" spans="2:5" ht="25.5" customHeight="1">
      <c r="B11" s="103" t="s">
        <v>1</v>
      </c>
    </row>
    <row r="12" spans="2:5" ht="15.75">
      <c r="B12" s="104" t="s">
        <v>2</v>
      </c>
    </row>
    <row r="13" spans="2:5" ht="15.75">
      <c r="B13" s="234" t="s">
        <v>3</v>
      </c>
    </row>
    <row r="14" spans="2:5">
      <c r="B14" s="430">
        <v>46216</v>
      </c>
    </row>
    <row r="16" spans="2:5" ht="15.75">
      <c r="B16" s="105" t="s">
        <v>4</v>
      </c>
      <c r="C16" s="106"/>
    </row>
    <row r="17" spans="2:5" ht="15.75">
      <c r="B17" s="232" t="s">
        <v>1</v>
      </c>
      <c r="C17" s="233"/>
    </row>
    <row r="18" spans="2:5" ht="15">
      <c r="B18" s="587" t="s">
        <v>5</v>
      </c>
      <c r="C18" s="588" t="s">
        <v>6</v>
      </c>
    </row>
    <row r="19" spans="2:5" ht="15">
      <c r="B19" s="99"/>
      <c r="C19" s="100"/>
    </row>
    <row r="21" spans="2:5" ht="15.75">
      <c r="B21" s="226" t="s">
        <v>7</v>
      </c>
      <c r="C21" s="227" t="s">
        <v>8</v>
      </c>
      <c r="D21" s="235"/>
      <c r="E21" s="18"/>
    </row>
    <row r="22" spans="2:5" hidden="1">
      <c r="B22" s="274" t="s">
        <v>9</v>
      </c>
      <c r="C22" s="22"/>
      <c r="D22" s="275" t="s">
        <v>10</v>
      </c>
    </row>
    <row r="23" spans="2:5" hidden="1">
      <c r="B23" s="276" t="s">
        <v>11</v>
      </c>
      <c r="C23" s="277" t="s">
        <v>12</v>
      </c>
      <c r="D23" s="278">
        <v>0.03</v>
      </c>
    </row>
    <row r="24" spans="2:5">
      <c r="B24" s="15" t="s">
        <v>13</v>
      </c>
      <c r="C24" s="63" t="s">
        <v>14</v>
      </c>
      <c r="D24" s="160">
        <v>0.03</v>
      </c>
    </row>
    <row r="26" spans="2:5" ht="15.75">
      <c r="B26" s="105" t="s">
        <v>15</v>
      </c>
      <c r="C26" s="107" t="s">
        <v>16</v>
      </c>
      <c r="D26" s="221"/>
      <c r="E26" s="222"/>
    </row>
    <row r="27" spans="2:5" ht="15">
      <c r="B27" s="270" t="s">
        <v>17</v>
      </c>
      <c r="C27" s="229" t="s">
        <v>18</v>
      </c>
      <c r="D27" s="230"/>
      <c r="E27" s="231"/>
    </row>
    <row r="28" spans="2:5" ht="15">
      <c r="B28" s="271" t="s">
        <v>19</v>
      </c>
      <c r="C28" s="18" t="s">
        <v>20</v>
      </c>
      <c r="E28" s="223"/>
    </row>
    <row r="29" spans="2:5" ht="15">
      <c r="B29" s="270" t="s">
        <v>21</v>
      </c>
      <c r="C29" s="229" t="s">
        <v>22</v>
      </c>
      <c r="D29" s="230"/>
      <c r="E29" s="231"/>
    </row>
    <row r="30" spans="2:5" ht="15">
      <c r="B30" s="272" t="s">
        <v>23</v>
      </c>
      <c r="C30" s="18" t="s">
        <v>24</v>
      </c>
      <c r="E30" s="223"/>
    </row>
    <row r="31" spans="2:5" ht="15">
      <c r="B31" s="270" t="s">
        <v>25</v>
      </c>
      <c r="C31" s="229" t="s">
        <v>26</v>
      </c>
      <c r="D31" s="230"/>
      <c r="E31" s="231"/>
    </row>
    <row r="32" spans="2:5" ht="15">
      <c r="B32" s="272" t="s">
        <v>27</v>
      </c>
      <c r="C32" s="18" t="s">
        <v>28</v>
      </c>
      <c r="E32" s="223"/>
    </row>
    <row r="33" spans="2:5" ht="15">
      <c r="B33" s="270" t="s">
        <v>29</v>
      </c>
      <c r="C33" s="229" t="s">
        <v>30</v>
      </c>
      <c r="D33" s="230"/>
      <c r="E33" s="231"/>
    </row>
    <row r="34" spans="2:5" ht="15">
      <c r="B34" s="272" t="s">
        <v>31</v>
      </c>
      <c r="C34" s="18" t="s">
        <v>32</v>
      </c>
      <c r="E34" s="223"/>
    </row>
    <row r="35" spans="2:5" ht="15">
      <c r="B35" s="270" t="s">
        <v>33</v>
      </c>
      <c r="C35" s="229" t="s">
        <v>34</v>
      </c>
      <c r="D35" s="230"/>
      <c r="E35" s="231"/>
    </row>
    <row r="36" spans="2:5" ht="15">
      <c r="B36" s="273" t="s">
        <v>35</v>
      </c>
      <c r="C36" s="63" t="s">
        <v>36</v>
      </c>
      <c r="D36" s="224"/>
      <c r="E36" s="225"/>
    </row>
  </sheetData>
  <dataConsolidate/>
  <phoneticPr fontId="36" type="noConversion"/>
  <dataValidations count="1">
    <dataValidation type="list" allowBlank="1" showInputMessage="1" showErrorMessage="1" sqref="D22" xr:uid="{00000000-0002-0000-0000-000000000000}">
      <formula1>CarbonPricing</formula1>
    </dataValidation>
  </dataValidations>
  <hyperlinks>
    <hyperlink ref="B27" location="'Instructions PLEASE READ'!A1" display="Instructions" xr:uid="{00000000-0004-0000-0000-000001000000}"/>
    <hyperlink ref="B28" location="'999-Calc'!A1" display="999-Calc" xr:uid="{00000000-0004-0000-0000-000002000000}"/>
    <hyperlink ref="B29" location="'Diesels ON'!A1" display="Diesels ON" xr:uid="{00000000-0004-0000-0000-000003000000}"/>
    <hyperlink ref="B30" location="'Diesels OFF'!A1" display="Diesels OFF" xr:uid="{00000000-0004-0000-0000-000004000000}"/>
    <hyperlink ref="B31" location="Assumptions!A1" display="Assumptions" xr:uid="{00000000-0004-0000-0000-000005000000}"/>
    <hyperlink ref="B32" location="'Diesel Fuel Prices'!A1" display="Diesel Fuel Prices" xr:uid="{00000000-0004-0000-0000-000006000000}"/>
    <hyperlink ref="B33" location="'Railbelt Price Worksheet'!A1" display="Railbelt Price Worksheet" xr:uid="{00000000-0004-0000-0000-000007000000}"/>
    <hyperlink ref="B34" location="'Natural Gas Prices'!A1" display="Natural Gas Prices" xr:uid="{00000000-0004-0000-0000-000008000000}"/>
    <hyperlink ref="B35" location="'Carbon Pricing'!A1" display="Carbon Pricing" xr:uid="{00000000-0004-0000-0000-000009000000}"/>
    <hyperlink ref="B36" location="'Biomass Units'!A1" display="Biomass Units" xr:uid="{00000000-0004-0000-0000-00000A000000}"/>
    <hyperlink ref="C18" r:id="rId1" xr:uid="{7656753B-30E7-45FE-A6D8-04C98B6CC094}"/>
  </hyperlinks>
  <pageMargins left="0.75" right="0.75" top="1" bottom="1" header="0.5" footer="0.5"/>
  <pageSetup orientation="portrait" verticalDpi="4294967293"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indexed="8"/>
  </sheetPr>
  <dimension ref="A1:BQ40"/>
  <sheetViews>
    <sheetView topLeftCell="T1" zoomScaleNormal="100" workbookViewId="0">
      <selection activeCell="D44" sqref="D44"/>
    </sheetView>
  </sheetViews>
  <sheetFormatPr defaultRowHeight="12.75"/>
  <cols>
    <col min="1" max="1" width="38.42578125" bestFit="1" customWidth="1"/>
    <col min="2" max="2" width="25.7109375" bestFit="1" customWidth="1"/>
    <col min="3" max="3" width="18.42578125" customWidth="1"/>
    <col min="4" max="4" width="11.42578125" customWidth="1"/>
    <col min="5" max="5" width="9.7109375" bestFit="1" customWidth="1"/>
    <col min="6" max="6" width="11" bestFit="1" customWidth="1"/>
    <col min="7" max="30" width="9.7109375" bestFit="1" customWidth="1"/>
    <col min="31" max="31" width="11.140625" bestFit="1" customWidth="1"/>
    <col min="32" max="40" width="9.7109375" bestFit="1" customWidth="1"/>
  </cols>
  <sheetData>
    <row r="1" spans="1:69" s="249" customFormat="1">
      <c r="A1" s="248"/>
      <c r="D1" s="249">
        <v>4</v>
      </c>
      <c r="E1" s="249">
        <v>5</v>
      </c>
      <c r="F1" s="249">
        <v>6</v>
      </c>
      <c r="G1" s="249">
        <v>7</v>
      </c>
      <c r="H1" s="249">
        <v>8</v>
      </c>
      <c r="I1" s="249">
        <v>9</v>
      </c>
      <c r="J1" s="249">
        <v>10</v>
      </c>
      <c r="K1" s="249">
        <v>11</v>
      </c>
      <c r="L1" s="249">
        <v>12</v>
      </c>
      <c r="M1" s="249">
        <v>13</v>
      </c>
      <c r="N1" s="249">
        <v>14</v>
      </c>
      <c r="O1" s="249">
        <v>15</v>
      </c>
      <c r="P1" s="249">
        <v>16</v>
      </c>
      <c r="Q1" s="249">
        <v>17</v>
      </c>
      <c r="R1" s="249">
        <v>18</v>
      </c>
      <c r="S1" s="249">
        <v>19</v>
      </c>
      <c r="T1" s="249">
        <v>20</v>
      </c>
      <c r="U1" s="249">
        <v>21</v>
      </c>
      <c r="V1" s="249">
        <v>22</v>
      </c>
      <c r="W1" s="249">
        <v>23</v>
      </c>
      <c r="X1" s="249">
        <v>24</v>
      </c>
      <c r="Y1" s="249">
        <v>25</v>
      </c>
      <c r="Z1" s="249">
        <v>26</v>
      </c>
      <c r="AA1" s="249">
        <v>27</v>
      </c>
      <c r="AB1" s="249">
        <v>28</v>
      </c>
      <c r="AC1" s="249">
        <v>29</v>
      </c>
      <c r="AD1" s="249">
        <v>30</v>
      </c>
      <c r="AE1" s="249">
        <v>31</v>
      </c>
      <c r="AF1" s="249">
        <v>32</v>
      </c>
      <c r="AG1" s="249">
        <v>33</v>
      </c>
      <c r="AH1" s="249">
        <v>34</v>
      </c>
      <c r="AI1" s="249">
        <v>35</v>
      </c>
      <c r="AJ1" s="249">
        <v>36</v>
      </c>
      <c r="AK1" s="249">
        <v>37</v>
      </c>
      <c r="AL1" s="249">
        <v>38</v>
      </c>
      <c r="AM1" s="249">
        <v>39</v>
      </c>
      <c r="AN1" s="249">
        <v>40</v>
      </c>
      <c r="AO1" s="249">
        <v>41</v>
      </c>
      <c r="AP1" s="249">
        <v>42</v>
      </c>
      <c r="AQ1" s="249">
        <v>43</v>
      </c>
      <c r="AR1" s="249">
        <v>44</v>
      </c>
      <c r="AS1" s="249">
        <v>45</v>
      </c>
      <c r="AT1" s="249">
        <v>46</v>
      </c>
      <c r="AU1" s="249">
        <v>47</v>
      </c>
      <c r="AV1" s="249">
        <v>48</v>
      </c>
      <c r="AW1" s="249">
        <v>49</v>
      </c>
      <c r="AX1" s="249">
        <v>50</v>
      </c>
      <c r="AY1" s="249">
        <v>51</v>
      </c>
      <c r="AZ1" s="249">
        <v>52</v>
      </c>
      <c r="BA1" s="249">
        <v>53</v>
      </c>
      <c r="BB1" s="249">
        <v>54</v>
      </c>
      <c r="BC1" s="249">
        <v>55</v>
      </c>
      <c r="BD1" s="249">
        <v>56</v>
      </c>
      <c r="BE1" s="249">
        <v>57</v>
      </c>
      <c r="BF1" s="249">
        <v>58</v>
      </c>
      <c r="BG1" s="249">
        <v>59</v>
      </c>
      <c r="BH1" s="249">
        <v>60</v>
      </c>
      <c r="BI1" s="249">
        <v>61</v>
      </c>
      <c r="BJ1" s="249">
        <v>62</v>
      </c>
      <c r="BK1" s="249">
        <v>63</v>
      </c>
      <c r="BL1" s="249">
        <v>64</v>
      </c>
      <c r="BM1" s="249">
        <v>65</v>
      </c>
      <c r="BN1" s="249">
        <v>66</v>
      </c>
      <c r="BO1" s="249">
        <v>67</v>
      </c>
      <c r="BP1" s="249">
        <v>68</v>
      </c>
      <c r="BQ1" s="249">
        <v>69</v>
      </c>
    </row>
    <row r="2" spans="1:69" ht="15">
      <c r="A2" s="108" t="s">
        <v>390</v>
      </c>
      <c r="B2" s="109"/>
      <c r="C2" s="108" t="s">
        <v>111</v>
      </c>
      <c r="D2" s="120">
        <v>2025</v>
      </c>
      <c r="E2" s="120">
        <f>D2+1</f>
        <v>2026</v>
      </c>
      <c r="F2" s="120">
        <f t="shared" ref="F2:BM2" si="0">E2+1</f>
        <v>2027</v>
      </c>
      <c r="G2" s="120">
        <f t="shared" si="0"/>
        <v>2028</v>
      </c>
      <c r="H2" s="120">
        <f t="shared" si="0"/>
        <v>2029</v>
      </c>
      <c r="I2" s="120">
        <f t="shared" si="0"/>
        <v>2030</v>
      </c>
      <c r="J2" s="120">
        <f t="shared" si="0"/>
        <v>2031</v>
      </c>
      <c r="K2" s="120">
        <f t="shared" si="0"/>
        <v>2032</v>
      </c>
      <c r="L2" s="120">
        <f t="shared" si="0"/>
        <v>2033</v>
      </c>
      <c r="M2" s="120">
        <f t="shared" si="0"/>
        <v>2034</v>
      </c>
      <c r="N2" s="120">
        <f t="shared" si="0"/>
        <v>2035</v>
      </c>
      <c r="O2" s="120">
        <f t="shared" si="0"/>
        <v>2036</v>
      </c>
      <c r="P2" s="120">
        <f t="shared" si="0"/>
        <v>2037</v>
      </c>
      <c r="Q2" s="120">
        <f t="shared" si="0"/>
        <v>2038</v>
      </c>
      <c r="R2" s="120">
        <f t="shared" si="0"/>
        <v>2039</v>
      </c>
      <c r="S2" s="120">
        <f t="shared" si="0"/>
        <v>2040</v>
      </c>
      <c r="T2" s="120">
        <f t="shared" si="0"/>
        <v>2041</v>
      </c>
      <c r="U2" s="120">
        <f t="shared" si="0"/>
        <v>2042</v>
      </c>
      <c r="V2" s="120">
        <f t="shared" si="0"/>
        <v>2043</v>
      </c>
      <c r="W2" s="120">
        <f t="shared" si="0"/>
        <v>2044</v>
      </c>
      <c r="X2" s="120">
        <f t="shared" si="0"/>
        <v>2045</v>
      </c>
      <c r="Y2" s="120">
        <f t="shared" si="0"/>
        <v>2046</v>
      </c>
      <c r="Z2" s="120">
        <f t="shared" si="0"/>
        <v>2047</v>
      </c>
      <c r="AA2" s="120">
        <f t="shared" si="0"/>
        <v>2048</v>
      </c>
      <c r="AB2" s="120">
        <f t="shared" si="0"/>
        <v>2049</v>
      </c>
      <c r="AC2" s="120">
        <f t="shared" si="0"/>
        <v>2050</v>
      </c>
      <c r="AD2" s="120">
        <f t="shared" si="0"/>
        <v>2051</v>
      </c>
      <c r="AE2" s="120">
        <f t="shared" si="0"/>
        <v>2052</v>
      </c>
      <c r="AF2" s="120">
        <f t="shared" si="0"/>
        <v>2053</v>
      </c>
      <c r="AG2" s="120">
        <f t="shared" si="0"/>
        <v>2054</v>
      </c>
      <c r="AH2" s="120">
        <f t="shared" si="0"/>
        <v>2055</v>
      </c>
      <c r="AI2" s="120">
        <f t="shared" si="0"/>
        <v>2056</v>
      </c>
      <c r="AJ2" s="120">
        <f t="shared" si="0"/>
        <v>2057</v>
      </c>
      <c r="AK2" s="120">
        <f t="shared" si="0"/>
        <v>2058</v>
      </c>
      <c r="AL2" s="120">
        <f t="shared" si="0"/>
        <v>2059</v>
      </c>
      <c r="AM2" s="120">
        <f t="shared" si="0"/>
        <v>2060</v>
      </c>
      <c r="AN2" s="120">
        <f t="shared" si="0"/>
        <v>2061</v>
      </c>
      <c r="AO2" s="120">
        <f t="shared" si="0"/>
        <v>2062</v>
      </c>
      <c r="AP2" s="120">
        <f t="shared" si="0"/>
        <v>2063</v>
      </c>
      <c r="AQ2" s="120">
        <f t="shared" si="0"/>
        <v>2064</v>
      </c>
      <c r="AR2" s="120">
        <f t="shared" si="0"/>
        <v>2065</v>
      </c>
      <c r="AS2" s="120">
        <f t="shared" si="0"/>
        <v>2066</v>
      </c>
      <c r="AT2" s="120">
        <f t="shared" si="0"/>
        <v>2067</v>
      </c>
      <c r="AU2" s="120">
        <f t="shared" si="0"/>
        <v>2068</v>
      </c>
      <c r="AV2" s="120">
        <f t="shared" si="0"/>
        <v>2069</v>
      </c>
      <c r="AW2" s="120">
        <f t="shared" si="0"/>
        <v>2070</v>
      </c>
      <c r="AX2" s="120">
        <f t="shared" si="0"/>
        <v>2071</v>
      </c>
      <c r="AY2" s="120">
        <f t="shared" si="0"/>
        <v>2072</v>
      </c>
      <c r="AZ2" s="120">
        <f t="shared" si="0"/>
        <v>2073</v>
      </c>
      <c r="BA2" s="120">
        <f t="shared" si="0"/>
        <v>2074</v>
      </c>
      <c r="BB2" s="120">
        <f t="shared" si="0"/>
        <v>2075</v>
      </c>
      <c r="BC2" s="120">
        <f t="shared" si="0"/>
        <v>2076</v>
      </c>
      <c r="BD2" s="120">
        <f t="shared" si="0"/>
        <v>2077</v>
      </c>
      <c r="BE2" s="120">
        <f t="shared" si="0"/>
        <v>2078</v>
      </c>
      <c r="BF2" s="120">
        <f t="shared" si="0"/>
        <v>2079</v>
      </c>
      <c r="BG2" s="120">
        <f t="shared" si="0"/>
        <v>2080</v>
      </c>
      <c r="BH2" s="120">
        <f t="shared" si="0"/>
        <v>2081</v>
      </c>
      <c r="BI2" s="120">
        <f t="shared" si="0"/>
        <v>2082</v>
      </c>
      <c r="BJ2" s="120">
        <f t="shared" si="0"/>
        <v>2083</v>
      </c>
      <c r="BK2" s="120">
        <f t="shared" si="0"/>
        <v>2084</v>
      </c>
      <c r="BL2" s="120">
        <f t="shared" si="0"/>
        <v>2085</v>
      </c>
      <c r="BM2" s="120">
        <f t="shared" si="0"/>
        <v>2086</v>
      </c>
      <c r="BN2" s="120">
        <f t="shared" ref="BN2" si="1">BM2+1</f>
        <v>2087</v>
      </c>
      <c r="BO2" s="120">
        <f t="shared" ref="BO2" si="2">BN2+1</f>
        <v>2088</v>
      </c>
      <c r="BP2" s="120">
        <f t="shared" ref="BP2" si="3">BO2+1</f>
        <v>2089</v>
      </c>
      <c r="BQ2" s="120">
        <f t="shared" ref="BQ2" si="4">BP2+1</f>
        <v>2090</v>
      </c>
    </row>
    <row r="3" spans="1:69">
      <c r="A3" s="109" t="s">
        <v>364</v>
      </c>
      <c r="B3" s="109"/>
      <c r="C3" s="318" t="s">
        <v>391</v>
      </c>
      <c r="D3" s="48">
        <f>D22</f>
        <v>0.16009000000000001</v>
      </c>
      <c r="E3" s="48">
        <f>E22</f>
        <v>0.14916623047802566</v>
      </c>
      <c r="F3" s="48">
        <f t="shared" ref="F3:AI3" si="5">F22</f>
        <v>0.15136769014112786</v>
      </c>
      <c r="G3" s="48">
        <f t="shared" si="5"/>
        <v>0.15837372436013433</v>
      </c>
      <c r="H3" s="48">
        <f t="shared" si="5"/>
        <v>0.18444954285509832</v>
      </c>
      <c r="I3" s="48">
        <f t="shared" si="5"/>
        <v>0.19998495066689967</v>
      </c>
      <c r="J3" s="48">
        <f t="shared" si="5"/>
        <v>0.21720564563670211</v>
      </c>
      <c r="K3" s="48">
        <f t="shared" si="5"/>
        <v>0.21571589085429624</v>
      </c>
      <c r="L3" s="48">
        <f t="shared" si="5"/>
        <v>0.20789356562830041</v>
      </c>
      <c r="M3" s="48">
        <f t="shared" si="5"/>
        <v>0.20807780698789705</v>
      </c>
      <c r="N3" s="48">
        <f t="shared" si="5"/>
        <v>0.21312245986207687</v>
      </c>
      <c r="O3" s="48">
        <f t="shared" si="5"/>
        <v>0.21743146595667298</v>
      </c>
      <c r="P3" s="48">
        <f t="shared" si="5"/>
        <v>0.21822385627286248</v>
      </c>
      <c r="Q3" s="48">
        <f t="shared" si="5"/>
        <v>0.21883270576694436</v>
      </c>
      <c r="R3" s="48">
        <f t="shared" si="5"/>
        <v>0.22078757623393247</v>
      </c>
      <c r="S3" s="48">
        <f t="shared" si="5"/>
        <v>0.22161289181210311</v>
      </c>
      <c r="T3" s="48">
        <f t="shared" si="5"/>
        <v>0.2178084375419089</v>
      </c>
      <c r="U3" s="48">
        <f t="shared" si="5"/>
        <v>0.21183841585289986</v>
      </c>
      <c r="V3" s="48">
        <f t="shared" si="5"/>
        <v>0.20814781952870556</v>
      </c>
      <c r="W3" s="48">
        <f t="shared" si="5"/>
        <v>0.20591174507203117</v>
      </c>
      <c r="X3" s="48">
        <f t="shared" si="5"/>
        <v>0.20640962118624417</v>
      </c>
      <c r="Y3" s="48">
        <f t="shared" si="5"/>
        <v>0.20184533098905333</v>
      </c>
      <c r="Z3" s="48">
        <f t="shared" si="5"/>
        <v>0.19737804463003975</v>
      </c>
      <c r="AA3" s="48">
        <f t="shared" si="5"/>
        <v>0.19357495022673588</v>
      </c>
      <c r="AB3" s="48">
        <f t="shared" si="5"/>
        <v>0.19357495022673588</v>
      </c>
      <c r="AC3" s="48">
        <f t="shared" si="5"/>
        <v>0.19357495022673588</v>
      </c>
      <c r="AD3" s="48">
        <f t="shared" si="5"/>
        <v>0.19357495022673588</v>
      </c>
      <c r="AE3" s="48">
        <f t="shared" si="5"/>
        <v>0.19357495022673588</v>
      </c>
      <c r="AF3" s="48">
        <f t="shared" si="5"/>
        <v>0.19357495022673588</v>
      </c>
      <c r="AG3" s="48">
        <f t="shared" si="5"/>
        <v>0.19357495022673588</v>
      </c>
      <c r="AH3" s="48">
        <f t="shared" si="5"/>
        <v>0.19357495022673588</v>
      </c>
      <c r="AI3" s="48">
        <f t="shared" si="5"/>
        <v>0.19357495022673588</v>
      </c>
      <c r="AJ3" s="48">
        <f t="shared" ref="AJ3:BH3" si="6">AJ22</f>
        <v>0.19357495022673588</v>
      </c>
      <c r="AK3" s="48">
        <f t="shared" si="6"/>
        <v>0.19357495022673588</v>
      </c>
      <c r="AL3" s="48">
        <f t="shared" si="6"/>
        <v>0.19357495022673588</v>
      </c>
      <c r="AM3" s="48">
        <f t="shared" si="6"/>
        <v>0.19357495022673588</v>
      </c>
      <c r="AN3" s="48">
        <f t="shared" si="6"/>
        <v>0.19357495022673588</v>
      </c>
      <c r="AO3" s="48">
        <f t="shared" si="6"/>
        <v>0.19357495022673588</v>
      </c>
      <c r="AP3" s="48">
        <f t="shared" si="6"/>
        <v>0.19357495022673588</v>
      </c>
      <c r="AQ3" s="48">
        <f t="shared" si="6"/>
        <v>0.19357495022673588</v>
      </c>
      <c r="AR3" s="48">
        <f t="shared" si="6"/>
        <v>0.19357495022673588</v>
      </c>
      <c r="AS3" s="48">
        <f t="shared" si="6"/>
        <v>0.19357495022673588</v>
      </c>
      <c r="AT3" s="48">
        <f t="shared" si="6"/>
        <v>0.19357495022673588</v>
      </c>
      <c r="AU3" s="48">
        <f t="shared" si="6"/>
        <v>0.19357495022673588</v>
      </c>
      <c r="AV3" s="48">
        <f t="shared" si="6"/>
        <v>0.19357495022673588</v>
      </c>
      <c r="AW3" s="48">
        <f t="shared" si="6"/>
        <v>0.19357495022673588</v>
      </c>
      <c r="AX3" s="48">
        <f t="shared" si="6"/>
        <v>0.19357495022673588</v>
      </c>
      <c r="AY3" s="48">
        <f t="shared" si="6"/>
        <v>0.19357495022673588</v>
      </c>
      <c r="AZ3" s="48">
        <f t="shared" si="6"/>
        <v>0.19357495022673588</v>
      </c>
      <c r="BA3" s="48">
        <f t="shared" si="6"/>
        <v>0.19357495022673588</v>
      </c>
      <c r="BB3" s="48">
        <f t="shared" si="6"/>
        <v>0.19357495022673588</v>
      </c>
      <c r="BC3" s="48">
        <f t="shared" si="6"/>
        <v>0.19357495022673588</v>
      </c>
      <c r="BD3" s="48">
        <f t="shared" si="6"/>
        <v>0.19357495022673588</v>
      </c>
      <c r="BE3" s="48">
        <f t="shared" si="6"/>
        <v>0.19357495022673588</v>
      </c>
      <c r="BF3" s="48">
        <f t="shared" si="6"/>
        <v>0.19357495022673588</v>
      </c>
      <c r="BG3" s="48">
        <f t="shared" si="6"/>
        <v>0.19357495022673588</v>
      </c>
      <c r="BH3" s="48">
        <f t="shared" si="6"/>
        <v>0.19357495022673588</v>
      </c>
      <c r="BI3" s="48">
        <f t="shared" ref="BI3:BQ3" si="7">BI22</f>
        <v>0.19357495022673588</v>
      </c>
      <c r="BJ3" s="48">
        <f t="shared" si="7"/>
        <v>0.19357495022673588</v>
      </c>
      <c r="BK3" s="48">
        <f t="shared" si="7"/>
        <v>0.19357495022673588</v>
      </c>
      <c r="BL3" s="48">
        <f t="shared" si="7"/>
        <v>0.19357495022673588</v>
      </c>
      <c r="BM3" s="48">
        <f t="shared" si="7"/>
        <v>0.19357495022673588</v>
      </c>
      <c r="BN3">
        <f t="shared" si="7"/>
        <v>0.19357495022673588</v>
      </c>
      <c r="BO3">
        <f t="shared" si="7"/>
        <v>0.19357495022673588</v>
      </c>
      <c r="BP3">
        <f t="shared" si="7"/>
        <v>0.19357495022673588</v>
      </c>
      <c r="BQ3">
        <f t="shared" si="7"/>
        <v>0.19357495022673588</v>
      </c>
    </row>
    <row r="4" spans="1:69">
      <c r="A4" s="109" t="s">
        <v>262</v>
      </c>
      <c r="B4" s="109"/>
      <c r="C4" s="318" t="s">
        <v>391</v>
      </c>
      <c r="D4" s="247">
        <f>D15</f>
        <v>7.8329999999999997E-2</v>
      </c>
      <c r="E4" s="247">
        <f t="shared" ref="E4:AI4" si="8">E15</f>
        <v>7.2985138567953953E-2</v>
      </c>
      <c r="F4" s="247">
        <f t="shared" si="8"/>
        <v>7.4062284769533041E-2</v>
      </c>
      <c r="G4" s="247">
        <f t="shared" si="8"/>
        <v>7.7490248167464068E-2</v>
      </c>
      <c r="H4" s="247">
        <f t="shared" si="8"/>
        <v>9.0248814365918237E-2</v>
      </c>
      <c r="I4" s="247">
        <f t="shared" si="8"/>
        <v>9.7850091734263539E-2</v>
      </c>
      <c r="J4" s="247">
        <f t="shared" si="8"/>
        <v>0.10627595866526876</v>
      </c>
      <c r="K4" s="247">
        <f t="shared" si="8"/>
        <v>0.10554704060601551</v>
      </c>
      <c r="L4" s="247">
        <f t="shared" si="8"/>
        <v>0.10171967640492705</v>
      </c>
      <c r="M4" s="247">
        <f t="shared" si="8"/>
        <v>0.10180982335787353</v>
      </c>
      <c r="N4" s="247">
        <f t="shared" si="8"/>
        <v>0.10427810782057891</v>
      </c>
      <c r="O4" s="247">
        <f t="shared" si="8"/>
        <v>0.10638644967447181</v>
      </c>
      <c r="P4" s="247">
        <f t="shared" si="8"/>
        <v>0.10677415617373549</v>
      </c>
      <c r="Q4" s="247">
        <f t="shared" si="8"/>
        <v>0.10707205848413236</v>
      </c>
      <c r="R4" s="247">
        <f t="shared" si="8"/>
        <v>0.1080285517296766</v>
      </c>
      <c r="S4" s="247">
        <f t="shared" si="8"/>
        <v>0.10843236814068358</v>
      </c>
      <c r="T4" s="247">
        <f t="shared" si="8"/>
        <v>0.10657089707450634</v>
      </c>
      <c r="U4" s="247">
        <f t="shared" si="8"/>
        <v>0.1036498414251836</v>
      </c>
      <c r="V4" s="247">
        <f t="shared" si="8"/>
        <v>0.10184407960324507</v>
      </c>
      <c r="W4" s="247">
        <f t="shared" si="8"/>
        <v>0.10074999682361295</v>
      </c>
      <c r="X4" s="247">
        <f t="shared" si="8"/>
        <v>0.10099360127127555</v>
      </c>
      <c r="Y4" s="247">
        <f t="shared" si="8"/>
        <v>9.8760352154241643E-2</v>
      </c>
      <c r="Z4" s="247">
        <f t="shared" si="8"/>
        <v>9.6574565780942034E-2</v>
      </c>
      <c r="AA4" s="247">
        <f t="shared" si="8"/>
        <v>9.471376008033118E-2</v>
      </c>
      <c r="AB4" s="247">
        <f t="shared" si="8"/>
        <v>9.3479930369168768E-2</v>
      </c>
      <c r="AC4" s="247">
        <f t="shared" si="8"/>
        <v>2.4195111504311594E-4</v>
      </c>
      <c r="AD4" s="247">
        <f t="shared" si="8"/>
        <v>9.471376008033118E-2</v>
      </c>
      <c r="AE4" s="247">
        <f t="shared" si="8"/>
        <v>9.471376008033118E-2</v>
      </c>
      <c r="AF4" s="247">
        <f t="shared" si="8"/>
        <v>9.471376008033118E-2</v>
      </c>
      <c r="AG4" s="247">
        <f t="shared" si="8"/>
        <v>9.471376008033118E-2</v>
      </c>
      <c r="AH4" s="247">
        <f t="shared" si="8"/>
        <v>9.471376008033118E-2</v>
      </c>
      <c r="AI4" s="247">
        <f t="shared" si="8"/>
        <v>9.471376008033118E-2</v>
      </c>
      <c r="AJ4" s="247">
        <f t="shared" ref="AJ4:BH4" si="9">AJ15</f>
        <v>9.471376008033118E-2</v>
      </c>
      <c r="AK4" s="247">
        <f t="shared" si="9"/>
        <v>9.471376008033118E-2</v>
      </c>
      <c r="AL4" s="247">
        <f t="shared" si="9"/>
        <v>9.471376008033118E-2</v>
      </c>
      <c r="AM4" s="247">
        <f t="shared" si="9"/>
        <v>9.471376008033118E-2</v>
      </c>
      <c r="AN4" s="247">
        <f t="shared" si="9"/>
        <v>9.471376008033118E-2</v>
      </c>
      <c r="AO4" s="247">
        <f t="shared" si="9"/>
        <v>9.471376008033118E-2</v>
      </c>
      <c r="AP4" s="247">
        <f t="shared" si="9"/>
        <v>9.471376008033118E-2</v>
      </c>
      <c r="AQ4" s="247">
        <f t="shared" si="9"/>
        <v>9.471376008033118E-2</v>
      </c>
      <c r="AR4" s="247">
        <f t="shared" si="9"/>
        <v>9.471376008033118E-2</v>
      </c>
      <c r="AS4" s="247">
        <f t="shared" si="9"/>
        <v>9.471376008033118E-2</v>
      </c>
      <c r="AT4" s="247">
        <f t="shared" si="9"/>
        <v>9.471376008033118E-2</v>
      </c>
      <c r="AU4" s="247">
        <f t="shared" si="9"/>
        <v>9.471376008033118E-2</v>
      </c>
      <c r="AV4" s="247">
        <f t="shared" si="9"/>
        <v>9.471376008033118E-2</v>
      </c>
      <c r="AW4" s="247">
        <f t="shared" si="9"/>
        <v>9.471376008033118E-2</v>
      </c>
      <c r="AX4" s="247">
        <f t="shared" si="9"/>
        <v>9.471376008033118E-2</v>
      </c>
      <c r="AY4" s="247">
        <f t="shared" si="9"/>
        <v>9.471376008033118E-2</v>
      </c>
      <c r="AZ4" s="247">
        <f t="shared" si="9"/>
        <v>9.471376008033118E-2</v>
      </c>
      <c r="BA4" s="247">
        <f t="shared" si="9"/>
        <v>9.471376008033118E-2</v>
      </c>
      <c r="BB4" s="247">
        <f t="shared" si="9"/>
        <v>9.471376008033118E-2</v>
      </c>
      <c r="BC4" s="247">
        <f t="shared" si="9"/>
        <v>9.471376008033118E-2</v>
      </c>
      <c r="BD4" s="247">
        <f t="shared" si="9"/>
        <v>9.471376008033118E-2</v>
      </c>
      <c r="BE4" s="247">
        <f t="shared" si="9"/>
        <v>9.471376008033118E-2</v>
      </c>
      <c r="BF4" s="247">
        <f t="shared" si="9"/>
        <v>9.471376008033118E-2</v>
      </c>
      <c r="BG4" s="247">
        <f t="shared" si="9"/>
        <v>9.471376008033118E-2</v>
      </c>
      <c r="BH4" s="247">
        <f t="shared" si="9"/>
        <v>9.471376008033118E-2</v>
      </c>
      <c r="BI4" s="247">
        <f t="shared" ref="BI4:BQ4" si="10">BI15</f>
        <v>9.471376008033118E-2</v>
      </c>
      <c r="BJ4" s="247">
        <f t="shared" si="10"/>
        <v>9.471376008033118E-2</v>
      </c>
      <c r="BK4" s="247">
        <f t="shared" si="10"/>
        <v>9.471376008033118E-2</v>
      </c>
      <c r="BL4" s="247">
        <f t="shared" si="10"/>
        <v>9.471376008033118E-2</v>
      </c>
      <c r="BM4" s="247">
        <f t="shared" si="10"/>
        <v>9.471376008033118E-2</v>
      </c>
      <c r="BN4">
        <f t="shared" si="10"/>
        <v>9.471376008033118E-2</v>
      </c>
      <c r="BO4">
        <f t="shared" si="10"/>
        <v>9.471376008033118E-2</v>
      </c>
      <c r="BP4">
        <f t="shared" si="10"/>
        <v>9.471376008033118E-2</v>
      </c>
      <c r="BQ4">
        <f t="shared" si="10"/>
        <v>9.471376008033118E-2</v>
      </c>
    </row>
    <row r="5" spans="1:69">
      <c r="A5" s="109" t="s">
        <v>392</v>
      </c>
      <c r="B5" s="109"/>
      <c r="C5" s="109" t="s">
        <v>393</v>
      </c>
      <c r="D5" s="62">
        <f>'Natural Gas Prices'!F6</f>
        <v>7.83</v>
      </c>
      <c r="E5" s="62">
        <f>'Natural Gas Prices'!G6</f>
        <v>7.92</v>
      </c>
      <c r="F5" s="62">
        <f>'Natural Gas Prices'!H6</f>
        <v>8.01</v>
      </c>
      <c r="G5" s="62">
        <f>'Natural Gas Prices'!I6</f>
        <v>8.3807418276774914</v>
      </c>
      <c r="H5" s="62">
        <f>'Natural Gas Prices'!J6</f>
        <v>9.760608997150209</v>
      </c>
      <c r="I5" s="62">
        <f>'Natural Gas Prices'!K6</f>
        <v>10.58270396640361</v>
      </c>
      <c r="J5" s="62">
        <f>'Natural Gas Prices'!L6</f>
        <v>11.493980121701423</v>
      </c>
      <c r="K5" s="62">
        <f>'Natural Gas Prices'!M6</f>
        <v>11.4151460204745</v>
      </c>
      <c r="L5" s="62">
        <f>'Natural Gas Prices'!N6</f>
        <v>11.001208112048941</v>
      </c>
      <c r="M5" s="62">
        <f>'Natural Gas Prices'!O6</f>
        <v>11.010957704508158</v>
      </c>
      <c r="N5" s="62">
        <f>'Natural Gas Prices'!P6</f>
        <v>11.277908131541206</v>
      </c>
      <c r="O5" s="62">
        <f>'Natural Gas Prices'!Q6</f>
        <v>11.505929968866825</v>
      </c>
      <c r="P5" s="62">
        <f>'Natural Gas Prices'!R6</f>
        <v>11.547861284768919</v>
      </c>
      <c r="Q5" s="62">
        <f>'Natural Gas Prices'!S6</f>
        <v>11.58008007890556</v>
      </c>
      <c r="R5" s="62">
        <f>'Natural Gas Prices'!T6</f>
        <v>11.683526940160927</v>
      </c>
      <c r="S5" s="62">
        <f>'Natural Gas Prices'!U6</f>
        <v>11.727200578669802</v>
      </c>
      <c r="T5" s="62">
        <f>'Natural Gas Prices'!V6</f>
        <v>11.525878363368482</v>
      </c>
      <c r="U5" s="62">
        <f>'Natural Gas Prices'!W6</f>
        <v>11.209959730505831</v>
      </c>
      <c r="V5" s="62">
        <f>'Natural Gas Prices'!X6</f>
        <v>11.014662593255244</v>
      </c>
      <c r="W5" s="62">
        <f>'Natural Gas Prices'!Y6</f>
        <v>10.896335119398289</v>
      </c>
      <c r="X5" s="62">
        <f>'Natural Gas Prices'!Z6</f>
        <v>10.922681479517333</v>
      </c>
      <c r="Y5" s="62">
        <f>'Natural Gas Prices'!AA6</f>
        <v>10.681150645259297</v>
      </c>
      <c r="Z5" s="62">
        <f>'Natural Gas Prices'!AB6</f>
        <v>10.444753011772676</v>
      </c>
      <c r="AA5" s="62">
        <f>'Natural Gas Prices'!AC6</f>
        <v>10.243502757229834</v>
      </c>
      <c r="AB5" s="62">
        <f>'Natural Gas Prices'!AD6</f>
        <v>10.110061343463505</v>
      </c>
      <c r="AC5" s="62">
        <f>'Natural Gas Prices'!AE6</f>
        <v>2.6167548537371136E-2</v>
      </c>
      <c r="AD5" s="62">
        <f>'Natural Gas Prices'!AF6</f>
        <v>2.6167548537371136E-2</v>
      </c>
      <c r="AE5" s="62">
        <f>'Natural Gas Prices'!AG6</f>
        <v>2.6167548537371136E-2</v>
      </c>
      <c r="AF5" s="62">
        <f>'Natural Gas Prices'!AH6</f>
        <v>2.6167548537371136E-2</v>
      </c>
      <c r="AG5" s="62">
        <f>'Natural Gas Prices'!AI6</f>
        <v>2.6167548537371136E-2</v>
      </c>
      <c r="AH5" s="62">
        <f>'Natural Gas Prices'!AJ6</f>
        <v>2.6167548537371136E-2</v>
      </c>
      <c r="AI5" s="62">
        <f>'Natural Gas Prices'!AK6</f>
        <v>2.6167548537371136E-2</v>
      </c>
      <c r="AJ5" s="62">
        <f>'Natural Gas Prices'!AL6</f>
        <v>2.6167548537371136E-2</v>
      </c>
      <c r="AK5" s="62">
        <f>'Natural Gas Prices'!AM6</f>
        <v>2.6167548537371136E-2</v>
      </c>
      <c r="AL5" s="62">
        <f>'Natural Gas Prices'!AN6</f>
        <v>2.6167548537371136E-2</v>
      </c>
      <c r="AM5" s="62">
        <f>'Natural Gas Prices'!AO6</f>
        <v>2.6167548537371136E-2</v>
      </c>
      <c r="AN5" s="62">
        <f>'Natural Gas Prices'!AP6</f>
        <v>2.6167548537371136E-2</v>
      </c>
      <c r="AO5" s="62">
        <f>'Natural Gas Prices'!AQ6</f>
        <v>2.6167548537371136E-2</v>
      </c>
      <c r="AP5" s="62">
        <f>'Natural Gas Prices'!AR6</f>
        <v>2.6167548537371136E-2</v>
      </c>
      <c r="AQ5" s="62">
        <f>'Natural Gas Prices'!AS6</f>
        <v>2.6167548537371136E-2</v>
      </c>
      <c r="AR5" s="62">
        <f>'Natural Gas Prices'!AT6</f>
        <v>2.6167548537371136E-2</v>
      </c>
      <c r="AS5" s="62">
        <f>'Natural Gas Prices'!AU6</f>
        <v>2.6167548537371136E-2</v>
      </c>
      <c r="AT5" s="62">
        <f>'Natural Gas Prices'!AV6</f>
        <v>2.6167548537371136E-2</v>
      </c>
      <c r="AU5" s="62">
        <f>'Natural Gas Prices'!AW6</f>
        <v>2.6167548537371136E-2</v>
      </c>
      <c r="AV5" s="62">
        <f>'Natural Gas Prices'!AX6</f>
        <v>2.6167548537371136E-2</v>
      </c>
      <c r="AW5" s="62">
        <f>'Natural Gas Prices'!AY6</f>
        <v>2.6167548537371136E-2</v>
      </c>
      <c r="AX5" s="62">
        <f>'Natural Gas Prices'!AZ6</f>
        <v>2.6167548537371136E-2</v>
      </c>
      <c r="AY5" s="62">
        <f>'Natural Gas Prices'!BA6</f>
        <v>2.6167548537371136E-2</v>
      </c>
      <c r="AZ5" s="62">
        <f>'Natural Gas Prices'!BB6</f>
        <v>2.6167548537371136E-2</v>
      </c>
      <c r="BA5" s="62">
        <f>'Natural Gas Prices'!BC6</f>
        <v>2.6167548537371136E-2</v>
      </c>
      <c r="BB5" s="62">
        <f>'Natural Gas Prices'!BD6</f>
        <v>2.6167548537371136E-2</v>
      </c>
      <c r="BC5" s="62">
        <f>'Natural Gas Prices'!BE6</f>
        <v>2.6167548537371136E-2</v>
      </c>
      <c r="BD5" s="62">
        <f>'Natural Gas Prices'!BF6</f>
        <v>2.6167548537371136E-2</v>
      </c>
      <c r="BE5" s="62">
        <f>'Natural Gas Prices'!BG6</f>
        <v>2.6167548537371136E-2</v>
      </c>
      <c r="BF5" s="62">
        <f>'Natural Gas Prices'!BH6</f>
        <v>2.6167548537371136E-2</v>
      </c>
      <c r="BG5" s="62">
        <f>'Natural Gas Prices'!BI6</f>
        <v>2.6167548537371136E-2</v>
      </c>
      <c r="BH5" s="62">
        <f>'Natural Gas Prices'!BJ6</f>
        <v>2.6167548537371136E-2</v>
      </c>
      <c r="BI5" s="62">
        <f>'Natural Gas Prices'!BK6</f>
        <v>2.6167548537371136E-2</v>
      </c>
      <c r="BJ5" s="62">
        <f>'Natural Gas Prices'!BL6</f>
        <v>2.6167548537371136E-2</v>
      </c>
      <c r="BK5" s="62">
        <f>'Natural Gas Prices'!BM6</f>
        <v>2.6167548537371136E-2</v>
      </c>
      <c r="BL5" s="62">
        <f>'Natural Gas Prices'!BN6</f>
        <v>2.6167548537371136E-2</v>
      </c>
      <c r="BM5" s="62">
        <f>'Natural Gas Prices'!BO6</f>
        <v>2.6167548537371136E-2</v>
      </c>
      <c r="BN5">
        <f>'Natural Gas Prices'!BP6</f>
        <v>2.6167548537371136E-2</v>
      </c>
      <c r="BO5">
        <f>'Natural Gas Prices'!BQ6</f>
        <v>2.6167548537371136E-2</v>
      </c>
      <c r="BP5">
        <f>'Natural Gas Prices'!BR6</f>
        <v>2.6167548537371136E-2</v>
      </c>
      <c r="BQ5">
        <f>'Natural Gas Prices'!BS6</f>
        <v>2.6167548537371136E-2</v>
      </c>
    </row>
    <row r="8" spans="1:69">
      <c r="A8" s="108" t="s">
        <v>262</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row>
    <row r="10" spans="1:69" ht="15">
      <c r="A10" s="119"/>
      <c r="B10" s="119"/>
      <c r="C10" s="314"/>
      <c r="D10" s="120">
        <f>D2</f>
        <v>2025</v>
      </c>
      <c r="E10" s="120">
        <f t="shared" ref="E10:BP10" si="11">E2</f>
        <v>2026</v>
      </c>
      <c r="F10" s="120">
        <f t="shared" si="11"/>
        <v>2027</v>
      </c>
      <c r="G10" s="120">
        <f t="shared" si="11"/>
        <v>2028</v>
      </c>
      <c r="H10" s="120">
        <f t="shared" si="11"/>
        <v>2029</v>
      </c>
      <c r="I10" s="120">
        <f t="shared" si="11"/>
        <v>2030</v>
      </c>
      <c r="J10" s="120">
        <f t="shared" si="11"/>
        <v>2031</v>
      </c>
      <c r="K10" s="120">
        <f t="shared" si="11"/>
        <v>2032</v>
      </c>
      <c r="L10" s="120">
        <f t="shared" si="11"/>
        <v>2033</v>
      </c>
      <c r="M10" s="120">
        <f t="shared" si="11"/>
        <v>2034</v>
      </c>
      <c r="N10" s="120">
        <f t="shared" si="11"/>
        <v>2035</v>
      </c>
      <c r="O10" s="120">
        <f t="shared" si="11"/>
        <v>2036</v>
      </c>
      <c r="P10" s="120">
        <f t="shared" si="11"/>
        <v>2037</v>
      </c>
      <c r="Q10" s="120">
        <f t="shared" si="11"/>
        <v>2038</v>
      </c>
      <c r="R10" s="120">
        <f t="shared" si="11"/>
        <v>2039</v>
      </c>
      <c r="S10" s="120">
        <f t="shared" si="11"/>
        <v>2040</v>
      </c>
      <c r="T10" s="120">
        <f t="shared" si="11"/>
        <v>2041</v>
      </c>
      <c r="U10" s="120">
        <f t="shared" si="11"/>
        <v>2042</v>
      </c>
      <c r="V10" s="120">
        <f t="shared" si="11"/>
        <v>2043</v>
      </c>
      <c r="W10" s="120">
        <f t="shared" si="11"/>
        <v>2044</v>
      </c>
      <c r="X10" s="120">
        <f t="shared" si="11"/>
        <v>2045</v>
      </c>
      <c r="Y10" s="120">
        <f t="shared" si="11"/>
        <v>2046</v>
      </c>
      <c r="Z10" s="120">
        <f t="shared" si="11"/>
        <v>2047</v>
      </c>
      <c r="AA10" s="120">
        <f t="shared" si="11"/>
        <v>2048</v>
      </c>
      <c r="AB10" s="120">
        <f t="shared" si="11"/>
        <v>2049</v>
      </c>
      <c r="AC10" s="120">
        <f t="shared" si="11"/>
        <v>2050</v>
      </c>
      <c r="AD10" s="120">
        <f t="shared" si="11"/>
        <v>2051</v>
      </c>
      <c r="AE10" s="120">
        <f t="shared" si="11"/>
        <v>2052</v>
      </c>
      <c r="AF10" s="120">
        <f t="shared" si="11"/>
        <v>2053</v>
      </c>
      <c r="AG10" s="120">
        <f t="shared" si="11"/>
        <v>2054</v>
      </c>
      <c r="AH10" s="120">
        <f t="shared" si="11"/>
        <v>2055</v>
      </c>
      <c r="AI10" s="120">
        <f t="shared" si="11"/>
        <v>2056</v>
      </c>
      <c r="AJ10" s="120">
        <f t="shared" si="11"/>
        <v>2057</v>
      </c>
      <c r="AK10" s="120">
        <f t="shared" si="11"/>
        <v>2058</v>
      </c>
      <c r="AL10" s="120">
        <f t="shared" si="11"/>
        <v>2059</v>
      </c>
      <c r="AM10" s="120">
        <f t="shared" si="11"/>
        <v>2060</v>
      </c>
      <c r="AN10" s="120">
        <f t="shared" si="11"/>
        <v>2061</v>
      </c>
      <c r="AO10" s="120">
        <f t="shared" si="11"/>
        <v>2062</v>
      </c>
      <c r="AP10" s="120">
        <f t="shared" si="11"/>
        <v>2063</v>
      </c>
      <c r="AQ10" s="120">
        <f t="shared" si="11"/>
        <v>2064</v>
      </c>
      <c r="AR10" s="120">
        <f t="shared" si="11"/>
        <v>2065</v>
      </c>
      <c r="AS10" s="120">
        <f t="shared" si="11"/>
        <v>2066</v>
      </c>
      <c r="AT10" s="120">
        <f t="shared" si="11"/>
        <v>2067</v>
      </c>
      <c r="AU10" s="120">
        <f t="shared" si="11"/>
        <v>2068</v>
      </c>
      <c r="AV10" s="120">
        <f t="shared" si="11"/>
        <v>2069</v>
      </c>
      <c r="AW10" s="120">
        <f t="shared" si="11"/>
        <v>2070</v>
      </c>
      <c r="AX10" s="120">
        <f t="shared" si="11"/>
        <v>2071</v>
      </c>
      <c r="AY10" s="120">
        <f t="shared" si="11"/>
        <v>2072</v>
      </c>
      <c r="AZ10" s="120">
        <f t="shared" si="11"/>
        <v>2073</v>
      </c>
      <c r="BA10" s="120">
        <f t="shared" si="11"/>
        <v>2074</v>
      </c>
      <c r="BB10" s="120">
        <f t="shared" si="11"/>
        <v>2075</v>
      </c>
      <c r="BC10" s="120">
        <f t="shared" si="11"/>
        <v>2076</v>
      </c>
      <c r="BD10" s="120">
        <f t="shared" si="11"/>
        <v>2077</v>
      </c>
      <c r="BE10" s="120">
        <f t="shared" si="11"/>
        <v>2078</v>
      </c>
      <c r="BF10" s="120">
        <f t="shared" si="11"/>
        <v>2079</v>
      </c>
      <c r="BG10" s="120">
        <f t="shared" si="11"/>
        <v>2080</v>
      </c>
      <c r="BH10" s="120">
        <f t="shared" si="11"/>
        <v>2081</v>
      </c>
      <c r="BI10" s="120">
        <f t="shared" si="11"/>
        <v>2082</v>
      </c>
      <c r="BJ10" s="120">
        <f t="shared" si="11"/>
        <v>2083</v>
      </c>
      <c r="BK10" s="120">
        <f t="shared" si="11"/>
        <v>2084</v>
      </c>
      <c r="BL10" s="120">
        <f t="shared" si="11"/>
        <v>2085</v>
      </c>
      <c r="BM10" s="120">
        <f t="shared" si="11"/>
        <v>2086</v>
      </c>
      <c r="BN10" s="120">
        <f t="shared" si="11"/>
        <v>2087</v>
      </c>
      <c r="BO10" s="120">
        <f t="shared" si="11"/>
        <v>2088</v>
      </c>
      <c r="BP10" s="120">
        <f t="shared" si="11"/>
        <v>2089</v>
      </c>
      <c r="BQ10" s="120">
        <f t="shared" ref="BQ10" si="12">BQ2</f>
        <v>2090</v>
      </c>
    </row>
    <row r="11" spans="1:69">
      <c r="A11" s="109" t="s">
        <v>394</v>
      </c>
      <c r="B11" s="109"/>
      <c r="C11" s="318" t="s">
        <v>395</v>
      </c>
      <c r="D11" s="62">
        <f>D5</f>
        <v>7.83</v>
      </c>
      <c r="E11" s="62">
        <f>E5</f>
        <v>7.92</v>
      </c>
      <c r="F11" s="62">
        <f t="shared" ref="F11:BP11" si="13">F5</f>
        <v>8.01</v>
      </c>
      <c r="G11" s="62">
        <f t="shared" si="13"/>
        <v>8.3807418276774914</v>
      </c>
      <c r="H11" s="62">
        <f t="shared" si="13"/>
        <v>9.760608997150209</v>
      </c>
      <c r="I11" s="62">
        <f t="shared" si="13"/>
        <v>10.58270396640361</v>
      </c>
      <c r="J11" s="62">
        <f t="shared" si="13"/>
        <v>11.493980121701423</v>
      </c>
      <c r="K11" s="62">
        <f t="shared" si="13"/>
        <v>11.4151460204745</v>
      </c>
      <c r="L11" s="62">
        <f t="shared" si="13"/>
        <v>11.001208112048941</v>
      </c>
      <c r="M11" s="62">
        <f t="shared" si="13"/>
        <v>11.010957704508158</v>
      </c>
      <c r="N11" s="62">
        <f t="shared" si="13"/>
        <v>11.277908131541206</v>
      </c>
      <c r="O11" s="62">
        <f t="shared" si="13"/>
        <v>11.505929968866825</v>
      </c>
      <c r="P11" s="62">
        <f t="shared" si="13"/>
        <v>11.547861284768919</v>
      </c>
      <c r="Q11" s="62">
        <f t="shared" si="13"/>
        <v>11.58008007890556</v>
      </c>
      <c r="R11" s="62">
        <f t="shared" si="13"/>
        <v>11.683526940160927</v>
      </c>
      <c r="S11" s="62">
        <f t="shared" si="13"/>
        <v>11.727200578669802</v>
      </c>
      <c r="T11" s="62">
        <f t="shared" si="13"/>
        <v>11.525878363368482</v>
      </c>
      <c r="U11" s="62">
        <f t="shared" si="13"/>
        <v>11.209959730505831</v>
      </c>
      <c r="V11" s="62">
        <f t="shared" si="13"/>
        <v>11.014662593255244</v>
      </c>
      <c r="W11" s="62">
        <f t="shared" si="13"/>
        <v>10.896335119398289</v>
      </c>
      <c r="X11" s="62">
        <f t="shared" si="13"/>
        <v>10.922681479517333</v>
      </c>
      <c r="Y11" s="62">
        <f t="shared" si="13"/>
        <v>10.681150645259297</v>
      </c>
      <c r="Z11" s="62">
        <f t="shared" si="13"/>
        <v>10.444753011772676</v>
      </c>
      <c r="AA11" s="62">
        <f t="shared" si="13"/>
        <v>10.243502757229834</v>
      </c>
      <c r="AB11" s="62">
        <f t="shared" si="13"/>
        <v>10.110061343463505</v>
      </c>
      <c r="AC11" s="62">
        <f t="shared" si="13"/>
        <v>2.6167548537371136E-2</v>
      </c>
      <c r="AD11" s="62">
        <f t="shared" si="13"/>
        <v>2.6167548537371136E-2</v>
      </c>
      <c r="AE11" s="62">
        <f t="shared" si="13"/>
        <v>2.6167548537371136E-2</v>
      </c>
      <c r="AF11" s="62">
        <f t="shared" si="13"/>
        <v>2.6167548537371136E-2</v>
      </c>
      <c r="AG11" s="62">
        <f t="shared" si="13"/>
        <v>2.6167548537371136E-2</v>
      </c>
      <c r="AH11" s="62">
        <f t="shared" si="13"/>
        <v>2.6167548537371136E-2</v>
      </c>
      <c r="AI11" s="62">
        <f t="shared" si="13"/>
        <v>2.6167548537371136E-2</v>
      </c>
      <c r="AJ11" s="62">
        <f t="shared" si="13"/>
        <v>2.6167548537371136E-2</v>
      </c>
      <c r="AK11" s="62">
        <f t="shared" si="13"/>
        <v>2.6167548537371136E-2</v>
      </c>
      <c r="AL11" s="62">
        <f t="shared" si="13"/>
        <v>2.6167548537371136E-2</v>
      </c>
      <c r="AM11" s="62">
        <f t="shared" si="13"/>
        <v>2.6167548537371136E-2</v>
      </c>
      <c r="AN11" s="62">
        <f t="shared" si="13"/>
        <v>2.6167548537371136E-2</v>
      </c>
      <c r="AO11" s="62">
        <f t="shared" si="13"/>
        <v>2.6167548537371136E-2</v>
      </c>
      <c r="AP11" s="62">
        <f t="shared" si="13"/>
        <v>2.6167548537371136E-2</v>
      </c>
      <c r="AQ11" s="62">
        <f t="shared" si="13"/>
        <v>2.6167548537371136E-2</v>
      </c>
      <c r="AR11" s="62">
        <f t="shared" si="13"/>
        <v>2.6167548537371136E-2</v>
      </c>
      <c r="AS11" s="62">
        <f t="shared" si="13"/>
        <v>2.6167548537371136E-2</v>
      </c>
      <c r="AT11" s="62">
        <f t="shared" si="13"/>
        <v>2.6167548537371136E-2</v>
      </c>
      <c r="AU11" s="62">
        <f t="shared" si="13"/>
        <v>2.6167548537371136E-2</v>
      </c>
      <c r="AV11" s="62">
        <f t="shared" si="13"/>
        <v>2.6167548537371136E-2</v>
      </c>
      <c r="AW11" s="62">
        <f t="shared" si="13"/>
        <v>2.6167548537371136E-2</v>
      </c>
      <c r="AX11" s="62">
        <f t="shared" si="13"/>
        <v>2.6167548537371136E-2</v>
      </c>
      <c r="AY11" s="62">
        <f t="shared" si="13"/>
        <v>2.6167548537371136E-2</v>
      </c>
      <c r="AZ11" s="62">
        <f t="shared" si="13"/>
        <v>2.6167548537371136E-2</v>
      </c>
      <c r="BA11" s="62">
        <f t="shared" si="13"/>
        <v>2.6167548537371136E-2</v>
      </c>
      <c r="BB11" s="62">
        <f t="shared" si="13"/>
        <v>2.6167548537371136E-2</v>
      </c>
      <c r="BC11" s="62">
        <f t="shared" si="13"/>
        <v>2.6167548537371136E-2</v>
      </c>
      <c r="BD11" s="62">
        <f t="shared" si="13"/>
        <v>2.6167548537371136E-2</v>
      </c>
      <c r="BE11" s="62">
        <f t="shared" si="13"/>
        <v>2.6167548537371136E-2</v>
      </c>
      <c r="BF11" s="62">
        <f t="shared" si="13"/>
        <v>2.6167548537371136E-2</v>
      </c>
      <c r="BG11" s="62">
        <f t="shared" si="13"/>
        <v>2.6167548537371136E-2</v>
      </c>
      <c r="BH11" s="62">
        <f t="shared" si="13"/>
        <v>2.6167548537371136E-2</v>
      </c>
      <c r="BI11" s="62">
        <f t="shared" si="13"/>
        <v>2.6167548537371136E-2</v>
      </c>
      <c r="BJ11" s="62">
        <f t="shared" si="13"/>
        <v>2.6167548537371136E-2</v>
      </c>
      <c r="BK11" s="62">
        <f t="shared" si="13"/>
        <v>2.6167548537371136E-2</v>
      </c>
      <c r="BL11" s="62">
        <f t="shared" si="13"/>
        <v>2.6167548537371136E-2</v>
      </c>
      <c r="BM11" s="62">
        <f t="shared" si="13"/>
        <v>2.6167548537371136E-2</v>
      </c>
      <c r="BN11">
        <f t="shared" si="13"/>
        <v>2.6167548537371136E-2</v>
      </c>
      <c r="BO11">
        <f t="shared" si="13"/>
        <v>2.6167548537371136E-2</v>
      </c>
      <c r="BP11">
        <f t="shared" si="13"/>
        <v>2.6167548537371136E-2</v>
      </c>
      <c r="BQ11">
        <f t="shared" ref="BQ11" si="14">BQ5</f>
        <v>2.6167548537371136E-2</v>
      </c>
    </row>
    <row r="12" spans="1:69">
      <c r="A12" s="109" t="s">
        <v>396</v>
      </c>
      <c r="B12" s="109"/>
      <c r="C12" s="121" t="s">
        <v>397</v>
      </c>
      <c r="D12" s="317">
        <f>'South Railbelt Heat Rate'!A4</f>
        <v>8.3671035567526794E-3</v>
      </c>
      <c r="E12" s="317">
        <f t="shared" ref="E12:AJ12" si="15">$D$12</f>
        <v>8.3671035567526794E-3</v>
      </c>
      <c r="F12" s="317">
        <f t="shared" si="15"/>
        <v>8.3671035567526794E-3</v>
      </c>
      <c r="G12" s="317">
        <f t="shared" si="15"/>
        <v>8.3671035567526794E-3</v>
      </c>
      <c r="H12" s="317">
        <f t="shared" si="15"/>
        <v>8.3671035567526794E-3</v>
      </c>
      <c r="I12" s="317">
        <f t="shared" si="15"/>
        <v>8.3671035567526794E-3</v>
      </c>
      <c r="J12" s="317">
        <f t="shared" si="15"/>
        <v>8.3671035567526794E-3</v>
      </c>
      <c r="K12" s="317">
        <f t="shared" si="15"/>
        <v>8.3671035567526794E-3</v>
      </c>
      <c r="L12" s="317">
        <f t="shared" si="15"/>
        <v>8.3671035567526794E-3</v>
      </c>
      <c r="M12" s="317">
        <f t="shared" si="15"/>
        <v>8.3671035567526794E-3</v>
      </c>
      <c r="N12" s="317">
        <f t="shared" si="15"/>
        <v>8.3671035567526794E-3</v>
      </c>
      <c r="O12" s="317">
        <f t="shared" si="15"/>
        <v>8.3671035567526794E-3</v>
      </c>
      <c r="P12" s="317">
        <f t="shared" si="15"/>
        <v>8.3671035567526794E-3</v>
      </c>
      <c r="Q12" s="317">
        <f t="shared" si="15"/>
        <v>8.3671035567526794E-3</v>
      </c>
      <c r="R12" s="317">
        <f t="shared" si="15"/>
        <v>8.3671035567526794E-3</v>
      </c>
      <c r="S12" s="317">
        <f t="shared" si="15"/>
        <v>8.3671035567526794E-3</v>
      </c>
      <c r="T12" s="317">
        <f t="shared" si="15"/>
        <v>8.3671035567526794E-3</v>
      </c>
      <c r="U12" s="317">
        <f t="shared" si="15"/>
        <v>8.3671035567526794E-3</v>
      </c>
      <c r="V12" s="317">
        <f t="shared" si="15"/>
        <v>8.3671035567526794E-3</v>
      </c>
      <c r="W12" s="317">
        <f t="shared" si="15"/>
        <v>8.3671035567526794E-3</v>
      </c>
      <c r="X12" s="317">
        <f t="shared" si="15"/>
        <v>8.3671035567526794E-3</v>
      </c>
      <c r="Y12" s="317">
        <f t="shared" si="15"/>
        <v>8.3671035567526794E-3</v>
      </c>
      <c r="Z12" s="317">
        <f t="shared" si="15"/>
        <v>8.3671035567526794E-3</v>
      </c>
      <c r="AA12" s="317">
        <f t="shared" si="15"/>
        <v>8.3671035567526794E-3</v>
      </c>
      <c r="AB12" s="317">
        <f t="shared" si="15"/>
        <v>8.3671035567526794E-3</v>
      </c>
      <c r="AC12" s="317">
        <f t="shared" si="15"/>
        <v>8.3671035567526794E-3</v>
      </c>
      <c r="AD12" s="317">
        <f t="shared" si="15"/>
        <v>8.3671035567526794E-3</v>
      </c>
      <c r="AE12" s="317">
        <f t="shared" si="15"/>
        <v>8.3671035567526794E-3</v>
      </c>
      <c r="AF12" s="317">
        <f t="shared" si="15"/>
        <v>8.3671035567526794E-3</v>
      </c>
      <c r="AG12" s="317">
        <f t="shared" si="15"/>
        <v>8.3671035567526794E-3</v>
      </c>
      <c r="AH12" s="317">
        <f t="shared" si="15"/>
        <v>8.3671035567526794E-3</v>
      </c>
      <c r="AI12" s="317">
        <f t="shared" si="15"/>
        <v>8.3671035567526794E-3</v>
      </c>
      <c r="AJ12" s="317">
        <f t="shared" si="15"/>
        <v>8.3671035567526794E-3</v>
      </c>
      <c r="AK12" s="317">
        <f t="shared" ref="AK12:BQ12" si="16">$D$12</f>
        <v>8.3671035567526794E-3</v>
      </c>
      <c r="AL12" s="317">
        <f t="shared" si="16"/>
        <v>8.3671035567526794E-3</v>
      </c>
      <c r="AM12" s="317">
        <f t="shared" si="16"/>
        <v>8.3671035567526794E-3</v>
      </c>
      <c r="AN12" s="317">
        <f t="shared" si="16"/>
        <v>8.3671035567526794E-3</v>
      </c>
      <c r="AO12" s="317">
        <f t="shared" si="16"/>
        <v>8.3671035567526794E-3</v>
      </c>
      <c r="AP12" s="317">
        <f t="shared" si="16"/>
        <v>8.3671035567526794E-3</v>
      </c>
      <c r="AQ12" s="317">
        <f t="shared" si="16"/>
        <v>8.3671035567526794E-3</v>
      </c>
      <c r="AR12" s="317">
        <f t="shared" si="16"/>
        <v>8.3671035567526794E-3</v>
      </c>
      <c r="AS12" s="317">
        <f t="shared" si="16"/>
        <v>8.3671035567526794E-3</v>
      </c>
      <c r="AT12" s="317">
        <f t="shared" si="16"/>
        <v>8.3671035567526794E-3</v>
      </c>
      <c r="AU12" s="317">
        <f t="shared" si="16"/>
        <v>8.3671035567526794E-3</v>
      </c>
      <c r="AV12" s="317">
        <f t="shared" si="16"/>
        <v>8.3671035567526794E-3</v>
      </c>
      <c r="AW12" s="317">
        <f t="shared" si="16"/>
        <v>8.3671035567526794E-3</v>
      </c>
      <c r="AX12" s="317">
        <f t="shared" si="16"/>
        <v>8.3671035567526794E-3</v>
      </c>
      <c r="AY12" s="317">
        <f t="shared" si="16"/>
        <v>8.3671035567526794E-3</v>
      </c>
      <c r="AZ12" s="317">
        <f t="shared" si="16"/>
        <v>8.3671035567526794E-3</v>
      </c>
      <c r="BA12" s="317">
        <f t="shared" si="16"/>
        <v>8.3671035567526794E-3</v>
      </c>
      <c r="BB12" s="317">
        <f t="shared" si="16"/>
        <v>8.3671035567526794E-3</v>
      </c>
      <c r="BC12" s="317">
        <f t="shared" si="16"/>
        <v>8.3671035567526794E-3</v>
      </c>
      <c r="BD12" s="317">
        <f t="shared" si="16"/>
        <v>8.3671035567526794E-3</v>
      </c>
      <c r="BE12" s="317">
        <f t="shared" si="16"/>
        <v>8.3671035567526794E-3</v>
      </c>
      <c r="BF12" s="317">
        <f t="shared" si="16"/>
        <v>8.3671035567526794E-3</v>
      </c>
      <c r="BG12" s="317">
        <f t="shared" si="16"/>
        <v>8.3671035567526794E-3</v>
      </c>
      <c r="BH12" s="317">
        <f t="shared" si="16"/>
        <v>8.3671035567526794E-3</v>
      </c>
      <c r="BI12" s="317">
        <f t="shared" si="16"/>
        <v>8.3671035567526794E-3</v>
      </c>
      <c r="BJ12" s="317">
        <f t="shared" si="16"/>
        <v>8.3671035567526794E-3</v>
      </c>
      <c r="BK12" s="317">
        <f t="shared" si="16"/>
        <v>8.3671035567526794E-3</v>
      </c>
      <c r="BL12" s="317">
        <f t="shared" si="16"/>
        <v>8.3671035567526794E-3</v>
      </c>
      <c r="BM12" s="317">
        <f t="shared" si="16"/>
        <v>8.3671035567526794E-3</v>
      </c>
      <c r="BN12">
        <f t="shared" si="16"/>
        <v>8.3671035567526794E-3</v>
      </c>
      <c r="BO12">
        <f t="shared" si="16"/>
        <v>8.3671035567526794E-3</v>
      </c>
      <c r="BP12">
        <f t="shared" si="16"/>
        <v>8.3671035567526794E-3</v>
      </c>
      <c r="BQ12">
        <f t="shared" si="16"/>
        <v>8.3671035567526794E-3</v>
      </c>
    </row>
    <row r="13" spans="1:69">
      <c r="A13" s="109" t="s">
        <v>398</v>
      </c>
      <c r="B13" s="109"/>
      <c r="C13" s="318" t="s">
        <v>391</v>
      </c>
      <c r="D13" s="316">
        <f>D11*D12</f>
        <v>6.5514420849373478E-2</v>
      </c>
      <c r="E13" s="316">
        <f t="shared" ref="E13:BP13" si="17">E11*E12</f>
        <v>6.6267460169481221E-2</v>
      </c>
      <c r="F13" s="316">
        <f t="shared" si="17"/>
        <v>6.7020499489588964E-2</v>
      </c>
      <c r="G13" s="316">
        <f t="shared" si="17"/>
        <v>7.0122534754586296E-2</v>
      </c>
      <c r="H13" s="316">
        <f t="shared" si="17"/>
        <v>8.1668026256127721E-2</v>
      </c>
      <c r="I13" s="316">
        <f t="shared" si="17"/>
        <v>8.8546579997356337E-2</v>
      </c>
      <c r="J13" s="316">
        <f t="shared" si="17"/>
        <v>9.6171321957532571E-2</v>
      </c>
      <c r="K13" s="316">
        <f t="shared" si="17"/>
        <v>9.5511708868763381E-2</v>
      </c>
      <c r="L13" s="316">
        <f t="shared" si="17"/>
        <v>9.2048247522901125E-2</v>
      </c>
      <c r="M13" s="316">
        <f t="shared" si="17"/>
        <v>9.2129823372643527E-2</v>
      </c>
      <c r="N13" s="316">
        <f t="shared" si="17"/>
        <v>9.4363425240148388E-2</v>
      </c>
      <c r="O13" s="316">
        <f t="shared" si="17"/>
        <v>9.6271307566252864E-2</v>
      </c>
      <c r="P13" s="316">
        <f t="shared" si="17"/>
        <v>9.6622151228676581E-2</v>
      </c>
      <c r="Q13" s="316">
        <f t="shared" si="17"/>
        <v>9.6891729215691558E-2</v>
      </c>
      <c r="R13" s="316">
        <f t="shared" si="17"/>
        <v>9.7757279816436241E-2</v>
      </c>
      <c r="S13" s="316">
        <f t="shared" si="17"/>
        <v>9.8122701672540183E-2</v>
      </c>
      <c r="T13" s="316">
        <f t="shared" si="17"/>
        <v>9.6438217848839186E-2</v>
      </c>
      <c r="U13" s="316">
        <f t="shared" si="17"/>
        <v>9.3794893932169651E-2</v>
      </c>
      <c r="V13" s="316">
        <f t="shared" si="17"/>
        <v>9.2160822560456643E-2</v>
      </c>
      <c r="W13" s="316">
        <f t="shared" si="17"/>
        <v>9.117076433308656E-2</v>
      </c>
      <c r="X13" s="316">
        <f t="shared" si="17"/>
        <v>9.1391207056546103E-2</v>
      </c>
      <c r="Y13" s="316">
        <f t="shared" si="17"/>
        <v>8.9370293554160249E-2</v>
      </c>
      <c r="Z13" s="316">
        <f t="shared" si="17"/>
        <v>8.7392330074206409E-2</v>
      </c>
      <c r="AA13" s="316">
        <f t="shared" si="17"/>
        <v>8.5708448353623623E-2</v>
      </c>
      <c r="AB13" s="316">
        <f t="shared" si="17"/>
        <v>8.4591930225881268E-2</v>
      </c>
      <c r="AC13" s="316">
        <f t="shared" si="17"/>
        <v>2.189465884385364E-4</v>
      </c>
      <c r="AD13" s="316">
        <f t="shared" si="17"/>
        <v>2.189465884385364E-4</v>
      </c>
      <c r="AE13" s="316">
        <f t="shared" si="17"/>
        <v>2.189465884385364E-4</v>
      </c>
      <c r="AF13" s="316">
        <f t="shared" si="17"/>
        <v>2.189465884385364E-4</v>
      </c>
      <c r="AG13" s="316">
        <f t="shared" si="17"/>
        <v>2.189465884385364E-4</v>
      </c>
      <c r="AH13" s="316">
        <f t="shared" si="17"/>
        <v>2.189465884385364E-4</v>
      </c>
      <c r="AI13" s="316">
        <f t="shared" si="17"/>
        <v>2.189465884385364E-4</v>
      </c>
      <c r="AJ13" s="316">
        <f t="shared" si="17"/>
        <v>2.189465884385364E-4</v>
      </c>
      <c r="AK13" s="316">
        <f t="shared" si="17"/>
        <v>2.189465884385364E-4</v>
      </c>
      <c r="AL13" s="316">
        <f t="shared" si="17"/>
        <v>2.189465884385364E-4</v>
      </c>
      <c r="AM13" s="316">
        <f t="shared" si="17"/>
        <v>2.189465884385364E-4</v>
      </c>
      <c r="AN13" s="316">
        <f t="shared" si="17"/>
        <v>2.189465884385364E-4</v>
      </c>
      <c r="AO13" s="316">
        <f t="shared" si="17"/>
        <v>2.189465884385364E-4</v>
      </c>
      <c r="AP13" s="316">
        <f t="shared" si="17"/>
        <v>2.189465884385364E-4</v>
      </c>
      <c r="AQ13" s="316">
        <f t="shared" si="17"/>
        <v>2.189465884385364E-4</v>
      </c>
      <c r="AR13" s="316">
        <f t="shared" si="17"/>
        <v>2.189465884385364E-4</v>
      </c>
      <c r="AS13" s="316">
        <f t="shared" si="17"/>
        <v>2.189465884385364E-4</v>
      </c>
      <c r="AT13" s="316">
        <f t="shared" si="17"/>
        <v>2.189465884385364E-4</v>
      </c>
      <c r="AU13" s="316">
        <f t="shared" si="17"/>
        <v>2.189465884385364E-4</v>
      </c>
      <c r="AV13" s="316">
        <f t="shared" si="17"/>
        <v>2.189465884385364E-4</v>
      </c>
      <c r="AW13" s="316">
        <f t="shared" si="17"/>
        <v>2.189465884385364E-4</v>
      </c>
      <c r="AX13" s="316">
        <f t="shared" si="17"/>
        <v>2.189465884385364E-4</v>
      </c>
      <c r="AY13" s="316">
        <f t="shared" si="17"/>
        <v>2.189465884385364E-4</v>
      </c>
      <c r="AZ13" s="316">
        <f t="shared" si="17"/>
        <v>2.189465884385364E-4</v>
      </c>
      <c r="BA13" s="316">
        <f t="shared" si="17"/>
        <v>2.189465884385364E-4</v>
      </c>
      <c r="BB13" s="316">
        <f t="shared" si="17"/>
        <v>2.189465884385364E-4</v>
      </c>
      <c r="BC13" s="316">
        <f t="shared" si="17"/>
        <v>2.189465884385364E-4</v>
      </c>
      <c r="BD13" s="316">
        <f t="shared" si="17"/>
        <v>2.189465884385364E-4</v>
      </c>
      <c r="BE13" s="316">
        <f t="shared" si="17"/>
        <v>2.189465884385364E-4</v>
      </c>
      <c r="BF13" s="316">
        <f t="shared" si="17"/>
        <v>2.189465884385364E-4</v>
      </c>
      <c r="BG13" s="316">
        <f t="shared" si="17"/>
        <v>2.189465884385364E-4</v>
      </c>
      <c r="BH13" s="316">
        <f t="shared" si="17"/>
        <v>2.189465884385364E-4</v>
      </c>
      <c r="BI13" s="316">
        <f t="shared" si="17"/>
        <v>2.189465884385364E-4</v>
      </c>
      <c r="BJ13" s="316">
        <f t="shared" si="17"/>
        <v>2.189465884385364E-4</v>
      </c>
      <c r="BK13" s="316">
        <f t="shared" si="17"/>
        <v>2.189465884385364E-4</v>
      </c>
      <c r="BL13" s="316">
        <f t="shared" si="17"/>
        <v>2.189465884385364E-4</v>
      </c>
      <c r="BM13" s="316">
        <f t="shared" si="17"/>
        <v>2.189465884385364E-4</v>
      </c>
      <c r="BN13">
        <f t="shared" si="17"/>
        <v>2.189465884385364E-4</v>
      </c>
      <c r="BO13">
        <f t="shared" si="17"/>
        <v>2.189465884385364E-4</v>
      </c>
      <c r="BP13">
        <f t="shared" si="17"/>
        <v>2.189465884385364E-4</v>
      </c>
      <c r="BQ13">
        <f t="shared" ref="BQ13" si="18">BQ11*BQ12</f>
        <v>2.189465884385364E-4</v>
      </c>
    </row>
    <row r="14" spans="1:69">
      <c r="A14" s="64"/>
      <c r="B14" s="64"/>
      <c r="C14" s="429"/>
      <c r="D14" s="316"/>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6"/>
      <c r="AU14" s="316"/>
      <c r="AV14" s="316"/>
      <c r="AW14" s="316"/>
      <c r="AX14" s="316"/>
      <c r="AY14" s="316"/>
      <c r="AZ14" s="316"/>
      <c r="BA14" s="316"/>
      <c r="BB14" s="316"/>
      <c r="BC14" s="316"/>
      <c r="BD14" s="316"/>
      <c r="BE14" s="316"/>
      <c r="BF14" s="316"/>
      <c r="BG14" s="316"/>
      <c r="BH14" s="316"/>
      <c r="BI14" s="316"/>
      <c r="BJ14" s="316"/>
      <c r="BK14" s="316"/>
      <c r="BL14" s="316"/>
      <c r="BM14" s="316"/>
    </row>
    <row r="15" spans="1:69" s="1" customFormat="1" ht="15.75" customHeight="1">
      <c r="A15" s="121" t="s">
        <v>399</v>
      </c>
      <c r="B15" s="122"/>
      <c r="C15" s="318" t="s">
        <v>391</v>
      </c>
      <c r="D15" s="472">
        <f>'Railbelt Utilities Avoided Cost'!B5</f>
        <v>7.8329999999999997E-2</v>
      </c>
      <c r="E15" s="316">
        <f>D$15*(1+EIA_AEO_HenryHubForecast_2026!D$43)</f>
        <v>7.2985138567953953E-2</v>
      </c>
      <c r="F15" s="316">
        <f>E$15*(1+EIA_AEO_HenryHubForecast_2026!E$43)</f>
        <v>7.4062284769533041E-2</v>
      </c>
      <c r="G15" s="316">
        <f>F$15*(1+EIA_AEO_HenryHubForecast_2026!F$43)</f>
        <v>7.7490248167464068E-2</v>
      </c>
      <c r="H15" s="316">
        <f>G$15*(1+EIA_AEO_HenryHubForecast_2026!G$43)</f>
        <v>9.0248814365918237E-2</v>
      </c>
      <c r="I15" s="316">
        <f>H$15*(1+EIA_AEO_HenryHubForecast_2026!H$43)</f>
        <v>9.7850091734263539E-2</v>
      </c>
      <c r="J15" s="316">
        <f>I$15*(1+EIA_AEO_HenryHubForecast_2026!I$43)</f>
        <v>0.10627595866526876</v>
      </c>
      <c r="K15" s="316">
        <f>J$15*(1+EIA_AEO_HenryHubForecast_2026!J$43)</f>
        <v>0.10554704060601551</v>
      </c>
      <c r="L15" s="316">
        <f>K$15*(1+EIA_AEO_HenryHubForecast_2026!K$43)</f>
        <v>0.10171967640492705</v>
      </c>
      <c r="M15" s="316">
        <f>L$15*(1+EIA_AEO_HenryHubForecast_2026!L$43)</f>
        <v>0.10180982335787353</v>
      </c>
      <c r="N15" s="316">
        <f>M$15*(1+EIA_AEO_HenryHubForecast_2026!M$43)</f>
        <v>0.10427810782057891</v>
      </c>
      <c r="O15" s="316">
        <f>N$15*(1+EIA_AEO_HenryHubForecast_2026!N$43)</f>
        <v>0.10638644967447181</v>
      </c>
      <c r="P15" s="316">
        <f>O$15*(1+EIA_AEO_HenryHubForecast_2026!O$43)</f>
        <v>0.10677415617373549</v>
      </c>
      <c r="Q15" s="316">
        <f>P$15*(1+EIA_AEO_HenryHubForecast_2026!P$43)</f>
        <v>0.10707205848413236</v>
      </c>
      <c r="R15" s="316">
        <f>Q$15*(1+EIA_AEO_HenryHubForecast_2026!Q$43)</f>
        <v>0.1080285517296766</v>
      </c>
      <c r="S15" s="316">
        <f>R$15*(1+EIA_AEO_HenryHubForecast_2026!R$43)</f>
        <v>0.10843236814068358</v>
      </c>
      <c r="T15" s="316">
        <f>S$15*(1+EIA_AEO_HenryHubForecast_2026!S$43)</f>
        <v>0.10657089707450634</v>
      </c>
      <c r="U15" s="316">
        <f>T$15*(1+EIA_AEO_HenryHubForecast_2026!T$43)</f>
        <v>0.1036498414251836</v>
      </c>
      <c r="V15" s="316">
        <f>U$15*(1+EIA_AEO_HenryHubForecast_2026!U$43)</f>
        <v>0.10184407960324507</v>
      </c>
      <c r="W15" s="316">
        <f>V$15*(1+EIA_AEO_HenryHubForecast_2026!V$43)</f>
        <v>0.10074999682361295</v>
      </c>
      <c r="X15" s="316">
        <f>W$15*(1+EIA_AEO_HenryHubForecast_2026!W$43)</f>
        <v>0.10099360127127555</v>
      </c>
      <c r="Y15" s="316">
        <f>X$15*(1+EIA_AEO_HenryHubForecast_2026!X$43)</f>
        <v>9.8760352154241643E-2</v>
      </c>
      <c r="Z15" s="316">
        <f>Y$15*(1+EIA_AEO_HenryHubForecast_2026!Y$43)</f>
        <v>9.6574565780942034E-2</v>
      </c>
      <c r="AA15" s="316">
        <f>Z$15*(1+EIA_AEO_HenryHubForecast_2026!Z$43)</f>
        <v>9.471376008033118E-2</v>
      </c>
      <c r="AB15" s="316">
        <f>AA$15*(1+EIA_AEO_HenryHubForecast_2026!AA$43)</f>
        <v>9.3479930369168768E-2</v>
      </c>
      <c r="AC15" s="316">
        <f>AB$15*(1+EIA_AEO_HenryHubForecast_2026!AB$43)</f>
        <v>2.4195111504311594E-4</v>
      </c>
      <c r="AD15" s="316">
        <f t="shared" ref="AD15:BQ15" si="19">$AA$15</f>
        <v>9.471376008033118E-2</v>
      </c>
      <c r="AE15" s="316">
        <f t="shared" si="19"/>
        <v>9.471376008033118E-2</v>
      </c>
      <c r="AF15" s="316">
        <f t="shared" si="19"/>
        <v>9.471376008033118E-2</v>
      </c>
      <c r="AG15" s="316">
        <f t="shared" si="19"/>
        <v>9.471376008033118E-2</v>
      </c>
      <c r="AH15" s="316">
        <f t="shared" si="19"/>
        <v>9.471376008033118E-2</v>
      </c>
      <c r="AI15" s="316">
        <f t="shared" si="19"/>
        <v>9.471376008033118E-2</v>
      </c>
      <c r="AJ15" s="316">
        <f t="shared" si="19"/>
        <v>9.471376008033118E-2</v>
      </c>
      <c r="AK15" s="316">
        <f t="shared" si="19"/>
        <v>9.471376008033118E-2</v>
      </c>
      <c r="AL15" s="316">
        <f t="shared" si="19"/>
        <v>9.471376008033118E-2</v>
      </c>
      <c r="AM15" s="316">
        <f t="shared" si="19"/>
        <v>9.471376008033118E-2</v>
      </c>
      <c r="AN15" s="316">
        <f t="shared" si="19"/>
        <v>9.471376008033118E-2</v>
      </c>
      <c r="AO15" s="316">
        <f t="shared" si="19"/>
        <v>9.471376008033118E-2</v>
      </c>
      <c r="AP15" s="316">
        <f t="shared" si="19"/>
        <v>9.471376008033118E-2</v>
      </c>
      <c r="AQ15" s="316">
        <f t="shared" si="19"/>
        <v>9.471376008033118E-2</v>
      </c>
      <c r="AR15" s="316">
        <f t="shared" si="19"/>
        <v>9.471376008033118E-2</v>
      </c>
      <c r="AS15" s="316">
        <f t="shared" si="19"/>
        <v>9.471376008033118E-2</v>
      </c>
      <c r="AT15" s="316">
        <f t="shared" si="19"/>
        <v>9.471376008033118E-2</v>
      </c>
      <c r="AU15" s="316">
        <f t="shared" si="19"/>
        <v>9.471376008033118E-2</v>
      </c>
      <c r="AV15" s="316">
        <f t="shared" si="19"/>
        <v>9.471376008033118E-2</v>
      </c>
      <c r="AW15" s="316">
        <f t="shared" si="19"/>
        <v>9.471376008033118E-2</v>
      </c>
      <c r="AX15" s="316">
        <f t="shared" si="19"/>
        <v>9.471376008033118E-2</v>
      </c>
      <c r="AY15" s="316">
        <f t="shared" si="19"/>
        <v>9.471376008033118E-2</v>
      </c>
      <c r="AZ15" s="316">
        <f t="shared" si="19"/>
        <v>9.471376008033118E-2</v>
      </c>
      <c r="BA15" s="316">
        <f t="shared" si="19"/>
        <v>9.471376008033118E-2</v>
      </c>
      <c r="BB15" s="316">
        <f t="shared" si="19"/>
        <v>9.471376008033118E-2</v>
      </c>
      <c r="BC15" s="316">
        <f t="shared" si="19"/>
        <v>9.471376008033118E-2</v>
      </c>
      <c r="BD15" s="316">
        <f t="shared" si="19"/>
        <v>9.471376008033118E-2</v>
      </c>
      <c r="BE15" s="316">
        <f t="shared" si="19"/>
        <v>9.471376008033118E-2</v>
      </c>
      <c r="BF15" s="316">
        <f t="shared" si="19"/>
        <v>9.471376008033118E-2</v>
      </c>
      <c r="BG15" s="316">
        <f t="shared" si="19"/>
        <v>9.471376008033118E-2</v>
      </c>
      <c r="BH15" s="316">
        <f t="shared" si="19"/>
        <v>9.471376008033118E-2</v>
      </c>
      <c r="BI15" s="316">
        <f t="shared" si="19"/>
        <v>9.471376008033118E-2</v>
      </c>
      <c r="BJ15" s="316">
        <f t="shared" si="19"/>
        <v>9.471376008033118E-2</v>
      </c>
      <c r="BK15" s="316">
        <f t="shared" si="19"/>
        <v>9.471376008033118E-2</v>
      </c>
      <c r="BL15" s="316">
        <f t="shared" si="19"/>
        <v>9.471376008033118E-2</v>
      </c>
      <c r="BM15" s="316">
        <f t="shared" si="19"/>
        <v>9.471376008033118E-2</v>
      </c>
      <c r="BN15" s="484">
        <f t="shared" si="19"/>
        <v>9.471376008033118E-2</v>
      </c>
      <c r="BO15" s="484">
        <f t="shared" si="19"/>
        <v>9.471376008033118E-2</v>
      </c>
      <c r="BP15" s="484">
        <f t="shared" si="19"/>
        <v>9.471376008033118E-2</v>
      </c>
      <c r="BQ15" s="484">
        <f t="shared" si="19"/>
        <v>9.471376008033118E-2</v>
      </c>
    </row>
    <row r="16" spans="1:69">
      <c r="A16" s="5" t="s">
        <v>400</v>
      </c>
    </row>
    <row r="17" spans="1:69">
      <c r="D17" s="48"/>
    </row>
    <row r="18" spans="1:69">
      <c r="A18" s="108" t="s">
        <v>401</v>
      </c>
      <c r="B18" s="108"/>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09"/>
      <c r="BG18" s="109"/>
      <c r="BH18" s="109"/>
      <c r="BI18" s="109"/>
      <c r="BJ18" s="109"/>
      <c r="BK18" s="109"/>
      <c r="BL18" s="109"/>
      <c r="BM18" s="109"/>
      <c r="BN18" s="109"/>
      <c r="BO18" s="109"/>
      <c r="BP18" s="109"/>
      <c r="BQ18" s="109"/>
    </row>
    <row r="20" spans="1:69" ht="15">
      <c r="A20" s="109"/>
      <c r="B20" s="109"/>
      <c r="C20" s="109"/>
      <c r="D20" s="120">
        <f>D2</f>
        <v>2025</v>
      </c>
      <c r="E20" s="120">
        <f t="shared" ref="E20:BP20" si="20">E2</f>
        <v>2026</v>
      </c>
      <c r="F20" s="120">
        <f t="shared" si="20"/>
        <v>2027</v>
      </c>
      <c r="G20" s="120">
        <f t="shared" si="20"/>
        <v>2028</v>
      </c>
      <c r="H20" s="120">
        <f t="shared" si="20"/>
        <v>2029</v>
      </c>
      <c r="I20" s="120">
        <f t="shared" si="20"/>
        <v>2030</v>
      </c>
      <c r="J20" s="120">
        <f t="shared" si="20"/>
        <v>2031</v>
      </c>
      <c r="K20" s="120">
        <f t="shared" si="20"/>
        <v>2032</v>
      </c>
      <c r="L20" s="120">
        <f t="shared" si="20"/>
        <v>2033</v>
      </c>
      <c r="M20" s="120">
        <f t="shared" si="20"/>
        <v>2034</v>
      </c>
      <c r="N20" s="120">
        <f t="shared" si="20"/>
        <v>2035</v>
      </c>
      <c r="O20" s="120">
        <f t="shared" si="20"/>
        <v>2036</v>
      </c>
      <c r="P20" s="120">
        <f t="shared" si="20"/>
        <v>2037</v>
      </c>
      <c r="Q20" s="120">
        <f t="shared" si="20"/>
        <v>2038</v>
      </c>
      <c r="R20" s="120">
        <f t="shared" si="20"/>
        <v>2039</v>
      </c>
      <c r="S20" s="120">
        <f t="shared" si="20"/>
        <v>2040</v>
      </c>
      <c r="T20" s="120">
        <f t="shared" si="20"/>
        <v>2041</v>
      </c>
      <c r="U20" s="120">
        <f t="shared" si="20"/>
        <v>2042</v>
      </c>
      <c r="V20" s="120">
        <f t="shared" si="20"/>
        <v>2043</v>
      </c>
      <c r="W20" s="120">
        <f t="shared" si="20"/>
        <v>2044</v>
      </c>
      <c r="X20" s="120">
        <f t="shared" si="20"/>
        <v>2045</v>
      </c>
      <c r="Y20" s="120">
        <f t="shared" si="20"/>
        <v>2046</v>
      </c>
      <c r="Z20" s="120">
        <f t="shared" si="20"/>
        <v>2047</v>
      </c>
      <c r="AA20" s="120">
        <f t="shared" si="20"/>
        <v>2048</v>
      </c>
      <c r="AB20" s="120">
        <f t="shared" si="20"/>
        <v>2049</v>
      </c>
      <c r="AC20" s="120">
        <f t="shared" si="20"/>
        <v>2050</v>
      </c>
      <c r="AD20" s="120">
        <f t="shared" si="20"/>
        <v>2051</v>
      </c>
      <c r="AE20" s="120">
        <f t="shared" si="20"/>
        <v>2052</v>
      </c>
      <c r="AF20" s="120">
        <f t="shared" si="20"/>
        <v>2053</v>
      </c>
      <c r="AG20" s="120">
        <f t="shared" si="20"/>
        <v>2054</v>
      </c>
      <c r="AH20" s="120">
        <f t="shared" si="20"/>
        <v>2055</v>
      </c>
      <c r="AI20" s="120">
        <f t="shared" si="20"/>
        <v>2056</v>
      </c>
      <c r="AJ20" s="120">
        <f t="shared" si="20"/>
        <v>2057</v>
      </c>
      <c r="AK20" s="120">
        <f t="shared" si="20"/>
        <v>2058</v>
      </c>
      <c r="AL20" s="120">
        <f t="shared" si="20"/>
        <v>2059</v>
      </c>
      <c r="AM20" s="120">
        <f t="shared" si="20"/>
        <v>2060</v>
      </c>
      <c r="AN20" s="120">
        <f t="shared" si="20"/>
        <v>2061</v>
      </c>
      <c r="AO20" s="120">
        <f t="shared" si="20"/>
        <v>2062</v>
      </c>
      <c r="AP20" s="120">
        <f t="shared" si="20"/>
        <v>2063</v>
      </c>
      <c r="AQ20" s="120">
        <f t="shared" si="20"/>
        <v>2064</v>
      </c>
      <c r="AR20" s="120">
        <f t="shared" si="20"/>
        <v>2065</v>
      </c>
      <c r="AS20" s="120">
        <f t="shared" si="20"/>
        <v>2066</v>
      </c>
      <c r="AT20" s="120">
        <f t="shared" si="20"/>
        <v>2067</v>
      </c>
      <c r="AU20" s="120">
        <f t="shared" si="20"/>
        <v>2068</v>
      </c>
      <c r="AV20" s="120">
        <f t="shared" si="20"/>
        <v>2069</v>
      </c>
      <c r="AW20" s="120">
        <f t="shared" si="20"/>
        <v>2070</v>
      </c>
      <c r="AX20" s="120">
        <f t="shared" si="20"/>
        <v>2071</v>
      </c>
      <c r="AY20" s="120">
        <f t="shared" si="20"/>
        <v>2072</v>
      </c>
      <c r="AZ20" s="120">
        <f t="shared" si="20"/>
        <v>2073</v>
      </c>
      <c r="BA20" s="120">
        <f t="shared" si="20"/>
        <v>2074</v>
      </c>
      <c r="BB20" s="120">
        <f t="shared" si="20"/>
        <v>2075</v>
      </c>
      <c r="BC20" s="120">
        <f t="shared" si="20"/>
        <v>2076</v>
      </c>
      <c r="BD20" s="120">
        <f t="shared" si="20"/>
        <v>2077</v>
      </c>
      <c r="BE20" s="120">
        <f t="shared" si="20"/>
        <v>2078</v>
      </c>
      <c r="BF20" s="120">
        <f t="shared" si="20"/>
        <v>2079</v>
      </c>
      <c r="BG20" s="120">
        <f t="shared" si="20"/>
        <v>2080</v>
      </c>
      <c r="BH20" s="120">
        <f t="shared" si="20"/>
        <v>2081</v>
      </c>
      <c r="BI20" s="120">
        <f t="shared" si="20"/>
        <v>2082</v>
      </c>
      <c r="BJ20" s="120">
        <f t="shared" si="20"/>
        <v>2083</v>
      </c>
      <c r="BK20" s="120">
        <f t="shared" si="20"/>
        <v>2084</v>
      </c>
      <c r="BL20" s="120">
        <f t="shared" si="20"/>
        <v>2085</v>
      </c>
      <c r="BM20" s="120">
        <f t="shared" si="20"/>
        <v>2086</v>
      </c>
      <c r="BN20" s="120">
        <f t="shared" si="20"/>
        <v>2087</v>
      </c>
      <c r="BO20" s="120">
        <f t="shared" si="20"/>
        <v>2088</v>
      </c>
      <c r="BP20" s="120">
        <f t="shared" si="20"/>
        <v>2089</v>
      </c>
      <c r="BQ20" s="120">
        <f t="shared" ref="BQ20" si="21">BQ2</f>
        <v>2090</v>
      </c>
    </row>
    <row r="21" spans="1:69">
      <c r="A21" s="121" t="s">
        <v>402</v>
      </c>
      <c r="B21" s="109"/>
      <c r="C21" s="315" t="s">
        <v>391</v>
      </c>
      <c r="D21" s="236">
        <f>'Railbelt Utilities Avoided Cost'!B6</f>
        <v>0.16009000000000001</v>
      </c>
      <c r="E21" s="316">
        <f>D$21*(1+EIA_AEO_HenryHubForecast_2026!D$43)</f>
        <v>0.14916623047802566</v>
      </c>
      <c r="F21" s="316">
        <f>E$21*(1+EIA_AEO_HenryHubForecast_2026!E$43)</f>
        <v>0.15136769014112786</v>
      </c>
      <c r="G21" s="316">
        <f>F$21*(1+EIA_AEO_HenryHubForecast_2026!F$43)</f>
        <v>0.15837372436013433</v>
      </c>
      <c r="H21" s="316">
        <f>G$21*(1+EIA_AEO_HenryHubForecast_2026!G$43)</f>
        <v>0.18444954285509832</v>
      </c>
      <c r="I21" s="316">
        <f>H$21*(1+EIA_AEO_HenryHubForecast_2026!H$43)</f>
        <v>0.19998495066689967</v>
      </c>
      <c r="J21" s="316">
        <f>I$21*(1+EIA_AEO_HenryHubForecast_2026!I$43)</f>
        <v>0.21720564563670211</v>
      </c>
      <c r="K21" s="316">
        <f>J$21*(1+EIA_AEO_HenryHubForecast_2026!J$43)</f>
        <v>0.21571589085429624</v>
      </c>
      <c r="L21" s="316">
        <f>K$21*(1+EIA_AEO_HenryHubForecast_2026!K$43)</f>
        <v>0.20789356562830041</v>
      </c>
      <c r="M21" s="316">
        <f>L$21*(1+EIA_AEO_HenryHubForecast_2026!L$43)</f>
        <v>0.20807780698789705</v>
      </c>
      <c r="N21" s="316">
        <f>M$21*(1+EIA_AEO_HenryHubForecast_2026!M$43)</f>
        <v>0.21312245986207687</v>
      </c>
      <c r="O21" s="316">
        <f>N$21*(1+EIA_AEO_HenryHubForecast_2026!N$43)</f>
        <v>0.21743146595667298</v>
      </c>
      <c r="P21" s="316">
        <f>O$21*(1+EIA_AEO_HenryHubForecast_2026!O$43)</f>
        <v>0.21822385627286248</v>
      </c>
      <c r="Q21" s="316">
        <f>P$21*(1+EIA_AEO_HenryHubForecast_2026!P$43)</f>
        <v>0.21883270576694436</v>
      </c>
      <c r="R21" s="316">
        <f>Q$21*(1+EIA_AEO_HenryHubForecast_2026!Q$43)</f>
        <v>0.22078757623393247</v>
      </c>
      <c r="S21" s="316">
        <f>R$21*(1+EIA_AEO_HenryHubForecast_2026!R$43)</f>
        <v>0.22161289181210311</v>
      </c>
      <c r="T21" s="316">
        <f>S$21*(1+EIA_AEO_HenryHubForecast_2026!S$43)</f>
        <v>0.2178084375419089</v>
      </c>
      <c r="U21" s="316">
        <f>T$21*(1+EIA_AEO_HenryHubForecast_2026!T$43)</f>
        <v>0.21183841585289986</v>
      </c>
      <c r="V21" s="316">
        <f>U$21*(1+EIA_AEO_HenryHubForecast_2026!U$43)</f>
        <v>0.20814781952870556</v>
      </c>
      <c r="W21" s="316">
        <f>V$21*(1+EIA_AEO_HenryHubForecast_2026!V$43)</f>
        <v>0.20591174507203117</v>
      </c>
      <c r="X21" s="316">
        <f>W$21*(1+EIA_AEO_HenryHubForecast_2026!W$43)</f>
        <v>0.20640962118624417</v>
      </c>
      <c r="Y21" s="316">
        <f>X$21*(1+EIA_AEO_HenryHubForecast_2026!X$43)</f>
        <v>0.20184533098905333</v>
      </c>
      <c r="Z21" s="316">
        <f>Y$21*(1+EIA_AEO_HenryHubForecast_2026!Y$43)</f>
        <v>0.19737804463003975</v>
      </c>
      <c r="AA21" s="316">
        <f>Z$21*(1+EIA_AEO_HenryHubForecast_2026!Z$43)</f>
        <v>0.19357495022673588</v>
      </c>
      <c r="AB21" s="316">
        <f>AA$21*(1+EIA_AEO_HenryHubForecast_2026!AA$43)</f>
        <v>0.19105326251500357</v>
      </c>
      <c r="AC21" s="316">
        <f>AB$21*(1+EIA_AEO_HenryHubForecast_2026!AB$43)</f>
        <v>4.94497051030926E-4</v>
      </c>
      <c r="AD21" s="316">
        <f>$AC$21</f>
        <v>4.94497051030926E-4</v>
      </c>
      <c r="AE21" s="316">
        <f t="shared" ref="AE21:BQ21" si="22">$AC$21</f>
        <v>4.94497051030926E-4</v>
      </c>
      <c r="AF21" s="316">
        <f t="shared" si="22"/>
        <v>4.94497051030926E-4</v>
      </c>
      <c r="AG21" s="316">
        <f t="shared" si="22"/>
        <v>4.94497051030926E-4</v>
      </c>
      <c r="AH21" s="316">
        <f t="shared" si="22"/>
        <v>4.94497051030926E-4</v>
      </c>
      <c r="AI21" s="316">
        <f t="shared" si="22"/>
        <v>4.94497051030926E-4</v>
      </c>
      <c r="AJ21" s="316">
        <f t="shared" si="22"/>
        <v>4.94497051030926E-4</v>
      </c>
      <c r="AK21" s="316">
        <f t="shared" si="22"/>
        <v>4.94497051030926E-4</v>
      </c>
      <c r="AL21" s="316">
        <f t="shared" si="22"/>
        <v>4.94497051030926E-4</v>
      </c>
      <c r="AM21" s="316">
        <f t="shared" si="22"/>
        <v>4.94497051030926E-4</v>
      </c>
      <c r="AN21" s="316">
        <f t="shared" si="22"/>
        <v>4.94497051030926E-4</v>
      </c>
      <c r="AO21" s="316">
        <f t="shared" si="22"/>
        <v>4.94497051030926E-4</v>
      </c>
      <c r="AP21" s="316">
        <f t="shared" si="22"/>
        <v>4.94497051030926E-4</v>
      </c>
      <c r="AQ21" s="316">
        <f t="shared" si="22"/>
        <v>4.94497051030926E-4</v>
      </c>
      <c r="AR21" s="316">
        <f t="shared" si="22"/>
        <v>4.94497051030926E-4</v>
      </c>
      <c r="AS21" s="316">
        <f t="shared" si="22"/>
        <v>4.94497051030926E-4</v>
      </c>
      <c r="AT21" s="316">
        <f t="shared" si="22"/>
        <v>4.94497051030926E-4</v>
      </c>
      <c r="AU21" s="316">
        <f t="shared" si="22"/>
        <v>4.94497051030926E-4</v>
      </c>
      <c r="AV21" s="316">
        <f t="shared" si="22"/>
        <v>4.94497051030926E-4</v>
      </c>
      <c r="AW21" s="316">
        <f t="shared" si="22"/>
        <v>4.94497051030926E-4</v>
      </c>
      <c r="AX21" s="316">
        <f t="shared" si="22"/>
        <v>4.94497051030926E-4</v>
      </c>
      <c r="AY21" s="316">
        <f t="shared" si="22"/>
        <v>4.94497051030926E-4</v>
      </c>
      <c r="AZ21" s="316">
        <f t="shared" si="22"/>
        <v>4.94497051030926E-4</v>
      </c>
      <c r="BA21" s="316">
        <f t="shared" si="22"/>
        <v>4.94497051030926E-4</v>
      </c>
      <c r="BB21" s="316">
        <f t="shared" si="22"/>
        <v>4.94497051030926E-4</v>
      </c>
      <c r="BC21" s="316">
        <f t="shared" si="22"/>
        <v>4.94497051030926E-4</v>
      </c>
      <c r="BD21" s="316">
        <f t="shared" si="22"/>
        <v>4.94497051030926E-4</v>
      </c>
      <c r="BE21" s="316">
        <f t="shared" si="22"/>
        <v>4.94497051030926E-4</v>
      </c>
      <c r="BF21" s="316">
        <f t="shared" si="22"/>
        <v>4.94497051030926E-4</v>
      </c>
      <c r="BG21" s="316">
        <f t="shared" si="22"/>
        <v>4.94497051030926E-4</v>
      </c>
      <c r="BH21" s="316">
        <f t="shared" si="22"/>
        <v>4.94497051030926E-4</v>
      </c>
      <c r="BI21" s="316">
        <f t="shared" si="22"/>
        <v>4.94497051030926E-4</v>
      </c>
      <c r="BJ21" s="316">
        <f t="shared" si="22"/>
        <v>4.94497051030926E-4</v>
      </c>
      <c r="BK21" s="316">
        <f t="shared" si="22"/>
        <v>4.94497051030926E-4</v>
      </c>
      <c r="BL21" s="316">
        <f t="shared" si="22"/>
        <v>4.94497051030926E-4</v>
      </c>
      <c r="BM21" s="316">
        <f t="shared" si="22"/>
        <v>4.94497051030926E-4</v>
      </c>
      <c r="BN21">
        <f t="shared" si="22"/>
        <v>4.94497051030926E-4</v>
      </c>
      <c r="BO21">
        <f t="shared" si="22"/>
        <v>4.94497051030926E-4</v>
      </c>
      <c r="BP21">
        <f t="shared" si="22"/>
        <v>4.94497051030926E-4</v>
      </c>
      <c r="BQ21">
        <f t="shared" si="22"/>
        <v>4.94497051030926E-4</v>
      </c>
    </row>
    <row r="22" spans="1:69">
      <c r="A22" s="121" t="s">
        <v>402</v>
      </c>
      <c r="B22" s="123"/>
      <c r="C22" s="315" t="s">
        <v>391</v>
      </c>
      <c r="D22" s="237">
        <f>D21</f>
        <v>0.16009000000000001</v>
      </c>
      <c r="E22" s="237">
        <f t="shared" ref="E22:AA22" si="23">E21</f>
        <v>0.14916623047802566</v>
      </c>
      <c r="F22" s="237">
        <f t="shared" si="23"/>
        <v>0.15136769014112786</v>
      </c>
      <c r="G22" s="237">
        <f t="shared" si="23"/>
        <v>0.15837372436013433</v>
      </c>
      <c r="H22" s="237">
        <f t="shared" si="23"/>
        <v>0.18444954285509832</v>
      </c>
      <c r="I22" s="237">
        <f t="shared" si="23"/>
        <v>0.19998495066689967</v>
      </c>
      <c r="J22" s="237">
        <f t="shared" si="23"/>
        <v>0.21720564563670211</v>
      </c>
      <c r="K22" s="237">
        <f t="shared" si="23"/>
        <v>0.21571589085429624</v>
      </c>
      <c r="L22" s="237">
        <f t="shared" si="23"/>
        <v>0.20789356562830041</v>
      </c>
      <c r="M22" s="237">
        <f t="shared" si="23"/>
        <v>0.20807780698789705</v>
      </c>
      <c r="N22" s="237">
        <f t="shared" si="23"/>
        <v>0.21312245986207687</v>
      </c>
      <c r="O22" s="237">
        <f t="shared" si="23"/>
        <v>0.21743146595667298</v>
      </c>
      <c r="P22" s="237">
        <f t="shared" si="23"/>
        <v>0.21822385627286248</v>
      </c>
      <c r="Q22" s="237">
        <f t="shared" si="23"/>
        <v>0.21883270576694436</v>
      </c>
      <c r="R22" s="237">
        <f t="shared" si="23"/>
        <v>0.22078757623393247</v>
      </c>
      <c r="S22" s="237">
        <f t="shared" si="23"/>
        <v>0.22161289181210311</v>
      </c>
      <c r="T22" s="237">
        <f t="shared" si="23"/>
        <v>0.2178084375419089</v>
      </c>
      <c r="U22" s="237">
        <f t="shared" si="23"/>
        <v>0.21183841585289986</v>
      </c>
      <c r="V22" s="237">
        <f t="shared" si="23"/>
        <v>0.20814781952870556</v>
      </c>
      <c r="W22" s="237">
        <f t="shared" si="23"/>
        <v>0.20591174507203117</v>
      </c>
      <c r="X22" s="237">
        <f t="shared" si="23"/>
        <v>0.20640962118624417</v>
      </c>
      <c r="Y22" s="237">
        <f t="shared" si="23"/>
        <v>0.20184533098905333</v>
      </c>
      <c r="Z22" s="237">
        <f t="shared" si="23"/>
        <v>0.19737804463003975</v>
      </c>
      <c r="AA22" s="237">
        <f t="shared" si="23"/>
        <v>0.19357495022673588</v>
      </c>
      <c r="AB22" s="237">
        <f>$AA$22</f>
        <v>0.19357495022673588</v>
      </c>
      <c r="AC22" s="237">
        <f t="shared" ref="AC22:BQ22" si="24">$AA$22</f>
        <v>0.19357495022673588</v>
      </c>
      <c r="AD22" s="237">
        <f t="shared" si="24"/>
        <v>0.19357495022673588</v>
      </c>
      <c r="AE22" s="237">
        <f t="shared" si="24"/>
        <v>0.19357495022673588</v>
      </c>
      <c r="AF22" s="237">
        <f t="shared" si="24"/>
        <v>0.19357495022673588</v>
      </c>
      <c r="AG22" s="237">
        <f t="shared" si="24"/>
        <v>0.19357495022673588</v>
      </c>
      <c r="AH22" s="237">
        <f t="shared" si="24"/>
        <v>0.19357495022673588</v>
      </c>
      <c r="AI22" s="237">
        <f t="shared" si="24"/>
        <v>0.19357495022673588</v>
      </c>
      <c r="AJ22" s="237">
        <f t="shared" si="24"/>
        <v>0.19357495022673588</v>
      </c>
      <c r="AK22" s="237">
        <f t="shared" si="24"/>
        <v>0.19357495022673588</v>
      </c>
      <c r="AL22" s="237">
        <f t="shared" si="24"/>
        <v>0.19357495022673588</v>
      </c>
      <c r="AM22" s="237">
        <f t="shared" si="24"/>
        <v>0.19357495022673588</v>
      </c>
      <c r="AN22" s="237">
        <f t="shared" si="24"/>
        <v>0.19357495022673588</v>
      </c>
      <c r="AO22" s="237">
        <f t="shared" si="24"/>
        <v>0.19357495022673588</v>
      </c>
      <c r="AP22" s="237">
        <f t="shared" si="24"/>
        <v>0.19357495022673588</v>
      </c>
      <c r="AQ22" s="237">
        <f t="shared" si="24"/>
        <v>0.19357495022673588</v>
      </c>
      <c r="AR22" s="237">
        <f t="shared" si="24"/>
        <v>0.19357495022673588</v>
      </c>
      <c r="AS22" s="237">
        <f t="shared" si="24"/>
        <v>0.19357495022673588</v>
      </c>
      <c r="AT22" s="237">
        <f t="shared" si="24"/>
        <v>0.19357495022673588</v>
      </c>
      <c r="AU22" s="237">
        <f t="shared" si="24"/>
        <v>0.19357495022673588</v>
      </c>
      <c r="AV22" s="237">
        <f t="shared" si="24"/>
        <v>0.19357495022673588</v>
      </c>
      <c r="AW22" s="237">
        <f t="shared" si="24"/>
        <v>0.19357495022673588</v>
      </c>
      <c r="AX22" s="237">
        <f t="shared" si="24"/>
        <v>0.19357495022673588</v>
      </c>
      <c r="AY22" s="237">
        <f t="shared" si="24"/>
        <v>0.19357495022673588</v>
      </c>
      <c r="AZ22" s="237">
        <f t="shared" si="24"/>
        <v>0.19357495022673588</v>
      </c>
      <c r="BA22" s="237">
        <f t="shared" si="24"/>
        <v>0.19357495022673588</v>
      </c>
      <c r="BB22" s="237">
        <f t="shared" si="24"/>
        <v>0.19357495022673588</v>
      </c>
      <c r="BC22" s="237">
        <f t="shared" si="24"/>
        <v>0.19357495022673588</v>
      </c>
      <c r="BD22" s="237">
        <f t="shared" si="24"/>
        <v>0.19357495022673588</v>
      </c>
      <c r="BE22" s="237">
        <f t="shared" si="24"/>
        <v>0.19357495022673588</v>
      </c>
      <c r="BF22" s="237">
        <f t="shared" si="24"/>
        <v>0.19357495022673588</v>
      </c>
      <c r="BG22" s="237">
        <f t="shared" si="24"/>
        <v>0.19357495022673588</v>
      </c>
      <c r="BH22" s="237">
        <f t="shared" si="24"/>
        <v>0.19357495022673588</v>
      </c>
      <c r="BI22" s="237">
        <f t="shared" si="24"/>
        <v>0.19357495022673588</v>
      </c>
      <c r="BJ22" s="237">
        <f t="shared" si="24"/>
        <v>0.19357495022673588</v>
      </c>
      <c r="BK22" s="237">
        <f t="shared" si="24"/>
        <v>0.19357495022673588</v>
      </c>
      <c r="BL22" s="237">
        <f t="shared" si="24"/>
        <v>0.19357495022673588</v>
      </c>
      <c r="BM22" s="237">
        <f t="shared" si="24"/>
        <v>0.19357495022673588</v>
      </c>
      <c r="BN22">
        <f t="shared" si="24"/>
        <v>0.19357495022673588</v>
      </c>
      <c r="BO22">
        <f t="shared" si="24"/>
        <v>0.19357495022673588</v>
      </c>
      <c r="BP22">
        <f t="shared" si="24"/>
        <v>0.19357495022673588</v>
      </c>
      <c r="BQ22">
        <f t="shared" si="24"/>
        <v>0.19357495022673588</v>
      </c>
    </row>
    <row r="23" spans="1:69">
      <c r="A23" s="5" t="s">
        <v>403</v>
      </c>
      <c r="B23" s="68"/>
      <c r="C23" s="68"/>
      <c r="D23" s="237"/>
      <c r="E23" s="237"/>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row>
    <row r="24" spans="1:69">
      <c r="A24" s="124" t="s">
        <v>404</v>
      </c>
      <c r="B24" s="123"/>
      <c r="C24" s="315" t="s">
        <v>405</v>
      </c>
      <c r="D24" s="322">
        <f>INDEX('2025 Diesel Fuel Prices'!$C$6:$BR$191,MATCH(RIGHT('Railbelt Price Worksheet'!$A$24,9),'2025 Diesel Fuel Prices'!$C$6:$C$191,0),MATCH('Railbelt Price Worksheet'!D$20,'2025 Diesel Fuel Prices'!$C$5:$BR$5,0))</f>
        <v>2.2400000000000002</v>
      </c>
      <c r="E24" s="322">
        <f>INDEX('2025 Diesel Fuel Prices'!$C$6:$BR$191,MATCH(RIGHT('Railbelt Price Worksheet'!$A$24,9),'2025 Diesel Fuel Prices'!$C$6:$C$191,0),MATCH('Railbelt Price Worksheet'!E$20,'2025 Diesel Fuel Prices'!$C$5:$BR$5,0))</f>
        <v>1.7152816401755246</v>
      </c>
      <c r="F24" s="322">
        <f>INDEX('2025 Diesel Fuel Prices'!$C$6:$BR$191,MATCH(RIGHT('Railbelt Price Worksheet'!$A$24,9),'2025 Diesel Fuel Prices'!$C$6:$C$191,0),MATCH('Railbelt Price Worksheet'!F$20,'2025 Diesel Fuel Prices'!$C$5:$BR$5,0))</f>
        <v>1.9518600537916722</v>
      </c>
      <c r="G24" s="322">
        <f>INDEX('2025 Diesel Fuel Prices'!$C$6:$BR$191,MATCH(RIGHT('Railbelt Price Worksheet'!$A$24,9),'2025 Diesel Fuel Prices'!$C$6:$C$191,0),MATCH('Railbelt Price Worksheet'!G$20,'2025 Diesel Fuel Prices'!$C$5:$BR$5,0))</f>
        <v>2.0916293701281989</v>
      </c>
      <c r="H24" s="322">
        <f>INDEX('2025 Diesel Fuel Prices'!$C$6:$BR$191,MATCH(RIGHT('Railbelt Price Worksheet'!$A$24,9),'2025 Diesel Fuel Prices'!$C$6:$C$191,0),MATCH('Railbelt Price Worksheet'!H$20,'2025 Diesel Fuel Prices'!$C$5:$BR$5,0))</f>
        <v>2.1808769033181266</v>
      </c>
      <c r="I24" s="322">
        <f>INDEX('2025 Diesel Fuel Prices'!$C$6:$BR$191,MATCH(RIGHT('Railbelt Price Worksheet'!$A$24,9),'2025 Diesel Fuel Prices'!$C$6:$C$191,0),MATCH('Railbelt Price Worksheet'!I$20,'2025 Diesel Fuel Prices'!$C$5:$BR$5,0))</f>
        <v>2.2389677461026705</v>
      </c>
      <c r="J24" s="322">
        <f>INDEX('2025 Diesel Fuel Prices'!$C$6:$BR$191,MATCH(RIGHT('Railbelt Price Worksheet'!$A$24,9),'2025 Diesel Fuel Prices'!$C$6:$C$191,0),MATCH('Railbelt Price Worksheet'!J$20,'2025 Diesel Fuel Prices'!$C$5:$BR$5,0))</f>
        <v>2.2107960374472264</v>
      </c>
      <c r="K24" s="322">
        <f>INDEX('2025 Diesel Fuel Prices'!$C$6:$BR$191,MATCH(RIGHT('Railbelt Price Worksheet'!$A$24,9),'2025 Diesel Fuel Prices'!$C$6:$C$191,0),MATCH('Railbelt Price Worksheet'!K$20,'2025 Diesel Fuel Prices'!$C$5:$BR$5,0))</f>
        <v>2.2340231942335977</v>
      </c>
      <c r="L24" s="322">
        <f>INDEX('2025 Diesel Fuel Prices'!$C$6:$BR$191,MATCH(RIGHT('Railbelt Price Worksheet'!$A$24,9),'2025 Diesel Fuel Prices'!$C$6:$C$191,0),MATCH('Railbelt Price Worksheet'!L$20,'2025 Diesel Fuel Prices'!$C$5:$BR$5,0))</f>
        <v>2.2816795118033011</v>
      </c>
      <c r="M24" s="322">
        <f>INDEX('2025 Diesel Fuel Prices'!$C$6:$BR$191,MATCH(RIGHT('Railbelt Price Worksheet'!$A$24,9),'2025 Diesel Fuel Prices'!$C$6:$C$191,0),MATCH('Railbelt Price Worksheet'!M$20,'2025 Diesel Fuel Prices'!$C$5:$BR$5,0))</f>
        <v>2.3258185605474355</v>
      </c>
      <c r="N24" s="322">
        <f>INDEX('2025 Diesel Fuel Prices'!$C$6:$BR$191,MATCH(RIGHT('Railbelt Price Worksheet'!$A$24,9),'2025 Diesel Fuel Prices'!$C$6:$C$191,0),MATCH('Railbelt Price Worksheet'!N$20,'2025 Diesel Fuel Prices'!$C$5:$BR$5,0))</f>
        <v>2.3455822582927062</v>
      </c>
      <c r="O24" s="322">
        <f>INDEX('2025 Diesel Fuel Prices'!$C$6:$BR$191,MATCH(RIGHT('Railbelt Price Worksheet'!$A$24,9),'2025 Diesel Fuel Prices'!$C$6:$C$191,0),MATCH('Railbelt Price Worksheet'!O$20,'2025 Diesel Fuel Prices'!$C$5:$BR$5,0))</f>
        <v>2.3776350105466779</v>
      </c>
      <c r="P24" s="322">
        <f>INDEX('2025 Diesel Fuel Prices'!$C$6:$BR$191,MATCH(RIGHT('Railbelt Price Worksheet'!$A$24,9),'2025 Diesel Fuel Prices'!$C$6:$C$191,0),MATCH('Railbelt Price Worksheet'!P$20,'2025 Diesel Fuel Prices'!$C$5:$BR$5,0))</f>
        <v>2.4116515620593924</v>
      </c>
      <c r="Q24" s="322">
        <f>INDEX('2025 Diesel Fuel Prices'!$C$6:$BR$191,MATCH(RIGHT('Railbelt Price Worksheet'!$A$24,9),'2025 Diesel Fuel Prices'!$C$6:$C$191,0),MATCH('Railbelt Price Worksheet'!Q$20,'2025 Diesel Fuel Prices'!$C$5:$BR$5,0))</f>
        <v>2.4407676066448269</v>
      </c>
      <c r="R24" s="322">
        <f>INDEX('2025 Diesel Fuel Prices'!$C$6:$BR$191,MATCH(RIGHT('Railbelt Price Worksheet'!$A$24,9),'2025 Diesel Fuel Prices'!$C$6:$C$191,0),MATCH('Railbelt Price Worksheet'!R$20,'2025 Diesel Fuel Prices'!$C$5:$BR$5,0))</f>
        <v>2.4565159254382674</v>
      </c>
      <c r="S24" s="322">
        <f>INDEX('2025 Diesel Fuel Prices'!$C$6:$BR$191,MATCH(RIGHT('Railbelt Price Worksheet'!$A$24,9),'2025 Diesel Fuel Prices'!$C$6:$C$191,0),MATCH('Railbelt Price Worksheet'!S$20,'2025 Diesel Fuel Prices'!$C$5:$BR$5,0))</f>
        <v>2.4799028267988508</v>
      </c>
      <c r="T24" s="322">
        <f>INDEX('2025 Diesel Fuel Prices'!$C$6:$BR$191,MATCH(RIGHT('Railbelt Price Worksheet'!$A$24,9),'2025 Diesel Fuel Prices'!$C$6:$C$191,0),MATCH('Railbelt Price Worksheet'!T$20,'2025 Diesel Fuel Prices'!$C$5:$BR$5,0))</f>
        <v>2.5115309115461297</v>
      </c>
      <c r="U24" s="322">
        <f>INDEX('2025 Diesel Fuel Prices'!$C$6:$BR$191,MATCH(RIGHT('Railbelt Price Worksheet'!$A$24,9),'2025 Diesel Fuel Prices'!$C$6:$C$191,0),MATCH('Railbelt Price Worksheet'!U$20,'2025 Diesel Fuel Prices'!$C$5:$BR$5,0))</f>
        <v>2.5243774216686279</v>
      </c>
      <c r="V24" s="322">
        <f>INDEX('2025 Diesel Fuel Prices'!$C$6:$BR$191,MATCH(RIGHT('Railbelt Price Worksheet'!$A$24,9),'2025 Diesel Fuel Prices'!$C$6:$C$191,0),MATCH('Railbelt Price Worksheet'!V$20,'2025 Diesel Fuel Prices'!$C$5:$BR$5,0))</f>
        <v>2.5542489693813026</v>
      </c>
      <c r="W24" s="322">
        <f>INDEX('2025 Diesel Fuel Prices'!$C$6:$BR$191,MATCH(RIGHT('Railbelt Price Worksheet'!$A$24,9),'2025 Diesel Fuel Prices'!$C$6:$C$191,0),MATCH('Railbelt Price Worksheet'!W$20,'2025 Diesel Fuel Prices'!$C$5:$BR$5,0))</f>
        <v>2.5870286178994624</v>
      </c>
      <c r="X24" s="322">
        <f>INDEX('2025 Diesel Fuel Prices'!$C$6:$BR$191,MATCH(RIGHT('Railbelt Price Worksheet'!$A$24,9),'2025 Diesel Fuel Prices'!$C$6:$C$191,0),MATCH('Railbelt Price Worksheet'!X$20,'2025 Diesel Fuel Prices'!$C$5:$BR$5,0))</f>
        <v>2.6590445045568014</v>
      </c>
      <c r="Y24" s="322">
        <f>INDEX('2025 Diesel Fuel Prices'!$C$6:$BR$191,MATCH(RIGHT('Railbelt Price Worksheet'!$A$24,9),'2025 Diesel Fuel Prices'!$C$6:$C$191,0),MATCH('Railbelt Price Worksheet'!Y$20,'2025 Diesel Fuel Prices'!$C$5:$BR$5,0))</f>
        <v>2.7006426999765445</v>
      </c>
      <c r="Z24" s="322">
        <f>INDEX('2025 Diesel Fuel Prices'!$C$6:$BR$191,MATCH(RIGHT('Railbelt Price Worksheet'!$A$24,9),'2025 Diesel Fuel Prices'!$C$6:$C$191,0),MATCH('Railbelt Price Worksheet'!Z$20,'2025 Diesel Fuel Prices'!$C$5:$BR$5,0))</f>
        <v>2.7415851036907459</v>
      </c>
      <c r="AA24" s="322">
        <f>INDEX('2025 Diesel Fuel Prices'!$C$6:$BR$191,MATCH(RIGHT('Railbelt Price Worksheet'!$A$24,9),'2025 Diesel Fuel Prices'!$C$6:$C$191,0),MATCH('Railbelt Price Worksheet'!AA$20,'2025 Diesel Fuel Prices'!$C$5:$BR$5,0))</f>
        <v>2.7856779757316588</v>
      </c>
      <c r="AB24" s="322">
        <f>INDEX('2025 Diesel Fuel Prices'!$C$6:$BR$191,MATCH(RIGHT('Railbelt Price Worksheet'!$A$24,9),'2025 Diesel Fuel Prices'!$C$6:$C$191,0),MATCH('Railbelt Price Worksheet'!AB$20,'2025 Diesel Fuel Prices'!$C$5:$BR$5,0))</f>
        <v>2.8201504147410326</v>
      </c>
      <c r="AC24" s="322">
        <f>INDEX('2025 Diesel Fuel Prices'!$C$6:$BR$191,MATCH(RIGHT('Railbelt Price Worksheet'!$A$24,9),'2025 Diesel Fuel Prices'!$C$6:$C$191,0),MATCH('Railbelt Price Worksheet'!AC$20,'2025 Diesel Fuel Prices'!$C$5:$BR$5,0))</f>
        <v>2.8744106885363787</v>
      </c>
      <c r="AD24" s="322">
        <f>'2025 Diesel Fuel Prices'!$AC$57</f>
        <v>2.8201504147410326</v>
      </c>
      <c r="AE24" s="322">
        <f>'2025 Diesel Fuel Prices'!$AC$57</f>
        <v>2.8201504147410326</v>
      </c>
      <c r="AF24" s="322">
        <f>'2025 Diesel Fuel Prices'!$AC$57</f>
        <v>2.8201504147410326</v>
      </c>
      <c r="AG24" s="322">
        <f>'2025 Diesel Fuel Prices'!$AC$57</f>
        <v>2.8201504147410326</v>
      </c>
      <c r="AH24" s="322">
        <f>'2025 Diesel Fuel Prices'!$AC$57</f>
        <v>2.8201504147410326</v>
      </c>
      <c r="AI24" s="322">
        <f>'2025 Diesel Fuel Prices'!$AC$57</f>
        <v>2.8201504147410326</v>
      </c>
      <c r="AJ24" s="322">
        <f>'2025 Diesel Fuel Prices'!$AC$57</f>
        <v>2.8201504147410326</v>
      </c>
      <c r="AK24" s="322">
        <f>'2025 Diesel Fuel Prices'!$AC$57</f>
        <v>2.8201504147410326</v>
      </c>
      <c r="AL24" s="322">
        <f>'2025 Diesel Fuel Prices'!$AC$57</f>
        <v>2.8201504147410326</v>
      </c>
      <c r="AM24" s="322">
        <f>'2025 Diesel Fuel Prices'!$AC$57</f>
        <v>2.8201504147410326</v>
      </c>
      <c r="AN24" s="322">
        <f>'2025 Diesel Fuel Prices'!$AC$57</f>
        <v>2.8201504147410326</v>
      </c>
      <c r="AO24" s="322">
        <f>'2025 Diesel Fuel Prices'!$AC$57</f>
        <v>2.8201504147410326</v>
      </c>
      <c r="AP24" s="322">
        <f>'2025 Diesel Fuel Prices'!$AC$57</f>
        <v>2.8201504147410326</v>
      </c>
      <c r="AQ24" s="322">
        <f>'2025 Diesel Fuel Prices'!$AC$57</f>
        <v>2.8201504147410326</v>
      </c>
      <c r="AR24" s="322">
        <f>'2025 Diesel Fuel Prices'!$AC$57</f>
        <v>2.8201504147410326</v>
      </c>
      <c r="AS24" s="322">
        <f>'2025 Diesel Fuel Prices'!$AC$57</f>
        <v>2.8201504147410326</v>
      </c>
      <c r="AT24" s="322">
        <f>'2025 Diesel Fuel Prices'!$AC$57</f>
        <v>2.8201504147410326</v>
      </c>
      <c r="AU24" s="322">
        <f>'2025 Diesel Fuel Prices'!$AC$57</f>
        <v>2.8201504147410326</v>
      </c>
      <c r="AV24" s="322">
        <f>'2025 Diesel Fuel Prices'!$AC$57</f>
        <v>2.8201504147410326</v>
      </c>
      <c r="AW24" s="322">
        <f>'2025 Diesel Fuel Prices'!$AC$57</f>
        <v>2.8201504147410326</v>
      </c>
      <c r="AX24" s="322">
        <f>'2025 Diesel Fuel Prices'!$AC$57</f>
        <v>2.8201504147410326</v>
      </c>
      <c r="AY24" s="322">
        <f>'2025 Diesel Fuel Prices'!$AC$57</f>
        <v>2.8201504147410326</v>
      </c>
      <c r="AZ24" s="322">
        <f>'2025 Diesel Fuel Prices'!$AC$57</f>
        <v>2.8201504147410326</v>
      </c>
      <c r="BA24" s="322">
        <f>'2025 Diesel Fuel Prices'!$AC$57</f>
        <v>2.8201504147410326</v>
      </c>
      <c r="BB24" s="322">
        <f>'2025 Diesel Fuel Prices'!$AC$57</f>
        <v>2.8201504147410326</v>
      </c>
      <c r="BC24" s="322">
        <f>'2025 Diesel Fuel Prices'!$AC$57</f>
        <v>2.8201504147410326</v>
      </c>
      <c r="BD24" s="322">
        <f>'2025 Diesel Fuel Prices'!$AC$57</f>
        <v>2.8201504147410326</v>
      </c>
      <c r="BE24" s="322">
        <f>'2025 Diesel Fuel Prices'!$AC$57</f>
        <v>2.8201504147410326</v>
      </c>
      <c r="BF24" s="322">
        <f>'2025 Diesel Fuel Prices'!$AC$57</f>
        <v>2.8201504147410326</v>
      </c>
      <c r="BG24" s="322">
        <f>'2025 Diesel Fuel Prices'!$AC$57</f>
        <v>2.8201504147410326</v>
      </c>
      <c r="BH24" s="322">
        <f>'2025 Diesel Fuel Prices'!$AC$57</f>
        <v>2.8201504147410326</v>
      </c>
      <c r="BI24" s="322">
        <f>'2025 Diesel Fuel Prices'!$AC$57</f>
        <v>2.8201504147410326</v>
      </c>
      <c r="BJ24" s="322">
        <f>'2025 Diesel Fuel Prices'!$AC$57</f>
        <v>2.8201504147410326</v>
      </c>
      <c r="BK24" s="322">
        <f>'2025 Diesel Fuel Prices'!$AC$57</f>
        <v>2.8201504147410326</v>
      </c>
      <c r="BL24" s="322">
        <f>'2025 Diesel Fuel Prices'!$AC$57</f>
        <v>2.8201504147410326</v>
      </c>
      <c r="BM24" s="322">
        <f>'2025 Diesel Fuel Prices'!$AC$57</f>
        <v>2.8201504147410326</v>
      </c>
      <c r="BN24">
        <f>'2025 Diesel Fuel Prices'!$AC$57</f>
        <v>2.8201504147410326</v>
      </c>
      <c r="BO24">
        <f>'2025 Diesel Fuel Prices'!$AC$57</f>
        <v>2.8201504147410326</v>
      </c>
      <c r="BP24">
        <f>'2025 Diesel Fuel Prices'!$AC$57</f>
        <v>2.8201504147410326</v>
      </c>
      <c r="BQ24">
        <f>'2025 Diesel Fuel Prices'!$AC$57</f>
        <v>2.8201504147410326</v>
      </c>
    </row>
    <row r="25" spans="1:69">
      <c r="A25" s="124" t="s">
        <v>406</v>
      </c>
      <c r="B25" s="123"/>
      <c r="C25" s="315" t="s">
        <v>407</v>
      </c>
      <c r="D25" s="434">
        <f>'Railbelt Coal Prices'!A19</f>
        <v>63.509999999999991</v>
      </c>
      <c r="E25" s="434">
        <f>'Railbelt Coal Prices'!B19</f>
        <v>63.509999999999991</v>
      </c>
      <c r="F25" s="434">
        <f>'Railbelt Coal Prices'!C19</f>
        <v>63.509999999999991</v>
      </c>
      <c r="G25" s="434">
        <f>'Railbelt Coal Prices'!D19</f>
        <v>63.509999999999991</v>
      </c>
      <c r="H25" s="434">
        <f>'Railbelt Coal Prices'!E19</f>
        <v>63.509999999999991</v>
      </c>
      <c r="I25" s="434">
        <f>'Railbelt Coal Prices'!F19</f>
        <v>62.708516220609994</v>
      </c>
      <c r="J25" s="434">
        <f>'Railbelt Coal Prices'!G19</f>
        <v>63.689682769999756</v>
      </c>
      <c r="K25" s="434">
        <f>'Railbelt Coal Prices'!H19</f>
        <v>64.172766420789543</v>
      </c>
      <c r="L25" s="434">
        <f>'Railbelt Coal Prices'!I19</f>
        <v>63.864459964088994</v>
      </c>
      <c r="M25" s="434">
        <f>'Railbelt Coal Prices'!J19</f>
        <v>63.681155800354247</v>
      </c>
      <c r="N25" s="434">
        <f>'Railbelt Coal Prices'!K19</f>
        <v>63.661482129425174</v>
      </c>
      <c r="O25" s="434">
        <f>'Railbelt Coal Prices'!L19</f>
        <v>64.28395091354669</v>
      </c>
      <c r="P25" s="434">
        <f>'Railbelt Coal Prices'!M19</f>
        <v>64.542610887341368</v>
      </c>
      <c r="Q25" s="434">
        <f>'Railbelt Coal Prices'!N19</f>
        <v>66.051191056220119</v>
      </c>
      <c r="R25" s="434">
        <f>'Railbelt Coal Prices'!O19</f>
        <v>65.852245553587451</v>
      </c>
      <c r="S25" s="434">
        <f>'Railbelt Coal Prices'!P19</f>
        <v>65.672485732657165</v>
      </c>
      <c r="T25" s="434">
        <f>'Railbelt Coal Prices'!Q19</f>
        <v>66.147838606750298</v>
      </c>
      <c r="U25" s="434">
        <f>'Railbelt Coal Prices'!R19</f>
        <v>66.135715927013337</v>
      </c>
      <c r="V25" s="434">
        <f>'Railbelt Coal Prices'!S19</f>
        <v>63.256682224055524</v>
      </c>
      <c r="W25" s="434">
        <f>'Railbelt Coal Prices'!T19</f>
        <v>59.716140598840177</v>
      </c>
      <c r="X25" s="434">
        <f>'Railbelt Coal Prices'!U19</f>
        <v>57.480687634969556</v>
      </c>
      <c r="Y25" s="434">
        <f>'Railbelt Coal Prices'!V19</f>
        <v>62.150359279838888</v>
      </c>
      <c r="Z25" s="434">
        <f>'Railbelt Coal Prices'!W19</f>
        <v>62.239738359255583</v>
      </c>
      <c r="AA25" s="434">
        <f>'Railbelt Coal Prices'!X19</f>
        <v>62.953281343265481</v>
      </c>
      <c r="AB25" s="434">
        <f>'Railbelt Coal Prices'!Y19</f>
        <v>63.236957185839422</v>
      </c>
      <c r="AC25" s="434">
        <f>'Railbelt Coal Prices'!Z19</f>
        <v>-5.1367287021082994E-2</v>
      </c>
      <c r="AD25" s="434">
        <f>'Railbelt Coal Prices'!AA19</f>
        <v>-5.1367287021082994E-2</v>
      </c>
      <c r="AE25" s="434">
        <f>'Railbelt Coal Prices'!AB19</f>
        <v>-5.1367287021082994E-2</v>
      </c>
      <c r="AF25" s="434">
        <f>'Railbelt Coal Prices'!AC19</f>
        <v>-5.1367287021082994E-2</v>
      </c>
      <c r="AG25" s="284">
        <f>'Railbelt Coal Prices'!AD19</f>
        <v>-5.1367287021082994E-2</v>
      </c>
      <c r="AH25" s="284">
        <f>'Railbelt Coal Prices'!AE19</f>
        <v>-5.1367287021082994E-2</v>
      </c>
      <c r="AI25" s="284">
        <f>'Railbelt Coal Prices'!AF19</f>
        <v>-5.1367287021082994E-2</v>
      </c>
      <c r="AJ25" s="284">
        <f>'Railbelt Coal Prices'!AG19</f>
        <v>-5.1367287021082994E-2</v>
      </c>
      <c r="AK25" s="284">
        <f>'Railbelt Coal Prices'!AH19</f>
        <v>-5.1367287021082994E-2</v>
      </c>
      <c r="AL25" s="284">
        <f>'Railbelt Coal Prices'!AI19</f>
        <v>-5.1367287021082994E-2</v>
      </c>
      <c r="AM25" s="284">
        <f>'Railbelt Coal Prices'!AJ19</f>
        <v>-5.1367287021082994E-2</v>
      </c>
      <c r="AN25" s="284">
        <f>'Railbelt Coal Prices'!AK19</f>
        <v>-5.1367287021082994E-2</v>
      </c>
      <c r="AO25" s="284">
        <f>'Railbelt Coal Prices'!AL19</f>
        <v>-5.1367287021082994E-2</v>
      </c>
      <c r="AP25" s="284">
        <f>'Railbelt Coal Prices'!AM19</f>
        <v>-5.1367287021082994E-2</v>
      </c>
      <c r="AQ25" s="284">
        <f>'Railbelt Coal Prices'!AN19</f>
        <v>-5.1367287021082994E-2</v>
      </c>
      <c r="AR25" s="284">
        <f>'Railbelt Coal Prices'!AO19</f>
        <v>-5.1367287021082994E-2</v>
      </c>
      <c r="AS25" s="284">
        <f>'Railbelt Coal Prices'!AP19</f>
        <v>-5.1367287021082994E-2</v>
      </c>
      <c r="AT25" s="284">
        <f>'Railbelt Coal Prices'!AQ19</f>
        <v>-5.1367287021082994E-2</v>
      </c>
      <c r="AU25" s="284">
        <f>'Railbelt Coal Prices'!AR19</f>
        <v>-5.1367287021082994E-2</v>
      </c>
      <c r="AV25" s="284">
        <f>'Railbelt Coal Prices'!AS19</f>
        <v>-5.1367287021082994E-2</v>
      </c>
      <c r="AW25" s="284">
        <f>'Railbelt Coal Prices'!AT19</f>
        <v>-5.1367287021082994E-2</v>
      </c>
      <c r="AX25" s="284">
        <f>'Railbelt Coal Prices'!AU19</f>
        <v>-5.1367287021082994E-2</v>
      </c>
      <c r="AY25" s="284">
        <f>'Railbelt Coal Prices'!AV19</f>
        <v>-5.1367287021082994E-2</v>
      </c>
      <c r="AZ25" s="284">
        <f>'Railbelt Coal Prices'!AW19</f>
        <v>-5.1367287021082994E-2</v>
      </c>
      <c r="BA25" s="284">
        <f>'Railbelt Coal Prices'!AX19</f>
        <v>-5.1367287021082994E-2</v>
      </c>
      <c r="BB25" s="284">
        <f>'Railbelt Coal Prices'!AY19</f>
        <v>-5.1367287021082994E-2</v>
      </c>
      <c r="BC25" s="284">
        <f>'Railbelt Coal Prices'!AZ19</f>
        <v>-5.1367287021082994E-2</v>
      </c>
      <c r="BD25" s="284">
        <f>'Railbelt Coal Prices'!BA19</f>
        <v>-5.1367287021082994E-2</v>
      </c>
      <c r="BE25" s="284">
        <f>'Railbelt Coal Prices'!BB19</f>
        <v>-5.1367287021082994E-2</v>
      </c>
      <c r="BF25" s="284">
        <f>'Railbelt Coal Prices'!BC19</f>
        <v>-5.1367287021082994E-2</v>
      </c>
      <c r="BG25" s="284">
        <f>'Railbelt Coal Prices'!BD19</f>
        <v>-5.1367287021082994E-2</v>
      </c>
      <c r="BH25" s="284">
        <f>'Railbelt Coal Prices'!BE19</f>
        <v>-5.1367287021082994E-2</v>
      </c>
      <c r="BI25" s="284">
        <f>'Railbelt Coal Prices'!BF19</f>
        <v>-5.1367287021082994E-2</v>
      </c>
      <c r="BJ25" s="284">
        <f>'Railbelt Coal Prices'!BG19</f>
        <v>-5.1367287021082994E-2</v>
      </c>
      <c r="BK25" s="284">
        <f>'Railbelt Coal Prices'!BH19</f>
        <v>-5.1367287021082994E-2</v>
      </c>
      <c r="BL25" s="284">
        <f>'Railbelt Coal Prices'!BI19</f>
        <v>-5.1367287021082994E-2</v>
      </c>
      <c r="BM25" s="284">
        <f>'Railbelt Coal Prices'!BJ19</f>
        <v>-5.1367287021082994E-2</v>
      </c>
      <c r="BN25">
        <f>'Railbelt Coal Prices'!BK19</f>
        <v>-5.1367287021082994E-2</v>
      </c>
      <c r="BO25">
        <f>'Railbelt Coal Prices'!BL19</f>
        <v>-5.1367287021082994E-2</v>
      </c>
      <c r="BP25">
        <f>'Railbelt Coal Prices'!BM19</f>
        <v>-5.1367287021082994E-2</v>
      </c>
      <c r="BQ25">
        <f>'Railbelt Coal Prices'!BN19</f>
        <v>-5.1367287021082994E-2</v>
      </c>
    </row>
    <row r="26" spans="1:69">
      <c r="A26" s="64"/>
      <c r="B26" s="526"/>
      <c r="C26" s="68"/>
      <c r="D26" s="238"/>
      <c r="E26" s="238"/>
      <c r="F26" s="238"/>
      <c r="G26" s="238"/>
      <c r="H26" s="238"/>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row>
    <row r="27" spans="1:69">
      <c r="A27" s="124" t="s">
        <v>408</v>
      </c>
      <c r="B27" s="123"/>
      <c r="C27" s="121" t="s">
        <v>409</v>
      </c>
      <c r="D27" s="423">
        <v>7.5999999999999998E-2</v>
      </c>
      <c r="E27" s="423">
        <v>7.5999999999999998E-2</v>
      </c>
      <c r="F27" s="423">
        <v>7.5999999999999998E-2</v>
      </c>
      <c r="G27" s="423">
        <v>7.5999999999999998E-2</v>
      </c>
      <c r="H27" s="423">
        <v>7.5999999999999998E-2</v>
      </c>
      <c r="I27" s="423">
        <v>7.5999999999999998E-2</v>
      </c>
      <c r="J27" s="423">
        <v>7.5999999999999998E-2</v>
      </c>
      <c r="K27" s="423">
        <v>7.5999999999999998E-2</v>
      </c>
      <c r="L27" s="423">
        <v>7.5999999999999998E-2</v>
      </c>
      <c r="M27" s="423">
        <v>7.5999999999999998E-2</v>
      </c>
      <c r="N27" s="423">
        <v>7.5999999999999998E-2</v>
      </c>
      <c r="O27" s="423">
        <v>7.5999999999999998E-2</v>
      </c>
      <c r="P27" s="423">
        <v>7.5999999999999998E-2</v>
      </c>
      <c r="Q27" s="423">
        <v>7.5999999999999998E-2</v>
      </c>
      <c r="R27" s="423">
        <v>7.5999999999999998E-2</v>
      </c>
      <c r="S27" s="423">
        <v>7.5999999999999998E-2</v>
      </c>
      <c r="T27" s="423">
        <v>7.5999999999999998E-2</v>
      </c>
      <c r="U27" s="423">
        <v>7.5999999999999998E-2</v>
      </c>
      <c r="V27" s="423">
        <v>7.5999999999999998E-2</v>
      </c>
      <c r="W27" s="423">
        <v>7.5999999999999998E-2</v>
      </c>
      <c r="X27" s="423">
        <v>7.5999999999999998E-2</v>
      </c>
      <c r="Y27" s="423">
        <v>7.5999999999999998E-2</v>
      </c>
      <c r="Z27" s="423">
        <v>7.5999999999999998E-2</v>
      </c>
      <c r="AA27" s="423">
        <v>7.5999999999999998E-2</v>
      </c>
      <c r="AB27" s="423">
        <v>7.5999999999999998E-2</v>
      </c>
      <c r="AC27" s="423">
        <v>7.5999999999999998E-2</v>
      </c>
      <c r="AD27" s="423">
        <v>7.5999999999999998E-2</v>
      </c>
      <c r="AE27" s="423">
        <v>7.5999999999999998E-2</v>
      </c>
      <c r="AF27" s="423">
        <v>7.5999999999999998E-2</v>
      </c>
      <c r="AG27" s="423">
        <v>7.5999999999999998E-2</v>
      </c>
      <c r="AH27" s="423">
        <v>7.5999999999999998E-2</v>
      </c>
      <c r="AI27" s="423">
        <v>7.5999999999999998E-2</v>
      </c>
      <c r="AJ27" s="423">
        <v>7.5999999999999998E-2</v>
      </c>
      <c r="AK27" s="423">
        <v>7.5999999999999998E-2</v>
      </c>
      <c r="AL27" s="423">
        <v>7.5999999999999998E-2</v>
      </c>
      <c r="AM27" s="423">
        <v>7.5999999999999998E-2</v>
      </c>
      <c r="AN27" s="423">
        <v>7.5999999999999998E-2</v>
      </c>
      <c r="AO27" s="423">
        <v>7.5999999999999998E-2</v>
      </c>
      <c r="AP27" s="423">
        <v>7.5999999999999998E-2</v>
      </c>
      <c r="AQ27" s="423">
        <v>7.5999999999999998E-2</v>
      </c>
      <c r="AR27" s="423">
        <v>7.5999999999999998E-2</v>
      </c>
      <c r="AS27" s="423">
        <v>7.5999999999999998E-2</v>
      </c>
      <c r="AT27" s="423">
        <v>7.5999999999999998E-2</v>
      </c>
      <c r="AU27" s="423">
        <v>7.5999999999999998E-2</v>
      </c>
      <c r="AV27" s="423">
        <v>7.5999999999999998E-2</v>
      </c>
      <c r="AW27" s="423">
        <v>7.5999999999999998E-2</v>
      </c>
      <c r="AX27" s="423">
        <v>7.5999999999999998E-2</v>
      </c>
      <c r="AY27" s="423">
        <v>7.5999999999999998E-2</v>
      </c>
      <c r="AZ27" s="423">
        <v>7.5999999999999998E-2</v>
      </c>
      <c r="BA27" s="423">
        <v>7.5999999999999998E-2</v>
      </c>
      <c r="BB27" s="423">
        <v>7.5999999999999998E-2</v>
      </c>
      <c r="BC27" s="423">
        <v>7.5999999999999998E-2</v>
      </c>
      <c r="BD27" s="423">
        <v>7.5999999999999998E-2</v>
      </c>
      <c r="BE27" s="423">
        <v>7.5999999999999998E-2</v>
      </c>
      <c r="BF27" s="423">
        <v>7.5999999999999998E-2</v>
      </c>
      <c r="BG27" s="423">
        <v>7.5999999999999998E-2</v>
      </c>
      <c r="BH27" s="423">
        <v>7.5999999999999998E-2</v>
      </c>
      <c r="BI27" s="423">
        <v>7.5999999999999998E-2</v>
      </c>
      <c r="BJ27" s="423">
        <v>7.5999999999999998E-2</v>
      </c>
      <c r="BK27" s="423">
        <v>7.5999999999999998E-2</v>
      </c>
      <c r="BL27" s="423">
        <v>7.5999999999999998E-2</v>
      </c>
      <c r="BM27" s="423">
        <v>7.5999999999999998E-2</v>
      </c>
      <c r="BN27">
        <v>7.5999999999999998E-2</v>
      </c>
      <c r="BO27">
        <v>7.5999999999999998E-2</v>
      </c>
      <c r="BP27">
        <v>7.5999999999999998E-2</v>
      </c>
      <c r="BQ27">
        <v>7.5999999999999998E-2</v>
      </c>
    </row>
    <row r="28" spans="1:69">
      <c r="A28" s="69" t="s">
        <v>410</v>
      </c>
      <c r="B28" s="52"/>
      <c r="C28" s="53"/>
      <c r="D28" s="238"/>
      <c r="E28" s="238"/>
      <c r="F28" s="238"/>
      <c r="G28" s="238"/>
      <c r="H28" s="238"/>
      <c r="I28" s="238"/>
      <c r="J28" s="238"/>
      <c r="K28" s="238"/>
      <c r="L28" s="238"/>
      <c r="M28" s="238"/>
      <c r="N28" s="238"/>
      <c r="O28" s="238"/>
      <c r="P28" s="238"/>
      <c r="Q28" s="238"/>
      <c r="R28" s="238"/>
      <c r="S28" s="238"/>
      <c r="T28" s="238"/>
      <c r="U28" s="238"/>
      <c r="V28" s="238"/>
      <c r="W28" s="238"/>
      <c r="X28" s="238"/>
      <c r="Y28" s="238"/>
      <c r="Z28" s="238"/>
      <c r="AA28" s="238"/>
      <c r="AB28" s="238"/>
      <c r="AC28" s="238"/>
      <c r="AD28" s="238"/>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9"/>
      <c r="BC28" s="239"/>
      <c r="BD28" s="239"/>
      <c r="BE28" s="239"/>
      <c r="BF28" s="239"/>
      <c r="BG28" s="239"/>
      <c r="BH28" s="239"/>
      <c r="BI28" s="239"/>
      <c r="BJ28" s="239"/>
      <c r="BK28" s="239"/>
      <c r="BL28" s="239"/>
      <c r="BM28" s="239"/>
    </row>
    <row r="29" spans="1:69" s="3" customFormat="1">
      <c r="A29" s="69" t="s">
        <v>411</v>
      </c>
      <c r="B29" s="425"/>
      <c r="C29" s="426"/>
      <c r="D29" s="427"/>
      <c r="E29" s="427"/>
      <c r="F29" s="427"/>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row>
    <row r="30" spans="1:69">
      <c r="A30" s="52"/>
      <c r="B30" s="52"/>
      <c r="C30" s="419"/>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row>
    <row r="31" spans="1:69">
      <c r="A31" s="68"/>
      <c r="B31" s="428"/>
      <c r="C31" s="419"/>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row>
    <row r="32" spans="1:69">
      <c r="A32" s="68"/>
      <c r="B32" s="428"/>
      <c r="C32" s="420"/>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row>
    <row r="33" spans="1:65">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row>
    <row r="34" spans="1:65" ht="15">
      <c r="A34" s="68"/>
      <c r="B34" s="421"/>
      <c r="C34" s="421"/>
      <c r="D34" s="312"/>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8"/>
      <c r="AT34" s="418"/>
      <c r="AU34" s="418"/>
      <c r="AV34" s="418"/>
      <c r="AW34" s="418"/>
      <c r="AX34" s="418"/>
      <c r="AY34" s="418"/>
      <c r="AZ34" s="418"/>
      <c r="BA34" s="418"/>
      <c r="BB34" s="418"/>
      <c r="BC34" s="418"/>
      <c r="BD34" s="418"/>
      <c r="BE34" s="418"/>
      <c r="BF34" s="418"/>
      <c r="BG34" s="418"/>
      <c r="BH34" s="418"/>
      <c r="BI34" s="418"/>
      <c r="BJ34" s="418"/>
      <c r="BK34" s="418"/>
      <c r="BL34" s="418"/>
      <c r="BM34" s="418"/>
    </row>
    <row r="35" spans="1:65">
      <c r="A35" s="285"/>
    </row>
    <row r="37" spans="1:65" ht="15">
      <c r="A37" s="425"/>
      <c r="B37" s="68"/>
      <c r="C37" s="421"/>
    </row>
    <row r="38" spans="1:65">
      <c r="A38" s="68"/>
      <c r="B38" s="68"/>
      <c r="C38" s="422"/>
    </row>
    <row r="39" spans="1:65">
      <c r="A39" s="68"/>
      <c r="B39" s="428"/>
      <c r="C39" s="422"/>
    </row>
    <row r="40" spans="1:65">
      <c r="A40" s="68"/>
      <c r="B40" s="428"/>
      <c r="C40" s="422"/>
    </row>
  </sheetData>
  <phoneticPr fontId="36" type="noConversion"/>
  <pageMargins left="0.75" right="0.75" top="1"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2863F-C57E-477F-8D14-811C125AC851}">
  <sheetPr>
    <tabColor theme="1"/>
  </sheetPr>
  <dimension ref="A1:BS200"/>
  <sheetViews>
    <sheetView zoomScaleNormal="100" workbookViewId="0">
      <pane ySplit="5" topLeftCell="A6" activePane="bottomLeft" state="frozen"/>
      <selection activeCell="C42" sqref="A1:XFD1048576"/>
      <selection pane="bottomLeft" activeCell="F5" sqref="F5"/>
    </sheetView>
  </sheetViews>
  <sheetFormatPr defaultColWidth="9.140625" defaultRowHeight="12.75"/>
  <cols>
    <col min="1" max="1" width="10.140625" customWidth="1"/>
    <col min="2" max="2" width="35.85546875" customWidth="1"/>
    <col min="3" max="3" width="30.28515625" customWidth="1"/>
    <col min="4" max="4" width="18.140625" customWidth="1"/>
    <col min="5" max="5" width="37.85546875" customWidth="1"/>
    <col min="6" max="10" width="11.140625" customWidth="1"/>
    <col min="11" max="66" width="12.140625" customWidth="1"/>
  </cols>
  <sheetData>
    <row r="1" spans="1:71">
      <c r="A1" s="253" t="s">
        <v>412</v>
      </c>
      <c r="B1" s="228"/>
      <c r="C1" s="254"/>
      <c r="D1" s="254"/>
      <c r="E1" s="254"/>
      <c r="F1" s="254"/>
      <c r="G1" s="254"/>
      <c r="H1" s="254"/>
      <c r="I1" s="254"/>
      <c r="J1" s="254"/>
      <c r="K1" s="254"/>
      <c r="L1" s="254"/>
      <c r="M1" s="254"/>
      <c r="N1" s="254"/>
      <c r="O1" s="254"/>
      <c r="P1" s="254"/>
      <c r="Q1" s="254"/>
      <c r="R1" s="254"/>
      <c r="S1" s="254"/>
      <c r="T1" s="254"/>
      <c r="U1" s="255"/>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row>
    <row r="4" spans="1:71" ht="33" customHeight="1">
      <c r="C4" s="5"/>
      <c r="D4" s="5"/>
      <c r="E4" s="5"/>
      <c r="F4">
        <v>3</v>
      </c>
      <c r="G4">
        <f>F4+1</f>
        <v>4</v>
      </c>
      <c r="H4">
        <f t="shared" ref="H4:BS4" si="0">G4+1</f>
        <v>5</v>
      </c>
      <c r="I4">
        <f t="shared" si="0"/>
        <v>6</v>
      </c>
      <c r="J4">
        <f t="shared" si="0"/>
        <v>7</v>
      </c>
      <c r="K4">
        <f t="shared" si="0"/>
        <v>8</v>
      </c>
      <c r="L4">
        <f t="shared" si="0"/>
        <v>9</v>
      </c>
      <c r="M4">
        <f t="shared" si="0"/>
        <v>10</v>
      </c>
      <c r="N4">
        <f t="shared" si="0"/>
        <v>11</v>
      </c>
      <c r="O4">
        <f t="shared" si="0"/>
        <v>12</v>
      </c>
      <c r="P4">
        <f t="shared" si="0"/>
        <v>13</v>
      </c>
      <c r="Q4">
        <f t="shared" si="0"/>
        <v>14</v>
      </c>
      <c r="R4">
        <f t="shared" si="0"/>
        <v>15</v>
      </c>
      <c r="S4">
        <f t="shared" si="0"/>
        <v>16</v>
      </c>
      <c r="T4">
        <f t="shared" si="0"/>
        <v>17</v>
      </c>
      <c r="U4">
        <f t="shared" si="0"/>
        <v>18</v>
      </c>
      <c r="V4">
        <f t="shared" si="0"/>
        <v>19</v>
      </c>
      <c r="W4">
        <f t="shared" si="0"/>
        <v>20</v>
      </c>
      <c r="X4">
        <f t="shared" si="0"/>
        <v>21</v>
      </c>
      <c r="Y4">
        <f t="shared" si="0"/>
        <v>22</v>
      </c>
      <c r="Z4">
        <f t="shared" si="0"/>
        <v>23</v>
      </c>
      <c r="AA4">
        <f t="shared" si="0"/>
        <v>24</v>
      </c>
      <c r="AB4">
        <f t="shared" si="0"/>
        <v>25</v>
      </c>
      <c r="AC4">
        <f t="shared" si="0"/>
        <v>26</v>
      </c>
      <c r="AD4">
        <f t="shared" si="0"/>
        <v>27</v>
      </c>
      <c r="AE4">
        <f t="shared" si="0"/>
        <v>28</v>
      </c>
      <c r="AF4">
        <f t="shared" si="0"/>
        <v>29</v>
      </c>
      <c r="AG4">
        <f t="shared" si="0"/>
        <v>30</v>
      </c>
      <c r="AH4">
        <f t="shared" si="0"/>
        <v>31</v>
      </c>
      <c r="AI4">
        <f t="shared" si="0"/>
        <v>32</v>
      </c>
      <c r="AJ4">
        <f t="shared" si="0"/>
        <v>33</v>
      </c>
      <c r="AK4">
        <f t="shared" si="0"/>
        <v>34</v>
      </c>
      <c r="AL4">
        <f t="shared" si="0"/>
        <v>35</v>
      </c>
      <c r="AM4">
        <f t="shared" si="0"/>
        <v>36</v>
      </c>
      <c r="AN4">
        <f t="shared" si="0"/>
        <v>37</v>
      </c>
      <c r="AO4">
        <f t="shared" si="0"/>
        <v>38</v>
      </c>
      <c r="AP4">
        <f t="shared" si="0"/>
        <v>39</v>
      </c>
      <c r="AQ4">
        <f t="shared" si="0"/>
        <v>40</v>
      </c>
      <c r="AR4">
        <f t="shared" si="0"/>
        <v>41</v>
      </c>
      <c r="AS4">
        <f t="shared" si="0"/>
        <v>42</v>
      </c>
      <c r="AT4">
        <f t="shared" si="0"/>
        <v>43</v>
      </c>
      <c r="AU4">
        <f t="shared" si="0"/>
        <v>44</v>
      </c>
      <c r="AV4">
        <f t="shared" si="0"/>
        <v>45</v>
      </c>
      <c r="AW4">
        <f t="shared" si="0"/>
        <v>46</v>
      </c>
      <c r="AX4">
        <f t="shared" si="0"/>
        <v>47</v>
      </c>
      <c r="AY4">
        <f t="shared" si="0"/>
        <v>48</v>
      </c>
      <c r="AZ4">
        <f t="shared" si="0"/>
        <v>49</v>
      </c>
      <c r="BA4">
        <f t="shared" si="0"/>
        <v>50</v>
      </c>
      <c r="BB4">
        <f t="shared" si="0"/>
        <v>51</v>
      </c>
      <c r="BC4">
        <f t="shared" si="0"/>
        <v>52</v>
      </c>
      <c r="BD4">
        <f t="shared" si="0"/>
        <v>53</v>
      </c>
      <c r="BE4">
        <f t="shared" si="0"/>
        <v>54</v>
      </c>
      <c r="BF4">
        <f t="shared" si="0"/>
        <v>55</v>
      </c>
      <c r="BG4">
        <f t="shared" si="0"/>
        <v>56</v>
      </c>
      <c r="BH4">
        <f t="shared" si="0"/>
        <v>57</v>
      </c>
      <c r="BI4">
        <f t="shared" si="0"/>
        <v>58</v>
      </c>
      <c r="BJ4">
        <f t="shared" si="0"/>
        <v>59</v>
      </c>
      <c r="BK4">
        <f t="shared" si="0"/>
        <v>60</v>
      </c>
      <c r="BL4">
        <f t="shared" si="0"/>
        <v>61</v>
      </c>
      <c r="BM4">
        <f t="shared" si="0"/>
        <v>62</v>
      </c>
      <c r="BN4">
        <f t="shared" si="0"/>
        <v>63</v>
      </c>
      <c r="BO4">
        <f t="shared" si="0"/>
        <v>64</v>
      </c>
      <c r="BP4">
        <f t="shared" si="0"/>
        <v>65</v>
      </c>
      <c r="BQ4">
        <f t="shared" si="0"/>
        <v>66</v>
      </c>
      <c r="BR4">
        <f t="shared" si="0"/>
        <v>67</v>
      </c>
      <c r="BS4">
        <f t="shared" si="0"/>
        <v>68</v>
      </c>
    </row>
    <row r="5" spans="1:71" s="3" customFormat="1" ht="27" customHeight="1">
      <c r="A5" s="438" t="s">
        <v>413</v>
      </c>
      <c r="B5" s="439" t="s">
        <v>414</v>
      </c>
      <c r="C5" s="440" t="s">
        <v>415</v>
      </c>
      <c r="D5" s="441" t="s">
        <v>416</v>
      </c>
      <c r="E5" s="441" t="s">
        <v>417</v>
      </c>
      <c r="F5" s="459">
        <v>2026</v>
      </c>
      <c r="G5" s="459">
        <v>2027</v>
      </c>
      <c r="H5" s="459">
        <v>2028</v>
      </c>
      <c r="I5" s="459">
        <v>2029</v>
      </c>
      <c r="J5" s="459">
        <v>2030</v>
      </c>
      <c r="K5" s="459">
        <v>2031</v>
      </c>
      <c r="L5" s="459">
        <v>2032</v>
      </c>
      <c r="M5" s="459">
        <v>2033</v>
      </c>
      <c r="N5" s="459">
        <v>2034</v>
      </c>
      <c r="O5" s="459">
        <v>2035</v>
      </c>
      <c r="P5" s="459">
        <v>2036</v>
      </c>
      <c r="Q5" s="459">
        <v>2037</v>
      </c>
      <c r="R5" s="459">
        <v>2038</v>
      </c>
      <c r="S5" s="459">
        <v>2039</v>
      </c>
      <c r="T5" s="459">
        <v>2040</v>
      </c>
      <c r="U5" s="459">
        <v>2041</v>
      </c>
      <c r="V5" s="459">
        <v>2042</v>
      </c>
      <c r="W5" s="459">
        <v>2043</v>
      </c>
      <c r="X5" s="459">
        <v>2044</v>
      </c>
      <c r="Y5" s="459">
        <v>2045</v>
      </c>
      <c r="Z5" s="459">
        <v>2046</v>
      </c>
      <c r="AA5" s="459">
        <v>2047</v>
      </c>
      <c r="AB5" s="459">
        <v>2048</v>
      </c>
      <c r="AC5" s="459">
        <v>2049</v>
      </c>
      <c r="AD5" s="459">
        <v>2050</v>
      </c>
      <c r="AE5" s="459">
        <v>2051</v>
      </c>
      <c r="AF5" s="459">
        <v>2052</v>
      </c>
      <c r="AG5" s="459">
        <v>2053</v>
      </c>
      <c r="AH5" s="459">
        <v>2054</v>
      </c>
      <c r="AI5" s="459">
        <v>2055</v>
      </c>
      <c r="AJ5" s="459">
        <v>2056</v>
      </c>
      <c r="AK5" s="459">
        <v>2057</v>
      </c>
      <c r="AL5" s="459">
        <v>2058</v>
      </c>
      <c r="AM5" s="459">
        <v>2059</v>
      </c>
      <c r="AN5" s="459">
        <v>2060</v>
      </c>
      <c r="AO5" s="459">
        <v>2061</v>
      </c>
      <c r="AP5" s="459">
        <v>2062</v>
      </c>
      <c r="AQ5" s="459">
        <v>2063</v>
      </c>
      <c r="AR5" s="459">
        <v>2064</v>
      </c>
      <c r="AS5" s="459">
        <v>2065</v>
      </c>
      <c r="AT5" s="459">
        <v>2066</v>
      </c>
      <c r="AU5" s="459">
        <v>2067</v>
      </c>
      <c r="AV5" s="459">
        <v>2068</v>
      </c>
      <c r="AW5" s="459">
        <v>2069</v>
      </c>
      <c r="AX5" s="459">
        <v>2070</v>
      </c>
      <c r="AY5" s="459">
        <v>2071</v>
      </c>
      <c r="AZ5" s="459">
        <v>2072</v>
      </c>
      <c r="BA5" s="459">
        <v>2073</v>
      </c>
      <c r="BB5" s="459">
        <v>2074</v>
      </c>
      <c r="BC5" s="459">
        <v>2075</v>
      </c>
      <c r="BD5" s="459">
        <v>2076</v>
      </c>
      <c r="BE5" s="459">
        <v>2077</v>
      </c>
      <c r="BF5" s="459">
        <v>2078</v>
      </c>
      <c r="BG5" s="459">
        <v>2079</v>
      </c>
      <c r="BH5" s="459">
        <v>2080</v>
      </c>
      <c r="BI5" s="459">
        <v>2081</v>
      </c>
      <c r="BJ5" s="459">
        <v>2082</v>
      </c>
      <c r="BK5" s="459">
        <v>2083</v>
      </c>
      <c r="BL5" s="459">
        <v>2084</v>
      </c>
      <c r="BM5" s="459">
        <v>2085</v>
      </c>
      <c r="BN5" s="459">
        <v>2086</v>
      </c>
      <c r="BO5" s="459">
        <v>2087</v>
      </c>
      <c r="BP5" s="459">
        <v>2088</v>
      </c>
      <c r="BQ5" s="459">
        <v>2089</v>
      </c>
      <c r="BR5" s="459">
        <v>2090</v>
      </c>
      <c r="BS5" s="459">
        <v>2091</v>
      </c>
    </row>
    <row r="6" spans="1:71" s="63" customFormat="1" ht="12.75" customHeight="1">
      <c r="A6" s="561">
        <v>0</v>
      </c>
      <c r="B6" s="553" t="s">
        <v>418</v>
      </c>
      <c r="C6" s="491" t="s">
        <v>285</v>
      </c>
      <c r="D6" s="551" t="s">
        <v>419</v>
      </c>
      <c r="E6" s="491"/>
      <c r="F6" s="565">
        <v>5.5703560000000003</v>
      </c>
      <c r="G6" s="562">
        <f>F6*(1+EIA_AEO_OilForecast_2026!D$16)</f>
        <v>4.265504185732846</v>
      </c>
      <c r="H6" s="562">
        <f>G6*(1+EIA_AEO_OilForecast_2026!E$16)</f>
        <v>4.853819357945877</v>
      </c>
      <c r="I6" s="562">
        <f>H6*(1+EIA_AEO_OilForecast_2026!F$16)</f>
        <v>5.2013929516383195</v>
      </c>
      <c r="J6" s="562">
        <f>I6*(1+EIA_AEO_OilForecast_2026!G$16)</f>
        <v>5.423330689133727</v>
      </c>
      <c r="K6" s="562">
        <f>J6*(1+EIA_AEO_OilForecast_2026!H$16)</f>
        <v>5.5677890260310221</v>
      </c>
      <c r="L6" s="562">
        <f>K6*(1+EIA_AEO_OilForecast_2026!I$16)</f>
        <v>5.4977325767724929</v>
      </c>
      <c r="M6" s="562">
        <f>L6*(1+EIA_AEO_OilForecast_2026!J$16)</f>
        <v>5.5554930822045936</v>
      </c>
      <c r="N6" s="562">
        <f>M6*(1+EIA_AEO_OilForecast_2026!K$16)</f>
        <v>5.674003195826157</v>
      </c>
      <c r="O6" s="562">
        <f>N6*(1+EIA_AEO_OilForecast_2026!L$16)</f>
        <v>5.7837666846682021</v>
      </c>
      <c r="P6" s="562">
        <f>O6*(1+EIA_AEO_OilForecast_2026!M$16)</f>
        <v>5.8329143776671106</v>
      </c>
      <c r="Q6" s="562">
        <f>P6*(1+EIA_AEO_OilForecast_2026!N$16)</f>
        <v>5.9126220744681932</v>
      </c>
      <c r="R6" s="562">
        <f>Q6*(1+EIA_AEO_OilForecast_2026!O$16)</f>
        <v>5.9972132806370144</v>
      </c>
      <c r="S6" s="562">
        <f>R6*(1+EIA_AEO_OilForecast_2026!P$16)</f>
        <v>6.0696180724462749</v>
      </c>
      <c r="T6" s="562">
        <f>S6*(1+EIA_AEO_OilForecast_2026!Q$16)</f>
        <v>6.1087804573038431</v>
      </c>
      <c r="U6" s="562">
        <f>T6*(1+EIA_AEO_OilForecast_2026!R$16)</f>
        <v>6.1669382101231882</v>
      </c>
      <c r="V6" s="562">
        <f>U6*(1+EIA_AEO_OilForecast_2026!S$16)</f>
        <v>6.2455898581769898</v>
      </c>
      <c r="W6" s="562">
        <f>V6*(1+EIA_AEO_OilForecast_2026!T$16)</f>
        <v>6.2775361236858815</v>
      </c>
      <c r="X6" s="562">
        <f>W6*(1+EIA_AEO_OilForecast_2026!U$16)</f>
        <v>6.3518196750388212</v>
      </c>
      <c r="Y6" s="562">
        <f>X6*(1+EIA_AEO_OilForecast_2026!V$16)</f>
        <v>6.4333349928071346</v>
      </c>
      <c r="Z6" s="562">
        <f>Y6*(1+EIA_AEO_OilForecast_2026!W$16)</f>
        <v>6.6124216563504516</v>
      </c>
      <c r="AA6" s="562">
        <f>Z6*(1+EIA_AEO_OilForecast_2026!X$16)</f>
        <v>6.7158666373529243</v>
      </c>
      <c r="AB6" s="562">
        <f>AA6*(1+EIA_AEO_OilForecast_2026!Y$16)</f>
        <v>6.817680817792132</v>
      </c>
      <c r="AC6" s="562">
        <f>AB6*(1+EIA_AEO_OilForecast_2026!Z$16)</f>
        <v>6.9273294759753155</v>
      </c>
      <c r="AD6" s="562">
        <f>AC6*(1+EIA_AEO_OilForecast_2026!AA$16)</f>
        <v>7.0130543677032176</v>
      </c>
      <c r="AE6" s="562">
        <f>AD6*(1+EIA_AEO_OilForecast_2026!AB$16)</f>
        <v>7.1479869756039092</v>
      </c>
      <c r="AF6" s="563">
        <f t="shared" ref="AF6:AO15" si="1">$AE6</f>
        <v>7.1479869756039092</v>
      </c>
      <c r="AG6" s="563">
        <f t="shared" si="1"/>
        <v>7.1479869756039092</v>
      </c>
      <c r="AH6" s="563">
        <f t="shared" si="1"/>
        <v>7.1479869756039092</v>
      </c>
      <c r="AI6" s="563">
        <f t="shared" si="1"/>
        <v>7.1479869756039092</v>
      </c>
      <c r="AJ6" s="563">
        <f t="shared" si="1"/>
        <v>7.1479869756039092</v>
      </c>
      <c r="AK6" s="563">
        <f t="shared" si="1"/>
        <v>7.1479869756039092</v>
      </c>
      <c r="AL6" s="563">
        <f t="shared" si="1"/>
        <v>7.1479869756039092</v>
      </c>
      <c r="AM6" s="563">
        <f t="shared" si="1"/>
        <v>7.1479869756039092</v>
      </c>
      <c r="AN6" s="563">
        <f t="shared" si="1"/>
        <v>7.1479869756039092</v>
      </c>
      <c r="AO6" s="563">
        <f t="shared" si="1"/>
        <v>7.1479869756039092</v>
      </c>
      <c r="AP6" s="563">
        <f t="shared" ref="AP6:AY15" si="2">$AE6</f>
        <v>7.1479869756039092</v>
      </c>
      <c r="AQ6" s="563">
        <f t="shared" si="2"/>
        <v>7.1479869756039092</v>
      </c>
      <c r="AR6" s="563">
        <f t="shared" si="2"/>
        <v>7.1479869756039092</v>
      </c>
      <c r="AS6" s="563">
        <f t="shared" si="2"/>
        <v>7.1479869756039092</v>
      </c>
      <c r="AT6" s="563">
        <f t="shared" si="2"/>
        <v>7.1479869756039092</v>
      </c>
      <c r="AU6" s="563">
        <f t="shared" si="2"/>
        <v>7.1479869756039092</v>
      </c>
      <c r="AV6" s="563">
        <f t="shared" si="2"/>
        <v>7.1479869756039092</v>
      </c>
      <c r="AW6" s="563">
        <f t="shared" si="2"/>
        <v>7.1479869756039092</v>
      </c>
      <c r="AX6" s="563">
        <f t="shared" si="2"/>
        <v>7.1479869756039092</v>
      </c>
      <c r="AY6" s="563">
        <f t="shared" si="2"/>
        <v>7.1479869756039092</v>
      </c>
      <c r="AZ6" s="563">
        <f t="shared" ref="AZ6:BI15" si="3">$AE6</f>
        <v>7.1479869756039092</v>
      </c>
      <c r="BA6" s="563">
        <f t="shared" si="3"/>
        <v>7.1479869756039092</v>
      </c>
      <c r="BB6" s="563">
        <f t="shared" si="3"/>
        <v>7.1479869756039092</v>
      </c>
      <c r="BC6" s="563">
        <f t="shared" si="3"/>
        <v>7.1479869756039092</v>
      </c>
      <c r="BD6" s="563">
        <f t="shared" si="3"/>
        <v>7.1479869756039092</v>
      </c>
      <c r="BE6" s="563">
        <f t="shared" si="3"/>
        <v>7.1479869756039092</v>
      </c>
      <c r="BF6" s="563">
        <f t="shared" si="3"/>
        <v>7.1479869756039092</v>
      </c>
      <c r="BG6" s="563">
        <f t="shared" si="3"/>
        <v>7.1479869756039092</v>
      </c>
      <c r="BH6" s="563">
        <f t="shared" si="3"/>
        <v>7.1479869756039092</v>
      </c>
      <c r="BI6" s="563">
        <f t="shared" si="3"/>
        <v>7.1479869756039092</v>
      </c>
      <c r="BJ6" s="563">
        <f t="shared" ref="BJ6:BS15" si="4">$AE6</f>
        <v>7.1479869756039092</v>
      </c>
      <c r="BK6" s="563">
        <f t="shared" si="4"/>
        <v>7.1479869756039092</v>
      </c>
      <c r="BL6" s="563">
        <f t="shared" si="4"/>
        <v>7.1479869756039092</v>
      </c>
      <c r="BM6" s="563">
        <f t="shared" si="4"/>
        <v>7.1479869756039092</v>
      </c>
      <c r="BN6" s="564">
        <f t="shared" si="4"/>
        <v>7.1479869756039092</v>
      </c>
      <c r="BO6" s="564">
        <f t="shared" si="4"/>
        <v>7.1479869756039092</v>
      </c>
      <c r="BP6" s="564">
        <f t="shared" si="4"/>
        <v>7.1479869756039092</v>
      </c>
      <c r="BQ6" s="564">
        <f t="shared" si="4"/>
        <v>7.1479869756039092</v>
      </c>
      <c r="BR6" s="564">
        <f t="shared" si="4"/>
        <v>7.1479869756039092</v>
      </c>
      <c r="BS6" s="564">
        <f t="shared" si="4"/>
        <v>7.1479869756039092</v>
      </c>
    </row>
    <row r="7" spans="1:71" s="18" customFormat="1" ht="12.75" customHeight="1">
      <c r="A7" s="554">
        <v>0</v>
      </c>
      <c r="B7" s="555" t="s">
        <v>420</v>
      </c>
      <c r="C7" s="556" t="s">
        <v>421</v>
      </c>
      <c r="D7" s="557" t="s">
        <v>422</v>
      </c>
      <c r="E7" s="556"/>
      <c r="F7" s="566">
        <v>3.4106010000000002</v>
      </c>
      <c r="G7" s="558">
        <f>F7*(1+EIA_AEO_OilForecast_2026!D$16)</f>
        <v>2.6116702130644125</v>
      </c>
      <c r="H7" s="558">
        <f>G7*(1+EIA_AEO_OilForecast_2026!E$16)</f>
        <v>2.9718820764830043</v>
      </c>
      <c r="I7" s="558">
        <f>H7*(1+EIA_AEO_OilForecast_2026!F$16)</f>
        <v>3.1846934024056273</v>
      </c>
      <c r="J7" s="558">
        <f>I7*(1+EIA_AEO_OilForecast_2026!G$16)</f>
        <v>3.3205807800596898</v>
      </c>
      <c r="K7" s="558">
        <f>J7*(1+EIA_AEO_OilForecast_2026!H$16)</f>
        <v>3.4090293008149612</v>
      </c>
      <c r="L7" s="558">
        <f>K7*(1+EIA_AEO_OilForecast_2026!I$16)</f>
        <v>3.366135346479262</v>
      </c>
      <c r="M7" s="558">
        <f>L7*(1+EIA_AEO_OilForecast_2026!J$16)</f>
        <v>3.4015007769090637</v>
      </c>
      <c r="N7" s="558">
        <f>M7*(1+EIA_AEO_OilForecast_2026!K$16)</f>
        <v>3.4740617967124332</v>
      </c>
      <c r="O7" s="558">
        <f>N7*(1+EIA_AEO_OilForecast_2026!L$16)</f>
        <v>3.5412674591168054</v>
      </c>
      <c r="P7" s="558">
        <f>O7*(1+EIA_AEO_OilForecast_2026!M$16)</f>
        <v>3.5713594623729294</v>
      </c>
      <c r="Q7" s="558">
        <f>P7*(1+EIA_AEO_OilForecast_2026!N$16)</f>
        <v>3.6201626538417457</v>
      </c>
      <c r="R7" s="558">
        <f>Q7*(1+EIA_AEO_OilForecast_2026!O$16)</f>
        <v>3.6719559058979137</v>
      </c>
      <c r="S7" s="558">
        <f>R7*(1+EIA_AEO_OilForecast_2026!P$16)</f>
        <v>3.7162876964243097</v>
      </c>
      <c r="T7" s="558">
        <f>S7*(1+EIA_AEO_OilForecast_2026!Q$16)</f>
        <v>3.7402659249177139</v>
      </c>
      <c r="U7" s="558">
        <f>T7*(1+EIA_AEO_OilForecast_2026!R$16)</f>
        <v>3.7758745807959757</v>
      </c>
      <c r="V7" s="558">
        <f>U7*(1+EIA_AEO_OilForecast_2026!S$16)</f>
        <v>3.8240311778795268</v>
      </c>
      <c r="W7" s="558">
        <f>V7*(1+EIA_AEO_OilForecast_2026!T$16)</f>
        <v>3.8435911422859115</v>
      </c>
      <c r="X7" s="558">
        <f>W7*(1+EIA_AEO_OilForecast_2026!U$16)</f>
        <v>3.8890732541164454</v>
      </c>
      <c r="Y7" s="558">
        <f>X7*(1+EIA_AEO_OilForecast_2026!V$16)</f>
        <v>3.938983210373447</v>
      </c>
      <c r="Z7" s="558">
        <f>Y7*(1+EIA_AEO_OilForecast_2026!W$16)</f>
        <v>4.0486338599490752</v>
      </c>
      <c r="AA7" s="558">
        <f>Z7*(1+EIA_AEO_OilForecast_2026!X$16)</f>
        <v>4.1119708451708483</v>
      </c>
      <c r="AB7" s="558">
        <f>AA7*(1+EIA_AEO_OilForecast_2026!Y$16)</f>
        <v>4.1743093286753385</v>
      </c>
      <c r="AC7" s="558">
        <f>AB7*(1+EIA_AEO_OilForecast_2026!Z$16)</f>
        <v>4.241444682905521</v>
      </c>
      <c r="AD7" s="558">
        <f>AC7*(1+EIA_AEO_OilForecast_2026!AA$16)</f>
        <v>4.2939320645831147</v>
      </c>
      <c r="AE7" s="558">
        <f>AD7*(1+EIA_AEO_OilForecast_2026!AB$16)</f>
        <v>4.3765482003271687</v>
      </c>
      <c r="AF7" s="559">
        <f t="shared" si="1"/>
        <v>4.3765482003271687</v>
      </c>
      <c r="AG7" s="559">
        <f t="shared" si="1"/>
        <v>4.3765482003271687</v>
      </c>
      <c r="AH7" s="559">
        <f t="shared" si="1"/>
        <v>4.3765482003271687</v>
      </c>
      <c r="AI7" s="559">
        <f t="shared" si="1"/>
        <v>4.3765482003271687</v>
      </c>
      <c r="AJ7" s="559">
        <f t="shared" si="1"/>
        <v>4.3765482003271687</v>
      </c>
      <c r="AK7" s="559">
        <f t="shared" si="1"/>
        <v>4.3765482003271687</v>
      </c>
      <c r="AL7" s="559">
        <f t="shared" si="1"/>
        <v>4.3765482003271687</v>
      </c>
      <c r="AM7" s="559">
        <f t="shared" si="1"/>
        <v>4.3765482003271687</v>
      </c>
      <c r="AN7" s="559">
        <f t="shared" si="1"/>
        <v>4.3765482003271687</v>
      </c>
      <c r="AO7" s="559">
        <f t="shared" si="1"/>
        <v>4.3765482003271687</v>
      </c>
      <c r="AP7" s="559">
        <f t="shared" si="2"/>
        <v>4.3765482003271687</v>
      </c>
      <c r="AQ7" s="559">
        <f t="shared" si="2"/>
        <v>4.3765482003271687</v>
      </c>
      <c r="AR7" s="559">
        <f t="shared" si="2"/>
        <v>4.3765482003271687</v>
      </c>
      <c r="AS7" s="559">
        <f t="shared" si="2"/>
        <v>4.3765482003271687</v>
      </c>
      <c r="AT7" s="559">
        <f t="shared" si="2"/>
        <v>4.3765482003271687</v>
      </c>
      <c r="AU7" s="559">
        <f t="shared" si="2"/>
        <v>4.3765482003271687</v>
      </c>
      <c r="AV7" s="559">
        <f t="shared" si="2"/>
        <v>4.3765482003271687</v>
      </c>
      <c r="AW7" s="559">
        <f t="shared" si="2"/>
        <v>4.3765482003271687</v>
      </c>
      <c r="AX7" s="559">
        <f t="shared" si="2"/>
        <v>4.3765482003271687</v>
      </c>
      <c r="AY7" s="559">
        <f t="shared" si="2"/>
        <v>4.3765482003271687</v>
      </c>
      <c r="AZ7" s="559">
        <f t="shared" si="3"/>
        <v>4.3765482003271687</v>
      </c>
      <c r="BA7" s="559">
        <f t="shared" si="3"/>
        <v>4.3765482003271687</v>
      </c>
      <c r="BB7" s="559">
        <f t="shared" si="3"/>
        <v>4.3765482003271687</v>
      </c>
      <c r="BC7" s="559">
        <f t="shared" si="3"/>
        <v>4.3765482003271687</v>
      </c>
      <c r="BD7" s="559">
        <f t="shared" si="3"/>
        <v>4.3765482003271687</v>
      </c>
      <c r="BE7" s="559">
        <f t="shared" si="3"/>
        <v>4.3765482003271687</v>
      </c>
      <c r="BF7" s="559">
        <f t="shared" si="3"/>
        <v>4.3765482003271687</v>
      </c>
      <c r="BG7" s="559">
        <f t="shared" si="3"/>
        <v>4.3765482003271687</v>
      </c>
      <c r="BH7" s="559">
        <f t="shared" si="3"/>
        <v>4.3765482003271687</v>
      </c>
      <c r="BI7" s="559">
        <f t="shared" si="3"/>
        <v>4.3765482003271687</v>
      </c>
      <c r="BJ7" s="559">
        <f t="shared" si="4"/>
        <v>4.3765482003271687</v>
      </c>
      <c r="BK7" s="559">
        <f t="shared" si="4"/>
        <v>4.3765482003271687</v>
      </c>
      <c r="BL7" s="559">
        <f t="shared" si="4"/>
        <v>4.3765482003271687</v>
      </c>
      <c r="BM7" s="559">
        <f t="shared" si="4"/>
        <v>4.3765482003271687</v>
      </c>
      <c r="BN7" s="560">
        <f t="shared" si="4"/>
        <v>4.3765482003271687</v>
      </c>
      <c r="BO7" s="560">
        <f t="shared" si="4"/>
        <v>4.3765482003271687</v>
      </c>
      <c r="BP7" s="560">
        <f t="shared" si="4"/>
        <v>4.3765482003271687</v>
      </c>
      <c r="BQ7" s="560">
        <f t="shared" si="4"/>
        <v>4.3765482003271687</v>
      </c>
      <c r="BR7" s="560">
        <f t="shared" si="4"/>
        <v>4.3765482003271687</v>
      </c>
      <c r="BS7" s="560">
        <f t="shared" si="4"/>
        <v>4.3765482003271687</v>
      </c>
    </row>
    <row r="8" spans="1:71" s="63" customFormat="1" ht="12.75" customHeight="1">
      <c r="A8" s="561">
        <v>0</v>
      </c>
      <c r="B8" s="553" t="s">
        <v>423</v>
      </c>
      <c r="C8" s="491" t="s">
        <v>424</v>
      </c>
      <c r="D8" s="551" t="s">
        <v>419</v>
      </c>
      <c r="E8" s="491"/>
      <c r="F8" s="565">
        <v>4.7019789999999997</v>
      </c>
      <c r="G8" s="562">
        <f>F8*(1+EIA_AEO_OilForecast_2026!D$16)</f>
        <v>3.6005438621387817</v>
      </c>
      <c r="H8" s="562">
        <f>G8*(1+EIA_AEO_OilForecast_2026!E$16)</f>
        <v>4.097145082083621</v>
      </c>
      <c r="I8" s="562">
        <f>H8*(1+EIA_AEO_OilForecast_2026!F$16)</f>
        <v>4.3905345420205437</v>
      </c>
      <c r="J8" s="562">
        <f>I8*(1+EIA_AEO_OilForecast_2026!G$16)</f>
        <v>4.5778738397262773</v>
      </c>
      <c r="K8" s="562">
        <f>J8*(1+EIA_AEO_OilForecast_2026!H$16)</f>
        <v>4.6998121981482539</v>
      </c>
      <c r="L8" s="562">
        <f>K8*(1+EIA_AEO_OilForecast_2026!I$16)</f>
        <v>4.640677027392889</v>
      </c>
      <c r="M8" s="562">
        <f>L8*(1+EIA_AEO_OilForecast_2026!J$16)</f>
        <v>4.6894331003568288</v>
      </c>
      <c r="N8" s="562">
        <f>M8*(1+EIA_AEO_OilForecast_2026!K$16)</f>
        <v>4.7894683701916847</v>
      </c>
      <c r="O8" s="562">
        <f>N8*(1+EIA_AEO_OilForecast_2026!L$16)</f>
        <v>4.882120548885835</v>
      </c>
      <c r="P8" s="562">
        <f>O8*(1+EIA_AEO_OilForecast_2026!M$16)</f>
        <v>4.9236064827075365</v>
      </c>
      <c r="Q8" s="562">
        <f>P8*(1+EIA_AEO_OilForecast_2026!N$16)</f>
        <v>4.9908883434175264</v>
      </c>
      <c r="R8" s="562">
        <f>Q8*(1+EIA_AEO_OilForecast_2026!O$16)</f>
        <v>5.0622924107680634</v>
      </c>
      <c r="S8" s="562">
        <f>R8*(1+EIA_AEO_OilForecast_2026!P$16)</f>
        <v>5.1234098349661776</v>
      </c>
      <c r="T8" s="562">
        <f>S8*(1+EIA_AEO_OilForecast_2026!Q$16)</f>
        <v>5.1564670957929906</v>
      </c>
      <c r="U8" s="562">
        <f>T8*(1+EIA_AEO_OilForecast_2026!R$16)</f>
        <v>5.2055584882360861</v>
      </c>
      <c r="V8" s="562">
        <f>U8*(1+EIA_AEO_OilForecast_2026!S$16)</f>
        <v>5.2719489303306961</v>
      </c>
      <c r="W8" s="562">
        <f>V8*(1+EIA_AEO_OilForecast_2026!T$16)</f>
        <v>5.2989150110535856</v>
      </c>
      <c r="X8" s="562">
        <f>W8*(1+EIA_AEO_OilForecast_2026!U$16)</f>
        <v>5.3616183101796997</v>
      </c>
      <c r="Y8" s="562">
        <f>X8*(1+EIA_AEO_OilForecast_2026!V$16)</f>
        <v>5.4304259972153099</v>
      </c>
      <c r="Z8" s="562">
        <f>Y8*(1+EIA_AEO_OilForecast_2026!W$16)</f>
        <v>5.5815943841479836</v>
      </c>
      <c r="AA8" s="562">
        <f>Z8*(1+EIA_AEO_OilForecast_2026!X$16)</f>
        <v>5.6689130633004519</v>
      </c>
      <c r="AB8" s="562">
        <f>AA8*(1+EIA_AEO_OilForecast_2026!Y$16)</f>
        <v>5.7548551715476384</v>
      </c>
      <c r="AC8" s="562">
        <f>AB8*(1+EIA_AEO_OilForecast_2026!Z$16)</f>
        <v>5.8474104208271296</v>
      </c>
      <c r="AD8" s="562">
        <f>AC8*(1+EIA_AEO_OilForecast_2026!AA$16)</f>
        <v>5.9197714406042978</v>
      </c>
      <c r="AE8" s="562">
        <f>AD8*(1+EIA_AEO_OilForecast_2026!AB$16)</f>
        <v>6.0336690602114258</v>
      </c>
      <c r="AF8" s="563">
        <f t="shared" si="1"/>
        <v>6.0336690602114258</v>
      </c>
      <c r="AG8" s="563">
        <f t="shared" si="1"/>
        <v>6.0336690602114258</v>
      </c>
      <c r="AH8" s="563">
        <f t="shared" si="1"/>
        <v>6.0336690602114258</v>
      </c>
      <c r="AI8" s="563">
        <f t="shared" si="1"/>
        <v>6.0336690602114258</v>
      </c>
      <c r="AJ8" s="563">
        <f t="shared" si="1"/>
        <v>6.0336690602114258</v>
      </c>
      <c r="AK8" s="563">
        <f t="shared" si="1"/>
        <v>6.0336690602114258</v>
      </c>
      <c r="AL8" s="563">
        <f t="shared" si="1"/>
        <v>6.0336690602114258</v>
      </c>
      <c r="AM8" s="563">
        <f t="shared" si="1"/>
        <v>6.0336690602114258</v>
      </c>
      <c r="AN8" s="563">
        <f t="shared" si="1"/>
        <v>6.0336690602114258</v>
      </c>
      <c r="AO8" s="563">
        <f t="shared" si="1"/>
        <v>6.0336690602114258</v>
      </c>
      <c r="AP8" s="563">
        <f t="shared" si="2"/>
        <v>6.0336690602114258</v>
      </c>
      <c r="AQ8" s="563">
        <f t="shared" si="2"/>
        <v>6.0336690602114258</v>
      </c>
      <c r="AR8" s="563">
        <f t="shared" si="2"/>
        <v>6.0336690602114258</v>
      </c>
      <c r="AS8" s="563">
        <f t="shared" si="2"/>
        <v>6.0336690602114258</v>
      </c>
      <c r="AT8" s="563">
        <f t="shared" si="2"/>
        <v>6.0336690602114258</v>
      </c>
      <c r="AU8" s="563">
        <f t="shared" si="2"/>
        <v>6.0336690602114258</v>
      </c>
      <c r="AV8" s="563">
        <f t="shared" si="2"/>
        <v>6.0336690602114258</v>
      </c>
      <c r="AW8" s="563">
        <f t="shared" si="2"/>
        <v>6.0336690602114258</v>
      </c>
      <c r="AX8" s="563">
        <f t="shared" si="2"/>
        <v>6.0336690602114258</v>
      </c>
      <c r="AY8" s="563">
        <f t="shared" si="2"/>
        <v>6.0336690602114258</v>
      </c>
      <c r="AZ8" s="563">
        <f t="shared" si="3"/>
        <v>6.0336690602114258</v>
      </c>
      <c r="BA8" s="563">
        <f t="shared" si="3"/>
        <v>6.0336690602114258</v>
      </c>
      <c r="BB8" s="563">
        <f t="shared" si="3"/>
        <v>6.0336690602114258</v>
      </c>
      <c r="BC8" s="563">
        <f t="shared" si="3"/>
        <v>6.0336690602114258</v>
      </c>
      <c r="BD8" s="563">
        <f t="shared" si="3"/>
        <v>6.0336690602114258</v>
      </c>
      <c r="BE8" s="563">
        <f t="shared" si="3"/>
        <v>6.0336690602114258</v>
      </c>
      <c r="BF8" s="563">
        <f t="shared" si="3"/>
        <v>6.0336690602114258</v>
      </c>
      <c r="BG8" s="563">
        <f t="shared" si="3"/>
        <v>6.0336690602114258</v>
      </c>
      <c r="BH8" s="563">
        <f t="shared" si="3"/>
        <v>6.0336690602114258</v>
      </c>
      <c r="BI8" s="563">
        <f t="shared" si="3"/>
        <v>6.0336690602114258</v>
      </c>
      <c r="BJ8" s="563">
        <f t="shared" si="4"/>
        <v>6.0336690602114258</v>
      </c>
      <c r="BK8" s="563">
        <f t="shared" si="4"/>
        <v>6.0336690602114258</v>
      </c>
      <c r="BL8" s="563">
        <f t="shared" si="4"/>
        <v>6.0336690602114258</v>
      </c>
      <c r="BM8" s="563">
        <f t="shared" si="4"/>
        <v>6.0336690602114258</v>
      </c>
      <c r="BN8" s="564">
        <f t="shared" si="4"/>
        <v>6.0336690602114258</v>
      </c>
      <c r="BO8" s="564">
        <f t="shared" si="4"/>
        <v>6.0336690602114258</v>
      </c>
      <c r="BP8" s="564">
        <f t="shared" si="4"/>
        <v>6.0336690602114258</v>
      </c>
      <c r="BQ8" s="564">
        <f t="shared" si="4"/>
        <v>6.0336690602114258</v>
      </c>
      <c r="BR8" s="564">
        <f t="shared" si="4"/>
        <v>6.0336690602114258</v>
      </c>
      <c r="BS8" s="564">
        <f t="shared" si="4"/>
        <v>6.0336690602114258</v>
      </c>
    </row>
    <row r="9" spans="1:71" s="18" customFormat="1" ht="12.75" customHeight="1">
      <c r="A9" s="554">
        <v>0</v>
      </c>
      <c r="B9" s="555" t="s">
        <v>425</v>
      </c>
      <c r="C9" s="556" t="s">
        <v>426</v>
      </c>
      <c r="D9" s="557" t="s">
        <v>427</v>
      </c>
      <c r="E9" s="556"/>
      <c r="F9" s="566">
        <v>9.5</v>
      </c>
      <c r="G9" s="558">
        <f>F9*(1+EIA_AEO_OilForecast_2026!D$16)</f>
        <v>7.2746319561015547</v>
      </c>
      <c r="H9" s="558">
        <f>G9*(1+EIA_AEO_OilForecast_2026!E$16)</f>
        <v>8.2779779067057522</v>
      </c>
      <c r="I9" s="558">
        <f>H9*(1+EIA_AEO_OilForecast_2026!F$16)</f>
        <v>8.870749560811559</v>
      </c>
      <c r="J9" s="558">
        <f>I9*(1+EIA_AEO_OilForecast_2026!G$16)</f>
        <v>9.2492547238938414</v>
      </c>
      <c r="K9" s="558">
        <f>J9*(1+EIA_AEO_OilForecast_2026!H$16)</f>
        <v>9.495622137489006</v>
      </c>
      <c r="L9" s="558">
        <f>K9*(1+EIA_AEO_OilForecast_2026!I$16)</f>
        <v>9.3761439088163634</v>
      </c>
      <c r="M9" s="558">
        <f>L9*(1+EIA_AEO_OilForecast_2026!J$16)</f>
        <v>9.4746519398299931</v>
      </c>
      <c r="N9" s="558">
        <f>M9*(1+EIA_AEO_OilForecast_2026!K$16)</f>
        <v>9.6767657866657881</v>
      </c>
      <c r="O9" s="558">
        <f>N9*(1+EIA_AEO_OilForecast_2026!L$16)</f>
        <v>9.8639626451788587</v>
      </c>
      <c r="P9" s="558">
        <f>O9*(1+EIA_AEO_OilForecast_2026!M$16)</f>
        <v>9.9477818990092484</v>
      </c>
      <c r="Q9" s="558">
        <f>P9*(1+EIA_AEO_OilForecast_2026!N$16)</f>
        <v>10.083719910800646</v>
      </c>
      <c r="R9" s="558">
        <f>Q9*(1+EIA_AEO_OilForecast_2026!O$16)</f>
        <v>10.227986535519747</v>
      </c>
      <c r="S9" s="558">
        <f>R9*(1+EIA_AEO_OilForecast_2026!P$16)</f>
        <v>10.351469760324045</v>
      </c>
      <c r="T9" s="558">
        <f>S9*(1+EIA_AEO_OilForecast_2026!Q$16)</f>
        <v>10.418259505206938</v>
      </c>
      <c r="U9" s="558">
        <f>T9*(1+EIA_AEO_OilForecast_2026!R$16)</f>
        <v>10.517445024370126</v>
      </c>
      <c r="V9" s="558">
        <f>U9*(1+EIA_AEO_OilForecast_2026!S$16)</f>
        <v>10.651581990932247</v>
      </c>
      <c r="W9" s="558">
        <f>V9*(1+EIA_AEO_OilForecast_2026!T$16)</f>
        <v>10.706064957969627</v>
      </c>
      <c r="X9" s="558">
        <f>W9*(1+EIA_AEO_OilForecast_2026!U$16)</f>
        <v>10.83275232550106</v>
      </c>
      <c r="Y9" s="558">
        <f>X9*(1+EIA_AEO_OilForecast_2026!V$16)</f>
        <v>10.971773156270041</v>
      </c>
      <c r="Z9" s="558">
        <f>Y9*(1+EIA_AEO_OilForecast_2026!W$16)</f>
        <v>11.277197675575721</v>
      </c>
      <c r="AA9" s="558">
        <f>Z9*(1+EIA_AEO_OilForecast_2026!X$16)</f>
        <v>11.453618593650525</v>
      </c>
      <c r="AB9" s="558">
        <f>AA9*(1+EIA_AEO_OilForecast_2026!Y$16)</f>
        <v>11.62725825225986</v>
      </c>
      <c r="AC9" s="558">
        <f>AB9*(1+EIA_AEO_OilForecast_2026!Z$16)</f>
        <v>11.814259272076232</v>
      </c>
      <c r="AD9" s="558">
        <f>AC9*(1+EIA_AEO_OilForecast_2026!AA$16)</f>
        <v>11.960459348232058</v>
      </c>
      <c r="AE9" s="558">
        <f>AD9*(1+EIA_AEO_OilForecast_2026!AB$16)</f>
        <v>12.190581045131964</v>
      </c>
      <c r="AF9" s="559">
        <f t="shared" si="1"/>
        <v>12.190581045131964</v>
      </c>
      <c r="AG9" s="559">
        <f t="shared" si="1"/>
        <v>12.190581045131964</v>
      </c>
      <c r="AH9" s="559">
        <f t="shared" si="1"/>
        <v>12.190581045131964</v>
      </c>
      <c r="AI9" s="559">
        <f t="shared" si="1"/>
        <v>12.190581045131964</v>
      </c>
      <c r="AJ9" s="559">
        <f t="shared" si="1"/>
        <v>12.190581045131964</v>
      </c>
      <c r="AK9" s="559">
        <f t="shared" si="1"/>
        <v>12.190581045131964</v>
      </c>
      <c r="AL9" s="559">
        <f t="shared" si="1"/>
        <v>12.190581045131964</v>
      </c>
      <c r="AM9" s="559">
        <f t="shared" si="1"/>
        <v>12.190581045131964</v>
      </c>
      <c r="AN9" s="559">
        <f t="shared" si="1"/>
        <v>12.190581045131964</v>
      </c>
      <c r="AO9" s="559">
        <f t="shared" si="1"/>
        <v>12.190581045131964</v>
      </c>
      <c r="AP9" s="559">
        <f t="shared" si="2"/>
        <v>12.190581045131964</v>
      </c>
      <c r="AQ9" s="559">
        <f t="shared" si="2"/>
        <v>12.190581045131964</v>
      </c>
      <c r="AR9" s="559">
        <f t="shared" si="2"/>
        <v>12.190581045131964</v>
      </c>
      <c r="AS9" s="559">
        <f t="shared" si="2"/>
        <v>12.190581045131964</v>
      </c>
      <c r="AT9" s="559">
        <f t="shared" si="2"/>
        <v>12.190581045131964</v>
      </c>
      <c r="AU9" s="559">
        <f t="shared" si="2"/>
        <v>12.190581045131964</v>
      </c>
      <c r="AV9" s="559">
        <f t="shared" si="2"/>
        <v>12.190581045131964</v>
      </c>
      <c r="AW9" s="559">
        <f t="shared" si="2"/>
        <v>12.190581045131964</v>
      </c>
      <c r="AX9" s="559">
        <f t="shared" si="2"/>
        <v>12.190581045131964</v>
      </c>
      <c r="AY9" s="559">
        <f t="shared" si="2"/>
        <v>12.190581045131964</v>
      </c>
      <c r="AZ9" s="559">
        <f t="shared" si="3"/>
        <v>12.190581045131964</v>
      </c>
      <c r="BA9" s="559">
        <f t="shared" si="3"/>
        <v>12.190581045131964</v>
      </c>
      <c r="BB9" s="559">
        <f t="shared" si="3"/>
        <v>12.190581045131964</v>
      </c>
      <c r="BC9" s="559">
        <f t="shared" si="3"/>
        <v>12.190581045131964</v>
      </c>
      <c r="BD9" s="559">
        <f t="shared" si="3"/>
        <v>12.190581045131964</v>
      </c>
      <c r="BE9" s="559">
        <f t="shared" si="3"/>
        <v>12.190581045131964</v>
      </c>
      <c r="BF9" s="559">
        <f t="shared" si="3"/>
        <v>12.190581045131964</v>
      </c>
      <c r="BG9" s="559">
        <f t="shared" si="3"/>
        <v>12.190581045131964</v>
      </c>
      <c r="BH9" s="559">
        <f t="shared" si="3"/>
        <v>12.190581045131964</v>
      </c>
      <c r="BI9" s="559">
        <f t="shared" si="3"/>
        <v>12.190581045131964</v>
      </c>
      <c r="BJ9" s="559">
        <f t="shared" si="4"/>
        <v>12.190581045131964</v>
      </c>
      <c r="BK9" s="559">
        <f t="shared" si="4"/>
        <v>12.190581045131964</v>
      </c>
      <c r="BL9" s="559">
        <f t="shared" si="4"/>
        <v>12.190581045131964</v>
      </c>
      <c r="BM9" s="559">
        <f t="shared" si="4"/>
        <v>12.190581045131964</v>
      </c>
      <c r="BN9" s="560">
        <f t="shared" si="4"/>
        <v>12.190581045131964</v>
      </c>
      <c r="BO9" s="560">
        <f t="shared" si="4"/>
        <v>12.190581045131964</v>
      </c>
      <c r="BP9" s="560">
        <f t="shared" si="4"/>
        <v>12.190581045131964</v>
      </c>
      <c r="BQ9" s="560">
        <f t="shared" si="4"/>
        <v>12.190581045131964</v>
      </c>
      <c r="BR9" s="560">
        <f t="shared" si="4"/>
        <v>12.190581045131964</v>
      </c>
      <c r="BS9" s="560">
        <f t="shared" si="4"/>
        <v>12.190581045131964</v>
      </c>
    </row>
    <row r="10" spans="1:71" s="63" customFormat="1" ht="12.75" customHeight="1">
      <c r="A10" s="561">
        <v>0</v>
      </c>
      <c r="B10" s="553" t="s">
        <v>439</v>
      </c>
      <c r="C10" s="491" t="s">
        <v>440</v>
      </c>
      <c r="D10" s="551" t="s">
        <v>419</v>
      </c>
      <c r="E10" s="491"/>
      <c r="F10" s="565">
        <v>4.7729999999999997</v>
      </c>
      <c r="G10" s="562">
        <f>F10*(1+EIA_AEO_OilForecast_2026!D$16)</f>
        <v>3.654928244891865</v>
      </c>
      <c r="H10" s="562">
        <f>G10*(1+EIA_AEO_OilForecast_2026!E$16)</f>
        <v>4.1590303735480578</v>
      </c>
      <c r="I10" s="562">
        <f>H10*(1+EIA_AEO_OilForecast_2026!F$16)</f>
        <v>4.4568513319740592</v>
      </c>
      <c r="J10" s="562">
        <f>I10*(1+EIA_AEO_OilForecast_2026!G$16)</f>
        <v>4.6470202944363468</v>
      </c>
      <c r="K10" s="562">
        <f>J10*(1+EIA_AEO_OilForecast_2026!H$16)</f>
        <v>4.7708004697089486</v>
      </c>
      <c r="L10" s="562">
        <f>K10*(1+EIA_AEO_OilForecast_2026!I$16)</f>
        <v>4.7107720922926832</v>
      </c>
      <c r="M10" s="562">
        <f>L10*(1+EIA_AEO_OilForecast_2026!J$16)</f>
        <v>4.7602646009272149</v>
      </c>
      <c r="N10" s="562">
        <f>M10*(1+EIA_AEO_OilForecast_2026!K$16)</f>
        <v>4.8618108526058732</v>
      </c>
      <c r="O10" s="562">
        <f>N10*(1+EIA_AEO_OilForecast_2026!L$16)</f>
        <v>4.9558624953093346</v>
      </c>
      <c r="P10" s="562">
        <f>O10*(1+EIA_AEO_OilForecast_2026!M$16)</f>
        <v>4.9979750530495926</v>
      </c>
      <c r="Q10" s="562">
        <f>P10*(1+EIA_AEO_OilForecast_2026!N$16)</f>
        <v>5.0662731720264711</v>
      </c>
      <c r="R10" s="562">
        <f>Q10*(1+EIA_AEO_OilForecast_2026!O$16)</f>
        <v>5.1387557614774471</v>
      </c>
      <c r="S10" s="562">
        <f>R10*(1+EIA_AEO_OilForecast_2026!P$16)</f>
        <v>5.2007963332659646</v>
      </c>
      <c r="T10" s="562">
        <f>S10*(1+EIA_AEO_OilForecast_2026!Q$16)</f>
        <v>5.2343529071950226</v>
      </c>
      <c r="U10" s="562">
        <f>T10*(1+EIA_AEO_OilForecast_2026!R$16)</f>
        <v>5.2841858001388013</v>
      </c>
      <c r="V10" s="562">
        <f>U10*(1+EIA_AEO_OilForecast_2026!S$16)</f>
        <v>5.3515790360757496</v>
      </c>
      <c r="W10" s="562">
        <f>V10*(1+EIA_AEO_OilForecast_2026!T$16)</f>
        <v>5.3789524257251617</v>
      </c>
      <c r="X10" s="562">
        <f>W10*(1+EIA_AEO_OilForecast_2026!U$16)</f>
        <v>5.4426028262754285</v>
      </c>
      <c r="Y10" s="562">
        <f>X10*(1+EIA_AEO_OilForecast_2026!V$16)</f>
        <v>5.5124498184080961</v>
      </c>
      <c r="Z10" s="562">
        <f>Y10*(1+EIA_AEO_OilForecast_2026!W$16)</f>
        <v>5.6659015268971498</v>
      </c>
      <c r="AA10" s="562">
        <f>Z10*(1+EIA_AEO_OilForecast_2026!X$16)</f>
        <v>5.7545391102625221</v>
      </c>
      <c r="AB10" s="562">
        <f>AA10*(1+EIA_AEO_OilForecast_2026!Y$16)</f>
        <v>5.8417793303196133</v>
      </c>
      <c r="AC10" s="562">
        <f>AB10*(1+EIA_AEO_OilForecast_2026!Z$16)</f>
        <v>5.935732579538934</v>
      </c>
      <c r="AD10" s="562">
        <f>AC10*(1+EIA_AEO_OilForecast_2026!AA$16)</f>
        <v>6.0091865756959617</v>
      </c>
      <c r="AE10" s="562">
        <f>AD10*(1+EIA_AEO_OilForecast_2026!AB$16)</f>
        <v>6.1248045608857771</v>
      </c>
      <c r="AF10" s="563">
        <f t="shared" si="1"/>
        <v>6.1248045608857771</v>
      </c>
      <c r="AG10" s="563">
        <f t="shared" si="1"/>
        <v>6.1248045608857771</v>
      </c>
      <c r="AH10" s="563">
        <f t="shared" si="1"/>
        <v>6.1248045608857771</v>
      </c>
      <c r="AI10" s="563">
        <f t="shared" si="1"/>
        <v>6.1248045608857771</v>
      </c>
      <c r="AJ10" s="563">
        <f t="shared" si="1"/>
        <v>6.1248045608857771</v>
      </c>
      <c r="AK10" s="563">
        <f t="shared" si="1"/>
        <v>6.1248045608857771</v>
      </c>
      <c r="AL10" s="563">
        <f t="shared" si="1"/>
        <v>6.1248045608857771</v>
      </c>
      <c r="AM10" s="563">
        <f t="shared" si="1"/>
        <v>6.1248045608857771</v>
      </c>
      <c r="AN10" s="563">
        <f t="shared" si="1"/>
        <v>6.1248045608857771</v>
      </c>
      <c r="AO10" s="563">
        <f t="shared" si="1"/>
        <v>6.1248045608857771</v>
      </c>
      <c r="AP10" s="563">
        <f t="shared" si="2"/>
        <v>6.1248045608857771</v>
      </c>
      <c r="AQ10" s="563">
        <f t="shared" si="2"/>
        <v>6.1248045608857771</v>
      </c>
      <c r="AR10" s="563">
        <f t="shared" si="2"/>
        <v>6.1248045608857771</v>
      </c>
      <c r="AS10" s="563">
        <f t="shared" si="2"/>
        <v>6.1248045608857771</v>
      </c>
      <c r="AT10" s="563">
        <f t="shared" si="2"/>
        <v>6.1248045608857771</v>
      </c>
      <c r="AU10" s="563">
        <f t="shared" si="2"/>
        <v>6.1248045608857771</v>
      </c>
      <c r="AV10" s="563">
        <f t="shared" si="2"/>
        <v>6.1248045608857771</v>
      </c>
      <c r="AW10" s="563">
        <f t="shared" si="2"/>
        <v>6.1248045608857771</v>
      </c>
      <c r="AX10" s="563">
        <f t="shared" si="2"/>
        <v>6.1248045608857771</v>
      </c>
      <c r="AY10" s="563">
        <f t="shared" si="2"/>
        <v>6.1248045608857771</v>
      </c>
      <c r="AZ10" s="563">
        <f t="shared" si="3"/>
        <v>6.1248045608857771</v>
      </c>
      <c r="BA10" s="563">
        <f t="shared" si="3"/>
        <v>6.1248045608857771</v>
      </c>
      <c r="BB10" s="563">
        <f t="shared" si="3"/>
        <v>6.1248045608857771</v>
      </c>
      <c r="BC10" s="563">
        <f t="shared" si="3"/>
        <v>6.1248045608857771</v>
      </c>
      <c r="BD10" s="563">
        <f t="shared" si="3"/>
        <v>6.1248045608857771</v>
      </c>
      <c r="BE10" s="563">
        <f t="shared" si="3"/>
        <v>6.1248045608857771</v>
      </c>
      <c r="BF10" s="563">
        <f t="shared" si="3"/>
        <v>6.1248045608857771</v>
      </c>
      <c r="BG10" s="563">
        <f t="shared" si="3"/>
        <v>6.1248045608857771</v>
      </c>
      <c r="BH10" s="563">
        <f t="shared" si="3"/>
        <v>6.1248045608857771</v>
      </c>
      <c r="BI10" s="563">
        <f t="shared" si="3"/>
        <v>6.1248045608857771</v>
      </c>
      <c r="BJ10" s="563">
        <f t="shared" si="4"/>
        <v>6.1248045608857771</v>
      </c>
      <c r="BK10" s="563">
        <f t="shared" si="4"/>
        <v>6.1248045608857771</v>
      </c>
      <c r="BL10" s="563">
        <f t="shared" si="4"/>
        <v>6.1248045608857771</v>
      </c>
      <c r="BM10" s="563">
        <f t="shared" si="4"/>
        <v>6.1248045608857771</v>
      </c>
      <c r="BN10" s="564">
        <f t="shared" si="4"/>
        <v>6.1248045608857771</v>
      </c>
      <c r="BO10" s="564">
        <f t="shared" si="4"/>
        <v>6.1248045608857771</v>
      </c>
      <c r="BP10" s="564">
        <f t="shared" si="4"/>
        <v>6.1248045608857771</v>
      </c>
      <c r="BQ10" s="564">
        <f t="shared" si="4"/>
        <v>6.1248045608857771</v>
      </c>
      <c r="BR10" s="564">
        <f t="shared" si="4"/>
        <v>6.1248045608857771</v>
      </c>
      <c r="BS10" s="564">
        <f t="shared" si="4"/>
        <v>6.1248045608857771</v>
      </c>
    </row>
    <row r="11" spans="1:71" s="18" customFormat="1" ht="12.75" customHeight="1">
      <c r="A11" s="554">
        <v>0</v>
      </c>
      <c r="B11" s="555" t="s">
        <v>441</v>
      </c>
      <c r="C11" s="556" t="s">
        <v>442</v>
      </c>
      <c r="D11" s="557" t="s">
        <v>427</v>
      </c>
      <c r="E11" s="556" t="s">
        <v>430</v>
      </c>
      <c r="F11" s="566">
        <v>8.4</v>
      </c>
      <c r="G11" s="558">
        <f>F11*(1+EIA_AEO_OilForecast_2026!D$16)</f>
        <v>6.4323061506582171</v>
      </c>
      <c r="H11" s="558">
        <f>G11*(1+EIA_AEO_OilForecast_2026!E$16)</f>
        <v>7.3194752017187703</v>
      </c>
      <c r="I11" s="558">
        <f>H11*(1+EIA_AEO_OilForecast_2026!F$16)</f>
        <v>7.8436101379807468</v>
      </c>
      <c r="J11" s="558">
        <f>I11*(1+EIA_AEO_OilForecast_2026!G$16)</f>
        <v>8.1782883874429757</v>
      </c>
      <c r="K11" s="558">
        <f>J11*(1+EIA_AEO_OilForecast_2026!H$16)</f>
        <v>8.3961290478850152</v>
      </c>
      <c r="L11" s="558">
        <f>K11*(1+EIA_AEO_OilForecast_2026!I$16)</f>
        <v>8.2904851404270996</v>
      </c>
      <c r="M11" s="558">
        <f>L11*(1+EIA_AEO_OilForecast_2026!J$16)</f>
        <v>8.3775869783759926</v>
      </c>
      <c r="N11" s="558">
        <f>M11*(1+EIA_AEO_OilForecast_2026!K$16)</f>
        <v>8.5562981692623801</v>
      </c>
      <c r="O11" s="558">
        <f>N11*(1+EIA_AEO_OilForecast_2026!L$16)</f>
        <v>8.721819602052884</v>
      </c>
      <c r="P11" s="558">
        <f>O11*(1+EIA_AEO_OilForecast_2026!M$16)</f>
        <v>8.7959334685976494</v>
      </c>
      <c r="Q11" s="558">
        <f>P11*(1+EIA_AEO_OilForecast_2026!N$16)</f>
        <v>8.9161312895500426</v>
      </c>
      <c r="R11" s="558">
        <f>Q11*(1+EIA_AEO_OilForecast_2026!O$16)</f>
        <v>9.0436933577227219</v>
      </c>
      <c r="S11" s="558">
        <f>R11*(1+EIA_AEO_OilForecast_2026!P$16)</f>
        <v>9.1528785249181013</v>
      </c>
      <c r="T11" s="558">
        <f>S11*(1+EIA_AEO_OilForecast_2026!Q$16)</f>
        <v>9.2119347203935025</v>
      </c>
      <c r="U11" s="558">
        <f>T11*(1+EIA_AEO_OilForecast_2026!R$16)</f>
        <v>9.299635600495689</v>
      </c>
      <c r="V11" s="558">
        <f>U11*(1+EIA_AEO_OilForecast_2026!S$16)</f>
        <v>9.418240918297986</v>
      </c>
      <c r="W11" s="558">
        <f>V11*(1+EIA_AEO_OilForecast_2026!T$16)</f>
        <v>9.4664153312573536</v>
      </c>
      <c r="X11" s="558">
        <f>W11*(1+EIA_AEO_OilForecast_2026!U$16)</f>
        <v>9.5784336351798842</v>
      </c>
      <c r="Y11" s="558">
        <f>X11*(1+EIA_AEO_OilForecast_2026!V$16)</f>
        <v>9.7013573171229837</v>
      </c>
      <c r="Z11" s="558">
        <f>Y11*(1+EIA_AEO_OilForecast_2026!W$16)</f>
        <v>9.9714168920880049</v>
      </c>
      <c r="AA11" s="558">
        <f>Z11*(1+EIA_AEO_OilForecast_2026!X$16)</f>
        <v>10.127410124912041</v>
      </c>
      <c r="AB11" s="558">
        <f>AA11*(1+EIA_AEO_OilForecast_2026!Y$16)</f>
        <v>10.280944138840296</v>
      </c>
      <c r="AC11" s="558">
        <f>AB11*(1+EIA_AEO_OilForecast_2026!Z$16)</f>
        <v>10.446292408993719</v>
      </c>
      <c r="AD11" s="558">
        <f>AC11*(1+EIA_AEO_OilForecast_2026!AA$16)</f>
        <v>10.575564055278871</v>
      </c>
      <c r="AE11" s="558">
        <f>AD11*(1+EIA_AEO_OilForecast_2026!AB$16)</f>
        <v>10.779040082011418</v>
      </c>
      <c r="AF11" s="559">
        <f t="shared" si="1"/>
        <v>10.779040082011418</v>
      </c>
      <c r="AG11" s="559">
        <f t="shared" si="1"/>
        <v>10.779040082011418</v>
      </c>
      <c r="AH11" s="559">
        <f t="shared" si="1"/>
        <v>10.779040082011418</v>
      </c>
      <c r="AI11" s="559">
        <f t="shared" si="1"/>
        <v>10.779040082011418</v>
      </c>
      <c r="AJ11" s="559">
        <f t="shared" si="1"/>
        <v>10.779040082011418</v>
      </c>
      <c r="AK11" s="559">
        <f t="shared" si="1"/>
        <v>10.779040082011418</v>
      </c>
      <c r="AL11" s="559">
        <f t="shared" si="1"/>
        <v>10.779040082011418</v>
      </c>
      <c r="AM11" s="559">
        <f t="shared" si="1"/>
        <v>10.779040082011418</v>
      </c>
      <c r="AN11" s="559">
        <f t="shared" si="1"/>
        <v>10.779040082011418</v>
      </c>
      <c r="AO11" s="559">
        <f t="shared" si="1"/>
        <v>10.779040082011418</v>
      </c>
      <c r="AP11" s="559">
        <f t="shared" si="2"/>
        <v>10.779040082011418</v>
      </c>
      <c r="AQ11" s="559">
        <f t="shared" si="2"/>
        <v>10.779040082011418</v>
      </c>
      <c r="AR11" s="559">
        <f t="shared" si="2"/>
        <v>10.779040082011418</v>
      </c>
      <c r="AS11" s="559">
        <f t="shared" si="2"/>
        <v>10.779040082011418</v>
      </c>
      <c r="AT11" s="559">
        <f t="shared" si="2"/>
        <v>10.779040082011418</v>
      </c>
      <c r="AU11" s="559">
        <f t="shared" si="2"/>
        <v>10.779040082011418</v>
      </c>
      <c r="AV11" s="559">
        <f t="shared" si="2"/>
        <v>10.779040082011418</v>
      </c>
      <c r="AW11" s="559">
        <f t="shared" si="2"/>
        <v>10.779040082011418</v>
      </c>
      <c r="AX11" s="559">
        <f t="shared" si="2"/>
        <v>10.779040082011418</v>
      </c>
      <c r="AY11" s="559">
        <f t="shared" si="2"/>
        <v>10.779040082011418</v>
      </c>
      <c r="AZ11" s="559">
        <f t="shared" si="3"/>
        <v>10.779040082011418</v>
      </c>
      <c r="BA11" s="559">
        <f t="shared" si="3"/>
        <v>10.779040082011418</v>
      </c>
      <c r="BB11" s="559">
        <f t="shared" si="3"/>
        <v>10.779040082011418</v>
      </c>
      <c r="BC11" s="559">
        <f t="shared" si="3"/>
        <v>10.779040082011418</v>
      </c>
      <c r="BD11" s="559">
        <f t="shared" si="3"/>
        <v>10.779040082011418</v>
      </c>
      <c r="BE11" s="559">
        <f t="shared" si="3"/>
        <v>10.779040082011418</v>
      </c>
      <c r="BF11" s="559">
        <f t="shared" si="3"/>
        <v>10.779040082011418</v>
      </c>
      <c r="BG11" s="559">
        <f t="shared" si="3"/>
        <v>10.779040082011418</v>
      </c>
      <c r="BH11" s="559">
        <f t="shared" si="3"/>
        <v>10.779040082011418</v>
      </c>
      <c r="BI11" s="559">
        <f t="shared" si="3"/>
        <v>10.779040082011418</v>
      </c>
      <c r="BJ11" s="559">
        <f t="shared" si="4"/>
        <v>10.779040082011418</v>
      </c>
      <c r="BK11" s="559">
        <f t="shared" si="4"/>
        <v>10.779040082011418</v>
      </c>
      <c r="BL11" s="559">
        <f t="shared" si="4"/>
        <v>10.779040082011418</v>
      </c>
      <c r="BM11" s="559">
        <f t="shared" si="4"/>
        <v>10.779040082011418</v>
      </c>
      <c r="BN11" s="560">
        <f t="shared" si="4"/>
        <v>10.779040082011418</v>
      </c>
      <c r="BO11" s="560">
        <f t="shared" si="4"/>
        <v>10.779040082011418</v>
      </c>
      <c r="BP11" s="560">
        <f t="shared" si="4"/>
        <v>10.779040082011418</v>
      </c>
      <c r="BQ11" s="560">
        <f t="shared" si="4"/>
        <v>10.779040082011418</v>
      </c>
      <c r="BR11" s="560">
        <f t="shared" si="4"/>
        <v>10.779040082011418</v>
      </c>
      <c r="BS11" s="560">
        <f t="shared" si="4"/>
        <v>10.779040082011418</v>
      </c>
    </row>
    <row r="12" spans="1:71" s="63" customFormat="1" ht="12.75" customHeight="1">
      <c r="A12" s="561">
        <v>0</v>
      </c>
      <c r="B12" s="553" t="s">
        <v>443</v>
      </c>
      <c r="C12" s="491" t="s">
        <v>444</v>
      </c>
      <c r="D12" s="551" t="s">
        <v>419</v>
      </c>
      <c r="E12" s="491" t="s">
        <v>445</v>
      </c>
      <c r="F12" s="565">
        <v>6.26</v>
      </c>
      <c r="G12" s="562">
        <f>F12*(1+EIA_AEO_OilForecast_2026!D$16)</f>
        <v>4.7935995837048138</v>
      </c>
      <c r="H12" s="562">
        <f>G12*(1+EIA_AEO_OilForecast_2026!E$16)</f>
        <v>5.4547517574713682</v>
      </c>
      <c r="I12" s="562">
        <f>H12*(1+EIA_AEO_OilForecast_2026!F$16)</f>
        <v>5.8453570790189833</v>
      </c>
      <c r="J12" s="562">
        <f>I12*(1+EIA_AEO_OilForecast_2026!G$16)</f>
        <v>6.0947720601658348</v>
      </c>
      <c r="K12" s="562">
        <f>J12*(1+EIA_AEO_OilForecast_2026!H$16)</f>
        <v>6.2571152190190693</v>
      </c>
      <c r="L12" s="562">
        <f>K12*(1+EIA_AEO_OilForecast_2026!I$16)</f>
        <v>6.1783853546516223</v>
      </c>
      <c r="M12" s="562">
        <f>L12*(1+EIA_AEO_OilForecast_2026!J$16)</f>
        <v>6.2432969624563928</v>
      </c>
      <c r="N12" s="562">
        <f>M12*(1+EIA_AEO_OilForecast_2026!K$16)</f>
        <v>6.3764793499502961</v>
      </c>
      <c r="O12" s="562">
        <f>N12*(1+EIA_AEO_OilForecast_2026!L$16)</f>
        <v>6.4998322272441715</v>
      </c>
      <c r="P12" s="562">
        <f>O12*(1+EIA_AEO_OilForecast_2026!M$16)</f>
        <v>6.5550647039787231</v>
      </c>
      <c r="Q12" s="562">
        <f>P12*(1+EIA_AEO_OilForecast_2026!N$16)</f>
        <v>6.6446406991170548</v>
      </c>
      <c r="R12" s="562">
        <f>Q12*(1+EIA_AEO_OilForecast_2026!O$16)</f>
        <v>6.7397048118266945</v>
      </c>
      <c r="S12" s="562">
        <f>R12*(1+EIA_AEO_OilForecast_2026!P$16)</f>
        <v>6.8210737578556317</v>
      </c>
      <c r="T12" s="562">
        <f>S12*(1+EIA_AEO_OilForecast_2026!Q$16)</f>
        <v>6.8650846844837279</v>
      </c>
      <c r="U12" s="562">
        <f>T12*(1+EIA_AEO_OilForecast_2026!R$16)</f>
        <v>6.9304427213217865</v>
      </c>
      <c r="V12" s="562">
        <f>U12*(1+EIA_AEO_OilForecast_2026!S$16)</f>
        <v>7.0188319224458793</v>
      </c>
      <c r="W12" s="562">
        <f>V12*(1+EIA_AEO_OilForecast_2026!T$16)</f>
        <v>7.0547333301989319</v>
      </c>
      <c r="X12" s="562">
        <f>W12*(1+EIA_AEO_OilForecast_2026!U$16)</f>
        <v>7.1382136376459604</v>
      </c>
      <c r="Y12" s="562">
        <f>X12*(1+EIA_AEO_OilForecast_2026!V$16)</f>
        <v>7.2298210482368885</v>
      </c>
      <c r="Z12" s="562">
        <f>Y12*(1+EIA_AEO_OilForecast_2026!W$16)</f>
        <v>7.4310797314846315</v>
      </c>
      <c r="AA12" s="562">
        <f>Z12*(1+EIA_AEO_OilForecast_2026!X$16)</f>
        <v>7.5473318311844491</v>
      </c>
      <c r="AB12" s="562">
        <f>AA12*(1+EIA_AEO_OilForecast_2026!Y$16)</f>
        <v>7.661751227278601</v>
      </c>
      <c r="AC12" s="562">
        <f>AB12*(1+EIA_AEO_OilForecast_2026!Z$16)</f>
        <v>7.7849750571786522</v>
      </c>
      <c r="AD12" s="562">
        <f>AC12*(1+EIA_AEO_OilForecast_2026!AA$16)</f>
        <v>7.8813132126244918</v>
      </c>
      <c r="AE12" s="562">
        <f>AD12*(1+EIA_AEO_OilForecast_2026!AB$16)</f>
        <v>8.0329512992132717</v>
      </c>
      <c r="AF12" s="563">
        <f t="shared" si="1"/>
        <v>8.0329512992132717</v>
      </c>
      <c r="AG12" s="563">
        <f t="shared" si="1"/>
        <v>8.0329512992132717</v>
      </c>
      <c r="AH12" s="563">
        <f t="shared" si="1"/>
        <v>8.0329512992132717</v>
      </c>
      <c r="AI12" s="563">
        <f t="shared" si="1"/>
        <v>8.0329512992132717</v>
      </c>
      <c r="AJ12" s="563">
        <f t="shared" si="1"/>
        <v>8.0329512992132717</v>
      </c>
      <c r="AK12" s="563">
        <f t="shared" si="1"/>
        <v>8.0329512992132717</v>
      </c>
      <c r="AL12" s="563">
        <f t="shared" si="1"/>
        <v>8.0329512992132717</v>
      </c>
      <c r="AM12" s="563">
        <f t="shared" si="1"/>
        <v>8.0329512992132717</v>
      </c>
      <c r="AN12" s="563">
        <f t="shared" si="1"/>
        <v>8.0329512992132717</v>
      </c>
      <c r="AO12" s="563">
        <f t="shared" si="1"/>
        <v>8.0329512992132717</v>
      </c>
      <c r="AP12" s="563">
        <f t="shared" si="2"/>
        <v>8.0329512992132717</v>
      </c>
      <c r="AQ12" s="563">
        <f t="shared" si="2"/>
        <v>8.0329512992132717</v>
      </c>
      <c r="AR12" s="563">
        <f t="shared" si="2"/>
        <v>8.0329512992132717</v>
      </c>
      <c r="AS12" s="563">
        <f t="shared" si="2"/>
        <v>8.0329512992132717</v>
      </c>
      <c r="AT12" s="563">
        <f t="shared" si="2"/>
        <v>8.0329512992132717</v>
      </c>
      <c r="AU12" s="563">
        <f t="shared" si="2"/>
        <v>8.0329512992132717</v>
      </c>
      <c r="AV12" s="563">
        <f t="shared" si="2"/>
        <v>8.0329512992132717</v>
      </c>
      <c r="AW12" s="563">
        <f t="shared" si="2"/>
        <v>8.0329512992132717</v>
      </c>
      <c r="AX12" s="563">
        <f t="shared" si="2"/>
        <v>8.0329512992132717</v>
      </c>
      <c r="AY12" s="563">
        <f t="shared" si="2"/>
        <v>8.0329512992132717</v>
      </c>
      <c r="AZ12" s="563">
        <f t="shared" si="3"/>
        <v>8.0329512992132717</v>
      </c>
      <c r="BA12" s="563">
        <f t="shared" si="3"/>
        <v>8.0329512992132717</v>
      </c>
      <c r="BB12" s="563">
        <f t="shared" si="3"/>
        <v>8.0329512992132717</v>
      </c>
      <c r="BC12" s="563">
        <f t="shared" si="3"/>
        <v>8.0329512992132717</v>
      </c>
      <c r="BD12" s="563">
        <f t="shared" si="3"/>
        <v>8.0329512992132717</v>
      </c>
      <c r="BE12" s="563">
        <f t="shared" si="3"/>
        <v>8.0329512992132717</v>
      </c>
      <c r="BF12" s="563">
        <f t="shared" si="3"/>
        <v>8.0329512992132717</v>
      </c>
      <c r="BG12" s="563">
        <f t="shared" si="3"/>
        <v>8.0329512992132717</v>
      </c>
      <c r="BH12" s="563">
        <f t="shared" si="3"/>
        <v>8.0329512992132717</v>
      </c>
      <c r="BI12" s="563">
        <f t="shared" si="3"/>
        <v>8.0329512992132717</v>
      </c>
      <c r="BJ12" s="563">
        <f t="shared" si="4"/>
        <v>8.0329512992132717</v>
      </c>
      <c r="BK12" s="563">
        <f t="shared" si="4"/>
        <v>8.0329512992132717</v>
      </c>
      <c r="BL12" s="563">
        <f t="shared" si="4"/>
        <v>8.0329512992132717</v>
      </c>
      <c r="BM12" s="563">
        <f t="shared" si="4"/>
        <v>8.0329512992132717</v>
      </c>
      <c r="BN12" s="564">
        <f t="shared" si="4"/>
        <v>8.0329512992132717</v>
      </c>
      <c r="BO12" s="564">
        <f t="shared" si="4"/>
        <v>8.0329512992132717</v>
      </c>
      <c r="BP12" s="564">
        <f t="shared" si="4"/>
        <v>8.0329512992132717</v>
      </c>
      <c r="BQ12" s="564">
        <f t="shared" si="4"/>
        <v>8.0329512992132717</v>
      </c>
      <c r="BR12" s="564">
        <f t="shared" si="4"/>
        <v>8.0329512992132717</v>
      </c>
      <c r="BS12" s="564">
        <f t="shared" si="4"/>
        <v>8.0329512992132717</v>
      </c>
    </row>
    <row r="13" spans="1:71" s="18" customFormat="1" ht="12.75" customHeight="1">
      <c r="A13" s="554">
        <v>0</v>
      </c>
      <c r="B13" s="555" t="s">
        <v>441</v>
      </c>
      <c r="C13" s="556" t="s">
        <v>446</v>
      </c>
      <c r="D13" s="557" t="s">
        <v>422</v>
      </c>
      <c r="E13" s="556"/>
      <c r="F13" s="566">
        <v>6.172892</v>
      </c>
      <c r="G13" s="558">
        <f>F13*(1+EIA_AEO_OilForecast_2026!D$16)</f>
        <v>4.7268965689224878</v>
      </c>
      <c r="H13" s="558">
        <f>G13*(1+EIA_AEO_OilForecast_2026!E$16)</f>
        <v>5.3788487996295444</v>
      </c>
      <c r="I13" s="558">
        <f>H13*(1+EIA_AEO_OilForecast_2026!F$16)</f>
        <v>5.7640188418881229</v>
      </c>
      <c r="J13" s="558">
        <f>I13*(1+EIA_AEO_OilForecast_2026!G$16)</f>
        <v>6.0099632095880509</v>
      </c>
      <c r="K13" s="558">
        <f>J13*(1+EIA_AEO_OilForecast_2026!H$16)</f>
        <v>6.170047360792501</v>
      </c>
      <c r="L13" s="558">
        <f>K13*(1+EIA_AEO_OilForecast_2026!I$16)</f>
        <v>6.0924130237453928</v>
      </c>
      <c r="M13" s="558">
        <f>L13*(1+EIA_AEO_OilForecast_2026!J$16)</f>
        <v>6.1564213854906331</v>
      </c>
      <c r="N13" s="558">
        <f>M13*(1+EIA_AEO_OilForecast_2026!K$16)</f>
        <v>6.2877505379350449</v>
      </c>
      <c r="O13" s="558">
        <f>N13*(1+EIA_AEO_OilForecast_2026!L$16)</f>
        <v>6.4093869579708835</v>
      </c>
      <c r="P13" s="558">
        <f>O13*(1+EIA_AEO_OilForecast_2026!M$16)</f>
        <v>6.4638508739093661</v>
      </c>
      <c r="Q13" s="558">
        <f>P13*(1+EIA_AEO_OilForecast_2026!N$16)</f>
        <v>6.5521804176444212</v>
      </c>
      <c r="R13" s="558">
        <f>Q13*(1+EIA_AEO_OilForecast_2026!O$16)</f>
        <v>6.6459217117071105</v>
      </c>
      <c r="S13" s="558">
        <f>R13*(1+EIA_AEO_OilForecast_2026!P$16)</f>
        <v>6.7261584075522318</v>
      </c>
      <c r="T13" s="558">
        <f>S13*(1+EIA_AEO_OilForecast_2026!Q$16)</f>
        <v>6.7695569214332485</v>
      </c>
      <c r="U13" s="558">
        <f>T13*(1+EIA_AEO_OilForecast_2026!R$16)</f>
        <v>6.8340055001446478</v>
      </c>
      <c r="V13" s="558">
        <f>U13*(1+EIA_AEO_OilForecast_2026!S$16)</f>
        <v>6.9211647641231302</v>
      </c>
      <c r="W13" s="558">
        <f>V13*(1+EIA_AEO_OilForecast_2026!T$16)</f>
        <v>6.9565666032137941</v>
      </c>
      <c r="X13" s="558">
        <f>W13*(1+EIA_AEO_OilForecast_2026!U$16)</f>
        <v>7.0388852808491462</v>
      </c>
      <c r="Y13" s="558">
        <f>X13*(1+EIA_AEO_OilForecast_2026!V$16)</f>
        <v>7.1292179728583243</v>
      </c>
      <c r="Z13" s="558">
        <f>Y13*(1+EIA_AEO_OilForecast_2026!W$16)</f>
        <v>7.3276761383136799</v>
      </c>
      <c r="AA13" s="558">
        <f>Z13*(1+EIA_AEO_OilForecast_2026!X$16)</f>
        <v>7.4423105881891125</v>
      </c>
      <c r="AB13" s="558">
        <f>AA13*(1+EIA_AEO_OilForecast_2026!Y$16)</f>
        <v>7.5551378365588286</v>
      </c>
      <c r="AC13" s="558">
        <f>AB13*(1+EIA_AEO_OilForecast_2026!Z$16)</f>
        <v>7.6766470048973892</v>
      </c>
      <c r="AD13" s="558">
        <f>AC13*(1+EIA_AEO_OilForecast_2026!AA$16)</f>
        <v>7.7716446133712518</v>
      </c>
      <c r="AE13" s="558">
        <f>AD13*(1+EIA_AEO_OilForecast_2026!AB$16)</f>
        <v>7.9211726535628149</v>
      </c>
      <c r="AF13" s="559">
        <f t="shared" si="1"/>
        <v>7.9211726535628149</v>
      </c>
      <c r="AG13" s="559">
        <f t="shared" si="1"/>
        <v>7.9211726535628149</v>
      </c>
      <c r="AH13" s="559">
        <f t="shared" si="1"/>
        <v>7.9211726535628149</v>
      </c>
      <c r="AI13" s="559">
        <f t="shared" si="1"/>
        <v>7.9211726535628149</v>
      </c>
      <c r="AJ13" s="559">
        <f t="shared" si="1"/>
        <v>7.9211726535628149</v>
      </c>
      <c r="AK13" s="559">
        <f t="shared" si="1"/>
        <v>7.9211726535628149</v>
      </c>
      <c r="AL13" s="559">
        <f t="shared" si="1"/>
        <v>7.9211726535628149</v>
      </c>
      <c r="AM13" s="559">
        <f t="shared" si="1"/>
        <v>7.9211726535628149</v>
      </c>
      <c r="AN13" s="559">
        <f t="shared" si="1"/>
        <v>7.9211726535628149</v>
      </c>
      <c r="AO13" s="559">
        <f t="shared" si="1"/>
        <v>7.9211726535628149</v>
      </c>
      <c r="AP13" s="559">
        <f t="shared" si="2"/>
        <v>7.9211726535628149</v>
      </c>
      <c r="AQ13" s="559">
        <f t="shared" si="2"/>
        <v>7.9211726535628149</v>
      </c>
      <c r="AR13" s="559">
        <f t="shared" si="2"/>
        <v>7.9211726535628149</v>
      </c>
      <c r="AS13" s="559">
        <f t="shared" si="2"/>
        <v>7.9211726535628149</v>
      </c>
      <c r="AT13" s="559">
        <f t="shared" si="2"/>
        <v>7.9211726535628149</v>
      </c>
      <c r="AU13" s="559">
        <f t="shared" si="2"/>
        <v>7.9211726535628149</v>
      </c>
      <c r="AV13" s="559">
        <f t="shared" si="2"/>
        <v>7.9211726535628149</v>
      </c>
      <c r="AW13" s="559">
        <f t="shared" si="2"/>
        <v>7.9211726535628149</v>
      </c>
      <c r="AX13" s="559">
        <f t="shared" si="2"/>
        <v>7.9211726535628149</v>
      </c>
      <c r="AY13" s="559">
        <f t="shared" si="2"/>
        <v>7.9211726535628149</v>
      </c>
      <c r="AZ13" s="559">
        <f t="shared" si="3"/>
        <v>7.9211726535628149</v>
      </c>
      <c r="BA13" s="559">
        <f t="shared" si="3"/>
        <v>7.9211726535628149</v>
      </c>
      <c r="BB13" s="559">
        <f t="shared" si="3"/>
        <v>7.9211726535628149</v>
      </c>
      <c r="BC13" s="559">
        <f t="shared" si="3"/>
        <v>7.9211726535628149</v>
      </c>
      <c r="BD13" s="559">
        <f t="shared" si="3"/>
        <v>7.9211726535628149</v>
      </c>
      <c r="BE13" s="559">
        <f t="shared" si="3"/>
        <v>7.9211726535628149</v>
      </c>
      <c r="BF13" s="559">
        <f t="shared" si="3"/>
        <v>7.9211726535628149</v>
      </c>
      <c r="BG13" s="559">
        <f t="shared" si="3"/>
        <v>7.9211726535628149</v>
      </c>
      <c r="BH13" s="559">
        <f t="shared" si="3"/>
        <v>7.9211726535628149</v>
      </c>
      <c r="BI13" s="559">
        <f t="shared" si="3"/>
        <v>7.9211726535628149</v>
      </c>
      <c r="BJ13" s="559">
        <f t="shared" si="4"/>
        <v>7.9211726535628149</v>
      </c>
      <c r="BK13" s="559">
        <f t="shared" si="4"/>
        <v>7.9211726535628149</v>
      </c>
      <c r="BL13" s="559">
        <f t="shared" si="4"/>
        <v>7.9211726535628149</v>
      </c>
      <c r="BM13" s="559">
        <f t="shared" si="4"/>
        <v>7.9211726535628149</v>
      </c>
      <c r="BN13" s="560">
        <f t="shared" si="4"/>
        <v>7.9211726535628149</v>
      </c>
      <c r="BO13" s="560">
        <f t="shared" si="4"/>
        <v>7.9211726535628149</v>
      </c>
      <c r="BP13" s="560">
        <f t="shared" si="4"/>
        <v>7.9211726535628149</v>
      </c>
      <c r="BQ13" s="560">
        <f t="shared" si="4"/>
        <v>7.9211726535628149</v>
      </c>
      <c r="BR13" s="560">
        <f t="shared" si="4"/>
        <v>7.9211726535628149</v>
      </c>
      <c r="BS13" s="560">
        <f t="shared" si="4"/>
        <v>7.9211726535628149</v>
      </c>
    </row>
    <row r="14" spans="1:71" s="63" customFormat="1" ht="12.75" customHeight="1">
      <c r="A14" s="561">
        <v>0</v>
      </c>
      <c r="B14" s="553" t="s">
        <v>447</v>
      </c>
      <c r="C14" s="491" t="s">
        <v>448</v>
      </c>
      <c r="D14" s="551" t="s">
        <v>422</v>
      </c>
      <c r="E14" s="491" t="s">
        <v>445</v>
      </c>
      <c r="F14" s="565">
        <v>6.1890999999999998</v>
      </c>
      <c r="G14" s="562">
        <f>F14*(1+EIA_AEO_OilForecast_2026!D$16)</f>
        <v>4.7393078567903295</v>
      </c>
      <c r="H14" s="562">
        <f>G14*(1+EIA_AEO_OilForecast_2026!E$16)</f>
        <v>5.3929719013044801</v>
      </c>
      <c r="I14" s="562">
        <f>H14*(1+EIA_AEO_OilForecast_2026!F$16)</f>
        <v>5.7791532744019793</v>
      </c>
      <c r="J14" s="562">
        <f>I14*(1+EIA_AEO_OilForecast_2026!G$16)</f>
        <v>6.0257434117527744</v>
      </c>
      <c r="K14" s="562">
        <f>J14*(1+EIA_AEO_OilForecast_2026!H$16)</f>
        <v>6.1862478916982298</v>
      </c>
      <c r="L14" s="562">
        <f>K14*(1+EIA_AEO_OilForecast_2026!I$16)</f>
        <v>6.1084097122163508</v>
      </c>
      <c r="M14" s="562">
        <f>L14*(1+EIA_AEO_OilForecast_2026!J$16)</f>
        <v>6.1725861390317665</v>
      </c>
      <c r="N14" s="562">
        <f>M14*(1+EIA_AEO_OilForecast_2026!K$16)</f>
        <v>6.3042601189740211</v>
      </c>
      <c r="O14" s="562">
        <f>N14*(1+EIA_AEO_OilForecast_2026!L$16)</f>
        <v>6.4262159165554147</v>
      </c>
      <c r="P14" s="562">
        <f>O14*(1+EIA_AEO_OilForecast_2026!M$16)</f>
        <v>6.4808228369640108</v>
      </c>
      <c r="Q14" s="562">
        <f>P14*(1+EIA_AEO_OilForecast_2026!N$16)</f>
        <v>6.5693843052564471</v>
      </c>
      <c r="R14" s="562">
        <f>Q14*(1+EIA_AEO_OilForecast_2026!O$16)</f>
        <v>6.6633717333668674</v>
      </c>
      <c r="S14" s="562">
        <f>R14*(1+EIA_AEO_OilForecast_2026!P$16)</f>
        <v>6.7438191045917391</v>
      </c>
      <c r="T14" s="562">
        <f>S14*(1+EIA_AEO_OilForecast_2026!Q$16)</f>
        <v>6.7873315688080247</v>
      </c>
      <c r="U14" s="562">
        <f>T14*(1+EIA_AEO_OilForecast_2026!R$16)</f>
        <v>6.8519493684556974</v>
      </c>
      <c r="V14" s="562">
        <f>U14*(1+EIA_AEO_OilForecast_2026!S$16)</f>
        <v>6.9393374842188162</v>
      </c>
      <c r="W14" s="562">
        <f>V14*(1+EIA_AEO_OilForecast_2026!T$16)</f>
        <v>6.9748322769862954</v>
      </c>
      <c r="X14" s="562">
        <f>W14*(1+EIA_AEO_OilForecast_2026!U$16)</f>
        <v>7.0573670966061686</v>
      </c>
      <c r="Y14" s="562">
        <f>X14*(1+EIA_AEO_OilForecast_2026!V$16)</f>
        <v>7.1479369727864102</v>
      </c>
      <c r="Z14" s="562">
        <f>Y14*(1+EIA_AEO_OilForecast_2026!W$16)</f>
        <v>7.3469162246216504</v>
      </c>
      <c r="AA14" s="562">
        <f>Z14*(1+EIA_AEO_OilForecast_2026!X$16)</f>
        <v>7.4618516671539412</v>
      </c>
      <c r="AB14" s="562">
        <f>AA14*(1+EIA_AEO_OilForecast_2026!Y$16)</f>
        <v>7.5749751630591033</v>
      </c>
      <c r="AC14" s="562">
        <f>AB14*(1+EIA_AEO_OilForecast_2026!Z$16)</f>
        <v>7.6968033748217879</v>
      </c>
      <c r="AD14" s="562">
        <f>AC14*(1+EIA_AEO_OilForecast_2026!AA$16)</f>
        <v>7.7920504160150541</v>
      </c>
      <c r="AE14" s="562">
        <f>AD14*(1+EIA_AEO_OilForecast_2026!AB$16)</f>
        <v>7.9419710680448645</v>
      </c>
      <c r="AF14" s="563">
        <f t="shared" si="1"/>
        <v>7.9419710680448645</v>
      </c>
      <c r="AG14" s="563">
        <f t="shared" si="1"/>
        <v>7.9419710680448645</v>
      </c>
      <c r="AH14" s="563">
        <f t="shared" si="1"/>
        <v>7.9419710680448645</v>
      </c>
      <c r="AI14" s="563">
        <f t="shared" si="1"/>
        <v>7.9419710680448645</v>
      </c>
      <c r="AJ14" s="563">
        <f t="shared" si="1"/>
        <v>7.9419710680448645</v>
      </c>
      <c r="AK14" s="563">
        <f t="shared" si="1"/>
        <v>7.9419710680448645</v>
      </c>
      <c r="AL14" s="563">
        <f t="shared" si="1"/>
        <v>7.9419710680448645</v>
      </c>
      <c r="AM14" s="563">
        <f t="shared" si="1"/>
        <v>7.9419710680448645</v>
      </c>
      <c r="AN14" s="563">
        <f t="shared" si="1"/>
        <v>7.9419710680448645</v>
      </c>
      <c r="AO14" s="563">
        <f t="shared" si="1"/>
        <v>7.9419710680448645</v>
      </c>
      <c r="AP14" s="563">
        <f t="shared" si="2"/>
        <v>7.9419710680448645</v>
      </c>
      <c r="AQ14" s="563">
        <f t="shared" si="2"/>
        <v>7.9419710680448645</v>
      </c>
      <c r="AR14" s="563">
        <f t="shared" si="2"/>
        <v>7.9419710680448645</v>
      </c>
      <c r="AS14" s="563">
        <f t="shared" si="2"/>
        <v>7.9419710680448645</v>
      </c>
      <c r="AT14" s="563">
        <f t="shared" si="2"/>
        <v>7.9419710680448645</v>
      </c>
      <c r="AU14" s="563">
        <f t="shared" si="2"/>
        <v>7.9419710680448645</v>
      </c>
      <c r="AV14" s="563">
        <f t="shared" si="2"/>
        <v>7.9419710680448645</v>
      </c>
      <c r="AW14" s="563">
        <f t="shared" si="2"/>
        <v>7.9419710680448645</v>
      </c>
      <c r="AX14" s="563">
        <f t="shared" si="2"/>
        <v>7.9419710680448645</v>
      </c>
      <c r="AY14" s="563">
        <f t="shared" si="2"/>
        <v>7.9419710680448645</v>
      </c>
      <c r="AZ14" s="563">
        <f t="shared" si="3"/>
        <v>7.9419710680448645</v>
      </c>
      <c r="BA14" s="563">
        <f t="shared" si="3"/>
        <v>7.9419710680448645</v>
      </c>
      <c r="BB14" s="563">
        <f t="shared" si="3"/>
        <v>7.9419710680448645</v>
      </c>
      <c r="BC14" s="563">
        <f t="shared" si="3"/>
        <v>7.9419710680448645</v>
      </c>
      <c r="BD14" s="563">
        <f t="shared" si="3"/>
        <v>7.9419710680448645</v>
      </c>
      <c r="BE14" s="563">
        <f t="shared" si="3"/>
        <v>7.9419710680448645</v>
      </c>
      <c r="BF14" s="563">
        <f t="shared" si="3"/>
        <v>7.9419710680448645</v>
      </c>
      <c r="BG14" s="563">
        <f t="shared" si="3"/>
        <v>7.9419710680448645</v>
      </c>
      <c r="BH14" s="563">
        <f t="shared" si="3"/>
        <v>7.9419710680448645</v>
      </c>
      <c r="BI14" s="563">
        <f t="shared" si="3"/>
        <v>7.9419710680448645</v>
      </c>
      <c r="BJ14" s="563">
        <f t="shared" si="4"/>
        <v>7.9419710680448645</v>
      </c>
      <c r="BK14" s="563">
        <f t="shared" si="4"/>
        <v>7.9419710680448645</v>
      </c>
      <c r="BL14" s="563">
        <f t="shared" si="4"/>
        <v>7.9419710680448645</v>
      </c>
      <c r="BM14" s="563">
        <f t="shared" si="4"/>
        <v>7.9419710680448645</v>
      </c>
      <c r="BN14" s="564">
        <f t="shared" si="4"/>
        <v>7.9419710680448645</v>
      </c>
      <c r="BO14" s="564">
        <f t="shared" si="4"/>
        <v>7.9419710680448645</v>
      </c>
      <c r="BP14" s="564">
        <f t="shared" si="4"/>
        <v>7.9419710680448645</v>
      </c>
      <c r="BQ14" s="564">
        <f t="shared" si="4"/>
        <v>7.9419710680448645</v>
      </c>
      <c r="BR14" s="564">
        <f t="shared" si="4"/>
        <v>7.9419710680448645</v>
      </c>
      <c r="BS14" s="564">
        <f t="shared" si="4"/>
        <v>7.9419710680448645</v>
      </c>
    </row>
    <row r="15" spans="1:71" s="18" customFormat="1" ht="12.75" customHeight="1">
      <c r="A15" s="554">
        <v>0</v>
      </c>
      <c r="B15" s="555" t="s">
        <v>449</v>
      </c>
      <c r="C15" s="556" t="s">
        <v>450</v>
      </c>
      <c r="D15" s="557" t="s">
        <v>451</v>
      </c>
      <c r="E15" s="556"/>
      <c r="F15" s="566">
        <v>3.5687769999999999</v>
      </c>
      <c r="G15" s="558">
        <f>F15*(1+EIA_AEO_OilForecast_2026!D$16)</f>
        <v>2.7327936008842353</v>
      </c>
      <c r="H15" s="558">
        <f>G15*(1+EIA_AEO_OilForecast_2026!E$16)</f>
        <v>3.1097112799957505</v>
      </c>
      <c r="I15" s="558">
        <f>H15*(1+EIA_AEO_OilForecast_2026!F$16)</f>
        <v>3.332392316356251</v>
      </c>
      <c r="J15" s="558">
        <f>I15*(1+EIA_AEO_OilForecast_2026!G$16)</f>
        <v>3.4745818448182826</v>
      </c>
      <c r="K15" s="558">
        <f>J15*(1+EIA_AEO_OilForecast_2026!H$16)</f>
        <v>3.5671324089433258</v>
      </c>
      <c r="L15" s="558">
        <f>K15*(1+EIA_AEO_OilForecast_2026!I$16)</f>
        <v>3.5222491295235714</v>
      </c>
      <c r="M15" s="558">
        <f>L15*(1+EIA_AEO_OilForecast_2026!J$16)</f>
        <v>3.559254729039016</v>
      </c>
      <c r="N15" s="558">
        <f>M15*(1+EIA_AEO_OilForecast_2026!K$16)</f>
        <v>3.6351809656673435</v>
      </c>
      <c r="O15" s="558">
        <f>N15*(1+EIA_AEO_OilForecast_2026!L$16)</f>
        <v>3.7055034754708909</v>
      </c>
      <c r="P15" s="558">
        <f>O15*(1+EIA_AEO_OilForecast_2026!M$16)</f>
        <v>3.7369910781263704</v>
      </c>
      <c r="Q15" s="558">
        <f>P15*(1+EIA_AEO_OilForecast_2026!N$16)</f>
        <v>3.788057651800778</v>
      </c>
      <c r="R15" s="558">
        <f>Q15*(1+EIA_AEO_OilForecast_2026!O$16)</f>
        <v>3.8422529583444796</v>
      </c>
      <c r="S15" s="558">
        <f>R15*(1+EIA_AEO_OilForecast_2026!P$16)</f>
        <v>3.8886407575621016</v>
      </c>
      <c r="T15" s="558">
        <f>S15*(1+EIA_AEO_OilForecast_2026!Q$16)</f>
        <v>3.9137310423383056</v>
      </c>
      <c r="U15" s="558">
        <f>T15*(1+EIA_AEO_OilForecast_2026!R$16)</f>
        <v>3.9509911475512154</v>
      </c>
      <c r="V15" s="558">
        <f>U15*(1+EIA_AEO_OilForecast_2026!S$16)</f>
        <v>4.001381139247707</v>
      </c>
      <c r="W15" s="558">
        <f>V15*(1+EIA_AEO_OilForecast_2026!T$16)</f>
        <v>4.0218482507903133</v>
      </c>
      <c r="X15" s="558">
        <f>W15*(1+EIA_AEO_OilForecast_2026!U$16)</f>
        <v>4.0694397206257582</v>
      </c>
      <c r="Y15" s="558">
        <f>X15*(1+EIA_AEO_OilForecast_2026!V$16)</f>
        <v>4.1216643883488349</v>
      </c>
      <c r="Z15" s="558">
        <f>Y15*(1+EIA_AEO_OilForecast_2026!W$16)</f>
        <v>4.2364003883208525</v>
      </c>
      <c r="AA15" s="558">
        <f>Z15*(1+EIA_AEO_OilForecast_2026!X$16)</f>
        <v>4.3026748003991937</v>
      </c>
      <c r="AB15" s="558">
        <f>AA15*(1+EIA_AEO_OilForecast_2026!Y$16)</f>
        <v>4.3679044024973885</v>
      </c>
      <c r="AC15" s="558">
        <f>AB15*(1+EIA_AEO_OilForecast_2026!Z$16)</f>
        <v>4.4381533433918321</v>
      </c>
      <c r="AD15" s="558">
        <f>AC15*(1+EIA_AEO_OilForecast_2026!AA$16)</f>
        <v>4.4930749717269016</v>
      </c>
      <c r="AE15" s="558">
        <f>AD15*(1+EIA_AEO_OilForecast_2026!AB$16)</f>
        <v>4.5795226579476758</v>
      </c>
      <c r="AF15" s="559">
        <f t="shared" si="1"/>
        <v>4.5795226579476758</v>
      </c>
      <c r="AG15" s="559">
        <f t="shared" si="1"/>
        <v>4.5795226579476758</v>
      </c>
      <c r="AH15" s="559">
        <f t="shared" si="1"/>
        <v>4.5795226579476758</v>
      </c>
      <c r="AI15" s="559">
        <f t="shared" si="1"/>
        <v>4.5795226579476758</v>
      </c>
      <c r="AJ15" s="559">
        <f t="shared" si="1"/>
        <v>4.5795226579476758</v>
      </c>
      <c r="AK15" s="559">
        <f t="shared" si="1"/>
        <v>4.5795226579476758</v>
      </c>
      <c r="AL15" s="559">
        <f t="shared" si="1"/>
        <v>4.5795226579476758</v>
      </c>
      <c r="AM15" s="559">
        <f t="shared" si="1"/>
        <v>4.5795226579476758</v>
      </c>
      <c r="AN15" s="559">
        <f t="shared" si="1"/>
        <v>4.5795226579476758</v>
      </c>
      <c r="AO15" s="559">
        <f t="shared" si="1"/>
        <v>4.5795226579476758</v>
      </c>
      <c r="AP15" s="559">
        <f t="shared" si="2"/>
        <v>4.5795226579476758</v>
      </c>
      <c r="AQ15" s="559">
        <f t="shared" si="2"/>
        <v>4.5795226579476758</v>
      </c>
      <c r="AR15" s="559">
        <f t="shared" si="2"/>
        <v>4.5795226579476758</v>
      </c>
      <c r="AS15" s="559">
        <f t="shared" si="2"/>
        <v>4.5795226579476758</v>
      </c>
      <c r="AT15" s="559">
        <f t="shared" si="2"/>
        <v>4.5795226579476758</v>
      </c>
      <c r="AU15" s="559">
        <f t="shared" si="2"/>
        <v>4.5795226579476758</v>
      </c>
      <c r="AV15" s="559">
        <f t="shared" si="2"/>
        <v>4.5795226579476758</v>
      </c>
      <c r="AW15" s="559">
        <f t="shared" si="2"/>
        <v>4.5795226579476758</v>
      </c>
      <c r="AX15" s="559">
        <f t="shared" si="2"/>
        <v>4.5795226579476758</v>
      </c>
      <c r="AY15" s="559">
        <f t="shared" si="2"/>
        <v>4.5795226579476758</v>
      </c>
      <c r="AZ15" s="559">
        <f t="shared" si="3"/>
        <v>4.5795226579476758</v>
      </c>
      <c r="BA15" s="559">
        <f t="shared" si="3"/>
        <v>4.5795226579476758</v>
      </c>
      <c r="BB15" s="559">
        <f t="shared" si="3"/>
        <v>4.5795226579476758</v>
      </c>
      <c r="BC15" s="559">
        <f t="shared" si="3"/>
        <v>4.5795226579476758</v>
      </c>
      <c r="BD15" s="559">
        <f t="shared" si="3"/>
        <v>4.5795226579476758</v>
      </c>
      <c r="BE15" s="559">
        <f t="shared" si="3"/>
        <v>4.5795226579476758</v>
      </c>
      <c r="BF15" s="559">
        <f t="shared" si="3"/>
        <v>4.5795226579476758</v>
      </c>
      <c r="BG15" s="559">
        <f t="shared" si="3"/>
        <v>4.5795226579476758</v>
      </c>
      <c r="BH15" s="559">
        <f t="shared" si="3"/>
        <v>4.5795226579476758</v>
      </c>
      <c r="BI15" s="559">
        <f t="shared" si="3"/>
        <v>4.5795226579476758</v>
      </c>
      <c r="BJ15" s="559">
        <f t="shared" si="4"/>
        <v>4.5795226579476758</v>
      </c>
      <c r="BK15" s="559">
        <f t="shared" si="4"/>
        <v>4.5795226579476758</v>
      </c>
      <c r="BL15" s="559">
        <f t="shared" si="4"/>
        <v>4.5795226579476758</v>
      </c>
      <c r="BM15" s="559">
        <f t="shared" si="4"/>
        <v>4.5795226579476758</v>
      </c>
      <c r="BN15" s="560">
        <f t="shared" si="4"/>
        <v>4.5795226579476758</v>
      </c>
      <c r="BO15" s="560">
        <f t="shared" si="4"/>
        <v>4.5795226579476758</v>
      </c>
      <c r="BP15" s="560">
        <f t="shared" si="4"/>
        <v>4.5795226579476758</v>
      </c>
      <c r="BQ15" s="560">
        <f t="shared" si="4"/>
        <v>4.5795226579476758</v>
      </c>
      <c r="BR15" s="560">
        <f t="shared" si="4"/>
        <v>4.5795226579476758</v>
      </c>
      <c r="BS15" s="560">
        <f t="shared" si="4"/>
        <v>4.5795226579476758</v>
      </c>
    </row>
    <row r="16" spans="1:71" s="63" customFormat="1" ht="12.75" customHeight="1">
      <c r="A16" s="561">
        <v>0</v>
      </c>
      <c r="B16" s="553" t="s">
        <v>452</v>
      </c>
      <c r="C16" s="491" t="s">
        <v>453</v>
      </c>
      <c r="D16" s="551" t="s">
        <v>427</v>
      </c>
      <c r="E16" s="491"/>
      <c r="F16" s="565">
        <v>4.5887099999999998</v>
      </c>
      <c r="G16" s="562">
        <f>F16*(1+EIA_AEO_OilForecast_2026!D$16)</f>
        <v>3.5138080424508171</v>
      </c>
      <c r="H16" s="562">
        <f>G16*(1+EIA_AEO_OilForecast_2026!E$16)</f>
        <v>3.9984463158189207</v>
      </c>
      <c r="I16" s="562">
        <f>H16*(1+EIA_AEO_OilForecast_2026!F$16)</f>
        <v>4.2847681281254317</v>
      </c>
      <c r="J16" s="562">
        <f>I16*(1+EIA_AEO_OilForecast_2026!G$16)</f>
        <v>4.4675944888504109</v>
      </c>
      <c r="K16" s="562">
        <f>J16*(1+EIA_AEO_OilForecast_2026!H$16)</f>
        <v>4.5865953956333865</v>
      </c>
      <c r="L16" s="562">
        <f>K16*(1+EIA_AEO_OilForecast_2026!I$16)</f>
        <v>4.5288847700868136</v>
      </c>
      <c r="M16" s="562">
        <f>L16*(1+EIA_AEO_OilForecast_2026!J$16)</f>
        <v>4.5764663266123451</v>
      </c>
      <c r="N16" s="562">
        <f>M16*(1+EIA_AEO_OilForecast_2026!K$16)</f>
        <v>4.6740917824138064</v>
      </c>
      <c r="O16" s="562">
        <f>N16*(1+EIA_AEO_OilForecast_2026!L$16)</f>
        <v>4.764512003111439</v>
      </c>
      <c r="P16" s="562">
        <f>O16*(1+EIA_AEO_OilForecast_2026!M$16)</f>
        <v>4.8049985555581802</v>
      </c>
      <c r="Q16" s="562">
        <f>P16*(1+EIA_AEO_OilForecast_2026!N$16)</f>
        <v>4.8706596201989489</v>
      </c>
      <c r="R16" s="562">
        <f>Q16*(1+EIA_AEO_OilForecast_2026!O$16)</f>
        <v>4.9403435889899798</v>
      </c>
      <c r="S16" s="562">
        <f>R16*(1+EIA_AEO_OilForecast_2026!P$16)</f>
        <v>4.9999887161996357</v>
      </c>
      <c r="T16" s="562">
        <f>S16*(1+EIA_AEO_OilForecast_2026!Q$16)</f>
        <v>5.0322496393829601</v>
      </c>
      <c r="U16" s="562">
        <f>T16*(1+EIA_AEO_OilForecast_2026!R$16)</f>
        <v>5.0801584376607822</v>
      </c>
      <c r="V16" s="562">
        <f>U16*(1+EIA_AEO_OilForecast_2026!S$16)</f>
        <v>5.1449495576432316</v>
      </c>
      <c r="W16" s="562">
        <f>V16*(1+EIA_AEO_OilForecast_2026!T$16)</f>
        <v>5.1712660350826098</v>
      </c>
      <c r="X16" s="562">
        <f>W16*(1+EIA_AEO_OilForecast_2026!U$16)</f>
        <v>5.2324588340578906</v>
      </c>
      <c r="Y16" s="562">
        <f>X16*(1+EIA_AEO_OilForecast_2026!V$16)</f>
        <v>5.2996089684113565</v>
      </c>
      <c r="Z16" s="562">
        <f>Y16*(1+EIA_AEO_OilForecast_2026!W$16)</f>
        <v>5.4471357627253738</v>
      </c>
      <c r="AA16" s="562">
        <f>Z16*(1+EIA_AEO_OilForecast_2026!X$16)</f>
        <v>5.5323509659863248</v>
      </c>
      <c r="AB16" s="562">
        <f>AA16*(1+EIA_AEO_OilForecast_2026!Y$16)</f>
        <v>5.6162227594449821</v>
      </c>
      <c r="AC16" s="562">
        <f>AB16*(1+EIA_AEO_OilForecast_2026!Z$16)</f>
        <v>5.7065483857230435</v>
      </c>
      <c r="AD16" s="562">
        <f>AC16*(1+EIA_AEO_OilForecast_2026!AA$16)</f>
        <v>5.7771662542974651</v>
      </c>
      <c r="AE16" s="562">
        <f>AD16*(1+EIA_AEO_OilForecast_2026!AB$16)</f>
        <v>5.8883201208007874</v>
      </c>
      <c r="AF16" s="563">
        <f t="shared" ref="AF16:AO25" si="5">$AE16</f>
        <v>5.8883201208007874</v>
      </c>
      <c r="AG16" s="563">
        <f t="shared" si="5"/>
        <v>5.8883201208007874</v>
      </c>
      <c r="AH16" s="563">
        <f t="shared" si="5"/>
        <v>5.8883201208007874</v>
      </c>
      <c r="AI16" s="563">
        <f t="shared" si="5"/>
        <v>5.8883201208007874</v>
      </c>
      <c r="AJ16" s="563">
        <f t="shared" si="5"/>
        <v>5.8883201208007874</v>
      </c>
      <c r="AK16" s="563">
        <f t="shared" si="5"/>
        <v>5.8883201208007874</v>
      </c>
      <c r="AL16" s="563">
        <f t="shared" si="5"/>
        <v>5.8883201208007874</v>
      </c>
      <c r="AM16" s="563">
        <f t="shared" si="5"/>
        <v>5.8883201208007874</v>
      </c>
      <c r="AN16" s="563">
        <f t="shared" si="5"/>
        <v>5.8883201208007874</v>
      </c>
      <c r="AO16" s="563">
        <f t="shared" si="5"/>
        <v>5.8883201208007874</v>
      </c>
      <c r="AP16" s="563">
        <f t="shared" ref="AP16:AY25" si="6">$AE16</f>
        <v>5.8883201208007874</v>
      </c>
      <c r="AQ16" s="563">
        <f t="shared" si="6"/>
        <v>5.8883201208007874</v>
      </c>
      <c r="AR16" s="563">
        <f t="shared" si="6"/>
        <v>5.8883201208007874</v>
      </c>
      <c r="AS16" s="563">
        <f t="shared" si="6"/>
        <v>5.8883201208007874</v>
      </c>
      <c r="AT16" s="563">
        <f t="shared" si="6"/>
        <v>5.8883201208007874</v>
      </c>
      <c r="AU16" s="563">
        <f t="shared" si="6"/>
        <v>5.8883201208007874</v>
      </c>
      <c r="AV16" s="563">
        <f t="shared" si="6"/>
        <v>5.8883201208007874</v>
      </c>
      <c r="AW16" s="563">
        <f t="shared" si="6"/>
        <v>5.8883201208007874</v>
      </c>
      <c r="AX16" s="563">
        <f t="shared" si="6"/>
        <v>5.8883201208007874</v>
      </c>
      <c r="AY16" s="563">
        <f t="shared" si="6"/>
        <v>5.8883201208007874</v>
      </c>
      <c r="AZ16" s="563">
        <f t="shared" ref="AZ16:BI25" si="7">$AE16</f>
        <v>5.8883201208007874</v>
      </c>
      <c r="BA16" s="563">
        <f t="shared" si="7"/>
        <v>5.8883201208007874</v>
      </c>
      <c r="BB16" s="563">
        <f t="shared" si="7"/>
        <v>5.8883201208007874</v>
      </c>
      <c r="BC16" s="563">
        <f t="shared" si="7"/>
        <v>5.8883201208007874</v>
      </c>
      <c r="BD16" s="563">
        <f t="shared" si="7"/>
        <v>5.8883201208007874</v>
      </c>
      <c r="BE16" s="563">
        <f t="shared" si="7"/>
        <v>5.8883201208007874</v>
      </c>
      <c r="BF16" s="563">
        <f t="shared" si="7"/>
        <v>5.8883201208007874</v>
      </c>
      <c r="BG16" s="563">
        <f t="shared" si="7"/>
        <v>5.8883201208007874</v>
      </c>
      <c r="BH16" s="563">
        <f t="shared" si="7"/>
        <v>5.8883201208007874</v>
      </c>
      <c r="BI16" s="563">
        <f t="shared" si="7"/>
        <v>5.8883201208007874</v>
      </c>
      <c r="BJ16" s="563">
        <f t="shared" ref="BJ16:BS25" si="8">$AE16</f>
        <v>5.8883201208007874</v>
      </c>
      <c r="BK16" s="563">
        <f t="shared" si="8"/>
        <v>5.8883201208007874</v>
      </c>
      <c r="BL16" s="563">
        <f t="shared" si="8"/>
        <v>5.8883201208007874</v>
      </c>
      <c r="BM16" s="563">
        <f t="shared" si="8"/>
        <v>5.8883201208007874</v>
      </c>
      <c r="BN16" s="564">
        <f t="shared" si="8"/>
        <v>5.8883201208007874</v>
      </c>
      <c r="BO16" s="564">
        <f t="shared" si="8"/>
        <v>5.8883201208007874</v>
      </c>
      <c r="BP16" s="564">
        <f t="shared" si="8"/>
        <v>5.8883201208007874</v>
      </c>
      <c r="BQ16" s="564">
        <f t="shared" si="8"/>
        <v>5.8883201208007874</v>
      </c>
      <c r="BR16" s="564">
        <f t="shared" si="8"/>
        <v>5.8883201208007874</v>
      </c>
      <c r="BS16" s="564">
        <f t="shared" si="8"/>
        <v>5.8883201208007874</v>
      </c>
    </row>
    <row r="17" spans="1:71" s="18" customFormat="1" ht="12.75" customHeight="1">
      <c r="A17" s="597">
        <v>0</v>
      </c>
      <c r="B17" s="555" t="s">
        <v>441</v>
      </c>
      <c r="C17" s="556" t="s">
        <v>454</v>
      </c>
      <c r="D17" s="557" t="s">
        <v>451</v>
      </c>
      <c r="E17" s="556"/>
      <c r="F17" s="589">
        <v>3.8134220000000001</v>
      </c>
      <c r="G17" s="590">
        <f>F17*(1+EIA_AEO_OilForecast_2026!D$16)</f>
        <v>2.920130688768495</v>
      </c>
      <c r="H17" s="590">
        <f>G17*(1+EIA_AEO_OilForecast_2026!E$16)</f>
        <v>3.3228866384153326</v>
      </c>
      <c r="I17" s="590">
        <f>H17*(1+EIA_AEO_OilForecast_2026!F$16)</f>
        <v>3.5608327928093821</v>
      </c>
      <c r="J17" s="590">
        <f>I17*(1+EIA_AEO_OilForecast_2026!G$16)</f>
        <v>3.712769626073757</v>
      </c>
      <c r="K17" s="590">
        <f>J17*(1+EIA_AEO_OilForecast_2026!H$16)</f>
        <v>3.8116646697671146</v>
      </c>
      <c r="L17" s="590">
        <f>K17*(1+EIA_AEO_OilForecast_2026!I$16)</f>
        <v>3.7637045744259265</v>
      </c>
      <c r="M17" s="590">
        <f>L17*(1+EIA_AEO_OilForecast_2026!J$16)</f>
        <v>3.8032469631253005</v>
      </c>
      <c r="N17" s="590">
        <f>M17*(1+EIA_AEO_OilForecast_2026!K$16)</f>
        <v>3.8843780568124853</v>
      </c>
      <c r="O17" s="590">
        <f>N17*(1+EIA_AEO_OilForecast_2026!L$16)</f>
        <v>3.9595212798213937</v>
      </c>
      <c r="P17" s="590">
        <f>O17*(1+EIA_AEO_OilForecast_2026!M$16)</f>
        <v>3.9931674047245926</v>
      </c>
      <c r="Q17" s="590">
        <f>P17*(1+EIA_AEO_OilForecast_2026!N$16)</f>
        <v>4.0477346683879167</v>
      </c>
      <c r="R17" s="590">
        <f>Q17*(1+EIA_AEO_OilForecast_2026!O$16)</f>
        <v>4.1056451442373447</v>
      </c>
      <c r="S17" s="590">
        <f>R17*(1+EIA_AEO_OilForecast_2026!P$16)</f>
        <v>4.1552128964583614</v>
      </c>
      <c r="T17" s="590">
        <f>S17*(1+EIA_AEO_OilForecast_2026!Q$16)</f>
        <v>4.1820231577752889</v>
      </c>
      <c r="U17" s="590">
        <f>T17*(1+EIA_AEO_OilForecast_2026!R$16)</f>
        <v>4.2218374989182701</v>
      </c>
      <c r="V17" s="590">
        <f>U17*(1+EIA_AEO_OilForecast_2026!S$16)</f>
        <v>4.2756817998973498</v>
      </c>
      <c r="W17" s="590">
        <f>V17*(1+EIA_AEO_OilForecast_2026!T$16)</f>
        <v>4.2975519625421521</v>
      </c>
      <c r="X17" s="590">
        <f>W17*(1+EIA_AEO_OilForecast_2026!U$16)</f>
        <v>4.3484058988017784</v>
      </c>
      <c r="Y17" s="590">
        <f>X17*(1+EIA_AEO_OilForecast_2026!V$16)</f>
        <v>4.40421064559259</v>
      </c>
      <c r="Z17" s="590">
        <f>Y17*(1+EIA_AEO_OilForecast_2026!W$16)</f>
        <v>4.526811969935717</v>
      </c>
      <c r="AA17" s="590">
        <f>Z17*(1+EIA_AEO_OilForecast_2026!X$16)</f>
        <v>4.5976295920669434</v>
      </c>
      <c r="AB17" s="590">
        <f>AA17*(1+EIA_AEO_OilForecast_2026!Y$16)</f>
        <v>4.667330780931505</v>
      </c>
      <c r="AC17" s="590">
        <f>AB17*(1+EIA_AEO_OilForecast_2026!Z$16)</f>
        <v>4.7423953917725772</v>
      </c>
      <c r="AD17" s="590">
        <f>AC17*(1+EIA_AEO_OilForecast_2026!AA$16)</f>
        <v>4.8010819798582931</v>
      </c>
      <c r="AE17" s="590">
        <f>AD17*(1+EIA_AEO_OilForecast_2026!AB$16)</f>
        <v>4.8934557842409703</v>
      </c>
      <c r="AF17" s="591">
        <f t="shared" si="5"/>
        <v>4.8934557842409703</v>
      </c>
      <c r="AG17" s="591">
        <f t="shared" si="5"/>
        <v>4.8934557842409703</v>
      </c>
      <c r="AH17" s="591">
        <f t="shared" si="5"/>
        <v>4.8934557842409703</v>
      </c>
      <c r="AI17" s="591">
        <f t="shared" si="5"/>
        <v>4.8934557842409703</v>
      </c>
      <c r="AJ17" s="591">
        <f t="shared" si="5"/>
        <v>4.8934557842409703</v>
      </c>
      <c r="AK17" s="591">
        <f t="shared" si="5"/>
        <v>4.8934557842409703</v>
      </c>
      <c r="AL17" s="591">
        <f t="shared" si="5"/>
        <v>4.8934557842409703</v>
      </c>
      <c r="AM17" s="591">
        <f t="shared" si="5"/>
        <v>4.8934557842409703</v>
      </c>
      <c r="AN17" s="591">
        <f t="shared" si="5"/>
        <v>4.8934557842409703</v>
      </c>
      <c r="AO17" s="591">
        <f t="shared" si="5"/>
        <v>4.8934557842409703</v>
      </c>
      <c r="AP17" s="591">
        <f t="shared" si="6"/>
        <v>4.8934557842409703</v>
      </c>
      <c r="AQ17" s="591">
        <f t="shared" si="6"/>
        <v>4.8934557842409703</v>
      </c>
      <c r="AR17" s="591">
        <f t="shared" si="6"/>
        <v>4.8934557842409703</v>
      </c>
      <c r="AS17" s="591">
        <f t="shared" si="6"/>
        <v>4.8934557842409703</v>
      </c>
      <c r="AT17" s="591">
        <f t="shared" si="6"/>
        <v>4.8934557842409703</v>
      </c>
      <c r="AU17" s="591">
        <f t="shared" si="6"/>
        <v>4.8934557842409703</v>
      </c>
      <c r="AV17" s="591">
        <f t="shared" si="6"/>
        <v>4.8934557842409703</v>
      </c>
      <c r="AW17" s="591">
        <f t="shared" si="6"/>
        <v>4.8934557842409703</v>
      </c>
      <c r="AX17" s="591">
        <f t="shared" si="6"/>
        <v>4.8934557842409703</v>
      </c>
      <c r="AY17" s="591">
        <f t="shared" si="6"/>
        <v>4.8934557842409703</v>
      </c>
      <c r="AZ17" s="591">
        <f t="shared" si="7"/>
        <v>4.8934557842409703</v>
      </c>
      <c r="BA17" s="591">
        <f t="shared" si="7"/>
        <v>4.8934557842409703</v>
      </c>
      <c r="BB17" s="591">
        <f t="shared" si="7"/>
        <v>4.8934557842409703</v>
      </c>
      <c r="BC17" s="591">
        <f t="shared" si="7"/>
        <v>4.8934557842409703</v>
      </c>
      <c r="BD17" s="591">
        <f t="shared" si="7"/>
        <v>4.8934557842409703</v>
      </c>
      <c r="BE17" s="591">
        <f t="shared" si="7"/>
        <v>4.8934557842409703</v>
      </c>
      <c r="BF17" s="591">
        <f t="shared" si="7"/>
        <v>4.8934557842409703</v>
      </c>
      <c r="BG17" s="591">
        <f t="shared" si="7"/>
        <v>4.8934557842409703</v>
      </c>
      <c r="BH17" s="591">
        <f t="shared" si="7"/>
        <v>4.8934557842409703</v>
      </c>
      <c r="BI17" s="591">
        <f t="shared" si="7"/>
        <v>4.8934557842409703</v>
      </c>
      <c r="BJ17" s="591">
        <f t="shared" si="8"/>
        <v>4.8934557842409703</v>
      </c>
      <c r="BK17" s="591">
        <f t="shared" si="8"/>
        <v>4.8934557842409703</v>
      </c>
      <c r="BL17" s="591">
        <f t="shared" si="8"/>
        <v>4.8934557842409703</v>
      </c>
      <c r="BM17" s="591">
        <f t="shared" si="8"/>
        <v>4.8934557842409703</v>
      </c>
      <c r="BN17" s="592">
        <f t="shared" si="8"/>
        <v>4.8934557842409703</v>
      </c>
      <c r="BO17" s="592">
        <f t="shared" si="8"/>
        <v>4.8934557842409703</v>
      </c>
      <c r="BP17" s="592">
        <f t="shared" si="8"/>
        <v>4.8934557842409703</v>
      </c>
      <c r="BQ17" s="592">
        <f t="shared" si="8"/>
        <v>4.8934557842409703</v>
      </c>
      <c r="BR17" s="592">
        <f t="shared" si="8"/>
        <v>4.8934557842409703</v>
      </c>
      <c r="BS17" s="592">
        <f t="shared" si="8"/>
        <v>4.8934557842409703</v>
      </c>
    </row>
    <row r="18" spans="1:71" s="63" customFormat="1" ht="12.75" customHeight="1">
      <c r="A18" s="598">
        <v>0</v>
      </c>
      <c r="B18" s="553" t="s">
        <v>455</v>
      </c>
      <c r="C18" s="491" t="s">
        <v>456</v>
      </c>
      <c r="D18" s="551" t="s">
        <v>419</v>
      </c>
      <c r="E18" s="491" t="s">
        <v>445</v>
      </c>
      <c r="F18" s="593">
        <v>6.9111000000000002</v>
      </c>
      <c r="G18" s="594">
        <f>F18*(1+EIA_AEO_OilForecast_2026!D$16)</f>
        <v>5.2921798854540478</v>
      </c>
      <c r="H18" s="594">
        <f>G18*(1+EIA_AEO_OilForecast_2026!E$16)</f>
        <v>6.0220982222141179</v>
      </c>
      <c r="I18" s="594">
        <f>H18*(1+EIA_AEO_OilForecast_2026!F$16)</f>
        <v>6.453330241023659</v>
      </c>
      <c r="J18" s="594">
        <f>I18*(1+EIA_AEO_OilForecast_2026!G$16)</f>
        <v>6.7286867707687072</v>
      </c>
      <c r="K18" s="594">
        <f>J18*(1+EIA_AEO_OilForecast_2026!H$16)</f>
        <v>6.9079151741473952</v>
      </c>
      <c r="L18" s="594">
        <f>K18*(1+EIA_AEO_OilForecast_2026!I$16)</f>
        <v>6.8209966492863954</v>
      </c>
      <c r="M18" s="594">
        <f>L18*(1+EIA_AEO_OilForecast_2026!J$16)</f>
        <v>6.8926596864588472</v>
      </c>
      <c r="N18" s="594">
        <f>M18*(1+EIA_AEO_OilForecast_2026!K$16)</f>
        <v>7.0396943187606231</v>
      </c>
      <c r="O18" s="594">
        <f>N18*(1+EIA_AEO_OilForecast_2026!L$16)</f>
        <v>7.1758770775890106</v>
      </c>
      <c r="P18" s="594">
        <f>O18*(1+EIA_AEO_OilForecast_2026!M$16)</f>
        <v>7.2368542612887161</v>
      </c>
      <c r="Q18" s="594">
        <f>P18*(1+EIA_AEO_OilForecast_2026!N$16)</f>
        <v>7.3357470184772984</v>
      </c>
      <c r="R18" s="594">
        <f>Q18*(1+EIA_AEO_OilForecast_2026!O$16)</f>
        <v>7.4406987100663704</v>
      </c>
      <c r="S18" s="594">
        <f>R18*(1+EIA_AEO_OilForecast_2026!P$16)</f>
        <v>7.530530806376369</v>
      </c>
      <c r="T18" s="594">
        <f>S18*(1+EIA_AEO_OilForecast_2026!Q$16)</f>
        <v>7.5791192912037548</v>
      </c>
      <c r="U18" s="594">
        <f>T18*(1+EIA_AEO_OilForecast_2026!R$16)</f>
        <v>7.6512751903078291</v>
      </c>
      <c r="V18" s="594">
        <f>U18*(1+EIA_AEO_OilForecast_2026!S$16)</f>
        <v>7.7488577155296685</v>
      </c>
      <c r="W18" s="594">
        <f>V18*(1+EIA_AEO_OilForecast_2026!T$16)</f>
        <v>7.7884932137919884</v>
      </c>
      <c r="X18" s="594">
        <f>W18*(1+EIA_AEO_OilForecast_2026!U$16)</f>
        <v>7.8806562733442505</v>
      </c>
      <c r="Y18" s="594">
        <f>X18*(1+EIA_AEO_OilForecast_2026!V$16)</f>
        <v>7.9817917326629351</v>
      </c>
      <c r="Z18" s="594">
        <f>Y18*(1+EIA_AEO_OilForecast_2026!W$16)</f>
        <v>8.2039832479654073</v>
      </c>
      <c r="AA18" s="594">
        <f>Z18*(1+EIA_AEO_OilForecast_2026!X$16)</f>
        <v>8.3323266802713842</v>
      </c>
      <c r="AB18" s="594">
        <f>AA18*(1+EIA_AEO_OilForecast_2026!Y$16)</f>
        <v>8.4586467902308566</v>
      </c>
      <c r="AC18" s="594">
        <f>AB18*(1+EIA_AEO_OilForecast_2026!Z$16)</f>
        <v>8.594687079499586</v>
      </c>
      <c r="AD18" s="594">
        <f>AC18*(1+EIA_AEO_OilForecast_2026!AA$16)</f>
        <v>8.7010453264806955</v>
      </c>
      <c r="AE18" s="594">
        <f>AD18*(1+EIA_AEO_OilForecast_2026!AB$16)</f>
        <v>8.8684552274748985</v>
      </c>
      <c r="AF18" s="595">
        <f t="shared" si="5"/>
        <v>8.8684552274748985</v>
      </c>
      <c r="AG18" s="595">
        <f t="shared" si="5"/>
        <v>8.8684552274748985</v>
      </c>
      <c r="AH18" s="595">
        <f t="shared" si="5"/>
        <v>8.8684552274748985</v>
      </c>
      <c r="AI18" s="595">
        <f t="shared" si="5"/>
        <v>8.8684552274748985</v>
      </c>
      <c r="AJ18" s="595">
        <f t="shared" si="5"/>
        <v>8.8684552274748985</v>
      </c>
      <c r="AK18" s="595">
        <f t="shared" si="5"/>
        <v>8.8684552274748985</v>
      </c>
      <c r="AL18" s="595">
        <f t="shared" si="5"/>
        <v>8.8684552274748985</v>
      </c>
      <c r="AM18" s="595">
        <f t="shared" si="5"/>
        <v>8.8684552274748985</v>
      </c>
      <c r="AN18" s="595">
        <f t="shared" si="5"/>
        <v>8.8684552274748985</v>
      </c>
      <c r="AO18" s="595">
        <f t="shared" si="5"/>
        <v>8.8684552274748985</v>
      </c>
      <c r="AP18" s="595">
        <f t="shared" si="6"/>
        <v>8.8684552274748985</v>
      </c>
      <c r="AQ18" s="595">
        <f t="shared" si="6"/>
        <v>8.8684552274748985</v>
      </c>
      <c r="AR18" s="595">
        <f t="shared" si="6"/>
        <v>8.8684552274748985</v>
      </c>
      <c r="AS18" s="595">
        <f t="shared" si="6"/>
        <v>8.8684552274748985</v>
      </c>
      <c r="AT18" s="595">
        <f t="shared" si="6"/>
        <v>8.8684552274748985</v>
      </c>
      <c r="AU18" s="595">
        <f t="shared" si="6"/>
        <v>8.8684552274748985</v>
      </c>
      <c r="AV18" s="595">
        <f t="shared" si="6"/>
        <v>8.8684552274748985</v>
      </c>
      <c r="AW18" s="595">
        <f t="shared" si="6"/>
        <v>8.8684552274748985</v>
      </c>
      <c r="AX18" s="595">
        <f t="shared" si="6"/>
        <v>8.8684552274748985</v>
      </c>
      <c r="AY18" s="595">
        <f t="shared" si="6"/>
        <v>8.8684552274748985</v>
      </c>
      <c r="AZ18" s="595">
        <f t="shared" si="7"/>
        <v>8.8684552274748985</v>
      </c>
      <c r="BA18" s="595">
        <f t="shared" si="7"/>
        <v>8.8684552274748985</v>
      </c>
      <c r="BB18" s="595">
        <f t="shared" si="7"/>
        <v>8.8684552274748985</v>
      </c>
      <c r="BC18" s="595">
        <f t="shared" si="7"/>
        <v>8.8684552274748985</v>
      </c>
      <c r="BD18" s="595">
        <f t="shared" si="7"/>
        <v>8.8684552274748985</v>
      </c>
      <c r="BE18" s="595">
        <f t="shared" si="7"/>
        <v>8.8684552274748985</v>
      </c>
      <c r="BF18" s="595">
        <f t="shared" si="7"/>
        <v>8.8684552274748985</v>
      </c>
      <c r="BG18" s="595">
        <f t="shared" si="7"/>
        <v>8.8684552274748985</v>
      </c>
      <c r="BH18" s="595">
        <f t="shared" si="7"/>
        <v>8.8684552274748985</v>
      </c>
      <c r="BI18" s="595">
        <f t="shared" si="7"/>
        <v>8.8684552274748985</v>
      </c>
      <c r="BJ18" s="595">
        <f t="shared" si="8"/>
        <v>8.8684552274748985</v>
      </c>
      <c r="BK18" s="595">
        <f t="shared" si="8"/>
        <v>8.8684552274748985</v>
      </c>
      <c r="BL18" s="595">
        <f t="shared" si="8"/>
        <v>8.8684552274748985</v>
      </c>
      <c r="BM18" s="595">
        <f t="shared" si="8"/>
        <v>8.8684552274748985</v>
      </c>
      <c r="BN18" s="596">
        <f t="shared" si="8"/>
        <v>8.8684552274748985</v>
      </c>
      <c r="BO18" s="596">
        <f t="shared" si="8"/>
        <v>8.8684552274748985</v>
      </c>
      <c r="BP18" s="596">
        <f t="shared" si="8"/>
        <v>8.8684552274748985</v>
      </c>
      <c r="BQ18" s="596">
        <f t="shared" si="8"/>
        <v>8.8684552274748985</v>
      </c>
      <c r="BR18" s="596">
        <f t="shared" si="8"/>
        <v>8.8684552274748985</v>
      </c>
      <c r="BS18" s="596">
        <f t="shared" si="8"/>
        <v>8.8684552274748985</v>
      </c>
    </row>
    <row r="19" spans="1:71" s="18" customFormat="1" ht="12.75" customHeight="1">
      <c r="A19" s="597">
        <v>0</v>
      </c>
      <c r="B19" s="555" t="s">
        <v>457</v>
      </c>
      <c r="C19" s="556" t="s">
        <v>458</v>
      </c>
      <c r="D19" s="557" t="s">
        <v>459</v>
      </c>
      <c r="E19" s="556" t="s">
        <v>445</v>
      </c>
      <c r="F19" s="589">
        <v>4.09</v>
      </c>
      <c r="G19" s="590">
        <f>F19*(1+EIA_AEO_OilForecast_2026!D$16)</f>
        <v>3.1319204947847745</v>
      </c>
      <c r="H19" s="590">
        <f>G19*(1+EIA_AEO_OilForecast_2026!E$16)</f>
        <v>3.5638873303606866</v>
      </c>
      <c r="I19" s="590">
        <f>H19*(1+EIA_AEO_OilForecast_2026!F$16)</f>
        <v>3.8190911267072916</v>
      </c>
      <c r="J19" s="590">
        <f>I19*(1+EIA_AEO_OilForecast_2026!G$16)</f>
        <v>3.9820475600764005</v>
      </c>
      <c r="K19" s="590">
        <f>J19*(1+EIA_AEO_OilForecast_2026!H$16)</f>
        <v>4.0881152149821078</v>
      </c>
      <c r="L19" s="590">
        <f>K19*(1+EIA_AEO_OilForecast_2026!I$16)</f>
        <v>4.0366766933746225</v>
      </c>
      <c r="M19" s="590">
        <f>L19*(1+EIA_AEO_OilForecast_2026!J$16)</f>
        <v>4.079086993042595</v>
      </c>
      <c r="N19" s="590">
        <f>M19*(1+EIA_AEO_OilForecast_2026!K$16)</f>
        <v>4.1661023228908478</v>
      </c>
      <c r="O19" s="590">
        <f>N19*(1+EIA_AEO_OilForecast_2026!L$16)</f>
        <v>4.2466954967138433</v>
      </c>
      <c r="P19" s="590">
        <f>O19*(1+EIA_AEO_OilForecast_2026!M$16)</f>
        <v>4.2827818912576632</v>
      </c>
      <c r="Q19" s="590">
        <f>P19*(1+EIA_AEO_OilForecast_2026!N$16)</f>
        <v>4.3413067826499594</v>
      </c>
      <c r="R19" s="590">
        <f>Q19*(1+EIA_AEO_OilForecast_2026!O$16)</f>
        <v>4.4034173610816572</v>
      </c>
      <c r="S19" s="590">
        <f>R19*(1+EIA_AEO_OilForecast_2026!P$16)</f>
        <v>4.4565801389184552</v>
      </c>
      <c r="T19" s="590">
        <f>S19*(1+EIA_AEO_OilForecast_2026!Q$16)</f>
        <v>4.4853348817154064</v>
      </c>
      <c r="U19" s="590">
        <f>T19*(1+EIA_AEO_OilForecast_2026!R$16)</f>
        <v>4.5280368578603998</v>
      </c>
      <c r="V19" s="590">
        <f>U19*(1+EIA_AEO_OilForecast_2026!S$16)</f>
        <v>4.5857863518855657</v>
      </c>
      <c r="W19" s="590">
        <f>V19*(1+EIA_AEO_OilForecast_2026!T$16)</f>
        <v>4.6092427029574488</v>
      </c>
      <c r="X19" s="590">
        <f>W19*(1+EIA_AEO_OilForecast_2026!U$16)</f>
        <v>4.663784948557824</v>
      </c>
      <c r="Y19" s="590">
        <f>X19*(1+EIA_AEO_OilForecast_2026!V$16)</f>
        <v>4.7236370746467848</v>
      </c>
      <c r="Z19" s="590">
        <f>Y19*(1+EIA_AEO_OilForecast_2026!W$16)</f>
        <v>4.8551303676952298</v>
      </c>
      <c r="AA19" s="590">
        <f>Z19*(1+EIA_AEO_OilForecast_2026!X$16)</f>
        <v>4.9310842155821719</v>
      </c>
      <c r="AB19" s="590">
        <f>AA19*(1+EIA_AEO_OilForecast_2026!Y$16)</f>
        <v>5.0058406580781911</v>
      </c>
      <c r="AC19" s="590">
        <f>AB19*(1+EIA_AEO_OilForecast_2026!Z$16)</f>
        <v>5.0863495181886078</v>
      </c>
      <c r="AD19" s="590">
        <f>AC19*(1+EIA_AEO_OilForecast_2026!AA$16)</f>
        <v>5.1492924983441162</v>
      </c>
      <c r="AE19" s="590">
        <f>AD19*(1+EIA_AEO_OilForecast_2026!AB$16)</f>
        <v>5.2483659446936546</v>
      </c>
      <c r="AF19" s="591">
        <f t="shared" si="5"/>
        <v>5.2483659446936546</v>
      </c>
      <c r="AG19" s="591">
        <f t="shared" si="5"/>
        <v>5.2483659446936546</v>
      </c>
      <c r="AH19" s="591">
        <f t="shared" si="5"/>
        <v>5.2483659446936546</v>
      </c>
      <c r="AI19" s="591">
        <f t="shared" si="5"/>
        <v>5.2483659446936546</v>
      </c>
      <c r="AJ19" s="591">
        <f t="shared" si="5"/>
        <v>5.2483659446936546</v>
      </c>
      <c r="AK19" s="591">
        <f t="shared" si="5"/>
        <v>5.2483659446936546</v>
      </c>
      <c r="AL19" s="591">
        <f t="shared" si="5"/>
        <v>5.2483659446936546</v>
      </c>
      <c r="AM19" s="591">
        <f t="shared" si="5"/>
        <v>5.2483659446936546</v>
      </c>
      <c r="AN19" s="591">
        <f t="shared" si="5"/>
        <v>5.2483659446936546</v>
      </c>
      <c r="AO19" s="591">
        <f t="shared" si="5"/>
        <v>5.2483659446936546</v>
      </c>
      <c r="AP19" s="591">
        <f t="shared" si="6"/>
        <v>5.2483659446936546</v>
      </c>
      <c r="AQ19" s="591">
        <f t="shared" si="6"/>
        <v>5.2483659446936546</v>
      </c>
      <c r="AR19" s="591">
        <f t="shared" si="6"/>
        <v>5.2483659446936546</v>
      </c>
      <c r="AS19" s="591">
        <f t="shared" si="6"/>
        <v>5.2483659446936546</v>
      </c>
      <c r="AT19" s="591">
        <f t="shared" si="6"/>
        <v>5.2483659446936546</v>
      </c>
      <c r="AU19" s="591">
        <f t="shared" si="6"/>
        <v>5.2483659446936546</v>
      </c>
      <c r="AV19" s="591">
        <f t="shared" si="6"/>
        <v>5.2483659446936546</v>
      </c>
      <c r="AW19" s="591">
        <f t="shared" si="6"/>
        <v>5.2483659446936546</v>
      </c>
      <c r="AX19" s="591">
        <f t="shared" si="6"/>
        <v>5.2483659446936546</v>
      </c>
      <c r="AY19" s="591">
        <f t="shared" si="6"/>
        <v>5.2483659446936546</v>
      </c>
      <c r="AZ19" s="591">
        <f t="shared" si="7"/>
        <v>5.2483659446936546</v>
      </c>
      <c r="BA19" s="591">
        <f t="shared" si="7"/>
        <v>5.2483659446936546</v>
      </c>
      <c r="BB19" s="591">
        <f t="shared" si="7"/>
        <v>5.2483659446936546</v>
      </c>
      <c r="BC19" s="591">
        <f t="shared" si="7"/>
        <v>5.2483659446936546</v>
      </c>
      <c r="BD19" s="591">
        <f t="shared" si="7"/>
        <v>5.2483659446936546</v>
      </c>
      <c r="BE19" s="591">
        <f t="shared" si="7"/>
        <v>5.2483659446936546</v>
      </c>
      <c r="BF19" s="591">
        <f t="shared" si="7"/>
        <v>5.2483659446936546</v>
      </c>
      <c r="BG19" s="591">
        <f t="shared" si="7"/>
        <v>5.2483659446936546</v>
      </c>
      <c r="BH19" s="591">
        <f t="shared" si="7"/>
        <v>5.2483659446936546</v>
      </c>
      <c r="BI19" s="591">
        <f t="shared" si="7"/>
        <v>5.2483659446936546</v>
      </c>
      <c r="BJ19" s="591">
        <f t="shared" si="8"/>
        <v>5.2483659446936546</v>
      </c>
      <c r="BK19" s="591">
        <f t="shared" si="8"/>
        <v>5.2483659446936546</v>
      </c>
      <c r="BL19" s="591">
        <f t="shared" si="8"/>
        <v>5.2483659446936546</v>
      </c>
      <c r="BM19" s="591">
        <f t="shared" si="8"/>
        <v>5.2483659446936546</v>
      </c>
      <c r="BN19" s="592">
        <f t="shared" si="8"/>
        <v>5.2483659446936546</v>
      </c>
      <c r="BO19" s="592">
        <f t="shared" si="8"/>
        <v>5.2483659446936546</v>
      </c>
      <c r="BP19" s="592">
        <f t="shared" si="8"/>
        <v>5.2483659446936546</v>
      </c>
      <c r="BQ19" s="592">
        <f t="shared" si="8"/>
        <v>5.2483659446936546</v>
      </c>
      <c r="BR19" s="592">
        <f t="shared" si="8"/>
        <v>5.2483659446936546</v>
      </c>
      <c r="BS19" s="592">
        <f t="shared" si="8"/>
        <v>5.2483659446936546</v>
      </c>
    </row>
    <row r="20" spans="1:71" s="63" customFormat="1" ht="12.75" customHeight="1">
      <c r="A20" s="598">
        <v>0</v>
      </c>
      <c r="B20" s="553" t="s">
        <v>460</v>
      </c>
      <c r="C20" s="491" t="s">
        <v>461</v>
      </c>
      <c r="D20" s="551" t="s">
        <v>419</v>
      </c>
      <c r="E20" s="491"/>
      <c r="F20" s="593">
        <v>4.8550579999999997</v>
      </c>
      <c r="G20" s="594">
        <f>F20*(1+EIA_AEO_OilForecast_2026!D$16)</f>
        <v>3.7177642184764736</v>
      </c>
      <c r="H20" s="594">
        <f>G20*(1+EIA_AEO_OilForecast_2026!E$16)</f>
        <v>4.230532932607896</v>
      </c>
      <c r="I20" s="594">
        <f>H20*(1+EIA_AEO_OilForecast_2026!F$16)</f>
        <v>4.5334740653910144</v>
      </c>
      <c r="J20" s="594">
        <f>I20*(1+EIA_AEO_OilForecast_2026!G$16)</f>
        <v>4.7269124359240609</v>
      </c>
      <c r="K20" s="594">
        <f>J20*(1+EIA_AEO_OilForecast_2026!H$16)</f>
        <v>4.8528206551150621</v>
      </c>
      <c r="L20" s="594">
        <f>K20*(1+EIA_AEO_OilForecast_2026!I$16)</f>
        <v>4.7917602624894888</v>
      </c>
      <c r="M20" s="594">
        <f>L20*(1+EIA_AEO_OilForecast_2026!J$16)</f>
        <v>4.8421036523881167</v>
      </c>
      <c r="N20" s="594">
        <f>M20*(1+EIA_AEO_OilForecast_2026!K$16)</f>
        <v>4.9453956996503168</v>
      </c>
      <c r="O20" s="594">
        <f>N20*(1+EIA_AEO_OilForecast_2026!L$16)</f>
        <v>5.0410642897028168</v>
      </c>
      <c r="P20" s="594">
        <f>O20*(1+EIA_AEO_OilForecast_2026!M$16)</f>
        <v>5.0839008516884236</v>
      </c>
      <c r="Q20" s="594">
        <f>P20*(1+EIA_AEO_OilForecast_2026!N$16)</f>
        <v>5.1533731602833628</v>
      </c>
      <c r="R20" s="594">
        <f>Q20*(1+EIA_AEO_OilForecast_2026!O$16)</f>
        <v>5.2271018792807808</v>
      </c>
      <c r="S20" s="594">
        <f>R20*(1+EIA_AEO_OilForecast_2026!P$16)</f>
        <v>5.2902090601704552</v>
      </c>
      <c r="T20" s="594">
        <f>S20*(1+EIA_AEO_OilForecast_2026!Q$16)</f>
        <v>5.3243425428243132</v>
      </c>
      <c r="U20" s="594">
        <f>T20*(1+EIA_AEO_OilForecast_2026!R$16)</f>
        <v>5.3750321689608809</v>
      </c>
      <c r="V20" s="594">
        <f>U20*(1+EIA_AEO_OilForecast_2026!S$16)</f>
        <v>5.4435840376559508</v>
      </c>
      <c r="W20" s="594">
        <f>V20*(1+EIA_AEO_OilForecast_2026!T$16)</f>
        <v>5.4714280339694845</v>
      </c>
      <c r="X20" s="594">
        <f>W20*(1+EIA_AEO_OilForecast_2026!U$16)</f>
        <v>5.5361727199939503</v>
      </c>
      <c r="Y20" s="594">
        <f>X20*(1+EIA_AEO_OilForecast_2026!V$16)</f>
        <v>5.6072205301614861</v>
      </c>
      <c r="Z20" s="594">
        <f>Y20*(1+EIA_AEO_OilForecast_2026!W$16)</f>
        <v>5.7633103991984544</v>
      </c>
      <c r="AA20" s="594">
        <f>Z20*(1+EIA_AEO_OilForecast_2026!X$16)</f>
        <v>5.853471850742288</v>
      </c>
      <c r="AB20" s="594">
        <f>AA20*(1+EIA_AEO_OilForecast_2026!Y$16)</f>
        <v>5.9422119153368698</v>
      </c>
      <c r="AC20" s="594">
        <f>AB20*(1+EIA_AEO_OilForecast_2026!Z$16)</f>
        <v>6.0377804203124104</v>
      </c>
      <c r="AD20" s="594">
        <f>AC20*(1+EIA_AEO_OilForecast_2026!AA$16)</f>
        <v>6.112497246558827</v>
      </c>
      <c r="AE20" s="594">
        <f>AD20*(1+EIA_AEO_OilForecast_2026!AB$16)</f>
        <v>6.2301029502964544</v>
      </c>
      <c r="AF20" s="595">
        <f t="shared" si="5"/>
        <v>6.2301029502964544</v>
      </c>
      <c r="AG20" s="595">
        <f t="shared" si="5"/>
        <v>6.2301029502964544</v>
      </c>
      <c r="AH20" s="595">
        <f t="shared" si="5"/>
        <v>6.2301029502964544</v>
      </c>
      <c r="AI20" s="595">
        <f t="shared" si="5"/>
        <v>6.2301029502964544</v>
      </c>
      <c r="AJ20" s="595">
        <f t="shared" si="5"/>
        <v>6.2301029502964544</v>
      </c>
      <c r="AK20" s="595">
        <f t="shared" si="5"/>
        <v>6.2301029502964544</v>
      </c>
      <c r="AL20" s="595">
        <f t="shared" si="5"/>
        <v>6.2301029502964544</v>
      </c>
      <c r="AM20" s="595">
        <f t="shared" si="5"/>
        <v>6.2301029502964544</v>
      </c>
      <c r="AN20" s="595">
        <f t="shared" si="5"/>
        <v>6.2301029502964544</v>
      </c>
      <c r="AO20" s="595">
        <f t="shared" si="5"/>
        <v>6.2301029502964544</v>
      </c>
      <c r="AP20" s="595">
        <f t="shared" si="6"/>
        <v>6.2301029502964544</v>
      </c>
      <c r="AQ20" s="595">
        <f t="shared" si="6"/>
        <v>6.2301029502964544</v>
      </c>
      <c r="AR20" s="595">
        <f t="shared" si="6"/>
        <v>6.2301029502964544</v>
      </c>
      <c r="AS20" s="595">
        <f t="shared" si="6"/>
        <v>6.2301029502964544</v>
      </c>
      <c r="AT20" s="595">
        <f t="shared" si="6"/>
        <v>6.2301029502964544</v>
      </c>
      <c r="AU20" s="595">
        <f t="shared" si="6"/>
        <v>6.2301029502964544</v>
      </c>
      <c r="AV20" s="595">
        <f t="shared" si="6"/>
        <v>6.2301029502964544</v>
      </c>
      <c r="AW20" s="595">
        <f t="shared" si="6"/>
        <v>6.2301029502964544</v>
      </c>
      <c r="AX20" s="595">
        <f t="shared" si="6"/>
        <v>6.2301029502964544</v>
      </c>
      <c r="AY20" s="595">
        <f t="shared" si="6"/>
        <v>6.2301029502964544</v>
      </c>
      <c r="AZ20" s="595">
        <f t="shared" si="7"/>
        <v>6.2301029502964544</v>
      </c>
      <c r="BA20" s="595">
        <f t="shared" si="7"/>
        <v>6.2301029502964544</v>
      </c>
      <c r="BB20" s="595">
        <f t="shared" si="7"/>
        <v>6.2301029502964544</v>
      </c>
      <c r="BC20" s="595">
        <f t="shared" si="7"/>
        <v>6.2301029502964544</v>
      </c>
      <c r="BD20" s="595">
        <f t="shared" si="7"/>
        <v>6.2301029502964544</v>
      </c>
      <c r="BE20" s="595">
        <f t="shared" si="7"/>
        <v>6.2301029502964544</v>
      </c>
      <c r="BF20" s="595">
        <f t="shared" si="7"/>
        <v>6.2301029502964544</v>
      </c>
      <c r="BG20" s="595">
        <f t="shared" si="7"/>
        <v>6.2301029502964544</v>
      </c>
      <c r="BH20" s="595">
        <f t="shared" si="7"/>
        <v>6.2301029502964544</v>
      </c>
      <c r="BI20" s="595">
        <f t="shared" si="7"/>
        <v>6.2301029502964544</v>
      </c>
      <c r="BJ20" s="595">
        <f t="shared" si="8"/>
        <v>6.2301029502964544</v>
      </c>
      <c r="BK20" s="595">
        <f t="shared" si="8"/>
        <v>6.2301029502964544</v>
      </c>
      <c r="BL20" s="595">
        <f t="shared" si="8"/>
        <v>6.2301029502964544</v>
      </c>
      <c r="BM20" s="595">
        <f t="shared" si="8"/>
        <v>6.2301029502964544</v>
      </c>
      <c r="BN20" s="596">
        <f t="shared" si="8"/>
        <v>6.2301029502964544</v>
      </c>
      <c r="BO20" s="596">
        <f t="shared" si="8"/>
        <v>6.2301029502964544</v>
      </c>
      <c r="BP20" s="596">
        <f t="shared" si="8"/>
        <v>6.2301029502964544</v>
      </c>
      <c r="BQ20" s="596">
        <f t="shared" si="8"/>
        <v>6.2301029502964544</v>
      </c>
      <c r="BR20" s="596">
        <f t="shared" si="8"/>
        <v>6.2301029502964544</v>
      </c>
      <c r="BS20" s="596">
        <f t="shared" si="8"/>
        <v>6.2301029502964544</v>
      </c>
    </row>
    <row r="21" spans="1:71" s="18" customFormat="1" ht="12.75" customHeight="1">
      <c r="A21" s="554">
        <v>0</v>
      </c>
      <c r="B21" s="555" t="s">
        <v>447</v>
      </c>
      <c r="C21" s="556" t="s">
        <v>462</v>
      </c>
      <c r="D21" s="557" t="s">
        <v>451</v>
      </c>
      <c r="E21" s="556"/>
      <c r="F21" s="566">
        <v>5.1556990000000003</v>
      </c>
      <c r="G21" s="558">
        <f>F21*(1+EIA_AEO_OilForecast_2026!D$16)</f>
        <v>3.9479802843621927</v>
      </c>
      <c r="H21" s="558">
        <f>G21*(1+EIA_AEO_OilForecast_2026!E$16)</f>
        <v>4.4925013069078883</v>
      </c>
      <c r="I21" s="558">
        <f>H21*(1+EIA_AEO_OilForecast_2026!F$16)</f>
        <v>4.8142015410449046</v>
      </c>
      <c r="J21" s="558">
        <f>I21*(1+EIA_AEO_OilForecast_2026!G$16)</f>
        <v>5.0196182453394478</v>
      </c>
      <c r="K21" s="558">
        <f>J21*(1+EIA_AEO_OilForecast_2026!H$16)</f>
        <v>5.1533231114347293</v>
      </c>
      <c r="L21" s="558">
        <f>K21*(1+EIA_AEO_OilForecast_2026!I$16)</f>
        <v>5.0884816604779592</v>
      </c>
      <c r="M21" s="558">
        <f>L21*(1+EIA_AEO_OilForecast_2026!J$16)</f>
        <v>5.1419424770031101</v>
      </c>
      <c r="N21" s="558">
        <f>M21*(1+EIA_AEO_OilForecast_2026!K$16)</f>
        <v>5.2516307041628432</v>
      </c>
      <c r="O21" s="558">
        <f>N21*(1+EIA_AEO_OilForecast_2026!L$16)</f>
        <v>5.3532234048195777</v>
      </c>
      <c r="P21" s="558">
        <f>O21*(1+EIA_AEO_OilForecast_2026!M$16)</f>
        <v>5.3987125462042185</v>
      </c>
      <c r="Q21" s="558">
        <f>P21*(1+EIA_AEO_OilForecast_2026!N$16)</f>
        <v>5.4724868063573657</v>
      </c>
      <c r="R21" s="558">
        <f>Q21*(1+EIA_AEO_OilForecast_2026!O$16)</f>
        <v>5.5507810477044872</v>
      </c>
      <c r="S21" s="558">
        <f>R21*(1+EIA_AEO_OilForecast_2026!P$16)</f>
        <v>5.6177960307192549</v>
      </c>
      <c r="T21" s="558">
        <f>S21*(1+EIA_AEO_OilForecast_2026!Q$16)</f>
        <v>5.6540431697616746</v>
      </c>
      <c r="U21" s="558">
        <f>T21*(1+EIA_AEO_OilForecast_2026!R$16)</f>
        <v>5.7078716626000041</v>
      </c>
      <c r="V21" s="558">
        <f>U21*(1+EIA_AEO_OilForecast_2026!S$16)</f>
        <v>5.7806684862176212</v>
      </c>
      <c r="W21" s="558">
        <f>V21*(1+EIA_AEO_OilForecast_2026!T$16)</f>
        <v>5.8102366734462167</v>
      </c>
      <c r="X21" s="558">
        <f>W21*(1+EIA_AEO_OilForecast_2026!U$16)</f>
        <v>5.8789905612456321</v>
      </c>
      <c r="Y21" s="558">
        <f>X21*(1+EIA_AEO_OilForecast_2026!V$16)</f>
        <v>5.9544378831587697</v>
      </c>
      <c r="Z21" s="558">
        <f>Y21*(1+EIA_AEO_OilForecast_2026!W$16)</f>
        <v>6.1201933451334831</v>
      </c>
      <c r="AA21" s="558">
        <f>Z21*(1+EIA_AEO_OilForecast_2026!X$16)</f>
        <v>6.2159378873332036</v>
      </c>
      <c r="AB21" s="558">
        <f>AA21*(1+EIA_AEO_OilForecast_2026!Y$16)</f>
        <v>6.3101730256755717</v>
      </c>
      <c r="AC21" s="558">
        <f>AB21*(1+EIA_AEO_OilForecast_2026!Z$16)</f>
        <v>6.4116594436614927</v>
      </c>
      <c r="AD21" s="558">
        <f>AC21*(1+EIA_AEO_OilForecast_2026!AA$16)</f>
        <v>6.491002979075863</v>
      </c>
      <c r="AE21" s="558">
        <f>AD21*(1+EIA_AEO_OilForecast_2026!AB$16)</f>
        <v>6.6158912109269306</v>
      </c>
      <c r="AF21" s="559">
        <f t="shared" si="5"/>
        <v>6.6158912109269306</v>
      </c>
      <c r="AG21" s="559">
        <f t="shared" si="5"/>
        <v>6.6158912109269306</v>
      </c>
      <c r="AH21" s="559">
        <f t="shared" si="5"/>
        <v>6.6158912109269306</v>
      </c>
      <c r="AI21" s="559">
        <f t="shared" si="5"/>
        <v>6.6158912109269306</v>
      </c>
      <c r="AJ21" s="559">
        <f t="shared" si="5"/>
        <v>6.6158912109269306</v>
      </c>
      <c r="AK21" s="559">
        <f t="shared" si="5"/>
        <v>6.6158912109269306</v>
      </c>
      <c r="AL21" s="559">
        <f t="shared" si="5"/>
        <v>6.6158912109269306</v>
      </c>
      <c r="AM21" s="559">
        <f t="shared" si="5"/>
        <v>6.6158912109269306</v>
      </c>
      <c r="AN21" s="559">
        <f t="shared" si="5"/>
        <v>6.6158912109269306</v>
      </c>
      <c r="AO21" s="559">
        <f t="shared" si="5"/>
        <v>6.6158912109269306</v>
      </c>
      <c r="AP21" s="559">
        <f t="shared" si="6"/>
        <v>6.6158912109269306</v>
      </c>
      <c r="AQ21" s="559">
        <f t="shared" si="6"/>
        <v>6.6158912109269306</v>
      </c>
      <c r="AR21" s="559">
        <f t="shared" si="6"/>
        <v>6.6158912109269306</v>
      </c>
      <c r="AS21" s="559">
        <f t="shared" si="6"/>
        <v>6.6158912109269306</v>
      </c>
      <c r="AT21" s="559">
        <f t="shared" si="6"/>
        <v>6.6158912109269306</v>
      </c>
      <c r="AU21" s="559">
        <f t="shared" si="6"/>
        <v>6.6158912109269306</v>
      </c>
      <c r="AV21" s="559">
        <f t="shared" si="6"/>
        <v>6.6158912109269306</v>
      </c>
      <c r="AW21" s="559">
        <f t="shared" si="6"/>
        <v>6.6158912109269306</v>
      </c>
      <c r="AX21" s="559">
        <f t="shared" si="6"/>
        <v>6.6158912109269306</v>
      </c>
      <c r="AY21" s="559">
        <f t="shared" si="6"/>
        <v>6.6158912109269306</v>
      </c>
      <c r="AZ21" s="559">
        <f t="shared" si="7"/>
        <v>6.6158912109269306</v>
      </c>
      <c r="BA21" s="559">
        <f t="shared" si="7"/>
        <v>6.6158912109269306</v>
      </c>
      <c r="BB21" s="559">
        <f t="shared" si="7"/>
        <v>6.6158912109269306</v>
      </c>
      <c r="BC21" s="559">
        <f t="shared" si="7"/>
        <v>6.6158912109269306</v>
      </c>
      <c r="BD21" s="559">
        <f t="shared" si="7"/>
        <v>6.6158912109269306</v>
      </c>
      <c r="BE21" s="559">
        <f t="shared" si="7"/>
        <v>6.6158912109269306</v>
      </c>
      <c r="BF21" s="559">
        <f t="shared" si="7"/>
        <v>6.6158912109269306</v>
      </c>
      <c r="BG21" s="559">
        <f t="shared" si="7"/>
        <v>6.6158912109269306</v>
      </c>
      <c r="BH21" s="559">
        <f t="shared" si="7"/>
        <v>6.6158912109269306</v>
      </c>
      <c r="BI21" s="559">
        <f t="shared" si="7"/>
        <v>6.6158912109269306</v>
      </c>
      <c r="BJ21" s="559">
        <f t="shared" si="8"/>
        <v>6.6158912109269306</v>
      </c>
      <c r="BK21" s="559">
        <f t="shared" si="8"/>
        <v>6.6158912109269306</v>
      </c>
      <c r="BL21" s="559">
        <f t="shared" si="8"/>
        <v>6.6158912109269306</v>
      </c>
      <c r="BM21" s="559">
        <f t="shared" si="8"/>
        <v>6.6158912109269306</v>
      </c>
      <c r="BN21" s="560">
        <f t="shared" si="8"/>
        <v>6.6158912109269306</v>
      </c>
      <c r="BO21" s="560">
        <f t="shared" si="8"/>
        <v>6.6158912109269306</v>
      </c>
      <c r="BP21" s="560">
        <f t="shared" si="8"/>
        <v>6.6158912109269306</v>
      </c>
      <c r="BQ21" s="560">
        <f t="shared" si="8"/>
        <v>6.6158912109269306</v>
      </c>
      <c r="BR21" s="560">
        <f t="shared" si="8"/>
        <v>6.6158912109269306</v>
      </c>
      <c r="BS21" s="560">
        <f t="shared" si="8"/>
        <v>6.6158912109269306</v>
      </c>
    </row>
    <row r="22" spans="1:71" s="63" customFormat="1" ht="12.75" customHeight="1">
      <c r="A22" s="561">
        <v>0</v>
      </c>
      <c r="B22" s="553" t="s">
        <v>463</v>
      </c>
      <c r="C22" s="491" t="s">
        <v>464</v>
      </c>
      <c r="D22" s="551" t="s">
        <v>459</v>
      </c>
      <c r="E22" s="491" t="s">
        <v>465</v>
      </c>
      <c r="F22" s="565">
        <v>4.03</v>
      </c>
      <c r="G22" s="562">
        <f>F22*(1+EIA_AEO_OilForecast_2026!D$16)</f>
        <v>3.0859754508515018</v>
      </c>
      <c r="H22" s="562">
        <f>G22*(1+EIA_AEO_OilForecast_2026!E$16)</f>
        <v>3.5116053646341241</v>
      </c>
      <c r="I22" s="562">
        <f>H22*(1+EIA_AEO_OilForecast_2026!F$16)</f>
        <v>3.7630653400074294</v>
      </c>
      <c r="J22" s="562">
        <f>I22*(1+EIA_AEO_OilForecast_2026!G$16)</f>
        <v>3.9236312144518082</v>
      </c>
      <c r="K22" s="562">
        <f>J22*(1+EIA_AEO_OilForecast_2026!H$16)</f>
        <v>4.0281428646400723</v>
      </c>
      <c r="L22" s="562">
        <f>K22*(1+EIA_AEO_OilForecast_2026!I$16)</f>
        <v>3.9774589423715723</v>
      </c>
      <c r="M22" s="562">
        <f>L22*(1+EIA_AEO_OilForecast_2026!J$16)</f>
        <v>4.0192470860541958</v>
      </c>
      <c r="N22" s="562">
        <f>M22*(1+EIA_AEO_OilForecast_2026!K$16)</f>
        <v>4.1049859073961175</v>
      </c>
      <c r="O22" s="562">
        <f>N22*(1+EIA_AEO_OilForecast_2026!L$16)</f>
        <v>4.184396785270609</v>
      </c>
      <c r="P22" s="562">
        <f>O22*(1+EIA_AEO_OilForecast_2026!M$16)</f>
        <v>4.219953795053395</v>
      </c>
      <c r="Q22" s="562">
        <f>P22*(1+EIA_AEO_OilForecast_2026!N$16)</f>
        <v>4.2776201305817461</v>
      </c>
      <c r="R22" s="562">
        <f>Q22*(1+EIA_AEO_OilForecast_2026!O$16)</f>
        <v>4.3388195513836392</v>
      </c>
      <c r="S22" s="562">
        <f>R22*(1+EIA_AEO_OilForecast_2026!P$16)</f>
        <v>4.3912024351690411</v>
      </c>
      <c r="T22" s="562">
        <f>S22*(1+EIA_AEO_OilForecast_2026!Q$16)</f>
        <v>4.4195353479983108</v>
      </c>
      <c r="U22" s="562">
        <f>T22*(1+EIA_AEO_OilForecast_2026!R$16)</f>
        <v>4.4616108892854314</v>
      </c>
      <c r="V22" s="562">
        <f>U22*(1+EIA_AEO_OilForecast_2026!S$16)</f>
        <v>4.5185132024691521</v>
      </c>
      <c r="W22" s="562">
        <f>V22*(1+EIA_AEO_OilForecast_2026!T$16)</f>
        <v>4.5416254505913249</v>
      </c>
      <c r="X22" s="562">
        <f>W22*(1+EIA_AEO_OilForecast_2026!U$16)</f>
        <v>4.5953675654493962</v>
      </c>
      <c r="Y22" s="562">
        <f>X22*(1+EIA_AEO_OilForecast_2026!V$16)</f>
        <v>4.6543416652387641</v>
      </c>
      <c r="Z22" s="562">
        <f>Y22*(1+EIA_AEO_OilForecast_2026!W$16)</f>
        <v>4.7839059613231738</v>
      </c>
      <c r="AA22" s="562">
        <f>Z22*(1+EIA_AEO_OilForecast_2026!X$16)</f>
        <v>4.8587455718328014</v>
      </c>
      <c r="AB22" s="562">
        <f>AA22*(1+EIA_AEO_OilForecast_2026!Y$16)</f>
        <v>4.9324053428007621</v>
      </c>
      <c r="AC22" s="562">
        <f>AB22*(1+EIA_AEO_OilForecast_2026!Z$16)</f>
        <v>5.0117331438386543</v>
      </c>
      <c r="AD22" s="562">
        <f>AC22*(1+EIA_AEO_OilForecast_2026!AA$16)</f>
        <v>5.0737527550921264</v>
      </c>
      <c r="AE22" s="562">
        <f>AD22*(1+EIA_AEO_OilForecast_2026!AB$16)</f>
        <v>5.1713728012507181</v>
      </c>
      <c r="AF22" s="563">
        <f t="shared" si="5"/>
        <v>5.1713728012507181</v>
      </c>
      <c r="AG22" s="563">
        <f t="shared" si="5"/>
        <v>5.1713728012507181</v>
      </c>
      <c r="AH22" s="563">
        <f t="shared" si="5"/>
        <v>5.1713728012507181</v>
      </c>
      <c r="AI22" s="563">
        <f t="shared" si="5"/>
        <v>5.1713728012507181</v>
      </c>
      <c r="AJ22" s="563">
        <f t="shared" si="5"/>
        <v>5.1713728012507181</v>
      </c>
      <c r="AK22" s="563">
        <f t="shared" si="5"/>
        <v>5.1713728012507181</v>
      </c>
      <c r="AL22" s="563">
        <f t="shared" si="5"/>
        <v>5.1713728012507181</v>
      </c>
      <c r="AM22" s="563">
        <f t="shared" si="5"/>
        <v>5.1713728012507181</v>
      </c>
      <c r="AN22" s="563">
        <f t="shared" si="5"/>
        <v>5.1713728012507181</v>
      </c>
      <c r="AO22" s="563">
        <f t="shared" si="5"/>
        <v>5.1713728012507181</v>
      </c>
      <c r="AP22" s="563">
        <f t="shared" si="6"/>
        <v>5.1713728012507181</v>
      </c>
      <c r="AQ22" s="563">
        <f t="shared" si="6"/>
        <v>5.1713728012507181</v>
      </c>
      <c r="AR22" s="563">
        <f t="shared" si="6"/>
        <v>5.1713728012507181</v>
      </c>
      <c r="AS22" s="563">
        <f t="shared" si="6"/>
        <v>5.1713728012507181</v>
      </c>
      <c r="AT22" s="563">
        <f t="shared" si="6"/>
        <v>5.1713728012507181</v>
      </c>
      <c r="AU22" s="563">
        <f t="shared" si="6"/>
        <v>5.1713728012507181</v>
      </c>
      <c r="AV22" s="563">
        <f t="shared" si="6"/>
        <v>5.1713728012507181</v>
      </c>
      <c r="AW22" s="563">
        <f t="shared" si="6"/>
        <v>5.1713728012507181</v>
      </c>
      <c r="AX22" s="563">
        <f t="shared" si="6"/>
        <v>5.1713728012507181</v>
      </c>
      <c r="AY22" s="563">
        <f t="shared" si="6"/>
        <v>5.1713728012507181</v>
      </c>
      <c r="AZ22" s="563">
        <f t="shared" si="7"/>
        <v>5.1713728012507181</v>
      </c>
      <c r="BA22" s="563">
        <f t="shared" si="7"/>
        <v>5.1713728012507181</v>
      </c>
      <c r="BB22" s="563">
        <f t="shared" si="7"/>
        <v>5.1713728012507181</v>
      </c>
      <c r="BC22" s="563">
        <f t="shared" si="7"/>
        <v>5.1713728012507181</v>
      </c>
      <c r="BD22" s="563">
        <f t="shared" si="7"/>
        <v>5.1713728012507181</v>
      </c>
      <c r="BE22" s="563">
        <f t="shared" si="7"/>
        <v>5.1713728012507181</v>
      </c>
      <c r="BF22" s="563">
        <f t="shared" si="7"/>
        <v>5.1713728012507181</v>
      </c>
      <c r="BG22" s="563">
        <f t="shared" si="7"/>
        <v>5.1713728012507181</v>
      </c>
      <c r="BH22" s="563">
        <f t="shared" si="7"/>
        <v>5.1713728012507181</v>
      </c>
      <c r="BI22" s="563">
        <f t="shared" si="7"/>
        <v>5.1713728012507181</v>
      </c>
      <c r="BJ22" s="563">
        <f t="shared" si="8"/>
        <v>5.1713728012507181</v>
      </c>
      <c r="BK22" s="563">
        <f t="shared" si="8"/>
        <v>5.1713728012507181</v>
      </c>
      <c r="BL22" s="563">
        <f t="shared" si="8"/>
        <v>5.1713728012507181</v>
      </c>
      <c r="BM22" s="563">
        <f t="shared" si="8"/>
        <v>5.1713728012507181</v>
      </c>
      <c r="BN22" s="564">
        <f t="shared" si="8"/>
        <v>5.1713728012507181</v>
      </c>
      <c r="BO22" s="564">
        <f t="shared" si="8"/>
        <v>5.1713728012507181</v>
      </c>
      <c r="BP22" s="564">
        <f t="shared" si="8"/>
        <v>5.1713728012507181</v>
      </c>
      <c r="BQ22" s="564">
        <f t="shared" si="8"/>
        <v>5.1713728012507181</v>
      </c>
      <c r="BR22" s="564">
        <f t="shared" si="8"/>
        <v>5.1713728012507181</v>
      </c>
      <c r="BS22" s="564">
        <f t="shared" si="8"/>
        <v>5.1713728012507181</v>
      </c>
    </row>
    <row r="23" spans="1:71" s="18" customFormat="1" ht="12.75" customHeight="1">
      <c r="A23" s="554">
        <v>0</v>
      </c>
      <c r="B23" s="555" t="s">
        <v>441</v>
      </c>
      <c r="C23" s="556" t="s">
        <v>466</v>
      </c>
      <c r="D23" s="557" t="s">
        <v>459</v>
      </c>
      <c r="E23" s="556" t="s">
        <v>445</v>
      </c>
      <c r="F23" s="566">
        <v>4.84</v>
      </c>
      <c r="G23" s="558">
        <f>F23*(1+EIA_AEO_OilForecast_2026!D$16)</f>
        <v>3.7062335439506864</v>
      </c>
      <c r="H23" s="558">
        <f>G23*(1+EIA_AEO_OilForecast_2026!E$16)</f>
        <v>4.217411901942719</v>
      </c>
      <c r="I23" s="558">
        <f>H23*(1+EIA_AEO_OilForecast_2026!F$16)</f>
        <v>4.5194134604555716</v>
      </c>
      <c r="J23" s="558">
        <f>I23*(1+EIA_AEO_OilForecast_2026!G$16)</f>
        <v>4.7122518803838078</v>
      </c>
      <c r="K23" s="558">
        <f>J23*(1+EIA_AEO_OilForecast_2026!H$16)</f>
        <v>4.8377695942575549</v>
      </c>
      <c r="L23" s="558">
        <f>K23*(1+EIA_AEO_OilForecast_2026!I$16)</f>
        <v>4.7768985809127562</v>
      </c>
      <c r="M23" s="558">
        <f>L23*(1+EIA_AEO_OilForecast_2026!J$16)</f>
        <v>4.8270858303975945</v>
      </c>
      <c r="N23" s="558">
        <f>M23*(1+EIA_AEO_OilForecast_2026!K$16)</f>
        <v>4.9300575165749896</v>
      </c>
      <c r="O23" s="558">
        <f>N23*(1+EIA_AEO_OilForecast_2026!L$16)</f>
        <v>5.0254293897542803</v>
      </c>
      <c r="P23" s="558">
        <f>O23*(1+EIA_AEO_OilForecast_2026!M$16)</f>
        <v>5.0681330938110261</v>
      </c>
      <c r="Q23" s="558">
        <f>P23*(1+EIA_AEO_OilForecast_2026!N$16)</f>
        <v>5.1373899335026438</v>
      </c>
      <c r="R23" s="558">
        <f>Q23*(1+EIA_AEO_OilForecast_2026!O$16)</f>
        <v>5.2108899823069024</v>
      </c>
      <c r="S23" s="558">
        <f>R23*(1+EIA_AEO_OilForecast_2026!P$16)</f>
        <v>5.2738014357861447</v>
      </c>
      <c r="T23" s="558">
        <f>S23*(1+EIA_AEO_OilForecast_2026!Q$16)</f>
        <v>5.3078290531791135</v>
      </c>
      <c r="U23" s="558">
        <f>T23*(1+EIA_AEO_OilForecast_2026!R$16)</f>
        <v>5.3583614650475164</v>
      </c>
      <c r="V23" s="558">
        <f>U23*(1+EIA_AEO_OilForecast_2026!S$16)</f>
        <v>5.4267007195907446</v>
      </c>
      <c r="W23" s="558">
        <f>V23*(1+EIA_AEO_OilForecast_2026!T$16)</f>
        <v>5.4544583575339995</v>
      </c>
      <c r="X23" s="558">
        <f>W23*(1+EIA_AEO_OilForecast_2026!U$16)</f>
        <v>5.5190022374131722</v>
      </c>
      <c r="Y23" s="558">
        <f>X23*(1+EIA_AEO_OilForecast_2026!V$16)</f>
        <v>5.5898296922470525</v>
      </c>
      <c r="Z23" s="558">
        <f>Y23*(1+EIA_AEO_OilForecast_2026!W$16)</f>
        <v>5.7454354473459466</v>
      </c>
      <c r="AA23" s="558">
        <f>Z23*(1+EIA_AEO_OilForecast_2026!X$16)</f>
        <v>5.8353172624493199</v>
      </c>
      <c r="AB23" s="558">
        <f>AA23*(1+EIA_AEO_OilForecast_2026!Y$16)</f>
        <v>5.9237820990460763</v>
      </c>
      <c r="AC23" s="558">
        <f>AB23*(1+EIA_AEO_OilForecast_2026!Z$16)</f>
        <v>6.0190541975630492</v>
      </c>
      <c r="AD23" s="558">
        <f>AC23*(1+EIA_AEO_OilForecast_2026!AA$16)</f>
        <v>6.0935392889940179</v>
      </c>
      <c r="AE23" s="558">
        <f>AD23*(1+EIA_AEO_OilForecast_2026!AB$16)</f>
        <v>6.2107802377303907</v>
      </c>
      <c r="AF23" s="559">
        <f t="shared" si="5"/>
        <v>6.2107802377303907</v>
      </c>
      <c r="AG23" s="559">
        <f t="shared" si="5"/>
        <v>6.2107802377303907</v>
      </c>
      <c r="AH23" s="559">
        <f t="shared" si="5"/>
        <v>6.2107802377303907</v>
      </c>
      <c r="AI23" s="559">
        <f t="shared" si="5"/>
        <v>6.2107802377303907</v>
      </c>
      <c r="AJ23" s="559">
        <f t="shared" si="5"/>
        <v>6.2107802377303907</v>
      </c>
      <c r="AK23" s="559">
        <f t="shared" si="5"/>
        <v>6.2107802377303907</v>
      </c>
      <c r="AL23" s="559">
        <f t="shared" si="5"/>
        <v>6.2107802377303907</v>
      </c>
      <c r="AM23" s="559">
        <f t="shared" si="5"/>
        <v>6.2107802377303907</v>
      </c>
      <c r="AN23" s="559">
        <f t="shared" si="5"/>
        <v>6.2107802377303907</v>
      </c>
      <c r="AO23" s="559">
        <f t="shared" si="5"/>
        <v>6.2107802377303907</v>
      </c>
      <c r="AP23" s="559">
        <f t="shared" si="6"/>
        <v>6.2107802377303907</v>
      </c>
      <c r="AQ23" s="559">
        <f t="shared" si="6"/>
        <v>6.2107802377303907</v>
      </c>
      <c r="AR23" s="559">
        <f t="shared" si="6"/>
        <v>6.2107802377303907</v>
      </c>
      <c r="AS23" s="559">
        <f t="shared" si="6"/>
        <v>6.2107802377303907</v>
      </c>
      <c r="AT23" s="559">
        <f t="shared" si="6"/>
        <v>6.2107802377303907</v>
      </c>
      <c r="AU23" s="559">
        <f t="shared" si="6"/>
        <v>6.2107802377303907</v>
      </c>
      <c r="AV23" s="559">
        <f t="shared" si="6"/>
        <v>6.2107802377303907</v>
      </c>
      <c r="AW23" s="559">
        <f t="shared" si="6"/>
        <v>6.2107802377303907</v>
      </c>
      <c r="AX23" s="559">
        <f t="shared" si="6"/>
        <v>6.2107802377303907</v>
      </c>
      <c r="AY23" s="559">
        <f t="shared" si="6"/>
        <v>6.2107802377303907</v>
      </c>
      <c r="AZ23" s="559">
        <f t="shared" si="7"/>
        <v>6.2107802377303907</v>
      </c>
      <c r="BA23" s="559">
        <f t="shared" si="7"/>
        <v>6.2107802377303907</v>
      </c>
      <c r="BB23" s="559">
        <f t="shared" si="7"/>
        <v>6.2107802377303907</v>
      </c>
      <c r="BC23" s="559">
        <f t="shared" si="7"/>
        <v>6.2107802377303907</v>
      </c>
      <c r="BD23" s="559">
        <f t="shared" si="7"/>
        <v>6.2107802377303907</v>
      </c>
      <c r="BE23" s="559">
        <f t="shared" si="7"/>
        <v>6.2107802377303907</v>
      </c>
      <c r="BF23" s="559">
        <f t="shared" si="7"/>
        <v>6.2107802377303907</v>
      </c>
      <c r="BG23" s="559">
        <f t="shared" si="7"/>
        <v>6.2107802377303907</v>
      </c>
      <c r="BH23" s="559">
        <f t="shared" si="7"/>
        <v>6.2107802377303907</v>
      </c>
      <c r="BI23" s="559">
        <f t="shared" si="7"/>
        <v>6.2107802377303907</v>
      </c>
      <c r="BJ23" s="559">
        <f t="shared" si="8"/>
        <v>6.2107802377303907</v>
      </c>
      <c r="BK23" s="559">
        <f t="shared" si="8"/>
        <v>6.2107802377303907</v>
      </c>
      <c r="BL23" s="559">
        <f t="shared" si="8"/>
        <v>6.2107802377303907</v>
      </c>
      <c r="BM23" s="559">
        <f t="shared" si="8"/>
        <v>6.2107802377303907</v>
      </c>
      <c r="BN23" s="560">
        <f t="shared" si="8"/>
        <v>6.2107802377303907</v>
      </c>
      <c r="BO23" s="560">
        <f t="shared" si="8"/>
        <v>6.2107802377303907</v>
      </c>
      <c r="BP23" s="560">
        <f t="shared" si="8"/>
        <v>6.2107802377303907</v>
      </c>
      <c r="BQ23" s="560">
        <f t="shared" si="8"/>
        <v>6.2107802377303907</v>
      </c>
      <c r="BR23" s="560">
        <f t="shared" si="8"/>
        <v>6.2107802377303907</v>
      </c>
      <c r="BS23" s="560">
        <f t="shared" si="8"/>
        <v>6.2107802377303907</v>
      </c>
    </row>
    <row r="24" spans="1:71" s="63" customFormat="1" ht="12.75" customHeight="1">
      <c r="A24" s="561">
        <v>0</v>
      </c>
      <c r="B24" s="553" t="s">
        <v>443</v>
      </c>
      <c r="C24" s="491" t="s">
        <v>467</v>
      </c>
      <c r="D24" s="551" t="s">
        <v>419</v>
      </c>
      <c r="E24" s="491" t="s">
        <v>445</v>
      </c>
      <c r="F24" s="565">
        <v>4.846177</v>
      </c>
      <c r="G24" s="562">
        <f>F24*(1+EIA_AEO_OilForecast_2026!D$16)</f>
        <v>3.7109635862236172</v>
      </c>
      <c r="H24" s="562">
        <f>G24*(1+EIA_AEO_OilForecast_2026!E$16)</f>
        <v>4.2227943303142697</v>
      </c>
      <c r="I24" s="562">
        <f>H24*(1+EIA_AEO_OilForecast_2026!F$16)</f>
        <v>4.5251813151963241</v>
      </c>
      <c r="J24" s="562">
        <f>I24*(1+EIA_AEO_OilForecast_2026!G$16)</f>
        <v>4.7182658431658613</v>
      </c>
      <c r="K24" s="562">
        <f>J24*(1+EIA_AEO_OilForecast_2026!H$16)</f>
        <v>4.8439437477252687</v>
      </c>
      <c r="L24" s="562">
        <f>K24*(1+EIA_AEO_OilForecast_2026!I$16)</f>
        <v>4.7829950483785213</v>
      </c>
      <c r="M24" s="562">
        <f>L24*(1+EIA_AEO_OilForecast_2026!J$16)</f>
        <v>4.8332463488220512</v>
      </c>
      <c r="N24" s="562">
        <f>M24*(1+EIA_AEO_OilForecast_2026!K$16)</f>
        <v>4.9363494515501731</v>
      </c>
      <c r="O24" s="562">
        <f>N24*(1+EIA_AEO_OilForecast_2026!L$16)</f>
        <v>5.0318430420973623</v>
      </c>
      <c r="P24" s="562">
        <f>O24*(1+EIA_AEO_OilForecast_2026!M$16)</f>
        <v>5.0746012463152566</v>
      </c>
      <c r="Q24" s="562">
        <f>P24*(1+EIA_AEO_OilForecast_2026!N$16)</f>
        <v>5.1439464743330676</v>
      </c>
      <c r="R24" s="562">
        <f>Q24*(1+EIA_AEO_OilForecast_2026!O$16)</f>
        <v>5.217540326815314</v>
      </c>
      <c r="S24" s="562">
        <f>R24*(1+EIA_AEO_OilForecast_2026!P$16)</f>
        <v>5.2805320703871477</v>
      </c>
      <c r="T24" s="562">
        <f>S24*(1+EIA_AEO_OilForecast_2026!Q$16)</f>
        <v>5.3146031151752897</v>
      </c>
      <c r="U24" s="562">
        <f>T24*(1+EIA_AEO_OilForecast_2026!R$16)</f>
        <v>5.3652000185123105</v>
      </c>
      <c r="V24" s="562">
        <f>U24*(1+EIA_AEO_OilForecast_2026!S$16)</f>
        <v>5.4336264903231655</v>
      </c>
      <c r="W24" s="562">
        <f>V24*(1+EIA_AEO_OilForecast_2026!T$16)</f>
        <v>5.4614195536650927</v>
      </c>
      <c r="X24" s="562">
        <f>W24*(1+EIA_AEO_OilForecast_2026!U$16)</f>
        <v>5.5260458070041851</v>
      </c>
      <c r="Y24" s="562">
        <f>X24*(1+EIA_AEO_OilForecast_2026!V$16)</f>
        <v>5.5969636546456094</v>
      </c>
      <c r="Z24" s="562">
        <f>Y24*(1+EIA_AEO_OilForecast_2026!W$16)</f>
        <v>5.752767999981951</v>
      </c>
      <c r="AA24" s="562">
        <f>Z24*(1+EIA_AEO_OilForecast_2026!X$16)</f>
        <v>5.842764525823319</v>
      </c>
      <c r="AB24" s="562">
        <f>AA24*(1+EIA_AEO_OilForecast_2026!Y$16)</f>
        <v>5.9313422647538889</v>
      </c>
      <c r="AC24" s="562">
        <f>AB24*(1+EIA_AEO_OilForecast_2026!Z$16)</f>
        <v>6.0267359533023779</v>
      </c>
      <c r="AD24" s="562">
        <f>AC24*(1+EIA_AEO_OilForecast_2026!AA$16)</f>
        <v>6.1013161055618115</v>
      </c>
      <c r="AE24" s="562">
        <f>AD24*(1+EIA_AEO_OilForecast_2026!AB$16)</f>
        <v>6.2187066818478423</v>
      </c>
      <c r="AF24" s="563">
        <f t="shared" si="5"/>
        <v>6.2187066818478423</v>
      </c>
      <c r="AG24" s="563">
        <f t="shared" si="5"/>
        <v>6.2187066818478423</v>
      </c>
      <c r="AH24" s="563">
        <f t="shared" si="5"/>
        <v>6.2187066818478423</v>
      </c>
      <c r="AI24" s="563">
        <f t="shared" si="5"/>
        <v>6.2187066818478423</v>
      </c>
      <c r="AJ24" s="563">
        <f t="shared" si="5"/>
        <v>6.2187066818478423</v>
      </c>
      <c r="AK24" s="563">
        <f t="shared" si="5"/>
        <v>6.2187066818478423</v>
      </c>
      <c r="AL24" s="563">
        <f t="shared" si="5"/>
        <v>6.2187066818478423</v>
      </c>
      <c r="AM24" s="563">
        <f t="shared" si="5"/>
        <v>6.2187066818478423</v>
      </c>
      <c r="AN24" s="563">
        <f t="shared" si="5"/>
        <v>6.2187066818478423</v>
      </c>
      <c r="AO24" s="563">
        <f t="shared" si="5"/>
        <v>6.2187066818478423</v>
      </c>
      <c r="AP24" s="563">
        <f t="shared" si="6"/>
        <v>6.2187066818478423</v>
      </c>
      <c r="AQ24" s="563">
        <f t="shared" si="6"/>
        <v>6.2187066818478423</v>
      </c>
      <c r="AR24" s="563">
        <f t="shared" si="6"/>
        <v>6.2187066818478423</v>
      </c>
      <c r="AS24" s="563">
        <f t="shared" si="6"/>
        <v>6.2187066818478423</v>
      </c>
      <c r="AT24" s="563">
        <f t="shared" si="6"/>
        <v>6.2187066818478423</v>
      </c>
      <c r="AU24" s="563">
        <f t="shared" si="6"/>
        <v>6.2187066818478423</v>
      </c>
      <c r="AV24" s="563">
        <f t="shared" si="6"/>
        <v>6.2187066818478423</v>
      </c>
      <c r="AW24" s="563">
        <f t="shared" si="6"/>
        <v>6.2187066818478423</v>
      </c>
      <c r="AX24" s="563">
        <f t="shared" si="6"/>
        <v>6.2187066818478423</v>
      </c>
      <c r="AY24" s="563">
        <f t="shared" si="6"/>
        <v>6.2187066818478423</v>
      </c>
      <c r="AZ24" s="563">
        <f t="shared" si="7"/>
        <v>6.2187066818478423</v>
      </c>
      <c r="BA24" s="563">
        <f t="shared" si="7"/>
        <v>6.2187066818478423</v>
      </c>
      <c r="BB24" s="563">
        <f t="shared" si="7"/>
        <v>6.2187066818478423</v>
      </c>
      <c r="BC24" s="563">
        <f t="shared" si="7"/>
        <v>6.2187066818478423</v>
      </c>
      <c r="BD24" s="563">
        <f t="shared" si="7"/>
        <v>6.2187066818478423</v>
      </c>
      <c r="BE24" s="563">
        <f t="shared" si="7"/>
        <v>6.2187066818478423</v>
      </c>
      <c r="BF24" s="563">
        <f t="shared" si="7"/>
        <v>6.2187066818478423</v>
      </c>
      <c r="BG24" s="563">
        <f t="shared" si="7"/>
        <v>6.2187066818478423</v>
      </c>
      <c r="BH24" s="563">
        <f t="shared" si="7"/>
        <v>6.2187066818478423</v>
      </c>
      <c r="BI24" s="563">
        <f t="shared" si="7"/>
        <v>6.2187066818478423</v>
      </c>
      <c r="BJ24" s="563">
        <f t="shared" si="8"/>
        <v>6.2187066818478423</v>
      </c>
      <c r="BK24" s="563">
        <f t="shared" si="8"/>
        <v>6.2187066818478423</v>
      </c>
      <c r="BL24" s="563">
        <f t="shared" si="8"/>
        <v>6.2187066818478423</v>
      </c>
      <c r="BM24" s="563">
        <f t="shared" si="8"/>
        <v>6.2187066818478423</v>
      </c>
      <c r="BN24" s="564">
        <f t="shared" si="8"/>
        <v>6.2187066818478423</v>
      </c>
      <c r="BO24" s="564">
        <f t="shared" si="8"/>
        <v>6.2187066818478423</v>
      </c>
      <c r="BP24" s="564">
        <f t="shared" si="8"/>
        <v>6.2187066818478423</v>
      </c>
      <c r="BQ24" s="564">
        <f t="shared" si="8"/>
        <v>6.2187066818478423</v>
      </c>
      <c r="BR24" s="564">
        <f t="shared" si="8"/>
        <v>6.2187066818478423</v>
      </c>
      <c r="BS24" s="564">
        <f t="shared" si="8"/>
        <v>6.2187066818478423</v>
      </c>
    </row>
    <row r="25" spans="1:71" s="18" customFormat="1" ht="12.75" customHeight="1">
      <c r="A25" s="554">
        <v>0</v>
      </c>
      <c r="B25" s="555" t="s">
        <v>468</v>
      </c>
      <c r="C25" s="556" t="s">
        <v>469</v>
      </c>
      <c r="D25" s="557" t="s">
        <v>459</v>
      </c>
      <c r="E25" s="556" t="s">
        <v>465</v>
      </c>
      <c r="F25" s="566">
        <v>4.45</v>
      </c>
      <c r="G25" s="558">
        <f>F25*(1+EIA_AEO_OilForecast_2026!D$16)</f>
        <v>3.4075907583844125</v>
      </c>
      <c r="H25" s="558">
        <f>G25*(1+EIA_AEO_OilForecast_2026!E$16)</f>
        <v>3.8775791247200626</v>
      </c>
      <c r="I25" s="558">
        <f>H25*(1+EIA_AEO_OilForecast_2026!F$16)</f>
        <v>4.1552458469064666</v>
      </c>
      <c r="J25" s="558">
        <f>I25*(1+EIA_AEO_OilForecast_2026!G$16)</f>
        <v>4.3325456338239565</v>
      </c>
      <c r="K25" s="558">
        <f>J25*(1+EIA_AEO_OilForecast_2026!H$16)</f>
        <v>4.4479493170343227</v>
      </c>
      <c r="L25" s="558">
        <f>K25*(1+EIA_AEO_OilForecast_2026!I$16)</f>
        <v>4.3919831993929268</v>
      </c>
      <c r="M25" s="558">
        <f>L25*(1+EIA_AEO_OilForecast_2026!J$16)</f>
        <v>4.438126434972995</v>
      </c>
      <c r="N25" s="558">
        <f>M25*(1+EIA_AEO_OilForecast_2026!K$16)</f>
        <v>4.5328008158592361</v>
      </c>
      <c r="O25" s="558">
        <f>N25*(1+EIA_AEO_OilForecast_2026!L$16)</f>
        <v>4.6204877653732535</v>
      </c>
      <c r="P25" s="558">
        <f>O25*(1+EIA_AEO_OilForecast_2026!M$16)</f>
        <v>4.6597504684832778</v>
      </c>
      <c r="Q25" s="558">
        <f>P25*(1+EIA_AEO_OilForecast_2026!N$16)</f>
        <v>4.7234266950592483</v>
      </c>
      <c r="R25" s="558">
        <f>Q25*(1+EIA_AEO_OilForecast_2026!O$16)</f>
        <v>4.7910042192697748</v>
      </c>
      <c r="S25" s="558">
        <f>R25*(1+EIA_AEO_OilForecast_2026!P$16)</f>
        <v>4.848846361414946</v>
      </c>
      <c r="T25" s="558">
        <f>S25*(1+EIA_AEO_OilForecast_2026!Q$16)</f>
        <v>4.880132084017986</v>
      </c>
      <c r="U25" s="558">
        <f>T25*(1+EIA_AEO_OilForecast_2026!R$16)</f>
        <v>4.9265926693102164</v>
      </c>
      <c r="V25" s="558">
        <f>U25*(1+EIA_AEO_OilForecast_2026!S$16)</f>
        <v>4.9894252483840527</v>
      </c>
      <c r="W25" s="558">
        <f>V25*(1+EIA_AEO_OilForecast_2026!T$16)</f>
        <v>5.0149462171541943</v>
      </c>
      <c r="X25" s="558">
        <f>W25*(1+EIA_AEO_OilForecast_2026!U$16)</f>
        <v>5.0742892472083918</v>
      </c>
      <c r="Y25" s="558">
        <f>X25*(1+EIA_AEO_OilForecast_2026!V$16)</f>
        <v>5.1394095310949144</v>
      </c>
      <c r="Z25" s="558">
        <f>Y25*(1+EIA_AEO_OilForecast_2026!W$16)</f>
        <v>5.2824768059275753</v>
      </c>
      <c r="AA25" s="558">
        <f>Z25*(1+EIA_AEO_OilForecast_2026!X$16)</f>
        <v>5.3651160780784046</v>
      </c>
      <c r="AB25" s="558">
        <f>AA25*(1+EIA_AEO_OilForecast_2026!Y$16)</f>
        <v>5.4464525497427783</v>
      </c>
      <c r="AC25" s="558">
        <f>AB25*(1+EIA_AEO_OilForecast_2026!Z$16)</f>
        <v>5.5340477642883421</v>
      </c>
      <c r="AD25" s="558">
        <f>AC25*(1+EIA_AEO_OilForecast_2026!AA$16)</f>
        <v>5.6025309578560716</v>
      </c>
      <c r="AE25" s="558">
        <f>AD25*(1+EIA_AEO_OilForecast_2026!AB$16)</f>
        <v>5.7103248053512905</v>
      </c>
      <c r="AF25" s="559">
        <f t="shared" si="5"/>
        <v>5.7103248053512905</v>
      </c>
      <c r="AG25" s="559">
        <f t="shared" si="5"/>
        <v>5.7103248053512905</v>
      </c>
      <c r="AH25" s="559">
        <f t="shared" si="5"/>
        <v>5.7103248053512905</v>
      </c>
      <c r="AI25" s="559">
        <f t="shared" si="5"/>
        <v>5.7103248053512905</v>
      </c>
      <c r="AJ25" s="559">
        <f t="shared" si="5"/>
        <v>5.7103248053512905</v>
      </c>
      <c r="AK25" s="559">
        <f t="shared" si="5"/>
        <v>5.7103248053512905</v>
      </c>
      <c r="AL25" s="559">
        <f t="shared" si="5"/>
        <v>5.7103248053512905</v>
      </c>
      <c r="AM25" s="559">
        <f t="shared" si="5"/>
        <v>5.7103248053512905</v>
      </c>
      <c r="AN25" s="559">
        <f t="shared" si="5"/>
        <v>5.7103248053512905</v>
      </c>
      <c r="AO25" s="559">
        <f t="shared" si="5"/>
        <v>5.7103248053512905</v>
      </c>
      <c r="AP25" s="559">
        <f t="shared" si="6"/>
        <v>5.7103248053512905</v>
      </c>
      <c r="AQ25" s="559">
        <f t="shared" si="6"/>
        <v>5.7103248053512905</v>
      </c>
      <c r="AR25" s="559">
        <f t="shared" si="6"/>
        <v>5.7103248053512905</v>
      </c>
      <c r="AS25" s="559">
        <f t="shared" si="6"/>
        <v>5.7103248053512905</v>
      </c>
      <c r="AT25" s="559">
        <f t="shared" si="6"/>
        <v>5.7103248053512905</v>
      </c>
      <c r="AU25" s="559">
        <f t="shared" si="6"/>
        <v>5.7103248053512905</v>
      </c>
      <c r="AV25" s="559">
        <f t="shared" si="6"/>
        <v>5.7103248053512905</v>
      </c>
      <c r="AW25" s="559">
        <f t="shared" si="6"/>
        <v>5.7103248053512905</v>
      </c>
      <c r="AX25" s="559">
        <f t="shared" si="6"/>
        <v>5.7103248053512905</v>
      </c>
      <c r="AY25" s="559">
        <f t="shared" si="6"/>
        <v>5.7103248053512905</v>
      </c>
      <c r="AZ25" s="559">
        <f t="shared" si="7"/>
        <v>5.7103248053512905</v>
      </c>
      <c r="BA25" s="559">
        <f t="shared" si="7"/>
        <v>5.7103248053512905</v>
      </c>
      <c r="BB25" s="559">
        <f t="shared" si="7"/>
        <v>5.7103248053512905</v>
      </c>
      <c r="BC25" s="559">
        <f t="shared" si="7"/>
        <v>5.7103248053512905</v>
      </c>
      <c r="BD25" s="559">
        <f t="shared" si="7"/>
        <v>5.7103248053512905</v>
      </c>
      <c r="BE25" s="559">
        <f t="shared" si="7"/>
        <v>5.7103248053512905</v>
      </c>
      <c r="BF25" s="559">
        <f t="shared" si="7"/>
        <v>5.7103248053512905</v>
      </c>
      <c r="BG25" s="559">
        <f t="shared" si="7"/>
        <v>5.7103248053512905</v>
      </c>
      <c r="BH25" s="559">
        <f t="shared" si="7"/>
        <v>5.7103248053512905</v>
      </c>
      <c r="BI25" s="559">
        <f t="shared" si="7"/>
        <v>5.7103248053512905</v>
      </c>
      <c r="BJ25" s="559">
        <f t="shared" si="8"/>
        <v>5.7103248053512905</v>
      </c>
      <c r="BK25" s="559">
        <f t="shared" si="8"/>
        <v>5.7103248053512905</v>
      </c>
      <c r="BL25" s="559">
        <f t="shared" si="8"/>
        <v>5.7103248053512905</v>
      </c>
      <c r="BM25" s="559">
        <f t="shared" si="8"/>
        <v>5.7103248053512905</v>
      </c>
      <c r="BN25" s="560">
        <f t="shared" si="8"/>
        <v>5.7103248053512905</v>
      </c>
      <c r="BO25" s="560">
        <f t="shared" si="8"/>
        <v>5.7103248053512905</v>
      </c>
      <c r="BP25" s="560">
        <f t="shared" si="8"/>
        <v>5.7103248053512905</v>
      </c>
      <c r="BQ25" s="560">
        <f t="shared" si="8"/>
        <v>5.7103248053512905</v>
      </c>
      <c r="BR25" s="560">
        <f t="shared" si="8"/>
        <v>5.7103248053512905</v>
      </c>
      <c r="BS25" s="560">
        <f t="shared" si="8"/>
        <v>5.7103248053512905</v>
      </c>
    </row>
    <row r="26" spans="1:71" s="63" customFormat="1" ht="12.75" customHeight="1">
      <c r="A26" s="561">
        <v>0</v>
      </c>
      <c r="B26" s="553" t="s">
        <v>441</v>
      </c>
      <c r="C26" s="491" t="s">
        <v>470</v>
      </c>
      <c r="D26" s="551" t="s">
        <v>422</v>
      </c>
      <c r="E26" s="491" t="s">
        <v>445</v>
      </c>
      <c r="F26" s="565">
        <v>4.190499</v>
      </c>
      <c r="G26" s="562">
        <f>F26*(1+EIA_AEO_OilForecast_2026!D$16)</f>
        <v>3.2088776776222745</v>
      </c>
      <c r="H26" s="562">
        <f>G26*(1+EIA_AEO_OilForecast_2026!E$16)</f>
        <v>3.6514587515865835</v>
      </c>
      <c r="I26" s="562">
        <f>H26*(1+EIA_AEO_OilForecast_2026!F$16)</f>
        <v>3.9129333856664497</v>
      </c>
      <c r="J26" s="562">
        <f>I26*(1+EIA_AEO_OilForecast_2026!G$16)</f>
        <v>4.0798939653918334</v>
      </c>
      <c r="K26" s="562">
        <f>J26*(1+EIA_AEO_OilForecast_2026!H$16)</f>
        <v>4.188567902265846</v>
      </c>
      <c r="L26" s="562">
        <f>K26*(1+EIA_AEO_OilForecast_2026!I$16)</f>
        <v>4.1358654393422167</v>
      </c>
      <c r="M26" s="562">
        <f>L26*(1+EIA_AEO_OilForecast_2026!J$16)</f>
        <v>4.1793178399163828</v>
      </c>
      <c r="N26" s="562">
        <f>M26*(1+EIA_AEO_OilForecast_2026!K$16)</f>
        <v>4.2684713002375991</v>
      </c>
      <c r="O26" s="562">
        <f>N26*(1+EIA_AEO_OilForecast_2026!L$16)</f>
        <v>4.3510448000694053</v>
      </c>
      <c r="P26" s="562">
        <f>O26*(1+EIA_AEO_OilForecast_2026!M$16)</f>
        <v>4.3880179052648787</v>
      </c>
      <c r="Q26" s="562">
        <f>P26*(1+EIA_AEO_OilForecast_2026!N$16)</f>
        <v>4.4479808634200202</v>
      </c>
      <c r="R26" s="562">
        <f>Q26*(1+EIA_AEO_OilForecast_2026!O$16)</f>
        <v>4.5116176156956804</v>
      </c>
      <c r="S26" s="562">
        <f>R26*(1+EIA_AEO_OilForecast_2026!P$16)</f>
        <v>4.566086703070332</v>
      </c>
      <c r="T26" s="562">
        <f>S26*(1+EIA_AEO_OilForecast_2026!Q$16)</f>
        <v>4.5955480040326497</v>
      </c>
      <c r="U26" s="562">
        <f>T26*(1+EIA_AEO_OilForecast_2026!R$16)</f>
        <v>4.639299248123999</v>
      </c>
      <c r="V26" s="562">
        <f>U26*(1+EIA_AEO_OilForecast_2026!S$16)</f>
        <v>4.6984677559389043</v>
      </c>
      <c r="W26" s="562">
        <f>V26*(1+EIA_AEO_OilForecast_2026!T$16)</f>
        <v>4.7225004737165017</v>
      </c>
      <c r="X26" s="562">
        <f>W26*(1+EIA_AEO_OilForecast_2026!U$16)</f>
        <v>4.7783829249747232</v>
      </c>
      <c r="Y26" s="562">
        <f>X26*(1+EIA_AEO_OilForecast_2026!V$16)</f>
        <v>4.8397057304817315</v>
      </c>
      <c r="Z26" s="562">
        <f>Y26*(1+EIA_AEO_OilForecast_2026!W$16)</f>
        <v>4.9744300612949877</v>
      </c>
      <c r="AA26" s="562">
        <f>Z26*(1+EIA_AEO_OilForecast_2026!X$16)</f>
        <v>5.0522502382183081</v>
      </c>
      <c r="AB26" s="562">
        <f>AA26*(1+EIA_AEO_OilForecast_2026!Y$16)</f>
        <v>5.1288435872459672</v>
      </c>
      <c r="AC26" s="562">
        <f>AB26*(1+EIA_AEO_OilForecast_2026!Z$16)</f>
        <v>5.2113307016185448</v>
      </c>
      <c r="AD26" s="562">
        <f>AC26*(1+EIA_AEO_OilForecast_2026!AA$16)</f>
        <v>5.275820309295483</v>
      </c>
      <c r="AE26" s="562">
        <f>AD26*(1+EIA_AEO_OilForecast_2026!AB$16)</f>
        <v>5.3773281767415204</v>
      </c>
      <c r="AF26" s="563">
        <f t="shared" ref="AF26:AO35" si="9">$AE26</f>
        <v>5.3773281767415204</v>
      </c>
      <c r="AG26" s="563">
        <f t="shared" si="9"/>
        <v>5.3773281767415204</v>
      </c>
      <c r="AH26" s="563">
        <f t="shared" si="9"/>
        <v>5.3773281767415204</v>
      </c>
      <c r="AI26" s="563">
        <f t="shared" si="9"/>
        <v>5.3773281767415204</v>
      </c>
      <c r="AJ26" s="563">
        <f t="shared" si="9"/>
        <v>5.3773281767415204</v>
      </c>
      <c r="AK26" s="563">
        <f t="shared" si="9"/>
        <v>5.3773281767415204</v>
      </c>
      <c r="AL26" s="563">
        <f t="shared" si="9"/>
        <v>5.3773281767415204</v>
      </c>
      <c r="AM26" s="563">
        <f t="shared" si="9"/>
        <v>5.3773281767415204</v>
      </c>
      <c r="AN26" s="563">
        <f t="shared" si="9"/>
        <v>5.3773281767415204</v>
      </c>
      <c r="AO26" s="563">
        <f t="shared" si="9"/>
        <v>5.3773281767415204</v>
      </c>
      <c r="AP26" s="563">
        <f t="shared" ref="AP26:AY35" si="10">$AE26</f>
        <v>5.3773281767415204</v>
      </c>
      <c r="AQ26" s="563">
        <f t="shared" si="10"/>
        <v>5.3773281767415204</v>
      </c>
      <c r="AR26" s="563">
        <f t="shared" si="10"/>
        <v>5.3773281767415204</v>
      </c>
      <c r="AS26" s="563">
        <f t="shared" si="10"/>
        <v>5.3773281767415204</v>
      </c>
      <c r="AT26" s="563">
        <f t="shared" si="10"/>
        <v>5.3773281767415204</v>
      </c>
      <c r="AU26" s="563">
        <f t="shared" si="10"/>
        <v>5.3773281767415204</v>
      </c>
      <c r="AV26" s="563">
        <f t="shared" si="10"/>
        <v>5.3773281767415204</v>
      </c>
      <c r="AW26" s="563">
        <f t="shared" si="10"/>
        <v>5.3773281767415204</v>
      </c>
      <c r="AX26" s="563">
        <f t="shared" si="10"/>
        <v>5.3773281767415204</v>
      </c>
      <c r="AY26" s="563">
        <f t="shared" si="10"/>
        <v>5.3773281767415204</v>
      </c>
      <c r="AZ26" s="563">
        <f t="shared" ref="AZ26:BI35" si="11">$AE26</f>
        <v>5.3773281767415204</v>
      </c>
      <c r="BA26" s="563">
        <f t="shared" si="11"/>
        <v>5.3773281767415204</v>
      </c>
      <c r="BB26" s="563">
        <f t="shared" si="11"/>
        <v>5.3773281767415204</v>
      </c>
      <c r="BC26" s="563">
        <f t="shared" si="11"/>
        <v>5.3773281767415204</v>
      </c>
      <c r="BD26" s="563">
        <f t="shared" si="11"/>
        <v>5.3773281767415204</v>
      </c>
      <c r="BE26" s="563">
        <f t="shared" si="11"/>
        <v>5.3773281767415204</v>
      </c>
      <c r="BF26" s="563">
        <f t="shared" si="11"/>
        <v>5.3773281767415204</v>
      </c>
      <c r="BG26" s="563">
        <f t="shared" si="11"/>
        <v>5.3773281767415204</v>
      </c>
      <c r="BH26" s="563">
        <f t="shared" si="11"/>
        <v>5.3773281767415204</v>
      </c>
      <c r="BI26" s="563">
        <f t="shared" si="11"/>
        <v>5.3773281767415204</v>
      </c>
      <c r="BJ26" s="563">
        <f t="shared" ref="BJ26:BS35" si="12">$AE26</f>
        <v>5.3773281767415204</v>
      </c>
      <c r="BK26" s="563">
        <f t="shared" si="12"/>
        <v>5.3773281767415204</v>
      </c>
      <c r="BL26" s="563">
        <f t="shared" si="12"/>
        <v>5.3773281767415204</v>
      </c>
      <c r="BM26" s="563">
        <f t="shared" si="12"/>
        <v>5.3773281767415204</v>
      </c>
      <c r="BN26" s="564">
        <f t="shared" si="12"/>
        <v>5.3773281767415204</v>
      </c>
      <c r="BO26" s="564">
        <f t="shared" si="12"/>
        <v>5.3773281767415204</v>
      </c>
      <c r="BP26" s="564">
        <f t="shared" si="12"/>
        <v>5.3773281767415204</v>
      </c>
      <c r="BQ26" s="564">
        <f t="shared" si="12"/>
        <v>5.3773281767415204</v>
      </c>
      <c r="BR26" s="564">
        <f t="shared" si="12"/>
        <v>5.3773281767415204</v>
      </c>
      <c r="BS26" s="564">
        <f t="shared" si="12"/>
        <v>5.3773281767415204</v>
      </c>
    </row>
    <row r="27" spans="1:71" s="18" customFormat="1" ht="12.75" customHeight="1">
      <c r="A27" s="554">
        <v>0</v>
      </c>
      <c r="B27" s="555" t="s">
        <v>471</v>
      </c>
      <c r="C27" s="556" t="s">
        <v>472</v>
      </c>
      <c r="D27" s="557" t="s">
        <v>427</v>
      </c>
      <c r="E27" s="556"/>
      <c r="F27" s="566">
        <v>5.3814989999999998</v>
      </c>
      <c r="G27" s="558">
        <f>F27*(1+EIA_AEO_OilForecast_2026!D$16)</f>
        <v>4.1208867996977432</v>
      </c>
      <c r="H27" s="558">
        <f>G27*(1+EIA_AEO_OilForecast_2026!E$16)</f>
        <v>4.6892557712588516</v>
      </c>
      <c r="I27" s="558">
        <f>H27*(1+EIA_AEO_OilForecast_2026!F$16)</f>
        <v>5.0250452516587192</v>
      </c>
      <c r="J27" s="558">
        <f>I27*(1+EIA_AEO_OilForecast_2026!G$16)</f>
        <v>5.239458426039997</v>
      </c>
      <c r="K27" s="558">
        <f>J27*(1+EIA_AEO_OilForecast_2026!H$16)</f>
        <v>5.379019056555256</v>
      </c>
      <c r="L27" s="558">
        <f>K27*(1+EIA_AEO_OilForecast_2026!I$16)</f>
        <v>5.3113377967527722</v>
      </c>
      <c r="M27" s="558">
        <f>L27*(1+EIA_AEO_OilForecast_2026!J$16)</f>
        <v>5.3671399936361208</v>
      </c>
      <c r="N27" s="558">
        <f>M27*(1+EIA_AEO_OilForecast_2026!K$16)</f>
        <v>5.4816321478080141</v>
      </c>
      <c r="O27" s="558">
        <f>N27*(1+EIA_AEO_OilForecast_2026!L$16)</f>
        <v>5.5876742222176174</v>
      </c>
      <c r="P27" s="558">
        <f>O27*(1+EIA_AEO_OilForecast_2026!M$16)</f>
        <v>5.6351556149196158</v>
      </c>
      <c r="Q27" s="558">
        <f>P27*(1+EIA_AEO_OilForecast_2026!N$16)</f>
        <v>5.7121609069740789</v>
      </c>
      <c r="R27" s="558">
        <f>Q27*(1+EIA_AEO_OilForecast_2026!O$16)</f>
        <v>5.7938841382013653</v>
      </c>
      <c r="S27" s="558">
        <f>R27*(1+EIA_AEO_OilForecast_2026!P$16)</f>
        <v>5.8638341224962183</v>
      </c>
      <c r="T27" s="558">
        <f>S27*(1+EIA_AEO_OilForecast_2026!Q$16)</f>
        <v>5.9016687483170127</v>
      </c>
      <c r="U27" s="558">
        <f>T27*(1+EIA_AEO_OilForecast_2026!R$16)</f>
        <v>5.9578547243371363</v>
      </c>
      <c r="V27" s="558">
        <f>U27*(1+EIA_AEO_OilForecast_2026!S$16)</f>
        <v>6.0338397718547245</v>
      </c>
      <c r="W27" s="558">
        <f>V27*(1+EIA_AEO_OilForecast_2026!T$16)</f>
        <v>6.0647029331840612</v>
      </c>
      <c r="X27" s="558">
        <f>W27*(1+EIA_AEO_OilForecast_2026!U$16)</f>
        <v>6.136467979677013</v>
      </c>
      <c r="Y27" s="558">
        <f>X27*(1+EIA_AEO_OilForecast_2026!V$16)</f>
        <v>6.2152196072309538</v>
      </c>
      <c r="Z27" s="558">
        <f>Y27*(1+EIA_AEO_OilForecast_2026!W$16)</f>
        <v>6.3882345277803214</v>
      </c>
      <c r="AA27" s="558">
        <f>Z27*(1+EIA_AEO_OilForecast_2026!X$16)</f>
        <v>6.488172316643336</v>
      </c>
      <c r="AB27" s="558">
        <f>AA27*(1+EIA_AEO_OilForecast_2026!Y$16)</f>
        <v>6.5865345955029664</v>
      </c>
      <c r="AC27" s="558">
        <f>AB27*(1+EIA_AEO_OilForecast_2026!Z$16)</f>
        <v>6.6924657324651546</v>
      </c>
      <c r="AD27" s="558">
        <f>AC27*(1+EIA_AEO_OilForecast_2026!AA$16)</f>
        <v>6.7752842128475237</v>
      </c>
      <c r="AE27" s="558">
        <f>AD27*(1+EIA_AEO_OilForecast_2026!AB$16)</f>
        <v>6.905642074083854</v>
      </c>
      <c r="AF27" s="559">
        <f t="shared" si="9"/>
        <v>6.905642074083854</v>
      </c>
      <c r="AG27" s="559">
        <f t="shared" si="9"/>
        <v>6.905642074083854</v>
      </c>
      <c r="AH27" s="559">
        <f t="shared" si="9"/>
        <v>6.905642074083854</v>
      </c>
      <c r="AI27" s="559">
        <f t="shared" si="9"/>
        <v>6.905642074083854</v>
      </c>
      <c r="AJ27" s="559">
        <f t="shared" si="9"/>
        <v>6.905642074083854</v>
      </c>
      <c r="AK27" s="559">
        <f t="shared" si="9"/>
        <v>6.905642074083854</v>
      </c>
      <c r="AL27" s="559">
        <f t="shared" si="9"/>
        <v>6.905642074083854</v>
      </c>
      <c r="AM27" s="559">
        <f t="shared" si="9"/>
        <v>6.905642074083854</v>
      </c>
      <c r="AN27" s="559">
        <f t="shared" si="9"/>
        <v>6.905642074083854</v>
      </c>
      <c r="AO27" s="559">
        <f t="shared" si="9"/>
        <v>6.905642074083854</v>
      </c>
      <c r="AP27" s="559">
        <f t="shared" si="10"/>
        <v>6.905642074083854</v>
      </c>
      <c r="AQ27" s="559">
        <f t="shared" si="10"/>
        <v>6.905642074083854</v>
      </c>
      <c r="AR27" s="559">
        <f t="shared" si="10"/>
        <v>6.905642074083854</v>
      </c>
      <c r="AS27" s="559">
        <f t="shared" si="10"/>
        <v>6.905642074083854</v>
      </c>
      <c r="AT27" s="559">
        <f t="shared" si="10"/>
        <v>6.905642074083854</v>
      </c>
      <c r="AU27" s="559">
        <f t="shared" si="10"/>
        <v>6.905642074083854</v>
      </c>
      <c r="AV27" s="559">
        <f t="shared" si="10"/>
        <v>6.905642074083854</v>
      </c>
      <c r="AW27" s="559">
        <f t="shared" si="10"/>
        <v>6.905642074083854</v>
      </c>
      <c r="AX27" s="559">
        <f t="shared" si="10"/>
        <v>6.905642074083854</v>
      </c>
      <c r="AY27" s="559">
        <f t="shared" si="10"/>
        <v>6.905642074083854</v>
      </c>
      <c r="AZ27" s="559">
        <f t="shared" si="11"/>
        <v>6.905642074083854</v>
      </c>
      <c r="BA27" s="559">
        <f t="shared" si="11"/>
        <v>6.905642074083854</v>
      </c>
      <c r="BB27" s="559">
        <f t="shared" si="11"/>
        <v>6.905642074083854</v>
      </c>
      <c r="BC27" s="559">
        <f t="shared" si="11"/>
        <v>6.905642074083854</v>
      </c>
      <c r="BD27" s="559">
        <f t="shared" si="11"/>
        <v>6.905642074083854</v>
      </c>
      <c r="BE27" s="559">
        <f t="shared" si="11"/>
        <v>6.905642074083854</v>
      </c>
      <c r="BF27" s="559">
        <f t="shared" si="11"/>
        <v>6.905642074083854</v>
      </c>
      <c r="BG27" s="559">
        <f t="shared" si="11"/>
        <v>6.905642074083854</v>
      </c>
      <c r="BH27" s="559">
        <f t="shared" si="11"/>
        <v>6.905642074083854</v>
      </c>
      <c r="BI27" s="559">
        <f t="shared" si="11"/>
        <v>6.905642074083854</v>
      </c>
      <c r="BJ27" s="559">
        <f t="shared" si="12"/>
        <v>6.905642074083854</v>
      </c>
      <c r="BK27" s="559">
        <f t="shared" si="12"/>
        <v>6.905642074083854</v>
      </c>
      <c r="BL27" s="559">
        <f t="shared" si="12"/>
        <v>6.905642074083854</v>
      </c>
      <c r="BM27" s="559">
        <f t="shared" si="12"/>
        <v>6.905642074083854</v>
      </c>
      <c r="BN27" s="560">
        <f t="shared" si="12"/>
        <v>6.905642074083854</v>
      </c>
      <c r="BO27" s="560">
        <f t="shared" si="12"/>
        <v>6.905642074083854</v>
      </c>
      <c r="BP27" s="560">
        <f t="shared" si="12"/>
        <v>6.905642074083854</v>
      </c>
      <c r="BQ27" s="560">
        <f t="shared" si="12"/>
        <v>6.905642074083854</v>
      </c>
      <c r="BR27" s="560">
        <f t="shared" si="12"/>
        <v>6.905642074083854</v>
      </c>
      <c r="BS27" s="560">
        <f t="shared" si="12"/>
        <v>6.905642074083854</v>
      </c>
    </row>
    <row r="28" spans="1:71" s="63" customFormat="1" ht="12.75" customHeight="1">
      <c r="A28" s="561">
        <v>0</v>
      </c>
      <c r="B28" s="553" t="s">
        <v>473</v>
      </c>
      <c r="C28" s="491" t="s">
        <v>474</v>
      </c>
      <c r="D28" s="551" t="s">
        <v>427</v>
      </c>
      <c r="E28" s="491"/>
      <c r="F28" s="565">
        <v>3.6760419999999998</v>
      </c>
      <c r="G28" s="562">
        <f>F28*(1+EIA_AEO_OilForecast_2026!D$16)</f>
        <v>2.8149318531759442</v>
      </c>
      <c r="H28" s="562">
        <f>G28*(1+EIA_AEO_OilForecast_2026!E$16)</f>
        <v>3.2031783642234131</v>
      </c>
      <c r="I28" s="562">
        <f>H28*(1+EIA_AEO_OilForecast_2026!F$16)</f>
        <v>3.4325524165289307</v>
      </c>
      <c r="J28" s="562">
        <f>I28*(1+EIA_AEO_OilForecast_2026!G$16)</f>
        <v>3.5790156667086488</v>
      </c>
      <c r="K28" s="562">
        <f>J28*(1+EIA_AEO_OilForecast_2026!H$16)</f>
        <v>3.674347978267301</v>
      </c>
      <c r="L28" s="562">
        <f>K28*(1+EIA_AEO_OilForecast_2026!I$16)</f>
        <v>3.6281156638792758</v>
      </c>
      <c r="M28" s="562">
        <f>L28*(1+EIA_AEO_OilForecast_2026!J$16)</f>
        <v>3.6662335227575285</v>
      </c>
      <c r="N28" s="562">
        <f>M28*(1+EIA_AEO_OilForecast_2026!K$16)</f>
        <v>3.7444418374680497</v>
      </c>
      <c r="O28" s="562">
        <f>N28*(1+EIA_AEO_OilForecast_2026!L$16)</f>
        <v>3.8168779968535342</v>
      </c>
      <c r="P28" s="562">
        <f>O28*(1+EIA_AEO_OilForecast_2026!M$16)</f>
        <v>3.8493120071155524</v>
      </c>
      <c r="Q28" s="562">
        <f>P28*(1+EIA_AEO_OilForecast_2026!N$16)</f>
        <v>3.9019134640357289</v>
      </c>
      <c r="R28" s="562">
        <f>Q28*(1+EIA_AEO_OilForecast_2026!O$16)</f>
        <v>3.9577376926321137</v>
      </c>
      <c r="S28" s="562">
        <f>R28*(1+EIA_AEO_OilForecast_2026!P$16)</f>
        <v>4.0055197474401183</v>
      </c>
      <c r="T28" s="562">
        <f>S28*(1+EIA_AEO_OilForecast_2026!Q$16)</f>
        <v>4.0313641587410451</v>
      </c>
      <c r="U28" s="562">
        <f>T28*(1+EIA_AEO_OilForecast_2026!R$16)</f>
        <v>4.0697441728711174</v>
      </c>
      <c r="V28" s="562">
        <f>U28*(1+EIA_AEO_OilForecast_2026!S$16)</f>
        <v>4.1216487121169019</v>
      </c>
      <c r="W28" s="562">
        <f>V28*(1+EIA_AEO_OilForecast_2026!T$16)</f>
        <v>4.1427309937078522</v>
      </c>
      <c r="X28" s="562">
        <f>W28*(1+EIA_AEO_OilForecast_2026!U$16)</f>
        <v>4.1917528972778504</v>
      </c>
      <c r="Y28" s="562">
        <f>X28*(1+EIA_AEO_OilForecast_2026!V$16)</f>
        <v>4.2455472565180257</v>
      </c>
      <c r="Z28" s="562">
        <f>Y28*(1+EIA_AEO_OilForecast_2026!W$16)</f>
        <v>4.3637318208124984</v>
      </c>
      <c r="AA28" s="562">
        <f>Z28*(1+EIA_AEO_OilForecast_2026!X$16)</f>
        <v>4.4319982107621341</v>
      </c>
      <c r="AB28" s="562">
        <f>AA28*(1+EIA_AEO_OilForecast_2026!Y$16)</f>
        <v>4.4991883873846161</v>
      </c>
      <c r="AC28" s="562">
        <f>AB28*(1+EIA_AEO_OilForecast_2026!Z$16)</f>
        <v>4.5715487666359653</v>
      </c>
      <c r="AD28" s="562">
        <f>AC28*(1+EIA_AEO_OilForecast_2026!AA$16)</f>
        <v>4.6281211477256514</v>
      </c>
      <c r="AE28" s="562">
        <f>AD28*(1+EIA_AEO_OilForecast_2026!AB$16)</f>
        <v>4.7171671501377901</v>
      </c>
      <c r="AF28" s="563">
        <f t="shared" si="9"/>
        <v>4.7171671501377901</v>
      </c>
      <c r="AG28" s="563">
        <f t="shared" si="9"/>
        <v>4.7171671501377901</v>
      </c>
      <c r="AH28" s="563">
        <f t="shared" si="9"/>
        <v>4.7171671501377901</v>
      </c>
      <c r="AI28" s="563">
        <f t="shared" si="9"/>
        <v>4.7171671501377901</v>
      </c>
      <c r="AJ28" s="563">
        <f t="shared" si="9"/>
        <v>4.7171671501377901</v>
      </c>
      <c r="AK28" s="563">
        <f t="shared" si="9"/>
        <v>4.7171671501377901</v>
      </c>
      <c r="AL28" s="563">
        <f t="shared" si="9"/>
        <v>4.7171671501377901</v>
      </c>
      <c r="AM28" s="563">
        <f t="shared" si="9"/>
        <v>4.7171671501377901</v>
      </c>
      <c r="AN28" s="563">
        <f t="shared" si="9"/>
        <v>4.7171671501377901</v>
      </c>
      <c r="AO28" s="563">
        <f t="shared" si="9"/>
        <v>4.7171671501377901</v>
      </c>
      <c r="AP28" s="563">
        <f t="shared" si="10"/>
        <v>4.7171671501377901</v>
      </c>
      <c r="AQ28" s="563">
        <f t="shared" si="10"/>
        <v>4.7171671501377901</v>
      </c>
      <c r="AR28" s="563">
        <f t="shared" si="10"/>
        <v>4.7171671501377901</v>
      </c>
      <c r="AS28" s="563">
        <f t="shared" si="10"/>
        <v>4.7171671501377901</v>
      </c>
      <c r="AT28" s="563">
        <f t="shared" si="10"/>
        <v>4.7171671501377901</v>
      </c>
      <c r="AU28" s="563">
        <f t="shared" si="10"/>
        <v>4.7171671501377901</v>
      </c>
      <c r="AV28" s="563">
        <f t="shared" si="10"/>
        <v>4.7171671501377901</v>
      </c>
      <c r="AW28" s="563">
        <f t="shared" si="10"/>
        <v>4.7171671501377901</v>
      </c>
      <c r="AX28" s="563">
        <f t="shared" si="10"/>
        <v>4.7171671501377901</v>
      </c>
      <c r="AY28" s="563">
        <f t="shared" si="10"/>
        <v>4.7171671501377901</v>
      </c>
      <c r="AZ28" s="563">
        <f t="shared" si="11"/>
        <v>4.7171671501377901</v>
      </c>
      <c r="BA28" s="563">
        <f t="shared" si="11"/>
        <v>4.7171671501377901</v>
      </c>
      <c r="BB28" s="563">
        <f t="shared" si="11"/>
        <v>4.7171671501377901</v>
      </c>
      <c r="BC28" s="563">
        <f t="shared" si="11"/>
        <v>4.7171671501377901</v>
      </c>
      <c r="BD28" s="563">
        <f t="shared" si="11"/>
        <v>4.7171671501377901</v>
      </c>
      <c r="BE28" s="563">
        <f t="shared" si="11"/>
        <v>4.7171671501377901</v>
      </c>
      <c r="BF28" s="563">
        <f t="shared" si="11"/>
        <v>4.7171671501377901</v>
      </c>
      <c r="BG28" s="563">
        <f t="shared" si="11"/>
        <v>4.7171671501377901</v>
      </c>
      <c r="BH28" s="563">
        <f t="shared" si="11"/>
        <v>4.7171671501377901</v>
      </c>
      <c r="BI28" s="563">
        <f t="shared" si="11"/>
        <v>4.7171671501377901</v>
      </c>
      <c r="BJ28" s="563">
        <f t="shared" si="12"/>
        <v>4.7171671501377901</v>
      </c>
      <c r="BK28" s="563">
        <f t="shared" si="12"/>
        <v>4.7171671501377901</v>
      </c>
      <c r="BL28" s="563">
        <f t="shared" si="12"/>
        <v>4.7171671501377901</v>
      </c>
      <c r="BM28" s="563">
        <f t="shared" si="12"/>
        <v>4.7171671501377901</v>
      </c>
      <c r="BN28" s="564">
        <f t="shared" si="12"/>
        <v>4.7171671501377901</v>
      </c>
      <c r="BO28" s="564">
        <f t="shared" si="12"/>
        <v>4.7171671501377901</v>
      </c>
      <c r="BP28" s="564">
        <f t="shared" si="12"/>
        <v>4.7171671501377901</v>
      </c>
      <c r="BQ28" s="564">
        <f t="shared" si="12"/>
        <v>4.7171671501377901</v>
      </c>
      <c r="BR28" s="564">
        <f t="shared" si="12"/>
        <v>4.7171671501377901</v>
      </c>
      <c r="BS28" s="564">
        <f t="shared" si="12"/>
        <v>4.7171671501377901</v>
      </c>
    </row>
    <row r="29" spans="1:71" s="18" customFormat="1" ht="12.75" customHeight="1">
      <c r="A29" s="554">
        <v>0</v>
      </c>
      <c r="B29" s="555" t="s">
        <v>475</v>
      </c>
      <c r="C29" s="556" t="s">
        <v>476</v>
      </c>
      <c r="D29" s="557" t="s">
        <v>427</v>
      </c>
      <c r="E29" s="556" t="s">
        <v>477</v>
      </c>
      <c r="F29" s="566">
        <v>7.0927309999999997</v>
      </c>
      <c r="G29" s="558">
        <f>F29*(1+EIA_AEO_OilForecast_2026!D$16)</f>
        <v>5.4312639566981193</v>
      </c>
      <c r="H29" s="558">
        <f>G29*(1+EIA_AEO_OilForecast_2026!E$16)</f>
        <v>6.1803653174954727</v>
      </c>
      <c r="I29" s="558">
        <f>H29*(1+EIA_AEO_OilForecast_2026!F$16)</f>
        <v>6.6229305687583704</v>
      </c>
      <c r="J29" s="558">
        <f>I29*(1+EIA_AEO_OilForecast_2026!G$16)</f>
        <v>6.9055237586377132</v>
      </c>
      <c r="K29" s="558">
        <f>J29*(1+EIA_AEO_OilForecast_2026!H$16)</f>
        <v>7.0894624735636338</v>
      </c>
      <c r="L29" s="558">
        <f>K29*(1+EIA_AEO_OilForecast_2026!I$16)</f>
        <v>7.0002596381603137</v>
      </c>
      <c r="M29" s="558">
        <f>L29*(1+EIA_AEO_OilForecast_2026!J$16)</f>
        <v>7.0738060555623479</v>
      </c>
      <c r="N29" s="558">
        <f>M29*(1+EIA_AEO_OilForecast_2026!K$16)</f>
        <v>7.2247049131393482</v>
      </c>
      <c r="O29" s="558">
        <f>N29*(1+EIA_AEO_OilForecast_2026!L$16)</f>
        <v>7.3644666985581129</v>
      </c>
      <c r="P29" s="558">
        <f>O29*(1+EIA_AEO_OilForecast_2026!M$16)</f>
        <v>7.4270464269833418</v>
      </c>
      <c r="Q29" s="558">
        <f>P29*(1+EIA_AEO_OilForecast_2026!N$16)</f>
        <v>7.5285381901739958</v>
      </c>
      <c r="R29" s="558">
        <f>Q29*(1+EIA_AEO_OilForecast_2026!O$16)</f>
        <v>7.6362481229540524</v>
      </c>
      <c r="S29" s="558">
        <f>R29*(1+EIA_AEO_OilForecast_2026!P$16)</f>
        <v>7.7284411015382011</v>
      </c>
      <c r="T29" s="558">
        <f>S29*(1+EIA_AEO_OilForecast_2026!Q$16)</f>
        <v>7.7783065430132527</v>
      </c>
      <c r="U29" s="558">
        <f>T29*(1+EIA_AEO_OilForecast_2026!R$16)</f>
        <v>7.8523587752784989</v>
      </c>
      <c r="V29" s="558">
        <f>U29*(1+EIA_AEO_OilForecast_2026!S$16)</f>
        <v>7.9525058722238802</v>
      </c>
      <c r="W29" s="558">
        <f>V29*(1+EIA_AEO_OilForecast_2026!T$16)</f>
        <v>7.9931830332005127</v>
      </c>
      <c r="X29" s="558">
        <f>W29*(1+EIA_AEO_OilForecast_2026!U$16)</f>
        <v>8.0877682352003646</v>
      </c>
      <c r="Y29" s="558">
        <f>X29*(1+EIA_AEO_OilForecast_2026!V$16)</f>
        <v>8.1915616410994065</v>
      </c>
      <c r="Z29" s="558">
        <f>Y29*(1+EIA_AEO_OilForecast_2026!W$16)</f>
        <v>8.4195925838614585</v>
      </c>
      <c r="AA29" s="558">
        <f>Z29*(1+EIA_AEO_OilForecast_2026!X$16)</f>
        <v>8.5513090169854191</v>
      </c>
      <c r="AB29" s="558">
        <f>AA29*(1+EIA_AEO_OilForecast_2026!Y$16)</f>
        <v>8.680948952716772</v>
      </c>
      <c r="AC29" s="558">
        <f>AB29*(1+EIA_AEO_OilForecast_2026!Z$16)</f>
        <v>8.8205645243255297</v>
      </c>
      <c r="AD29" s="558">
        <f>AC29*(1+EIA_AEO_OilForecast_2026!AA$16)</f>
        <v>8.9297179782574023</v>
      </c>
      <c r="AE29" s="558">
        <f>AD29*(1+EIA_AEO_OilForecast_2026!AB$16)</f>
        <v>9.101527588086304</v>
      </c>
      <c r="AF29" s="559">
        <f t="shared" si="9"/>
        <v>9.101527588086304</v>
      </c>
      <c r="AG29" s="559">
        <f t="shared" si="9"/>
        <v>9.101527588086304</v>
      </c>
      <c r="AH29" s="559">
        <f t="shared" si="9"/>
        <v>9.101527588086304</v>
      </c>
      <c r="AI29" s="559">
        <f t="shared" si="9"/>
        <v>9.101527588086304</v>
      </c>
      <c r="AJ29" s="559">
        <f t="shared" si="9"/>
        <v>9.101527588086304</v>
      </c>
      <c r="AK29" s="559">
        <f t="shared" si="9"/>
        <v>9.101527588086304</v>
      </c>
      <c r="AL29" s="559">
        <f t="shared" si="9"/>
        <v>9.101527588086304</v>
      </c>
      <c r="AM29" s="559">
        <f t="shared" si="9"/>
        <v>9.101527588086304</v>
      </c>
      <c r="AN29" s="559">
        <f t="shared" si="9"/>
        <v>9.101527588086304</v>
      </c>
      <c r="AO29" s="559">
        <f t="shared" si="9"/>
        <v>9.101527588086304</v>
      </c>
      <c r="AP29" s="559">
        <f t="shared" si="10"/>
        <v>9.101527588086304</v>
      </c>
      <c r="AQ29" s="559">
        <f t="shared" si="10"/>
        <v>9.101527588086304</v>
      </c>
      <c r="AR29" s="559">
        <f t="shared" si="10"/>
        <v>9.101527588086304</v>
      </c>
      <c r="AS29" s="559">
        <f t="shared" si="10"/>
        <v>9.101527588086304</v>
      </c>
      <c r="AT29" s="559">
        <f t="shared" si="10"/>
        <v>9.101527588086304</v>
      </c>
      <c r="AU29" s="559">
        <f t="shared" si="10"/>
        <v>9.101527588086304</v>
      </c>
      <c r="AV29" s="559">
        <f t="shared" si="10"/>
        <v>9.101527588086304</v>
      </c>
      <c r="AW29" s="559">
        <f t="shared" si="10"/>
        <v>9.101527588086304</v>
      </c>
      <c r="AX29" s="559">
        <f t="shared" si="10"/>
        <v>9.101527588086304</v>
      </c>
      <c r="AY29" s="559">
        <f t="shared" si="10"/>
        <v>9.101527588086304</v>
      </c>
      <c r="AZ29" s="559">
        <f t="shared" si="11"/>
        <v>9.101527588086304</v>
      </c>
      <c r="BA29" s="559">
        <f t="shared" si="11"/>
        <v>9.101527588086304</v>
      </c>
      <c r="BB29" s="559">
        <f t="shared" si="11"/>
        <v>9.101527588086304</v>
      </c>
      <c r="BC29" s="559">
        <f t="shared" si="11"/>
        <v>9.101527588086304</v>
      </c>
      <c r="BD29" s="559">
        <f t="shared" si="11"/>
        <v>9.101527588086304</v>
      </c>
      <c r="BE29" s="559">
        <f t="shared" si="11"/>
        <v>9.101527588086304</v>
      </c>
      <c r="BF29" s="559">
        <f t="shared" si="11"/>
        <v>9.101527588086304</v>
      </c>
      <c r="BG29" s="559">
        <f t="shared" si="11"/>
        <v>9.101527588086304</v>
      </c>
      <c r="BH29" s="559">
        <f t="shared" si="11"/>
        <v>9.101527588086304</v>
      </c>
      <c r="BI29" s="559">
        <f t="shared" si="11"/>
        <v>9.101527588086304</v>
      </c>
      <c r="BJ29" s="559">
        <f t="shared" si="12"/>
        <v>9.101527588086304</v>
      </c>
      <c r="BK29" s="559">
        <f t="shared" si="12"/>
        <v>9.101527588086304</v>
      </c>
      <c r="BL29" s="559">
        <f t="shared" si="12"/>
        <v>9.101527588086304</v>
      </c>
      <c r="BM29" s="559">
        <f t="shared" si="12"/>
        <v>9.101527588086304</v>
      </c>
      <c r="BN29" s="560">
        <f t="shared" si="12"/>
        <v>9.101527588086304</v>
      </c>
      <c r="BO29" s="560">
        <f t="shared" si="12"/>
        <v>9.101527588086304</v>
      </c>
      <c r="BP29" s="560">
        <f t="shared" si="12"/>
        <v>9.101527588086304</v>
      </c>
      <c r="BQ29" s="560">
        <f t="shared" si="12"/>
        <v>9.101527588086304</v>
      </c>
      <c r="BR29" s="560">
        <f t="shared" si="12"/>
        <v>9.101527588086304</v>
      </c>
      <c r="BS29" s="560">
        <f t="shared" si="12"/>
        <v>9.101527588086304</v>
      </c>
    </row>
    <row r="30" spans="1:71" s="63" customFormat="1" ht="12.75" customHeight="1">
      <c r="A30" s="561">
        <v>0</v>
      </c>
      <c r="B30" s="553" t="s">
        <v>478</v>
      </c>
      <c r="C30" s="491" t="s">
        <v>479</v>
      </c>
      <c r="D30" s="551" t="s">
        <v>427</v>
      </c>
      <c r="E30" s="491"/>
      <c r="F30" s="565">
        <v>4.5641189999999998</v>
      </c>
      <c r="G30" s="562">
        <f>F30*(1+EIA_AEO_OilForecast_2026!D$16)</f>
        <v>3.494977466194765</v>
      </c>
      <c r="H30" s="562">
        <f>G30*(1+EIA_AEO_OilForecast_2026!E$16)</f>
        <v>3.9770185521658887</v>
      </c>
      <c r="I30" s="562">
        <f>H30*(1+EIA_AEO_OilForecast_2026!F$16)</f>
        <v>4.2618059594464928</v>
      </c>
      <c r="J30" s="562">
        <f>I30*(1+EIA_AEO_OilForecast_2026!G$16)</f>
        <v>4.4436525495961714</v>
      </c>
      <c r="K30" s="562">
        <f>J30*(1+EIA_AEO_OilForecast_2026!H$16)</f>
        <v>4.5620157278457025</v>
      </c>
      <c r="L30" s="562">
        <f>K30*(1+EIA_AEO_OilForecast_2026!I$16)</f>
        <v>4.504614374838213</v>
      </c>
      <c r="M30" s="562">
        <f>L30*(1+EIA_AEO_OilForecast_2026!J$16)</f>
        <v>4.5519409407331493</v>
      </c>
      <c r="N30" s="562">
        <f>M30*(1+EIA_AEO_OilForecast_2026!K$16)</f>
        <v>4.6490432195232909</v>
      </c>
      <c r="O30" s="562">
        <f>N30*(1+EIA_AEO_OilForecast_2026!L$16)</f>
        <v>4.7389788762264295</v>
      </c>
      <c r="P30" s="562">
        <f>O30*(1+EIA_AEO_OilForecast_2026!M$16)</f>
        <v>4.7792484603288612</v>
      </c>
      <c r="Q30" s="562">
        <f>P30*(1+EIA_AEO_OilForecast_2026!N$16)</f>
        <v>4.8445576458487922</v>
      </c>
      <c r="R30" s="562">
        <f>Q30*(1+EIA_AEO_OilForecast_2026!O$16)</f>
        <v>4.9138681766852477</v>
      </c>
      <c r="S30" s="562">
        <f>R30*(1+EIA_AEO_OilForecast_2026!P$16)</f>
        <v>4.9731936643179395</v>
      </c>
      <c r="T30" s="562">
        <f>S30*(1+EIA_AEO_OilForecast_2026!Q$16)</f>
        <v>5.00528170048901</v>
      </c>
      <c r="U30" s="562">
        <f>T30*(1+EIA_AEO_OilForecast_2026!R$16)</f>
        <v>5.0529337544403337</v>
      </c>
      <c r="V30" s="562">
        <f>U30*(1+EIA_AEO_OilForecast_2026!S$16)</f>
        <v>5.1173776573549175</v>
      </c>
      <c r="W30" s="562">
        <f>V30*(1+EIA_AEO_OilForecast_2026!T$16)</f>
        <v>5.1435531042003575</v>
      </c>
      <c r="X30" s="562">
        <f>W30*(1+EIA_AEO_OilForecast_2026!U$16)</f>
        <v>5.2044179695909047</v>
      </c>
      <c r="Y30" s="562">
        <f>X30*(1+EIA_AEO_OilForecast_2026!V$16)</f>
        <v>5.2712082448654822</v>
      </c>
      <c r="Z30" s="562">
        <f>Y30*(1+EIA_AEO_OilForecast_2026!W$16)</f>
        <v>5.4179444397737893</v>
      </c>
      <c r="AA30" s="562">
        <f>Z30*(1+EIA_AEO_OilForecast_2026!X$16)</f>
        <v>5.5027029728456478</v>
      </c>
      <c r="AB30" s="562">
        <f>AA30*(1+EIA_AEO_OilForecast_2026!Y$16)</f>
        <v>5.5861252954785305</v>
      </c>
      <c r="AC30" s="562">
        <f>AB30*(1+EIA_AEO_OilForecast_2026!Z$16)</f>
        <v>5.6759668646957175</v>
      </c>
      <c r="AD30" s="562">
        <f>AC30*(1+EIA_AEO_OilForecast_2026!AA$16)</f>
        <v>5.746206290525639</v>
      </c>
      <c r="AE30" s="562">
        <f>AD30*(1+EIA_AEO_OilForecast_2026!AB$16)</f>
        <v>5.8567644809607016</v>
      </c>
      <c r="AF30" s="563">
        <f t="shared" si="9"/>
        <v>5.8567644809607016</v>
      </c>
      <c r="AG30" s="563">
        <f t="shared" si="9"/>
        <v>5.8567644809607016</v>
      </c>
      <c r="AH30" s="563">
        <f t="shared" si="9"/>
        <v>5.8567644809607016</v>
      </c>
      <c r="AI30" s="563">
        <f t="shared" si="9"/>
        <v>5.8567644809607016</v>
      </c>
      <c r="AJ30" s="563">
        <f t="shared" si="9"/>
        <v>5.8567644809607016</v>
      </c>
      <c r="AK30" s="563">
        <f t="shared" si="9"/>
        <v>5.8567644809607016</v>
      </c>
      <c r="AL30" s="563">
        <f t="shared" si="9"/>
        <v>5.8567644809607016</v>
      </c>
      <c r="AM30" s="563">
        <f t="shared" si="9"/>
        <v>5.8567644809607016</v>
      </c>
      <c r="AN30" s="563">
        <f t="shared" si="9"/>
        <v>5.8567644809607016</v>
      </c>
      <c r="AO30" s="563">
        <f t="shared" si="9"/>
        <v>5.8567644809607016</v>
      </c>
      <c r="AP30" s="563">
        <f t="shared" si="10"/>
        <v>5.8567644809607016</v>
      </c>
      <c r="AQ30" s="563">
        <f t="shared" si="10"/>
        <v>5.8567644809607016</v>
      </c>
      <c r="AR30" s="563">
        <f t="shared" si="10"/>
        <v>5.8567644809607016</v>
      </c>
      <c r="AS30" s="563">
        <f t="shared" si="10"/>
        <v>5.8567644809607016</v>
      </c>
      <c r="AT30" s="563">
        <f t="shared" si="10"/>
        <v>5.8567644809607016</v>
      </c>
      <c r="AU30" s="563">
        <f t="shared" si="10"/>
        <v>5.8567644809607016</v>
      </c>
      <c r="AV30" s="563">
        <f t="shared" si="10"/>
        <v>5.8567644809607016</v>
      </c>
      <c r="AW30" s="563">
        <f t="shared" si="10"/>
        <v>5.8567644809607016</v>
      </c>
      <c r="AX30" s="563">
        <f t="shared" si="10"/>
        <v>5.8567644809607016</v>
      </c>
      <c r="AY30" s="563">
        <f t="shared" si="10"/>
        <v>5.8567644809607016</v>
      </c>
      <c r="AZ30" s="563">
        <f t="shared" si="11"/>
        <v>5.8567644809607016</v>
      </c>
      <c r="BA30" s="563">
        <f t="shared" si="11"/>
        <v>5.8567644809607016</v>
      </c>
      <c r="BB30" s="563">
        <f t="shared" si="11"/>
        <v>5.8567644809607016</v>
      </c>
      <c r="BC30" s="563">
        <f t="shared" si="11"/>
        <v>5.8567644809607016</v>
      </c>
      <c r="BD30" s="563">
        <f t="shared" si="11"/>
        <v>5.8567644809607016</v>
      </c>
      <c r="BE30" s="563">
        <f t="shared" si="11"/>
        <v>5.8567644809607016</v>
      </c>
      <c r="BF30" s="563">
        <f t="shared" si="11"/>
        <v>5.8567644809607016</v>
      </c>
      <c r="BG30" s="563">
        <f t="shared" si="11"/>
        <v>5.8567644809607016</v>
      </c>
      <c r="BH30" s="563">
        <f t="shared" si="11"/>
        <v>5.8567644809607016</v>
      </c>
      <c r="BI30" s="563">
        <f t="shared" si="11"/>
        <v>5.8567644809607016</v>
      </c>
      <c r="BJ30" s="563">
        <f t="shared" si="12"/>
        <v>5.8567644809607016</v>
      </c>
      <c r="BK30" s="563">
        <f t="shared" si="12"/>
        <v>5.8567644809607016</v>
      </c>
      <c r="BL30" s="563">
        <f t="shared" si="12"/>
        <v>5.8567644809607016</v>
      </c>
      <c r="BM30" s="563">
        <f t="shared" si="12"/>
        <v>5.8567644809607016</v>
      </c>
      <c r="BN30" s="564">
        <f t="shared" si="12"/>
        <v>5.8567644809607016</v>
      </c>
      <c r="BO30" s="564">
        <f t="shared" si="12"/>
        <v>5.8567644809607016</v>
      </c>
      <c r="BP30" s="564">
        <f t="shared" si="12"/>
        <v>5.8567644809607016</v>
      </c>
      <c r="BQ30" s="564">
        <f t="shared" si="12"/>
        <v>5.8567644809607016</v>
      </c>
      <c r="BR30" s="564">
        <f t="shared" si="12"/>
        <v>5.8567644809607016</v>
      </c>
      <c r="BS30" s="564">
        <f t="shared" si="12"/>
        <v>5.8567644809607016</v>
      </c>
    </row>
    <row r="31" spans="1:71" s="18" customFormat="1" ht="12.75" customHeight="1">
      <c r="A31" s="554">
        <v>0</v>
      </c>
      <c r="B31" s="555" t="s">
        <v>480</v>
      </c>
      <c r="C31" s="556" t="s">
        <v>481</v>
      </c>
      <c r="D31" s="557" t="s">
        <v>419</v>
      </c>
      <c r="E31" s="556" t="s">
        <v>445</v>
      </c>
      <c r="F31" s="566">
        <v>5.8517989999999998</v>
      </c>
      <c r="G31" s="558">
        <f>F31*(1+EIA_AEO_OilForecast_2026!D$16)</f>
        <v>4.4810193690613813</v>
      </c>
      <c r="H31" s="558">
        <f>G31*(1+EIA_AEO_OilForecast_2026!E$16)</f>
        <v>5.0990592459455586</v>
      </c>
      <c r="I31" s="558">
        <f>H31*(1+EIA_AEO_OilForecast_2026!F$16)</f>
        <v>5.4641940430744746</v>
      </c>
      <c r="J31" s="558">
        <f>I31*(1+EIA_AEO_OilForecast_2026!G$16)</f>
        <v>5.6973452151607624</v>
      </c>
      <c r="K31" s="558">
        <f>J31*(1+EIA_AEO_OilForecast_2026!H$16)</f>
        <v>5.8491023293195799</v>
      </c>
      <c r="L31" s="558">
        <f>K31*(1+EIA_AEO_OilForecast_2026!I$16)</f>
        <v>5.7755062683650173</v>
      </c>
      <c r="M31" s="558">
        <f>L31*(1+EIA_AEO_OilForecast_2026!J$16)</f>
        <v>5.8361851312468618</v>
      </c>
      <c r="N31" s="558">
        <f>M31*(1+EIA_AEO_OilForecast_2026!K$16)</f>
        <v>5.9606829845942153</v>
      </c>
      <c r="O31" s="558">
        <f>N31*(1+EIA_AEO_OilForecast_2026!L$16)</f>
        <v>6.0759922887468392</v>
      </c>
      <c r="P31" s="558">
        <f>O31*(1+EIA_AEO_OilForecast_2026!M$16)</f>
        <v>6.1276231756674093</v>
      </c>
      <c r="Q31" s="558">
        <f>P31*(1+EIA_AEO_OilForecast_2026!N$16)</f>
        <v>6.2113581147687666</v>
      </c>
      <c r="R31" s="558">
        <f>Q31*(1+EIA_AEO_OilForecast_2026!O$16)</f>
        <v>6.300223303217674</v>
      </c>
      <c r="S31" s="558">
        <f>R31*(1+EIA_AEO_OilForecast_2026!P$16)</f>
        <v>6.3762863570520496</v>
      </c>
      <c r="T31" s="558">
        <f>S31*(1+EIA_AEO_OilForecast_2026!Q$16)</f>
        <v>6.4174274267695202</v>
      </c>
      <c r="U31" s="558">
        <f>T31*(1+EIA_AEO_OilForecast_2026!R$16)</f>
        <v>6.4785236080172703</v>
      </c>
      <c r="V31" s="558">
        <f>U31*(1+EIA_AEO_OilForecast_2026!S$16)</f>
        <v>6.5611491413637184</v>
      </c>
      <c r="W31" s="558">
        <f>V31*(1+EIA_AEO_OilForecast_2026!T$16)</f>
        <v>6.5947094963138628</v>
      </c>
      <c r="X31" s="558">
        <f>W31*(1+EIA_AEO_OilForecast_2026!U$16)</f>
        <v>6.6727462342752393</v>
      </c>
      <c r="Y31" s="558">
        <f>X31*(1+EIA_AEO_OilForecast_2026!V$16)</f>
        <v>6.7583801246408282</v>
      </c>
      <c r="Z31" s="558">
        <f>Y31*(1+EIA_AEO_OilForecast_2026!W$16)</f>
        <v>6.9465151663932971</v>
      </c>
      <c r="AA31" s="558">
        <f>Z31*(1+EIA_AEO_OilForecast_2026!X$16)</f>
        <v>7.0551867192321618</v>
      </c>
      <c r="AB31" s="558">
        <f>AA31*(1+EIA_AEO_OilForecast_2026!Y$16)</f>
        <v>7.1621450750858937</v>
      </c>
      <c r="AC31" s="558">
        <f>AB31*(1+EIA_AEO_OilForecast_2026!Z$16)</f>
        <v>7.277333746744886</v>
      </c>
      <c r="AD31" s="558">
        <f>AC31*(1+EIA_AEO_OilForecast_2026!AA$16)</f>
        <v>7.3673899003710535</v>
      </c>
      <c r="AE31" s="558">
        <f>AD31*(1+EIA_AEO_OilForecast_2026!AB$16)</f>
        <v>7.5091399967707551</v>
      </c>
      <c r="AF31" s="559">
        <f t="shared" si="9"/>
        <v>7.5091399967707551</v>
      </c>
      <c r="AG31" s="559">
        <f t="shared" si="9"/>
        <v>7.5091399967707551</v>
      </c>
      <c r="AH31" s="559">
        <f t="shared" si="9"/>
        <v>7.5091399967707551</v>
      </c>
      <c r="AI31" s="559">
        <f t="shared" si="9"/>
        <v>7.5091399967707551</v>
      </c>
      <c r="AJ31" s="559">
        <f t="shared" si="9"/>
        <v>7.5091399967707551</v>
      </c>
      <c r="AK31" s="559">
        <f t="shared" si="9"/>
        <v>7.5091399967707551</v>
      </c>
      <c r="AL31" s="559">
        <f t="shared" si="9"/>
        <v>7.5091399967707551</v>
      </c>
      <c r="AM31" s="559">
        <f t="shared" si="9"/>
        <v>7.5091399967707551</v>
      </c>
      <c r="AN31" s="559">
        <f t="shared" si="9"/>
        <v>7.5091399967707551</v>
      </c>
      <c r="AO31" s="559">
        <f t="shared" si="9"/>
        <v>7.5091399967707551</v>
      </c>
      <c r="AP31" s="559">
        <f t="shared" si="10"/>
        <v>7.5091399967707551</v>
      </c>
      <c r="AQ31" s="559">
        <f t="shared" si="10"/>
        <v>7.5091399967707551</v>
      </c>
      <c r="AR31" s="559">
        <f t="shared" si="10"/>
        <v>7.5091399967707551</v>
      </c>
      <c r="AS31" s="559">
        <f t="shared" si="10"/>
        <v>7.5091399967707551</v>
      </c>
      <c r="AT31" s="559">
        <f t="shared" si="10"/>
        <v>7.5091399967707551</v>
      </c>
      <c r="AU31" s="559">
        <f t="shared" si="10"/>
        <v>7.5091399967707551</v>
      </c>
      <c r="AV31" s="559">
        <f t="shared" si="10"/>
        <v>7.5091399967707551</v>
      </c>
      <c r="AW31" s="559">
        <f t="shared" si="10"/>
        <v>7.5091399967707551</v>
      </c>
      <c r="AX31" s="559">
        <f t="shared" si="10"/>
        <v>7.5091399967707551</v>
      </c>
      <c r="AY31" s="559">
        <f t="shared" si="10"/>
        <v>7.5091399967707551</v>
      </c>
      <c r="AZ31" s="559">
        <f t="shared" si="11"/>
        <v>7.5091399967707551</v>
      </c>
      <c r="BA31" s="559">
        <f t="shared" si="11"/>
        <v>7.5091399967707551</v>
      </c>
      <c r="BB31" s="559">
        <f t="shared" si="11"/>
        <v>7.5091399967707551</v>
      </c>
      <c r="BC31" s="559">
        <f t="shared" si="11"/>
        <v>7.5091399967707551</v>
      </c>
      <c r="BD31" s="559">
        <f t="shared" si="11"/>
        <v>7.5091399967707551</v>
      </c>
      <c r="BE31" s="559">
        <f t="shared" si="11"/>
        <v>7.5091399967707551</v>
      </c>
      <c r="BF31" s="559">
        <f t="shared" si="11"/>
        <v>7.5091399967707551</v>
      </c>
      <c r="BG31" s="559">
        <f t="shared" si="11"/>
        <v>7.5091399967707551</v>
      </c>
      <c r="BH31" s="559">
        <f t="shared" si="11"/>
        <v>7.5091399967707551</v>
      </c>
      <c r="BI31" s="559">
        <f t="shared" si="11"/>
        <v>7.5091399967707551</v>
      </c>
      <c r="BJ31" s="559">
        <f t="shared" si="12"/>
        <v>7.5091399967707551</v>
      </c>
      <c r="BK31" s="559">
        <f t="shared" si="12"/>
        <v>7.5091399967707551</v>
      </c>
      <c r="BL31" s="559">
        <f t="shared" si="12"/>
        <v>7.5091399967707551</v>
      </c>
      <c r="BM31" s="559">
        <f t="shared" si="12"/>
        <v>7.5091399967707551</v>
      </c>
      <c r="BN31" s="560">
        <f t="shared" si="12"/>
        <v>7.5091399967707551</v>
      </c>
      <c r="BO31" s="560">
        <f t="shared" si="12"/>
        <v>7.5091399967707551</v>
      </c>
      <c r="BP31" s="560">
        <f t="shared" si="12"/>
        <v>7.5091399967707551</v>
      </c>
      <c r="BQ31" s="560">
        <f t="shared" si="12"/>
        <v>7.5091399967707551</v>
      </c>
      <c r="BR31" s="560">
        <f t="shared" si="12"/>
        <v>7.5091399967707551</v>
      </c>
      <c r="BS31" s="560">
        <f t="shared" si="12"/>
        <v>7.5091399967707551</v>
      </c>
    </row>
    <row r="32" spans="1:71" s="63" customFormat="1" ht="12.75" customHeight="1">
      <c r="A32" s="561">
        <v>0</v>
      </c>
      <c r="B32" s="553" t="s">
        <v>441</v>
      </c>
      <c r="C32" s="491" t="s">
        <v>482</v>
      </c>
      <c r="D32" s="551" t="s">
        <v>451</v>
      </c>
      <c r="E32" s="491"/>
      <c r="F32" s="565">
        <v>4.1520000000000001</v>
      </c>
      <c r="G32" s="562">
        <f>F32*(1+EIA_AEO_OilForecast_2026!D$16)</f>
        <v>3.17939704018249</v>
      </c>
      <c r="H32" s="562">
        <f>G32*(1+EIA_AEO_OilForecast_2026!E$16)</f>
        <v>3.617912028278135</v>
      </c>
      <c r="I32" s="562">
        <f>H32*(1+EIA_AEO_OilForecast_2026!F$16)</f>
        <v>3.8769844396304833</v>
      </c>
      <c r="J32" s="562">
        <f>I32*(1+EIA_AEO_OilForecast_2026!G$16)</f>
        <v>4.0424111172218131</v>
      </c>
      <c r="K32" s="562">
        <f>J32*(1+EIA_AEO_OilForecast_2026!H$16)</f>
        <v>4.1500866436688781</v>
      </c>
      <c r="L32" s="562">
        <f>K32*(1+EIA_AEO_OilForecast_2026!I$16)</f>
        <v>4.097868369411108</v>
      </c>
      <c r="M32" s="562">
        <f>L32*(1+EIA_AEO_OilForecast_2026!J$16)</f>
        <v>4.1409215635972751</v>
      </c>
      <c r="N32" s="562">
        <f>M32*(1+EIA_AEO_OilForecast_2026!K$16)</f>
        <v>4.2292559522354036</v>
      </c>
      <c r="O32" s="562">
        <f>N32*(1+EIA_AEO_OilForecast_2026!L$16)</f>
        <v>4.3110708318718531</v>
      </c>
      <c r="P32" s="562">
        <f>O32*(1+EIA_AEO_OilForecast_2026!M$16)</f>
        <v>4.3477042573354083</v>
      </c>
      <c r="Q32" s="562">
        <f>P32*(1+EIA_AEO_OilForecast_2026!N$16)</f>
        <v>4.4071163231204489</v>
      </c>
      <c r="R32" s="562">
        <f>Q32*(1+EIA_AEO_OilForecast_2026!O$16)</f>
        <v>4.4701684311029446</v>
      </c>
      <c r="S32" s="562">
        <f>R32*(1+EIA_AEO_OilForecast_2026!P$16)</f>
        <v>4.5241370994595176</v>
      </c>
      <c r="T32" s="562">
        <f>S32*(1+EIA_AEO_OilForecast_2026!Q$16)</f>
        <v>4.5533277332230728</v>
      </c>
      <c r="U32" s="562">
        <f>T32*(1+EIA_AEO_OilForecast_2026!R$16)</f>
        <v>4.5966770253878684</v>
      </c>
      <c r="V32" s="562">
        <f>U32*(1+EIA_AEO_OilForecast_2026!S$16)</f>
        <v>4.6553019396158604</v>
      </c>
      <c r="W32" s="562">
        <f>V32*(1+EIA_AEO_OilForecast_2026!T$16)</f>
        <v>4.6791138637357763</v>
      </c>
      <c r="X32" s="562">
        <f>W32*(1+EIA_AEO_OilForecast_2026!U$16)</f>
        <v>4.7344829111031981</v>
      </c>
      <c r="Y32" s="562">
        <f>X32*(1+EIA_AEO_OilForecast_2026!V$16)</f>
        <v>4.7952423310350722</v>
      </c>
      <c r="Z32" s="562">
        <f>Y32*(1+EIA_AEO_OilForecast_2026!W$16)</f>
        <v>4.9287289209463543</v>
      </c>
      <c r="AA32" s="562">
        <f>Z32*(1+EIA_AEO_OilForecast_2026!X$16)</f>
        <v>5.0058341474565209</v>
      </c>
      <c r="AB32" s="562">
        <f>AA32*(1+EIA_AEO_OilForecast_2026!Y$16)</f>
        <v>5.0817238171982018</v>
      </c>
      <c r="AC32" s="562">
        <f>AB32*(1+EIA_AEO_OilForecast_2026!Z$16)</f>
        <v>5.1634531050168935</v>
      </c>
      <c r="AD32" s="562">
        <f>AC32*(1+EIA_AEO_OilForecast_2026!AA$16)</f>
        <v>5.2273502330378401</v>
      </c>
      <c r="AE32" s="562">
        <f>AD32*(1+EIA_AEO_OilForecast_2026!AB$16)</f>
        <v>5.3279255262513567</v>
      </c>
      <c r="AF32" s="563">
        <f t="shared" si="9"/>
        <v>5.3279255262513567</v>
      </c>
      <c r="AG32" s="563">
        <f t="shared" si="9"/>
        <v>5.3279255262513567</v>
      </c>
      <c r="AH32" s="563">
        <f t="shared" si="9"/>
        <v>5.3279255262513567</v>
      </c>
      <c r="AI32" s="563">
        <f t="shared" si="9"/>
        <v>5.3279255262513567</v>
      </c>
      <c r="AJ32" s="563">
        <f t="shared" si="9"/>
        <v>5.3279255262513567</v>
      </c>
      <c r="AK32" s="563">
        <f t="shared" si="9"/>
        <v>5.3279255262513567</v>
      </c>
      <c r="AL32" s="563">
        <f t="shared" si="9"/>
        <v>5.3279255262513567</v>
      </c>
      <c r="AM32" s="563">
        <f t="shared" si="9"/>
        <v>5.3279255262513567</v>
      </c>
      <c r="AN32" s="563">
        <f t="shared" si="9"/>
        <v>5.3279255262513567</v>
      </c>
      <c r="AO32" s="563">
        <f t="shared" si="9"/>
        <v>5.3279255262513567</v>
      </c>
      <c r="AP32" s="563">
        <f t="shared" si="10"/>
        <v>5.3279255262513567</v>
      </c>
      <c r="AQ32" s="563">
        <f t="shared" si="10"/>
        <v>5.3279255262513567</v>
      </c>
      <c r="AR32" s="563">
        <f t="shared" si="10"/>
        <v>5.3279255262513567</v>
      </c>
      <c r="AS32" s="563">
        <f t="shared" si="10"/>
        <v>5.3279255262513567</v>
      </c>
      <c r="AT32" s="563">
        <f t="shared" si="10"/>
        <v>5.3279255262513567</v>
      </c>
      <c r="AU32" s="563">
        <f t="shared" si="10"/>
        <v>5.3279255262513567</v>
      </c>
      <c r="AV32" s="563">
        <f t="shared" si="10"/>
        <v>5.3279255262513567</v>
      </c>
      <c r="AW32" s="563">
        <f t="shared" si="10"/>
        <v>5.3279255262513567</v>
      </c>
      <c r="AX32" s="563">
        <f t="shared" si="10"/>
        <v>5.3279255262513567</v>
      </c>
      <c r="AY32" s="563">
        <f t="shared" si="10"/>
        <v>5.3279255262513567</v>
      </c>
      <c r="AZ32" s="563">
        <f t="shared" si="11"/>
        <v>5.3279255262513567</v>
      </c>
      <c r="BA32" s="563">
        <f t="shared" si="11"/>
        <v>5.3279255262513567</v>
      </c>
      <c r="BB32" s="563">
        <f t="shared" si="11"/>
        <v>5.3279255262513567</v>
      </c>
      <c r="BC32" s="563">
        <f t="shared" si="11"/>
        <v>5.3279255262513567</v>
      </c>
      <c r="BD32" s="563">
        <f t="shared" si="11"/>
        <v>5.3279255262513567</v>
      </c>
      <c r="BE32" s="563">
        <f t="shared" si="11"/>
        <v>5.3279255262513567</v>
      </c>
      <c r="BF32" s="563">
        <f t="shared" si="11"/>
        <v>5.3279255262513567</v>
      </c>
      <c r="BG32" s="563">
        <f t="shared" si="11"/>
        <v>5.3279255262513567</v>
      </c>
      <c r="BH32" s="563">
        <f t="shared" si="11"/>
        <v>5.3279255262513567</v>
      </c>
      <c r="BI32" s="563">
        <f t="shared" si="11"/>
        <v>5.3279255262513567</v>
      </c>
      <c r="BJ32" s="563">
        <f t="shared" si="12"/>
        <v>5.3279255262513567</v>
      </c>
      <c r="BK32" s="563">
        <f t="shared" si="12"/>
        <v>5.3279255262513567</v>
      </c>
      <c r="BL32" s="563">
        <f t="shared" si="12"/>
        <v>5.3279255262513567</v>
      </c>
      <c r="BM32" s="563">
        <f t="shared" si="12"/>
        <v>5.3279255262513567</v>
      </c>
      <c r="BN32" s="564">
        <f t="shared" si="12"/>
        <v>5.3279255262513567</v>
      </c>
      <c r="BO32" s="564">
        <f t="shared" si="12"/>
        <v>5.3279255262513567</v>
      </c>
      <c r="BP32" s="564">
        <f t="shared" si="12"/>
        <v>5.3279255262513567</v>
      </c>
      <c r="BQ32" s="564">
        <f t="shared" si="12"/>
        <v>5.3279255262513567</v>
      </c>
      <c r="BR32" s="564">
        <f t="shared" si="12"/>
        <v>5.3279255262513567</v>
      </c>
      <c r="BS32" s="564">
        <f t="shared" si="12"/>
        <v>5.3279255262513567</v>
      </c>
    </row>
    <row r="33" spans="1:71" s="18" customFormat="1" ht="12.75" customHeight="1">
      <c r="A33" s="554">
        <v>0</v>
      </c>
      <c r="B33" s="555" t="s">
        <v>483</v>
      </c>
      <c r="C33" s="556" t="s">
        <v>484</v>
      </c>
      <c r="D33" s="557" t="s">
        <v>427</v>
      </c>
      <c r="E33" s="556"/>
      <c r="F33" s="566">
        <v>4.6551169999999997</v>
      </c>
      <c r="G33" s="558">
        <f>F33*(1+EIA_AEO_OilForecast_2026!D$16)</f>
        <v>3.5646592513254314</v>
      </c>
      <c r="H33" s="558">
        <f>G33*(1+EIA_AEO_OilForecast_2026!E$16)</f>
        <v>4.0563111241189844</v>
      </c>
      <c r="I33" s="558">
        <f>H33*(1+EIA_AEO_OilForecast_2026!F$16)</f>
        <v>4.3467765350817276</v>
      </c>
      <c r="J33" s="558">
        <f>I33*(1+EIA_AEO_OilForecast_2026!G$16)</f>
        <v>4.5322487265819493</v>
      </c>
      <c r="K33" s="558">
        <f>J33*(1+EIA_AEO_OilForecast_2026!H$16)</f>
        <v>4.652971793452779</v>
      </c>
      <c r="L33" s="558">
        <f>K33*(1+EIA_AEO_OilForecast_2026!I$16)</f>
        <v>4.5944259899344733</v>
      </c>
      <c r="M33" s="558">
        <f>L33*(1+EIA_AEO_OilForecast_2026!J$16)</f>
        <v>4.6426961383353227</v>
      </c>
      <c r="N33" s="558">
        <f>M33*(1+EIA_AEO_OilForecast_2026!K$16)</f>
        <v>4.7417344124764496</v>
      </c>
      <c r="O33" s="558">
        <f>N33*(1+EIA_AEO_OilForecast_2026!L$16)</f>
        <v>4.833463178624954</v>
      </c>
      <c r="P33" s="558">
        <f>O33*(1+EIA_AEO_OilForecast_2026!M$16)</f>
        <v>4.8745356453021289</v>
      </c>
      <c r="Q33" s="558">
        <f>P33*(1+EIA_AEO_OilForecast_2026!N$16)</f>
        <v>4.9411469452638483</v>
      </c>
      <c r="R33" s="558">
        <f>Q33*(1+EIA_AEO_OilForecast_2026!O$16)</f>
        <v>5.0118393681335869</v>
      </c>
      <c r="S33" s="558">
        <f>R33*(1+EIA_AEO_OilForecast_2026!P$16)</f>
        <v>5.0723476690810934</v>
      </c>
      <c r="T33" s="558">
        <f>S33*(1+EIA_AEO_OilForecast_2026!Q$16)</f>
        <v>5.1050754666421483</v>
      </c>
      <c r="U33" s="558">
        <f>T33*(1+EIA_AEO_OilForecast_2026!R$16)</f>
        <v>5.1536775925800837</v>
      </c>
      <c r="V33" s="558">
        <f>U33*(1+EIA_AEO_OilForecast_2026!S$16)</f>
        <v>5.2194063581981638</v>
      </c>
      <c r="W33" s="558">
        <f>V33*(1+EIA_AEO_OilForecast_2026!T$16)</f>
        <v>5.2461036830472318</v>
      </c>
      <c r="X33" s="558">
        <f>W33*(1+EIA_AEO_OilForecast_2026!U$16)</f>
        <v>5.3081820533925814</v>
      </c>
      <c r="Y33" s="558">
        <f>X33*(1+EIA_AEO_OilForecast_2026!V$16)</f>
        <v>5.3763039726206658</v>
      </c>
      <c r="Z33" s="558">
        <f>Y33*(1+EIA_AEO_OilForecast_2026!W$16)</f>
        <v>5.5259657486245288</v>
      </c>
      <c r="AA33" s="558">
        <f>Z33*(1+EIA_AEO_OilForecast_2026!X$16)</f>
        <v>5.6124141712440681</v>
      </c>
      <c r="AB33" s="558">
        <f>AA33*(1+EIA_AEO_OilForecast_2026!Y$16)</f>
        <v>5.6974997424721225</v>
      </c>
      <c r="AC33" s="558">
        <f>AB33*(1+EIA_AEO_OilForecast_2026!Z$16)</f>
        <v>5.7891325452473366</v>
      </c>
      <c r="AD33" s="558">
        <f>AC33*(1+EIA_AEO_OilForecast_2026!AA$16)</f>
        <v>5.8607723831330505</v>
      </c>
      <c r="AE33" s="558">
        <f>AD33*(1+EIA_AEO_OilForecast_2026!AB$16)</f>
        <v>5.973534848744376</v>
      </c>
      <c r="AF33" s="559">
        <f t="shared" si="9"/>
        <v>5.973534848744376</v>
      </c>
      <c r="AG33" s="559">
        <f t="shared" si="9"/>
        <v>5.973534848744376</v>
      </c>
      <c r="AH33" s="559">
        <f t="shared" si="9"/>
        <v>5.973534848744376</v>
      </c>
      <c r="AI33" s="559">
        <f t="shared" si="9"/>
        <v>5.973534848744376</v>
      </c>
      <c r="AJ33" s="559">
        <f t="shared" si="9"/>
        <v>5.973534848744376</v>
      </c>
      <c r="AK33" s="559">
        <f t="shared" si="9"/>
        <v>5.973534848744376</v>
      </c>
      <c r="AL33" s="559">
        <f t="shared" si="9"/>
        <v>5.973534848744376</v>
      </c>
      <c r="AM33" s="559">
        <f t="shared" si="9"/>
        <v>5.973534848744376</v>
      </c>
      <c r="AN33" s="559">
        <f t="shared" si="9"/>
        <v>5.973534848744376</v>
      </c>
      <c r="AO33" s="559">
        <f t="shared" si="9"/>
        <v>5.973534848744376</v>
      </c>
      <c r="AP33" s="559">
        <f t="shared" si="10"/>
        <v>5.973534848744376</v>
      </c>
      <c r="AQ33" s="559">
        <f t="shared" si="10"/>
        <v>5.973534848744376</v>
      </c>
      <c r="AR33" s="559">
        <f t="shared" si="10"/>
        <v>5.973534848744376</v>
      </c>
      <c r="AS33" s="559">
        <f t="shared" si="10"/>
        <v>5.973534848744376</v>
      </c>
      <c r="AT33" s="559">
        <f t="shared" si="10"/>
        <v>5.973534848744376</v>
      </c>
      <c r="AU33" s="559">
        <f t="shared" si="10"/>
        <v>5.973534848744376</v>
      </c>
      <c r="AV33" s="559">
        <f t="shared" si="10"/>
        <v>5.973534848744376</v>
      </c>
      <c r="AW33" s="559">
        <f t="shared" si="10"/>
        <v>5.973534848744376</v>
      </c>
      <c r="AX33" s="559">
        <f t="shared" si="10"/>
        <v>5.973534848744376</v>
      </c>
      <c r="AY33" s="559">
        <f t="shared" si="10"/>
        <v>5.973534848744376</v>
      </c>
      <c r="AZ33" s="559">
        <f t="shared" si="11"/>
        <v>5.973534848744376</v>
      </c>
      <c r="BA33" s="559">
        <f t="shared" si="11"/>
        <v>5.973534848744376</v>
      </c>
      <c r="BB33" s="559">
        <f t="shared" si="11"/>
        <v>5.973534848744376</v>
      </c>
      <c r="BC33" s="559">
        <f t="shared" si="11"/>
        <v>5.973534848744376</v>
      </c>
      <c r="BD33" s="559">
        <f t="shared" si="11"/>
        <v>5.973534848744376</v>
      </c>
      <c r="BE33" s="559">
        <f t="shared" si="11"/>
        <v>5.973534848744376</v>
      </c>
      <c r="BF33" s="559">
        <f t="shared" si="11"/>
        <v>5.973534848744376</v>
      </c>
      <c r="BG33" s="559">
        <f t="shared" si="11"/>
        <v>5.973534848744376</v>
      </c>
      <c r="BH33" s="559">
        <f t="shared" si="11"/>
        <v>5.973534848744376</v>
      </c>
      <c r="BI33" s="559">
        <f t="shared" si="11"/>
        <v>5.973534848744376</v>
      </c>
      <c r="BJ33" s="559">
        <f t="shared" si="12"/>
        <v>5.973534848744376</v>
      </c>
      <c r="BK33" s="559">
        <f t="shared" si="12"/>
        <v>5.973534848744376</v>
      </c>
      <c r="BL33" s="559">
        <f t="shared" si="12"/>
        <v>5.973534848744376</v>
      </c>
      <c r="BM33" s="559">
        <f t="shared" si="12"/>
        <v>5.973534848744376</v>
      </c>
      <c r="BN33" s="560">
        <f t="shared" si="12"/>
        <v>5.973534848744376</v>
      </c>
      <c r="BO33" s="560">
        <f t="shared" si="12"/>
        <v>5.973534848744376</v>
      </c>
      <c r="BP33" s="560">
        <f t="shared" si="12"/>
        <v>5.973534848744376</v>
      </c>
      <c r="BQ33" s="560">
        <f t="shared" si="12"/>
        <v>5.973534848744376</v>
      </c>
      <c r="BR33" s="560">
        <f t="shared" si="12"/>
        <v>5.973534848744376</v>
      </c>
      <c r="BS33" s="560">
        <f t="shared" si="12"/>
        <v>5.973534848744376</v>
      </c>
    </row>
    <row r="34" spans="1:71" s="63" customFormat="1" ht="12.75" customHeight="1">
      <c r="A34" s="561">
        <v>0</v>
      </c>
      <c r="B34" s="553" t="s">
        <v>485</v>
      </c>
      <c r="C34" s="491" t="s">
        <v>486</v>
      </c>
      <c r="D34" s="551" t="s">
        <v>427</v>
      </c>
      <c r="E34" s="491" t="s">
        <v>445</v>
      </c>
      <c r="F34" s="565">
        <v>4.6551169999999997</v>
      </c>
      <c r="G34" s="562">
        <f>F34*(1+EIA_AEO_OilForecast_2026!D$16)</f>
        <v>3.5646592513254314</v>
      </c>
      <c r="H34" s="562">
        <f>G34*(1+EIA_AEO_OilForecast_2026!E$16)</f>
        <v>4.0563111241189844</v>
      </c>
      <c r="I34" s="562">
        <f>H34*(1+EIA_AEO_OilForecast_2026!F$16)</f>
        <v>4.3467765350817276</v>
      </c>
      <c r="J34" s="562">
        <f>I34*(1+EIA_AEO_OilForecast_2026!G$16)</f>
        <v>4.5322487265819493</v>
      </c>
      <c r="K34" s="562">
        <f>J34*(1+EIA_AEO_OilForecast_2026!H$16)</f>
        <v>4.652971793452779</v>
      </c>
      <c r="L34" s="562">
        <f>K34*(1+EIA_AEO_OilForecast_2026!I$16)</f>
        <v>4.5944259899344733</v>
      </c>
      <c r="M34" s="562">
        <f>L34*(1+EIA_AEO_OilForecast_2026!J$16)</f>
        <v>4.6426961383353227</v>
      </c>
      <c r="N34" s="562">
        <f>M34*(1+EIA_AEO_OilForecast_2026!K$16)</f>
        <v>4.7417344124764496</v>
      </c>
      <c r="O34" s="562">
        <f>N34*(1+EIA_AEO_OilForecast_2026!L$16)</f>
        <v>4.833463178624954</v>
      </c>
      <c r="P34" s="562">
        <f>O34*(1+EIA_AEO_OilForecast_2026!M$16)</f>
        <v>4.8745356453021289</v>
      </c>
      <c r="Q34" s="562">
        <f>P34*(1+EIA_AEO_OilForecast_2026!N$16)</f>
        <v>4.9411469452638483</v>
      </c>
      <c r="R34" s="562">
        <f>Q34*(1+EIA_AEO_OilForecast_2026!O$16)</f>
        <v>5.0118393681335869</v>
      </c>
      <c r="S34" s="562">
        <f>R34*(1+EIA_AEO_OilForecast_2026!P$16)</f>
        <v>5.0723476690810934</v>
      </c>
      <c r="T34" s="562">
        <f>S34*(1+EIA_AEO_OilForecast_2026!Q$16)</f>
        <v>5.1050754666421483</v>
      </c>
      <c r="U34" s="562">
        <f>T34*(1+EIA_AEO_OilForecast_2026!R$16)</f>
        <v>5.1536775925800837</v>
      </c>
      <c r="V34" s="562">
        <f>U34*(1+EIA_AEO_OilForecast_2026!S$16)</f>
        <v>5.2194063581981638</v>
      </c>
      <c r="W34" s="562">
        <f>V34*(1+EIA_AEO_OilForecast_2026!T$16)</f>
        <v>5.2461036830472318</v>
      </c>
      <c r="X34" s="562">
        <f>W34*(1+EIA_AEO_OilForecast_2026!U$16)</f>
        <v>5.3081820533925814</v>
      </c>
      <c r="Y34" s="562">
        <f>X34*(1+EIA_AEO_OilForecast_2026!V$16)</f>
        <v>5.3763039726206658</v>
      </c>
      <c r="Z34" s="562">
        <f>Y34*(1+EIA_AEO_OilForecast_2026!W$16)</f>
        <v>5.5259657486245288</v>
      </c>
      <c r="AA34" s="562">
        <f>Z34*(1+EIA_AEO_OilForecast_2026!X$16)</f>
        <v>5.6124141712440681</v>
      </c>
      <c r="AB34" s="562">
        <f>AA34*(1+EIA_AEO_OilForecast_2026!Y$16)</f>
        <v>5.6974997424721225</v>
      </c>
      <c r="AC34" s="562">
        <f>AB34*(1+EIA_AEO_OilForecast_2026!Z$16)</f>
        <v>5.7891325452473366</v>
      </c>
      <c r="AD34" s="562">
        <f>AC34*(1+EIA_AEO_OilForecast_2026!AA$16)</f>
        <v>5.8607723831330505</v>
      </c>
      <c r="AE34" s="562">
        <f>AD34*(1+EIA_AEO_OilForecast_2026!AB$16)</f>
        <v>5.973534848744376</v>
      </c>
      <c r="AF34" s="563">
        <f t="shared" si="9"/>
        <v>5.973534848744376</v>
      </c>
      <c r="AG34" s="563">
        <f t="shared" si="9"/>
        <v>5.973534848744376</v>
      </c>
      <c r="AH34" s="563">
        <f t="shared" si="9"/>
        <v>5.973534848744376</v>
      </c>
      <c r="AI34" s="563">
        <f t="shared" si="9"/>
        <v>5.973534848744376</v>
      </c>
      <c r="AJ34" s="563">
        <f t="shared" si="9"/>
        <v>5.973534848744376</v>
      </c>
      <c r="AK34" s="563">
        <f t="shared" si="9"/>
        <v>5.973534848744376</v>
      </c>
      <c r="AL34" s="563">
        <f t="shared" si="9"/>
        <v>5.973534848744376</v>
      </c>
      <c r="AM34" s="563">
        <f t="shared" si="9"/>
        <v>5.973534848744376</v>
      </c>
      <c r="AN34" s="563">
        <f t="shared" si="9"/>
        <v>5.973534848744376</v>
      </c>
      <c r="AO34" s="563">
        <f t="shared" si="9"/>
        <v>5.973534848744376</v>
      </c>
      <c r="AP34" s="563">
        <f t="shared" si="10"/>
        <v>5.973534848744376</v>
      </c>
      <c r="AQ34" s="563">
        <f t="shared" si="10"/>
        <v>5.973534848744376</v>
      </c>
      <c r="AR34" s="563">
        <f t="shared" si="10"/>
        <v>5.973534848744376</v>
      </c>
      <c r="AS34" s="563">
        <f t="shared" si="10"/>
        <v>5.973534848744376</v>
      </c>
      <c r="AT34" s="563">
        <f t="shared" si="10"/>
        <v>5.973534848744376</v>
      </c>
      <c r="AU34" s="563">
        <f t="shared" si="10"/>
        <v>5.973534848744376</v>
      </c>
      <c r="AV34" s="563">
        <f t="shared" si="10"/>
        <v>5.973534848744376</v>
      </c>
      <c r="AW34" s="563">
        <f t="shared" si="10"/>
        <v>5.973534848744376</v>
      </c>
      <c r="AX34" s="563">
        <f t="shared" si="10"/>
        <v>5.973534848744376</v>
      </c>
      <c r="AY34" s="563">
        <f t="shared" si="10"/>
        <v>5.973534848744376</v>
      </c>
      <c r="AZ34" s="563">
        <f t="shared" si="11"/>
        <v>5.973534848744376</v>
      </c>
      <c r="BA34" s="563">
        <f t="shared" si="11"/>
        <v>5.973534848744376</v>
      </c>
      <c r="BB34" s="563">
        <f t="shared" si="11"/>
        <v>5.973534848744376</v>
      </c>
      <c r="BC34" s="563">
        <f t="shared" si="11"/>
        <v>5.973534848744376</v>
      </c>
      <c r="BD34" s="563">
        <f t="shared" si="11"/>
        <v>5.973534848744376</v>
      </c>
      <c r="BE34" s="563">
        <f t="shared" si="11"/>
        <v>5.973534848744376</v>
      </c>
      <c r="BF34" s="563">
        <f t="shared" si="11"/>
        <v>5.973534848744376</v>
      </c>
      <c r="BG34" s="563">
        <f t="shared" si="11"/>
        <v>5.973534848744376</v>
      </c>
      <c r="BH34" s="563">
        <f t="shared" si="11"/>
        <v>5.973534848744376</v>
      </c>
      <c r="BI34" s="563">
        <f t="shared" si="11"/>
        <v>5.973534848744376</v>
      </c>
      <c r="BJ34" s="563">
        <f t="shared" si="12"/>
        <v>5.973534848744376</v>
      </c>
      <c r="BK34" s="563">
        <f t="shared" si="12"/>
        <v>5.973534848744376</v>
      </c>
      <c r="BL34" s="563">
        <f t="shared" si="12"/>
        <v>5.973534848744376</v>
      </c>
      <c r="BM34" s="563">
        <f t="shared" si="12"/>
        <v>5.973534848744376</v>
      </c>
      <c r="BN34" s="564">
        <f t="shared" si="12"/>
        <v>5.973534848744376</v>
      </c>
      <c r="BO34" s="564">
        <f t="shared" si="12"/>
        <v>5.973534848744376</v>
      </c>
      <c r="BP34" s="564">
        <f t="shared" si="12"/>
        <v>5.973534848744376</v>
      </c>
      <c r="BQ34" s="564">
        <f t="shared" si="12"/>
        <v>5.973534848744376</v>
      </c>
      <c r="BR34" s="564">
        <f t="shared" si="12"/>
        <v>5.973534848744376</v>
      </c>
      <c r="BS34" s="564">
        <f t="shared" si="12"/>
        <v>5.973534848744376</v>
      </c>
    </row>
    <row r="35" spans="1:71" s="18" customFormat="1" ht="12.75" customHeight="1">
      <c r="A35" s="554">
        <v>0</v>
      </c>
      <c r="B35" s="555" t="s">
        <v>487</v>
      </c>
      <c r="C35" s="556" t="s">
        <v>488</v>
      </c>
      <c r="D35" s="557" t="s">
        <v>427</v>
      </c>
      <c r="E35" s="556" t="s">
        <v>445</v>
      </c>
      <c r="F35" s="566">
        <v>4.420998</v>
      </c>
      <c r="G35" s="558">
        <f>F35*(1+EIA_AEO_OilForecast_2026!D$16)</f>
        <v>3.3853824556485326</v>
      </c>
      <c r="H35" s="558">
        <f>G35*(1+EIA_AEO_OilForecast_2026!E$16)</f>
        <v>3.8523077652200328</v>
      </c>
      <c r="I35" s="558">
        <f>H35*(1+EIA_AEO_OilForecast_2026!F$16)</f>
        <v>4.1281648491419762</v>
      </c>
      <c r="J35" s="558">
        <f>I35*(1+EIA_AEO_OilForecast_2026!G$16)</f>
        <v>4.304309119560549</v>
      </c>
      <c r="K35" s="558">
        <f>J35*(1+EIA_AEO_OilForecast_2026!H$16)</f>
        <v>4.4189606819573273</v>
      </c>
      <c r="L35" s="558">
        <f>K35*(1+EIA_AEO_OilForecast_2026!I$16)</f>
        <v>4.3633593124830856</v>
      </c>
      <c r="M35" s="558">
        <f>L35*(1+EIA_AEO_OilForecast_2026!J$16)</f>
        <v>4.409201818598369</v>
      </c>
      <c r="N35" s="558">
        <f>M35*(1+EIA_AEO_OilForecast_2026!K$16)</f>
        <v>4.5032591778229332</v>
      </c>
      <c r="O35" s="558">
        <f>N35*(1+EIA_AEO_OilForecast_2026!L$16)</f>
        <v>4.5903746448853084</v>
      </c>
      <c r="P35" s="558">
        <f>O35*(1+EIA_AEO_OilForecast_2026!M$16)</f>
        <v>4.6293814610480082</v>
      </c>
      <c r="Q35" s="558">
        <f>P35*(1+EIA_AEO_OilForecast_2026!N$16)</f>
        <v>4.692642690337876</v>
      </c>
      <c r="R35" s="558">
        <f>Q35*(1+EIA_AEO_OilForecast_2026!O$16)</f>
        <v>4.7597797913220763</v>
      </c>
      <c r="S35" s="558">
        <f>R35*(1+EIA_AEO_OilForecast_2026!P$16)</f>
        <v>4.8172449586792716</v>
      </c>
      <c r="T35" s="558">
        <f>S35*(1+EIA_AEO_OilForecast_2026!Q$16)</f>
        <v>4.8483267827369332</v>
      </c>
      <c r="U35" s="558">
        <f>T35*(1+EIA_AEO_OilForecast_2026!R$16)</f>
        <v>4.8944845703000297</v>
      </c>
      <c r="V35" s="558">
        <f>U35*(1+EIA_AEO_OilForecast_2026!S$16)</f>
        <v>4.9569076503944727</v>
      </c>
      <c r="W35" s="558">
        <f>V35*(1+EIA_AEO_OilForecast_2026!T$16)</f>
        <v>4.9822622912688228</v>
      </c>
      <c r="X35" s="558">
        <f>W35*(1+EIA_AEO_OilForecast_2026!U$16)</f>
        <v>5.0412185647932155</v>
      </c>
      <c r="Y35" s="558">
        <f>X35*(1+EIA_AEO_OilForecast_2026!V$16)</f>
        <v>5.1059144400340575</v>
      </c>
      <c r="Z35" s="558">
        <f>Y35*(1+EIA_AEO_OilForecast_2026!W$16)</f>
        <v>5.2480493020342021</v>
      </c>
      <c r="AA35" s="558">
        <f>Z35*(1+EIA_AEO_OilForecast_2026!X$16)</f>
        <v>5.330149988978083</v>
      </c>
      <c r="AB35" s="558">
        <f>AA35*(1+EIA_AEO_OilForecast_2026!Y$16)</f>
        <v>5.4109563661815105</v>
      </c>
      <c r="AC35" s="558">
        <f>AB35*(1+EIA_AEO_OilForecast_2026!Z$16)</f>
        <v>5.4979806961400515</v>
      </c>
      <c r="AD35" s="558">
        <f>AC35*(1+EIA_AEO_OilForecast_2026!AA$16)</f>
        <v>5.5660175639595</v>
      </c>
      <c r="AE35" s="558">
        <f>AD35*(1+EIA_AEO_OilForecast_2026!AB$16)</f>
        <v>5.6731088862490884</v>
      </c>
      <c r="AF35" s="559">
        <f t="shared" si="9"/>
        <v>5.6731088862490884</v>
      </c>
      <c r="AG35" s="559">
        <f t="shared" si="9"/>
        <v>5.6731088862490884</v>
      </c>
      <c r="AH35" s="559">
        <f t="shared" si="9"/>
        <v>5.6731088862490884</v>
      </c>
      <c r="AI35" s="559">
        <f t="shared" si="9"/>
        <v>5.6731088862490884</v>
      </c>
      <c r="AJ35" s="559">
        <f t="shared" si="9"/>
        <v>5.6731088862490884</v>
      </c>
      <c r="AK35" s="559">
        <f t="shared" si="9"/>
        <v>5.6731088862490884</v>
      </c>
      <c r="AL35" s="559">
        <f t="shared" si="9"/>
        <v>5.6731088862490884</v>
      </c>
      <c r="AM35" s="559">
        <f t="shared" si="9"/>
        <v>5.6731088862490884</v>
      </c>
      <c r="AN35" s="559">
        <f t="shared" si="9"/>
        <v>5.6731088862490884</v>
      </c>
      <c r="AO35" s="559">
        <f t="shared" si="9"/>
        <v>5.6731088862490884</v>
      </c>
      <c r="AP35" s="559">
        <f t="shared" si="10"/>
        <v>5.6731088862490884</v>
      </c>
      <c r="AQ35" s="559">
        <f t="shared" si="10"/>
        <v>5.6731088862490884</v>
      </c>
      <c r="AR35" s="559">
        <f t="shared" si="10"/>
        <v>5.6731088862490884</v>
      </c>
      <c r="AS35" s="559">
        <f t="shared" si="10"/>
        <v>5.6731088862490884</v>
      </c>
      <c r="AT35" s="559">
        <f t="shared" si="10"/>
        <v>5.6731088862490884</v>
      </c>
      <c r="AU35" s="559">
        <f t="shared" si="10"/>
        <v>5.6731088862490884</v>
      </c>
      <c r="AV35" s="559">
        <f t="shared" si="10"/>
        <v>5.6731088862490884</v>
      </c>
      <c r="AW35" s="559">
        <f t="shared" si="10"/>
        <v>5.6731088862490884</v>
      </c>
      <c r="AX35" s="559">
        <f t="shared" si="10"/>
        <v>5.6731088862490884</v>
      </c>
      <c r="AY35" s="559">
        <f t="shared" si="10"/>
        <v>5.6731088862490884</v>
      </c>
      <c r="AZ35" s="559">
        <f t="shared" si="11"/>
        <v>5.6731088862490884</v>
      </c>
      <c r="BA35" s="559">
        <f t="shared" si="11"/>
        <v>5.6731088862490884</v>
      </c>
      <c r="BB35" s="559">
        <f t="shared" si="11"/>
        <v>5.6731088862490884</v>
      </c>
      <c r="BC35" s="559">
        <f t="shared" si="11"/>
        <v>5.6731088862490884</v>
      </c>
      <c r="BD35" s="559">
        <f t="shared" si="11"/>
        <v>5.6731088862490884</v>
      </c>
      <c r="BE35" s="559">
        <f t="shared" si="11"/>
        <v>5.6731088862490884</v>
      </c>
      <c r="BF35" s="559">
        <f t="shared" si="11"/>
        <v>5.6731088862490884</v>
      </c>
      <c r="BG35" s="559">
        <f t="shared" si="11"/>
        <v>5.6731088862490884</v>
      </c>
      <c r="BH35" s="559">
        <f t="shared" si="11"/>
        <v>5.6731088862490884</v>
      </c>
      <c r="BI35" s="559">
        <f t="shared" si="11"/>
        <v>5.6731088862490884</v>
      </c>
      <c r="BJ35" s="559">
        <f t="shared" si="12"/>
        <v>5.6731088862490884</v>
      </c>
      <c r="BK35" s="559">
        <f t="shared" si="12"/>
        <v>5.6731088862490884</v>
      </c>
      <c r="BL35" s="559">
        <f t="shared" si="12"/>
        <v>5.6731088862490884</v>
      </c>
      <c r="BM35" s="559">
        <f t="shared" si="12"/>
        <v>5.6731088862490884</v>
      </c>
      <c r="BN35" s="560">
        <f t="shared" si="12"/>
        <v>5.6731088862490884</v>
      </c>
      <c r="BO35" s="560">
        <f t="shared" si="12"/>
        <v>5.6731088862490884</v>
      </c>
      <c r="BP35" s="560">
        <f t="shared" si="12"/>
        <v>5.6731088862490884</v>
      </c>
      <c r="BQ35" s="560">
        <f t="shared" si="12"/>
        <v>5.6731088862490884</v>
      </c>
      <c r="BR35" s="560">
        <f t="shared" si="12"/>
        <v>5.6731088862490884</v>
      </c>
      <c r="BS35" s="560">
        <f t="shared" si="12"/>
        <v>5.6731088862490884</v>
      </c>
    </row>
    <row r="36" spans="1:71" s="63" customFormat="1" ht="12.75" customHeight="1">
      <c r="A36" s="561">
        <v>0</v>
      </c>
      <c r="B36" s="553" t="s">
        <v>449</v>
      </c>
      <c r="C36" s="491" t="s">
        <v>489</v>
      </c>
      <c r="D36" s="551" t="s">
        <v>451</v>
      </c>
      <c r="E36" s="491" t="s">
        <v>490</v>
      </c>
      <c r="F36" s="565">
        <v>3.58</v>
      </c>
      <c r="G36" s="562">
        <f>F36*(1+EIA_AEO_OilForecast_2026!D$16)</f>
        <v>2.7413876213519544</v>
      </c>
      <c r="H36" s="562">
        <f>G36*(1+EIA_AEO_OilForecast_2026!E$16)</f>
        <v>3.1194906216849043</v>
      </c>
      <c r="I36" s="562">
        <f>H36*(1+EIA_AEO_OilForecast_2026!F$16)</f>
        <v>3.342871939758461</v>
      </c>
      <c r="J36" s="562">
        <f>I36*(1+EIA_AEO_OilForecast_2026!G$16)</f>
        <v>3.4855086222673632</v>
      </c>
      <c r="K36" s="562">
        <f>J36*(1+EIA_AEO_OilForecast_2026!H$16)</f>
        <v>3.5783502370748042</v>
      </c>
      <c r="L36" s="562">
        <f>K36*(1+EIA_AEO_OilForecast_2026!I$16)</f>
        <v>3.5333258098486926</v>
      </c>
      <c r="M36" s="562">
        <f>L36*(1+EIA_AEO_OilForecast_2026!J$16)</f>
        <v>3.570447783641197</v>
      </c>
      <c r="N36" s="562">
        <f>M36*(1+EIA_AEO_OilForecast_2026!K$16)</f>
        <v>3.6466127911856336</v>
      </c>
      <c r="O36" s="562">
        <f>N36*(1+EIA_AEO_OilForecast_2026!L$16)</f>
        <v>3.7171564494463487</v>
      </c>
      <c r="P36" s="562">
        <f>O36*(1+EIA_AEO_OilForecast_2026!M$16)</f>
        <v>3.7487430735213798</v>
      </c>
      <c r="Q36" s="562">
        <f>P36*(1+EIA_AEO_OilForecast_2026!N$16)</f>
        <v>3.7999702400701381</v>
      </c>
      <c r="R36" s="562">
        <f>Q36*(1+EIA_AEO_OilForecast_2026!O$16)</f>
        <v>3.8543359786484945</v>
      </c>
      <c r="S36" s="562">
        <f>R36*(1+EIA_AEO_OilForecast_2026!P$16)</f>
        <v>3.90086965704843</v>
      </c>
      <c r="T36" s="562">
        <f>S36*(1+EIA_AEO_OilForecast_2026!Q$16)</f>
        <v>3.9260388451200887</v>
      </c>
      <c r="U36" s="562">
        <f>T36*(1+EIA_AEO_OilForecast_2026!R$16)</f>
        <v>3.9634161249731639</v>
      </c>
      <c r="V36" s="562">
        <f>U36*(1+EIA_AEO_OilForecast_2026!S$16)</f>
        <v>4.0139645818460474</v>
      </c>
      <c r="W36" s="562">
        <f>V36*(1+EIA_AEO_OilForecast_2026!T$16)</f>
        <v>4.0344960578453968</v>
      </c>
      <c r="X36" s="562">
        <f>W36*(1+EIA_AEO_OilForecast_2026!U$16)</f>
        <v>4.0822371921361897</v>
      </c>
      <c r="Y36" s="562">
        <f>X36*(1+EIA_AEO_OilForecast_2026!V$16)</f>
        <v>4.1346260946786053</v>
      </c>
      <c r="Z36" s="562">
        <f>Y36*(1+EIA_AEO_OilForecast_2026!W$16)</f>
        <v>4.2497229135327457</v>
      </c>
      <c r="AA36" s="562">
        <f>Z36*(1+EIA_AEO_OilForecast_2026!X$16)</f>
        <v>4.3162057437125139</v>
      </c>
      <c r="AB36" s="562">
        <f>AA36*(1+EIA_AEO_OilForecast_2026!Y$16)</f>
        <v>4.3816404782200324</v>
      </c>
      <c r="AC36" s="562">
        <f>AB36*(1+EIA_AEO_OilForecast_2026!Z$16)</f>
        <v>4.4521103362139911</v>
      </c>
      <c r="AD36" s="562">
        <f>AC36*(1+EIA_AEO_OilForecast_2026!AA$16)</f>
        <v>4.5072046807021868</v>
      </c>
      <c r="AE36" s="562">
        <f>AD36*(1+EIA_AEO_OilForecast_2026!AB$16)</f>
        <v>4.593924225428677</v>
      </c>
      <c r="AF36" s="563">
        <f t="shared" ref="AF36:AO45" si="13">$AE36</f>
        <v>4.593924225428677</v>
      </c>
      <c r="AG36" s="563">
        <f t="shared" si="13"/>
        <v>4.593924225428677</v>
      </c>
      <c r="AH36" s="563">
        <f t="shared" si="13"/>
        <v>4.593924225428677</v>
      </c>
      <c r="AI36" s="563">
        <f t="shared" si="13"/>
        <v>4.593924225428677</v>
      </c>
      <c r="AJ36" s="563">
        <f t="shared" si="13"/>
        <v>4.593924225428677</v>
      </c>
      <c r="AK36" s="563">
        <f t="shared" si="13"/>
        <v>4.593924225428677</v>
      </c>
      <c r="AL36" s="563">
        <f t="shared" si="13"/>
        <v>4.593924225428677</v>
      </c>
      <c r="AM36" s="563">
        <f t="shared" si="13"/>
        <v>4.593924225428677</v>
      </c>
      <c r="AN36" s="563">
        <f t="shared" si="13"/>
        <v>4.593924225428677</v>
      </c>
      <c r="AO36" s="563">
        <f t="shared" si="13"/>
        <v>4.593924225428677</v>
      </c>
      <c r="AP36" s="563">
        <f t="shared" ref="AP36:AY45" si="14">$AE36</f>
        <v>4.593924225428677</v>
      </c>
      <c r="AQ36" s="563">
        <f t="shared" si="14"/>
        <v>4.593924225428677</v>
      </c>
      <c r="AR36" s="563">
        <f t="shared" si="14"/>
        <v>4.593924225428677</v>
      </c>
      <c r="AS36" s="563">
        <f t="shared" si="14"/>
        <v>4.593924225428677</v>
      </c>
      <c r="AT36" s="563">
        <f t="shared" si="14"/>
        <v>4.593924225428677</v>
      </c>
      <c r="AU36" s="563">
        <f t="shared" si="14"/>
        <v>4.593924225428677</v>
      </c>
      <c r="AV36" s="563">
        <f t="shared" si="14"/>
        <v>4.593924225428677</v>
      </c>
      <c r="AW36" s="563">
        <f t="shared" si="14"/>
        <v>4.593924225428677</v>
      </c>
      <c r="AX36" s="563">
        <f t="shared" si="14"/>
        <v>4.593924225428677</v>
      </c>
      <c r="AY36" s="563">
        <f t="shared" si="14"/>
        <v>4.593924225428677</v>
      </c>
      <c r="AZ36" s="563">
        <f t="shared" ref="AZ36:BI45" si="15">$AE36</f>
        <v>4.593924225428677</v>
      </c>
      <c r="BA36" s="563">
        <f t="shared" si="15"/>
        <v>4.593924225428677</v>
      </c>
      <c r="BB36" s="563">
        <f t="shared" si="15"/>
        <v>4.593924225428677</v>
      </c>
      <c r="BC36" s="563">
        <f t="shared" si="15"/>
        <v>4.593924225428677</v>
      </c>
      <c r="BD36" s="563">
        <f t="shared" si="15"/>
        <v>4.593924225428677</v>
      </c>
      <c r="BE36" s="563">
        <f t="shared" si="15"/>
        <v>4.593924225428677</v>
      </c>
      <c r="BF36" s="563">
        <f t="shared" si="15"/>
        <v>4.593924225428677</v>
      </c>
      <c r="BG36" s="563">
        <f t="shared" si="15"/>
        <v>4.593924225428677</v>
      </c>
      <c r="BH36" s="563">
        <f t="shared" si="15"/>
        <v>4.593924225428677</v>
      </c>
      <c r="BI36" s="563">
        <f t="shared" si="15"/>
        <v>4.593924225428677</v>
      </c>
      <c r="BJ36" s="563">
        <f t="shared" ref="BJ36:BS45" si="16">$AE36</f>
        <v>4.593924225428677</v>
      </c>
      <c r="BK36" s="563">
        <f t="shared" si="16"/>
        <v>4.593924225428677</v>
      </c>
      <c r="BL36" s="563">
        <f t="shared" si="16"/>
        <v>4.593924225428677</v>
      </c>
      <c r="BM36" s="563">
        <f t="shared" si="16"/>
        <v>4.593924225428677</v>
      </c>
      <c r="BN36" s="564">
        <f t="shared" si="16"/>
        <v>4.593924225428677</v>
      </c>
      <c r="BO36" s="564">
        <f t="shared" si="16"/>
        <v>4.593924225428677</v>
      </c>
      <c r="BP36" s="564">
        <f t="shared" si="16"/>
        <v>4.593924225428677</v>
      </c>
      <c r="BQ36" s="564">
        <f t="shared" si="16"/>
        <v>4.593924225428677</v>
      </c>
      <c r="BR36" s="564">
        <f t="shared" si="16"/>
        <v>4.593924225428677</v>
      </c>
      <c r="BS36" s="564">
        <f t="shared" si="16"/>
        <v>4.593924225428677</v>
      </c>
    </row>
    <row r="37" spans="1:71" s="18" customFormat="1" ht="12.75" customHeight="1">
      <c r="A37" s="554">
        <v>0</v>
      </c>
      <c r="B37" s="555" t="s">
        <v>443</v>
      </c>
      <c r="C37" s="556" t="s">
        <v>491</v>
      </c>
      <c r="D37" s="557" t="s">
        <v>427</v>
      </c>
      <c r="E37" s="556" t="s">
        <v>430</v>
      </c>
      <c r="F37" s="566">
        <v>3.51</v>
      </c>
      <c r="G37" s="558">
        <f>F37*(1+EIA_AEO_OilForecast_2026!D$16)</f>
        <v>2.6877850700964689</v>
      </c>
      <c r="H37" s="558">
        <f>G37*(1+EIA_AEO_OilForecast_2026!E$16)</f>
        <v>3.0584949950039144</v>
      </c>
      <c r="I37" s="558">
        <f>H37*(1+EIA_AEO_OilForecast_2026!F$16)</f>
        <v>3.2775085219419546</v>
      </c>
      <c r="J37" s="558">
        <f>I37*(1+EIA_AEO_OilForecast_2026!G$16)</f>
        <v>3.4173562190386715</v>
      </c>
      <c r="K37" s="558">
        <f>J37*(1+EIA_AEO_OilForecast_2026!H$16)</f>
        <v>3.5083824950090952</v>
      </c>
      <c r="L37" s="558">
        <f>K37*(1+EIA_AEO_OilForecast_2026!I$16)</f>
        <v>3.464238433678466</v>
      </c>
      <c r="M37" s="558">
        <f>L37*(1+EIA_AEO_OilForecast_2026!J$16)</f>
        <v>3.5006345588213961</v>
      </c>
      <c r="N37" s="558">
        <f>M37*(1+EIA_AEO_OilForecast_2026!K$16)</f>
        <v>3.5753103064417795</v>
      </c>
      <c r="O37" s="558">
        <f>N37*(1+EIA_AEO_OilForecast_2026!L$16)</f>
        <v>3.6444746194292401</v>
      </c>
      <c r="P37" s="558">
        <f>O37*(1+EIA_AEO_OilForecast_2026!M$16)</f>
        <v>3.6754436279497313</v>
      </c>
      <c r="Q37" s="558">
        <f>P37*(1+EIA_AEO_OilForecast_2026!N$16)</f>
        <v>3.7256691459905533</v>
      </c>
      <c r="R37" s="558">
        <f>Q37*(1+EIA_AEO_OilForecast_2026!O$16)</f>
        <v>3.7789718673341373</v>
      </c>
      <c r="S37" s="558">
        <f>R37*(1+EIA_AEO_OilForecast_2026!P$16)</f>
        <v>3.8245956693407779</v>
      </c>
      <c r="T37" s="558">
        <f>S37*(1+EIA_AEO_OilForecast_2026!Q$16)</f>
        <v>3.849272722450142</v>
      </c>
      <c r="U37" s="558">
        <f>T37*(1+EIA_AEO_OilForecast_2026!R$16)</f>
        <v>3.8859191616356989</v>
      </c>
      <c r="V37" s="558">
        <f>U37*(1+EIA_AEO_OilForecast_2026!S$16)</f>
        <v>3.9354792408602299</v>
      </c>
      <c r="W37" s="558">
        <f>V37*(1+EIA_AEO_OilForecast_2026!T$16)</f>
        <v>3.9556092634182516</v>
      </c>
      <c r="X37" s="558">
        <f>W37*(1+EIA_AEO_OilForecast_2026!U$16)</f>
        <v>4.0024169118430235</v>
      </c>
      <c r="Y37" s="558">
        <f>X37*(1+EIA_AEO_OilForecast_2026!V$16)</f>
        <v>4.0537814503692466</v>
      </c>
      <c r="Z37" s="558">
        <f>Y37*(1+EIA_AEO_OilForecast_2026!W$16)</f>
        <v>4.1666277727653451</v>
      </c>
      <c r="AA37" s="558">
        <f>Z37*(1+EIA_AEO_OilForecast_2026!X$16)</f>
        <v>4.2318106593382465</v>
      </c>
      <c r="AB37" s="558">
        <f>AA37*(1+EIA_AEO_OilForecast_2026!Y$16)</f>
        <v>4.295965943729696</v>
      </c>
      <c r="AC37" s="558">
        <f>AB37*(1+EIA_AEO_OilForecast_2026!Z$16)</f>
        <v>4.3650578994723768</v>
      </c>
      <c r="AD37" s="558">
        <f>AC37*(1+EIA_AEO_OilForecast_2026!AA$16)</f>
        <v>4.4190749802415299</v>
      </c>
      <c r="AE37" s="558">
        <f>AD37*(1+EIA_AEO_OilForecast_2026!AB$16)</f>
        <v>4.5040988914119158</v>
      </c>
      <c r="AF37" s="559">
        <f t="shared" si="13"/>
        <v>4.5040988914119158</v>
      </c>
      <c r="AG37" s="559">
        <f t="shared" si="13"/>
        <v>4.5040988914119158</v>
      </c>
      <c r="AH37" s="559">
        <f t="shared" si="13"/>
        <v>4.5040988914119158</v>
      </c>
      <c r="AI37" s="559">
        <f t="shared" si="13"/>
        <v>4.5040988914119158</v>
      </c>
      <c r="AJ37" s="559">
        <f t="shared" si="13"/>
        <v>4.5040988914119158</v>
      </c>
      <c r="AK37" s="559">
        <f t="shared" si="13"/>
        <v>4.5040988914119158</v>
      </c>
      <c r="AL37" s="559">
        <f t="shared" si="13"/>
        <v>4.5040988914119158</v>
      </c>
      <c r="AM37" s="559">
        <f t="shared" si="13"/>
        <v>4.5040988914119158</v>
      </c>
      <c r="AN37" s="559">
        <f t="shared" si="13"/>
        <v>4.5040988914119158</v>
      </c>
      <c r="AO37" s="559">
        <f t="shared" si="13"/>
        <v>4.5040988914119158</v>
      </c>
      <c r="AP37" s="559">
        <f t="shared" si="14"/>
        <v>4.5040988914119158</v>
      </c>
      <c r="AQ37" s="559">
        <f t="shared" si="14"/>
        <v>4.5040988914119158</v>
      </c>
      <c r="AR37" s="559">
        <f t="shared" si="14"/>
        <v>4.5040988914119158</v>
      </c>
      <c r="AS37" s="559">
        <f t="shared" si="14"/>
        <v>4.5040988914119158</v>
      </c>
      <c r="AT37" s="559">
        <f t="shared" si="14"/>
        <v>4.5040988914119158</v>
      </c>
      <c r="AU37" s="559">
        <f t="shared" si="14"/>
        <v>4.5040988914119158</v>
      </c>
      <c r="AV37" s="559">
        <f t="shared" si="14"/>
        <v>4.5040988914119158</v>
      </c>
      <c r="AW37" s="559">
        <f t="shared" si="14"/>
        <v>4.5040988914119158</v>
      </c>
      <c r="AX37" s="559">
        <f t="shared" si="14"/>
        <v>4.5040988914119158</v>
      </c>
      <c r="AY37" s="559">
        <f t="shared" si="14"/>
        <v>4.5040988914119158</v>
      </c>
      <c r="AZ37" s="559">
        <f t="shared" si="15"/>
        <v>4.5040988914119158</v>
      </c>
      <c r="BA37" s="559">
        <f t="shared" si="15"/>
        <v>4.5040988914119158</v>
      </c>
      <c r="BB37" s="559">
        <f t="shared" si="15"/>
        <v>4.5040988914119158</v>
      </c>
      <c r="BC37" s="559">
        <f t="shared" si="15"/>
        <v>4.5040988914119158</v>
      </c>
      <c r="BD37" s="559">
        <f t="shared" si="15"/>
        <v>4.5040988914119158</v>
      </c>
      <c r="BE37" s="559">
        <f t="shared" si="15"/>
        <v>4.5040988914119158</v>
      </c>
      <c r="BF37" s="559">
        <f t="shared" si="15"/>
        <v>4.5040988914119158</v>
      </c>
      <c r="BG37" s="559">
        <f t="shared" si="15"/>
        <v>4.5040988914119158</v>
      </c>
      <c r="BH37" s="559">
        <f t="shared" si="15"/>
        <v>4.5040988914119158</v>
      </c>
      <c r="BI37" s="559">
        <f t="shared" si="15"/>
        <v>4.5040988914119158</v>
      </c>
      <c r="BJ37" s="559">
        <f t="shared" si="16"/>
        <v>4.5040988914119158</v>
      </c>
      <c r="BK37" s="559">
        <f t="shared" si="16"/>
        <v>4.5040988914119158</v>
      </c>
      <c r="BL37" s="559">
        <f t="shared" si="16"/>
        <v>4.5040988914119158</v>
      </c>
      <c r="BM37" s="559">
        <f t="shared" si="16"/>
        <v>4.5040988914119158</v>
      </c>
      <c r="BN37" s="560">
        <f t="shared" si="16"/>
        <v>4.5040988914119158</v>
      </c>
      <c r="BO37" s="560">
        <f t="shared" si="16"/>
        <v>4.5040988914119158</v>
      </c>
      <c r="BP37" s="560">
        <f t="shared" si="16"/>
        <v>4.5040988914119158</v>
      </c>
      <c r="BQ37" s="560">
        <f t="shared" si="16"/>
        <v>4.5040988914119158</v>
      </c>
      <c r="BR37" s="560">
        <f t="shared" si="16"/>
        <v>4.5040988914119158</v>
      </c>
      <c r="BS37" s="560">
        <f t="shared" si="16"/>
        <v>4.5040988914119158</v>
      </c>
    </row>
    <row r="38" spans="1:71" s="63" customFormat="1" ht="12.75" customHeight="1">
      <c r="A38" s="561">
        <v>0</v>
      </c>
      <c r="B38" s="553" t="s">
        <v>492</v>
      </c>
      <c r="C38" s="491" t="s">
        <v>493</v>
      </c>
      <c r="D38" s="551" t="s">
        <v>427</v>
      </c>
      <c r="E38" s="491"/>
      <c r="F38" s="565">
        <v>3.5458259999999999</v>
      </c>
      <c r="G38" s="562">
        <f>F38*(1+EIA_AEO_OilForecast_2026!D$16)</f>
        <v>2.7152188558290264</v>
      </c>
      <c r="H38" s="562">
        <f>G38*(1+EIA_AEO_OilForecast_2026!E$16)</f>
        <v>3.0897125567392449</v>
      </c>
      <c r="I38" s="562">
        <f>H38*(1+EIA_AEO_OilForecast_2026!F$16)</f>
        <v>3.3109615191804425</v>
      </c>
      <c r="J38" s="562">
        <f>I38*(1+EIA_AEO_OilForecast_2026!G$16)</f>
        <v>3.4522366190111158</v>
      </c>
      <c r="K38" s="562">
        <f>J38*(1+EIA_AEO_OilForecast_2026!H$16)</f>
        <v>3.5441919853983248</v>
      </c>
      <c r="L38" s="562">
        <f>K38*(1+EIA_AEO_OilForecast_2026!I$16)</f>
        <v>3.4995973528023878</v>
      </c>
      <c r="M38" s="562">
        <f>L38*(1+EIA_AEO_OilForecast_2026!J$16)</f>
        <v>3.5363649672841699</v>
      </c>
      <c r="N38" s="562">
        <f>M38*(1+EIA_AEO_OilForecast_2026!K$16)</f>
        <v>3.6118029181336837</v>
      </c>
      <c r="O38" s="562">
        <f>N38*(1+EIA_AEO_OilForecast_2026!L$16)</f>
        <v>3.681673180031996</v>
      </c>
      <c r="P38" s="562">
        <f>O38*(1+EIA_AEO_OilForecast_2026!M$16)</f>
        <v>3.7129582841933004</v>
      </c>
      <c r="Q38" s="562">
        <f>P38*(1+EIA_AEO_OilForecast_2026!N$16)</f>
        <v>3.763696445940484</v>
      </c>
      <c r="R38" s="562">
        <f>Q38*(1+EIA_AEO_OilForecast_2026!O$16)</f>
        <v>3.8175432195048247</v>
      </c>
      <c r="S38" s="562">
        <f>R38*(1+EIA_AEO_OilForecast_2026!P$16)</f>
        <v>3.8636326962495535</v>
      </c>
      <c r="T38" s="562">
        <f>S38*(1+EIA_AEO_OilForecast_2026!Q$16)</f>
        <v>3.88856162403262</v>
      </c>
      <c r="U38" s="562">
        <f>T38*(1+EIA_AEO_OilForecast_2026!R$16)</f>
        <v>3.9255821074718127</v>
      </c>
      <c r="V38" s="562">
        <f>U38*(1+EIA_AEO_OilForecast_2026!S$16)</f>
        <v>3.9756480383767707</v>
      </c>
      <c r="W38" s="562">
        <f>V38*(1+EIA_AEO_OilForecast_2026!T$16)</f>
        <v>3.9959835248060638</v>
      </c>
      <c r="X38" s="562">
        <f>W38*(1+EIA_AEO_OilForecast_2026!U$16)</f>
        <v>4.0432689312970647</v>
      </c>
      <c r="Y38" s="562">
        <f>X38*(1+EIA_AEO_OilForecast_2026!V$16)</f>
        <v>4.0951577393267753</v>
      </c>
      <c r="Z38" s="562">
        <f>Y38*(1+EIA_AEO_OilForecast_2026!W$16)</f>
        <v>4.2091558658100992</v>
      </c>
      <c r="AA38" s="562">
        <f>Z38*(1+EIA_AEO_OilForecast_2026!X$16)</f>
        <v>4.2750040635209947</v>
      </c>
      <c r="AB38" s="562">
        <f>AA38*(1+EIA_AEO_OilForecast_2026!Y$16)</f>
        <v>4.3398141704818487</v>
      </c>
      <c r="AC38" s="562">
        <f>AB38*(1+EIA_AEO_OilForecast_2026!Z$16)</f>
        <v>4.4096113365967335</v>
      </c>
      <c r="AD38" s="562">
        <f>AC38*(1+EIA_AEO_OilForecast_2026!AA$16)</f>
        <v>4.4641797609372924</v>
      </c>
      <c r="AE38" s="562">
        <f>AD38*(1+EIA_AEO_OilForecast_2026!AB$16)</f>
        <v>4.5500714973616923</v>
      </c>
      <c r="AF38" s="563">
        <f t="shared" si="13"/>
        <v>4.5500714973616923</v>
      </c>
      <c r="AG38" s="563">
        <f t="shared" si="13"/>
        <v>4.5500714973616923</v>
      </c>
      <c r="AH38" s="563">
        <f t="shared" si="13"/>
        <v>4.5500714973616923</v>
      </c>
      <c r="AI38" s="563">
        <f t="shared" si="13"/>
        <v>4.5500714973616923</v>
      </c>
      <c r="AJ38" s="563">
        <f t="shared" si="13"/>
        <v>4.5500714973616923</v>
      </c>
      <c r="AK38" s="563">
        <f t="shared" si="13"/>
        <v>4.5500714973616923</v>
      </c>
      <c r="AL38" s="563">
        <f t="shared" si="13"/>
        <v>4.5500714973616923</v>
      </c>
      <c r="AM38" s="563">
        <f t="shared" si="13"/>
        <v>4.5500714973616923</v>
      </c>
      <c r="AN38" s="563">
        <f t="shared" si="13"/>
        <v>4.5500714973616923</v>
      </c>
      <c r="AO38" s="563">
        <f t="shared" si="13"/>
        <v>4.5500714973616923</v>
      </c>
      <c r="AP38" s="563">
        <f t="shared" si="14"/>
        <v>4.5500714973616923</v>
      </c>
      <c r="AQ38" s="563">
        <f t="shared" si="14"/>
        <v>4.5500714973616923</v>
      </c>
      <c r="AR38" s="563">
        <f t="shared" si="14"/>
        <v>4.5500714973616923</v>
      </c>
      <c r="AS38" s="563">
        <f t="shared" si="14"/>
        <v>4.5500714973616923</v>
      </c>
      <c r="AT38" s="563">
        <f t="shared" si="14"/>
        <v>4.5500714973616923</v>
      </c>
      <c r="AU38" s="563">
        <f t="shared" si="14"/>
        <v>4.5500714973616923</v>
      </c>
      <c r="AV38" s="563">
        <f t="shared" si="14"/>
        <v>4.5500714973616923</v>
      </c>
      <c r="AW38" s="563">
        <f t="shared" si="14"/>
        <v>4.5500714973616923</v>
      </c>
      <c r="AX38" s="563">
        <f t="shared" si="14"/>
        <v>4.5500714973616923</v>
      </c>
      <c r="AY38" s="563">
        <f t="shared" si="14"/>
        <v>4.5500714973616923</v>
      </c>
      <c r="AZ38" s="563">
        <f t="shared" si="15"/>
        <v>4.5500714973616923</v>
      </c>
      <c r="BA38" s="563">
        <f t="shared" si="15"/>
        <v>4.5500714973616923</v>
      </c>
      <c r="BB38" s="563">
        <f t="shared" si="15"/>
        <v>4.5500714973616923</v>
      </c>
      <c r="BC38" s="563">
        <f t="shared" si="15"/>
        <v>4.5500714973616923</v>
      </c>
      <c r="BD38" s="563">
        <f t="shared" si="15"/>
        <v>4.5500714973616923</v>
      </c>
      <c r="BE38" s="563">
        <f t="shared" si="15"/>
        <v>4.5500714973616923</v>
      </c>
      <c r="BF38" s="563">
        <f t="shared" si="15"/>
        <v>4.5500714973616923</v>
      </c>
      <c r="BG38" s="563">
        <f t="shared" si="15"/>
        <v>4.5500714973616923</v>
      </c>
      <c r="BH38" s="563">
        <f t="shared" si="15"/>
        <v>4.5500714973616923</v>
      </c>
      <c r="BI38" s="563">
        <f t="shared" si="15"/>
        <v>4.5500714973616923</v>
      </c>
      <c r="BJ38" s="563">
        <f t="shared" si="16"/>
        <v>4.5500714973616923</v>
      </c>
      <c r="BK38" s="563">
        <f t="shared" si="16"/>
        <v>4.5500714973616923</v>
      </c>
      <c r="BL38" s="563">
        <f t="shared" si="16"/>
        <v>4.5500714973616923</v>
      </c>
      <c r="BM38" s="563">
        <f t="shared" si="16"/>
        <v>4.5500714973616923</v>
      </c>
      <c r="BN38" s="564">
        <f t="shared" si="16"/>
        <v>4.5500714973616923</v>
      </c>
      <c r="BO38" s="564">
        <f t="shared" si="16"/>
        <v>4.5500714973616923</v>
      </c>
      <c r="BP38" s="564">
        <f t="shared" si="16"/>
        <v>4.5500714973616923</v>
      </c>
      <c r="BQ38" s="564">
        <f t="shared" si="16"/>
        <v>4.5500714973616923</v>
      </c>
      <c r="BR38" s="564">
        <f t="shared" si="16"/>
        <v>4.5500714973616923</v>
      </c>
      <c r="BS38" s="564">
        <f t="shared" si="16"/>
        <v>4.5500714973616923</v>
      </c>
    </row>
    <row r="39" spans="1:71" s="18" customFormat="1" ht="12.75" customHeight="1">
      <c r="A39" s="554">
        <v>0</v>
      </c>
      <c r="B39" s="555" t="s">
        <v>494</v>
      </c>
      <c r="C39" s="556" t="s">
        <v>495</v>
      </c>
      <c r="D39" s="557" t="s">
        <v>419</v>
      </c>
      <c r="E39" s="556"/>
      <c r="F39" s="566">
        <v>4.6566080000000003</v>
      </c>
      <c r="G39" s="558">
        <f>F39*(1+EIA_AEO_OilForecast_2026!D$16)</f>
        <v>3.5658009856671735</v>
      </c>
      <c r="H39" s="558">
        <f>G39*(1+EIA_AEO_OilForecast_2026!E$16)</f>
        <v>4.0576103309672904</v>
      </c>
      <c r="I39" s="558">
        <f>H39*(1+EIA_AEO_OilForecast_2026!F$16)</f>
        <v>4.34816877588122</v>
      </c>
      <c r="J39" s="558">
        <f>I39*(1+EIA_AEO_OilForecast_2026!G$16)</f>
        <v>4.5337003727707215</v>
      </c>
      <c r="K39" s="558">
        <f>J39*(1+EIA_AEO_OilForecast_2026!H$16)</f>
        <v>4.6544621063587792</v>
      </c>
      <c r="L39" s="558">
        <f>K39*(1+EIA_AEO_OilForecast_2026!I$16)</f>
        <v>4.5958975510468996</v>
      </c>
      <c r="M39" s="558">
        <f>L39*(1+EIA_AEO_OilForecast_2026!J$16)</f>
        <v>4.6441831600239851</v>
      </c>
      <c r="N39" s="558">
        <f>M39*(1+EIA_AEO_OilForecast_2026!K$16)</f>
        <v>4.7432531554014945</v>
      </c>
      <c r="O39" s="558">
        <f>N39*(1+EIA_AEO_OilForecast_2026!L$16)</f>
        <v>4.835011301604319</v>
      </c>
      <c r="P39" s="558">
        <f>O39*(1+EIA_AEO_OilForecast_2026!M$16)</f>
        <v>4.8760969234928053</v>
      </c>
      <c r="Q39" s="558">
        <f>P39*(1+EIA_AEO_OilForecast_2026!N$16)</f>
        <v>4.942729558567744</v>
      </c>
      <c r="R39" s="558">
        <f>Q39*(1+EIA_AEO_OilForecast_2026!O$16)</f>
        <v>5.0134446237045829</v>
      </c>
      <c r="S39" s="558">
        <f>R39*(1+EIA_AEO_OilForecast_2026!P$16)</f>
        <v>5.0739723050192662</v>
      </c>
      <c r="T39" s="558">
        <f>S39*(1+EIA_AEO_OilForecast_2026!Q$16)</f>
        <v>5.1067105850550183</v>
      </c>
      <c r="U39" s="558">
        <f>T39*(1+EIA_AEO_OilForecast_2026!R$16)</f>
        <v>5.1553282778991711</v>
      </c>
      <c r="V39" s="558">
        <f>U39*(1+EIA_AEO_OilForecast_2026!S$16)</f>
        <v>5.2210780959611611</v>
      </c>
      <c r="W39" s="558">
        <f>V39*(1+EIA_AEO_OilForecast_2026!T$16)</f>
        <v>5.2477839717685297</v>
      </c>
      <c r="X39" s="558">
        <f>W39*(1+EIA_AEO_OilForecast_2026!U$16)</f>
        <v>5.3098822253628262</v>
      </c>
      <c r="Y39" s="558">
        <f>X39*(1+EIA_AEO_OilForecast_2026!V$16)</f>
        <v>5.3780259635444558</v>
      </c>
      <c r="Z39" s="558">
        <f>Y39*(1+EIA_AEO_OilForecast_2026!W$16)</f>
        <v>5.5277356751228748</v>
      </c>
      <c r="AA39" s="558">
        <f>Z39*(1+EIA_AEO_OilForecast_2026!X$16)</f>
        <v>5.6142117865412402</v>
      </c>
      <c r="AB39" s="558">
        <f>AA39*(1+EIA_AEO_OilForecast_2026!Y$16)</f>
        <v>5.6993246100567667</v>
      </c>
      <c r="AC39" s="558">
        <f>AB39*(1+EIA_AEO_OilForecast_2026!Z$16)</f>
        <v>5.7909867621499327</v>
      </c>
      <c r="AD39" s="558">
        <f>AC39*(1+EIA_AEO_OilForecast_2026!AA$16)</f>
        <v>5.8626495457528627</v>
      </c>
      <c r="AE39" s="558">
        <f>AD39*(1+EIA_AEO_OilForecast_2026!AB$16)</f>
        <v>5.9754481283589334</v>
      </c>
      <c r="AF39" s="559">
        <f t="shared" si="13"/>
        <v>5.9754481283589334</v>
      </c>
      <c r="AG39" s="559">
        <f t="shared" si="13"/>
        <v>5.9754481283589334</v>
      </c>
      <c r="AH39" s="559">
        <f t="shared" si="13"/>
        <v>5.9754481283589334</v>
      </c>
      <c r="AI39" s="559">
        <f t="shared" si="13"/>
        <v>5.9754481283589334</v>
      </c>
      <c r="AJ39" s="559">
        <f t="shared" si="13"/>
        <v>5.9754481283589334</v>
      </c>
      <c r="AK39" s="559">
        <f t="shared" si="13"/>
        <v>5.9754481283589334</v>
      </c>
      <c r="AL39" s="559">
        <f t="shared" si="13"/>
        <v>5.9754481283589334</v>
      </c>
      <c r="AM39" s="559">
        <f t="shared" si="13"/>
        <v>5.9754481283589334</v>
      </c>
      <c r="AN39" s="559">
        <f t="shared" si="13"/>
        <v>5.9754481283589334</v>
      </c>
      <c r="AO39" s="559">
        <f t="shared" si="13"/>
        <v>5.9754481283589334</v>
      </c>
      <c r="AP39" s="559">
        <f t="shared" si="14"/>
        <v>5.9754481283589334</v>
      </c>
      <c r="AQ39" s="559">
        <f t="shared" si="14"/>
        <v>5.9754481283589334</v>
      </c>
      <c r="AR39" s="559">
        <f t="shared" si="14"/>
        <v>5.9754481283589334</v>
      </c>
      <c r="AS39" s="559">
        <f t="shared" si="14"/>
        <v>5.9754481283589334</v>
      </c>
      <c r="AT39" s="559">
        <f t="shared" si="14"/>
        <v>5.9754481283589334</v>
      </c>
      <c r="AU39" s="559">
        <f t="shared" si="14"/>
        <v>5.9754481283589334</v>
      </c>
      <c r="AV39" s="559">
        <f t="shared" si="14"/>
        <v>5.9754481283589334</v>
      </c>
      <c r="AW39" s="559">
        <f t="shared" si="14"/>
        <v>5.9754481283589334</v>
      </c>
      <c r="AX39" s="559">
        <f t="shared" si="14"/>
        <v>5.9754481283589334</v>
      </c>
      <c r="AY39" s="559">
        <f t="shared" si="14"/>
        <v>5.9754481283589334</v>
      </c>
      <c r="AZ39" s="559">
        <f t="shared" si="15"/>
        <v>5.9754481283589334</v>
      </c>
      <c r="BA39" s="559">
        <f t="shared" si="15"/>
        <v>5.9754481283589334</v>
      </c>
      <c r="BB39" s="559">
        <f t="shared" si="15"/>
        <v>5.9754481283589334</v>
      </c>
      <c r="BC39" s="559">
        <f t="shared" si="15"/>
        <v>5.9754481283589334</v>
      </c>
      <c r="BD39" s="559">
        <f t="shared" si="15"/>
        <v>5.9754481283589334</v>
      </c>
      <c r="BE39" s="559">
        <f t="shared" si="15"/>
        <v>5.9754481283589334</v>
      </c>
      <c r="BF39" s="559">
        <f t="shared" si="15"/>
        <v>5.9754481283589334</v>
      </c>
      <c r="BG39" s="559">
        <f t="shared" si="15"/>
        <v>5.9754481283589334</v>
      </c>
      <c r="BH39" s="559">
        <f t="shared" si="15"/>
        <v>5.9754481283589334</v>
      </c>
      <c r="BI39" s="559">
        <f t="shared" si="15"/>
        <v>5.9754481283589334</v>
      </c>
      <c r="BJ39" s="559">
        <f t="shared" si="16"/>
        <v>5.9754481283589334</v>
      </c>
      <c r="BK39" s="559">
        <f t="shared" si="16"/>
        <v>5.9754481283589334</v>
      </c>
      <c r="BL39" s="559">
        <f t="shared" si="16"/>
        <v>5.9754481283589334</v>
      </c>
      <c r="BM39" s="559">
        <f t="shared" si="16"/>
        <v>5.9754481283589334</v>
      </c>
      <c r="BN39" s="560">
        <f t="shared" si="16"/>
        <v>5.9754481283589334</v>
      </c>
      <c r="BO39" s="560">
        <f t="shared" si="16"/>
        <v>5.9754481283589334</v>
      </c>
      <c r="BP39" s="560">
        <f t="shared" si="16"/>
        <v>5.9754481283589334</v>
      </c>
      <c r="BQ39" s="560">
        <f t="shared" si="16"/>
        <v>5.9754481283589334</v>
      </c>
      <c r="BR39" s="560">
        <f t="shared" si="16"/>
        <v>5.9754481283589334</v>
      </c>
      <c r="BS39" s="560">
        <f t="shared" si="16"/>
        <v>5.9754481283589334</v>
      </c>
    </row>
    <row r="40" spans="1:71" s="63" customFormat="1" ht="12.75" customHeight="1">
      <c r="A40" s="561">
        <v>0</v>
      </c>
      <c r="B40" s="553" t="s">
        <v>496</v>
      </c>
      <c r="C40" s="491" t="s">
        <v>497</v>
      </c>
      <c r="D40" s="551" t="s">
        <v>427</v>
      </c>
      <c r="E40" s="491"/>
      <c r="F40" s="565">
        <v>3.6751320000000001</v>
      </c>
      <c r="G40" s="562">
        <f>F40*(1+EIA_AEO_OilForecast_2026!D$16)</f>
        <v>2.8142350200096229</v>
      </c>
      <c r="H40" s="562">
        <f>G40*(1+EIA_AEO_OilForecast_2026!E$16)</f>
        <v>3.2023854210765599</v>
      </c>
      <c r="I40" s="562">
        <f>H40*(1+EIA_AEO_OilForecast_2026!F$16)</f>
        <v>3.4317026920973155</v>
      </c>
      <c r="J40" s="562">
        <f>I40*(1+EIA_AEO_OilForecast_2026!G$16)</f>
        <v>3.5781296854666751</v>
      </c>
      <c r="K40" s="562">
        <f>J40*(1+EIA_AEO_OilForecast_2026!H$16)</f>
        <v>3.6734383976204459</v>
      </c>
      <c r="L40" s="562">
        <f>K40*(1+EIA_AEO_OilForecast_2026!I$16)</f>
        <v>3.6272175279890622</v>
      </c>
      <c r="M40" s="562">
        <f>L40*(1+EIA_AEO_OilForecast_2026!J$16)</f>
        <v>3.6653259508348706</v>
      </c>
      <c r="N40" s="562">
        <f>M40*(1+EIA_AEO_OilForecast_2026!K$16)</f>
        <v>3.743514905166379</v>
      </c>
      <c r="O40" s="562">
        <f>N40*(1+EIA_AEO_OilForecast_2026!L$16)</f>
        <v>3.8159331330633113</v>
      </c>
      <c r="P40" s="562">
        <f>O40*(1+EIA_AEO_OilForecast_2026!M$16)</f>
        <v>3.8483591143231206</v>
      </c>
      <c r="Q40" s="562">
        <f>P40*(1+EIA_AEO_OilForecast_2026!N$16)</f>
        <v>3.9009475498126935</v>
      </c>
      <c r="R40" s="562">
        <f>Q40*(1+EIA_AEO_OilForecast_2026!O$16)</f>
        <v>3.9567579591850266</v>
      </c>
      <c r="S40" s="562">
        <f>R40*(1+EIA_AEO_OilForecast_2026!P$16)</f>
        <v>4.0045281855999182</v>
      </c>
      <c r="T40" s="562">
        <f>S40*(1+EIA_AEO_OilForecast_2026!Q$16)</f>
        <v>4.0303661991463349</v>
      </c>
      <c r="U40" s="562">
        <f>T40*(1+EIA_AEO_OilForecast_2026!R$16)</f>
        <v>4.0687367123477296</v>
      </c>
      <c r="V40" s="562">
        <f>U40*(1+EIA_AEO_OilForecast_2026!S$16)</f>
        <v>4.120628402684086</v>
      </c>
      <c r="W40" s="562">
        <f>V40*(1+EIA_AEO_OilForecast_2026!T$16)</f>
        <v>4.1417054653802987</v>
      </c>
      <c r="X40" s="562">
        <f>W40*(1+EIA_AEO_OilForecast_2026!U$16)</f>
        <v>4.1907152336340392</v>
      </c>
      <c r="Y40" s="562">
        <f>X40*(1+EIA_AEO_OilForecast_2026!V$16)</f>
        <v>4.2444962761420042</v>
      </c>
      <c r="Z40" s="562">
        <f>Y40*(1+EIA_AEO_OilForecast_2026!W$16)</f>
        <v>4.3626515839825224</v>
      </c>
      <c r="AA40" s="562">
        <f>Z40*(1+EIA_AEO_OilForecast_2026!X$16)</f>
        <v>4.4309010746652691</v>
      </c>
      <c r="AB40" s="562">
        <f>AA40*(1+EIA_AEO_OilForecast_2026!Y$16)</f>
        <v>4.4980746184362426</v>
      </c>
      <c r="AC40" s="562">
        <f>AB40*(1+EIA_AEO_OilForecast_2026!Z$16)</f>
        <v>4.5704170849583248</v>
      </c>
      <c r="AD40" s="562">
        <f>AC40*(1+EIA_AEO_OilForecast_2026!AA$16)</f>
        <v>4.6269754616196632</v>
      </c>
      <c r="AE40" s="562">
        <f>AD40*(1+EIA_AEO_OilForecast_2026!AB$16)</f>
        <v>4.7159994207955727</v>
      </c>
      <c r="AF40" s="563">
        <f t="shared" si="13"/>
        <v>4.7159994207955727</v>
      </c>
      <c r="AG40" s="563">
        <f t="shared" si="13"/>
        <v>4.7159994207955727</v>
      </c>
      <c r="AH40" s="563">
        <f t="shared" si="13"/>
        <v>4.7159994207955727</v>
      </c>
      <c r="AI40" s="563">
        <f t="shared" si="13"/>
        <v>4.7159994207955727</v>
      </c>
      <c r="AJ40" s="563">
        <f t="shared" si="13"/>
        <v>4.7159994207955727</v>
      </c>
      <c r="AK40" s="563">
        <f t="shared" si="13"/>
        <v>4.7159994207955727</v>
      </c>
      <c r="AL40" s="563">
        <f t="shared" si="13"/>
        <v>4.7159994207955727</v>
      </c>
      <c r="AM40" s="563">
        <f t="shared" si="13"/>
        <v>4.7159994207955727</v>
      </c>
      <c r="AN40" s="563">
        <f t="shared" si="13"/>
        <v>4.7159994207955727</v>
      </c>
      <c r="AO40" s="563">
        <f t="shared" si="13"/>
        <v>4.7159994207955727</v>
      </c>
      <c r="AP40" s="563">
        <f t="shared" si="14"/>
        <v>4.7159994207955727</v>
      </c>
      <c r="AQ40" s="563">
        <f t="shared" si="14"/>
        <v>4.7159994207955727</v>
      </c>
      <c r="AR40" s="563">
        <f t="shared" si="14"/>
        <v>4.7159994207955727</v>
      </c>
      <c r="AS40" s="563">
        <f t="shared" si="14"/>
        <v>4.7159994207955727</v>
      </c>
      <c r="AT40" s="563">
        <f t="shared" si="14"/>
        <v>4.7159994207955727</v>
      </c>
      <c r="AU40" s="563">
        <f t="shared" si="14"/>
        <v>4.7159994207955727</v>
      </c>
      <c r="AV40" s="563">
        <f t="shared" si="14"/>
        <v>4.7159994207955727</v>
      </c>
      <c r="AW40" s="563">
        <f t="shared" si="14"/>
        <v>4.7159994207955727</v>
      </c>
      <c r="AX40" s="563">
        <f t="shared" si="14"/>
        <v>4.7159994207955727</v>
      </c>
      <c r="AY40" s="563">
        <f t="shared" si="14"/>
        <v>4.7159994207955727</v>
      </c>
      <c r="AZ40" s="563">
        <f t="shared" si="15"/>
        <v>4.7159994207955727</v>
      </c>
      <c r="BA40" s="563">
        <f t="shared" si="15"/>
        <v>4.7159994207955727</v>
      </c>
      <c r="BB40" s="563">
        <f t="shared" si="15"/>
        <v>4.7159994207955727</v>
      </c>
      <c r="BC40" s="563">
        <f t="shared" si="15"/>
        <v>4.7159994207955727</v>
      </c>
      <c r="BD40" s="563">
        <f t="shared" si="15"/>
        <v>4.7159994207955727</v>
      </c>
      <c r="BE40" s="563">
        <f t="shared" si="15"/>
        <v>4.7159994207955727</v>
      </c>
      <c r="BF40" s="563">
        <f t="shared" si="15"/>
        <v>4.7159994207955727</v>
      </c>
      <c r="BG40" s="563">
        <f t="shared" si="15"/>
        <v>4.7159994207955727</v>
      </c>
      <c r="BH40" s="563">
        <f t="shared" si="15"/>
        <v>4.7159994207955727</v>
      </c>
      <c r="BI40" s="563">
        <f t="shared" si="15"/>
        <v>4.7159994207955727</v>
      </c>
      <c r="BJ40" s="563">
        <f t="shared" si="16"/>
        <v>4.7159994207955727</v>
      </c>
      <c r="BK40" s="563">
        <f t="shared" si="16"/>
        <v>4.7159994207955727</v>
      </c>
      <c r="BL40" s="563">
        <f t="shared" si="16"/>
        <v>4.7159994207955727</v>
      </c>
      <c r="BM40" s="563">
        <f t="shared" si="16"/>
        <v>4.7159994207955727</v>
      </c>
      <c r="BN40" s="564">
        <f t="shared" si="16"/>
        <v>4.7159994207955727</v>
      </c>
      <c r="BO40" s="564">
        <f t="shared" si="16"/>
        <v>4.7159994207955727</v>
      </c>
      <c r="BP40" s="564">
        <f t="shared" si="16"/>
        <v>4.7159994207955727</v>
      </c>
      <c r="BQ40" s="564">
        <f t="shared" si="16"/>
        <v>4.7159994207955727</v>
      </c>
      <c r="BR40" s="564">
        <f t="shared" si="16"/>
        <v>4.7159994207955727</v>
      </c>
      <c r="BS40" s="564">
        <f t="shared" si="16"/>
        <v>4.7159994207955727</v>
      </c>
    </row>
    <row r="41" spans="1:71" s="18" customFormat="1" ht="12.75" customHeight="1">
      <c r="A41" s="554">
        <v>0</v>
      </c>
      <c r="B41" s="555" t="s">
        <v>443</v>
      </c>
      <c r="C41" s="556" t="s">
        <v>498</v>
      </c>
      <c r="D41" s="557" t="s">
        <v>427</v>
      </c>
      <c r="E41" s="556" t="s">
        <v>430</v>
      </c>
      <c r="F41" s="566">
        <v>4.4800000000000004</v>
      </c>
      <c r="G41" s="558">
        <f>F41*(1+EIA_AEO_OilForecast_2026!D$16)</f>
        <v>3.4305632803510493</v>
      </c>
      <c r="H41" s="558">
        <f>G41*(1+EIA_AEO_OilForecast_2026!E$16)</f>
        <v>3.9037201075833443</v>
      </c>
      <c r="I41" s="558">
        <f>H41*(1+EIA_AEO_OilForecast_2026!F$16)</f>
        <v>4.1832587402563979</v>
      </c>
      <c r="J41" s="558">
        <f>I41*(1+EIA_AEO_OilForecast_2026!G$16)</f>
        <v>4.3617538066362531</v>
      </c>
      <c r="K41" s="558">
        <f>J41*(1+EIA_AEO_OilForecast_2026!H$16)</f>
        <v>4.4779354922053409</v>
      </c>
      <c r="L41" s="558">
        <f>K41*(1+EIA_AEO_OilForecast_2026!I$16)</f>
        <v>4.4215920748944528</v>
      </c>
      <c r="M41" s="558">
        <f>L41*(1+EIA_AEO_OilForecast_2026!J$16)</f>
        <v>4.4680463884671955</v>
      </c>
      <c r="N41" s="558">
        <f>M41*(1+EIA_AEO_OilForecast_2026!K$16)</f>
        <v>4.5633590236066022</v>
      </c>
      <c r="O41" s="558">
        <f>N41*(1+EIA_AEO_OilForecast_2026!L$16)</f>
        <v>4.651637121094871</v>
      </c>
      <c r="P41" s="558">
        <f>O41*(1+EIA_AEO_OilForecast_2026!M$16)</f>
        <v>4.6911645165854123</v>
      </c>
      <c r="Q41" s="558">
        <f>P41*(1+EIA_AEO_OilForecast_2026!N$16)</f>
        <v>4.7552700210933558</v>
      </c>
      <c r="R41" s="558">
        <f>Q41*(1+EIA_AEO_OilForecast_2026!O$16)</f>
        <v>4.8233031241187847</v>
      </c>
      <c r="S41" s="558">
        <f>R41*(1+EIA_AEO_OilForecast_2026!P$16)</f>
        <v>4.8815352132896539</v>
      </c>
      <c r="T41" s="558">
        <f>S41*(1+EIA_AEO_OilForecast_2026!Q$16)</f>
        <v>4.9130318508765347</v>
      </c>
      <c r="U41" s="558">
        <f>T41*(1+EIA_AEO_OilForecast_2026!R$16)</f>
        <v>4.9598056535977015</v>
      </c>
      <c r="V41" s="558">
        <f>U41*(1+EIA_AEO_OilForecast_2026!S$16)</f>
        <v>5.0230618230922595</v>
      </c>
      <c r="W41" s="558">
        <f>V41*(1+EIA_AEO_OilForecast_2026!T$16)</f>
        <v>5.0487548433372558</v>
      </c>
      <c r="X41" s="558">
        <f>W41*(1+EIA_AEO_OilForecast_2026!U$16)</f>
        <v>5.1084979387626053</v>
      </c>
      <c r="Y41" s="558">
        <f>X41*(1+EIA_AEO_OilForecast_2026!V$16)</f>
        <v>5.1740572357989247</v>
      </c>
      <c r="Z41" s="558">
        <f>Y41*(1+EIA_AEO_OilForecast_2026!W$16)</f>
        <v>5.3180890091136028</v>
      </c>
      <c r="AA41" s="558">
        <f>Z41*(1+EIA_AEO_OilForecast_2026!X$16)</f>
        <v>5.401285399953089</v>
      </c>
      <c r="AB41" s="558">
        <f>AA41*(1+EIA_AEO_OilForecast_2026!Y$16)</f>
        <v>5.4831702073814919</v>
      </c>
      <c r="AC41" s="558">
        <f>AB41*(1+EIA_AEO_OilForecast_2026!Z$16)</f>
        <v>5.5713559514633175</v>
      </c>
      <c r="AD41" s="558">
        <f>AC41*(1+EIA_AEO_OilForecast_2026!AA$16)</f>
        <v>5.6403008294820651</v>
      </c>
      <c r="AE41" s="558">
        <f>AD41*(1+EIA_AEO_OilForecast_2026!AB$16)</f>
        <v>5.7488213770727574</v>
      </c>
      <c r="AF41" s="559">
        <f t="shared" si="13"/>
        <v>5.7488213770727574</v>
      </c>
      <c r="AG41" s="559">
        <f t="shared" si="13"/>
        <v>5.7488213770727574</v>
      </c>
      <c r="AH41" s="559">
        <f t="shared" si="13"/>
        <v>5.7488213770727574</v>
      </c>
      <c r="AI41" s="559">
        <f t="shared" si="13"/>
        <v>5.7488213770727574</v>
      </c>
      <c r="AJ41" s="559">
        <f t="shared" si="13"/>
        <v>5.7488213770727574</v>
      </c>
      <c r="AK41" s="559">
        <f t="shared" si="13"/>
        <v>5.7488213770727574</v>
      </c>
      <c r="AL41" s="559">
        <f t="shared" si="13"/>
        <v>5.7488213770727574</v>
      </c>
      <c r="AM41" s="559">
        <f t="shared" si="13"/>
        <v>5.7488213770727574</v>
      </c>
      <c r="AN41" s="559">
        <f t="shared" si="13"/>
        <v>5.7488213770727574</v>
      </c>
      <c r="AO41" s="559">
        <f t="shared" si="13"/>
        <v>5.7488213770727574</v>
      </c>
      <c r="AP41" s="559">
        <f t="shared" si="14"/>
        <v>5.7488213770727574</v>
      </c>
      <c r="AQ41" s="559">
        <f t="shared" si="14"/>
        <v>5.7488213770727574</v>
      </c>
      <c r="AR41" s="559">
        <f t="shared" si="14"/>
        <v>5.7488213770727574</v>
      </c>
      <c r="AS41" s="559">
        <f t="shared" si="14"/>
        <v>5.7488213770727574</v>
      </c>
      <c r="AT41" s="559">
        <f t="shared" si="14"/>
        <v>5.7488213770727574</v>
      </c>
      <c r="AU41" s="559">
        <f t="shared" si="14"/>
        <v>5.7488213770727574</v>
      </c>
      <c r="AV41" s="559">
        <f t="shared" si="14"/>
        <v>5.7488213770727574</v>
      </c>
      <c r="AW41" s="559">
        <f t="shared" si="14"/>
        <v>5.7488213770727574</v>
      </c>
      <c r="AX41" s="559">
        <f t="shared" si="14"/>
        <v>5.7488213770727574</v>
      </c>
      <c r="AY41" s="559">
        <f t="shared" si="14"/>
        <v>5.7488213770727574</v>
      </c>
      <c r="AZ41" s="559">
        <f t="shared" si="15"/>
        <v>5.7488213770727574</v>
      </c>
      <c r="BA41" s="559">
        <f t="shared" si="15"/>
        <v>5.7488213770727574</v>
      </c>
      <c r="BB41" s="559">
        <f t="shared" si="15"/>
        <v>5.7488213770727574</v>
      </c>
      <c r="BC41" s="559">
        <f t="shared" si="15"/>
        <v>5.7488213770727574</v>
      </c>
      <c r="BD41" s="559">
        <f t="shared" si="15"/>
        <v>5.7488213770727574</v>
      </c>
      <c r="BE41" s="559">
        <f t="shared" si="15"/>
        <v>5.7488213770727574</v>
      </c>
      <c r="BF41" s="559">
        <f t="shared" si="15"/>
        <v>5.7488213770727574</v>
      </c>
      <c r="BG41" s="559">
        <f t="shared" si="15"/>
        <v>5.7488213770727574</v>
      </c>
      <c r="BH41" s="559">
        <f t="shared" si="15"/>
        <v>5.7488213770727574</v>
      </c>
      <c r="BI41" s="559">
        <f t="shared" si="15"/>
        <v>5.7488213770727574</v>
      </c>
      <c r="BJ41" s="559">
        <f t="shared" si="16"/>
        <v>5.7488213770727574</v>
      </c>
      <c r="BK41" s="559">
        <f t="shared" si="16"/>
        <v>5.7488213770727574</v>
      </c>
      <c r="BL41" s="559">
        <f t="shared" si="16"/>
        <v>5.7488213770727574</v>
      </c>
      <c r="BM41" s="559">
        <f t="shared" si="16"/>
        <v>5.7488213770727574</v>
      </c>
      <c r="BN41" s="560">
        <f t="shared" si="16"/>
        <v>5.7488213770727574</v>
      </c>
      <c r="BO41" s="560">
        <f t="shared" si="16"/>
        <v>5.7488213770727574</v>
      </c>
      <c r="BP41" s="560">
        <f t="shared" si="16"/>
        <v>5.7488213770727574</v>
      </c>
      <c r="BQ41" s="560">
        <f t="shared" si="16"/>
        <v>5.7488213770727574</v>
      </c>
      <c r="BR41" s="560">
        <f t="shared" si="16"/>
        <v>5.7488213770727574</v>
      </c>
      <c r="BS41" s="560">
        <f t="shared" si="16"/>
        <v>5.7488213770727574</v>
      </c>
    </row>
    <row r="42" spans="1:71" s="63" customFormat="1" ht="12.75" customHeight="1">
      <c r="A42" s="561">
        <v>0</v>
      </c>
      <c r="B42" s="553" t="s">
        <v>499</v>
      </c>
      <c r="C42" s="491" t="s">
        <v>500</v>
      </c>
      <c r="D42" s="551" t="s">
        <v>422</v>
      </c>
      <c r="E42" s="491" t="s">
        <v>445</v>
      </c>
      <c r="F42" s="565">
        <v>7.19</v>
      </c>
      <c r="G42" s="562">
        <f>F42*(1+EIA_AEO_OilForecast_2026!D$16)</f>
        <v>5.5057477646705451</v>
      </c>
      <c r="H42" s="562">
        <f>G42*(1+EIA_AEO_OilForecast_2026!E$16)</f>
        <v>6.2651222262330899</v>
      </c>
      <c r="I42" s="562">
        <f>H42*(1+EIA_AEO_OilForecast_2026!F$16)</f>
        <v>6.7137567728668524</v>
      </c>
      <c r="J42" s="562">
        <f>I42*(1+EIA_AEO_OilForecast_2026!G$16)</f>
        <v>7.0002254173470222</v>
      </c>
      <c r="K42" s="562">
        <f>J42*(1+EIA_AEO_OilForecast_2026!H$16)</f>
        <v>7.1866866493206256</v>
      </c>
      <c r="L42" s="562">
        <f>K42*(1+EIA_AEO_OilForecast_2026!I$16)</f>
        <v>7.0962604951989094</v>
      </c>
      <c r="M42" s="562">
        <f>L42*(1+EIA_AEO_OilForecast_2026!J$16)</f>
        <v>7.1708155207765927</v>
      </c>
      <c r="N42" s="562">
        <f>M42*(1+EIA_AEO_OilForecast_2026!K$16)</f>
        <v>7.3237837901186316</v>
      </c>
      <c r="O42" s="562">
        <f>N42*(1+EIA_AEO_OilForecast_2026!L$16)</f>
        <v>7.4654622546143132</v>
      </c>
      <c r="P42" s="562">
        <f>O42*(1+EIA_AEO_OilForecast_2026!M$16)</f>
        <v>7.5289001951448924</v>
      </c>
      <c r="Q42" s="562">
        <f>P42*(1+EIA_AEO_OilForecast_2026!N$16)</f>
        <v>7.6317838061743819</v>
      </c>
      <c r="R42" s="562">
        <f>Q42*(1+EIA_AEO_OilForecast_2026!O$16)</f>
        <v>7.7409708621459972</v>
      </c>
      <c r="S42" s="562">
        <f>R42*(1+EIA_AEO_OilForecast_2026!P$16)</f>
        <v>7.8344281659715662</v>
      </c>
      <c r="T42" s="562">
        <f>S42*(1+EIA_AEO_OilForecast_2026!Q$16)</f>
        <v>7.8849774570987243</v>
      </c>
      <c r="U42" s="562">
        <f>T42*(1+EIA_AEO_OilForecast_2026!R$16)</f>
        <v>7.9600452342338111</v>
      </c>
      <c r="V42" s="562">
        <f>U42*(1+EIA_AEO_OilForecast_2026!S$16)</f>
        <v>8.0615657384003008</v>
      </c>
      <c r="W42" s="562">
        <f>V42*(1+EIA_AEO_OilForecast_2026!T$16)</f>
        <v>8.102800741873855</v>
      </c>
      <c r="X42" s="562">
        <f>W42*(1+EIA_AEO_OilForecast_2026!U$16)</f>
        <v>8.1986830758265921</v>
      </c>
      <c r="Y42" s="562">
        <f>X42*(1+EIA_AEO_OilForecast_2026!V$16)</f>
        <v>8.303899894061221</v>
      </c>
      <c r="Z42" s="562">
        <f>Y42*(1+EIA_AEO_OilForecast_2026!W$16)</f>
        <v>8.5350580302515198</v>
      </c>
      <c r="AA42" s="562">
        <f>Z42*(1+EIA_AEO_OilForecast_2026!X$16)</f>
        <v>8.6685808092997139</v>
      </c>
      <c r="AB42" s="562">
        <f>AA42*(1+EIA_AEO_OilForecast_2026!Y$16)</f>
        <v>8.7999986140787794</v>
      </c>
      <c r="AC42" s="562">
        <f>AB42*(1+EIA_AEO_OilForecast_2026!Z$16)</f>
        <v>8.9415288596029594</v>
      </c>
      <c r="AD42" s="562">
        <f>AC42*(1+EIA_AEO_OilForecast_2026!AA$16)</f>
        <v>9.052179233030369</v>
      </c>
      <c r="AE42" s="562">
        <f>AD42*(1+EIA_AEO_OilForecast_2026!AB$16)</f>
        <v>9.2263450225788226</v>
      </c>
      <c r="AF42" s="563">
        <f t="shared" si="13"/>
        <v>9.2263450225788226</v>
      </c>
      <c r="AG42" s="563">
        <f t="shared" si="13"/>
        <v>9.2263450225788226</v>
      </c>
      <c r="AH42" s="563">
        <f t="shared" si="13"/>
        <v>9.2263450225788226</v>
      </c>
      <c r="AI42" s="563">
        <f t="shared" si="13"/>
        <v>9.2263450225788226</v>
      </c>
      <c r="AJ42" s="563">
        <f t="shared" si="13"/>
        <v>9.2263450225788226</v>
      </c>
      <c r="AK42" s="563">
        <f t="shared" si="13"/>
        <v>9.2263450225788226</v>
      </c>
      <c r="AL42" s="563">
        <f t="shared" si="13"/>
        <v>9.2263450225788226</v>
      </c>
      <c r="AM42" s="563">
        <f t="shared" si="13"/>
        <v>9.2263450225788226</v>
      </c>
      <c r="AN42" s="563">
        <f t="shared" si="13"/>
        <v>9.2263450225788226</v>
      </c>
      <c r="AO42" s="563">
        <f t="shared" si="13"/>
        <v>9.2263450225788226</v>
      </c>
      <c r="AP42" s="563">
        <f t="shared" si="14"/>
        <v>9.2263450225788226</v>
      </c>
      <c r="AQ42" s="563">
        <f t="shared" si="14"/>
        <v>9.2263450225788226</v>
      </c>
      <c r="AR42" s="563">
        <f t="shared" si="14"/>
        <v>9.2263450225788226</v>
      </c>
      <c r="AS42" s="563">
        <f t="shared" si="14"/>
        <v>9.2263450225788226</v>
      </c>
      <c r="AT42" s="563">
        <f t="shared" si="14"/>
        <v>9.2263450225788226</v>
      </c>
      <c r="AU42" s="563">
        <f t="shared" si="14"/>
        <v>9.2263450225788226</v>
      </c>
      <c r="AV42" s="563">
        <f t="shared" si="14"/>
        <v>9.2263450225788226</v>
      </c>
      <c r="AW42" s="563">
        <f t="shared" si="14"/>
        <v>9.2263450225788226</v>
      </c>
      <c r="AX42" s="563">
        <f t="shared" si="14"/>
        <v>9.2263450225788226</v>
      </c>
      <c r="AY42" s="563">
        <f t="shared" si="14"/>
        <v>9.2263450225788226</v>
      </c>
      <c r="AZ42" s="563">
        <f t="shared" si="15"/>
        <v>9.2263450225788226</v>
      </c>
      <c r="BA42" s="563">
        <f t="shared" si="15"/>
        <v>9.2263450225788226</v>
      </c>
      <c r="BB42" s="563">
        <f t="shared" si="15"/>
        <v>9.2263450225788226</v>
      </c>
      <c r="BC42" s="563">
        <f t="shared" si="15"/>
        <v>9.2263450225788226</v>
      </c>
      <c r="BD42" s="563">
        <f t="shared" si="15"/>
        <v>9.2263450225788226</v>
      </c>
      <c r="BE42" s="563">
        <f t="shared" si="15"/>
        <v>9.2263450225788226</v>
      </c>
      <c r="BF42" s="563">
        <f t="shared" si="15"/>
        <v>9.2263450225788226</v>
      </c>
      <c r="BG42" s="563">
        <f t="shared" si="15"/>
        <v>9.2263450225788226</v>
      </c>
      <c r="BH42" s="563">
        <f t="shared" si="15"/>
        <v>9.2263450225788226</v>
      </c>
      <c r="BI42" s="563">
        <f t="shared" si="15"/>
        <v>9.2263450225788226</v>
      </c>
      <c r="BJ42" s="563">
        <f t="shared" si="16"/>
        <v>9.2263450225788226</v>
      </c>
      <c r="BK42" s="563">
        <f t="shared" si="16"/>
        <v>9.2263450225788226</v>
      </c>
      <c r="BL42" s="563">
        <f t="shared" si="16"/>
        <v>9.2263450225788226</v>
      </c>
      <c r="BM42" s="563">
        <f t="shared" si="16"/>
        <v>9.2263450225788226</v>
      </c>
      <c r="BN42" s="564">
        <f t="shared" si="16"/>
        <v>9.2263450225788226</v>
      </c>
      <c r="BO42" s="564">
        <f t="shared" si="16"/>
        <v>9.2263450225788226</v>
      </c>
      <c r="BP42" s="564">
        <f t="shared" si="16"/>
        <v>9.2263450225788226</v>
      </c>
      <c r="BQ42" s="564">
        <f t="shared" si="16"/>
        <v>9.2263450225788226</v>
      </c>
      <c r="BR42" s="564">
        <f t="shared" si="16"/>
        <v>9.2263450225788226</v>
      </c>
      <c r="BS42" s="564">
        <f t="shared" si="16"/>
        <v>9.2263450225788226</v>
      </c>
    </row>
    <row r="43" spans="1:71" s="18" customFormat="1" ht="12.75" customHeight="1">
      <c r="A43" s="677">
        <v>0</v>
      </c>
      <c r="B43" s="681" t="s">
        <v>428</v>
      </c>
      <c r="C43" s="682" t="s">
        <v>429</v>
      </c>
      <c r="D43" s="684" t="s">
        <v>427</v>
      </c>
      <c r="E43" s="682" t="s">
        <v>430</v>
      </c>
      <c r="F43" s="686">
        <v>3.83</v>
      </c>
      <c r="G43" s="690">
        <f>F43*(1+EIA_AEO_OilForecast_2026!D$16)</f>
        <v>2.9328253044072583</v>
      </c>
      <c r="H43" s="690">
        <f>G43*(1+EIA_AEO_OilForecast_2026!E$16)</f>
        <v>3.3373321455455818</v>
      </c>
      <c r="I43" s="690">
        <f>H43*(1+EIA_AEO_OilForecast_2026!F$16)</f>
        <v>3.5763127176745542</v>
      </c>
      <c r="J43" s="690">
        <f>I43*(1+EIA_AEO_OilForecast_2026!G$16)</f>
        <v>3.7289100623698324</v>
      </c>
      <c r="K43" s="690">
        <f>J43*(1+EIA_AEO_OilForecast_2026!H$16)</f>
        <v>3.8282350301666197</v>
      </c>
      <c r="L43" s="690">
        <f>K43*(1+EIA_AEO_OilForecast_2026!I$16)</f>
        <v>3.78006643902807</v>
      </c>
      <c r="M43" s="690">
        <f>L43*(1+EIA_AEO_OilForecast_2026!J$16)</f>
        <v>3.8197807294261961</v>
      </c>
      <c r="N43" s="690">
        <f>M43*(1+EIA_AEO_OilForecast_2026!K$16)</f>
        <v>3.9012645224136802</v>
      </c>
      <c r="O43" s="690">
        <f>N43*(1+EIA_AEO_OilForecast_2026!L$16)</f>
        <v>3.9767344137931602</v>
      </c>
      <c r="P43" s="690">
        <f>O43*(1+EIA_AEO_OilForecast_2026!M$16)</f>
        <v>4.0105268077058334</v>
      </c>
      <c r="Q43" s="690">
        <f>P43*(1+EIA_AEO_OilForecast_2026!N$16)</f>
        <v>4.065331290354365</v>
      </c>
      <c r="R43" s="690">
        <f>Q43*(1+EIA_AEO_OilForecast_2026!O$16)</f>
        <v>4.1234935190569084</v>
      </c>
      <c r="S43" s="690">
        <f>R43*(1+EIA_AEO_OilForecast_2026!P$16)</f>
        <v>4.1732767560043253</v>
      </c>
      <c r="T43" s="690">
        <f>S43*(1+EIA_AEO_OilForecast_2026!Q$16)</f>
        <v>4.2002035689413235</v>
      </c>
      <c r="U43" s="690">
        <f>T43*(1+EIA_AEO_OilForecast_2026!R$16)</f>
        <v>4.2401909940355349</v>
      </c>
      <c r="V43" s="690">
        <f>U43*(1+EIA_AEO_OilForecast_2026!S$16)</f>
        <v>4.2942693710811062</v>
      </c>
      <c r="W43" s="690">
        <f>V43*(1+EIA_AEO_OilForecast_2026!T$16)</f>
        <v>4.3162346093709134</v>
      </c>
      <c r="X43" s="690">
        <f>W43*(1+EIA_AEO_OilForecast_2026!U$16)</f>
        <v>4.3673096217546385</v>
      </c>
      <c r="Y43" s="690">
        <f>X43*(1+EIA_AEO_OilForecast_2026!V$16)</f>
        <v>4.4233569672120279</v>
      </c>
      <c r="Z43" s="690">
        <f>Y43*(1+EIA_AEO_OilForecast_2026!W$16)</f>
        <v>4.5464912734163176</v>
      </c>
      <c r="AA43" s="690">
        <f>Z43*(1+EIA_AEO_OilForecast_2026!X$16)</f>
        <v>4.6176167593348962</v>
      </c>
      <c r="AB43" s="690">
        <f>AA43*(1+EIA_AEO_OilForecast_2026!Y$16)</f>
        <v>4.6876209585426603</v>
      </c>
      <c r="AC43" s="690">
        <f>AB43*(1+EIA_AEO_OilForecast_2026!Z$16)</f>
        <v>4.7630118960054713</v>
      </c>
      <c r="AD43" s="690">
        <f>AC43*(1+EIA_AEO_OilForecast_2026!AA$16)</f>
        <v>4.8219536109188201</v>
      </c>
      <c r="AE43" s="690">
        <f>AD43*(1+EIA_AEO_OilForecast_2026!AB$16)</f>
        <v>4.9147289897742557</v>
      </c>
      <c r="AF43" s="694">
        <f t="shared" si="13"/>
        <v>4.9147289897742557</v>
      </c>
      <c r="AG43" s="694">
        <f t="shared" si="13"/>
        <v>4.9147289897742557</v>
      </c>
      <c r="AH43" s="694">
        <f t="shared" si="13"/>
        <v>4.9147289897742557</v>
      </c>
      <c r="AI43" s="694">
        <f t="shared" si="13"/>
        <v>4.9147289897742557</v>
      </c>
      <c r="AJ43" s="694">
        <f t="shared" si="13"/>
        <v>4.9147289897742557</v>
      </c>
      <c r="AK43" s="694">
        <f t="shared" si="13"/>
        <v>4.9147289897742557</v>
      </c>
      <c r="AL43" s="694">
        <f t="shared" si="13"/>
        <v>4.9147289897742557</v>
      </c>
      <c r="AM43" s="694">
        <f t="shared" si="13"/>
        <v>4.9147289897742557</v>
      </c>
      <c r="AN43" s="694">
        <f t="shared" si="13"/>
        <v>4.9147289897742557</v>
      </c>
      <c r="AO43" s="694">
        <f t="shared" si="13"/>
        <v>4.9147289897742557</v>
      </c>
      <c r="AP43" s="694">
        <f t="shared" si="14"/>
        <v>4.9147289897742557</v>
      </c>
      <c r="AQ43" s="694">
        <f t="shared" si="14"/>
        <v>4.9147289897742557</v>
      </c>
      <c r="AR43" s="694">
        <f t="shared" si="14"/>
        <v>4.9147289897742557</v>
      </c>
      <c r="AS43" s="694">
        <f t="shared" si="14"/>
        <v>4.9147289897742557</v>
      </c>
      <c r="AT43" s="694">
        <f t="shared" si="14"/>
        <v>4.9147289897742557</v>
      </c>
      <c r="AU43" s="694">
        <f t="shared" si="14"/>
        <v>4.9147289897742557</v>
      </c>
      <c r="AV43" s="694">
        <f t="shared" si="14"/>
        <v>4.9147289897742557</v>
      </c>
      <c r="AW43" s="694">
        <f t="shared" si="14"/>
        <v>4.9147289897742557</v>
      </c>
      <c r="AX43" s="694">
        <f t="shared" si="14"/>
        <v>4.9147289897742557</v>
      </c>
      <c r="AY43" s="694">
        <f t="shared" si="14"/>
        <v>4.9147289897742557</v>
      </c>
      <c r="AZ43" s="694">
        <f t="shared" si="15"/>
        <v>4.9147289897742557</v>
      </c>
      <c r="BA43" s="694">
        <f t="shared" si="15"/>
        <v>4.9147289897742557</v>
      </c>
      <c r="BB43" s="694">
        <f t="shared" si="15"/>
        <v>4.9147289897742557</v>
      </c>
      <c r="BC43" s="694">
        <f t="shared" si="15"/>
        <v>4.9147289897742557</v>
      </c>
      <c r="BD43" s="694">
        <f t="shared" si="15"/>
        <v>4.9147289897742557</v>
      </c>
      <c r="BE43" s="694">
        <f t="shared" si="15"/>
        <v>4.9147289897742557</v>
      </c>
      <c r="BF43" s="694">
        <f t="shared" si="15"/>
        <v>4.9147289897742557</v>
      </c>
      <c r="BG43" s="694">
        <f t="shared" si="15"/>
        <v>4.9147289897742557</v>
      </c>
      <c r="BH43" s="694">
        <f t="shared" si="15"/>
        <v>4.9147289897742557</v>
      </c>
      <c r="BI43" s="694">
        <f t="shared" si="15"/>
        <v>4.9147289897742557</v>
      </c>
      <c r="BJ43" s="694">
        <f t="shared" si="16"/>
        <v>4.9147289897742557</v>
      </c>
      <c r="BK43" s="694">
        <f t="shared" si="16"/>
        <v>4.9147289897742557</v>
      </c>
      <c r="BL43" s="694">
        <f t="shared" si="16"/>
        <v>4.9147289897742557</v>
      </c>
      <c r="BM43" s="694">
        <f t="shared" si="16"/>
        <v>4.9147289897742557</v>
      </c>
      <c r="BN43" s="698">
        <f t="shared" si="16"/>
        <v>4.9147289897742557</v>
      </c>
      <c r="BO43" s="698">
        <f t="shared" si="16"/>
        <v>4.9147289897742557</v>
      </c>
      <c r="BP43" s="698">
        <f t="shared" si="16"/>
        <v>4.9147289897742557</v>
      </c>
      <c r="BQ43" s="698">
        <f t="shared" si="16"/>
        <v>4.9147289897742557</v>
      </c>
      <c r="BR43" s="698">
        <f t="shared" si="16"/>
        <v>4.9147289897742557</v>
      </c>
      <c r="BS43" s="698">
        <f t="shared" si="16"/>
        <v>4.9147289897742557</v>
      </c>
    </row>
    <row r="44" spans="1:71" s="63" customFormat="1" ht="12.75" customHeight="1">
      <c r="A44" s="678">
        <v>0</v>
      </c>
      <c r="B44" s="680" t="s">
        <v>501</v>
      </c>
      <c r="C44" s="492" t="s">
        <v>502</v>
      </c>
      <c r="D44" s="683" t="s">
        <v>427</v>
      </c>
      <c r="E44" s="492"/>
      <c r="F44" s="687">
        <v>3.3602020000000001</v>
      </c>
      <c r="G44" s="691">
        <f>F44*(1+EIA_AEO_OilForecast_2026!D$16)</f>
        <v>2.5730771419111953</v>
      </c>
      <c r="H44" s="691">
        <f>G44*(1+EIA_AEO_OilForecast_2026!E$16)</f>
        <v>2.9279660966387873</v>
      </c>
      <c r="I44" s="691">
        <f>H44*(1+EIA_AEO_OilForecast_2026!F$16)</f>
        <v>3.1376326753408543</v>
      </c>
      <c r="J44" s="691">
        <f>I44*(1+EIA_AEO_OilForecast_2026!G$16)</f>
        <v>3.2715120233407924</v>
      </c>
      <c r="K44" s="691">
        <f>J44*(1+EIA_AEO_OilForecast_2026!H$16)</f>
        <v>3.3586535260668238</v>
      </c>
      <c r="L44" s="691">
        <f>K44*(1+EIA_AEO_OilForecast_2026!I$16)</f>
        <v>3.3163934225992162</v>
      </c>
      <c r="M44" s="691">
        <f>L44*(1+EIA_AEO_OilForecast_2026!J$16)</f>
        <v>3.3512362523705908</v>
      </c>
      <c r="N44" s="691">
        <f>M44*(1+EIA_AEO_OilForecast_2026!K$16)</f>
        <v>3.4227250263037838</v>
      </c>
      <c r="O44" s="691">
        <f>N44*(1+EIA_AEO_OilForecast_2026!L$16)</f>
        <v>3.4889375798163456</v>
      </c>
      <c r="P44" s="691">
        <f>O44*(1+EIA_AEO_OilForecast_2026!M$16)</f>
        <v>3.5185849086962806</v>
      </c>
      <c r="Q44" s="691">
        <f>P44*(1+EIA_AEO_OilForecast_2026!N$16)</f>
        <v>3.5666669275486469</v>
      </c>
      <c r="R44" s="691">
        <f>Q44*(1+EIA_AEO_OilForecast_2026!O$16)</f>
        <v>3.6176948223817393</v>
      </c>
      <c r="S44" s="691">
        <f>R44*(1+EIA_AEO_OilForecast_2026!P$16)</f>
        <v>3.6613715149031973</v>
      </c>
      <c r="T44" s="691">
        <f>S44*(1+EIA_AEO_OilForecast_2026!Q$16)</f>
        <v>3.6849954132542488</v>
      </c>
      <c r="U44" s="691">
        <f>T44*(1+EIA_AEO_OilForecast_2026!R$16)</f>
        <v>3.7200778742924787</v>
      </c>
      <c r="V44" s="691">
        <f>U44*(1+EIA_AEO_OilForecast_2026!S$16)</f>
        <v>3.7675228535888969</v>
      </c>
      <c r="W44" s="691">
        <f>V44*(1+EIA_AEO_OilForecast_2026!T$16)</f>
        <v>3.7867937772525746</v>
      </c>
      <c r="X44" s="691">
        <f>W44*(1+EIA_AEO_OilForecast_2026!U$16)</f>
        <v>3.8316037925950859</v>
      </c>
      <c r="Y44" s="691">
        <f>X44*(1+EIA_AEO_OilForecast_2026!V$16)</f>
        <v>3.8807762213942008</v>
      </c>
      <c r="Z44" s="691">
        <f>Y44*(1+EIA_AEO_OilForecast_2026!W$16)</f>
        <v>3.9888065456699886</v>
      </c>
      <c r="AA44" s="691">
        <f>Z44*(1+EIA_AEO_OilForecast_2026!X$16)</f>
        <v>4.0512075900654407</v>
      </c>
      <c r="AB44" s="691">
        <f>AA44*(1+EIA_AEO_OilForecast_2026!Y$16)</f>
        <v>4.1126248877642206</v>
      </c>
      <c r="AC44" s="691">
        <f>AB44*(1+EIA_AEO_OilForecast_2026!Z$16)</f>
        <v>4.1787681720578007</v>
      </c>
      <c r="AD44" s="691">
        <f>AC44*(1+EIA_AEO_OilForecast_2026!AA$16)</f>
        <v>4.2304799392471653</v>
      </c>
      <c r="AE44" s="691">
        <f>AD44*(1+EIA_AEO_OilForecast_2026!AB$16)</f>
        <v>4.3118752430541605</v>
      </c>
      <c r="AF44" s="695">
        <f t="shared" si="13"/>
        <v>4.3118752430541605</v>
      </c>
      <c r="AG44" s="695">
        <f t="shared" si="13"/>
        <v>4.3118752430541605</v>
      </c>
      <c r="AH44" s="695">
        <f t="shared" si="13"/>
        <v>4.3118752430541605</v>
      </c>
      <c r="AI44" s="695">
        <f t="shared" si="13"/>
        <v>4.3118752430541605</v>
      </c>
      <c r="AJ44" s="695">
        <f t="shared" si="13"/>
        <v>4.3118752430541605</v>
      </c>
      <c r="AK44" s="695">
        <f t="shared" si="13"/>
        <v>4.3118752430541605</v>
      </c>
      <c r="AL44" s="695">
        <f t="shared" si="13"/>
        <v>4.3118752430541605</v>
      </c>
      <c r="AM44" s="695">
        <f t="shared" si="13"/>
        <v>4.3118752430541605</v>
      </c>
      <c r="AN44" s="695">
        <f t="shared" si="13"/>
        <v>4.3118752430541605</v>
      </c>
      <c r="AO44" s="695">
        <f t="shared" si="13"/>
        <v>4.3118752430541605</v>
      </c>
      <c r="AP44" s="695">
        <f t="shared" si="14"/>
        <v>4.3118752430541605</v>
      </c>
      <c r="AQ44" s="695">
        <f t="shared" si="14"/>
        <v>4.3118752430541605</v>
      </c>
      <c r="AR44" s="695">
        <f t="shared" si="14"/>
        <v>4.3118752430541605</v>
      </c>
      <c r="AS44" s="695">
        <f t="shared" si="14"/>
        <v>4.3118752430541605</v>
      </c>
      <c r="AT44" s="695">
        <f t="shared" si="14"/>
        <v>4.3118752430541605</v>
      </c>
      <c r="AU44" s="695">
        <f t="shared" si="14"/>
        <v>4.3118752430541605</v>
      </c>
      <c r="AV44" s="695">
        <f t="shared" si="14"/>
        <v>4.3118752430541605</v>
      </c>
      <c r="AW44" s="695">
        <f t="shared" si="14"/>
        <v>4.3118752430541605</v>
      </c>
      <c r="AX44" s="695">
        <f t="shared" si="14"/>
        <v>4.3118752430541605</v>
      </c>
      <c r="AY44" s="695">
        <f t="shared" si="14"/>
        <v>4.3118752430541605</v>
      </c>
      <c r="AZ44" s="695">
        <f t="shared" si="15"/>
        <v>4.3118752430541605</v>
      </c>
      <c r="BA44" s="695">
        <f t="shared" si="15"/>
        <v>4.3118752430541605</v>
      </c>
      <c r="BB44" s="695">
        <f t="shared" si="15"/>
        <v>4.3118752430541605</v>
      </c>
      <c r="BC44" s="695">
        <f t="shared" si="15"/>
        <v>4.3118752430541605</v>
      </c>
      <c r="BD44" s="695">
        <f t="shared" si="15"/>
        <v>4.3118752430541605</v>
      </c>
      <c r="BE44" s="695">
        <f t="shared" si="15"/>
        <v>4.3118752430541605</v>
      </c>
      <c r="BF44" s="695">
        <f t="shared" si="15"/>
        <v>4.3118752430541605</v>
      </c>
      <c r="BG44" s="695">
        <f t="shared" si="15"/>
        <v>4.3118752430541605</v>
      </c>
      <c r="BH44" s="695">
        <f t="shared" si="15"/>
        <v>4.3118752430541605</v>
      </c>
      <c r="BI44" s="695">
        <f t="shared" si="15"/>
        <v>4.3118752430541605</v>
      </c>
      <c r="BJ44" s="695">
        <f t="shared" si="16"/>
        <v>4.3118752430541605</v>
      </c>
      <c r="BK44" s="695">
        <f t="shared" si="16"/>
        <v>4.3118752430541605</v>
      </c>
      <c r="BL44" s="695">
        <f t="shared" si="16"/>
        <v>4.3118752430541605</v>
      </c>
      <c r="BM44" s="695">
        <f t="shared" si="16"/>
        <v>4.3118752430541605</v>
      </c>
      <c r="BN44" s="699">
        <f t="shared" si="16"/>
        <v>4.3118752430541605</v>
      </c>
      <c r="BO44" s="699">
        <f t="shared" si="16"/>
        <v>4.3118752430541605</v>
      </c>
      <c r="BP44" s="699">
        <f t="shared" si="16"/>
        <v>4.3118752430541605</v>
      </c>
      <c r="BQ44" s="699">
        <f t="shared" si="16"/>
        <v>4.3118752430541605</v>
      </c>
      <c r="BR44" s="699">
        <f t="shared" si="16"/>
        <v>4.3118752430541605</v>
      </c>
      <c r="BS44" s="699">
        <f t="shared" si="16"/>
        <v>4.3118752430541605</v>
      </c>
    </row>
    <row r="45" spans="1:71" s="18" customFormat="1" ht="12.75" customHeight="1">
      <c r="A45" s="679">
        <v>0</v>
      </c>
      <c r="B45" s="681" t="s">
        <v>443</v>
      </c>
      <c r="C45" s="682" t="s">
        <v>503</v>
      </c>
      <c r="D45" s="684" t="s">
        <v>419</v>
      </c>
      <c r="E45" s="682"/>
      <c r="F45" s="688">
        <v>3.1963349999999999</v>
      </c>
      <c r="G45" s="692">
        <f>F45*(1+EIA_AEO_OilForecast_2026!D$16)</f>
        <v>2.4475958666743014</v>
      </c>
      <c r="H45" s="692">
        <f>G45*(1+EIA_AEO_OilForecast_2026!E$16)</f>
        <v>2.7851779486768766</v>
      </c>
      <c r="I45" s="692">
        <f>H45*(1+EIA_AEO_OilForecast_2026!F$16)</f>
        <v>2.9846197155217484</v>
      </c>
      <c r="J45" s="692">
        <f>I45*(1+EIA_AEO_OilForecast_2026!G$16)</f>
        <v>3.111970168199707</v>
      </c>
      <c r="K45" s="692">
        <f>J45*(1+EIA_AEO_OilForecast_2026!H$16)</f>
        <v>3.1948620405085175</v>
      </c>
      <c r="L45" s="692">
        <f>K45*(1+EIA_AEO_OilForecast_2026!I$16)</f>
        <v>3.1546628358722679</v>
      </c>
      <c r="M45" s="692">
        <f>L45*(1+EIA_AEO_OilForecast_2026!J$16)</f>
        <v>3.1878064850627887</v>
      </c>
      <c r="N45" s="692">
        <f>M45*(1+EIA_AEO_OilForecast_2026!K$16)</f>
        <v>3.2558089653391984</v>
      </c>
      <c r="O45" s="692">
        <f>N45*(1+EIA_AEO_OilForecast_2026!L$16)</f>
        <v>3.3187925306818693</v>
      </c>
      <c r="P45" s="692">
        <f>O45*(1+EIA_AEO_OilForecast_2026!M$16)</f>
        <v>3.3469940480178648</v>
      </c>
      <c r="Q45" s="692">
        <f>P45*(1+EIA_AEO_OilForecast_2026!N$16)</f>
        <v>3.3927312506409448</v>
      </c>
      <c r="R45" s="692">
        <f>Q45*(1+EIA_AEO_OilForecast_2026!O$16)</f>
        <v>3.4412706676853166</v>
      </c>
      <c r="S45" s="692">
        <f>R45*(1+EIA_AEO_OilForecast_2026!P$16)</f>
        <v>3.482817378564774</v>
      </c>
      <c r="T45" s="692">
        <f>S45*(1+EIA_AEO_OilForecast_2026!Q$16)</f>
        <v>3.5052892100605915</v>
      </c>
      <c r="U45" s="692">
        <f>T45*(1+EIA_AEO_OilForecast_2026!R$16)</f>
        <v>3.538660804417904</v>
      </c>
      <c r="V45" s="692">
        <f>U45*(1+EIA_AEO_OilForecast_2026!S$16)</f>
        <v>3.5837920339985714</v>
      </c>
      <c r="W45" s="692">
        <f>V45*(1+EIA_AEO_OilForecast_2026!T$16)</f>
        <v>3.6021231723612477</v>
      </c>
      <c r="X45" s="692">
        <f>W45*(1+EIA_AEO_OilForecast_2026!U$16)</f>
        <v>3.6447479372979408</v>
      </c>
      <c r="Y45" s="692">
        <f>X45*(1+EIA_AEO_OilForecast_2026!V$16)</f>
        <v>3.691522373836464</v>
      </c>
      <c r="Z45" s="692">
        <f>Y45*(1+EIA_AEO_OilForecast_2026!W$16)</f>
        <v>3.7942843823538239</v>
      </c>
      <c r="AA45" s="692">
        <f>Z45*(1+EIA_AEO_OilForecast_2026!X$16)</f>
        <v>3.8536423144774687</v>
      </c>
      <c r="AB45" s="692">
        <f>AA45*(1+EIA_AEO_OilForecast_2026!Y$16)</f>
        <v>3.9120644742881079</v>
      </c>
      <c r="AC45" s="692">
        <f>AB45*(1+EIA_AEO_OilForecast_2026!Z$16)</f>
        <v>3.9749821484643988</v>
      </c>
      <c r="AD45" s="692">
        <f>AC45*(1+EIA_AEO_OilForecast_2026!AA$16)</f>
        <v>4.0241720874559288</v>
      </c>
      <c r="AE45" s="692">
        <f>AD45*(1+EIA_AEO_OilForecast_2026!AB$16)</f>
        <v>4.1015979857780929</v>
      </c>
      <c r="AF45" s="696">
        <f t="shared" si="13"/>
        <v>4.1015979857780929</v>
      </c>
      <c r="AG45" s="696">
        <f t="shared" si="13"/>
        <v>4.1015979857780929</v>
      </c>
      <c r="AH45" s="696">
        <f t="shared" si="13"/>
        <v>4.1015979857780929</v>
      </c>
      <c r="AI45" s="696">
        <f t="shared" si="13"/>
        <v>4.1015979857780929</v>
      </c>
      <c r="AJ45" s="696">
        <f t="shared" si="13"/>
        <v>4.1015979857780929</v>
      </c>
      <c r="AK45" s="696">
        <f t="shared" si="13"/>
        <v>4.1015979857780929</v>
      </c>
      <c r="AL45" s="696">
        <f t="shared" si="13"/>
        <v>4.1015979857780929</v>
      </c>
      <c r="AM45" s="696">
        <f t="shared" si="13"/>
        <v>4.1015979857780929</v>
      </c>
      <c r="AN45" s="696">
        <f t="shared" si="13"/>
        <v>4.1015979857780929</v>
      </c>
      <c r="AO45" s="696">
        <f t="shared" si="13"/>
        <v>4.1015979857780929</v>
      </c>
      <c r="AP45" s="696">
        <f t="shared" si="14"/>
        <v>4.1015979857780929</v>
      </c>
      <c r="AQ45" s="696">
        <f t="shared" si="14"/>
        <v>4.1015979857780929</v>
      </c>
      <c r="AR45" s="696">
        <f t="shared" si="14"/>
        <v>4.1015979857780929</v>
      </c>
      <c r="AS45" s="696">
        <f t="shared" si="14"/>
        <v>4.1015979857780929</v>
      </c>
      <c r="AT45" s="696">
        <f t="shared" si="14"/>
        <v>4.1015979857780929</v>
      </c>
      <c r="AU45" s="696">
        <f t="shared" si="14"/>
        <v>4.1015979857780929</v>
      </c>
      <c r="AV45" s="696">
        <f t="shared" si="14"/>
        <v>4.1015979857780929</v>
      </c>
      <c r="AW45" s="696">
        <f t="shared" si="14"/>
        <v>4.1015979857780929</v>
      </c>
      <c r="AX45" s="696">
        <f t="shared" si="14"/>
        <v>4.1015979857780929</v>
      </c>
      <c r="AY45" s="696">
        <f t="shared" si="14"/>
        <v>4.1015979857780929</v>
      </c>
      <c r="AZ45" s="696">
        <f t="shared" si="15"/>
        <v>4.1015979857780929</v>
      </c>
      <c r="BA45" s="696">
        <f t="shared" si="15"/>
        <v>4.1015979857780929</v>
      </c>
      <c r="BB45" s="696">
        <f t="shared" si="15"/>
        <v>4.1015979857780929</v>
      </c>
      <c r="BC45" s="696">
        <f t="shared" si="15"/>
        <v>4.1015979857780929</v>
      </c>
      <c r="BD45" s="696">
        <f t="shared" si="15"/>
        <v>4.1015979857780929</v>
      </c>
      <c r="BE45" s="696">
        <f t="shared" si="15"/>
        <v>4.1015979857780929</v>
      </c>
      <c r="BF45" s="696">
        <f t="shared" si="15"/>
        <v>4.1015979857780929</v>
      </c>
      <c r="BG45" s="696">
        <f t="shared" si="15"/>
        <v>4.1015979857780929</v>
      </c>
      <c r="BH45" s="696">
        <f t="shared" si="15"/>
        <v>4.1015979857780929</v>
      </c>
      <c r="BI45" s="696">
        <f t="shared" si="15"/>
        <v>4.1015979857780929</v>
      </c>
      <c r="BJ45" s="696">
        <f t="shared" si="16"/>
        <v>4.1015979857780929</v>
      </c>
      <c r="BK45" s="696">
        <f t="shared" si="16"/>
        <v>4.1015979857780929</v>
      </c>
      <c r="BL45" s="696">
        <f t="shared" si="16"/>
        <v>4.1015979857780929</v>
      </c>
      <c r="BM45" s="696">
        <f t="shared" si="16"/>
        <v>4.1015979857780929</v>
      </c>
      <c r="BN45" s="700">
        <f t="shared" si="16"/>
        <v>4.1015979857780929</v>
      </c>
      <c r="BO45" s="700">
        <f t="shared" si="16"/>
        <v>4.1015979857780929</v>
      </c>
      <c r="BP45" s="700">
        <f t="shared" si="16"/>
        <v>4.1015979857780929</v>
      </c>
      <c r="BQ45" s="700">
        <f t="shared" si="16"/>
        <v>4.1015979857780929</v>
      </c>
      <c r="BR45" s="700">
        <f t="shared" si="16"/>
        <v>4.1015979857780929</v>
      </c>
      <c r="BS45" s="700">
        <f t="shared" si="16"/>
        <v>4.1015979857780929</v>
      </c>
    </row>
    <row r="46" spans="1:71" s="63" customFormat="1" ht="12.75" customHeight="1">
      <c r="A46" s="676">
        <v>0</v>
      </c>
      <c r="B46" s="680" t="s">
        <v>494</v>
      </c>
      <c r="C46" s="492" t="s">
        <v>504</v>
      </c>
      <c r="D46" s="683" t="s">
        <v>419</v>
      </c>
      <c r="E46" s="492" t="s">
        <v>445</v>
      </c>
      <c r="F46" s="685">
        <v>4.6581010000000003</v>
      </c>
      <c r="G46" s="689">
        <f>F46*(1+EIA_AEO_OilForecast_2026!D$16)</f>
        <v>3.56694425151038</v>
      </c>
      <c r="H46" s="689">
        <f>G46*(1+EIA_AEO_OilForecast_2026!E$16)</f>
        <v>4.058911280547786</v>
      </c>
      <c r="I46" s="689">
        <f>H46*(1+EIA_AEO_OilForecast_2026!F$16)</f>
        <v>4.3495628842069349</v>
      </c>
      <c r="J46" s="689">
        <f>I46*(1+EIA_AEO_OilForecast_2026!G$16)</f>
        <v>4.5351539661710127</v>
      </c>
      <c r="K46" s="689">
        <f>J46*(1+EIA_AEO_OilForecast_2026!H$16)</f>
        <v>4.6559544183431232</v>
      </c>
      <c r="L46" s="689">
        <f>K46*(1+EIA_AEO_OilForecast_2026!I$16)</f>
        <v>4.5973710860843582</v>
      </c>
      <c r="M46" s="689">
        <f>L46*(1+EIA_AEO_OilForecast_2026!J$16)</f>
        <v>4.6456721763762125</v>
      </c>
      <c r="N46" s="689">
        <f>M46*(1+EIA_AEO_OilForecast_2026!K$16)</f>
        <v>4.7447739355403877</v>
      </c>
      <c r="O46" s="689">
        <f>N46*(1+EIA_AEO_OilForecast_2026!L$16)</f>
        <v>4.836561501207397</v>
      </c>
      <c r="P46" s="689">
        <f>O46*(1+EIA_AEO_OilForecast_2026!M$16)</f>
        <v>4.8776602959533539</v>
      </c>
      <c r="Q46" s="689">
        <f>P46*(1+EIA_AEO_OilForecast_2026!N$16)</f>
        <v>4.9443142947600407</v>
      </c>
      <c r="R46" s="689">
        <f>Q46*(1+EIA_AEO_OilForecast_2026!O$16)</f>
        <v>5.0150520325359009</v>
      </c>
      <c r="S46" s="689">
        <f>R46*(1+EIA_AEO_OilForecast_2026!P$16)</f>
        <v>5.0755991202142301</v>
      </c>
      <c r="T46" s="689">
        <f>S46*(1+EIA_AEO_OilForecast_2026!Q$16)</f>
        <v>5.1083478967856779</v>
      </c>
      <c r="U46" s="689">
        <f>T46*(1+EIA_AEO_OilForecast_2026!R$16)</f>
        <v>5.1569811774172107</v>
      </c>
      <c r="V46" s="689">
        <f>U46*(1+EIA_AEO_OilForecast_2026!S$16)</f>
        <v>5.2227520761624726</v>
      </c>
      <c r="W46" s="689">
        <f>V46*(1+EIA_AEO_OilForecast_2026!T$16)</f>
        <v>5.2494665143982395</v>
      </c>
      <c r="X46" s="689">
        <f>W46*(1+EIA_AEO_OilForecast_2026!U$16)</f>
        <v>5.3115846779125064</v>
      </c>
      <c r="Y46" s="689">
        <f>X46*(1+EIA_AEO_OilForecast_2026!V$16)</f>
        <v>5.3797502643152244</v>
      </c>
      <c r="Z46" s="689">
        <f>Y46*(1+EIA_AEO_OilForecast_2026!W$16)</f>
        <v>5.5295079757680989</v>
      </c>
      <c r="AA46" s="689">
        <f>Z46*(1+EIA_AEO_OilForecast_2026!X$16)</f>
        <v>5.6160118131265371</v>
      </c>
      <c r="AB46" s="689">
        <f>AA46*(1+EIA_AEO_OilForecast_2026!Y$16)</f>
        <v>5.7011519254852541</v>
      </c>
      <c r="AC46" s="689">
        <f>AB46*(1+EIA_AEO_OilForecast_2026!Z$16)</f>
        <v>5.7928434662650075</v>
      </c>
      <c r="AD46" s="689">
        <f>AC46*(1+EIA_AEO_OilForecast_2026!AA$16)</f>
        <v>5.864529226364116</v>
      </c>
      <c r="AE46" s="689">
        <f>AD46*(1+EIA_AEO_OilForecast_2026!AB$16)</f>
        <v>5.9773639744116052</v>
      </c>
      <c r="AF46" s="693">
        <f t="shared" ref="AF46:AO55" si="17">$AE46</f>
        <v>5.9773639744116052</v>
      </c>
      <c r="AG46" s="693">
        <f t="shared" si="17"/>
        <v>5.9773639744116052</v>
      </c>
      <c r="AH46" s="693">
        <f t="shared" si="17"/>
        <v>5.9773639744116052</v>
      </c>
      <c r="AI46" s="693">
        <f t="shared" si="17"/>
        <v>5.9773639744116052</v>
      </c>
      <c r="AJ46" s="693">
        <f t="shared" si="17"/>
        <v>5.9773639744116052</v>
      </c>
      <c r="AK46" s="693">
        <f t="shared" si="17"/>
        <v>5.9773639744116052</v>
      </c>
      <c r="AL46" s="693">
        <f t="shared" si="17"/>
        <v>5.9773639744116052</v>
      </c>
      <c r="AM46" s="693">
        <f t="shared" si="17"/>
        <v>5.9773639744116052</v>
      </c>
      <c r="AN46" s="693">
        <f t="shared" si="17"/>
        <v>5.9773639744116052</v>
      </c>
      <c r="AO46" s="693">
        <f t="shared" si="17"/>
        <v>5.9773639744116052</v>
      </c>
      <c r="AP46" s="693">
        <f t="shared" ref="AP46:AY55" si="18">$AE46</f>
        <v>5.9773639744116052</v>
      </c>
      <c r="AQ46" s="693">
        <f t="shared" si="18"/>
        <v>5.9773639744116052</v>
      </c>
      <c r="AR46" s="693">
        <f t="shared" si="18"/>
        <v>5.9773639744116052</v>
      </c>
      <c r="AS46" s="693">
        <f t="shared" si="18"/>
        <v>5.9773639744116052</v>
      </c>
      <c r="AT46" s="693">
        <f t="shared" si="18"/>
        <v>5.9773639744116052</v>
      </c>
      <c r="AU46" s="693">
        <f t="shared" si="18"/>
        <v>5.9773639744116052</v>
      </c>
      <c r="AV46" s="693">
        <f t="shared" si="18"/>
        <v>5.9773639744116052</v>
      </c>
      <c r="AW46" s="693">
        <f t="shared" si="18"/>
        <v>5.9773639744116052</v>
      </c>
      <c r="AX46" s="693">
        <f t="shared" si="18"/>
        <v>5.9773639744116052</v>
      </c>
      <c r="AY46" s="693">
        <f t="shared" si="18"/>
        <v>5.9773639744116052</v>
      </c>
      <c r="AZ46" s="693">
        <f t="shared" ref="AZ46:BI55" si="19">$AE46</f>
        <v>5.9773639744116052</v>
      </c>
      <c r="BA46" s="693">
        <f t="shared" si="19"/>
        <v>5.9773639744116052</v>
      </c>
      <c r="BB46" s="693">
        <f t="shared" si="19"/>
        <v>5.9773639744116052</v>
      </c>
      <c r="BC46" s="693">
        <f t="shared" si="19"/>
        <v>5.9773639744116052</v>
      </c>
      <c r="BD46" s="693">
        <f t="shared" si="19"/>
        <v>5.9773639744116052</v>
      </c>
      <c r="BE46" s="693">
        <f t="shared" si="19"/>
        <v>5.9773639744116052</v>
      </c>
      <c r="BF46" s="693">
        <f t="shared" si="19"/>
        <v>5.9773639744116052</v>
      </c>
      <c r="BG46" s="693">
        <f t="shared" si="19"/>
        <v>5.9773639744116052</v>
      </c>
      <c r="BH46" s="693">
        <f t="shared" si="19"/>
        <v>5.9773639744116052</v>
      </c>
      <c r="BI46" s="693">
        <f t="shared" si="19"/>
        <v>5.9773639744116052</v>
      </c>
      <c r="BJ46" s="693">
        <f t="shared" ref="BJ46:BS55" si="20">$AE46</f>
        <v>5.9773639744116052</v>
      </c>
      <c r="BK46" s="693">
        <f t="shared" si="20"/>
        <v>5.9773639744116052</v>
      </c>
      <c r="BL46" s="693">
        <f t="shared" si="20"/>
        <v>5.9773639744116052</v>
      </c>
      <c r="BM46" s="693">
        <f t="shared" si="20"/>
        <v>5.9773639744116052</v>
      </c>
      <c r="BN46" s="697">
        <f t="shared" si="20"/>
        <v>5.9773639744116052</v>
      </c>
      <c r="BO46" s="697">
        <f t="shared" si="20"/>
        <v>5.9773639744116052</v>
      </c>
      <c r="BP46" s="697">
        <f t="shared" si="20"/>
        <v>5.9773639744116052</v>
      </c>
      <c r="BQ46" s="697">
        <f t="shared" si="20"/>
        <v>5.9773639744116052</v>
      </c>
      <c r="BR46" s="697">
        <f t="shared" si="20"/>
        <v>5.9773639744116052</v>
      </c>
      <c r="BS46" s="697">
        <f t="shared" si="20"/>
        <v>5.9773639744116052</v>
      </c>
    </row>
    <row r="47" spans="1:71" s="18" customFormat="1" ht="12.75" customHeight="1">
      <c r="A47" s="677">
        <v>0</v>
      </c>
      <c r="B47" s="681" t="s">
        <v>505</v>
      </c>
      <c r="C47" s="682" t="s">
        <v>506</v>
      </c>
      <c r="D47" s="684" t="s">
        <v>427</v>
      </c>
      <c r="E47" s="682"/>
      <c r="F47" s="686">
        <v>4.2320460000000004</v>
      </c>
      <c r="G47" s="690">
        <f>F47*(1+EIA_AEO_OilForecast_2026!D$16)</f>
        <v>3.2406923232938696</v>
      </c>
      <c r="H47" s="690">
        <f>G47*(1+EIA_AEO_OilForecast_2026!E$16)</f>
        <v>3.6876613987539422</v>
      </c>
      <c r="I47" s="690">
        <f>H47*(1+EIA_AEO_OilForecast_2026!F$16)</f>
        <v>3.9517284416667695</v>
      </c>
      <c r="J47" s="690">
        <f>I47*(1+EIA_AEO_OilForecast_2026!G$16)</f>
        <v>4.1203443639195818</v>
      </c>
      <c r="K47" s="690">
        <f>J47*(1+EIA_AEO_OilForecast_2026!H$16)</f>
        <v>4.2300957562601882</v>
      </c>
      <c r="L47" s="690">
        <f>K47*(1+EIA_AEO_OilForecast_2026!I$16)</f>
        <v>4.1768707710242783</v>
      </c>
      <c r="M47" s="690">
        <f>L47*(1+EIA_AEO_OilForecast_2026!J$16)</f>
        <v>4.2207539835104999</v>
      </c>
      <c r="N47" s="690">
        <f>M47*(1+EIA_AEO_OilForecast_2026!K$16)</f>
        <v>4.3107913621469249</v>
      </c>
      <c r="O47" s="690">
        <f>N47*(1+EIA_AEO_OilForecast_2026!L$16)</f>
        <v>4.3941835428082729</v>
      </c>
      <c r="P47" s="690">
        <f>O47*(1+EIA_AEO_OilForecast_2026!M$16)</f>
        <v>4.431523220481524</v>
      </c>
      <c r="Q47" s="690">
        <f>P47*(1+EIA_AEO_OilForecast_2026!N$16)</f>
        <v>4.4920806856446545</v>
      </c>
      <c r="R47" s="690">
        <f>Q47*(1+EIA_AEO_OilForecast_2026!O$16)</f>
        <v>4.5563483690210731</v>
      </c>
      <c r="S47" s="690">
        <f>R47*(1+EIA_AEO_OilForecast_2026!P$16)</f>
        <v>4.6113574940316129</v>
      </c>
      <c r="T47" s="690">
        <f>S47*(1+EIA_AEO_OilForecast_2026!Q$16)</f>
        <v>4.6411108911550523</v>
      </c>
      <c r="U47" s="690">
        <f>T47*(1+EIA_AEO_OilForecast_2026!R$16)</f>
        <v>4.6852959100637355</v>
      </c>
      <c r="V47" s="690">
        <f>U47*(1+EIA_AEO_OilForecast_2026!S$16)</f>
        <v>4.7450510482523001</v>
      </c>
      <c r="W47" s="690">
        <f>V47*(1+EIA_AEO_OilForecast_2026!T$16)</f>
        <v>4.7693220401174239</v>
      </c>
      <c r="X47" s="690">
        <f>W47*(1+EIA_AEO_OilForecast_2026!U$16)</f>
        <v>4.8257585419081535</v>
      </c>
      <c r="Y47" s="690">
        <f>X47*(1+EIA_AEO_OilForecast_2026!V$16)</f>
        <v>4.8876893367263161</v>
      </c>
      <c r="Z47" s="690">
        <f>Y47*(1+EIA_AEO_OilForecast_2026!W$16)</f>
        <v>5.0237494014873185</v>
      </c>
      <c r="AA47" s="690">
        <f>Z47*(1+EIA_AEO_OilForecast_2026!X$16)</f>
        <v>5.1023411320825609</v>
      </c>
      <c r="AB47" s="690">
        <f>AA47*(1+EIA_AEO_OilForecast_2026!Y$16)</f>
        <v>5.1796938713098246</v>
      </c>
      <c r="AC47" s="690">
        <f>AB47*(1+EIA_AEO_OilForecast_2026!Z$16)</f>
        <v>5.2629988100371721</v>
      </c>
      <c r="AD47" s="690">
        <f>AC47*(1+EIA_AEO_OilForecast_2026!AA$16)</f>
        <v>5.3281278045103262</v>
      </c>
      <c r="AE47" s="690">
        <f>AD47*(1+EIA_AEO_OilForecast_2026!AB$16)</f>
        <v>5.4306420789185843</v>
      </c>
      <c r="AF47" s="694">
        <f t="shared" si="17"/>
        <v>5.4306420789185843</v>
      </c>
      <c r="AG47" s="694">
        <f t="shared" si="17"/>
        <v>5.4306420789185843</v>
      </c>
      <c r="AH47" s="694">
        <f t="shared" si="17"/>
        <v>5.4306420789185843</v>
      </c>
      <c r="AI47" s="694">
        <f t="shared" si="17"/>
        <v>5.4306420789185843</v>
      </c>
      <c r="AJ47" s="694">
        <f t="shared" si="17"/>
        <v>5.4306420789185843</v>
      </c>
      <c r="AK47" s="694">
        <f t="shared" si="17"/>
        <v>5.4306420789185843</v>
      </c>
      <c r="AL47" s="694">
        <f t="shared" si="17"/>
        <v>5.4306420789185843</v>
      </c>
      <c r="AM47" s="694">
        <f t="shared" si="17"/>
        <v>5.4306420789185843</v>
      </c>
      <c r="AN47" s="694">
        <f t="shared" si="17"/>
        <v>5.4306420789185843</v>
      </c>
      <c r="AO47" s="694">
        <f t="shared" si="17"/>
        <v>5.4306420789185843</v>
      </c>
      <c r="AP47" s="694">
        <f t="shared" si="18"/>
        <v>5.4306420789185843</v>
      </c>
      <c r="AQ47" s="694">
        <f t="shared" si="18"/>
        <v>5.4306420789185843</v>
      </c>
      <c r="AR47" s="694">
        <f t="shared" si="18"/>
        <v>5.4306420789185843</v>
      </c>
      <c r="AS47" s="694">
        <f t="shared" si="18"/>
        <v>5.4306420789185843</v>
      </c>
      <c r="AT47" s="694">
        <f t="shared" si="18"/>
        <v>5.4306420789185843</v>
      </c>
      <c r="AU47" s="694">
        <f t="shared" si="18"/>
        <v>5.4306420789185843</v>
      </c>
      <c r="AV47" s="694">
        <f t="shared" si="18"/>
        <v>5.4306420789185843</v>
      </c>
      <c r="AW47" s="694">
        <f t="shared" si="18"/>
        <v>5.4306420789185843</v>
      </c>
      <c r="AX47" s="694">
        <f t="shared" si="18"/>
        <v>5.4306420789185843</v>
      </c>
      <c r="AY47" s="694">
        <f t="shared" si="18"/>
        <v>5.4306420789185843</v>
      </c>
      <c r="AZ47" s="694">
        <f t="shared" si="19"/>
        <v>5.4306420789185843</v>
      </c>
      <c r="BA47" s="694">
        <f t="shared" si="19"/>
        <v>5.4306420789185843</v>
      </c>
      <c r="BB47" s="694">
        <f t="shared" si="19"/>
        <v>5.4306420789185843</v>
      </c>
      <c r="BC47" s="694">
        <f t="shared" si="19"/>
        <v>5.4306420789185843</v>
      </c>
      <c r="BD47" s="694">
        <f t="shared" si="19"/>
        <v>5.4306420789185843</v>
      </c>
      <c r="BE47" s="694">
        <f t="shared" si="19"/>
        <v>5.4306420789185843</v>
      </c>
      <c r="BF47" s="694">
        <f t="shared" si="19"/>
        <v>5.4306420789185843</v>
      </c>
      <c r="BG47" s="694">
        <f t="shared" si="19"/>
        <v>5.4306420789185843</v>
      </c>
      <c r="BH47" s="694">
        <f t="shared" si="19"/>
        <v>5.4306420789185843</v>
      </c>
      <c r="BI47" s="694">
        <f t="shared" si="19"/>
        <v>5.4306420789185843</v>
      </c>
      <c r="BJ47" s="694">
        <f t="shared" si="20"/>
        <v>5.4306420789185843</v>
      </c>
      <c r="BK47" s="694">
        <f t="shared" si="20"/>
        <v>5.4306420789185843</v>
      </c>
      <c r="BL47" s="694">
        <f t="shared" si="20"/>
        <v>5.4306420789185843</v>
      </c>
      <c r="BM47" s="694">
        <f t="shared" si="20"/>
        <v>5.4306420789185843</v>
      </c>
      <c r="BN47" s="698">
        <f t="shared" si="20"/>
        <v>5.4306420789185843</v>
      </c>
      <c r="BO47" s="698">
        <f t="shared" si="20"/>
        <v>5.4306420789185843</v>
      </c>
      <c r="BP47" s="698">
        <f t="shared" si="20"/>
        <v>5.4306420789185843</v>
      </c>
      <c r="BQ47" s="698">
        <f t="shared" si="20"/>
        <v>5.4306420789185843</v>
      </c>
      <c r="BR47" s="698">
        <f t="shared" si="20"/>
        <v>5.4306420789185843</v>
      </c>
      <c r="BS47" s="698">
        <f t="shared" si="20"/>
        <v>5.4306420789185843</v>
      </c>
    </row>
    <row r="48" spans="1:71" s="63" customFormat="1" ht="12.75" customHeight="1">
      <c r="A48" s="678">
        <v>0</v>
      </c>
      <c r="B48" s="680" t="s">
        <v>507</v>
      </c>
      <c r="C48" s="492" t="s">
        <v>508</v>
      </c>
      <c r="D48" s="683" t="s">
        <v>427</v>
      </c>
      <c r="E48" s="492" t="s">
        <v>445</v>
      </c>
      <c r="F48" s="687">
        <v>3.2863259999999999</v>
      </c>
      <c r="G48" s="691">
        <f>F48*(1+EIA_AEO_OilForecast_2026!D$16)</f>
        <v>2.5165065408176206</v>
      </c>
      <c r="H48" s="691">
        <f>G48*(1+EIA_AEO_OilForecast_2026!E$16)</f>
        <v>2.8635930549718616</v>
      </c>
      <c r="I48" s="691">
        <f>H48*(1+EIA_AEO_OilForecast_2026!F$16)</f>
        <v>3.0686499917035372</v>
      </c>
      <c r="J48" s="691">
        <f>I48*(1+EIA_AEO_OilForecast_2026!G$16)</f>
        <v>3.1995859241847526</v>
      </c>
      <c r="K48" s="691">
        <f>J48*(1+EIA_AEO_OilForecast_2026!H$16)</f>
        <v>3.2848115701690199</v>
      </c>
      <c r="L48" s="691">
        <f>K48*(1+EIA_AEO_OilForecast_2026!I$16)</f>
        <v>3.2434805797141935</v>
      </c>
      <c r="M48" s="691">
        <f>L48*(1+EIA_AEO_OilForecast_2026!J$16)</f>
        <v>3.2775573695593403</v>
      </c>
      <c r="N48" s="691">
        <f>M48*(1+EIA_AEO_OilForecast_2026!K$16)</f>
        <v>3.3474744211189713</v>
      </c>
      <c r="O48" s="691">
        <f>N48*(1+EIA_AEO_OilForecast_2026!L$16)</f>
        <v>3.4122312530400056</v>
      </c>
      <c r="P48" s="691">
        <f>O48*(1+EIA_AEO_OilForecast_2026!M$16)</f>
        <v>3.4412267681098383</v>
      </c>
      <c r="Q48" s="691">
        <f>P48*(1+EIA_AEO_OilForecast_2026!N$16)</f>
        <v>3.4882516757454569</v>
      </c>
      <c r="R48" s="691">
        <f>Q48*(1+EIA_AEO_OilForecast_2026!O$16)</f>
        <v>3.5381576925608913</v>
      </c>
      <c r="S48" s="691">
        <f>R48*(1+EIA_AEO_OilForecast_2026!P$16)</f>
        <v>3.5808741275333342</v>
      </c>
      <c r="T48" s="691">
        <f>S48*(1+EIA_AEO_OilForecast_2026!Q$16)</f>
        <v>3.6039786407061785</v>
      </c>
      <c r="U48" s="691">
        <f>T48*(1+EIA_AEO_OilForecast_2026!R$16)</f>
        <v>3.6382897933850713</v>
      </c>
      <c r="V48" s="691">
        <f>U48*(1+EIA_AEO_OilForecast_2026!S$16)</f>
        <v>3.6846916671507799</v>
      </c>
      <c r="W48" s="691">
        <f>V48*(1+EIA_AEO_OilForecast_2026!T$16)</f>
        <v>3.7035389083225785</v>
      </c>
      <c r="X48" s="691">
        <f>W48*(1+EIA_AEO_OilForecast_2026!U$16)</f>
        <v>3.747363749353116</v>
      </c>
      <c r="Y48" s="691">
        <f>X48*(1+EIA_AEO_OilForecast_2026!V$16)</f>
        <v>3.7954550936370848</v>
      </c>
      <c r="Z48" s="691">
        <f>Y48*(1+EIA_AEO_OilForecast_2026!W$16)</f>
        <v>3.9011103082509542</v>
      </c>
      <c r="AA48" s="691">
        <f>Z48*(1+EIA_AEO_OilForecast_2026!X$16)</f>
        <v>3.9621394293049645</v>
      </c>
      <c r="AB48" s="691">
        <f>AA48*(1+EIA_AEO_OilForecast_2026!Y$16)</f>
        <v>4.0222064319069633</v>
      </c>
      <c r="AC48" s="691">
        <f>AB48*(1+EIA_AEO_OilForecast_2026!Z$16)</f>
        <v>4.08689551753318</v>
      </c>
      <c r="AD48" s="691">
        <f>AC48*(1+EIA_AEO_OilForecast_2026!AA$16)</f>
        <v>4.1374703713724301</v>
      </c>
      <c r="AE48" s="691">
        <f>AD48*(1+EIA_AEO_OilForecast_2026!AB$16)</f>
        <v>4.2170761519709856</v>
      </c>
      <c r="AF48" s="695">
        <f t="shared" si="17"/>
        <v>4.2170761519709856</v>
      </c>
      <c r="AG48" s="695">
        <f t="shared" si="17"/>
        <v>4.2170761519709856</v>
      </c>
      <c r="AH48" s="695">
        <f t="shared" si="17"/>
        <v>4.2170761519709856</v>
      </c>
      <c r="AI48" s="695">
        <f t="shared" si="17"/>
        <v>4.2170761519709856</v>
      </c>
      <c r="AJ48" s="695">
        <f t="shared" si="17"/>
        <v>4.2170761519709856</v>
      </c>
      <c r="AK48" s="695">
        <f t="shared" si="17"/>
        <v>4.2170761519709856</v>
      </c>
      <c r="AL48" s="695">
        <f t="shared" si="17"/>
        <v>4.2170761519709856</v>
      </c>
      <c r="AM48" s="695">
        <f t="shared" si="17"/>
        <v>4.2170761519709856</v>
      </c>
      <c r="AN48" s="695">
        <f t="shared" si="17"/>
        <v>4.2170761519709856</v>
      </c>
      <c r="AO48" s="695">
        <f t="shared" si="17"/>
        <v>4.2170761519709856</v>
      </c>
      <c r="AP48" s="695">
        <f t="shared" si="18"/>
        <v>4.2170761519709856</v>
      </c>
      <c r="AQ48" s="695">
        <f t="shared" si="18"/>
        <v>4.2170761519709856</v>
      </c>
      <c r="AR48" s="695">
        <f t="shared" si="18"/>
        <v>4.2170761519709856</v>
      </c>
      <c r="AS48" s="695">
        <f t="shared" si="18"/>
        <v>4.2170761519709856</v>
      </c>
      <c r="AT48" s="695">
        <f t="shared" si="18"/>
        <v>4.2170761519709856</v>
      </c>
      <c r="AU48" s="695">
        <f t="shared" si="18"/>
        <v>4.2170761519709856</v>
      </c>
      <c r="AV48" s="695">
        <f t="shared" si="18"/>
        <v>4.2170761519709856</v>
      </c>
      <c r="AW48" s="695">
        <f t="shared" si="18"/>
        <v>4.2170761519709856</v>
      </c>
      <c r="AX48" s="695">
        <f t="shared" si="18"/>
        <v>4.2170761519709856</v>
      </c>
      <c r="AY48" s="695">
        <f t="shared" si="18"/>
        <v>4.2170761519709856</v>
      </c>
      <c r="AZ48" s="695">
        <f t="shared" si="19"/>
        <v>4.2170761519709856</v>
      </c>
      <c r="BA48" s="695">
        <f t="shared" si="19"/>
        <v>4.2170761519709856</v>
      </c>
      <c r="BB48" s="695">
        <f t="shared" si="19"/>
        <v>4.2170761519709856</v>
      </c>
      <c r="BC48" s="695">
        <f t="shared" si="19"/>
        <v>4.2170761519709856</v>
      </c>
      <c r="BD48" s="695">
        <f t="shared" si="19"/>
        <v>4.2170761519709856</v>
      </c>
      <c r="BE48" s="695">
        <f t="shared" si="19"/>
        <v>4.2170761519709856</v>
      </c>
      <c r="BF48" s="695">
        <f t="shared" si="19"/>
        <v>4.2170761519709856</v>
      </c>
      <c r="BG48" s="695">
        <f t="shared" si="19"/>
        <v>4.2170761519709856</v>
      </c>
      <c r="BH48" s="695">
        <f t="shared" si="19"/>
        <v>4.2170761519709856</v>
      </c>
      <c r="BI48" s="695">
        <f t="shared" si="19"/>
        <v>4.2170761519709856</v>
      </c>
      <c r="BJ48" s="695">
        <f t="shared" si="20"/>
        <v>4.2170761519709856</v>
      </c>
      <c r="BK48" s="695">
        <f t="shared" si="20"/>
        <v>4.2170761519709856</v>
      </c>
      <c r="BL48" s="695">
        <f t="shared" si="20"/>
        <v>4.2170761519709856</v>
      </c>
      <c r="BM48" s="695">
        <f t="shared" si="20"/>
        <v>4.2170761519709856</v>
      </c>
      <c r="BN48" s="699">
        <f t="shared" si="20"/>
        <v>4.2170761519709856</v>
      </c>
      <c r="BO48" s="699">
        <f t="shared" si="20"/>
        <v>4.2170761519709856</v>
      </c>
      <c r="BP48" s="699">
        <f t="shared" si="20"/>
        <v>4.2170761519709856</v>
      </c>
      <c r="BQ48" s="699">
        <f t="shared" si="20"/>
        <v>4.2170761519709856</v>
      </c>
      <c r="BR48" s="699">
        <f t="shared" si="20"/>
        <v>4.2170761519709856</v>
      </c>
      <c r="BS48" s="699">
        <f t="shared" si="20"/>
        <v>4.2170761519709856</v>
      </c>
    </row>
    <row r="49" spans="1:71" s="18" customFormat="1" ht="12.75" customHeight="1">
      <c r="A49" s="679">
        <v>0</v>
      </c>
      <c r="B49" s="681" t="s">
        <v>509</v>
      </c>
      <c r="C49" s="682" t="s">
        <v>510</v>
      </c>
      <c r="D49" s="684" t="s">
        <v>419</v>
      </c>
      <c r="E49" s="682"/>
      <c r="F49" s="688">
        <v>3.2252139999999998</v>
      </c>
      <c r="G49" s="692">
        <f>F49*(1+EIA_AEO_OilForecast_2026!D$16)</f>
        <v>2.4697099820701176</v>
      </c>
      <c r="H49" s="692">
        <f>G49*(1+EIA_AEO_OilForecast_2026!E$16)</f>
        <v>2.8103421301471663</v>
      </c>
      <c r="I49" s="692">
        <f>H49*(1+EIA_AEO_OilForecast_2026!F$16)</f>
        <v>3.0115858604235033</v>
      </c>
      <c r="J49" s="692">
        <f>I49*(1+EIA_AEO_OilForecast_2026!G$16)</f>
        <v>3.1400869289545832</v>
      </c>
      <c r="K49" s="692">
        <f>J49*(1+EIA_AEO_OilForecast_2026!H$16)</f>
        <v>3.223727732267311</v>
      </c>
      <c r="L49" s="692">
        <f>K49*(1+EIA_AEO_OilForecast_2026!I$16)</f>
        <v>3.1831653263925523</v>
      </c>
      <c r="M49" s="692">
        <f>L49*(1+EIA_AEO_OilForecast_2026!J$16)</f>
        <v>3.2166084296280881</v>
      </c>
      <c r="N49" s="692">
        <f>M49*(1+EIA_AEO_OilForecast_2026!K$16)</f>
        <v>3.2852253147237369</v>
      </c>
      <c r="O49" s="692">
        <f>N49*(1+EIA_AEO_OilForecast_2026!L$16)</f>
        <v>3.348777938811355</v>
      </c>
      <c r="P49" s="692">
        <f>O49*(1+EIA_AEO_OilForecast_2026!M$16)</f>
        <v>3.3772342578559154</v>
      </c>
      <c r="Q49" s="692">
        <f>P49*(1+EIA_AEO_OilForecast_2026!N$16)</f>
        <v>3.4233846977255764</v>
      </c>
      <c r="R49" s="692">
        <f>Q49*(1+EIA_AEO_OilForecast_2026!O$16)</f>
        <v>3.4723626701231338</v>
      </c>
      <c r="S49" s="692">
        <f>R49*(1+EIA_AEO_OilForecast_2026!P$16)</f>
        <v>3.5142847570077622</v>
      </c>
      <c r="T49" s="692">
        <f>S49*(1+EIA_AEO_OilForecast_2026!Q$16)</f>
        <v>3.5369596222975241</v>
      </c>
      <c r="U49" s="692">
        <f>T49*(1+EIA_AEO_OilForecast_2026!R$16)</f>
        <v>3.5706327301925116</v>
      </c>
      <c r="V49" s="692">
        <f>U49*(1+EIA_AEO_OilForecast_2026!S$16)</f>
        <v>3.6161717220318468</v>
      </c>
      <c r="W49" s="692">
        <f>V49*(1+EIA_AEO_OilForecast_2026!T$16)</f>
        <v>3.6346684828792677</v>
      </c>
      <c r="X49" s="692">
        <f>W49*(1+EIA_AEO_OilForecast_2026!U$16)</f>
        <v>3.6776783640777437</v>
      </c>
      <c r="Y49" s="692">
        <f>X49*(1+EIA_AEO_OilForecast_2026!V$16)</f>
        <v>3.7248754093080327</v>
      </c>
      <c r="Z49" s="692">
        <f>Y49*(1+EIA_AEO_OilForecast_2026!W$16)</f>
        <v>3.8285658762141326</v>
      </c>
      <c r="AA49" s="692">
        <f>Z49*(1+EIA_AEO_OilForecast_2026!X$16)</f>
        <v>3.8884601093581019</v>
      </c>
      <c r="AB49" s="692">
        <f>AA49*(1+EIA_AEO_OilForecast_2026!Y$16)</f>
        <v>3.9474101154530548</v>
      </c>
      <c r="AC49" s="692">
        <f>AB49*(1+EIA_AEO_OilForecast_2026!Z$16)</f>
        <v>4.0108962530452699</v>
      </c>
      <c r="AD49" s="692">
        <f>AC49*(1+EIA_AEO_OilForecast_2026!AA$16)</f>
        <v>4.0605306248788322</v>
      </c>
      <c r="AE49" s="692">
        <f>AD49*(1+EIA_AEO_OilForecast_2026!AB$16)</f>
        <v>4.1386560689362355</v>
      </c>
      <c r="AF49" s="696">
        <f t="shared" si="17"/>
        <v>4.1386560689362355</v>
      </c>
      <c r="AG49" s="696">
        <f t="shared" si="17"/>
        <v>4.1386560689362355</v>
      </c>
      <c r="AH49" s="696">
        <f t="shared" si="17"/>
        <v>4.1386560689362355</v>
      </c>
      <c r="AI49" s="696">
        <f t="shared" si="17"/>
        <v>4.1386560689362355</v>
      </c>
      <c r="AJ49" s="696">
        <f t="shared" si="17"/>
        <v>4.1386560689362355</v>
      </c>
      <c r="AK49" s="696">
        <f t="shared" si="17"/>
        <v>4.1386560689362355</v>
      </c>
      <c r="AL49" s="696">
        <f t="shared" si="17"/>
        <v>4.1386560689362355</v>
      </c>
      <c r="AM49" s="696">
        <f t="shared" si="17"/>
        <v>4.1386560689362355</v>
      </c>
      <c r="AN49" s="696">
        <f t="shared" si="17"/>
        <v>4.1386560689362355</v>
      </c>
      <c r="AO49" s="696">
        <f t="shared" si="17"/>
        <v>4.1386560689362355</v>
      </c>
      <c r="AP49" s="696">
        <f t="shared" si="18"/>
        <v>4.1386560689362355</v>
      </c>
      <c r="AQ49" s="696">
        <f t="shared" si="18"/>
        <v>4.1386560689362355</v>
      </c>
      <c r="AR49" s="696">
        <f t="shared" si="18"/>
        <v>4.1386560689362355</v>
      </c>
      <c r="AS49" s="696">
        <f t="shared" si="18"/>
        <v>4.1386560689362355</v>
      </c>
      <c r="AT49" s="696">
        <f t="shared" si="18"/>
        <v>4.1386560689362355</v>
      </c>
      <c r="AU49" s="696">
        <f t="shared" si="18"/>
        <v>4.1386560689362355</v>
      </c>
      <c r="AV49" s="696">
        <f t="shared" si="18"/>
        <v>4.1386560689362355</v>
      </c>
      <c r="AW49" s="696">
        <f t="shared" si="18"/>
        <v>4.1386560689362355</v>
      </c>
      <c r="AX49" s="696">
        <f t="shared" si="18"/>
        <v>4.1386560689362355</v>
      </c>
      <c r="AY49" s="696">
        <f t="shared" si="18"/>
        <v>4.1386560689362355</v>
      </c>
      <c r="AZ49" s="696">
        <f t="shared" si="19"/>
        <v>4.1386560689362355</v>
      </c>
      <c r="BA49" s="696">
        <f t="shared" si="19"/>
        <v>4.1386560689362355</v>
      </c>
      <c r="BB49" s="696">
        <f t="shared" si="19"/>
        <v>4.1386560689362355</v>
      </c>
      <c r="BC49" s="696">
        <f t="shared" si="19"/>
        <v>4.1386560689362355</v>
      </c>
      <c r="BD49" s="696">
        <f t="shared" si="19"/>
        <v>4.1386560689362355</v>
      </c>
      <c r="BE49" s="696">
        <f t="shared" si="19"/>
        <v>4.1386560689362355</v>
      </c>
      <c r="BF49" s="696">
        <f t="shared" si="19"/>
        <v>4.1386560689362355</v>
      </c>
      <c r="BG49" s="696">
        <f t="shared" si="19"/>
        <v>4.1386560689362355</v>
      </c>
      <c r="BH49" s="696">
        <f t="shared" si="19"/>
        <v>4.1386560689362355</v>
      </c>
      <c r="BI49" s="696">
        <f t="shared" si="19"/>
        <v>4.1386560689362355</v>
      </c>
      <c r="BJ49" s="696">
        <f t="shared" si="20"/>
        <v>4.1386560689362355</v>
      </c>
      <c r="BK49" s="696">
        <f t="shared" si="20"/>
        <v>4.1386560689362355</v>
      </c>
      <c r="BL49" s="696">
        <f t="shared" si="20"/>
        <v>4.1386560689362355</v>
      </c>
      <c r="BM49" s="696">
        <f t="shared" si="20"/>
        <v>4.1386560689362355</v>
      </c>
      <c r="BN49" s="700">
        <f t="shared" si="20"/>
        <v>4.1386560689362355</v>
      </c>
      <c r="BO49" s="700">
        <f t="shared" si="20"/>
        <v>4.1386560689362355</v>
      </c>
      <c r="BP49" s="700">
        <f t="shared" si="20"/>
        <v>4.1386560689362355</v>
      </c>
      <c r="BQ49" s="700">
        <f t="shared" si="20"/>
        <v>4.1386560689362355</v>
      </c>
      <c r="BR49" s="700">
        <f t="shared" si="20"/>
        <v>4.1386560689362355</v>
      </c>
      <c r="BS49" s="700">
        <f t="shared" si="20"/>
        <v>4.1386560689362355</v>
      </c>
    </row>
    <row r="50" spans="1:71" s="63" customFormat="1" ht="12.75" customHeight="1">
      <c r="A50" s="676">
        <v>0</v>
      </c>
      <c r="B50" s="680" t="s">
        <v>443</v>
      </c>
      <c r="C50" s="492" t="s">
        <v>511</v>
      </c>
      <c r="D50" s="683" t="s">
        <v>451</v>
      </c>
      <c r="E50" s="492" t="s">
        <v>445</v>
      </c>
      <c r="F50" s="685">
        <v>4.25</v>
      </c>
      <c r="G50" s="689">
        <f>F50*(1+EIA_AEO_OilForecast_2026!D$16)</f>
        <v>3.254440611940169</v>
      </c>
      <c r="H50" s="689">
        <f>G50*(1+EIA_AEO_OilForecast_2026!E$16)</f>
        <v>3.7033059056315203</v>
      </c>
      <c r="I50" s="689">
        <f>H50*(1+EIA_AEO_OilForecast_2026!F$16)</f>
        <v>3.9684932245735913</v>
      </c>
      <c r="J50" s="689">
        <f>I50*(1+EIA_AEO_OilForecast_2026!G$16)</f>
        <v>4.1378244817419807</v>
      </c>
      <c r="K50" s="689">
        <f>J50*(1+EIA_AEO_OilForecast_2026!H$16)</f>
        <v>4.2480414825608701</v>
      </c>
      <c r="L50" s="689">
        <f>K50*(1+EIA_AEO_OilForecast_2026!I$16)</f>
        <v>4.194590696049425</v>
      </c>
      <c r="M50" s="689">
        <f>L50*(1+EIA_AEO_OilForecast_2026!J$16)</f>
        <v>4.2386600783449957</v>
      </c>
      <c r="N50" s="689">
        <f>M50*(1+EIA_AEO_OilForecast_2026!K$16)</f>
        <v>4.3290794308767993</v>
      </c>
      <c r="O50" s="689">
        <f>N50*(1+EIA_AEO_OilForecast_2026!L$16)</f>
        <v>4.4128253938958046</v>
      </c>
      <c r="P50" s="689">
        <f>O50*(1+EIA_AEO_OilForecast_2026!M$16)</f>
        <v>4.4503234811357153</v>
      </c>
      <c r="Q50" s="689">
        <f>P50*(1+EIA_AEO_OilForecast_2026!N$16)</f>
        <v>4.5111378548318672</v>
      </c>
      <c r="R50" s="689">
        <f>Q50*(1+EIA_AEO_OilForecast_2026!O$16)</f>
        <v>4.5756781869430441</v>
      </c>
      <c r="S50" s="689">
        <f>R50*(1+EIA_AEO_OilForecast_2026!P$16)</f>
        <v>4.6309206822502302</v>
      </c>
      <c r="T50" s="689">
        <f>S50*(1+EIA_AEO_OilForecast_2026!Q$16)</f>
        <v>4.6608003049609987</v>
      </c>
      <c r="U50" s="689">
        <f>T50*(1+EIA_AEO_OilForecast_2026!R$16)</f>
        <v>4.70517277406032</v>
      </c>
      <c r="V50" s="689">
        <f>U50*(1+EIA_AEO_OilForecast_2026!S$16)</f>
        <v>4.7651814169960058</v>
      </c>
      <c r="W50" s="689">
        <f>V50*(1+EIA_AEO_OilForecast_2026!T$16)</f>
        <v>4.789555375933781</v>
      </c>
      <c r="X50" s="689">
        <f>W50*(1+EIA_AEO_OilForecast_2026!U$16)</f>
        <v>4.8462313035136324</v>
      </c>
      <c r="Y50" s="689">
        <f>X50*(1+EIA_AEO_OilForecast_2026!V$16)</f>
        <v>4.9084248330681763</v>
      </c>
      <c r="Z50" s="689">
        <f>Y50*(1+EIA_AEO_OilForecast_2026!W$16)</f>
        <v>5.0450621180207174</v>
      </c>
      <c r="AA50" s="689">
        <f>Z50*(1+EIA_AEO_OilForecast_2026!X$16)</f>
        <v>5.1239872655804977</v>
      </c>
      <c r="AB50" s="689">
        <f>AA50*(1+EIA_AEO_OilForecast_2026!Y$16)</f>
        <v>5.2016681654846746</v>
      </c>
      <c r="AC50" s="689">
        <f>AB50*(1+EIA_AEO_OilForecast_2026!Z$16)</f>
        <v>5.2853265164551564</v>
      </c>
      <c r="AD50" s="689">
        <f>AC50*(1+EIA_AEO_OilForecast_2026!AA$16)</f>
        <v>5.3507318136827626</v>
      </c>
      <c r="AE50" s="689">
        <f>AD50*(1+EIA_AEO_OilForecast_2026!AB$16)</f>
        <v>5.4536809938748254</v>
      </c>
      <c r="AF50" s="693">
        <f t="shared" si="17"/>
        <v>5.4536809938748254</v>
      </c>
      <c r="AG50" s="693">
        <f t="shared" si="17"/>
        <v>5.4536809938748254</v>
      </c>
      <c r="AH50" s="693">
        <f t="shared" si="17"/>
        <v>5.4536809938748254</v>
      </c>
      <c r="AI50" s="693">
        <f t="shared" si="17"/>
        <v>5.4536809938748254</v>
      </c>
      <c r="AJ50" s="693">
        <f t="shared" si="17"/>
        <v>5.4536809938748254</v>
      </c>
      <c r="AK50" s="693">
        <f t="shared" si="17"/>
        <v>5.4536809938748254</v>
      </c>
      <c r="AL50" s="693">
        <f t="shared" si="17"/>
        <v>5.4536809938748254</v>
      </c>
      <c r="AM50" s="693">
        <f t="shared" si="17"/>
        <v>5.4536809938748254</v>
      </c>
      <c r="AN50" s="693">
        <f t="shared" si="17"/>
        <v>5.4536809938748254</v>
      </c>
      <c r="AO50" s="693">
        <f t="shared" si="17"/>
        <v>5.4536809938748254</v>
      </c>
      <c r="AP50" s="693">
        <f t="shared" si="18"/>
        <v>5.4536809938748254</v>
      </c>
      <c r="AQ50" s="693">
        <f t="shared" si="18"/>
        <v>5.4536809938748254</v>
      </c>
      <c r="AR50" s="693">
        <f t="shared" si="18"/>
        <v>5.4536809938748254</v>
      </c>
      <c r="AS50" s="693">
        <f t="shared" si="18"/>
        <v>5.4536809938748254</v>
      </c>
      <c r="AT50" s="693">
        <f t="shared" si="18"/>
        <v>5.4536809938748254</v>
      </c>
      <c r="AU50" s="693">
        <f t="shared" si="18"/>
        <v>5.4536809938748254</v>
      </c>
      <c r="AV50" s="693">
        <f t="shared" si="18"/>
        <v>5.4536809938748254</v>
      </c>
      <c r="AW50" s="693">
        <f t="shared" si="18"/>
        <v>5.4536809938748254</v>
      </c>
      <c r="AX50" s="693">
        <f t="shared" si="18"/>
        <v>5.4536809938748254</v>
      </c>
      <c r="AY50" s="693">
        <f t="shared" si="18"/>
        <v>5.4536809938748254</v>
      </c>
      <c r="AZ50" s="693">
        <f t="shared" si="19"/>
        <v>5.4536809938748254</v>
      </c>
      <c r="BA50" s="693">
        <f t="shared" si="19"/>
        <v>5.4536809938748254</v>
      </c>
      <c r="BB50" s="693">
        <f t="shared" si="19"/>
        <v>5.4536809938748254</v>
      </c>
      <c r="BC50" s="693">
        <f t="shared" si="19"/>
        <v>5.4536809938748254</v>
      </c>
      <c r="BD50" s="693">
        <f t="shared" si="19"/>
        <v>5.4536809938748254</v>
      </c>
      <c r="BE50" s="693">
        <f t="shared" si="19"/>
        <v>5.4536809938748254</v>
      </c>
      <c r="BF50" s="693">
        <f t="shared" si="19"/>
        <v>5.4536809938748254</v>
      </c>
      <c r="BG50" s="693">
        <f t="shared" si="19"/>
        <v>5.4536809938748254</v>
      </c>
      <c r="BH50" s="693">
        <f t="shared" si="19"/>
        <v>5.4536809938748254</v>
      </c>
      <c r="BI50" s="693">
        <f t="shared" si="19"/>
        <v>5.4536809938748254</v>
      </c>
      <c r="BJ50" s="693">
        <f t="shared" si="20"/>
        <v>5.4536809938748254</v>
      </c>
      <c r="BK50" s="693">
        <f t="shared" si="20"/>
        <v>5.4536809938748254</v>
      </c>
      <c r="BL50" s="693">
        <f t="shared" si="20"/>
        <v>5.4536809938748254</v>
      </c>
      <c r="BM50" s="693">
        <f t="shared" si="20"/>
        <v>5.4536809938748254</v>
      </c>
      <c r="BN50" s="697">
        <f t="shared" si="20"/>
        <v>5.4536809938748254</v>
      </c>
      <c r="BO50" s="697">
        <f t="shared" si="20"/>
        <v>5.4536809938748254</v>
      </c>
      <c r="BP50" s="697">
        <f t="shared" si="20"/>
        <v>5.4536809938748254</v>
      </c>
      <c r="BQ50" s="697">
        <f t="shared" si="20"/>
        <v>5.4536809938748254</v>
      </c>
      <c r="BR50" s="697">
        <f t="shared" si="20"/>
        <v>5.4536809938748254</v>
      </c>
      <c r="BS50" s="697">
        <f t="shared" si="20"/>
        <v>5.4536809938748254</v>
      </c>
    </row>
    <row r="51" spans="1:71" s="18" customFormat="1" ht="12.75" customHeight="1">
      <c r="A51" s="677">
        <v>0</v>
      </c>
      <c r="B51" s="681" t="s">
        <v>443</v>
      </c>
      <c r="C51" s="682" t="s">
        <v>512</v>
      </c>
      <c r="D51" s="684" t="s">
        <v>419</v>
      </c>
      <c r="E51" s="682" t="s">
        <v>445</v>
      </c>
      <c r="F51" s="686">
        <v>3.6727989999999999</v>
      </c>
      <c r="G51" s="690">
        <f>F51*(1+EIA_AEO_OilForecast_2026!D$16)</f>
        <v>2.812448523551351</v>
      </c>
      <c r="H51" s="690">
        <f>G51*(1+EIA_AEO_OilForecast_2026!E$16)</f>
        <v>3.2003525239758925</v>
      </c>
      <c r="I51" s="690">
        <f>H51*(1+EIA_AEO_OilForecast_2026!F$16)</f>
        <v>3.4295242227578031</v>
      </c>
      <c r="J51" s="690">
        <f>I51*(1+EIA_AEO_OilForecast_2026!G$16)</f>
        <v>3.5758582632276394</v>
      </c>
      <c r="K51" s="690">
        <f>J51*(1+EIA_AEO_OilForecast_2026!H$16)</f>
        <v>3.6711064727313136</v>
      </c>
      <c r="L51" s="690">
        <f>K51*(1+EIA_AEO_OilForecast_2026!I$16)</f>
        <v>3.6249149444375606</v>
      </c>
      <c r="M51" s="690">
        <f>L51*(1+EIA_AEO_OilForecast_2026!J$16)</f>
        <v>3.6629991757848055</v>
      </c>
      <c r="N51" s="690">
        <f>M51*(1+EIA_AEO_OilForecast_2026!K$16)</f>
        <v>3.7411384952105595</v>
      </c>
      <c r="O51" s="690">
        <f>N51*(1+EIA_AEO_OilForecast_2026!L$16)</f>
        <v>3.8135107515000275</v>
      </c>
      <c r="P51" s="690">
        <f>O51*(1+EIA_AEO_OilForecast_2026!M$16)</f>
        <v>3.8459161485157116</v>
      </c>
      <c r="Q51" s="690">
        <f>P51*(1+EIA_AEO_OilForecast_2026!N$16)</f>
        <v>3.8984712004914415</v>
      </c>
      <c r="R51" s="690">
        <f>Q51*(1+EIA_AEO_OilForecast_2026!O$16)</f>
        <v>3.9542461810179357</v>
      </c>
      <c r="S51" s="690">
        <f>R51*(1+EIA_AEO_OilForecast_2026!P$16)</f>
        <v>4.0019860825524622</v>
      </c>
      <c r="T51" s="690">
        <f>S51*(1+EIA_AEO_OilForecast_2026!Q$16)</f>
        <v>4.027807693943636</v>
      </c>
      <c r="U51" s="690">
        <f>T51*(1+EIA_AEO_OilForecast_2026!R$16)</f>
        <v>4.0661538492696403</v>
      </c>
      <c r="V51" s="690">
        <f>U51*(1+EIA_AEO_OilForecast_2026!S$16)</f>
        <v>4.118012598390945</v>
      </c>
      <c r="W51" s="690">
        <f>V51*(1+EIA_AEO_OilForecast_2026!T$16)</f>
        <v>4.1390762812174628</v>
      </c>
      <c r="X51" s="690">
        <f>W51*(1+EIA_AEO_OilForecast_2026!U$16)</f>
        <v>4.1880549377208398</v>
      </c>
      <c r="Y51" s="690">
        <f>X51*(1+EIA_AEO_OilForecast_2026!V$16)</f>
        <v>4.2418018396395221</v>
      </c>
      <c r="Z51" s="690">
        <f>Y51*(1+EIA_AEO_OilForecast_2026!W$16)</f>
        <v>4.3598821416480886</v>
      </c>
      <c r="AA51" s="690">
        <f>Z51*(1+EIA_AEO_OilForecast_2026!X$16)</f>
        <v>4.4280883070674806</v>
      </c>
      <c r="AB51" s="690">
        <f>AA51*(1+EIA_AEO_OilForecast_2026!Y$16)</f>
        <v>4.4952192085938716</v>
      </c>
      <c r="AC51" s="690">
        <f>AB51*(1+EIA_AEO_OilForecast_2026!Z$16)</f>
        <v>4.5675157516023503</v>
      </c>
      <c r="AD51" s="690">
        <f>AC51*(1+EIA_AEO_OilForecast_2026!AA$16)</f>
        <v>4.6240382246028817</v>
      </c>
      <c r="AE51" s="690">
        <f>AD51*(1+EIA_AEO_OilForecast_2026!AB$16)</f>
        <v>4.7130056707346997</v>
      </c>
      <c r="AF51" s="694">
        <f t="shared" si="17"/>
        <v>4.7130056707346997</v>
      </c>
      <c r="AG51" s="694">
        <f t="shared" si="17"/>
        <v>4.7130056707346997</v>
      </c>
      <c r="AH51" s="694">
        <f t="shared" si="17"/>
        <v>4.7130056707346997</v>
      </c>
      <c r="AI51" s="694">
        <f t="shared" si="17"/>
        <v>4.7130056707346997</v>
      </c>
      <c r="AJ51" s="694">
        <f t="shared" si="17"/>
        <v>4.7130056707346997</v>
      </c>
      <c r="AK51" s="694">
        <f t="shared" si="17"/>
        <v>4.7130056707346997</v>
      </c>
      <c r="AL51" s="694">
        <f t="shared" si="17"/>
        <v>4.7130056707346997</v>
      </c>
      <c r="AM51" s="694">
        <f t="shared" si="17"/>
        <v>4.7130056707346997</v>
      </c>
      <c r="AN51" s="694">
        <f t="shared" si="17"/>
        <v>4.7130056707346997</v>
      </c>
      <c r="AO51" s="694">
        <f t="shared" si="17"/>
        <v>4.7130056707346997</v>
      </c>
      <c r="AP51" s="694">
        <f t="shared" si="18"/>
        <v>4.7130056707346997</v>
      </c>
      <c r="AQ51" s="694">
        <f t="shared" si="18"/>
        <v>4.7130056707346997</v>
      </c>
      <c r="AR51" s="694">
        <f t="shared" si="18"/>
        <v>4.7130056707346997</v>
      </c>
      <c r="AS51" s="694">
        <f t="shared" si="18"/>
        <v>4.7130056707346997</v>
      </c>
      <c r="AT51" s="694">
        <f t="shared" si="18"/>
        <v>4.7130056707346997</v>
      </c>
      <c r="AU51" s="694">
        <f t="shared" si="18"/>
        <v>4.7130056707346997</v>
      </c>
      <c r="AV51" s="694">
        <f t="shared" si="18"/>
        <v>4.7130056707346997</v>
      </c>
      <c r="AW51" s="694">
        <f t="shared" si="18"/>
        <v>4.7130056707346997</v>
      </c>
      <c r="AX51" s="694">
        <f t="shared" si="18"/>
        <v>4.7130056707346997</v>
      </c>
      <c r="AY51" s="694">
        <f t="shared" si="18"/>
        <v>4.7130056707346997</v>
      </c>
      <c r="AZ51" s="694">
        <f t="shared" si="19"/>
        <v>4.7130056707346997</v>
      </c>
      <c r="BA51" s="694">
        <f t="shared" si="19"/>
        <v>4.7130056707346997</v>
      </c>
      <c r="BB51" s="694">
        <f t="shared" si="19"/>
        <v>4.7130056707346997</v>
      </c>
      <c r="BC51" s="694">
        <f t="shared" si="19"/>
        <v>4.7130056707346997</v>
      </c>
      <c r="BD51" s="694">
        <f t="shared" si="19"/>
        <v>4.7130056707346997</v>
      </c>
      <c r="BE51" s="694">
        <f t="shared" si="19"/>
        <v>4.7130056707346997</v>
      </c>
      <c r="BF51" s="694">
        <f t="shared" si="19"/>
        <v>4.7130056707346997</v>
      </c>
      <c r="BG51" s="694">
        <f t="shared" si="19"/>
        <v>4.7130056707346997</v>
      </c>
      <c r="BH51" s="694">
        <f t="shared" si="19"/>
        <v>4.7130056707346997</v>
      </c>
      <c r="BI51" s="694">
        <f t="shared" si="19"/>
        <v>4.7130056707346997</v>
      </c>
      <c r="BJ51" s="694">
        <f t="shared" si="20"/>
        <v>4.7130056707346997</v>
      </c>
      <c r="BK51" s="694">
        <f t="shared" si="20"/>
        <v>4.7130056707346997</v>
      </c>
      <c r="BL51" s="694">
        <f t="shared" si="20"/>
        <v>4.7130056707346997</v>
      </c>
      <c r="BM51" s="694">
        <f t="shared" si="20"/>
        <v>4.7130056707346997</v>
      </c>
      <c r="BN51" s="698">
        <f t="shared" si="20"/>
        <v>4.7130056707346997</v>
      </c>
      <c r="BO51" s="698">
        <f t="shared" si="20"/>
        <v>4.7130056707346997</v>
      </c>
      <c r="BP51" s="698">
        <f t="shared" si="20"/>
        <v>4.7130056707346997</v>
      </c>
      <c r="BQ51" s="698">
        <f t="shared" si="20"/>
        <v>4.7130056707346997</v>
      </c>
      <c r="BR51" s="698">
        <f t="shared" si="20"/>
        <v>4.7130056707346997</v>
      </c>
      <c r="BS51" s="698">
        <f t="shared" si="20"/>
        <v>4.7130056707346997</v>
      </c>
    </row>
    <row r="52" spans="1:71" s="63" customFormat="1" ht="12.75" customHeight="1">
      <c r="A52" s="678">
        <v>0</v>
      </c>
      <c r="B52" s="680" t="s">
        <v>441</v>
      </c>
      <c r="C52" s="492" t="s">
        <v>513</v>
      </c>
      <c r="D52" s="683" t="s">
        <v>451</v>
      </c>
      <c r="E52" s="492"/>
      <c r="F52" s="687">
        <v>4.2195999999999998</v>
      </c>
      <c r="G52" s="691">
        <f>F52*(1+EIA_AEO_OilForecast_2026!D$16)</f>
        <v>3.2311617896806442</v>
      </c>
      <c r="H52" s="691">
        <f>G52*(1+EIA_AEO_OilForecast_2026!E$16)</f>
        <v>3.6768163763300619</v>
      </c>
      <c r="I52" s="691">
        <f>H52*(1+EIA_AEO_OilForecast_2026!F$16)</f>
        <v>3.9401068259789946</v>
      </c>
      <c r="J52" s="691">
        <f>I52*(1+EIA_AEO_OilForecast_2026!G$16)</f>
        <v>4.1082268666255208</v>
      </c>
      <c r="K52" s="691">
        <f>J52*(1+EIA_AEO_OilForecast_2026!H$16)</f>
        <v>4.2176554917209055</v>
      </c>
      <c r="L52" s="691">
        <f>K52*(1+EIA_AEO_OilForecast_2026!I$16)</f>
        <v>4.1645870355412127</v>
      </c>
      <c r="M52" s="691">
        <f>L52*(1+EIA_AEO_OilForecast_2026!J$16)</f>
        <v>4.2083411921375395</v>
      </c>
      <c r="N52" s="691">
        <f>M52*(1+EIA_AEO_OilForecast_2026!K$16)</f>
        <v>4.2981137803594684</v>
      </c>
      <c r="O52" s="691">
        <f>N52*(1+EIA_AEO_OilForecast_2026!L$16)</f>
        <v>4.3812607134312316</v>
      </c>
      <c r="P52" s="691">
        <f>O52*(1+EIA_AEO_OilForecast_2026!M$16)</f>
        <v>4.4184905790588855</v>
      </c>
      <c r="Q52" s="691">
        <f>P52*(1+EIA_AEO_OilForecast_2026!N$16)</f>
        <v>4.4788699511173045</v>
      </c>
      <c r="R52" s="691">
        <f>Q52*(1+EIA_AEO_OilForecast_2026!O$16)</f>
        <v>4.5429486300293807</v>
      </c>
      <c r="S52" s="691">
        <f>R52*(1+EIA_AEO_OilForecast_2026!P$16)</f>
        <v>4.5977959790171932</v>
      </c>
      <c r="T52" s="691">
        <f>S52*(1+EIA_AEO_OilForecast_2026!Q$16)</f>
        <v>4.6274618745443359</v>
      </c>
      <c r="U52" s="691">
        <f>T52*(1+EIA_AEO_OilForecast_2026!R$16)</f>
        <v>4.671516949982335</v>
      </c>
      <c r="V52" s="691">
        <f>U52*(1+EIA_AEO_OilForecast_2026!S$16)</f>
        <v>4.7310963546250218</v>
      </c>
      <c r="W52" s="691">
        <f>V52*(1+EIA_AEO_OilForecast_2026!T$16)</f>
        <v>4.7552959680682774</v>
      </c>
      <c r="X52" s="691">
        <f>W52*(1+EIA_AEO_OilForecast_2026!U$16)</f>
        <v>4.8115664960720288</v>
      </c>
      <c r="Y52" s="691">
        <f>X52*(1+EIA_AEO_OilForecast_2026!V$16)</f>
        <v>4.8733151589681123</v>
      </c>
      <c r="Z52" s="691">
        <f>Y52*(1+EIA_AEO_OilForecast_2026!W$16)</f>
        <v>5.008975085458875</v>
      </c>
      <c r="AA52" s="691">
        <f>Z52*(1+EIA_AEO_OilForecast_2026!X$16)</f>
        <v>5.0873356860808165</v>
      </c>
      <c r="AB52" s="691">
        <f>AA52*(1+EIA_AEO_OilForecast_2026!Y$16)</f>
        <v>5.1644609390774434</v>
      </c>
      <c r="AC52" s="691">
        <f>AB52*(1+EIA_AEO_OilForecast_2026!Z$16)</f>
        <v>5.2475208867845131</v>
      </c>
      <c r="AD52" s="691">
        <f>AC52*(1+EIA_AEO_OilForecast_2026!AA$16)</f>
        <v>5.3124583437684212</v>
      </c>
      <c r="AE52" s="691">
        <f>AD52*(1+EIA_AEO_OilForecast_2026!AB$16)</f>
        <v>5.4146711345304039</v>
      </c>
      <c r="AF52" s="695">
        <f t="shared" si="17"/>
        <v>5.4146711345304039</v>
      </c>
      <c r="AG52" s="695">
        <f t="shared" si="17"/>
        <v>5.4146711345304039</v>
      </c>
      <c r="AH52" s="695">
        <f t="shared" si="17"/>
        <v>5.4146711345304039</v>
      </c>
      <c r="AI52" s="695">
        <f t="shared" si="17"/>
        <v>5.4146711345304039</v>
      </c>
      <c r="AJ52" s="695">
        <f t="shared" si="17"/>
        <v>5.4146711345304039</v>
      </c>
      <c r="AK52" s="695">
        <f t="shared" si="17"/>
        <v>5.4146711345304039</v>
      </c>
      <c r="AL52" s="695">
        <f t="shared" si="17"/>
        <v>5.4146711345304039</v>
      </c>
      <c r="AM52" s="695">
        <f t="shared" si="17"/>
        <v>5.4146711345304039</v>
      </c>
      <c r="AN52" s="695">
        <f t="shared" si="17"/>
        <v>5.4146711345304039</v>
      </c>
      <c r="AO52" s="695">
        <f t="shared" si="17"/>
        <v>5.4146711345304039</v>
      </c>
      <c r="AP52" s="695">
        <f t="shared" si="18"/>
        <v>5.4146711345304039</v>
      </c>
      <c r="AQ52" s="695">
        <f t="shared" si="18"/>
        <v>5.4146711345304039</v>
      </c>
      <c r="AR52" s="695">
        <f t="shared" si="18"/>
        <v>5.4146711345304039</v>
      </c>
      <c r="AS52" s="695">
        <f t="shared" si="18"/>
        <v>5.4146711345304039</v>
      </c>
      <c r="AT52" s="695">
        <f t="shared" si="18"/>
        <v>5.4146711345304039</v>
      </c>
      <c r="AU52" s="695">
        <f t="shared" si="18"/>
        <v>5.4146711345304039</v>
      </c>
      <c r="AV52" s="695">
        <f t="shared" si="18"/>
        <v>5.4146711345304039</v>
      </c>
      <c r="AW52" s="695">
        <f t="shared" si="18"/>
        <v>5.4146711345304039</v>
      </c>
      <c r="AX52" s="695">
        <f t="shared" si="18"/>
        <v>5.4146711345304039</v>
      </c>
      <c r="AY52" s="695">
        <f t="shared" si="18"/>
        <v>5.4146711345304039</v>
      </c>
      <c r="AZ52" s="695">
        <f t="shared" si="19"/>
        <v>5.4146711345304039</v>
      </c>
      <c r="BA52" s="695">
        <f t="shared" si="19"/>
        <v>5.4146711345304039</v>
      </c>
      <c r="BB52" s="695">
        <f t="shared" si="19"/>
        <v>5.4146711345304039</v>
      </c>
      <c r="BC52" s="695">
        <f t="shared" si="19"/>
        <v>5.4146711345304039</v>
      </c>
      <c r="BD52" s="695">
        <f t="shared" si="19"/>
        <v>5.4146711345304039</v>
      </c>
      <c r="BE52" s="695">
        <f t="shared" si="19"/>
        <v>5.4146711345304039</v>
      </c>
      <c r="BF52" s="695">
        <f t="shared" si="19"/>
        <v>5.4146711345304039</v>
      </c>
      <c r="BG52" s="695">
        <f t="shared" si="19"/>
        <v>5.4146711345304039</v>
      </c>
      <c r="BH52" s="695">
        <f t="shared" si="19"/>
        <v>5.4146711345304039</v>
      </c>
      <c r="BI52" s="695">
        <f t="shared" si="19"/>
        <v>5.4146711345304039</v>
      </c>
      <c r="BJ52" s="695">
        <f t="shared" si="20"/>
        <v>5.4146711345304039</v>
      </c>
      <c r="BK52" s="695">
        <f t="shared" si="20"/>
        <v>5.4146711345304039</v>
      </c>
      <c r="BL52" s="695">
        <f t="shared" si="20"/>
        <v>5.4146711345304039</v>
      </c>
      <c r="BM52" s="695">
        <f t="shared" si="20"/>
        <v>5.4146711345304039</v>
      </c>
      <c r="BN52" s="699">
        <f t="shared" si="20"/>
        <v>5.4146711345304039</v>
      </c>
      <c r="BO52" s="699">
        <f t="shared" si="20"/>
        <v>5.4146711345304039</v>
      </c>
      <c r="BP52" s="699">
        <f t="shared" si="20"/>
        <v>5.4146711345304039</v>
      </c>
      <c r="BQ52" s="699">
        <f t="shared" si="20"/>
        <v>5.4146711345304039</v>
      </c>
      <c r="BR52" s="699">
        <f t="shared" si="20"/>
        <v>5.4146711345304039</v>
      </c>
      <c r="BS52" s="699">
        <f t="shared" si="20"/>
        <v>5.4146711345304039</v>
      </c>
    </row>
    <row r="53" spans="1:71" s="18" customFormat="1" ht="12.75" customHeight="1">
      <c r="A53" s="677">
        <v>0</v>
      </c>
      <c r="B53" s="681" t="s">
        <v>514</v>
      </c>
      <c r="C53" s="682" t="s">
        <v>515</v>
      </c>
      <c r="D53" s="684" t="s">
        <v>516</v>
      </c>
      <c r="E53" s="682"/>
      <c r="F53" s="686">
        <v>5.433999</v>
      </c>
      <c r="G53" s="690">
        <f>F53*(1+EIA_AEO_OilForecast_2026!D$16)</f>
        <v>4.1610887131393568</v>
      </c>
      <c r="H53" s="690">
        <f>G53*(1+EIA_AEO_OilForecast_2026!E$16)</f>
        <v>4.7350024912695945</v>
      </c>
      <c r="I53" s="690">
        <f>H53*(1+EIA_AEO_OilForecast_2026!F$16)</f>
        <v>5.0740678150210998</v>
      </c>
      <c r="J53" s="690">
        <f>I53*(1+EIA_AEO_OilForecast_2026!G$16)</f>
        <v>5.2905727284615169</v>
      </c>
      <c r="K53" s="690">
        <f>J53*(1+EIA_AEO_OilForecast_2026!H$16)</f>
        <v>5.4314948631045388</v>
      </c>
      <c r="L53" s="690">
        <f>K53*(1+EIA_AEO_OilForecast_2026!I$16)</f>
        <v>5.3631533288804425</v>
      </c>
      <c r="M53" s="690">
        <f>L53*(1+EIA_AEO_OilForecast_2026!J$16)</f>
        <v>5.4194999122509717</v>
      </c>
      <c r="N53" s="690">
        <f>M53*(1+EIA_AEO_OilForecast_2026!K$16)</f>
        <v>5.5351090113659049</v>
      </c>
      <c r="O53" s="690">
        <f>N53*(1+EIA_AEO_OilForecast_2026!L$16)</f>
        <v>5.6421855947304485</v>
      </c>
      <c r="P53" s="690">
        <f>O53*(1+EIA_AEO_OilForecast_2026!M$16)</f>
        <v>5.6901301990983519</v>
      </c>
      <c r="Q53" s="690">
        <f>P53*(1+EIA_AEO_OilForecast_2026!N$16)</f>
        <v>5.7678867275337673</v>
      </c>
      <c r="R53" s="690">
        <f>Q53*(1+EIA_AEO_OilForecast_2026!O$16)</f>
        <v>5.8504072216871332</v>
      </c>
      <c r="S53" s="690">
        <f>R53*(1+EIA_AEO_OilForecast_2026!P$16)</f>
        <v>5.9210396132769576</v>
      </c>
      <c r="T53" s="690">
        <f>S53*(1+EIA_AEO_OilForecast_2026!Q$16)</f>
        <v>5.9592433403194729</v>
      </c>
      <c r="U53" s="690">
        <f>T53*(1+EIA_AEO_OilForecast_2026!R$16)</f>
        <v>6.0159774468402354</v>
      </c>
      <c r="V53" s="690">
        <f>U53*(1+EIA_AEO_OilForecast_2026!S$16)</f>
        <v>6.092703777594088</v>
      </c>
      <c r="W53" s="690">
        <f>V53*(1+EIA_AEO_OilForecast_2026!T$16)</f>
        <v>6.1238680290044201</v>
      </c>
      <c r="X53" s="690">
        <f>W53*(1+EIA_AEO_OilForecast_2026!U$16)</f>
        <v>6.1963331898968876</v>
      </c>
      <c r="Y53" s="690">
        <f>X53*(1+EIA_AEO_OilForecast_2026!V$16)</f>
        <v>6.2758530904629728</v>
      </c>
      <c r="Z53" s="690">
        <f>Y53*(1+EIA_AEO_OilForecast_2026!W$16)</f>
        <v>6.4505558833558725</v>
      </c>
      <c r="AA53" s="690">
        <f>Z53*(1+EIA_AEO_OilForecast_2026!X$16)</f>
        <v>6.5514686299240372</v>
      </c>
      <c r="AB53" s="690">
        <f>AA53*(1+EIA_AEO_OilForecast_2026!Y$16)</f>
        <v>6.6507904963707185</v>
      </c>
      <c r="AC53" s="690">
        <f>AB53*(1+EIA_AEO_OilForecast_2026!Z$16)</f>
        <v>6.7577550600213652</v>
      </c>
      <c r="AD53" s="690">
        <f>AC53*(1+EIA_AEO_OilForecast_2026!AA$16)</f>
        <v>6.8413814881930159</v>
      </c>
      <c r="AE53" s="690">
        <f>AD53*(1+EIA_AEO_OilForecast_2026!AB$16)</f>
        <v>6.9730110745964247</v>
      </c>
      <c r="AF53" s="694">
        <f t="shared" si="17"/>
        <v>6.9730110745964247</v>
      </c>
      <c r="AG53" s="694">
        <f t="shared" si="17"/>
        <v>6.9730110745964247</v>
      </c>
      <c r="AH53" s="694">
        <f t="shared" si="17"/>
        <v>6.9730110745964247</v>
      </c>
      <c r="AI53" s="694">
        <f t="shared" si="17"/>
        <v>6.9730110745964247</v>
      </c>
      <c r="AJ53" s="694">
        <f t="shared" si="17"/>
        <v>6.9730110745964247</v>
      </c>
      <c r="AK53" s="694">
        <f t="shared" si="17"/>
        <v>6.9730110745964247</v>
      </c>
      <c r="AL53" s="694">
        <f t="shared" si="17"/>
        <v>6.9730110745964247</v>
      </c>
      <c r="AM53" s="694">
        <f t="shared" si="17"/>
        <v>6.9730110745964247</v>
      </c>
      <c r="AN53" s="694">
        <f t="shared" si="17"/>
        <v>6.9730110745964247</v>
      </c>
      <c r="AO53" s="694">
        <f t="shared" si="17"/>
        <v>6.9730110745964247</v>
      </c>
      <c r="AP53" s="694">
        <f t="shared" si="18"/>
        <v>6.9730110745964247</v>
      </c>
      <c r="AQ53" s="694">
        <f t="shared" si="18"/>
        <v>6.9730110745964247</v>
      </c>
      <c r="AR53" s="694">
        <f t="shared" si="18"/>
        <v>6.9730110745964247</v>
      </c>
      <c r="AS53" s="694">
        <f t="shared" si="18"/>
        <v>6.9730110745964247</v>
      </c>
      <c r="AT53" s="694">
        <f t="shared" si="18"/>
        <v>6.9730110745964247</v>
      </c>
      <c r="AU53" s="694">
        <f t="shared" si="18"/>
        <v>6.9730110745964247</v>
      </c>
      <c r="AV53" s="694">
        <f t="shared" si="18"/>
        <v>6.9730110745964247</v>
      </c>
      <c r="AW53" s="694">
        <f t="shared" si="18"/>
        <v>6.9730110745964247</v>
      </c>
      <c r="AX53" s="694">
        <f t="shared" si="18"/>
        <v>6.9730110745964247</v>
      </c>
      <c r="AY53" s="694">
        <f t="shared" si="18"/>
        <v>6.9730110745964247</v>
      </c>
      <c r="AZ53" s="694">
        <f t="shared" si="19"/>
        <v>6.9730110745964247</v>
      </c>
      <c r="BA53" s="694">
        <f t="shared" si="19"/>
        <v>6.9730110745964247</v>
      </c>
      <c r="BB53" s="694">
        <f t="shared" si="19"/>
        <v>6.9730110745964247</v>
      </c>
      <c r="BC53" s="694">
        <f t="shared" si="19"/>
        <v>6.9730110745964247</v>
      </c>
      <c r="BD53" s="694">
        <f t="shared" si="19"/>
        <v>6.9730110745964247</v>
      </c>
      <c r="BE53" s="694">
        <f t="shared" si="19"/>
        <v>6.9730110745964247</v>
      </c>
      <c r="BF53" s="694">
        <f t="shared" si="19"/>
        <v>6.9730110745964247</v>
      </c>
      <c r="BG53" s="694">
        <f t="shared" si="19"/>
        <v>6.9730110745964247</v>
      </c>
      <c r="BH53" s="694">
        <f t="shared" si="19"/>
        <v>6.9730110745964247</v>
      </c>
      <c r="BI53" s="694">
        <f t="shared" si="19"/>
        <v>6.9730110745964247</v>
      </c>
      <c r="BJ53" s="694">
        <f t="shared" si="20"/>
        <v>6.9730110745964247</v>
      </c>
      <c r="BK53" s="694">
        <f t="shared" si="20"/>
        <v>6.9730110745964247</v>
      </c>
      <c r="BL53" s="694">
        <f t="shared" si="20"/>
        <v>6.9730110745964247</v>
      </c>
      <c r="BM53" s="694">
        <f t="shared" si="20"/>
        <v>6.9730110745964247</v>
      </c>
      <c r="BN53" s="698">
        <f t="shared" si="20"/>
        <v>6.9730110745964247</v>
      </c>
      <c r="BO53" s="698">
        <f t="shared" si="20"/>
        <v>6.9730110745964247</v>
      </c>
      <c r="BP53" s="698">
        <f t="shared" si="20"/>
        <v>6.9730110745964247</v>
      </c>
      <c r="BQ53" s="698">
        <f t="shared" si="20"/>
        <v>6.9730110745964247</v>
      </c>
      <c r="BR53" s="698">
        <f t="shared" si="20"/>
        <v>6.9730110745964247</v>
      </c>
      <c r="BS53" s="698">
        <f t="shared" si="20"/>
        <v>6.9730110745964247</v>
      </c>
    </row>
    <row r="54" spans="1:71" s="63" customFormat="1" ht="12.75" customHeight="1">
      <c r="A54" s="678">
        <v>0</v>
      </c>
      <c r="B54" s="680" t="s">
        <v>517</v>
      </c>
      <c r="C54" s="492" t="s">
        <v>518</v>
      </c>
      <c r="D54" s="683" t="s">
        <v>427</v>
      </c>
      <c r="E54" s="492" t="s">
        <v>430</v>
      </c>
      <c r="F54" s="687">
        <v>7</v>
      </c>
      <c r="G54" s="691">
        <f>F54*(1+EIA_AEO_OilForecast_2026!D$16)</f>
        <v>5.3602551255485142</v>
      </c>
      <c r="H54" s="691">
        <f>G54*(1+EIA_AEO_OilForecast_2026!E$16)</f>
        <v>6.099562668098975</v>
      </c>
      <c r="I54" s="691">
        <f>H54*(1+EIA_AEO_OilForecast_2026!F$16)</f>
        <v>6.5363417816506217</v>
      </c>
      <c r="J54" s="691">
        <f>I54*(1+EIA_AEO_OilForecast_2026!G$16)</f>
        <v>6.8152403228691458</v>
      </c>
      <c r="K54" s="691">
        <f>J54*(1+EIA_AEO_OilForecast_2026!H$16)</f>
        <v>6.996774206570846</v>
      </c>
      <c r="L54" s="691">
        <f>K54*(1+EIA_AEO_OilForecast_2026!I$16)</f>
        <v>6.9087376170225827</v>
      </c>
      <c r="M54" s="691">
        <f>L54*(1+EIA_AEO_OilForecast_2026!J$16)</f>
        <v>6.9813224819799933</v>
      </c>
      <c r="N54" s="691">
        <f>M54*(1+EIA_AEO_OilForecast_2026!K$16)</f>
        <v>7.1302484743853167</v>
      </c>
      <c r="O54" s="691">
        <f>N54*(1+EIA_AEO_OilForecast_2026!L$16)</f>
        <v>7.2681830017107369</v>
      </c>
      <c r="P54" s="691">
        <f>O54*(1+EIA_AEO_OilForecast_2026!M$16)</f>
        <v>7.3299445571647084</v>
      </c>
      <c r="Q54" s="691">
        <f>P54*(1+EIA_AEO_OilForecast_2026!N$16)</f>
        <v>7.43010940795837</v>
      </c>
      <c r="R54" s="691">
        <f>Q54*(1+EIA_AEO_OilForecast_2026!O$16)</f>
        <v>7.536411131435603</v>
      </c>
      <c r="S54" s="691">
        <f>R54*(1+EIA_AEO_OilForecast_2026!P$16)</f>
        <v>7.6273987707650859</v>
      </c>
      <c r="T54" s="691">
        <f>S54*(1+EIA_AEO_OilForecast_2026!Q$16)</f>
        <v>7.6766122669945869</v>
      </c>
      <c r="U54" s="691">
        <f>T54*(1+EIA_AEO_OilForecast_2026!R$16)</f>
        <v>7.7496963337464093</v>
      </c>
      <c r="V54" s="691">
        <f>U54*(1+EIA_AEO_OilForecast_2026!S$16)</f>
        <v>7.8485340985816565</v>
      </c>
      <c r="W54" s="691">
        <f>V54*(1+EIA_AEO_OilForecast_2026!T$16)</f>
        <v>7.8886794427144631</v>
      </c>
      <c r="X54" s="691">
        <f>W54*(1+EIA_AEO_OilForecast_2026!U$16)</f>
        <v>7.982028029316572</v>
      </c>
      <c r="Y54" s="691">
        <f>X54*(1+EIA_AEO_OilForecast_2026!V$16)</f>
        <v>8.0844644309358209</v>
      </c>
      <c r="Z54" s="691">
        <f>Y54*(1+EIA_AEO_OilForecast_2026!W$16)</f>
        <v>8.3095140767400064</v>
      </c>
      <c r="AA54" s="691">
        <f>Z54*(1+EIA_AEO_OilForecast_2026!X$16)</f>
        <v>8.4395084374267046</v>
      </c>
      <c r="AB54" s="691">
        <f>AA54*(1+EIA_AEO_OilForecast_2026!Y$16)</f>
        <v>8.5674534490335841</v>
      </c>
      <c r="AC54" s="691">
        <f>AB54*(1+EIA_AEO_OilForecast_2026!Z$16)</f>
        <v>8.7052436741614372</v>
      </c>
      <c r="AD54" s="691">
        <f>AC54*(1+EIA_AEO_OilForecast_2026!AA$16)</f>
        <v>8.8129700460657308</v>
      </c>
      <c r="AE54" s="691">
        <f>AD54*(1+EIA_AEO_OilForecast_2026!AB$16)</f>
        <v>8.9825334016761875</v>
      </c>
      <c r="AF54" s="695">
        <f t="shared" si="17"/>
        <v>8.9825334016761875</v>
      </c>
      <c r="AG54" s="695">
        <f t="shared" si="17"/>
        <v>8.9825334016761875</v>
      </c>
      <c r="AH54" s="695">
        <f t="shared" si="17"/>
        <v>8.9825334016761875</v>
      </c>
      <c r="AI54" s="695">
        <f t="shared" si="17"/>
        <v>8.9825334016761875</v>
      </c>
      <c r="AJ54" s="695">
        <f t="shared" si="17"/>
        <v>8.9825334016761875</v>
      </c>
      <c r="AK54" s="695">
        <f t="shared" si="17"/>
        <v>8.9825334016761875</v>
      </c>
      <c r="AL54" s="695">
        <f t="shared" si="17"/>
        <v>8.9825334016761875</v>
      </c>
      <c r="AM54" s="695">
        <f t="shared" si="17"/>
        <v>8.9825334016761875</v>
      </c>
      <c r="AN54" s="695">
        <f t="shared" si="17"/>
        <v>8.9825334016761875</v>
      </c>
      <c r="AO54" s="695">
        <f t="shared" si="17"/>
        <v>8.9825334016761875</v>
      </c>
      <c r="AP54" s="695">
        <f t="shared" si="18"/>
        <v>8.9825334016761875</v>
      </c>
      <c r="AQ54" s="695">
        <f t="shared" si="18"/>
        <v>8.9825334016761875</v>
      </c>
      <c r="AR54" s="695">
        <f t="shared" si="18"/>
        <v>8.9825334016761875</v>
      </c>
      <c r="AS54" s="695">
        <f t="shared" si="18"/>
        <v>8.9825334016761875</v>
      </c>
      <c r="AT54" s="695">
        <f t="shared" si="18"/>
        <v>8.9825334016761875</v>
      </c>
      <c r="AU54" s="695">
        <f t="shared" si="18"/>
        <v>8.9825334016761875</v>
      </c>
      <c r="AV54" s="695">
        <f t="shared" si="18"/>
        <v>8.9825334016761875</v>
      </c>
      <c r="AW54" s="695">
        <f t="shared" si="18"/>
        <v>8.9825334016761875</v>
      </c>
      <c r="AX54" s="695">
        <f t="shared" si="18"/>
        <v>8.9825334016761875</v>
      </c>
      <c r="AY54" s="695">
        <f t="shared" si="18"/>
        <v>8.9825334016761875</v>
      </c>
      <c r="AZ54" s="695">
        <f t="shared" si="19"/>
        <v>8.9825334016761875</v>
      </c>
      <c r="BA54" s="695">
        <f t="shared" si="19"/>
        <v>8.9825334016761875</v>
      </c>
      <c r="BB54" s="695">
        <f t="shared" si="19"/>
        <v>8.9825334016761875</v>
      </c>
      <c r="BC54" s="695">
        <f t="shared" si="19"/>
        <v>8.9825334016761875</v>
      </c>
      <c r="BD54" s="695">
        <f t="shared" si="19"/>
        <v>8.9825334016761875</v>
      </c>
      <c r="BE54" s="695">
        <f t="shared" si="19"/>
        <v>8.9825334016761875</v>
      </c>
      <c r="BF54" s="695">
        <f t="shared" si="19"/>
        <v>8.9825334016761875</v>
      </c>
      <c r="BG54" s="695">
        <f t="shared" si="19"/>
        <v>8.9825334016761875</v>
      </c>
      <c r="BH54" s="695">
        <f t="shared" si="19"/>
        <v>8.9825334016761875</v>
      </c>
      <c r="BI54" s="695">
        <f t="shared" si="19"/>
        <v>8.9825334016761875</v>
      </c>
      <c r="BJ54" s="695">
        <f t="shared" si="20"/>
        <v>8.9825334016761875</v>
      </c>
      <c r="BK54" s="695">
        <f t="shared" si="20"/>
        <v>8.9825334016761875</v>
      </c>
      <c r="BL54" s="695">
        <f t="shared" si="20"/>
        <v>8.9825334016761875</v>
      </c>
      <c r="BM54" s="695">
        <f t="shared" si="20"/>
        <v>8.9825334016761875</v>
      </c>
      <c r="BN54" s="699">
        <f t="shared" si="20"/>
        <v>8.9825334016761875</v>
      </c>
      <c r="BO54" s="699">
        <f t="shared" si="20"/>
        <v>8.9825334016761875</v>
      </c>
      <c r="BP54" s="699">
        <f t="shared" si="20"/>
        <v>8.9825334016761875</v>
      </c>
      <c r="BQ54" s="699">
        <f t="shared" si="20"/>
        <v>8.9825334016761875</v>
      </c>
      <c r="BR54" s="699">
        <f t="shared" si="20"/>
        <v>8.9825334016761875</v>
      </c>
      <c r="BS54" s="699">
        <f t="shared" si="20"/>
        <v>8.9825334016761875</v>
      </c>
    </row>
    <row r="55" spans="1:71" s="18" customFormat="1" ht="12.75" customHeight="1">
      <c r="A55" s="677">
        <v>0</v>
      </c>
      <c r="B55" s="681" t="s">
        <v>519</v>
      </c>
      <c r="C55" s="682" t="s">
        <v>520</v>
      </c>
      <c r="D55" s="684" t="s">
        <v>419</v>
      </c>
      <c r="E55" s="682" t="s">
        <v>445</v>
      </c>
      <c r="F55" s="686">
        <v>5.7815310000000002</v>
      </c>
      <c r="G55" s="690">
        <f>F55*(1+EIA_AEO_OilForecast_2026!D$16)</f>
        <v>4.427211596609661</v>
      </c>
      <c r="H55" s="690">
        <f>G55*(1+EIA_AEO_OilForecast_2026!E$16)</f>
        <v>5.0378300931509905</v>
      </c>
      <c r="I55" s="690">
        <f>H55*(1+EIA_AEO_OilForecast_2026!F$16)</f>
        <v>5.398580376744043</v>
      </c>
      <c r="J55" s="690">
        <f>I55*(1+EIA_AEO_OilForecast_2026!G$16)</f>
        <v>5.6289318855882824</v>
      </c>
      <c r="K55" s="690">
        <f>J55*(1+EIA_AEO_OilForecast_2026!H$16)</f>
        <v>5.7788667107556781</v>
      </c>
      <c r="L55" s="690">
        <f>K55*(1+EIA_AEO_OilForecast_2026!I$16)</f>
        <v>5.7061543862403123</v>
      </c>
      <c r="M55" s="690">
        <f>L55*(1+EIA_AEO_OilForecast_2026!J$16)</f>
        <v>5.7661046215091813</v>
      </c>
      <c r="N55" s="690">
        <f>M55*(1+EIA_AEO_OilForecast_2026!K$16)</f>
        <v>5.889107513194487</v>
      </c>
      <c r="O55" s="690">
        <f>N55*(1+EIA_AEO_OilForecast_2026!L$16)</f>
        <v>6.0030321911519531</v>
      </c>
      <c r="P55" s="690">
        <f>O55*(1+EIA_AEO_OilForecast_2026!M$16)</f>
        <v>6.054043097932718</v>
      </c>
      <c r="Q55" s="690">
        <f>P55*(1+EIA_AEO_OilForecast_2026!N$16)</f>
        <v>6.1367725536432793</v>
      </c>
      <c r="R55" s="690">
        <f>Q55*(1+EIA_AEO_OilForecast_2026!O$16)</f>
        <v>6.2245706550200008</v>
      </c>
      <c r="S55" s="690">
        <f>R55*(1+EIA_AEO_OilForecast_2026!P$16)</f>
        <v>6.2997203489343185</v>
      </c>
      <c r="T55" s="690">
        <f>S55*(1+EIA_AEO_OilForecast_2026!Q$16)</f>
        <v>6.3403673995156389</v>
      </c>
      <c r="U55" s="690">
        <f>T55*(1+EIA_AEO_OilForecast_2026!R$16)</f>
        <v>6.4007299420201722</v>
      </c>
      <c r="V55" s="690">
        <f>U55*(1+EIA_AEO_OilForecast_2026!S$16)</f>
        <v>6.4823633136438428</v>
      </c>
      <c r="W55" s="690">
        <f>V55*(1+EIA_AEO_OilForecast_2026!T$16)</f>
        <v>6.5155206781594837</v>
      </c>
      <c r="X55" s="690">
        <f>W55*(1+EIA_AEO_OilForecast_2026!U$16)</f>
        <v>6.5926203563375232</v>
      </c>
      <c r="Y55" s="690">
        <f>X55*(1+EIA_AEO_OilForecast_2026!V$16)</f>
        <v>6.6772259608361146</v>
      </c>
      <c r="Z55" s="690">
        <f>Y55*(1+EIA_AEO_OilForecast_2026!W$16)</f>
        <v>6.8631018899441028</v>
      </c>
      <c r="AA55" s="690">
        <f>Z55*(1+EIA_AEO_OilForecast_2026!X$16)</f>
        <v>6.9704685222491491</v>
      </c>
      <c r="AB55" s="690">
        <f>AA55*(1+EIA_AEO_OilForecast_2026!Y$16)</f>
        <v>7.0761425295206539</v>
      </c>
      <c r="AC55" s="690">
        <f>AB55*(1+EIA_AEO_OilForecast_2026!Z$16)</f>
        <v>7.1899480235311772</v>
      </c>
      <c r="AD55" s="690">
        <f>AC55*(1+EIA_AEO_OilForecast_2026!AA$16)</f>
        <v>7.2789227890572059</v>
      </c>
      <c r="AE55" s="690">
        <f>AD55*(1+EIA_AEO_OilForecast_2026!AB$16)</f>
        <v>7.4189707600466166</v>
      </c>
      <c r="AF55" s="694">
        <f t="shared" si="17"/>
        <v>7.4189707600466166</v>
      </c>
      <c r="AG55" s="694">
        <f t="shared" si="17"/>
        <v>7.4189707600466166</v>
      </c>
      <c r="AH55" s="694">
        <f t="shared" si="17"/>
        <v>7.4189707600466166</v>
      </c>
      <c r="AI55" s="694">
        <f t="shared" si="17"/>
        <v>7.4189707600466166</v>
      </c>
      <c r="AJ55" s="694">
        <f t="shared" si="17"/>
        <v>7.4189707600466166</v>
      </c>
      <c r="AK55" s="694">
        <f t="shared" si="17"/>
        <v>7.4189707600466166</v>
      </c>
      <c r="AL55" s="694">
        <f t="shared" si="17"/>
        <v>7.4189707600466166</v>
      </c>
      <c r="AM55" s="694">
        <f t="shared" si="17"/>
        <v>7.4189707600466166</v>
      </c>
      <c r="AN55" s="694">
        <f t="shared" si="17"/>
        <v>7.4189707600466166</v>
      </c>
      <c r="AO55" s="694">
        <f t="shared" si="17"/>
        <v>7.4189707600466166</v>
      </c>
      <c r="AP55" s="694">
        <f t="shared" si="18"/>
        <v>7.4189707600466166</v>
      </c>
      <c r="AQ55" s="694">
        <f t="shared" si="18"/>
        <v>7.4189707600466166</v>
      </c>
      <c r="AR55" s="694">
        <f t="shared" si="18"/>
        <v>7.4189707600466166</v>
      </c>
      <c r="AS55" s="694">
        <f t="shared" si="18"/>
        <v>7.4189707600466166</v>
      </c>
      <c r="AT55" s="694">
        <f t="shared" si="18"/>
        <v>7.4189707600466166</v>
      </c>
      <c r="AU55" s="694">
        <f t="shared" si="18"/>
        <v>7.4189707600466166</v>
      </c>
      <c r="AV55" s="694">
        <f t="shared" si="18"/>
        <v>7.4189707600466166</v>
      </c>
      <c r="AW55" s="694">
        <f t="shared" si="18"/>
        <v>7.4189707600466166</v>
      </c>
      <c r="AX55" s="694">
        <f t="shared" si="18"/>
        <v>7.4189707600466166</v>
      </c>
      <c r="AY55" s="694">
        <f t="shared" si="18"/>
        <v>7.4189707600466166</v>
      </c>
      <c r="AZ55" s="694">
        <f t="shared" si="19"/>
        <v>7.4189707600466166</v>
      </c>
      <c r="BA55" s="694">
        <f t="shared" si="19"/>
        <v>7.4189707600466166</v>
      </c>
      <c r="BB55" s="694">
        <f t="shared" si="19"/>
        <v>7.4189707600466166</v>
      </c>
      <c r="BC55" s="694">
        <f t="shared" si="19"/>
        <v>7.4189707600466166</v>
      </c>
      <c r="BD55" s="694">
        <f t="shared" si="19"/>
        <v>7.4189707600466166</v>
      </c>
      <c r="BE55" s="694">
        <f t="shared" si="19"/>
        <v>7.4189707600466166</v>
      </c>
      <c r="BF55" s="694">
        <f t="shared" si="19"/>
        <v>7.4189707600466166</v>
      </c>
      <c r="BG55" s="694">
        <f t="shared" si="19"/>
        <v>7.4189707600466166</v>
      </c>
      <c r="BH55" s="694">
        <f t="shared" si="19"/>
        <v>7.4189707600466166</v>
      </c>
      <c r="BI55" s="694">
        <f t="shared" si="19"/>
        <v>7.4189707600466166</v>
      </c>
      <c r="BJ55" s="694">
        <f t="shared" si="20"/>
        <v>7.4189707600466166</v>
      </c>
      <c r="BK55" s="694">
        <f t="shared" si="20"/>
        <v>7.4189707600466166</v>
      </c>
      <c r="BL55" s="694">
        <f t="shared" si="20"/>
        <v>7.4189707600466166</v>
      </c>
      <c r="BM55" s="694">
        <f t="shared" si="20"/>
        <v>7.4189707600466166</v>
      </c>
      <c r="BN55" s="698">
        <f t="shared" si="20"/>
        <v>7.4189707600466166</v>
      </c>
      <c r="BO55" s="698">
        <f t="shared" si="20"/>
        <v>7.4189707600466166</v>
      </c>
      <c r="BP55" s="698">
        <f t="shared" si="20"/>
        <v>7.4189707600466166</v>
      </c>
      <c r="BQ55" s="698">
        <f t="shared" si="20"/>
        <v>7.4189707600466166</v>
      </c>
      <c r="BR55" s="698">
        <f t="shared" si="20"/>
        <v>7.4189707600466166</v>
      </c>
      <c r="BS55" s="698">
        <f t="shared" si="20"/>
        <v>7.4189707600466166</v>
      </c>
    </row>
    <row r="56" spans="1:71" s="63" customFormat="1" ht="12.75" customHeight="1">
      <c r="A56" s="678">
        <v>0</v>
      </c>
      <c r="B56" s="680" t="s">
        <v>441</v>
      </c>
      <c r="C56" s="492" t="s">
        <v>521</v>
      </c>
      <c r="D56" s="683" t="s">
        <v>451</v>
      </c>
      <c r="E56" s="492"/>
      <c r="F56" s="687">
        <v>4.3115500000000004</v>
      </c>
      <c r="G56" s="691">
        <f>F56*(1+EIA_AEO_OilForecast_2026!D$16)</f>
        <v>3.3015725695083851</v>
      </c>
      <c r="H56" s="691">
        <f>G56*(1+EIA_AEO_OilForecast_2026!E$16)</f>
        <v>3.7569384888060191</v>
      </c>
      <c r="I56" s="691">
        <f>H56*(1+EIA_AEO_OilForecast_2026!F$16)</f>
        <v>4.0259663440965339</v>
      </c>
      <c r="J56" s="691">
        <f>I56*(1+EIA_AEO_OilForecast_2026!G$16)</f>
        <v>4.1977499162952094</v>
      </c>
      <c r="K56" s="691">
        <f>J56*(1+EIA_AEO_OilForecast_2026!H$16)</f>
        <v>4.3095631186200754</v>
      </c>
      <c r="L56" s="691">
        <f>K56*(1+EIA_AEO_OilForecast_2026!I$16)</f>
        <v>4.2553382389533878</v>
      </c>
      <c r="M56" s="691">
        <f>L56*(1+EIA_AEO_OilForecast_2026!J$16)</f>
        <v>4.3000458495972627</v>
      </c>
      <c r="N56" s="691">
        <f>M56*(1+EIA_AEO_OilForecast_2026!K$16)</f>
        <v>4.3917746871051442</v>
      </c>
      <c r="O56" s="691">
        <f>N56*(1+EIA_AEO_OilForecast_2026!L$16)</f>
        <v>4.476733488717989</v>
      </c>
      <c r="P56" s="691">
        <f>O56*(1+EIA_AEO_OilForecast_2026!M$16)</f>
        <v>4.5147746364919277</v>
      </c>
      <c r="Q56" s="691">
        <f>P56*(1+EIA_AEO_OilForecast_2026!N$16)</f>
        <v>4.5764697454118437</v>
      </c>
      <c r="R56" s="691">
        <f>Q56*(1+EIA_AEO_OilForecast_2026!O$16)</f>
        <v>4.6419447733915957</v>
      </c>
      <c r="S56" s="691">
        <f>R56*(1+EIA_AEO_OilForecast_2026!P$16)</f>
        <v>4.6979873100131719</v>
      </c>
      <c r="T56" s="691">
        <f>S56*(1+EIA_AEO_OilForecast_2026!Q$16)</f>
        <v>4.7282996599657867</v>
      </c>
      <c r="U56" s="691">
        <f>T56*(1+EIA_AEO_OilForecast_2026!R$16)</f>
        <v>4.7733147468234751</v>
      </c>
      <c r="V56" s="691">
        <f>U56*(1+EIA_AEO_OilForecast_2026!S$16)</f>
        <v>4.8341924561056766</v>
      </c>
      <c r="W56" s="691">
        <f>V56*(1+EIA_AEO_OilForecast_2026!T$16)</f>
        <v>4.8589194073193624</v>
      </c>
      <c r="X56" s="691">
        <f>W56*(1+EIA_AEO_OilForecast_2026!U$16)</f>
        <v>4.9164161356856937</v>
      </c>
      <c r="Y56" s="691">
        <f>X56*(1+EIA_AEO_OilForecast_2026!V$16)</f>
        <v>4.9795103738859039</v>
      </c>
      <c r="Z56" s="691">
        <f>Y56*(1+EIA_AEO_OilForecast_2026!W$16)</f>
        <v>5.1181264882240516</v>
      </c>
      <c r="AA56" s="691">
        <f>Z56*(1+EIA_AEO_OilForecast_2026!X$16)</f>
        <v>5.1981946576267273</v>
      </c>
      <c r="AB56" s="691">
        <f>AA56*(1+EIA_AEO_OilForecast_2026!Y$16)</f>
        <v>5.2770005597401042</v>
      </c>
      <c r="AC56" s="691">
        <f>AB56*(1+EIA_AEO_OilForecast_2026!Z$16)</f>
        <v>5.3618704804758179</v>
      </c>
      <c r="AD56" s="691">
        <f>AC56*(1+EIA_AEO_OilForecast_2026!AA$16)</f>
        <v>5.428223000302097</v>
      </c>
      <c r="AE56" s="691">
        <f>AD56*(1+EIA_AEO_OilForecast_2026!AB$16)</f>
        <v>5.5326631268567059</v>
      </c>
      <c r="AF56" s="695">
        <f t="shared" ref="AF56:AO65" si="21">$AE56</f>
        <v>5.5326631268567059</v>
      </c>
      <c r="AG56" s="695">
        <f t="shared" si="21"/>
        <v>5.5326631268567059</v>
      </c>
      <c r="AH56" s="695">
        <f t="shared" si="21"/>
        <v>5.5326631268567059</v>
      </c>
      <c r="AI56" s="695">
        <f t="shared" si="21"/>
        <v>5.5326631268567059</v>
      </c>
      <c r="AJ56" s="695">
        <f t="shared" si="21"/>
        <v>5.5326631268567059</v>
      </c>
      <c r="AK56" s="695">
        <f t="shared" si="21"/>
        <v>5.5326631268567059</v>
      </c>
      <c r="AL56" s="695">
        <f t="shared" si="21"/>
        <v>5.5326631268567059</v>
      </c>
      <c r="AM56" s="695">
        <f t="shared" si="21"/>
        <v>5.5326631268567059</v>
      </c>
      <c r="AN56" s="695">
        <f t="shared" si="21"/>
        <v>5.5326631268567059</v>
      </c>
      <c r="AO56" s="695">
        <f t="shared" si="21"/>
        <v>5.5326631268567059</v>
      </c>
      <c r="AP56" s="695">
        <f t="shared" ref="AP56:AY65" si="22">$AE56</f>
        <v>5.5326631268567059</v>
      </c>
      <c r="AQ56" s="695">
        <f t="shared" si="22"/>
        <v>5.5326631268567059</v>
      </c>
      <c r="AR56" s="695">
        <f t="shared" si="22"/>
        <v>5.5326631268567059</v>
      </c>
      <c r="AS56" s="695">
        <f t="shared" si="22"/>
        <v>5.5326631268567059</v>
      </c>
      <c r="AT56" s="695">
        <f t="shared" si="22"/>
        <v>5.5326631268567059</v>
      </c>
      <c r="AU56" s="695">
        <f t="shared" si="22"/>
        <v>5.5326631268567059</v>
      </c>
      <c r="AV56" s="695">
        <f t="shared" si="22"/>
        <v>5.5326631268567059</v>
      </c>
      <c r="AW56" s="695">
        <f t="shared" si="22"/>
        <v>5.5326631268567059</v>
      </c>
      <c r="AX56" s="695">
        <f t="shared" si="22"/>
        <v>5.5326631268567059</v>
      </c>
      <c r="AY56" s="695">
        <f t="shared" si="22"/>
        <v>5.5326631268567059</v>
      </c>
      <c r="AZ56" s="695">
        <f t="shared" ref="AZ56:BI65" si="23">$AE56</f>
        <v>5.5326631268567059</v>
      </c>
      <c r="BA56" s="695">
        <f t="shared" si="23"/>
        <v>5.5326631268567059</v>
      </c>
      <c r="BB56" s="695">
        <f t="shared" si="23"/>
        <v>5.5326631268567059</v>
      </c>
      <c r="BC56" s="695">
        <f t="shared" si="23"/>
        <v>5.5326631268567059</v>
      </c>
      <c r="BD56" s="695">
        <f t="shared" si="23"/>
        <v>5.5326631268567059</v>
      </c>
      <c r="BE56" s="695">
        <f t="shared" si="23"/>
        <v>5.5326631268567059</v>
      </c>
      <c r="BF56" s="695">
        <f t="shared" si="23"/>
        <v>5.5326631268567059</v>
      </c>
      <c r="BG56" s="695">
        <f t="shared" si="23"/>
        <v>5.5326631268567059</v>
      </c>
      <c r="BH56" s="695">
        <f t="shared" si="23"/>
        <v>5.5326631268567059</v>
      </c>
      <c r="BI56" s="695">
        <f t="shared" si="23"/>
        <v>5.5326631268567059</v>
      </c>
      <c r="BJ56" s="695">
        <f t="shared" ref="BJ56:BS65" si="24">$AE56</f>
        <v>5.5326631268567059</v>
      </c>
      <c r="BK56" s="695">
        <f t="shared" si="24"/>
        <v>5.5326631268567059</v>
      </c>
      <c r="BL56" s="695">
        <f t="shared" si="24"/>
        <v>5.5326631268567059</v>
      </c>
      <c r="BM56" s="695">
        <f t="shared" si="24"/>
        <v>5.5326631268567059</v>
      </c>
      <c r="BN56" s="699">
        <f t="shared" si="24"/>
        <v>5.5326631268567059</v>
      </c>
      <c r="BO56" s="699">
        <f t="shared" si="24"/>
        <v>5.5326631268567059</v>
      </c>
      <c r="BP56" s="699">
        <f t="shared" si="24"/>
        <v>5.5326631268567059</v>
      </c>
      <c r="BQ56" s="699">
        <f t="shared" si="24"/>
        <v>5.5326631268567059</v>
      </c>
      <c r="BR56" s="699">
        <f t="shared" si="24"/>
        <v>5.5326631268567059</v>
      </c>
      <c r="BS56" s="699">
        <f t="shared" si="24"/>
        <v>5.5326631268567059</v>
      </c>
    </row>
    <row r="57" spans="1:71" s="18" customFormat="1" ht="12.75" customHeight="1">
      <c r="A57" s="677">
        <v>0</v>
      </c>
      <c r="B57" s="681" t="s">
        <v>441</v>
      </c>
      <c r="C57" s="682" t="s">
        <v>522</v>
      </c>
      <c r="D57" s="684" t="s">
        <v>451</v>
      </c>
      <c r="E57" s="682"/>
      <c r="F57" s="686">
        <v>4.3385100000000003</v>
      </c>
      <c r="G57" s="690">
        <f>F57*(1+EIA_AEO_OilForecast_2026!D$16)</f>
        <v>3.3222172092490694</v>
      </c>
      <c r="H57" s="690">
        <f>G57*(1+EIA_AEO_OilForecast_2026!E$16)</f>
        <v>3.7804305187391551</v>
      </c>
      <c r="I57" s="690">
        <f>H57*(1+EIA_AEO_OilForecast_2026!F$16)</f>
        <v>4.0511405975870058</v>
      </c>
      <c r="J57" s="690">
        <f>I57*(1+EIA_AEO_OilForecast_2026!G$16)</f>
        <v>4.2239983275958597</v>
      </c>
      <c r="K57" s="690">
        <f>J57*(1+EIA_AEO_OilForecast_2026!H$16)</f>
        <v>4.3365106947070968</v>
      </c>
      <c r="L57" s="690">
        <f>K57*(1+EIA_AEO_OilForecast_2026!I$16)</f>
        <v>4.2819467484040921</v>
      </c>
      <c r="M57" s="690">
        <f>L57*(1+EIA_AEO_OilForecast_2026!J$16)</f>
        <v>4.3269339144707173</v>
      </c>
      <c r="N57" s="690">
        <f>M57*(1+EIA_AEO_OilForecast_2026!K$16)</f>
        <v>4.4192363298007775</v>
      </c>
      <c r="O57" s="690">
        <f>N57*(1+EIA_AEO_OilForecast_2026!L$16)</f>
        <v>4.5047263763931502</v>
      </c>
      <c r="P57" s="690">
        <f>O57*(1+EIA_AEO_OilForecast_2026!M$16)</f>
        <v>4.5430053943863804</v>
      </c>
      <c r="Q57" s="690">
        <f>P57*(1+EIA_AEO_OilForecast_2026!N$16)</f>
        <v>4.6050862810744961</v>
      </c>
      <c r="R57" s="690">
        <f>Q57*(1+EIA_AEO_OilForecast_2026!O$16)</f>
        <v>4.6709707225492405</v>
      </c>
      <c r="S57" s="690">
        <f>R57*(1+EIA_AEO_OilForecast_2026!P$16)</f>
        <v>4.7273636915645767</v>
      </c>
      <c r="T57" s="690">
        <f>S57*(1+EIA_AEO_OilForecast_2026!Q$16)</f>
        <v>4.75786558378267</v>
      </c>
      <c r="U57" s="690">
        <f>T57*(1+EIA_AEO_OilForecast_2026!R$16)</f>
        <v>4.803162148703163</v>
      </c>
      <c r="V57" s="690">
        <f>U57*(1+EIA_AEO_OilForecast_2026!S$16)</f>
        <v>4.8644205245767873</v>
      </c>
      <c r="W57" s="690">
        <f>V57*(1+EIA_AEO_OilForecast_2026!T$16)</f>
        <v>4.8893020927158766</v>
      </c>
      <c r="X57" s="690">
        <f>W57*(1+EIA_AEO_OilForecast_2026!U$16)</f>
        <v>4.9471583464957503</v>
      </c>
      <c r="Y57" s="690">
        <f>X57*(1+EIA_AEO_OilForecast_2026!V$16)</f>
        <v>5.0106471111799111</v>
      </c>
      <c r="Z57" s="690">
        <f>Y57*(1+EIA_AEO_OilForecast_2026!W$16)</f>
        <v>5.1501299881538989</v>
      </c>
      <c r="AA57" s="690">
        <f>Z57*(1+EIA_AEO_OilForecast_2026!X$16)</f>
        <v>5.2306988215514476</v>
      </c>
      <c r="AB57" s="690">
        <f>AA57*(1+EIA_AEO_OilForecast_2026!Y$16)</f>
        <v>5.3099974947380995</v>
      </c>
      <c r="AC57" s="690">
        <f>AB57*(1+EIA_AEO_OilForecast_2026!Z$16)</f>
        <v>5.3953981046837338</v>
      </c>
      <c r="AD57" s="690">
        <f>AC57*(1+EIA_AEO_OilForecast_2026!AA$16)</f>
        <v>5.4621655249366619</v>
      </c>
      <c r="AE57" s="690">
        <f>AD57*(1+EIA_AEO_OilForecast_2026!AB$16)</f>
        <v>5.5672587126437358</v>
      </c>
      <c r="AF57" s="694">
        <f t="shared" si="21"/>
        <v>5.5672587126437358</v>
      </c>
      <c r="AG57" s="694">
        <f t="shared" si="21"/>
        <v>5.5672587126437358</v>
      </c>
      <c r="AH57" s="694">
        <f t="shared" si="21"/>
        <v>5.5672587126437358</v>
      </c>
      <c r="AI57" s="694">
        <f t="shared" si="21"/>
        <v>5.5672587126437358</v>
      </c>
      <c r="AJ57" s="694">
        <f t="shared" si="21"/>
        <v>5.5672587126437358</v>
      </c>
      <c r="AK57" s="694">
        <f t="shared" si="21"/>
        <v>5.5672587126437358</v>
      </c>
      <c r="AL57" s="694">
        <f t="shared" si="21"/>
        <v>5.5672587126437358</v>
      </c>
      <c r="AM57" s="694">
        <f t="shared" si="21"/>
        <v>5.5672587126437358</v>
      </c>
      <c r="AN57" s="694">
        <f t="shared" si="21"/>
        <v>5.5672587126437358</v>
      </c>
      <c r="AO57" s="694">
        <f t="shared" si="21"/>
        <v>5.5672587126437358</v>
      </c>
      <c r="AP57" s="694">
        <f t="shared" si="22"/>
        <v>5.5672587126437358</v>
      </c>
      <c r="AQ57" s="694">
        <f t="shared" si="22"/>
        <v>5.5672587126437358</v>
      </c>
      <c r="AR57" s="694">
        <f t="shared" si="22"/>
        <v>5.5672587126437358</v>
      </c>
      <c r="AS57" s="694">
        <f t="shared" si="22"/>
        <v>5.5672587126437358</v>
      </c>
      <c r="AT57" s="694">
        <f t="shared" si="22"/>
        <v>5.5672587126437358</v>
      </c>
      <c r="AU57" s="694">
        <f t="shared" si="22"/>
        <v>5.5672587126437358</v>
      </c>
      <c r="AV57" s="694">
        <f t="shared" si="22"/>
        <v>5.5672587126437358</v>
      </c>
      <c r="AW57" s="694">
        <f t="shared" si="22"/>
        <v>5.5672587126437358</v>
      </c>
      <c r="AX57" s="694">
        <f t="shared" si="22"/>
        <v>5.5672587126437358</v>
      </c>
      <c r="AY57" s="694">
        <f t="shared" si="22"/>
        <v>5.5672587126437358</v>
      </c>
      <c r="AZ57" s="694">
        <f t="shared" si="23"/>
        <v>5.5672587126437358</v>
      </c>
      <c r="BA57" s="694">
        <f t="shared" si="23"/>
        <v>5.5672587126437358</v>
      </c>
      <c r="BB57" s="694">
        <f t="shared" si="23"/>
        <v>5.5672587126437358</v>
      </c>
      <c r="BC57" s="694">
        <f t="shared" si="23"/>
        <v>5.5672587126437358</v>
      </c>
      <c r="BD57" s="694">
        <f t="shared" si="23"/>
        <v>5.5672587126437358</v>
      </c>
      <c r="BE57" s="694">
        <f t="shared" si="23"/>
        <v>5.5672587126437358</v>
      </c>
      <c r="BF57" s="694">
        <f t="shared" si="23"/>
        <v>5.5672587126437358</v>
      </c>
      <c r="BG57" s="694">
        <f t="shared" si="23"/>
        <v>5.5672587126437358</v>
      </c>
      <c r="BH57" s="694">
        <f t="shared" si="23"/>
        <v>5.5672587126437358</v>
      </c>
      <c r="BI57" s="694">
        <f t="shared" si="23"/>
        <v>5.5672587126437358</v>
      </c>
      <c r="BJ57" s="694">
        <f t="shared" si="24"/>
        <v>5.5672587126437358</v>
      </c>
      <c r="BK57" s="694">
        <f t="shared" si="24"/>
        <v>5.5672587126437358</v>
      </c>
      <c r="BL57" s="694">
        <f t="shared" si="24"/>
        <v>5.5672587126437358</v>
      </c>
      <c r="BM57" s="694">
        <f t="shared" si="24"/>
        <v>5.5672587126437358</v>
      </c>
      <c r="BN57" s="698">
        <f t="shared" si="24"/>
        <v>5.5672587126437358</v>
      </c>
      <c r="BO57" s="698">
        <f t="shared" si="24"/>
        <v>5.5672587126437358</v>
      </c>
      <c r="BP57" s="698">
        <f t="shared" si="24"/>
        <v>5.5672587126437358</v>
      </c>
      <c r="BQ57" s="698">
        <f t="shared" si="24"/>
        <v>5.5672587126437358</v>
      </c>
      <c r="BR57" s="698">
        <f t="shared" si="24"/>
        <v>5.5672587126437358</v>
      </c>
      <c r="BS57" s="698">
        <f t="shared" si="24"/>
        <v>5.5672587126437358</v>
      </c>
    </row>
    <row r="58" spans="1:71" s="63" customFormat="1" ht="12.75" customHeight="1">
      <c r="A58" s="678">
        <v>1</v>
      </c>
      <c r="B58" s="680" t="s">
        <v>523</v>
      </c>
      <c r="C58" s="492" t="s">
        <v>524</v>
      </c>
      <c r="D58" s="683" t="s">
        <v>459</v>
      </c>
      <c r="E58" s="492" t="s">
        <v>525</v>
      </c>
      <c r="F58" s="687">
        <v>4.46</v>
      </c>
      <c r="G58" s="691">
        <f>F58*(1+EIA_AEO_OilForecast_2026!D$16)</f>
        <v>3.4152482657066243</v>
      </c>
      <c r="H58" s="691">
        <f>G58*(1+EIA_AEO_OilForecast_2026!E$16)</f>
        <v>3.8862927856744891</v>
      </c>
      <c r="I58" s="691">
        <f>H58*(1+EIA_AEO_OilForecast_2026!F$16)</f>
        <v>4.1645834780231095</v>
      </c>
      <c r="J58" s="691">
        <f>I58*(1+EIA_AEO_OilForecast_2026!G$16)</f>
        <v>4.3422816914280542</v>
      </c>
      <c r="K58" s="691">
        <f>J58*(1+EIA_AEO_OilForecast_2026!H$16)</f>
        <v>4.457944708757994</v>
      </c>
      <c r="L58" s="691">
        <f>K58*(1+EIA_AEO_OilForecast_2026!I$16)</f>
        <v>4.401852824560101</v>
      </c>
      <c r="M58" s="691">
        <f>L58*(1+EIA_AEO_OilForecast_2026!J$16)</f>
        <v>4.448099752804394</v>
      </c>
      <c r="N58" s="691">
        <f>M58*(1+EIA_AEO_OilForecast_2026!K$16)</f>
        <v>4.5429868851083572</v>
      </c>
      <c r="O58" s="691">
        <f>N58*(1+EIA_AEO_OilForecast_2026!L$16)</f>
        <v>4.6308708839471251</v>
      </c>
      <c r="P58" s="691">
        <f>O58*(1+EIA_AEO_OilForecast_2026!M$16)</f>
        <v>4.6702218178506554</v>
      </c>
      <c r="Q58" s="691">
        <f>P58*(1+EIA_AEO_OilForecast_2026!N$16)</f>
        <v>4.7340411370706166</v>
      </c>
      <c r="R58" s="691">
        <f>Q58*(1+EIA_AEO_OilForecast_2026!O$16)</f>
        <v>4.8017705208861106</v>
      </c>
      <c r="S58" s="691">
        <f>R58*(1+EIA_AEO_OilForecast_2026!P$16)</f>
        <v>4.8597426453731813</v>
      </c>
      <c r="T58" s="691">
        <f>S58*(1+EIA_AEO_OilForecast_2026!Q$16)</f>
        <v>4.891098672970835</v>
      </c>
      <c r="U58" s="691">
        <f>T58*(1+EIA_AEO_OilForecast_2026!R$16)</f>
        <v>4.9376636640727103</v>
      </c>
      <c r="V58" s="691">
        <f>U58*(1+EIA_AEO_OilForecast_2026!S$16)</f>
        <v>5.0006374399534534</v>
      </c>
      <c r="W58" s="691">
        <f>V58*(1+EIA_AEO_OilForecast_2026!T$16)</f>
        <v>5.026215759215213</v>
      </c>
      <c r="X58" s="691">
        <f>W58*(1+EIA_AEO_OilForecast_2026!U$16)</f>
        <v>5.0856921443931276</v>
      </c>
      <c r="Y58" s="691">
        <f>X58*(1+EIA_AEO_OilForecast_2026!V$16)</f>
        <v>5.1509587659962488</v>
      </c>
      <c r="Z58" s="691">
        <f>Y58*(1+EIA_AEO_OilForecast_2026!W$16)</f>
        <v>5.2943475403229154</v>
      </c>
      <c r="AA58" s="691">
        <f>Z58*(1+EIA_AEO_OilForecast_2026!X$16)</f>
        <v>5.377172518703297</v>
      </c>
      <c r="AB58" s="691">
        <f>AA58*(1+EIA_AEO_OilForecast_2026!Y$16)</f>
        <v>5.4586917689556804</v>
      </c>
      <c r="AC58" s="691">
        <f>AB58*(1+EIA_AEO_OilForecast_2026!Z$16)</f>
        <v>5.5464838266799985</v>
      </c>
      <c r="AD58" s="691">
        <f>AC58*(1+EIA_AEO_OilForecast_2026!AA$16)</f>
        <v>5.6151209150647343</v>
      </c>
      <c r="AE58" s="691">
        <f>AD58*(1+EIA_AEO_OilForecast_2026!AB$16)</f>
        <v>5.7231569959251107</v>
      </c>
      <c r="AF58" s="695">
        <f t="shared" si="21"/>
        <v>5.7231569959251107</v>
      </c>
      <c r="AG58" s="695">
        <f t="shared" si="21"/>
        <v>5.7231569959251107</v>
      </c>
      <c r="AH58" s="695">
        <f t="shared" si="21"/>
        <v>5.7231569959251107</v>
      </c>
      <c r="AI58" s="695">
        <f t="shared" si="21"/>
        <v>5.7231569959251107</v>
      </c>
      <c r="AJ58" s="695">
        <f t="shared" si="21"/>
        <v>5.7231569959251107</v>
      </c>
      <c r="AK58" s="695">
        <f t="shared" si="21"/>
        <v>5.7231569959251107</v>
      </c>
      <c r="AL58" s="695">
        <f t="shared" si="21"/>
        <v>5.7231569959251107</v>
      </c>
      <c r="AM58" s="695">
        <f t="shared" si="21"/>
        <v>5.7231569959251107</v>
      </c>
      <c r="AN58" s="695">
        <f t="shared" si="21"/>
        <v>5.7231569959251107</v>
      </c>
      <c r="AO58" s="695">
        <f t="shared" si="21"/>
        <v>5.7231569959251107</v>
      </c>
      <c r="AP58" s="695">
        <f t="shared" si="22"/>
        <v>5.7231569959251107</v>
      </c>
      <c r="AQ58" s="695">
        <f t="shared" si="22"/>
        <v>5.7231569959251107</v>
      </c>
      <c r="AR58" s="695">
        <f t="shared" si="22"/>
        <v>5.7231569959251107</v>
      </c>
      <c r="AS58" s="695">
        <f t="shared" si="22"/>
        <v>5.7231569959251107</v>
      </c>
      <c r="AT58" s="695">
        <f t="shared" si="22"/>
        <v>5.7231569959251107</v>
      </c>
      <c r="AU58" s="695">
        <f t="shared" si="22"/>
        <v>5.7231569959251107</v>
      </c>
      <c r="AV58" s="695">
        <f t="shared" si="22"/>
        <v>5.7231569959251107</v>
      </c>
      <c r="AW58" s="695">
        <f t="shared" si="22"/>
        <v>5.7231569959251107</v>
      </c>
      <c r="AX58" s="695">
        <f t="shared" si="22"/>
        <v>5.7231569959251107</v>
      </c>
      <c r="AY58" s="695">
        <f t="shared" si="22"/>
        <v>5.7231569959251107</v>
      </c>
      <c r="AZ58" s="695">
        <f t="shared" si="23"/>
        <v>5.7231569959251107</v>
      </c>
      <c r="BA58" s="695">
        <f t="shared" si="23"/>
        <v>5.7231569959251107</v>
      </c>
      <c r="BB58" s="695">
        <f t="shared" si="23"/>
        <v>5.7231569959251107</v>
      </c>
      <c r="BC58" s="695">
        <f t="shared" si="23"/>
        <v>5.7231569959251107</v>
      </c>
      <c r="BD58" s="695">
        <f t="shared" si="23"/>
        <v>5.7231569959251107</v>
      </c>
      <c r="BE58" s="695">
        <f t="shared" si="23"/>
        <v>5.7231569959251107</v>
      </c>
      <c r="BF58" s="695">
        <f t="shared" si="23"/>
        <v>5.7231569959251107</v>
      </c>
      <c r="BG58" s="695">
        <f t="shared" si="23"/>
        <v>5.7231569959251107</v>
      </c>
      <c r="BH58" s="695">
        <f t="shared" si="23"/>
        <v>5.7231569959251107</v>
      </c>
      <c r="BI58" s="695">
        <f t="shared" si="23"/>
        <v>5.7231569959251107</v>
      </c>
      <c r="BJ58" s="695">
        <f t="shared" si="24"/>
        <v>5.7231569959251107</v>
      </c>
      <c r="BK58" s="695">
        <f t="shared" si="24"/>
        <v>5.7231569959251107</v>
      </c>
      <c r="BL58" s="695">
        <f t="shared" si="24"/>
        <v>5.7231569959251107</v>
      </c>
      <c r="BM58" s="695">
        <f t="shared" si="24"/>
        <v>5.7231569959251107</v>
      </c>
      <c r="BN58" s="699">
        <f t="shared" si="24"/>
        <v>5.7231569959251107</v>
      </c>
      <c r="BO58" s="699">
        <f t="shared" si="24"/>
        <v>5.7231569959251107</v>
      </c>
      <c r="BP58" s="699">
        <f t="shared" si="24"/>
        <v>5.7231569959251107</v>
      </c>
      <c r="BQ58" s="699">
        <f t="shared" si="24"/>
        <v>5.7231569959251107</v>
      </c>
      <c r="BR58" s="699">
        <f t="shared" si="24"/>
        <v>5.7231569959251107</v>
      </c>
      <c r="BS58" s="699">
        <f t="shared" si="24"/>
        <v>5.7231569959251107</v>
      </c>
    </row>
    <row r="59" spans="1:71" s="18" customFormat="1" ht="12.75" customHeight="1">
      <c r="A59" s="677">
        <v>0</v>
      </c>
      <c r="B59" s="681" t="s">
        <v>526</v>
      </c>
      <c r="C59" s="682" t="s">
        <v>527</v>
      </c>
      <c r="D59" s="684" t="s">
        <v>422</v>
      </c>
      <c r="E59" s="682" t="s">
        <v>445</v>
      </c>
      <c r="F59" s="686">
        <v>3.5916990000000002</v>
      </c>
      <c r="G59" s="690">
        <f>F59*(1+EIA_AEO_OilForecast_2026!D$16)</f>
        <v>2.7503461391682102</v>
      </c>
      <c r="H59" s="690">
        <f>G59*(1+EIA_AEO_OilForecast_2026!E$16)</f>
        <v>3.1296847336354885</v>
      </c>
      <c r="I59" s="690">
        <f>H59*(1+EIA_AEO_OilForecast_2026!F$16)</f>
        <v>3.3537960344018223</v>
      </c>
      <c r="J59" s="690">
        <f>I59*(1+EIA_AEO_OilForecast_2026!G$16)</f>
        <v>3.4968988360583984</v>
      </c>
      <c r="K59" s="690">
        <f>J59*(1+EIA_AEO_OilForecast_2026!H$16)</f>
        <v>3.5900438458523287</v>
      </c>
      <c r="L59" s="690">
        <f>K59*(1+EIA_AEO_OilForecast_2026!I$16)</f>
        <v>3.5448722843317708</v>
      </c>
      <c r="M59" s="690">
        <f>L59*(1+EIA_AEO_OilForecast_2026!J$16)</f>
        <v>3.5821155681721519</v>
      </c>
      <c r="N59" s="690">
        <f>M59*(1+EIA_AEO_OilForecast_2026!K$16)</f>
        <v>3.6585294736001814</v>
      </c>
      <c r="O59" s="690">
        <f>N59*(1+EIA_AEO_OilForecast_2026!L$16)</f>
        <v>3.7293036598659222</v>
      </c>
      <c r="P59" s="690">
        <f>O59*(1+EIA_AEO_OilForecast_2026!M$16)</f>
        <v>3.7609935051462755</v>
      </c>
      <c r="Q59" s="690">
        <f>P59*(1+EIA_AEO_OilForecast_2026!N$16)</f>
        <v>3.8123880757792388</v>
      </c>
      <c r="R59" s="690">
        <f>Q59*(1+EIA_AEO_OilForecast_2026!O$16)</f>
        <v>3.8669314749094466</v>
      </c>
      <c r="S59" s="690">
        <f>R59*(1+EIA_AEO_OilForecast_2026!P$16)</f>
        <v>3.91361721965117</v>
      </c>
      <c r="T59" s="690">
        <f>S59*(1+EIA_AEO_OilForecast_2026!Q$16)</f>
        <v>3.9388686575360272</v>
      </c>
      <c r="U59" s="690">
        <f>T59*(1+EIA_AEO_OilForecast_2026!R$16)</f>
        <v>3.9763680817458065</v>
      </c>
      <c r="V59" s="690">
        <f>U59*(1+EIA_AEO_OilForecast_2026!S$16)</f>
        <v>4.0270817247630912</v>
      </c>
      <c r="W59" s="690">
        <f>V59*(1+EIA_AEO_OilForecast_2026!T$16)</f>
        <v>4.0476802951025848</v>
      </c>
      <c r="X59" s="690">
        <f>W59*(1+EIA_AEO_OilForecast_2026!U$16)</f>
        <v>4.0955774415526145</v>
      </c>
      <c r="Y59" s="690">
        <f>X59*(1+EIA_AEO_OilForecast_2026!V$16)</f>
        <v>4.1481375445896793</v>
      </c>
      <c r="Z59" s="690">
        <f>Y59*(1+EIA_AEO_OilForecast_2026!W$16)</f>
        <v>4.2636104857018573</v>
      </c>
      <c r="AA59" s="690">
        <f>Z59*(1+EIA_AEO_OilForecast_2026!X$16)</f>
        <v>4.3303105735995784</v>
      </c>
      <c r="AB59" s="690">
        <f>AA59*(1+EIA_AEO_OilForecast_2026!Y$16)</f>
        <v>4.3959591407772098</v>
      </c>
      <c r="AC59" s="690">
        <f>AB59*(1+EIA_AEO_OilForecast_2026!Z$16)</f>
        <v>4.466659285605993</v>
      </c>
      <c r="AD59" s="690">
        <f>AC59*(1+EIA_AEO_OilForecast_2026!AA$16)</f>
        <v>4.5219336716406042</v>
      </c>
      <c r="AE59" s="690">
        <f>AD59*(1+EIA_AEO_OilForecast_2026!AB$16)</f>
        <v>4.6089366051809932</v>
      </c>
      <c r="AF59" s="694">
        <f t="shared" si="21"/>
        <v>4.6089366051809932</v>
      </c>
      <c r="AG59" s="694">
        <f t="shared" si="21"/>
        <v>4.6089366051809932</v>
      </c>
      <c r="AH59" s="694">
        <f t="shared" si="21"/>
        <v>4.6089366051809932</v>
      </c>
      <c r="AI59" s="694">
        <f t="shared" si="21"/>
        <v>4.6089366051809932</v>
      </c>
      <c r="AJ59" s="694">
        <f t="shared" si="21"/>
        <v>4.6089366051809932</v>
      </c>
      <c r="AK59" s="694">
        <f t="shared" si="21"/>
        <v>4.6089366051809932</v>
      </c>
      <c r="AL59" s="694">
        <f t="shared" si="21"/>
        <v>4.6089366051809932</v>
      </c>
      <c r="AM59" s="694">
        <f t="shared" si="21"/>
        <v>4.6089366051809932</v>
      </c>
      <c r="AN59" s="694">
        <f t="shared" si="21"/>
        <v>4.6089366051809932</v>
      </c>
      <c r="AO59" s="694">
        <f t="shared" si="21"/>
        <v>4.6089366051809932</v>
      </c>
      <c r="AP59" s="694">
        <f t="shared" si="22"/>
        <v>4.6089366051809932</v>
      </c>
      <c r="AQ59" s="694">
        <f t="shared" si="22"/>
        <v>4.6089366051809932</v>
      </c>
      <c r="AR59" s="694">
        <f t="shared" si="22"/>
        <v>4.6089366051809932</v>
      </c>
      <c r="AS59" s="694">
        <f t="shared" si="22"/>
        <v>4.6089366051809932</v>
      </c>
      <c r="AT59" s="694">
        <f t="shared" si="22"/>
        <v>4.6089366051809932</v>
      </c>
      <c r="AU59" s="694">
        <f t="shared" si="22"/>
        <v>4.6089366051809932</v>
      </c>
      <c r="AV59" s="694">
        <f t="shared" si="22"/>
        <v>4.6089366051809932</v>
      </c>
      <c r="AW59" s="694">
        <f t="shared" si="22"/>
        <v>4.6089366051809932</v>
      </c>
      <c r="AX59" s="694">
        <f t="shared" si="22"/>
        <v>4.6089366051809932</v>
      </c>
      <c r="AY59" s="694">
        <f t="shared" si="22"/>
        <v>4.6089366051809932</v>
      </c>
      <c r="AZ59" s="694">
        <f t="shared" si="23"/>
        <v>4.6089366051809932</v>
      </c>
      <c r="BA59" s="694">
        <f t="shared" si="23"/>
        <v>4.6089366051809932</v>
      </c>
      <c r="BB59" s="694">
        <f t="shared" si="23"/>
        <v>4.6089366051809932</v>
      </c>
      <c r="BC59" s="694">
        <f t="shared" si="23"/>
        <v>4.6089366051809932</v>
      </c>
      <c r="BD59" s="694">
        <f t="shared" si="23"/>
        <v>4.6089366051809932</v>
      </c>
      <c r="BE59" s="694">
        <f t="shared" si="23"/>
        <v>4.6089366051809932</v>
      </c>
      <c r="BF59" s="694">
        <f t="shared" si="23"/>
        <v>4.6089366051809932</v>
      </c>
      <c r="BG59" s="694">
        <f t="shared" si="23"/>
        <v>4.6089366051809932</v>
      </c>
      <c r="BH59" s="694">
        <f t="shared" si="23"/>
        <v>4.6089366051809932</v>
      </c>
      <c r="BI59" s="694">
        <f t="shared" si="23"/>
        <v>4.6089366051809932</v>
      </c>
      <c r="BJ59" s="694">
        <f t="shared" si="24"/>
        <v>4.6089366051809932</v>
      </c>
      <c r="BK59" s="694">
        <f t="shared" si="24"/>
        <v>4.6089366051809932</v>
      </c>
      <c r="BL59" s="694">
        <f t="shared" si="24"/>
        <v>4.6089366051809932</v>
      </c>
      <c r="BM59" s="694">
        <f t="shared" si="24"/>
        <v>4.6089366051809932</v>
      </c>
      <c r="BN59" s="698">
        <f t="shared" si="24"/>
        <v>4.6089366051809932</v>
      </c>
      <c r="BO59" s="698">
        <f t="shared" si="24"/>
        <v>4.6089366051809932</v>
      </c>
      <c r="BP59" s="698">
        <f t="shared" si="24"/>
        <v>4.6089366051809932</v>
      </c>
      <c r="BQ59" s="698">
        <f t="shared" si="24"/>
        <v>4.6089366051809932</v>
      </c>
      <c r="BR59" s="698">
        <f t="shared" si="24"/>
        <v>4.6089366051809932</v>
      </c>
      <c r="BS59" s="698">
        <f t="shared" si="24"/>
        <v>4.6089366051809932</v>
      </c>
    </row>
    <row r="60" spans="1:71" s="63" customFormat="1" ht="12.75" customHeight="1">
      <c r="A60" s="678">
        <v>0</v>
      </c>
      <c r="B60" s="680" t="s">
        <v>528</v>
      </c>
      <c r="C60" s="492" t="s">
        <v>477</v>
      </c>
      <c r="D60" s="683" t="s">
        <v>427</v>
      </c>
      <c r="E60" s="492" t="s">
        <v>445</v>
      </c>
      <c r="F60" s="687">
        <v>7.0927309999999997</v>
      </c>
      <c r="G60" s="691">
        <f>F60*(1+EIA_AEO_OilForecast_2026!D$16)</f>
        <v>5.4312639566981193</v>
      </c>
      <c r="H60" s="691">
        <f>G60*(1+EIA_AEO_OilForecast_2026!E$16)</f>
        <v>6.1803653174954727</v>
      </c>
      <c r="I60" s="691">
        <f>H60*(1+EIA_AEO_OilForecast_2026!F$16)</f>
        <v>6.6229305687583704</v>
      </c>
      <c r="J60" s="691">
        <f>I60*(1+EIA_AEO_OilForecast_2026!G$16)</f>
        <v>6.9055237586377132</v>
      </c>
      <c r="K60" s="691">
        <f>J60*(1+EIA_AEO_OilForecast_2026!H$16)</f>
        <v>7.0894624735636338</v>
      </c>
      <c r="L60" s="691">
        <f>K60*(1+EIA_AEO_OilForecast_2026!I$16)</f>
        <v>7.0002596381603137</v>
      </c>
      <c r="M60" s="691">
        <f>L60*(1+EIA_AEO_OilForecast_2026!J$16)</f>
        <v>7.0738060555623479</v>
      </c>
      <c r="N60" s="691">
        <f>M60*(1+EIA_AEO_OilForecast_2026!K$16)</f>
        <v>7.2247049131393482</v>
      </c>
      <c r="O60" s="691">
        <f>N60*(1+EIA_AEO_OilForecast_2026!L$16)</f>
        <v>7.3644666985581129</v>
      </c>
      <c r="P60" s="691">
        <f>O60*(1+EIA_AEO_OilForecast_2026!M$16)</f>
        <v>7.4270464269833418</v>
      </c>
      <c r="Q60" s="691">
        <f>P60*(1+EIA_AEO_OilForecast_2026!N$16)</f>
        <v>7.5285381901739958</v>
      </c>
      <c r="R60" s="691">
        <f>Q60*(1+EIA_AEO_OilForecast_2026!O$16)</f>
        <v>7.6362481229540524</v>
      </c>
      <c r="S60" s="691">
        <f>R60*(1+EIA_AEO_OilForecast_2026!P$16)</f>
        <v>7.7284411015382011</v>
      </c>
      <c r="T60" s="691">
        <f>S60*(1+EIA_AEO_OilForecast_2026!Q$16)</f>
        <v>7.7783065430132527</v>
      </c>
      <c r="U60" s="691">
        <f>T60*(1+EIA_AEO_OilForecast_2026!R$16)</f>
        <v>7.8523587752784989</v>
      </c>
      <c r="V60" s="691">
        <f>U60*(1+EIA_AEO_OilForecast_2026!S$16)</f>
        <v>7.9525058722238802</v>
      </c>
      <c r="W60" s="691">
        <f>V60*(1+EIA_AEO_OilForecast_2026!T$16)</f>
        <v>7.9931830332005127</v>
      </c>
      <c r="X60" s="691">
        <f>W60*(1+EIA_AEO_OilForecast_2026!U$16)</f>
        <v>8.0877682352003646</v>
      </c>
      <c r="Y60" s="691">
        <f>X60*(1+EIA_AEO_OilForecast_2026!V$16)</f>
        <v>8.1915616410994065</v>
      </c>
      <c r="Z60" s="691">
        <f>Y60*(1+EIA_AEO_OilForecast_2026!W$16)</f>
        <v>8.4195925838614585</v>
      </c>
      <c r="AA60" s="691">
        <f>Z60*(1+EIA_AEO_OilForecast_2026!X$16)</f>
        <v>8.5513090169854191</v>
      </c>
      <c r="AB60" s="691">
        <f>AA60*(1+EIA_AEO_OilForecast_2026!Y$16)</f>
        <v>8.680948952716772</v>
      </c>
      <c r="AC60" s="691">
        <f>AB60*(1+EIA_AEO_OilForecast_2026!Z$16)</f>
        <v>8.8205645243255297</v>
      </c>
      <c r="AD60" s="691">
        <f>AC60*(1+EIA_AEO_OilForecast_2026!AA$16)</f>
        <v>8.9297179782574023</v>
      </c>
      <c r="AE60" s="691">
        <f>AD60*(1+EIA_AEO_OilForecast_2026!AB$16)</f>
        <v>9.101527588086304</v>
      </c>
      <c r="AF60" s="695">
        <f t="shared" si="21"/>
        <v>9.101527588086304</v>
      </c>
      <c r="AG60" s="695">
        <f t="shared" si="21"/>
        <v>9.101527588086304</v>
      </c>
      <c r="AH60" s="695">
        <f t="shared" si="21"/>
        <v>9.101527588086304</v>
      </c>
      <c r="AI60" s="695">
        <f t="shared" si="21"/>
        <v>9.101527588086304</v>
      </c>
      <c r="AJ60" s="695">
        <f t="shared" si="21"/>
        <v>9.101527588086304</v>
      </c>
      <c r="AK60" s="695">
        <f t="shared" si="21"/>
        <v>9.101527588086304</v>
      </c>
      <c r="AL60" s="695">
        <f t="shared" si="21"/>
        <v>9.101527588086304</v>
      </c>
      <c r="AM60" s="695">
        <f t="shared" si="21"/>
        <v>9.101527588086304</v>
      </c>
      <c r="AN60" s="695">
        <f t="shared" si="21"/>
        <v>9.101527588086304</v>
      </c>
      <c r="AO60" s="695">
        <f t="shared" si="21"/>
        <v>9.101527588086304</v>
      </c>
      <c r="AP60" s="695">
        <f t="shared" si="22"/>
        <v>9.101527588086304</v>
      </c>
      <c r="AQ60" s="695">
        <f t="shared" si="22"/>
        <v>9.101527588086304</v>
      </c>
      <c r="AR60" s="695">
        <f t="shared" si="22"/>
        <v>9.101527588086304</v>
      </c>
      <c r="AS60" s="695">
        <f t="shared" si="22"/>
        <v>9.101527588086304</v>
      </c>
      <c r="AT60" s="695">
        <f t="shared" si="22"/>
        <v>9.101527588086304</v>
      </c>
      <c r="AU60" s="695">
        <f t="shared" si="22"/>
        <v>9.101527588086304</v>
      </c>
      <c r="AV60" s="695">
        <f t="shared" si="22"/>
        <v>9.101527588086304</v>
      </c>
      <c r="AW60" s="695">
        <f t="shared" si="22"/>
        <v>9.101527588086304</v>
      </c>
      <c r="AX60" s="695">
        <f t="shared" si="22"/>
        <v>9.101527588086304</v>
      </c>
      <c r="AY60" s="695">
        <f t="shared" si="22"/>
        <v>9.101527588086304</v>
      </c>
      <c r="AZ60" s="695">
        <f t="shared" si="23"/>
        <v>9.101527588086304</v>
      </c>
      <c r="BA60" s="695">
        <f t="shared" si="23"/>
        <v>9.101527588086304</v>
      </c>
      <c r="BB60" s="695">
        <f t="shared" si="23"/>
        <v>9.101527588086304</v>
      </c>
      <c r="BC60" s="695">
        <f t="shared" si="23"/>
        <v>9.101527588086304</v>
      </c>
      <c r="BD60" s="695">
        <f t="shared" si="23"/>
        <v>9.101527588086304</v>
      </c>
      <c r="BE60" s="695">
        <f t="shared" si="23"/>
        <v>9.101527588086304</v>
      </c>
      <c r="BF60" s="695">
        <f t="shared" si="23"/>
        <v>9.101527588086304</v>
      </c>
      <c r="BG60" s="695">
        <f t="shared" si="23"/>
        <v>9.101527588086304</v>
      </c>
      <c r="BH60" s="695">
        <f t="shared" si="23"/>
        <v>9.101527588086304</v>
      </c>
      <c r="BI60" s="695">
        <f t="shared" si="23"/>
        <v>9.101527588086304</v>
      </c>
      <c r="BJ60" s="695">
        <f t="shared" si="24"/>
        <v>9.101527588086304</v>
      </c>
      <c r="BK60" s="695">
        <f t="shared" si="24"/>
        <v>9.101527588086304</v>
      </c>
      <c r="BL60" s="695">
        <f t="shared" si="24"/>
        <v>9.101527588086304</v>
      </c>
      <c r="BM60" s="695">
        <f t="shared" si="24"/>
        <v>9.101527588086304</v>
      </c>
      <c r="BN60" s="699">
        <f t="shared" si="24"/>
        <v>9.101527588086304</v>
      </c>
      <c r="BO60" s="699">
        <f t="shared" si="24"/>
        <v>9.101527588086304</v>
      </c>
      <c r="BP60" s="699">
        <f t="shared" si="24"/>
        <v>9.101527588086304</v>
      </c>
      <c r="BQ60" s="699">
        <f t="shared" si="24"/>
        <v>9.101527588086304</v>
      </c>
      <c r="BR60" s="699">
        <f t="shared" si="24"/>
        <v>9.101527588086304</v>
      </c>
      <c r="BS60" s="699">
        <f t="shared" si="24"/>
        <v>9.101527588086304</v>
      </c>
    </row>
    <row r="61" spans="1:71" s="18" customFormat="1" ht="12.75" customHeight="1">
      <c r="A61" s="597">
        <v>0</v>
      </c>
      <c r="B61" s="555" t="s">
        <v>428</v>
      </c>
      <c r="C61" s="556" t="s">
        <v>431</v>
      </c>
      <c r="D61" s="557" t="s">
        <v>427</v>
      </c>
      <c r="E61" s="556" t="s">
        <v>430</v>
      </c>
      <c r="F61" s="589">
        <v>3.83</v>
      </c>
      <c r="G61" s="590">
        <f>F61*(1+EIA_AEO_OilForecast_2026!D$16)</f>
        <v>2.9328253044072583</v>
      </c>
      <c r="H61" s="590">
        <f>G61*(1+EIA_AEO_OilForecast_2026!E$16)</f>
        <v>3.3373321455455818</v>
      </c>
      <c r="I61" s="590">
        <f>H61*(1+EIA_AEO_OilForecast_2026!F$16)</f>
        <v>3.5763127176745542</v>
      </c>
      <c r="J61" s="590">
        <f>I61*(1+EIA_AEO_OilForecast_2026!G$16)</f>
        <v>3.7289100623698324</v>
      </c>
      <c r="K61" s="590">
        <f>J61*(1+EIA_AEO_OilForecast_2026!H$16)</f>
        <v>3.8282350301666197</v>
      </c>
      <c r="L61" s="590">
        <f>K61*(1+EIA_AEO_OilForecast_2026!I$16)</f>
        <v>3.78006643902807</v>
      </c>
      <c r="M61" s="590">
        <f>L61*(1+EIA_AEO_OilForecast_2026!J$16)</f>
        <v>3.8197807294261961</v>
      </c>
      <c r="N61" s="590">
        <f>M61*(1+EIA_AEO_OilForecast_2026!K$16)</f>
        <v>3.9012645224136802</v>
      </c>
      <c r="O61" s="590">
        <f>N61*(1+EIA_AEO_OilForecast_2026!L$16)</f>
        <v>3.9767344137931602</v>
      </c>
      <c r="P61" s="590">
        <f>O61*(1+EIA_AEO_OilForecast_2026!M$16)</f>
        <v>4.0105268077058334</v>
      </c>
      <c r="Q61" s="590">
        <f>P61*(1+EIA_AEO_OilForecast_2026!N$16)</f>
        <v>4.065331290354365</v>
      </c>
      <c r="R61" s="590">
        <f>Q61*(1+EIA_AEO_OilForecast_2026!O$16)</f>
        <v>4.1234935190569084</v>
      </c>
      <c r="S61" s="590">
        <f>R61*(1+EIA_AEO_OilForecast_2026!P$16)</f>
        <v>4.1732767560043253</v>
      </c>
      <c r="T61" s="590">
        <f>S61*(1+EIA_AEO_OilForecast_2026!Q$16)</f>
        <v>4.2002035689413235</v>
      </c>
      <c r="U61" s="590">
        <f>T61*(1+EIA_AEO_OilForecast_2026!R$16)</f>
        <v>4.2401909940355349</v>
      </c>
      <c r="V61" s="590">
        <f>U61*(1+EIA_AEO_OilForecast_2026!S$16)</f>
        <v>4.2942693710811062</v>
      </c>
      <c r="W61" s="590">
        <f>V61*(1+EIA_AEO_OilForecast_2026!T$16)</f>
        <v>4.3162346093709134</v>
      </c>
      <c r="X61" s="590">
        <f>W61*(1+EIA_AEO_OilForecast_2026!U$16)</f>
        <v>4.3673096217546385</v>
      </c>
      <c r="Y61" s="590">
        <f>X61*(1+EIA_AEO_OilForecast_2026!V$16)</f>
        <v>4.4233569672120279</v>
      </c>
      <c r="Z61" s="590">
        <f>Y61*(1+EIA_AEO_OilForecast_2026!W$16)</f>
        <v>4.5464912734163176</v>
      </c>
      <c r="AA61" s="590">
        <f>Z61*(1+EIA_AEO_OilForecast_2026!X$16)</f>
        <v>4.6176167593348962</v>
      </c>
      <c r="AB61" s="590">
        <f>AA61*(1+EIA_AEO_OilForecast_2026!Y$16)</f>
        <v>4.6876209585426603</v>
      </c>
      <c r="AC61" s="590">
        <f>AB61*(1+EIA_AEO_OilForecast_2026!Z$16)</f>
        <v>4.7630118960054713</v>
      </c>
      <c r="AD61" s="590">
        <f>AC61*(1+EIA_AEO_OilForecast_2026!AA$16)</f>
        <v>4.8219536109188201</v>
      </c>
      <c r="AE61" s="590">
        <f>AD61*(1+EIA_AEO_OilForecast_2026!AB$16)</f>
        <v>4.9147289897742557</v>
      </c>
      <c r="AF61" s="591">
        <f t="shared" si="21"/>
        <v>4.9147289897742557</v>
      </c>
      <c r="AG61" s="591">
        <f t="shared" si="21"/>
        <v>4.9147289897742557</v>
      </c>
      <c r="AH61" s="591">
        <f t="shared" si="21"/>
        <v>4.9147289897742557</v>
      </c>
      <c r="AI61" s="591">
        <f t="shared" si="21"/>
        <v>4.9147289897742557</v>
      </c>
      <c r="AJ61" s="591">
        <f t="shared" si="21"/>
        <v>4.9147289897742557</v>
      </c>
      <c r="AK61" s="591">
        <f t="shared" si="21"/>
        <v>4.9147289897742557</v>
      </c>
      <c r="AL61" s="591">
        <f t="shared" si="21"/>
        <v>4.9147289897742557</v>
      </c>
      <c r="AM61" s="591">
        <f t="shared" si="21"/>
        <v>4.9147289897742557</v>
      </c>
      <c r="AN61" s="591">
        <f t="shared" si="21"/>
        <v>4.9147289897742557</v>
      </c>
      <c r="AO61" s="591">
        <f t="shared" si="21"/>
        <v>4.9147289897742557</v>
      </c>
      <c r="AP61" s="591">
        <f t="shared" si="22"/>
        <v>4.9147289897742557</v>
      </c>
      <c r="AQ61" s="591">
        <f t="shared" si="22"/>
        <v>4.9147289897742557</v>
      </c>
      <c r="AR61" s="591">
        <f t="shared" si="22"/>
        <v>4.9147289897742557</v>
      </c>
      <c r="AS61" s="591">
        <f t="shared" si="22"/>
        <v>4.9147289897742557</v>
      </c>
      <c r="AT61" s="591">
        <f t="shared" si="22"/>
        <v>4.9147289897742557</v>
      </c>
      <c r="AU61" s="591">
        <f t="shared" si="22"/>
        <v>4.9147289897742557</v>
      </c>
      <c r="AV61" s="591">
        <f t="shared" si="22"/>
        <v>4.9147289897742557</v>
      </c>
      <c r="AW61" s="591">
        <f t="shared" si="22"/>
        <v>4.9147289897742557</v>
      </c>
      <c r="AX61" s="591">
        <f t="shared" si="22"/>
        <v>4.9147289897742557</v>
      </c>
      <c r="AY61" s="591">
        <f t="shared" si="22"/>
        <v>4.9147289897742557</v>
      </c>
      <c r="AZ61" s="591">
        <f t="shared" si="23"/>
        <v>4.9147289897742557</v>
      </c>
      <c r="BA61" s="591">
        <f t="shared" si="23"/>
        <v>4.9147289897742557</v>
      </c>
      <c r="BB61" s="591">
        <f t="shared" si="23"/>
        <v>4.9147289897742557</v>
      </c>
      <c r="BC61" s="591">
        <f t="shared" si="23"/>
        <v>4.9147289897742557</v>
      </c>
      <c r="BD61" s="591">
        <f t="shared" si="23"/>
        <v>4.9147289897742557</v>
      </c>
      <c r="BE61" s="591">
        <f t="shared" si="23"/>
        <v>4.9147289897742557</v>
      </c>
      <c r="BF61" s="591">
        <f t="shared" si="23"/>
        <v>4.9147289897742557</v>
      </c>
      <c r="BG61" s="591">
        <f t="shared" si="23"/>
        <v>4.9147289897742557</v>
      </c>
      <c r="BH61" s="591">
        <f t="shared" si="23"/>
        <v>4.9147289897742557</v>
      </c>
      <c r="BI61" s="591">
        <f t="shared" si="23"/>
        <v>4.9147289897742557</v>
      </c>
      <c r="BJ61" s="591">
        <f t="shared" si="24"/>
        <v>4.9147289897742557</v>
      </c>
      <c r="BK61" s="591">
        <f t="shared" si="24"/>
        <v>4.9147289897742557</v>
      </c>
      <c r="BL61" s="591">
        <f t="shared" si="24"/>
        <v>4.9147289897742557</v>
      </c>
      <c r="BM61" s="591">
        <f t="shared" si="24"/>
        <v>4.9147289897742557</v>
      </c>
      <c r="BN61" s="592">
        <f t="shared" si="24"/>
        <v>4.9147289897742557</v>
      </c>
      <c r="BO61" s="592">
        <f t="shared" si="24"/>
        <v>4.9147289897742557</v>
      </c>
      <c r="BP61" s="592">
        <f t="shared" si="24"/>
        <v>4.9147289897742557</v>
      </c>
      <c r="BQ61" s="592">
        <f t="shared" si="24"/>
        <v>4.9147289897742557</v>
      </c>
      <c r="BR61" s="592">
        <f t="shared" si="24"/>
        <v>4.9147289897742557</v>
      </c>
      <c r="BS61" s="592">
        <f t="shared" si="24"/>
        <v>4.9147289897742557</v>
      </c>
    </row>
    <row r="62" spans="1:71" s="63" customFormat="1" ht="12.75" customHeight="1">
      <c r="A62" s="598">
        <v>0</v>
      </c>
      <c r="B62" s="553" t="s">
        <v>529</v>
      </c>
      <c r="C62" s="491" t="s">
        <v>530</v>
      </c>
      <c r="D62" s="551" t="s">
        <v>419</v>
      </c>
      <c r="E62" s="491"/>
      <c r="F62" s="593">
        <v>3.958828</v>
      </c>
      <c r="G62" s="594">
        <f>F62*(1+EIA_AEO_OilForecast_2026!D$16)</f>
        <v>3.0314754397378532</v>
      </c>
      <c r="H62" s="594">
        <f>G62*(1+EIA_AEO_OilForecast_2026!E$16)</f>
        <v>3.4495884968892754</v>
      </c>
      <c r="I62" s="594">
        <f>H62*(1+EIA_AEO_OilForecast_2026!F$16)</f>
        <v>3.6966075518240524</v>
      </c>
      <c r="J62" s="594">
        <f>I62*(1+EIA_AEO_OilForecast_2026!G$16)</f>
        <v>3.8543377452719163</v>
      </c>
      <c r="K62" s="594">
        <f>J62*(1+EIA_AEO_OilForecast_2026!H$16)</f>
        <v>3.9570036626643494</v>
      </c>
      <c r="L62" s="594">
        <f>K62*(1+EIA_AEO_OilForecast_2026!I$16)</f>
        <v>3.9072148461317537</v>
      </c>
      <c r="M62" s="594">
        <f>L62*(1+EIA_AEO_OilForecast_2026!J$16)</f>
        <v>3.948264988384556</v>
      </c>
      <c r="N62" s="594">
        <f>M62*(1+EIA_AEO_OilForecast_2026!K$16)</f>
        <v>4.0324896153362673</v>
      </c>
      <c r="O62" s="594">
        <f>N62*(1+EIA_AEO_OilForecast_2026!L$16)</f>
        <v>4.1104980537566442</v>
      </c>
      <c r="P62" s="594">
        <f>O62*(1+EIA_AEO_OilForecast_2026!M$16)</f>
        <v>4.1454271073358919</v>
      </c>
      <c r="Q62" s="594">
        <f>P62*(1+EIA_AEO_OilForecast_2026!N$16)</f>
        <v>4.2020750238984306</v>
      </c>
      <c r="R62" s="594">
        <f>Q62*(1+EIA_AEO_OilForecast_2026!O$16)</f>
        <v>4.2621936295198486</v>
      </c>
      <c r="S62" s="594">
        <f>R62*(1+EIA_AEO_OilForecast_2026!P$16)</f>
        <v>4.3136514029814856</v>
      </c>
      <c r="T62" s="594">
        <f>S62*(1+EIA_AEO_OilForecast_2026!Q$16)</f>
        <v>4.3414839411030917</v>
      </c>
      <c r="U62" s="594">
        <f>T62*(1+EIA_AEO_OilForecast_2026!R$16)</f>
        <v>4.3828164053618037</v>
      </c>
      <c r="V62" s="594">
        <f>U62*(1+EIA_AEO_OilForecast_2026!S$16)</f>
        <v>4.4387137926314031</v>
      </c>
      <c r="W62" s="594">
        <f>V62*(1+EIA_AEO_OilForecast_2026!T$16)</f>
        <v>4.4614178658346306</v>
      </c>
      <c r="X62" s="594">
        <f>W62*(1+EIA_AEO_OilForecast_2026!U$16)</f>
        <v>4.5142108656061808</v>
      </c>
      <c r="Y62" s="594">
        <f>X62*(1+EIA_AEO_OilForecast_2026!V$16)</f>
        <v>4.5721434505989702</v>
      </c>
      <c r="Z62" s="594">
        <f>Y62*(1+EIA_AEO_OilForecast_2026!W$16)</f>
        <v>4.6994195704846407</v>
      </c>
      <c r="AA62" s="594">
        <f>Z62*(1+EIA_AEO_OilForecast_2026!X$16)</f>
        <v>4.7729374726172971</v>
      </c>
      <c r="AB62" s="594">
        <f>AA62*(1+EIA_AEO_OilForecast_2026!Y$16)</f>
        <v>4.8452963718186739</v>
      </c>
      <c r="AC62" s="594">
        <f>AB62*(1+EIA_AEO_OilForecast_2026!Z$16)</f>
        <v>4.9232232005847383</v>
      </c>
      <c r="AD62" s="594">
        <f>AC62*(1+EIA_AEO_OilForecast_2026!AA$16)</f>
        <v>4.9841475116466141</v>
      </c>
      <c r="AE62" s="594">
        <f>AD62*(1+EIA_AEO_OilForecast_2026!AB$16)</f>
        <v>5.0800435344987047</v>
      </c>
      <c r="AF62" s="595">
        <f t="shared" si="21"/>
        <v>5.0800435344987047</v>
      </c>
      <c r="AG62" s="595">
        <f t="shared" si="21"/>
        <v>5.0800435344987047</v>
      </c>
      <c r="AH62" s="595">
        <f t="shared" si="21"/>
        <v>5.0800435344987047</v>
      </c>
      <c r="AI62" s="595">
        <f t="shared" si="21"/>
        <v>5.0800435344987047</v>
      </c>
      <c r="AJ62" s="595">
        <f t="shared" si="21"/>
        <v>5.0800435344987047</v>
      </c>
      <c r="AK62" s="595">
        <f t="shared" si="21"/>
        <v>5.0800435344987047</v>
      </c>
      <c r="AL62" s="595">
        <f t="shared" si="21"/>
        <v>5.0800435344987047</v>
      </c>
      <c r="AM62" s="595">
        <f t="shared" si="21"/>
        <v>5.0800435344987047</v>
      </c>
      <c r="AN62" s="595">
        <f t="shared" si="21"/>
        <v>5.0800435344987047</v>
      </c>
      <c r="AO62" s="595">
        <f t="shared" si="21"/>
        <v>5.0800435344987047</v>
      </c>
      <c r="AP62" s="595">
        <f t="shared" si="22"/>
        <v>5.0800435344987047</v>
      </c>
      <c r="AQ62" s="595">
        <f t="shared" si="22"/>
        <v>5.0800435344987047</v>
      </c>
      <c r="AR62" s="595">
        <f t="shared" si="22"/>
        <v>5.0800435344987047</v>
      </c>
      <c r="AS62" s="595">
        <f t="shared" si="22"/>
        <v>5.0800435344987047</v>
      </c>
      <c r="AT62" s="595">
        <f t="shared" si="22"/>
        <v>5.0800435344987047</v>
      </c>
      <c r="AU62" s="595">
        <f t="shared" si="22"/>
        <v>5.0800435344987047</v>
      </c>
      <c r="AV62" s="595">
        <f t="shared" si="22"/>
        <v>5.0800435344987047</v>
      </c>
      <c r="AW62" s="595">
        <f t="shared" si="22"/>
        <v>5.0800435344987047</v>
      </c>
      <c r="AX62" s="595">
        <f t="shared" si="22"/>
        <v>5.0800435344987047</v>
      </c>
      <c r="AY62" s="595">
        <f t="shared" si="22"/>
        <v>5.0800435344987047</v>
      </c>
      <c r="AZ62" s="595">
        <f t="shared" si="23"/>
        <v>5.0800435344987047</v>
      </c>
      <c r="BA62" s="595">
        <f t="shared" si="23"/>
        <v>5.0800435344987047</v>
      </c>
      <c r="BB62" s="595">
        <f t="shared" si="23"/>
        <v>5.0800435344987047</v>
      </c>
      <c r="BC62" s="595">
        <f t="shared" si="23"/>
        <v>5.0800435344987047</v>
      </c>
      <c r="BD62" s="595">
        <f t="shared" si="23"/>
        <v>5.0800435344987047</v>
      </c>
      <c r="BE62" s="595">
        <f t="shared" si="23"/>
        <v>5.0800435344987047</v>
      </c>
      <c r="BF62" s="595">
        <f t="shared" si="23"/>
        <v>5.0800435344987047</v>
      </c>
      <c r="BG62" s="595">
        <f t="shared" si="23"/>
        <v>5.0800435344987047</v>
      </c>
      <c r="BH62" s="595">
        <f t="shared" si="23"/>
        <v>5.0800435344987047</v>
      </c>
      <c r="BI62" s="595">
        <f t="shared" si="23"/>
        <v>5.0800435344987047</v>
      </c>
      <c r="BJ62" s="595">
        <f t="shared" si="24"/>
        <v>5.0800435344987047</v>
      </c>
      <c r="BK62" s="595">
        <f t="shared" si="24"/>
        <v>5.0800435344987047</v>
      </c>
      <c r="BL62" s="595">
        <f t="shared" si="24"/>
        <v>5.0800435344987047</v>
      </c>
      <c r="BM62" s="595">
        <f t="shared" si="24"/>
        <v>5.0800435344987047</v>
      </c>
      <c r="BN62" s="596">
        <f t="shared" si="24"/>
        <v>5.0800435344987047</v>
      </c>
      <c r="BO62" s="596">
        <f t="shared" si="24"/>
        <v>5.0800435344987047</v>
      </c>
      <c r="BP62" s="596">
        <f t="shared" si="24"/>
        <v>5.0800435344987047</v>
      </c>
      <c r="BQ62" s="596">
        <f t="shared" si="24"/>
        <v>5.0800435344987047</v>
      </c>
      <c r="BR62" s="596">
        <f t="shared" si="24"/>
        <v>5.0800435344987047</v>
      </c>
      <c r="BS62" s="596">
        <f t="shared" si="24"/>
        <v>5.0800435344987047</v>
      </c>
    </row>
    <row r="63" spans="1:71" s="18" customFormat="1" ht="12.75" customHeight="1">
      <c r="A63" s="554">
        <v>0</v>
      </c>
      <c r="B63" s="555" t="s">
        <v>441</v>
      </c>
      <c r="C63" s="556" t="s">
        <v>531</v>
      </c>
      <c r="D63" s="557" t="s">
        <v>451</v>
      </c>
      <c r="E63" s="556"/>
      <c r="F63" s="566">
        <v>4.3812990000000003</v>
      </c>
      <c r="G63" s="558">
        <f>F63*(1+EIA_AEO_OilForecast_2026!D$16)</f>
        <v>3.3549829173300827</v>
      </c>
      <c r="H63" s="558">
        <f>G63*(1+EIA_AEO_OilForecast_2026!E$16)</f>
        <v>3.8177154025970528</v>
      </c>
      <c r="I63" s="558">
        <f>H63*(1+EIA_AEO_OilForecast_2026!F$16)</f>
        <v>4.0910953873720119</v>
      </c>
      <c r="J63" s="558">
        <f>I63*(1+EIA_AEO_OilForecast_2026!G$16)</f>
        <v>4.2656579444780371</v>
      </c>
      <c r="K63" s="558">
        <f>J63*(1+EIA_AEO_OilForecast_2026!H$16)</f>
        <v>4.3792799763535193</v>
      </c>
      <c r="L63" s="558">
        <f>K63*(1+EIA_AEO_OilForecast_2026!I$16)</f>
        <v>4.324177887531917</v>
      </c>
      <c r="M63" s="558">
        <f>L63*(1+EIA_AEO_OilForecast_2026!J$16)</f>
        <v>4.3696087441394944</v>
      </c>
      <c r="N63" s="558">
        <f>M63*(1+EIA_AEO_OilForecast_2026!K$16)</f>
        <v>4.4628215015108443</v>
      </c>
      <c r="O63" s="558">
        <f>N63*(1+EIA_AEO_OilForecast_2026!L$16)</f>
        <v>4.5491547024588925</v>
      </c>
      <c r="P63" s="558">
        <f>O63*(1+EIA_AEO_OilForecast_2026!M$16)</f>
        <v>4.587811251194454</v>
      </c>
      <c r="Q63" s="558">
        <f>P63*(1+EIA_AEO_OilForecast_2026!N$16)</f>
        <v>4.6505044169969425</v>
      </c>
      <c r="R63" s="558">
        <f>Q63*(1+EIA_AEO_OilForecast_2026!O$16)</f>
        <v>4.7170386505353825</v>
      </c>
      <c r="S63" s="558">
        <f>R63*(1+EIA_AEO_OilForecast_2026!P$16)</f>
        <v>4.7739878009934715</v>
      </c>
      <c r="T63" s="558">
        <f>S63*(1+EIA_AEO_OilForecast_2026!Q$16)</f>
        <v>4.8047905212530164</v>
      </c>
      <c r="U63" s="558">
        <f>T63*(1+EIA_AEO_OilForecast_2026!R$16)</f>
        <v>4.8505338281924013</v>
      </c>
      <c r="V63" s="558">
        <f>U63*(1+EIA_AEO_OilForecast_2026!S$16)</f>
        <v>4.9123963710831022</v>
      </c>
      <c r="W63" s="558">
        <f>V63*(1+EIA_AEO_OilForecast_2026!T$16)</f>
        <v>4.9375233362407762</v>
      </c>
      <c r="X63" s="558">
        <f>W63*(1+EIA_AEO_OilForecast_2026!U$16)</f>
        <v>4.9959502032595235</v>
      </c>
      <c r="Y63" s="558">
        <f>X63*(1+EIA_AEO_OilForecast_2026!V$16)</f>
        <v>5.0600651323992398</v>
      </c>
      <c r="Z63" s="558">
        <f>Y63*(1+EIA_AEO_OilForecast_2026!W$16)</f>
        <v>5.2009236735581297</v>
      </c>
      <c r="AA63" s="558">
        <f>Z63*(1+EIA_AEO_OilForecast_2026!X$16)</f>
        <v>5.2822871253413108</v>
      </c>
      <c r="AB63" s="558">
        <f>AA63*(1+EIA_AEO_OilForecast_2026!Y$16)</f>
        <v>5.3623678898281977</v>
      </c>
      <c r="AC63" s="558">
        <f>AB63*(1+EIA_AEO_OilForecast_2026!Z$16)</f>
        <v>5.4486107720514028</v>
      </c>
      <c r="AD63" s="558">
        <f>AC63*(1+EIA_AEO_OilForecast_2026!AA$16)</f>
        <v>5.5160366928368179</v>
      </c>
      <c r="AE63" s="558">
        <f>AD63*(1+EIA_AEO_OilForecast_2026!AB$16)</f>
        <v>5.6221663728900655</v>
      </c>
      <c r="AF63" s="559">
        <f t="shared" si="21"/>
        <v>5.6221663728900655</v>
      </c>
      <c r="AG63" s="559">
        <f t="shared" si="21"/>
        <v>5.6221663728900655</v>
      </c>
      <c r="AH63" s="559">
        <f t="shared" si="21"/>
        <v>5.6221663728900655</v>
      </c>
      <c r="AI63" s="559">
        <f t="shared" si="21"/>
        <v>5.6221663728900655</v>
      </c>
      <c r="AJ63" s="559">
        <f t="shared" si="21"/>
        <v>5.6221663728900655</v>
      </c>
      <c r="AK63" s="559">
        <f t="shared" si="21"/>
        <v>5.6221663728900655</v>
      </c>
      <c r="AL63" s="559">
        <f t="shared" si="21"/>
        <v>5.6221663728900655</v>
      </c>
      <c r="AM63" s="559">
        <f t="shared" si="21"/>
        <v>5.6221663728900655</v>
      </c>
      <c r="AN63" s="559">
        <f t="shared" si="21"/>
        <v>5.6221663728900655</v>
      </c>
      <c r="AO63" s="559">
        <f t="shared" si="21"/>
        <v>5.6221663728900655</v>
      </c>
      <c r="AP63" s="559">
        <f t="shared" si="22"/>
        <v>5.6221663728900655</v>
      </c>
      <c r="AQ63" s="559">
        <f t="shared" si="22"/>
        <v>5.6221663728900655</v>
      </c>
      <c r="AR63" s="559">
        <f t="shared" si="22"/>
        <v>5.6221663728900655</v>
      </c>
      <c r="AS63" s="559">
        <f t="shared" si="22"/>
        <v>5.6221663728900655</v>
      </c>
      <c r="AT63" s="559">
        <f t="shared" si="22"/>
        <v>5.6221663728900655</v>
      </c>
      <c r="AU63" s="559">
        <f t="shared" si="22"/>
        <v>5.6221663728900655</v>
      </c>
      <c r="AV63" s="559">
        <f t="shared" si="22"/>
        <v>5.6221663728900655</v>
      </c>
      <c r="AW63" s="559">
        <f t="shared" si="22"/>
        <v>5.6221663728900655</v>
      </c>
      <c r="AX63" s="559">
        <f t="shared" si="22"/>
        <v>5.6221663728900655</v>
      </c>
      <c r="AY63" s="559">
        <f t="shared" si="22"/>
        <v>5.6221663728900655</v>
      </c>
      <c r="AZ63" s="559">
        <f t="shared" si="23"/>
        <v>5.6221663728900655</v>
      </c>
      <c r="BA63" s="559">
        <f t="shared" si="23"/>
        <v>5.6221663728900655</v>
      </c>
      <c r="BB63" s="559">
        <f t="shared" si="23"/>
        <v>5.6221663728900655</v>
      </c>
      <c r="BC63" s="559">
        <f t="shared" si="23"/>
        <v>5.6221663728900655</v>
      </c>
      <c r="BD63" s="559">
        <f t="shared" si="23"/>
        <v>5.6221663728900655</v>
      </c>
      <c r="BE63" s="559">
        <f t="shared" si="23"/>
        <v>5.6221663728900655</v>
      </c>
      <c r="BF63" s="559">
        <f t="shared" si="23"/>
        <v>5.6221663728900655</v>
      </c>
      <c r="BG63" s="559">
        <f t="shared" si="23"/>
        <v>5.6221663728900655</v>
      </c>
      <c r="BH63" s="559">
        <f t="shared" si="23"/>
        <v>5.6221663728900655</v>
      </c>
      <c r="BI63" s="559">
        <f t="shared" si="23"/>
        <v>5.6221663728900655</v>
      </c>
      <c r="BJ63" s="559">
        <f t="shared" si="24"/>
        <v>5.6221663728900655</v>
      </c>
      <c r="BK63" s="559">
        <f t="shared" si="24"/>
        <v>5.6221663728900655</v>
      </c>
      <c r="BL63" s="559">
        <f t="shared" si="24"/>
        <v>5.6221663728900655</v>
      </c>
      <c r="BM63" s="559">
        <f t="shared" si="24"/>
        <v>5.6221663728900655</v>
      </c>
      <c r="BN63" s="560">
        <f t="shared" si="24"/>
        <v>5.6221663728900655</v>
      </c>
      <c r="BO63" s="560">
        <f t="shared" si="24"/>
        <v>5.6221663728900655</v>
      </c>
      <c r="BP63" s="560">
        <f t="shared" si="24"/>
        <v>5.6221663728900655</v>
      </c>
      <c r="BQ63" s="560">
        <f t="shared" si="24"/>
        <v>5.6221663728900655</v>
      </c>
      <c r="BR63" s="560">
        <f t="shared" si="24"/>
        <v>5.6221663728900655</v>
      </c>
      <c r="BS63" s="560">
        <f t="shared" si="24"/>
        <v>5.6221663728900655</v>
      </c>
    </row>
    <row r="64" spans="1:71" s="63" customFormat="1" ht="12.75" customHeight="1">
      <c r="A64" s="561">
        <v>0</v>
      </c>
      <c r="B64" s="553" t="s">
        <v>428</v>
      </c>
      <c r="C64" s="491" t="s">
        <v>432</v>
      </c>
      <c r="D64" s="551" t="s">
        <v>427</v>
      </c>
      <c r="E64" s="491" t="s">
        <v>430</v>
      </c>
      <c r="F64" s="565">
        <v>3.83</v>
      </c>
      <c r="G64" s="562">
        <f>F64*(1+EIA_AEO_OilForecast_2026!D$16)</f>
        <v>2.9328253044072583</v>
      </c>
      <c r="H64" s="562">
        <f>G64*(1+EIA_AEO_OilForecast_2026!E$16)</f>
        <v>3.3373321455455818</v>
      </c>
      <c r="I64" s="562">
        <f>H64*(1+EIA_AEO_OilForecast_2026!F$16)</f>
        <v>3.5763127176745542</v>
      </c>
      <c r="J64" s="562">
        <f>I64*(1+EIA_AEO_OilForecast_2026!G$16)</f>
        <v>3.7289100623698324</v>
      </c>
      <c r="K64" s="562">
        <f>J64*(1+EIA_AEO_OilForecast_2026!H$16)</f>
        <v>3.8282350301666197</v>
      </c>
      <c r="L64" s="562">
        <f>K64*(1+EIA_AEO_OilForecast_2026!I$16)</f>
        <v>3.78006643902807</v>
      </c>
      <c r="M64" s="562">
        <f>L64*(1+EIA_AEO_OilForecast_2026!J$16)</f>
        <v>3.8197807294261961</v>
      </c>
      <c r="N64" s="562">
        <f>M64*(1+EIA_AEO_OilForecast_2026!K$16)</f>
        <v>3.9012645224136802</v>
      </c>
      <c r="O64" s="562">
        <f>N64*(1+EIA_AEO_OilForecast_2026!L$16)</f>
        <v>3.9767344137931602</v>
      </c>
      <c r="P64" s="562">
        <f>O64*(1+EIA_AEO_OilForecast_2026!M$16)</f>
        <v>4.0105268077058334</v>
      </c>
      <c r="Q64" s="562">
        <f>P64*(1+EIA_AEO_OilForecast_2026!N$16)</f>
        <v>4.065331290354365</v>
      </c>
      <c r="R64" s="562">
        <f>Q64*(1+EIA_AEO_OilForecast_2026!O$16)</f>
        <v>4.1234935190569084</v>
      </c>
      <c r="S64" s="562">
        <f>R64*(1+EIA_AEO_OilForecast_2026!P$16)</f>
        <v>4.1732767560043253</v>
      </c>
      <c r="T64" s="562">
        <f>S64*(1+EIA_AEO_OilForecast_2026!Q$16)</f>
        <v>4.2002035689413235</v>
      </c>
      <c r="U64" s="562">
        <f>T64*(1+EIA_AEO_OilForecast_2026!R$16)</f>
        <v>4.2401909940355349</v>
      </c>
      <c r="V64" s="562">
        <f>U64*(1+EIA_AEO_OilForecast_2026!S$16)</f>
        <v>4.2942693710811062</v>
      </c>
      <c r="W64" s="562">
        <f>V64*(1+EIA_AEO_OilForecast_2026!T$16)</f>
        <v>4.3162346093709134</v>
      </c>
      <c r="X64" s="562">
        <f>W64*(1+EIA_AEO_OilForecast_2026!U$16)</f>
        <v>4.3673096217546385</v>
      </c>
      <c r="Y64" s="562">
        <f>X64*(1+EIA_AEO_OilForecast_2026!V$16)</f>
        <v>4.4233569672120279</v>
      </c>
      <c r="Z64" s="562">
        <f>Y64*(1+EIA_AEO_OilForecast_2026!W$16)</f>
        <v>4.5464912734163176</v>
      </c>
      <c r="AA64" s="562">
        <f>Z64*(1+EIA_AEO_OilForecast_2026!X$16)</f>
        <v>4.6176167593348962</v>
      </c>
      <c r="AB64" s="562">
        <f>AA64*(1+EIA_AEO_OilForecast_2026!Y$16)</f>
        <v>4.6876209585426603</v>
      </c>
      <c r="AC64" s="562">
        <f>AB64*(1+EIA_AEO_OilForecast_2026!Z$16)</f>
        <v>4.7630118960054713</v>
      </c>
      <c r="AD64" s="562">
        <f>AC64*(1+EIA_AEO_OilForecast_2026!AA$16)</f>
        <v>4.8219536109188201</v>
      </c>
      <c r="AE64" s="562">
        <f>AD64*(1+EIA_AEO_OilForecast_2026!AB$16)</f>
        <v>4.9147289897742557</v>
      </c>
      <c r="AF64" s="563">
        <f t="shared" si="21"/>
        <v>4.9147289897742557</v>
      </c>
      <c r="AG64" s="563">
        <f t="shared" si="21"/>
        <v>4.9147289897742557</v>
      </c>
      <c r="AH64" s="563">
        <f t="shared" si="21"/>
        <v>4.9147289897742557</v>
      </c>
      <c r="AI64" s="563">
        <f t="shared" si="21"/>
        <v>4.9147289897742557</v>
      </c>
      <c r="AJ64" s="563">
        <f t="shared" si="21"/>
        <v>4.9147289897742557</v>
      </c>
      <c r="AK64" s="563">
        <f t="shared" si="21"/>
        <v>4.9147289897742557</v>
      </c>
      <c r="AL64" s="563">
        <f t="shared" si="21"/>
        <v>4.9147289897742557</v>
      </c>
      <c r="AM64" s="563">
        <f t="shared" si="21"/>
        <v>4.9147289897742557</v>
      </c>
      <c r="AN64" s="563">
        <f t="shared" si="21"/>
        <v>4.9147289897742557</v>
      </c>
      <c r="AO64" s="563">
        <f t="shared" si="21"/>
        <v>4.9147289897742557</v>
      </c>
      <c r="AP64" s="563">
        <f t="shared" si="22"/>
        <v>4.9147289897742557</v>
      </c>
      <c r="AQ64" s="563">
        <f t="shared" si="22"/>
        <v>4.9147289897742557</v>
      </c>
      <c r="AR64" s="563">
        <f t="shared" si="22"/>
        <v>4.9147289897742557</v>
      </c>
      <c r="AS64" s="563">
        <f t="shared" si="22"/>
        <v>4.9147289897742557</v>
      </c>
      <c r="AT64" s="563">
        <f t="shared" si="22"/>
        <v>4.9147289897742557</v>
      </c>
      <c r="AU64" s="563">
        <f t="shared" si="22"/>
        <v>4.9147289897742557</v>
      </c>
      <c r="AV64" s="563">
        <f t="shared" si="22"/>
        <v>4.9147289897742557</v>
      </c>
      <c r="AW64" s="563">
        <f t="shared" si="22"/>
        <v>4.9147289897742557</v>
      </c>
      <c r="AX64" s="563">
        <f t="shared" si="22"/>
        <v>4.9147289897742557</v>
      </c>
      <c r="AY64" s="563">
        <f t="shared" si="22"/>
        <v>4.9147289897742557</v>
      </c>
      <c r="AZ64" s="563">
        <f t="shared" si="23"/>
        <v>4.9147289897742557</v>
      </c>
      <c r="BA64" s="563">
        <f t="shared" si="23"/>
        <v>4.9147289897742557</v>
      </c>
      <c r="BB64" s="563">
        <f t="shared" si="23"/>
        <v>4.9147289897742557</v>
      </c>
      <c r="BC64" s="563">
        <f t="shared" si="23"/>
        <v>4.9147289897742557</v>
      </c>
      <c r="BD64" s="563">
        <f t="shared" si="23"/>
        <v>4.9147289897742557</v>
      </c>
      <c r="BE64" s="563">
        <f t="shared" si="23"/>
        <v>4.9147289897742557</v>
      </c>
      <c r="BF64" s="563">
        <f t="shared" si="23"/>
        <v>4.9147289897742557</v>
      </c>
      <c r="BG64" s="563">
        <f t="shared" si="23"/>
        <v>4.9147289897742557</v>
      </c>
      <c r="BH64" s="563">
        <f t="shared" si="23"/>
        <v>4.9147289897742557</v>
      </c>
      <c r="BI64" s="563">
        <f t="shared" si="23"/>
        <v>4.9147289897742557</v>
      </c>
      <c r="BJ64" s="563">
        <f t="shared" si="24"/>
        <v>4.9147289897742557</v>
      </c>
      <c r="BK64" s="563">
        <f t="shared" si="24"/>
        <v>4.9147289897742557</v>
      </c>
      <c r="BL64" s="563">
        <f t="shared" si="24"/>
        <v>4.9147289897742557</v>
      </c>
      <c r="BM64" s="563">
        <f t="shared" si="24"/>
        <v>4.9147289897742557</v>
      </c>
      <c r="BN64" s="564">
        <f t="shared" si="24"/>
        <v>4.9147289897742557</v>
      </c>
      <c r="BO64" s="564">
        <f t="shared" si="24"/>
        <v>4.9147289897742557</v>
      </c>
      <c r="BP64" s="564">
        <f t="shared" si="24"/>
        <v>4.9147289897742557</v>
      </c>
      <c r="BQ64" s="564">
        <f t="shared" si="24"/>
        <v>4.9147289897742557</v>
      </c>
      <c r="BR64" s="564">
        <f t="shared" si="24"/>
        <v>4.9147289897742557</v>
      </c>
      <c r="BS64" s="564">
        <f t="shared" si="24"/>
        <v>4.9147289897742557</v>
      </c>
    </row>
    <row r="65" spans="1:71" s="18" customFormat="1" ht="12.75" customHeight="1">
      <c r="A65" s="677">
        <v>0</v>
      </c>
      <c r="B65" s="681" t="s">
        <v>532</v>
      </c>
      <c r="C65" s="682" t="s">
        <v>533</v>
      </c>
      <c r="D65" s="684" t="s">
        <v>427</v>
      </c>
      <c r="E65" s="682"/>
      <c r="F65" s="686">
        <v>3.8207059999999999</v>
      </c>
      <c r="G65" s="690">
        <f>F65*(1+EIA_AEO_OilForecast_2026!D$16)</f>
        <v>2.925708417101994</v>
      </c>
      <c r="H65" s="690">
        <f>G65*(1+EIA_AEO_OilForecast_2026!E$16)</f>
        <v>3.329233669054537</v>
      </c>
      <c r="I65" s="690">
        <f>H65*(1+EIA_AEO_OilForecast_2026!F$16)</f>
        <v>3.5676343233147452</v>
      </c>
      <c r="J65" s="690">
        <f>I65*(1+EIA_AEO_OilForecast_2026!G$16)</f>
        <v>3.7198613704325827</v>
      </c>
      <c r="K65" s="690">
        <f>J65*(1+EIA_AEO_OilForecast_2026!H$16)</f>
        <v>3.8189453130986379</v>
      </c>
      <c r="L65" s="690">
        <f>K65*(1+EIA_AEO_OilForecast_2026!I$16)</f>
        <v>3.7708936093976972</v>
      </c>
      <c r="M65" s="690">
        <f>L65*(1+EIA_AEO_OilForecast_2026!J$16)</f>
        <v>3.8105115278336927</v>
      </c>
      <c r="N65" s="690">
        <f>M65*(1+EIA_AEO_OilForecast_2026!K$16)</f>
        <v>3.8917975896535459</v>
      </c>
      <c r="O65" s="690">
        <f>N65*(1+EIA_AEO_OilForecast_2026!L$16)</f>
        <v>3.9670843433906025</v>
      </c>
      <c r="P65" s="690">
        <f>O65*(1+EIA_AEO_OilForecast_2026!M$16)</f>
        <v>4.0007947356037912</v>
      </c>
      <c r="Q65" s="690">
        <f>P65*(1+EIA_AEO_OilForecast_2026!N$16)</f>
        <v>4.0554662279489984</v>
      </c>
      <c r="R65" s="690">
        <f>Q65*(1+EIA_AEO_OilForecast_2026!O$16)</f>
        <v>4.113487318334685</v>
      </c>
      <c r="S65" s="690">
        <f>R65*(1+EIA_AEO_OilForecast_2026!P$16)</f>
        <v>4.1631497496935408</v>
      </c>
      <c r="T65" s="690">
        <f>S65*(1+EIA_AEO_OilForecast_2026!Q$16)</f>
        <v>4.190011221168545</v>
      </c>
      <c r="U65" s="690">
        <f>T65*(1+EIA_AEO_OilForecast_2026!R$16)</f>
        <v>4.2299016115032719</v>
      </c>
      <c r="V65" s="690">
        <f>U65*(1+EIA_AEO_OilForecast_2026!S$16)</f>
        <v>4.283848760236503</v>
      </c>
      <c r="W65" s="690">
        <f>V65*(1+EIA_AEO_OilForecast_2026!T$16)</f>
        <v>4.3057606969793998</v>
      </c>
      <c r="X65" s="690">
        <f>W65*(1+EIA_AEO_OilForecast_2026!U$16)</f>
        <v>4.3567117691111426</v>
      </c>
      <c r="Y65" s="690">
        <f>X65*(1+EIA_AEO_OilForecast_2026!V$16)</f>
        <v>4.4126231082947243</v>
      </c>
      <c r="Z65" s="690">
        <f>Y65*(1+EIA_AEO_OilForecast_2026!W$16)</f>
        <v>4.5354586128692853</v>
      </c>
      <c r="AA65" s="690">
        <f>Z65*(1+EIA_AEO_OilForecast_2026!X$16)</f>
        <v>4.6064115034181183</v>
      </c>
      <c r="AB65" s="690">
        <f>AA65*(1+EIA_AEO_OilForecast_2026!Y$16)</f>
        <v>4.6762458282061861</v>
      </c>
      <c r="AC65" s="690">
        <f>AB65*(1+EIA_AEO_OilForecast_2026!Z$16)</f>
        <v>4.7514538196186633</v>
      </c>
      <c r="AD65" s="690">
        <f>AC65*(1+EIA_AEO_OilForecast_2026!AA$16)</f>
        <v>4.8102525046890872</v>
      </c>
      <c r="AE65" s="690">
        <f>AD65*(1+EIA_AEO_OilForecast_2026!AB$16)</f>
        <v>4.9028027518549449</v>
      </c>
      <c r="AF65" s="694">
        <f t="shared" si="21"/>
        <v>4.9028027518549449</v>
      </c>
      <c r="AG65" s="694">
        <f t="shared" si="21"/>
        <v>4.9028027518549449</v>
      </c>
      <c r="AH65" s="694">
        <f t="shared" si="21"/>
        <v>4.9028027518549449</v>
      </c>
      <c r="AI65" s="694">
        <f t="shared" si="21"/>
        <v>4.9028027518549449</v>
      </c>
      <c r="AJ65" s="694">
        <f t="shared" si="21"/>
        <v>4.9028027518549449</v>
      </c>
      <c r="AK65" s="694">
        <f t="shared" si="21"/>
        <v>4.9028027518549449</v>
      </c>
      <c r="AL65" s="694">
        <f t="shared" si="21"/>
        <v>4.9028027518549449</v>
      </c>
      <c r="AM65" s="694">
        <f t="shared" si="21"/>
        <v>4.9028027518549449</v>
      </c>
      <c r="AN65" s="694">
        <f t="shared" si="21"/>
        <v>4.9028027518549449</v>
      </c>
      <c r="AO65" s="694">
        <f t="shared" si="21"/>
        <v>4.9028027518549449</v>
      </c>
      <c r="AP65" s="694">
        <f t="shared" si="22"/>
        <v>4.9028027518549449</v>
      </c>
      <c r="AQ65" s="694">
        <f t="shared" si="22"/>
        <v>4.9028027518549449</v>
      </c>
      <c r="AR65" s="694">
        <f t="shared" si="22"/>
        <v>4.9028027518549449</v>
      </c>
      <c r="AS65" s="694">
        <f t="shared" si="22"/>
        <v>4.9028027518549449</v>
      </c>
      <c r="AT65" s="694">
        <f t="shared" si="22"/>
        <v>4.9028027518549449</v>
      </c>
      <c r="AU65" s="694">
        <f t="shared" si="22"/>
        <v>4.9028027518549449</v>
      </c>
      <c r="AV65" s="694">
        <f t="shared" si="22"/>
        <v>4.9028027518549449</v>
      </c>
      <c r="AW65" s="694">
        <f t="shared" si="22"/>
        <v>4.9028027518549449</v>
      </c>
      <c r="AX65" s="694">
        <f t="shared" si="22"/>
        <v>4.9028027518549449</v>
      </c>
      <c r="AY65" s="694">
        <f t="shared" si="22"/>
        <v>4.9028027518549449</v>
      </c>
      <c r="AZ65" s="694">
        <f t="shared" si="23"/>
        <v>4.9028027518549449</v>
      </c>
      <c r="BA65" s="694">
        <f t="shared" si="23"/>
        <v>4.9028027518549449</v>
      </c>
      <c r="BB65" s="694">
        <f t="shared" si="23"/>
        <v>4.9028027518549449</v>
      </c>
      <c r="BC65" s="694">
        <f t="shared" si="23"/>
        <v>4.9028027518549449</v>
      </c>
      <c r="BD65" s="694">
        <f t="shared" si="23"/>
        <v>4.9028027518549449</v>
      </c>
      <c r="BE65" s="694">
        <f t="shared" si="23"/>
        <v>4.9028027518549449</v>
      </c>
      <c r="BF65" s="694">
        <f t="shared" si="23"/>
        <v>4.9028027518549449</v>
      </c>
      <c r="BG65" s="694">
        <f t="shared" si="23"/>
        <v>4.9028027518549449</v>
      </c>
      <c r="BH65" s="694">
        <f t="shared" si="23"/>
        <v>4.9028027518549449</v>
      </c>
      <c r="BI65" s="694">
        <f t="shared" si="23"/>
        <v>4.9028027518549449</v>
      </c>
      <c r="BJ65" s="694">
        <f t="shared" si="24"/>
        <v>4.9028027518549449</v>
      </c>
      <c r="BK65" s="694">
        <f t="shared" si="24"/>
        <v>4.9028027518549449</v>
      </c>
      <c r="BL65" s="694">
        <f t="shared" si="24"/>
        <v>4.9028027518549449</v>
      </c>
      <c r="BM65" s="694">
        <f t="shared" si="24"/>
        <v>4.9028027518549449</v>
      </c>
      <c r="BN65" s="698">
        <f t="shared" si="24"/>
        <v>4.9028027518549449</v>
      </c>
      <c r="BO65" s="698">
        <f t="shared" si="24"/>
        <v>4.9028027518549449</v>
      </c>
      <c r="BP65" s="698">
        <f t="shared" si="24"/>
        <v>4.9028027518549449</v>
      </c>
      <c r="BQ65" s="698">
        <f t="shared" si="24"/>
        <v>4.9028027518549449</v>
      </c>
      <c r="BR65" s="698">
        <f t="shared" si="24"/>
        <v>4.9028027518549449</v>
      </c>
      <c r="BS65" s="698">
        <f t="shared" si="24"/>
        <v>4.9028027518549449</v>
      </c>
    </row>
    <row r="66" spans="1:71" s="63" customFormat="1" ht="12.75" customHeight="1">
      <c r="A66" s="678">
        <v>0</v>
      </c>
      <c r="B66" s="680" t="s">
        <v>441</v>
      </c>
      <c r="C66" s="492" t="s">
        <v>534</v>
      </c>
      <c r="D66" s="683" t="s">
        <v>422</v>
      </c>
      <c r="E66" s="492" t="s">
        <v>445</v>
      </c>
      <c r="F66" s="687">
        <v>4.2705989999999998</v>
      </c>
      <c r="G66" s="691">
        <f>F66*(1+EIA_AEO_OilForecast_2026!D$16)</f>
        <v>3.2702143112731936</v>
      </c>
      <c r="H66" s="691">
        <f>G66*(1+EIA_AEO_OilForecast_2026!E$16)</f>
        <v>3.7212551758315442</v>
      </c>
      <c r="I66" s="691">
        <f>H66*(1+EIA_AEO_OilForecast_2026!F$16)</f>
        <v>3.9877278109107652</v>
      </c>
      <c r="J66" s="691">
        <f>I66*(1+EIA_AEO_OilForecast_2026!G$16)</f>
        <v>4.1578797868006632</v>
      </c>
      <c r="K66" s="691">
        <f>J66*(1+EIA_AEO_OilForecast_2026!H$16)</f>
        <v>4.2686309899724622</v>
      </c>
      <c r="L66" s="691">
        <f>K66*(1+EIA_AEO_OilForecast_2026!I$16)</f>
        <v>4.2149211369312871</v>
      </c>
      <c r="M66" s="691">
        <f>L66*(1+EIA_AEO_OilForecast_2026!J$16)</f>
        <v>4.2592041157458951</v>
      </c>
      <c r="N66" s="691">
        <f>M66*(1+EIA_AEO_OilForecast_2026!K$16)</f>
        <v>4.350061714923064</v>
      </c>
      <c r="O66" s="691">
        <f>N66*(1+EIA_AEO_OilForecast_2026!L$16)</f>
        <v>4.4342135798461229</v>
      </c>
      <c r="P66" s="691">
        <f>O66*(1+EIA_AEO_OilForecast_2026!M$16)</f>
        <v>4.4718934136975763</v>
      </c>
      <c r="Q66" s="691">
        <f>P66*(1+EIA_AEO_OilForecast_2026!N$16)</f>
        <v>4.5330025439310848</v>
      </c>
      <c r="R66" s="691">
        <f>Q66*(1+EIA_AEO_OilForecast_2026!O$16)</f>
        <v>4.5978556916425344</v>
      </c>
      <c r="S66" s="691">
        <f>R66*(1+EIA_AEO_OilForecast_2026!P$16)</f>
        <v>4.6533659375757983</v>
      </c>
      <c r="T66" s="691">
        <f>S66*(1+EIA_AEO_OilForecast_2026!Q$16)</f>
        <v>4.6833903815449709</v>
      </c>
      <c r="U66" s="691">
        <f>T66*(1+EIA_AEO_OilForecast_2026!R$16)</f>
        <v>4.7279779161715805</v>
      </c>
      <c r="V66" s="691">
        <f>U66*(1+EIA_AEO_OilForecast_2026!S$16)</f>
        <v>4.7882774104098154</v>
      </c>
      <c r="W66" s="691">
        <f>V66*(1+EIA_AEO_OilForecast_2026!T$16)</f>
        <v>4.8127695056252753</v>
      </c>
      <c r="X66" s="691">
        <f>W66*(1+EIA_AEO_OilForecast_2026!U$16)</f>
        <v>4.8697201314244722</v>
      </c>
      <c r="Y66" s="691">
        <f>X66*(1+EIA_AEO_OilForecast_2026!V$16)</f>
        <v>4.9322151020414386</v>
      </c>
      <c r="Z66" s="691">
        <f>Y66*(1+EIA_AEO_OilForecast_2026!W$16)</f>
        <v>5.069514643801682</v>
      </c>
      <c r="AA66" s="691">
        <f>Z66*(1+EIA_AEO_OilForecast_2026!X$16)</f>
        <v>5.1488223276237175</v>
      </c>
      <c r="AB66" s="691">
        <f>AA66*(1+EIA_AEO_OilForecast_2026!Y$16)</f>
        <v>5.2268797331413355</v>
      </c>
      <c r="AC66" s="691">
        <f>AB66*(1+EIA_AEO_OilForecast_2026!Z$16)</f>
        <v>5.3109435613757334</v>
      </c>
      <c r="AD66" s="691">
        <f>AC66*(1+EIA_AEO_OilForecast_2026!AA$16)</f>
        <v>5.3766658665368912</v>
      </c>
      <c r="AE66" s="691">
        <f>AD66*(1+EIA_AEO_OilForecast_2026!AB$16)</f>
        <v>5.4801140232378422</v>
      </c>
      <c r="AF66" s="695">
        <f t="shared" ref="AF66:AO75" si="25">$AE66</f>
        <v>5.4801140232378422</v>
      </c>
      <c r="AG66" s="695">
        <f t="shared" si="25"/>
        <v>5.4801140232378422</v>
      </c>
      <c r="AH66" s="695">
        <f t="shared" si="25"/>
        <v>5.4801140232378422</v>
      </c>
      <c r="AI66" s="695">
        <f t="shared" si="25"/>
        <v>5.4801140232378422</v>
      </c>
      <c r="AJ66" s="695">
        <f t="shared" si="25"/>
        <v>5.4801140232378422</v>
      </c>
      <c r="AK66" s="695">
        <f t="shared" si="25"/>
        <v>5.4801140232378422</v>
      </c>
      <c r="AL66" s="695">
        <f t="shared" si="25"/>
        <v>5.4801140232378422</v>
      </c>
      <c r="AM66" s="695">
        <f t="shared" si="25"/>
        <v>5.4801140232378422</v>
      </c>
      <c r="AN66" s="695">
        <f t="shared" si="25"/>
        <v>5.4801140232378422</v>
      </c>
      <c r="AO66" s="695">
        <f t="shared" si="25"/>
        <v>5.4801140232378422</v>
      </c>
      <c r="AP66" s="695">
        <f t="shared" ref="AP66:AY75" si="26">$AE66</f>
        <v>5.4801140232378422</v>
      </c>
      <c r="AQ66" s="695">
        <f t="shared" si="26"/>
        <v>5.4801140232378422</v>
      </c>
      <c r="AR66" s="695">
        <f t="shared" si="26"/>
        <v>5.4801140232378422</v>
      </c>
      <c r="AS66" s="695">
        <f t="shared" si="26"/>
        <v>5.4801140232378422</v>
      </c>
      <c r="AT66" s="695">
        <f t="shared" si="26"/>
        <v>5.4801140232378422</v>
      </c>
      <c r="AU66" s="695">
        <f t="shared" si="26"/>
        <v>5.4801140232378422</v>
      </c>
      <c r="AV66" s="695">
        <f t="shared" si="26"/>
        <v>5.4801140232378422</v>
      </c>
      <c r="AW66" s="695">
        <f t="shared" si="26"/>
        <v>5.4801140232378422</v>
      </c>
      <c r="AX66" s="695">
        <f t="shared" si="26"/>
        <v>5.4801140232378422</v>
      </c>
      <c r="AY66" s="695">
        <f t="shared" si="26"/>
        <v>5.4801140232378422</v>
      </c>
      <c r="AZ66" s="695">
        <f t="shared" ref="AZ66:BI75" si="27">$AE66</f>
        <v>5.4801140232378422</v>
      </c>
      <c r="BA66" s="695">
        <f t="shared" si="27"/>
        <v>5.4801140232378422</v>
      </c>
      <c r="BB66" s="695">
        <f t="shared" si="27"/>
        <v>5.4801140232378422</v>
      </c>
      <c r="BC66" s="695">
        <f t="shared" si="27"/>
        <v>5.4801140232378422</v>
      </c>
      <c r="BD66" s="695">
        <f t="shared" si="27"/>
        <v>5.4801140232378422</v>
      </c>
      <c r="BE66" s="695">
        <f t="shared" si="27"/>
        <v>5.4801140232378422</v>
      </c>
      <c r="BF66" s="695">
        <f t="shared" si="27"/>
        <v>5.4801140232378422</v>
      </c>
      <c r="BG66" s="695">
        <f t="shared" si="27"/>
        <v>5.4801140232378422</v>
      </c>
      <c r="BH66" s="695">
        <f t="shared" si="27"/>
        <v>5.4801140232378422</v>
      </c>
      <c r="BI66" s="695">
        <f t="shared" si="27"/>
        <v>5.4801140232378422</v>
      </c>
      <c r="BJ66" s="695">
        <f t="shared" ref="BJ66:BS75" si="28">$AE66</f>
        <v>5.4801140232378422</v>
      </c>
      <c r="BK66" s="695">
        <f t="shared" si="28"/>
        <v>5.4801140232378422</v>
      </c>
      <c r="BL66" s="695">
        <f t="shared" si="28"/>
        <v>5.4801140232378422</v>
      </c>
      <c r="BM66" s="695">
        <f t="shared" si="28"/>
        <v>5.4801140232378422</v>
      </c>
      <c r="BN66" s="699">
        <f t="shared" si="28"/>
        <v>5.4801140232378422</v>
      </c>
      <c r="BO66" s="699">
        <f t="shared" si="28"/>
        <v>5.4801140232378422</v>
      </c>
      <c r="BP66" s="699">
        <f t="shared" si="28"/>
        <v>5.4801140232378422</v>
      </c>
      <c r="BQ66" s="699">
        <f t="shared" si="28"/>
        <v>5.4801140232378422</v>
      </c>
      <c r="BR66" s="699">
        <f t="shared" si="28"/>
        <v>5.4801140232378422</v>
      </c>
      <c r="BS66" s="699">
        <f t="shared" si="28"/>
        <v>5.4801140232378422</v>
      </c>
    </row>
    <row r="67" spans="1:71" s="18" customFormat="1" ht="12.75" customHeight="1">
      <c r="A67" s="677">
        <v>0</v>
      </c>
      <c r="B67" s="681" t="s">
        <v>441</v>
      </c>
      <c r="C67" s="682" t="s">
        <v>535</v>
      </c>
      <c r="D67" s="684" t="s">
        <v>451</v>
      </c>
      <c r="E67" s="682"/>
      <c r="F67" s="686">
        <v>3.607758</v>
      </c>
      <c r="G67" s="690">
        <f>F67*(1+EIA_AEO_OilForecast_2026!D$16)</f>
        <v>2.7626433301769509</v>
      </c>
      <c r="H67" s="690">
        <f>G67*(1+EIA_AEO_OilForecast_2026!E$16)</f>
        <v>3.1436780017622028</v>
      </c>
      <c r="I67" s="690">
        <f>H67*(1+EIA_AEO_OilForecast_2026!F$16)</f>
        <v>3.3687913362120403</v>
      </c>
      <c r="J67" s="690">
        <f>I67*(1+EIA_AEO_OilForecast_2026!G$16)</f>
        <v>3.51253397096482</v>
      </c>
      <c r="K67" s="690">
        <f>J67*(1+EIA_AEO_OilForecast_2026!H$16)</f>
        <v>3.6060954454213738</v>
      </c>
      <c r="L67" s="690">
        <f>K67*(1+EIA_AEO_OilForecast_2026!I$16)</f>
        <v>3.5607219153877363</v>
      </c>
      <c r="M67" s="690">
        <f>L67*(1+EIA_AEO_OilForecast_2026!J$16)</f>
        <v>3.5981317192775961</v>
      </c>
      <c r="N67" s="690">
        <f>M67*(1+EIA_AEO_OilForecast_2026!K$16)</f>
        <v>3.6748872822073451</v>
      </c>
      <c r="O67" s="690">
        <f>N67*(1+EIA_AEO_OilForecast_2026!L$16)</f>
        <v>3.7459779099837025</v>
      </c>
      <c r="P67" s="690">
        <f>O67*(1+EIA_AEO_OilForecast_2026!M$16)</f>
        <v>3.7778094450953463</v>
      </c>
      <c r="Q67" s="690">
        <f>P67*(1+EIA_AEO_OilForecast_2026!N$16)</f>
        <v>3.829433808205295</v>
      </c>
      <c r="R67" s="690">
        <f>Q67*(1+EIA_AEO_OilForecast_2026!O$16)</f>
        <v>3.8842210786751199</v>
      </c>
      <c r="S67" s="690">
        <f>R67*(1+EIA_AEO_OilForecast_2026!P$16)</f>
        <v>3.9311155620596994</v>
      </c>
      <c r="T67" s="690">
        <f>S67*(1+EIA_AEO_OilForecast_2026!Q$16)</f>
        <v>3.9564799027354067</v>
      </c>
      <c r="U67" s="690">
        <f>T67*(1+EIA_AEO_OilForecast_2026!R$16)</f>
        <v>3.9941469922348958</v>
      </c>
      <c r="V67" s="690">
        <f>U67*(1+EIA_AEO_OilForecast_2026!S$16)</f>
        <v>4.0450873832043932</v>
      </c>
      <c r="W67" s="690">
        <f>V67*(1+EIA_AEO_OilForecast_2026!T$16)</f>
        <v>4.0657780526983771</v>
      </c>
      <c r="X67" s="690">
        <f>W67*(1+EIA_AEO_OilForecast_2026!U$16)</f>
        <v>4.113889354141584</v>
      </c>
      <c r="Y67" s="690">
        <f>X67*(1+EIA_AEO_OilForecast_2026!V$16)</f>
        <v>4.1666844609177351</v>
      </c>
      <c r="Z67" s="690">
        <f>Y67*(1+EIA_AEO_OilForecast_2026!W$16)</f>
        <v>4.2826736980673372</v>
      </c>
      <c r="AA67" s="690">
        <f>Z67*(1+EIA_AEO_OilForecast_2026!X$16)</f>
        <v>4.3496720115990968</v>
      </c>
      <c r="AB67" s="690">
        <f>AA67*(1+EIA_AEO_OilForecast_2026!Y$16)</f>
        <v>4.4156141029112126</v>
      </c>
      <c r="AC67" s="690">
        <f>AB67*(1+EIA_AEO_OilForecast_2026!Z$16)</f>
        <v>4.486630358200757</v>
      </c>
      <c r="AD67" s="690">
        <f>AC67*(1+EIA_AEO_OilForecast_2026!AA$16)</f>
        <v>4.5421518839219983</v>
      </c>
      <c r="AE67" s="690">
        <f>AD67*(1+EIA_AEO_OilForecast_2026!AB$16)</f>
        <v>4.6295438200234935</v>
      </c>
      <c r="AF67" s="694">
        <f t="shared" si="25"/>
        <v>4.6295438200234935</v>
      </c>
      <c r="AG67" s="694">
        <f t="shared" si="25"/>
        <v>4.6295438200234935</v>
      </c>
      <c r="AH67" s="694">
        <f t="shared" si="25"/>
        <v>4.6295438200234935</v>
      </c>
      <c r="AI67" s="694">
        <f t="shared" si="25"/>
        <v>4.6295438200234935</v>
      </c>
      <c r="AJ67" s="694">
        <f t="shared" si="25"/>
        <v>4.6295438200234935</v>
      </c>
      <c r="AK67" s="694">
        <f t="shared" si="25"/>
        <v>4.6295438200234935</v>
      </c>
      <c r="AL67" s="694">
        <f t="shared" si="25"/>
        <v>4.6295438200234935</v>
      </c>
      <c r="AM67" s="694">
        <f t="shared" si="25"/>
        <v>4.6295438200234935</v>
      </c>
      <c r="AN67" s="694">
        <f t="shared" si="25"/>
        <v>4.6295438200234935</v>
      </c>
      <c r="AO67" s="694">
        <f t="shared" si="25"/>
        <v>4.6295438200234935</v>
      </c>
      <c r="AP67" s="694">
        <f t="shared" si="26"/>
        <v>4.6295438200234935</v>
      </c>
      <c r="AQ67" s="694">
        <f t="shared" si="26"/>
        <v>4.6295438200234935</v>
      </c>
      <c r="AR67" s="694">
        <f t="shared" si="26"/>
        <v>4.6295438200234935</v>
      </c>
      <c r="AS67" s="694">
        <f t="shared" si="26"/>
        <v>4.6295438200234935</v>
      </c>
      <c r="AT67" s="694">
        <f t="shared" si="26"/>
        <v>4.6295438200234935</v>
      </c>
      <c r="AU67" s="694">
        <f t="shared" si="26"/>
        <v>4.6295438200234935</v>
      </c>
      <c r="AV67" s="694">
        <f t="shared" si="26"/>
        <v>4.6295438200234935</v>
      </c>
      <c r="AW67" s="694">
        <f t="shared" si="26"/>
        <v>4.6295438200234935</v>
      </c>
      <c r="AX67" s="694">
        <f t="shared" si="26"/>
        <v>4.6295438200234935</v>
      </c>
      <c r="AY67" s="694">
        <f t="shared" si="26"/>
        <v>4.6295438200234935</v>
      </c>
      <c r="AZ67" s="694">
        <f t="shared" si="27"/>
        <v>4.6295438200234935</v>
      </c>
      <c r="BA67" s="694">
        <f t="shared" si="27"/>
        <v>4.6295438200234935</v>
      </c>
      <c r="BB67" s="694">
        <f t="shared" si="27"/>
        <v>4.6295438200234935</v>
      </c>
      <c r="BC67" s="694">
        <f t="shared" si="27"/>
        <v>4.6295438200234935</v>
      </c>
      <c r="BD67" s="694">
        <f t="shared" si="27"/>
        <v>4.6295438200234935</v>
      </c>
      <c r="BE67" s="694">
        <f t="shared" si="27"/>
        <v>4.6295438200234935</v>
      </c>
      <c r="BF67" s="694">
        <f t="shared" si="27"/>
        <v>4.6295438200234935</v>
      </c>
      <c r="BG67" s="694">
        <f t="shared" si="27"/>
        <v>4.6295438200234935</v>
      </c>
      <c r="BH67" s="694">
        <f t="shared" si="27"/>
        <v>4.6295438200234935</v>
      </c>
      <c r="BI67" s="694">
        <f t="shared" si="27"/>
        <v>4.6295438200234935</v>
      </c>
      <c r="BJ67" s="694">
        <f t="shared" si="28"/>
        <v>4.6295438200234935</v>
      </c>
      <c r="BK67" s="694">
        <f t="shared" si="28"/>
        <v>4.6295438200234935</v>
      </c>
      <c r="BL67" s="694">
        <f t="shared" si="28"/>
        <v>4.6295438200234935</v>
      </c>
      <c r="BM67" s="694">
        <f t="shared" si="28"/>
        <v>4.6295438200234935</v>
      </c>
      <c r="BN67" s="698">
        <f t="shared" si="28"/>
        <v>4.6295438200234935</v>
      </c>
      <c r="BO67" s="698">
        <f t="shared" si="28"/>
        <v>4.6295438200234935</v>
      </c>
      <c r="BP67" s="698">
        <f t="shared" si="28"/>
        <v>4.6295438200234935</v>
      </c>
      <c r="BQ67" s="698">
        <f t="shared" si="28"/>
        <v>4.6295438200234935</v>
      </c>
      <c r="BR67" s="698">
        <f t="shared" si="28"/>
        <v>4.6295438200234935</v>
      </c>
      <c r="BS67" s="698">
        <f t="shared" si="28"/>
        <v>4.6295438200234935</v>
      </c>
    </row>
    <row r="68" spans="1:71" s="63" customFormat="1" ht="12.75" customHeight="1">
      <c r="A68" s="678">
        <v>0</v>
      </c>
      <c r="B68" s="680" t="s">
        <v>428</v>
      </c>
      <c r="C68" s="492" t="s">
        <v>433</v>
      </c>
      <c r="D68" s="683" t="s">
        <v>427</v>
      </c>
      <c r="E68" s="492" t="s">
        <v>434</v>
      </c>
      <c r="F68" s="687">
        <v>3.83</v>
      </c>
      <c r="G68" s="691">
        <f>F68*(1+EIA_AEO_OilForecast_2026!D$16)</f>
        <v>2.9328253044072583</v>
      </c>
      <c r="H68" s="691">
        <f>G68*(1+EIA_AEO_OilForecast_2026!E$16)</f>
        <v>3.3373321455455818</v>
      </c>
      <c r="I68" s="691">
        <f>H68*(1+EIA_AEO_OilForecast_2026!F$16)</f>
        <v>3.5763127176745542</v>
      </c>
      <c r="J68" s="691">
        <f>I68*(1+EIA_AEO_OilForecast_2026!G$16)</f>
        <v>3.7289100623698324</v>
      </c>
      <c r="K68" s="691">
        <f>J68*(1+EIA_AEO_OilForecast_2026!H$16)</f>
        <v>3.8282350301666197</v>
      </c>
      <c r="L68" s="691">
        <f>K68*(1+EIA_AEO_OilForecast_2026!I$16)</f>
        <v>3.78006643902807</v>
      </c>
      <c r="M68" s="691">
        <f>L68*(1+EIA_AEO_OilForecast_2026!J$16)</f>
        <v>3.8197807294261961</v>
      </c>
      <c r="N68" s="691">
        <f>M68*(1+EIA_AEO_OilForecast_2026!K$16)</f>
        <v>3.9012645224136802</v>
      </c>
      <c r="O68" s="691">
        <f>N68*(1+EIA_AEO_OilForecast_2026!L$16)</f>
        <v>3.9767344137931602</v>
      </c>
      <c r="P68" s="691">
        <f>O68*(1+EIA_AEO_OilForecast_2026!M$16)</f>
        <v>4.0105268077058334</v>
      </c>
      <c r="Q68" s="691">
        <f>P68*(1+EIA_AEO_OilForecast_2026!N$16)</f>
        <v>4.065331290354365</v>
      </c>
      <c r="R68" s="691">
        <f>Q68*(1+EIA_AEO_OilForecast_2026!O$16)</f>
        <v>4.1234935190569084</v>
      </c>
      <c r="S68" s="691">
        <f>R68*(1+EIA_AEO_OilForecast_2026!P$16)</f>
        <v>4.1732767560043253</v>
      </c>
      <c r="T68" s="691">
        <f>S68*(1+EIA_AEO_OilForecast_2026!Q$16)</f>
        <v>4.2002035689413235</v>
      </c>
      <c r="U68" s="691">
        <f>T68*(1+EIA_AEO_OilForecast_2026!R$16)</f>
        <v>4.2401909940355349</v>
      </c>
      <c r="V68" s="691">
        <f>U68*(1+EIA_AEO_OilForecast_2026!S$16)</f>
        <v>4.2942693710811062</v>
      </c>
      <c r="W68" s="691">
        <f>V68*(1+EIA_AEO_OilForecast_2026!T$16)</f>
        <v>4.3162346093709134</v>
      </c>
      <c r="X68" s="691">
        <f>W68*(1+EIA_AEO_OilForecast_2026!U$16)</f>
        <v>4.3673096217546385</v>
      </c>
      <c r="Y68" s="691">
        <f>X68*(1+EIA_AEO_OilForecast_2026!V$16)</f>
        <v>4.4233569672120279</v>
      </c>
      <c r="Z68" s="691">
        <f>Y68*(1+EIA_AEO_OilForecast_2026!W$16)</f>
        <v>4.5464912734163176</v>
      </c>
      <c r="AA68" s="691">
        <f>Z68*(1+EIA_AEO_OilForecast_2026!X$16)</f>
        <v>4.6176167593348962</v>
      </c>
      <c r="AB68" s="691">
        <f>AA68*(1+EIA_AEO_OilForecast_2026!Y$16)</f>
        <v>4.6876209585426603</v>
      </c>
      <c r="AC68" s="691">
        <f>AB68*(1+EIA_AEO_OilForecast_2026!Z$16)</f>
        <v>4.7630118960054713</v>
      </c>
      <c r="AD68" s="691">
        <f>AC68*(1+EIA_AEO_OilForecast_2026!AA$16)</f>
        <v>4.8219536109188201</v>
      </c>
      <c r="AE68" s="691">
        <f>AD68*(1+EIA_AEO_OilForecast_2026!AB$16)</f>
        <v>4.9147289897742557</v>
      </c>
      <c r="AF68" s="695">
        <f t="shared" si="25"/>
        <v>4.9147289897742557</v>
      </c>
      <c r="AG68" s="695">
        <f t="shared" si="25"/>
        <v>4.9147289897742557</v>
      </c>
      <c r="AH68" s="695">
        <f t="shared" si="25"/>
        <v>4.9147289897742557</v>
      </c>
      <c r="AI68" s="695">
        <f t="shared" si="25"/>
        <v>4.9147289897742557</v>
      </c>
      <c r="AJ68" s="695">
        <f t="shared" si="25"/>
        <v>4.9147289897742557</v>
      </c>
      <c r="AK68" s="695">
        <f t="shared" si="25"/>
        <v>4.9147289897742557</v>
      </c>
      <c r="AL68" s="695">
        <f t="shared" si="25"/>
        <v>4.9147289897742557</v>
      </c>
      <c r="AM68" s="695">
        <f t="shared" si="25"/>
        <v>4.9147289897742557</v>
      </c>
      <c r="AN68" s="695">
        <f t="shared" si="25"/>
        <v>4.9147289897742557</v>
      </c>
      <c r="AO68" s="695">
        <f t="shared" si="25"/>
        <v>4.9147289897742557</v>
      </c>
      <c r="AP68" s="695">
        <f t="shared" si="26"/>
        <v>4.9147289897742557</v>
      </c>
      <c r="AQ68" s="695">
        <f t="shared" si="26"/>
        <v>4.9147289897742557</v>
      </c>
      <c r="AR68" s="695">
        <f t="shared" si="26"/>
        <v>4.9147289897742557</v>
      </c>
      <c r="AS68" s="695">
        <f t="shared" si="26"/>
        <v>4.9147289897742557</v>
      </c>
      <c r="AT68" s="695">
        <f t="shared" si="26"/>
        <v>4.9147289897742557</v>
      </c>
      <c r="AU68" s="695">
        <f t="shared" si="26"/>
        <v>4.9147289897742557</v>
      </c>
      <c r="AV68" s="695">
        <f t="shared" si="26"/>
        <v>4.9147289897742557</v>
      </c>
      <c r="AW68" s="695">
        <f t="shared" si="26"/>
        <v>4.9147289897742557</v>
      </c>
      <c r="AX68" s="695">
        <f t="shared" si="26"/>
        <v>4.9147289897742557</v>
      </c>
      <c r="AY68" s="695">
        <f t="shared" si="26"/>
        <v>4.9147289897742557</v>
      </c>
      <c r="AZ68" s="695">
        <f t="shared" si="27"/>
        <v>4.9147289897742557</v>
      </c>
      <c r="BA68" s="695">
        <f t="shared" si="27"/>
        <v>4.9147289897742557</v>
      </c>
      <c r="BB68" s="695">
        <f t="shared" si="27"/>
        <v>4.9147289897742557</v>
      </c>
      <c r="BC68" s="695">
        <f t="shared" si="27"/>
        <v>4.9147289897742557</v>
      </c>
      <c r="BD68" s="695">
        <f t="shared" si="27"/>
        <v>4.9147289897742557</v>
      </c>
      <c r="BE68" s="695">
        <f t="shared" si="27"/>
        <v>4.9147289897742557</v>
      </c>
      <c r="BF68" s="695">
        <f t="shared" si="27"/>
        <v>4.9147289897742557</v>
      </c>
      <c r="BG68" s="695">
        <f t="shared" si="27"/>
        <v>4.9147289897742557</v>
      </c>
      <c r="BH68" s="695">
        <f t="shared" si="27"/>
        <v>4.9147289897742557</v>
      </c>
      <c r="BI68" s="695">
        <f t="shared" si="27"/>
        <v>4.9147289897742557</v>
      </c>
      <c r="BJ68" s="695">
        <f t="shared" si="28"/>
        <v>4.9147289897742557</v>
      </c>
      <c r="BK68" s="695">
        <f t="shared" si="28"/>
        <v>4.9147289897742557</v>
      </c>
      <c r="BL68" s="695">
        <f t="shared" si="28"/>
        <v>4.9147289897742557</v>
      </c>
      <c r="BM68" s="695">
        <f t="shared" si="28"/>
        <v>4.9147289897742557</v>
      </c>
      <c r="BN68" s="699">
        <f t="shared" si="28"/>
        <v>4.9147289897742557</v>
      </c>
      <c r="BO68" s="699">
        <f t="shared" si="28"/>
        <v>4.9147289897742557</v>
      </c>
      <c r="BP68" s="699">
        <f t="shared" si="28"/>
        <v>4.9147289897742557</v>
      </c>
      <c r="BQ68" s="699">
        <f t="shared" si="28"/>
        <v>4.9147289897742557</v>
      </c>
      <c r="BR68" s="699">
        <f t="shared" si="28"/>
        <v>4.9147289897742557</v>
      </c>
      <c r="BS68" s="699">
        <f t="shared" si="28"/>
        <v>4.9147289897742557</v>
      </c>
    </row>
    <row r="69" spans="1:71" s="18" customFormat="1" ht="12.75" customHeight="1">
      <c r="A69" s="554">
        <v>0</v>
      </c>
      <c r="B69" s="555" t="s">
        <v>536</v>
      </c>
      <c r="C69" s="556" t="s">
        <v>537</v>
      </c>
      <c r="D69" s="557" t="s">
        <v>419</v>
      </c>
      <c r="E69" s="556"/>
      <c r="F69" s="566">
        <v>4.6010799999999996</v>
      </c>
      <c r="G69" s="558">
        <f>F69*(1+EIA_AEO_OilForecast_2026!D$16)</f>
        <v>3.5232803790083933</v>
      </c>
      <c r="H69" s="558">
        <f>G69*(1+EIA_AEO_OilForecast_2026!E$16)</f>
        <v>4.0092251144195465</v>
      </c>
      <c r="I69" s="558">
        <f>H69*(1+EIA_AEO_OilForecast_2026!F$16)</f>
        <v>4.2963187778167198</v>
      </c>
      <c r="J69" s="558">
        <f>I69*(1+EIA_AEO_OilForecast_2026!G$16)</f>
        <v>4.4796379921066807</v>
      </c>
      <c r="K69" s="558">
        <f>J69*(1+EIA_AEO_OilForecast_2026!H$16)</f>
        <v>4.5989596951955685</v>
      </c>
      <c r="L69" s="558">
        <f>K69*(1+EIA_AEO_OilForecast_2026!I$16)</f>
        <v>4.5410934964186085</v>
      </c>
      <c r="M69" s="558">
        <f>L69*(1+EIA_AEO_OilForecast_2026!J$16)</f>
        <v>4.5888033207697863</v>
      </c>
      <c r="N69" s="558">
        <f>M69*(1+EIA_AEO_OilForecast_2026!K$16)</f>
        <v>4.6866919500749695</v>
      </c>
      <c r="O69" s="558">
        <f>N69*(1+EIA_AEO_OilForecast_2026!L$16)</f>
        <v>4.7773559207873184</v>
      </c>
      <c r="P69" s="558">
        <f>O69*(1+EIA_AEO_OilForecast_2026!M$16)</f>
        <v>4.8179516147256267</v>
      </c>
      <c r="Q69" s="558">
        <f>P69*(1+EIA_AEO_OilForecast_2026!N$16)</f>
        <v>4.8837896849670122</v>
      </c>
      <c r="R69" s="558">
        <f>Q69*(1+EIA_AEO_OilForecast_2026!O$16)</f>
        <v>4.9536615040893874</v>
      </c>
      <c r="S69" s="558">
        <f>R69*(1+EIA_AEO_OilForecast_2026!P$16)</f>
        <v>5.0134674194559725</v>
      </c>
      <c r="T69" s="558">
        <f>S69*(1+EIA_AEO_OilForecast_2026!Q$16)</f>
        <v>5.0458153099176339</v>
      </c>
      <c r="U69" s="558">
        <f>T69*(1+EIA_AEO_OilForecast_2026!R$16)</f>
        <v>5.093853258181988</v>
      </c>
      <c r="V69" s="558">
        <f>U69*(1+EIA_AEO_OilForecast_2026!S$16)</f>
        <v>5.158819038614582</v>
      </c>
      <c r="W69" s="558">
        <f>V69*(1+EIA_AEO_OilForecast_2026!T$16)</f>
        <v>5.1852064586120923</v>
      </c>
      <c r="X69" s="558">
        <f>W69*(1+EIA_AEO_OilForecast_2026!U$16)</f>
        <v>5.2465642178754113</v>
      </c>
      <c r="Y69" s="558">
        <f>X69*(1+EIA_AEO_OilForecast_2026!V$16)</f>
        <v>5.3138953719843105</v>
      </c>
      <c r="Z69" s="558">
        <f>Y69*(1+EIA_AEO_OilForecast_2026!W$16)</f>
        <v>5.4618198611724136</v>
      </c>
      <c r="AA69" s="558">
        <f>Z69*(1+EIA_AEO_OilForecast_2026!X$16)</f>
        <v>5.5472647830393207</v>
      </c>
      <c r="AB69" s="558">
        <f>AA69*(1+EIA_AEO_OilForecast_2026!Y$16)</f>
        <v>5.6313626736113465</v>
      </c>
      <c r="AC69" s="558">
        <f>AB69*(1+EIA_AEO_OilForecast_2026!Z$16)</f>
        <v>5.7219317949015265</v>
      </c>
      <c r="AD69" s="558">
        <f>AC69*(1+EIA_AEO_OilForecast_2026!AA$16)</f>
        <v>5.792740031364584</v>
      </c>
      <c r="AE69" s="558">
        <f>AD69*(1+EIA_AEO_OilForecast_2026!AB$16)</f>
        <v>5.9041935405406063</v>
      </c>
      <c r="AF69" s="559">
        <f t="shared" si="25"/>
        <v>5.9041935405406063</v>
      </c>
      <c r="AG69" s="559">
        <f t="shared" si="25"/>
        <v>5.9041935405406063</v>
      </c>
      <c r="AH69" s="559">
        <f t="shared" si="25"/>
        <v>5.9041935405406063</v>
      </c>
      <c r="AI69" s="559">
        <f t="shared" si="25"/>
        <v>5.9041935405406063</v>
      </c>
      <c r="AJ69" s="559">
        <f t="shared" si="25"/>
        <v>5.9041935405406063</v>
      </c>
      <c r="AK69" s="559">
        <f t="shared" si="25"/>
        <v>5.9041935405406063</v>
      </c>
      <c r="AL69" s="559">
        <f t="shared" si="25"/>
        <v>5.9041935405406063</v>
      </c>
      <c r="AM69" s="559">
        <f t="shared" si="25"/>
        <v>5.9041935405406063</v>
      </c>
      <c r="AN69" s="559">
        <f t="shared" si="25"/>
        <v>5.9041935405406063</v>
      </c>
      <c r="AO69" s="559">
        <f t="shared" si="25"/>
        <v>5.9041935405406063</v>
      </c>
      <c r="AP69" s="559">
        <f t="shared" si="26"/>
        <v>5.9041935405406063</v>
      </c>
      <c r="AQ69" s="559">
        <f t="shared" si="26"/>
        <v>5.9041935405406063</v>
      </c>
      <c r="AR69" s="559">
        <f t="shared" si="26"/>
        <v>5.9041935405406063</v>
      </c>
      <c r="AS69" s="559">
        <f t="shared" si="26"/>
        <v>5.9041935405406063</v>
      </c>
      <c r="AT69" s="559">
        <f t="shared" si="26"/>
        <v>5.9041935405406063</v>
      </c>
      <c r="AU69" s="559">
        <f t="shared" si="26"/>
        <v>5.9041935405406063</v>
      </c>
      <c r="AV69" s="559">
        <f t="shared" si="26"/>
        <v>5.9041935405406063</v>
      </c>
      <c r="AW69" s="559">
        <f t="shared" si="26"/>
        <v>5.9041935405406063</v>
      </c>
      <c r="AX69" s="559">
        <f t="shared" si="26"/>
        <v>5.9041935405406063</v>
      </c>
      <c r="AY69" s="559">
        <f t="shared" si="26"/>
        <v>5.9041935405406063</v>
      </c>
      <c r="AZ69" s="559">
        <f t="shared" si="27"/>
        <v>5.9041935405406063</v>
      </c>
      <c r="BA69" s="559">
        <f t="shared" si="27"/>
        <v>5.9041935405406063</v>
      </c>
      <c r="BB69" s="559">
        <f t="shared" si="27"/>
        <v>5.9041935405406063</v>
      </c>
      <c r="BC69" s="559">
        <f t="shared" si="27"/>
        <v>5.9041935405406063</v>
      </c>
      <c r="BD69" s="559">
        <f t="shared" si="27"/>
        <v>5.9041935405406063</v>
      </c>
      <c r="BE69" s="559">
        <f t="shared" si="27"/>
        <v>5.9041935405406063</v>
      </c>
      <c r="BF69" s="559">
        <f t="shared" si="27"/>
        <v>5.9041935405406063</v>
      </c>
      <c r="BG69" s="559">
        <f t="shared" si="27"/>
        <v>5.9041935405406063</v>
      </c>
      <c r="BH69" s="559">
        <f t="shared" si="27"/>
        <v>5.9041935405406063</v>
      </c>
      <c r="BI69" s="559">
        <f t="shared" si="27"/>
        <v>5.9041935405406063</v>
      </c>
      <c r="BJ69" s="559">
        <f t="shared" si="28"/>
        <v>5.9041935405406063</v>
      </c>
      <c r="BK69" s="559">
        <f t="shared" si="28"/>
        <v>5.9041935405406063</v>
      </c>
      <c r="BL69" s="559">
        <f t="shared" si="28"/>
        <v>5.9041935405406063</v>
      </c>
      <c r="BM69" s="559">
        <f t="shared" si="28"/>
        <v>5.9041935405406063</v>
      </c>
      <c r="BN69" s="560">
        <f t="shared" si="28"/>
        <v>5.9041935405406063</v>
      </c>
      <c r="BO69" s="560">
        <f t="shared" si="28"/>
        <v>5.9041935405406063</v>
      </c>
      <c r="BP69" s="560">
        <f t="shared" si="28"/>
        <v>5.9041935405406063</v>
      </c>
      <c r="BQ69" s="560">
        <f t="shared" si="28"/>
        <v>5.9041935405406063</v>
      </c>
      <c r="BR69" s="560">
        <f t="shared" si="28"/>
        <v>5.9041935405406063</v>
      </c>
      <c r="BS69" s="560">
        <f t="shared" si="28"/>
        <v>5.9041935405406063</v>
      </c>
    </row>
    <row r="70" spans="1:71" s="63" customFormat="1" ht="12.75" customHeight="1">
      <c r="A70" s="561">
        <v>0</v>
      </c>
      <c r="B70" s="553" t="s">
        <v>443</v>
      </c>
      <c r="C70" s="491" t="s">
        <v>490</v>
      </c>
      <c r="D70" s="551" t="s">
        <v>419</v>
      </c>
      <c r="E70" s="491" t="s">
        <v>445</v>
      </c>
      <c r="F70" s="565">
        <v>4.098395</v>
      </c>
      <c r="G70" s="562">
        <f>F70*(1+EIA_AEO_OilForecast_2026!D$16)</f>
        <v>3.1383489721817717</v>
      </c>
      <c r="H70" s="562">
        <f>G70*(1+EIA_AEO_OilForecast_2026!E$16)</f>
        <v>3.571202448731928</v>
      </c>
      <c r="I70" s="562">
        <f>H70*(1+EIA_AEO_OilForecast_2026!F$16)</f>
        <v>3.8269300680297138</v>
      </c>
      <c r="J70" s="562">
        <f>I70*(1+EIA_AEO_OilForecast_2026!G$16)</f>
        <v>3.990220980435041</v>
      </c>
      <c r="K70" s="562">
        <f>J70*(1+EIA_AEO_OilForecast_2026!H$16)</f>
        <v>4.0965063463341309</v>
      </c>
      <c r="L70" s="562">
        <f>K70*(1+EIA_AEO_OilForecast_2026!I$16)</f>
        <v>4.0449622437024662</v>
      </c>
      <c r="M70" s="562">
        <f>L70*(1+EIA_AEO_OilForecast_2026!J$16)</f>
        <v>4.0874595933620554</v>
      </c>
      <c r="N70" s="562">
        <f>M70*(1+EIA_AEO_OilForecast_2026!K$16)</f>
        <v>4.1746535280254857</v>
      </c>
      <c r="O70" s="562">
        <f>N70*(1+EIA_AEO_OilForecast_2026!L$16)</f>
        <v>4.2554121247566092</v>
      </c>
      <c r="P70" s="562">
        <f>O70*(1+EIA_AEO_OilForecast_2026!M$16)</f>
        <v>4.2915725890515777</v>
      </c>
      <c r="Q70" s="562">
        <f>P70*(1+EIA_AEO_OilForecast_2026!N$16)</f>
        <v>4.3502176067185045</v>
      </c>
      <c r="R70" s="562">
        <f>Q70*(1+EIA_AEO_OilForecast_2026!O$16)</f>
        <v>4.4124556712885727</v>
      </c>
      <c r="S70" s="562">
        <f>R70*(1+EIA_AEO_OilForecast_2026!P$16)</f>
        <v>4.4657275693013947</v>
      </c>
      <c r="T70" s="562">
        <f>S70*(1+EIA_AEO_OilForecast_2026!Q$16)</f>
        <v>4.4945413331413242</v>
      </c>
      <c r="U70" s="562">
        <f>T70*(1+EIA_AEO_OilForecast_2026!R$16)</f>
        <v>4.5373309579635155</v>
      </c>
      <c r="V70" s="562">
        <f>U70*(1+EIA_AEO_OilForecast_2026!S$16)</f>
        <v>4.5951989867080805</v>
      </c>
      <c r="W70" s="562">
        <f>V70*(1+EIA_AEO_OilForecast_2026!T$16)</f>
        <v>4.6187034835176766</v>
      </c>
      <c r="X70" s="562">
        <f>W70*(1+EIA_AEO_OilForecast_2026!U$16)</f>
        <v>4.6733576807444122</v>
      </c>
      <c r="Y70" s="562">
        <f>X70*(1+EIA_AEO_OilForecast_2026!V$16)</f>
        <v>4.733332657346458</v>
      </c>
      <c r="Z70" s="562">
        <f>Y70*(1+EIA_AEO_OilForecast_2026!W$16)</f>
        <v>4.8650958492201211</v>
      </c>
      <c r="AA70" s="562">
        <f>Z70*(1+EIA_AEO_OilForecast_2026!X$16)</f>
        <v>4.9412055974867721</v>
      </c>
      <c r="AB70" s="562">
        <f>AA70*(1+EIA_AEO_OilForecast_2026!Y$16)</f>
        <v>5.0161154826074261</v>
      </c>
      <c r="AC70" s="562">
        <f>AB70*(1+EIA_AEO_OilForecast_2026!Z$16)</f>
        <v>5.0967895925664068</v>
      </c>
      <c r="AD70" s="562">
        <f>AC70*(1+EIA_AEO_OilForecast_2026!AA$16)</f>
        <v>5.1598617674207921</v>
      </c>
      <c r="AE70" s="562">
        <f>AD70*(1+EIA_AEO_OilForecast_2026!AB$16)</f>
        <v>5.2591385686803802</v>
      </c>
      <c r="AF70" s="563">
        <f t="shared" si="25"/>
        <v>5.2591385686803802</v>
      </c>
      <c r="AG70" s="563">
        <f t="shared" si="25"/>
        <v>5.2591385686803802</v>
      </c>
      <c r="AH70" s="563">
        <f t="shared" si="25"/>
        <v>5.2591385686803802</v>
      </c>
      <c r="AI70" s="563">
        <f t="shared" si="25"/>
        <v>5.2591385686803802</v>
      </c>
      <c r="AJ70" s="563">
        <f t="shared" si="25"/>
        <v>5.2591385686803802</v>
      </c>
      <c r="AK70" s="563">
        <f t="shared" si="25"/>
        <v>5.2591385686803802</v>
      </c>
      <c r="AL70" s="563">
        <f t="shared" si="25"/>
        <v>5.2591385686803802</v>
      </c>
      <c r="AM70" s="563">
        <f t="shared" si="25"/>
        <v>5.2591385686803802</v>
      </c>
      <c r="AN70" s="563">
        <f t="shared" si="25"/>
        <v>5.2591385686803802</v>
      </c>
      <c r="AO70" s="563">
        <f t="shared" si="25"/>
        <v>5.2591385686803802</v>
      </c>
      <c r="AP70" s="563">
        <f t="shared" si="26"/>
        <v>5.2591385686803802</v>
      </c>
      <c r="AQ70" s="563">
        <f t="shared" si="26"/>
        <v>5.2591385686803802</v>
      </c>
      <c r="AR70" s="563">
        <f t="shared" si="26"/>
        <v>5.2591385686803802</v>
      </c>
      <c r="AS70" s="563">
        <f t="shared" si="26"/>
        <v>5.2591385686803802</v>
      </c>
      <c r="AT70" s="563">
        <f t="shared" si="26"/>
        <v>5.2591385686803802</v>
      </c>
      <c r="AU70" s="563">
        <f t="shared" si="26"/>
        <v>5.2591385686803802</v>
      </c>
      <c r="AV70" s="563">
        <f t="shared" si="26"/>
        <v>5.2591385686803802</v>
      </c>
      <c r="AW70" s="563">
        <f t="shared" si="26"/>
        <v>5.2591385686803802</v>
      </c>
      <c r="AX70" s="563">
        <f t="shared" si="26"/>
        <v>5.2591385686803802</v>
      </c>
      <c r="AY70" s="563">
        <f t="shared" si="26"/>
        <v>5.2591385686803802</v>
      </c>
      <c r="AZ70" s="563">
        <f t="shared" si="27"/>
        <v>5.2591385686803802</v>
      </c>
      <c r="BA70" s="563">
        <f t="shared" si="27"/>
        <v>5.2591385686803802</v>
      </c>
      <c r="BB70" s="563">
        <f t="shared" si="27"/>
        <v>5.2591385686803802</v>
      </c>
      <c r="BC70" s="563">
        <f t="shared" si="27"/>
        <v>5.2591385686803802</v>
      </c>
      <c r="BD70" s="563">
        <f t="shared" si="27"/>
        <v>5.2591385686803802</v>
      </c>
      <c r="BE70" s="563">
        <f t="shared" si="27"/>
        <v>5.2591385686803802</v>
      </c>
      <c r="BF70" s="563">
        <f t="shared" si="27"/>
        <v>5.2591385686803802</v>
      </c>
      <c r="BG70" s="563">
        <f t="shared" si="27"/>
        <v>5.2591385686803802</v>
      </c>
      <c r="BH70" s="563">
        <f t="shared" si="27"/>
        <v>5.2591385686803802</v>
      </c>
      <c r="BI70" s="563">
        <f t="shared" si="27"/>
        <v>5.2591385686803802</v>
      </c>
      <c r="BJ70" s="563">
        <f t="shared" si="28"/>
        <v>5.2591385686803802</v>
      </c>
      <c r="BK70" s="563">
        <f t="shared" si="28"/>
        <v>5.2591385686803802</v>
      </c>
      <c r="BL70" s="563">
        <f t="shared" si="28"/>
        <v>5.2591385686803802</v>
      </c>
      <c r="BM70" s="563">
        <f t="shared" si="28"/>
        <v>5.2591385686803802</v>
      </c>
      <c r="BN70" s="564">
        <f t="shared" si="28"/>
        <v>5.2591385686803802</v>
      </c>
      <c r="BO70" s="564">
        <f t="shared" si="28"/>
        <v>5.2591385686803802</v>
      </c>
      <c r="BP70" s="564">
        <f t="shared" si="28"/>
        <v>5.2591385686803802</v>
      </c>
      <c r="BQ70" s="564">
        <f t="shared" si="28"/>
        <v>5.2591385686803802</v>
      </c>
      <c r="BR70" s="564">
        <f t="shared" si="28"/>
        <v>5.2591385686803802</v>
      </c>
      <c r="BS70" s="564">
        <f t="shared" si="28"/>
        <v>5.2591385686803802</v>
      </c>
    </row>
    <row r="71" spans="1:71" s="18" customFormat="1" ht="12.75" customHeight="1">
      <c r="A71" s="554">
        <v>0</v>
      </c>
      <c r="B71" s="555" t="s">
        <v>443</v>
      </c>
      <c r="C71" s="556" t="s">
        <v>538</v>
      </c>
      <c r="D71" s="557" t="s">
        <v>419</v>
      </c>
      <c r="E71" s="556" t="s">
        <v>445</v>
      </c>
      <c r="F71" s="566">
        <v>3.8859409999999999</v>
      </c>
      <c r="G71" s="558">
        <f>F71*(1+EIA_AEO_OilForecast_2026!D$16)</f>
        <v>2.975662166118445</v>
      </c>
      <c r="H71" s="558">
        <f>G71*(1+EIA_AEO_OilForecast_2026!E$16)</f>
        <v>3.3860772362907423</v>
      </c>
      <c r="I71" s="558">
        <f>H71*(1+EIA_AEO_OilForecast_2026!F$16)</f>
        <v>3.6285483599041708</v>
      </c>
      <c r="J71" s="558">
        <f>I71*(1+EIA_AEO_OilForecast_2026!G$16)</f>
        <v>3.783374542212921</v>
      </c>
      <c r="K71" s="558">
        <f>J71*(1+EIA_AEO_OilForecast_2026!H$16)</f>
        <v>3.8841502510080161</v>
      </c>
      <c r="L71" s="558">
        <f>K71*(1+EIA_AEO_OilForecast_2026!I$16)</f>
        <v>3.8352781091757637</v>
      </c>
      <c r="M71" s="558">
        <f>L71*(1+EIA_AEO_OilForecast_2026!J$16)</f>
        <v>3.8755724667068301</v>
      </c>
      <c r="N71" s="558">
        <f>M71*(1+EIA_AEO_OilForecast_2026!K$16)</f>
        <v>3.9582464124001921</v>
      </c>
      <c r="O71" s="558">
        <f>N71*(1+EIA_AEO_OilForecast_2026!L$16)</f>
        <v>4.0348186174072591</v>
      </c>
      <c r="P71" s="558">
        <f>O71*(1+EIA_AEO_OilForecast_2026!M$16)</f>
        <v>4.0691045832018817</v>
      </c>
      <c r="Q71" s="558">
        <f>P71*(1+EIA_AEO_OilForecast_2026!N$16)</f>
        <v>4.1247095404101639</v>
      </c>
      <c r="R71" s="558">
        <f>Q71*(1+EIA_AEO_OilForecast_2026!O$16)</f>
        <v>4.183721286928856</v>
      </c>
      <c r="S71" s="558">
        <f>R71*(1+EIA_AEO_OilForecast_2026!P$16)</f>
        <v>4.2342316580950916</v>
      </c>
      <c r="T71" s="558">
        <f>S71*(1+EIA_AEO_OilForecast_2026!Q$16)</f>
        <v>4.2615517642024576</v>
      </c>
      <c r="U71" s="558">
        <f>T71*(1+EIA_AEO_OilForecast_2026!R$16)</f>
        <v>4.3021232458364072</v>
      </c>
      <c r="V71" s="558">
        <f>U71*(1+EIA_AEO_OilForecast_2026!S$16)</f>
        <v>4.3569914919394996</v>
      </c>
      <c r="W71" s="558">
        <f>V71*(1+EIA_AEO_OilForecast_2026!T$16)</f>
        <v>4.3792775546144682</v>
      </c>
      <c r="X71" s="558">
        <f>W71*(1+EIA_AEO_OilForecast_2026!U$16)</f>
        <v>4.4310985688957807</v>
      </c>
      <c r="Y71" s="558">
        <f>X71*(1+EIA_AEO_OilForecast_2026!V$16)</f>
        <v>4.4879645421735956</v>
      </c>
      <c r="Z71" s="558">
        <f>Y71*(1+EIA_AEO_OilForecast_2026!W$16)</f>
        <v>4.6128973486973042</v>
      </c>
      <c r="AA71" s="558">
        <f>Z71*(1+EIA_AEO_OilForecast_2026!X$16)</f>
        <v>4.6850616938346219</v>
      </c>
      <c r="AB71" s="558">
        <f>AA71*(1+EIA_AEO_OilForecast_2026!Y$16)</f>
        <v>4.7560883747415721</v>
      </c>
      <c r="AC71" s="558">
        <f>AB71*(1+EIA_AEO_OilForecast_2026!Z$16)</f>
        <v>4.8325804726306512</v>
      </c>
      <c r="AD71" s="558">
        <f>AC71*(1+EIA_AEO_OilForecast_2026!AA$16)</f>
        <v>4.8923830905398145</v>
      </c>
      <c r="AE71" s="558">
        <f>AD71*(1+EIA_AEO_OilForecast_2026!AB$16)</f>
        <v>4.9865135470632787</v>
      </c>
      <c r="AF71" s="559">
        <f t="shared" si="25"/>
        <v>4.9865135470632787</v>
      </c>
      <c r="AG71" s="559">
        <f t="shared" si="25"/>
        <v>4.9865135470632787</v>
      </c>
      <c r="AH71" s="559">
        <f t="shared" si="25"/>
        <v>4.9865135470632787</v>
      </c>
      <c r="AI71" s="559">
        <f t="shared" si="25"/>
        <v>4.9865135470632787</v>
      </c>
      <c r="AJ71" s="559">
        <f t="shared" si="25"/>
        <v>4.9865135470632787</v>
      </c>
      <c r="AK71" s="559">
        <f t="shared" si="25"/>
        <v>4.9865135470632787</v>
      </c>
      <c r="AL71" s="559">
        <f t="shared" si="25"/>
        <v>4.9865135470632787</v>
      </c>
      <c r="AM71" s="559">
        <f t="shared" si="25"/>
        <v>4.9865135470632787</v>
      </c>
      <c r="AN71" s="559">
        <f t="shared" si="25"/>
        <v>4.9865135470632787</v>
      </c>
      <c r="AO71" s="559">
        <f t="shared" si="25"/>
        <v>4.9865135470632787</v>
      </c>
      <c r="AP71" s="559">
        <f t="shared" si="26"/>
        <v>4.9865135470632787</v>
      </c>
      <c r="AQ71" s="559">
        <f t="shared" si="26"/>
        <v>4.9865135470632787</v>
      </c>
      <c r="AR71" s="559">
        <f t="shared" si="26"/>
        <v>4.9865135470632787</v>
      </c>
      <c r="AS71" s="559">
        <f t="shared" si="26"/>
        <v>4.9865135470632787</v>
      </c>
      <c r="AT71" s="559">
        <f t="shared" si="26"/>
        <v>4.9865135470632787</v>
      </c>
      <c r="AU71" s="559">
        <f t="shared" si="26"/>
        <v>4.9865135470632787</v>
      </c>
      <c r="AV71" s="559">
        <f t="shared" si="26"/>
        <v>4.9865135470632787</v>
      </c>
      <c r="AW71" s="559">
        <f t="shared" si="26"/>
        <v>4.9865135470632787</v>
      </c>
      <c r="AX71" s="559">
        <f t="shared" si="26"/>
        <v>4.9865135470632787</v>
      </c>
      <c r="AY71" s="559">
        <f t="shared" si="26"/>
        <v>4.9865135470632787</v>
      </c>
      <c r="AZ71" s="559">
        <f t="shared" si="27"/>
        <v>4.9865135470632787</v>
      </c>
      <c r="BA71" s="559">
        <f t="shared" si="27"/>
        <v>4.9865135470632787</v>
      </c>
      <c r="BB71" s="559">
        <f t="shared" si="27"/>
        <v>4.9865135470632787</v>
      </c>
      <c r="BC71" s="559">
        <f t="shared" si="27"/>
        <v>4.9865135470632787</v>
      </c>
      <c r="BD71" s="559">
        <f t="shared" si="27"/>
        <v>4.9865135470632787</v>
      </c>
      <c r="BE71" s="559">
        <f t="shared" si="27"/>
        <v>4.9865135470632787</v>
      </c>
      <c r="BF71" s="559">
        <f t="shared" si="27"/>
        <v>4.9865135470632787</v>
      </c>
      <c r="BG71" s="559">
        <f t="shared" si="27"/>
        <v>4.9865135470632787</v>
      </c>
      <c r="BH71" s="559">
        <f t="shared" si="27"/>
        <v>4.9865135470632787</v>
      </c>
      <c r="BI71" s="559">
        <f t="shared" si="27"/>
        <v>4.9865135470632787</v>
      </c>
      <c r="BJ71" s="559">
        <f t="shared" si="28"/>
        <v>4.9865135470632787</v>
      </c>
      <c r="BK71" s="559">
        <f t="shared" si="28"/>
        <v>4.9865135470632787</v>
      </c>
      <c r="BL71" s="559">
        <f t="shared" si="28"/>
        <v>4.9865135470632787</v>
      </c>
      <c r="BM71" s="559">
        <f t="shared" si="28"/>
        <v>4.9865135470632787</v>
      </c>
      <c r="BN71" s="560">
        <f t="shared" si="28"/>
        <v>4.9865135470632787</v>
      </c>
      <c r="BO71" s="560">
        <f t="shared" si="28"/>
        <v>4.9865135470632787</v>
      </c>
      <c r="BP71" s="560">
        <f t="shared" si="28"/>
        <v>4.9865135470632787</v>
      </c>
      <c r="BQ71" s="560">
        <f t="shared" si="28"/>
        <v>4.9865135470632787</v>
      </c>
      <c r="BR71" s="560">
        <f t="shared" si="28"/>
        <v>4.9865135470632787</v>
      </c>
      <c r="BS71" s="560">
        <f t="shared" si="28"/>
        <v>4.9865135470632787</v>
      </c>
    </row>
    <row r="72" spans="1:71" s="63" customFormat="1" ht="12.75" customHeight="1">
      <c r="A72" s="561">
        <v>0</v>
      </c>
      <c r="B72" s="553" t="s">
        <v>443</v>
      </c>
      <c r="C72" s="491" t="s">
        <v>539</v>
      </c>
      <c r="D72" s="551" t="s">
        <v>427</v>
      </c>
      <c r="E72" s="491" t="s">
        <v>430</v>
      </c>
      <c r="F72" s="565">
        <v>4.4800000000000004</v>
      </c>
      <c r="G72" s="562">
        <f>F72*(1+EIA_AEO_OilForecast_2026!D$16)</f>
        <v>3.4305632803510493</v>
      </c>
      <c r="H72" s="562">
        <f>G72*(1+EIA_AEO_OilForecast_2026!E$16)</f>
        <v>3.9037201075833443</v>
      </c>
      <c r="I72" s="562">
        <f>H72*(1+EIA_AEO_OilForecast_2026!F$16)</f>
        <v>4.1832587402563979</v>
      </c>
      <c r="J72" s="562">
        <f>I72*(1+EIA_AEO_OilForecast_2026!G$16)</f>
        <v>4.3617538066362531</v>
      </c>
      <c r="K72" s="562">
        <f>J72*(1+EIA_AEO_OilForecast_2026!H$16)</f>
        <v>4.4779354922053409</v>
      </c>
      <c r="L72" s="562">
        <f>K72*(1+EIA_AEO_OilForecast_2026!I$16)</f>
        <v>4.4215920748944528</v>
      </c>
      <c r="M72" s="562">
        <f>L72*(1+EIA_AEO_OilForecast_2026!J$16)</f>
        <v>4.4680463884671955</v>
      </c>
      <c r="N72" s="562">
        <f>M72*(1+EIA_AEO_OilForecast_2026!K$16)</f>
        <v>4.5633590236066022</v>
      </c>
      <c r="O72" s="562">
        <f>N72*(1+EIA_AEO_OilForecast_2026!L$16)</f>
        <v>4.651637121094871</v>
      </c>
      <c r="P72" s="562">
        <f>O72*(1+EIA_AEO_OilForecast_2026!M$16)</f>
        <v>4.6911645165854123</v>
      </c>
      <c r="Q72" s="562">
        <f>P72*(1+EIA_AEO_OilForecast_2026!N$16)</f>
        <v>4.7552700210933558</v>
      </c>
      <c r="R72" s="562">
        <f>Q72*(1+EIA_AEO_OilForecast_2026!O$16)</f>
        <v>4.8233031241187847</v>
      </c>
      <c r="S72" s="562">
        <f>R72*(1+EIA_AEO_OilForecast_2026!P$16)</f>
        <v>4.8815352132896539</v>
      </c>
      <c r="T72" s="562">
        <f>S72*(1+EIA_AEO_OilForecast_2026!Q$16)</f>
        <v>4.9130318508765347</v>
      </c>
      <c r="U72" s="562">
        <f>T72*(1+EIA_AEO_OilForecast_2026!R$16)</f>
        <v>4.9598056535977015</v>
      </c>
      <c r="V72" s="562">
        <f>U72*(1+EIA_AEO_OilForecast_2026!S$16)</f>
        <v>5.0230618230922595</v>
      </c>
      <c r="W72" s="562">
        <f>V72*(1+EIA_AEO_OilForecast_2026!T$16)</f>
        <v>5.0487548433372558</v>
      </c>
      <c r="X72" s="562">
        <f>W72*(1+EIA_AEO_OilForecast_2026!U$16)</f>
        <v>5.1084979387626053</v>
      </c>
      <c r="Y72" s="562">
        <f>X72*(1+EIA_AEO_OilForecast_2026!V$16)</f>
        <v>5.1740572357989247</v>
      </c>
      <c r="Z72" s="562">
        <f>Y72*(1+EIA_AEO_OilForecast_2026!W$16)</f>
        <v>5.3180890091136028</v>
      </c>
      <c r="AA72" s="562">
        <f>Z72*(1+EIA_AEO_OilForecast_2026!X$16)</f>
        <v>5.401285399953089</v>
      </c>
      <c r="AB72" s="562">
        <f>AA72*(1+EIA_AEO_OilForecast_2026!Y$16)</f>
        <v>5.4831702073814919</v>
      </c>
      <c r="AC72" s="562">
        <f>AB72*(1+EIA_AEO_OilForecast_2026!Z$16)</f>
        <v>5.5713559514633175</v>
      </c>
      <c r="AD72" s="562">
        <f>AC72*(1+EIA_AEO_OilForecast_2026!AA$16)</f>
        <v>5.6403008294820651</v>
      </c>
      <c r="AE72" s="562">
        <f>AD72*(1+EIA_AEO_OilForecast_2026!AB$16)</f>
        <v>5.7488213770727574</v>
      </c>
      <c r="AF72" s="563">
        <f t="shared" si="25"/>
        <v>5.7488213770727574</v>
      </c>
      <c r="AG72" s="563">
        <f t="shared" si="25"/>
        <v>5.7488213770727574</v>
      </c>
      <c r="AH72" s="563">
        <f t="shared" si="25"/>
        <v>5.7488213770727574</v>
      </c>
      <c r="AI72" s="563">
        <f t="shared" si="25"/>
        <v>5.7488213770727574</v>
      </c>
      <c r="AJ72" s="563">
        <f t="shared" si="25"/>
        <v>5.7488213770727574</v>
      </c>
      <c r="AK72" s="563">
        <f t="shared" si="25"/>
        <v>5.7488213770727574</v>
      </c>
      <c r="AL72" s="563">
        <f t="shared" si="25"/>
        <v>5.7488213770727574</v>
      </c>
      <c r="AM72" s="563">
        <f t="shared" si="25"/>
        <v>5.7488213770727574</v>
      </c>
      <c r="AN72" s="563">
        <f t="shared" si="25"/>
        <v>5.7488213770727574</v>
      </c>
      <c r="AO72" s="563">
        <f t="shared" si="25"/>
        <v>5.7488213770727574</v>
      </c>
      <c r="AP72" s="563">
        <f t="shared" si="26"/>
        <v>5.7488213770727574</v>
      </c>
      <c r="AQ72" s="563">
        <f t="shared" si="26"/>
        <v>5.7488213770727574</v>
      </c>
      <c r="AR72" s="563">
        <f t="shared" si="26"/>
        <v>5.7488213770727574</v>
      </c>
      <c r="AS72" s="563">
        <f t="shared" si="26"/>
        <v>5.7488213770727574</v>
      </c>
      <c r="AT72" s="563">
        <f t="shared" si="26"/>
        <v>5.7488213770727574</v>
      </c>
      <c r="AU72" s="563">
        <f t="shared" si="26"/>
        <v>5.7488213770727574</v>
      </c>
      <c r="AV72" s="563">
        <f t="shared" si="26"/>
        <v>5.7488213770727574</v>
      </c>
      <c r="AW72" s="563">
        <f t="shared" si="26"/>
        <v>5.7488213770727574</v>
      </c>
      <c r="AX72" s="563">
        <f t="shared" si="26"/>
        <v>5.7488213770727574</v>
      </c>
      <c r="AY72" s="563">
        <f t="shared" si="26"/>
        <v>5.7488213770727574</v>
      </c>
      <c r="AZ72" s="563">
        <f t="shared" si="27"/>
        <v>5.7488213770727574</v>
      </c>
      <c r="BA72" s="563">
        <f t="shared" si="27"/>
        <v>5.7488213770727574</v>
      </c>
      <c r="BB72" s="563">
        <f t="shared" si="27"/>
        <v>5.7488213770727574</v>
      </c>
      <c r="BC72" s="563">
        <f t="shared" si="27"/>
        <v>5.7488213770727574</v>
      </c>
      <c r="BD72" s="563">
        <f t="shared" si="27"/>
        <v>5.7488213770727574</v>
      </c>
      <c r="BE72" s="563">
        <f t="shared" si="27"/>
        <v>5.7488213770727574</v>
      </c>
      <c r="BF72" s="563">
        <f t="shared" si="27"/>
        <v>5.7488213770727574</v>
      </c>
      <c r="BG72" s="563">
        <f t="shared" si="27"/>
        <v>5.7488213770727574</v>
      </c>
      <c r="BH72" s="563">
        <f t="shared" si="27"/>
        <v>5.7488213770727574</v>
      </c>
      <c r="BI72" s="563">
        <f t="shared" si="27"/>
        <v>5.7488213770727574</v>
      </c>
      <c r="BJ72" s="563">
        <f t="shared" si="28"/>
        <v>5.7488213770727574</v>
      </c>
      <c r="BK72" s="563">
        <f t="shared" si="28"/>
        <v>5.7488213770727574</v>
      </c>
      <c r="BL72" s="563">
        <f t="shared" si="28"/>
        <v>5.7488213770727574</v>
      </c>
      <c r="BM72" s="563">
        <f t="shared" si="28"/>
        <v>5.7488213770727574</v>
      </c>
      <c r="BN72" s="564">
        <f t="shared" si="28"/>
        <v>5.7488213770727574</v>
      </c>
      <c r="BO72" s="564">
        <f t="shared" si="28"/>
        <v>5.7488213770727574</v>
      </c>
      <c r="BP72" s="564">
        <f t="shared" si="28"/>
        <v>5.7488213770727574</v>
      </c>
      <c r="BQ72" s="564">
        <f t="shared" si="28"/>
        <v>5.7488213770727574</v>
      </c>
      <c r="BR72" s="564">
        <f t="shared" si="28"/>
        <v>5.7488213770727574</v>
      </c>
      <c r="BS72" s="564">
        <f t="shared" si="28"/>
        <v>5.7488213770727574</v>
      </c>
    </row>
    <row r="73" spans="1:71" s="18" customFormat="1" ht="12.75" customHeight="1">
      <c r="A73" s="554">
        <v>0</v>
      </c>
      <c r="B73" s="555" t="s">
        <v>441</v>
      </c>
      <c r="C73" s="556" t="s">
        <v>540</v>
      </c>
      <c r="D73" s="557" t="s">
        <v>422</v>
      </c>
      <c r="E73" s="556" t="s">
        <v>445</v>
      </c>
      <c r="F73" s="566">
        <v>3.6247989999999999</v>
      </c>
      <c r="G73" s="558">
        <f>F73*(1+EIA_AEO_OilForecast_2026!D$16)</f>
        <v>2.7756924884047325</v>
      </c>
      <c r="H73" s="558">
        <f>G73*(1+EIA_AEO_OilForecast_2026!E$16)</f>
        <v>3.1585269513946419</v>
      </c>
      <c r="I73" s="558">
        <f>H73*(1+EIA_AEO_OilForecast_2026!F$16)</f>
        <v>3.3847035933979126</v>
      </c>
      <c r="J73" s="558">
        <f>I73*(1+EIA_AEO_OilForecast_2026!G$16)</f>
        <v>3.5291251867279647</v>
      </c>
      <c r="K73" s="558">
        <f>J73*(1+EIA_AEO_OilForecast_2026!H$16)</f>
        <v>3.6231285924576846</v>
      </c>
      <c r="L73" s="558">
        <f>K73*(1+EIA_AEO_OilForecast_2026!I$16)</f>
        <v>3.5775407436351196</v>
      </c>
      <c r="M73" s="558">
        <f>L73*(1+EIA_AEO_OilForecast_2026!J$16)</f>
        <v>3.6151272501940852</v>
      </c>
      <c r="N73" s="558">
        <f>M73*(1+EIA_AEO_OilForecast_2026!K$16)</f>
        <v>3.692245362814774</v>
      </c>
      <c r="O73" s="558">
        <f>N73*(1+EIA_AEO_OilForecast_2026!L$16)</f>
        <v>3.7636717823454391</v>
      </c>
      <c r="P73" s="558">
        <f>O73*(1+EIA_AEO_OilForecast_2026!M$16)</f>
        <v>3.7956536715522962</v>
      </c>
      <c r="Q73" s="558">
        <f>P73*(1+EIA_AEO_OilForecast_2026!N$16)</f>
        <v>3.8475218788368695</v>
      </c>
      <c r="R73" s="558">
        <f>Q73*(1+EIA_AEO_OilForecast_2026!O$16)</f>
        <v>3.9025679332595198</v>
      </c>
      <c r="S73" s="558">
        <f>R73*(1+EIA_AEO_OilForecast_2026!P$16)</f>
        <v>3.9496839195529296</v>
      </c>
      <c r="T73" s="558">
        <f>S73*(1+EIA_AEO_OilForecast_2026!Q$16)</f>
        <v>3.9751680669699581</v>
      </c>
      <c r="U73" s="558">
        <f>T73*(1+EIA_AEO_OilForecast_2026!R$16)</f>
        <v>4.0130130744096641</v>
      </c>
      <c r="V73" s="558">
        <f>U73*(1+EIA_AEO_OilForecast_2026!S$16)</f>
        <v>4.0641940788578124</v>
      </c>
      <c r="W73" s="558">
        <f>V73*(1+EIA_AEO_OilForecast_2026!T$16)</f>
        <v>4.0849824793245624</v>
      </c>
      <c r="X73" s="558">
        <f>W73*(1+EIA_AEO_OilForecast_2026!U$16)</f>
        <v>4.1333210312340967</v>
      </c>
      <c r="Y73" s="558">
        <f>X73*(1+EIA_AEO_OilForecast_2026!V$16)</f>
        <v>4.1863655121131043</v>
      </c>
      <c r="Z73" s="558">
        <f>Y73*(1+EIA_AEO_OilForecast_2026!W$16)</f>
        <v>4.3029026165504423</v>
      </c>
      <c r="AA73" s="558">
        <f>Z73*(1+EIA_AEO_OilForecast_2026!X$16)</f>
        <v>4.3702173920679819</v>
      </c>
      <c r="AB73" s="558">
        <f>AA73*(1+EIA_AEO_OilForecast_2026!Y$16)</f>
        <v>4.4364709563719256</v>
      </c>
      <c r="AC73" s="558">
        <f>AB73*(1+EIA_AEO_OilForecast_2026!Z$16)</f>
        <v>4.5078226521223854</v>
      </c>
      <c r="AD73" s="558">
        <f>AC73*(1+EIA_AEO_OilForecast_2026!AA$16)</f>
        <v>4.5636064300012871</v>
      </c>
      <c r="AE73" s="558">
        <f>AD73*(1+EIA_AEO_OilForecast_2026!AB$16)</f>
        <v>4.6514111559803482</v>
      </c>
      <c r="AF73" s="559">
        <f t="shared" si="25"/>
        <v>4.6514111559803482</v>
      </c>
      <c r="AG73" s="559">
        <f t="shared" si="25"/>
        <v>4.6514111559803482</v>
      </c>
      <c r="AH73" s="559">
        <f t="shared" si="25"/>
        <v>4.6514111559803482</v>
      </c>
      <c r="AI73" s="559">
        <f t="shared" si="25"/>
        <v>4.6514111559803482</v>
      </c>
      <c r="AJ73" s="559">
        <f t="shared" si="25"/>
        <v>4.6514111559803482</v>
      </c>
      <c r="AK73" s="559">
        <f t="shared" si="25"/>
        <v>4.6514111559803482</v>
      </c>
      <c r="AL73" s="559">
        <f t="shared" si="25"/>
        <v>4.6514111559803482</v>
      </c>
      <c r="AM73" s="559">
        <f t="shared" si="25"/>
        <v>4.6514111559803482</v>
      </c>
      <c r="AN73" s="559">
        <f t="shared" si="25"/>
        <v>4.6514111559803482</v>
      </c>
      <c r="AO73" s="559">
        <f t="shared" si="25"/>
        <v>4.6514111559803482</v>
      </c>
      <c r="AP73" s="559">
        <f t="shared" si="26"/>
        <v>4.6514111559803482</v>
      </c>
      <c r="AQ73" s="559">
        <f t="shared" si="26"/>
        <v>4.6514111559803482</v>
      </c>
      <c r="AR73" s="559">
        <f t="shared" si="26"/>
        <v>4.6514111559803482</v>
      </c>
      <c r="AS73" s="559">
        <f t="shared" si="26"/>
        <v>4.6514111559803482</v>
      </c>
      <c r="AT73" s="559">
        <f t="shared" si="26"/>
        <v>4.6514111559803482</v>
      </c>
      <c r="AU73" s="559">
        <f t="shared" si="26"/>
        <v>4.6514111559803482</v>
      </c>
      <c r="AV73" s="559">
        <f t="shared" si="26"/>
        <v>4.6514111559803482</v>
      </c>
      <c r="AW73" s="559">
        <f t="shared" si="26"/>
        <v>4.6514111559803482</v>
      </c>
      <c r="AX73" s="559">
        <f t="shared" si="26"/>
        <v>4.6514111559803482</v>
      </c>
      <c r="AY73" s="559">
        <f t="shared" si="26"/>
        <v>4.6514111559803482</v>
      </c>
      <c r="AZ73" s="559">
        <f t="shared" si="27"/>
        <v>4.6514111559803482</v>
      </c>
      <c r="BA73" s="559">
        <f t="shared" si="27"/>
        <v>4.6514111559803482</v>
      </c>
      <c r="BB73" s="559">
        <f t="shared" si="27"/>
        <v>4.6514111559803482</v>
      </c>
      <c r="BC73" s="559">
        <f t="shared" si="27"/>
        <v>4.6514111559803482</v>
      </c>
      <c r="BD73" s="559">
        <f t="shared" si="27"/>
        <v>4.6514111559803482</v>
      </c>
      <c r="BE73" s="559">
        <f t="shared" si="27"/>
        <v>4.6514111559803482</v>
      </c>
      <c r="BF73" s="559">
        <f t="shared" si="27"/>
        <v>4.6514111559803482</v>
      </c>
      <c r="BG73" s="559">
        <f t="shared" si="27"/>
        <v>4.6514111559803482</v>
      </c>
      <c r="BH73" s="559">
        <f t="shared" si="27"/>
        <v>4.6514111559803482</v>
      </c>
      <c r="BI73" s="559">
        <f t="shared" si="27"/>
        <v>4.6514111559803482</v>
      </c>
      <c r="BJ73" s="559">
        <f t="shared" si="28"/>
        <v>4.6514111559803482</v>
      </c>
      <c r="BK73" s="559">
        <f t="shared" si="28"/>
        <v>4.6514111559803482</v>
      </c>
      <c r="BL73" s="559">
        <f t="shared" si="28"/>
        <v>4.6514111559803482</v>
      </c>
      <c r="BM73" s="559">
        <f t="shared" si="28"/>
        <v>4.6514111559803482</v>
      </c>
      <c r="BN73" s="560">
        <f t="shared" si="28"/>
        <v>4.6514111559803482</v>
      </c>
      <c r="BO73" s="560">
        <f t="shared" si="28"/>
        <v>4.6514111559803482</v>
      </c>
      <c r="BP73" s="560">
        <f t="shared" si="28"/>
        <v>4.6514111559803482</v>
      </c>
      <c r="BQ73" s="560">
        <f t="shared" si="28"/>
        <v>4.6514111559803482</v>
      </c>
      <c r="BR73" s="560">
        <f t="shared" si="28"/>
        <v>4.6514111559803482</v>
      </c>
      <c r="BS73" s="560">
        <f t="shared" si="28"/>
        <v>4.6514111559803482</v>
      </c>
    </row>
    <row r="74" spans="1:71" s="63" customFormat="1" ht="12.75" customHeight="1">
      <c r="A74" s="561">
        <v>0</v>
      </c>
      <c r="B74" s="553" t="s">
        <v>449</v>
      </c>
      <c r="C74" s="491" t="s">
        <v>541</v>
      </c>
      <c r="D74" s="551" t="s">
        <v>451</v>
      </c>
      <c r="E74" s="491"/>
      <c r="F74" s="565">
        <v>3.5587339999999998</v>
      </c>
      <c r="G74" s="562">
        <f>F74*(1+EIA_AEO_OilForecast_2026!D$16)</f>
        <v>2.7251031662805376</v>
      </c>
      <c r="H74" s="562">
        <f>G74*(1+EIA_AEO_OilForecast_2026!E$16)</f>
        <v>3.100960150299219</v>
      </c>
      <c r="I74" s="562">
        <f>H74*(1+EIA_AEO_OilForecast_2026!F$16)</f>
        <v>3.3230145334258054</v>
      </c>
      <c r="J74" s="562">
        <f>I74*(1+EIA_AEO_OilForecast_2026!G$16)</f>
        <v>3.4648039221664857</v>
      </c>
      <c r="K74" s="562">
        <f>J74*(1+EIA_AEO_OilForecast_2026!H$16)</f>
        <v>3.5570940370352409</v>
      </c>
      <c r="L74" s="562">
        <f>K74*(1+EIA_AEO_OilForecast_2026!I$16)</f>
        <v>3.5123370649681767</v>
      </c>
      <c r="M74" s="562">
        <f>L74*(1+EIA_AEO_OilForecast_2026!J$16)</f>
        <v>3.5492385259409405</v>
      </c>
      <c r="N74" s="562">
        <f>M74*(1+EIA_AEO_OilForecast_2026!K$16)</f>
        <v>3.6249510963204497</v>
      </c>
      <c r="O74" s="562">
        <f>N74*(1+EIA_AEO_OilForecast_2026!L$16)</f>
        <v>3.69507570948715</v>
      </c>
      <c r="P74" s="562">
        <f>O74*(1+EIA_AEO_OilForecast_2026!M$16)</f>
        <v>3.7264747019567119</v>
      </c>
      <c r="Q74" s="562">
        <f>P74*(1+EIA_AEO_OilForecast_2026!N$16)</f>
        <v>3.7773975676887592</v>
      </c>
      <c r="R74" s="562">
        <f>Q74*(1+EIA_AEO_OilForecast_2026!O$16)</f>
        <v>3.8314403616311918</v>
      </c>
      <c r="S74" s="562">
        <f>R74*(1+EIA_AEO_OilForecast_2026!P$16)</f>
        <v>3.8776976195828445</v>
      </c>
      <c r="T74" s="562">
        <f>S74*(1+EIA_AEO_OilForecast_2026!Q$16)</f>
        <v>3.9027172970529582</v>
      </c>
      <c r="U74" s="562">
        <f>T74*(1+EIA_AEO_OilForecast_2026!R$16)</f>
        <v>3.9398725475112415</v>
      </c>
      <c r="V74" s="562">
        <f>U74*(1+EIA_AEO_OilForecast_2026!S$16)</f>
        <v>3.9901207352545556</v>
      </c>
      <c r="W74" s="562">
        <f>V74*(1+EIA_AEO_OilForecast_2026!T$16)</f>
        <v>4.0105302496984301</v>
      </c>
      <c r="X74" s="562">
        <f>W74*(1+EIA_AEO_OilForecast_2026!U$16)</f>
        <v>4.0579877909831259</v>
      </c>
      <c r="Y74" s="562">
        <f>X74*(1+EIA_AEO_OilForecast_2026!V$16)</f>
        <v>4.1100654917374229</v>
      </c>
      <c r="Z74" s="562">
        <f>Y74*(1+EIA_AEO_OilForecast_2026!W$16)</f>
        <v>4.2244786097676101</v>
      </c>
      <c r="AA74" s="562">
        <f>Z74*(1+EIA_AEO_OilForecast_2026!X$16)</f>
        <v>4.2905665170796121</v>
      </c>
      <c r="AB74" s="562">
        <f>AA74*(1+EIA_AEO_OilForecast_2026!Y$16)</f>
        <v>4.3556125546418691</v>
      </c>
      <c r="AC74" s="562">
        <f>AB74*(1+EIA_AEO_OilForecast_2026!Z$16)</f>
        <v>4.4256638059318902</v>
      </c>
      <c r="AD74" s="562">
        <f>AC74*(1+EIA_AEO_OilForecast_2026!AA$16)</f>
        <v>4.4804308777022408</v>
      </c>
      <c r="AE74" s="562">
        <f>AD74*(1+EIA_AEO_OilForecast_2026!AB$16)</f>
        <v>4.5666352889543864</v>
      </c>
      <c r="AF74" s="563">
        <f t="shared" si="25"/>
        <v>4.5666352889543864</v>
      </c>
      <c r="AG74" s="563">
        <f t="shared" si="25"/>
        <v>4.5666352889543864</v>
      </c>
      <c r="AH74" s="563">
        <f t="shared" si="25"/>
        <v>4.5666352889543864</v>
      </c>
      <c r="AI74" s="563">
        <f t="shared" si="25"/>
        <v>4.5666352889543864</v>
      </c>
      <c r="AJ74" s="563">
        <f t="shared" si="25"/>
        <v>4.5666352889543864</v>
      </c>
      <c r="AK74" s="563">
        <f t="shared" si="25"/>
        <v>4.5666352889543864</v>
      </c>
      <c r="AL74" s="563">
        <f t="shared" si="25"/>
        <v>4.5666352889543864</v>
      </c>
      <c r="AM74" s="563">
        <f t="shared" si="25"/>
        <v>4.5666352889543864</v>
      </c>
      <c r="AN74" s="563">
        <f t="shared" si="25"/>
        <v>4.5666352889543864</v>
      </c>
      <c r="AO74" s="563">
        <f t="shared" si="25"/>
        <v>4.5666352889543864</v>
      </c>
      <c r="AP74" s="563">
        <f t="shared" si="26"/>
        <v>4.5666352889543864</v>
      </c>
      <c r="AQ74" s="563">
        <f t="shared" si="26"/>
        <v>4.5666352889543864</v>
      </c>
      <c r="AR74" s="563">
        <f t="shared" si="26"/>
        <v>4.5666352889543864</v>
      </c>
      <c r="AS74" s="563">
        <f t="shared" si="26"/>
        <v>4.5666352889543864</v>
      </c>
      <c r="AT74" s="563">
        <f t="shared" si="26"/>
        <v>4.5666352889543864</v>
      </c>
      <c r="AU74" s="563">
        <f t="shared" si="26"/>
        <v>4.5666352889543864</v>
      </c>
      <c r="AV74" s="563">
        <f t="shared" si="26"/>
        <v>4.5666352889543864</v>
      </c>
      <c r="AW74" s="563">
        <f t="shared" si="26"/>
        <v>4.5666352889543864</v>
      </c>
      <c r="AX74" s="563">
        <f t="shared" si="26"/>
        <v>4.5666352889543864</v>
      </c>
      <c r="AY74" s="563">
        <f t="shared" si="26"/>
        <v>4.5666352889543864</v>
      </c>
      <c r="AZ74" s="563">
        <f t="shared" si="27"/>
        <v>4.5666352889543864</v>
      </c>
      <c r="BA74" s="563">
        <f t="shared" si="27"/>
        <v>4.5666352889543864</v>
      </c>
      <c r="BB74" s="563">
        <f t="shared" si="27"/>
        <v>4.5666352889543864</v>
      </c>
      <c r="BC74" s="563">
        <f t="shared" si="27"/>
        <v>4.5666352889543864</v>
      </c>
      <c r="BD74" s="563">
        <f t="shared" si="27"/>
        <v>4.5666352889543864</v>
      </c>
      <c r="BE74" s="563">
        <f t="shared" si="27"/>
        <v>4.5666352889543864</v>
      </c>
      <c r="BF74" s="563">
        <f t="shared" si="27"/>
        <v>4.5666352889543864</v>
      </c>
      <c r="BG74" s="563">
        <f t="shared" si="27"/>
        <v>4.5666352889543864</v>
      </c>
      <c r="BH74" s="563">
        <f t="shared" si="27"/>
        <v>4.5666352889543864</v>
      </c>
      <c r="BI74" s="563">
        <f t="shared" si="27"/>
        <v>4.5666352889543864</v>
      </c>
      <c r="BJ74" s="563">
        <f t="shared" si="28"/>
        <v>4.5666352889543864</v>
      </c>
      <c r="BK74" s="563">
        <f t="shared" si="28"/>
        <v>4.5666352889543864</v>
      </c>
      <c r="BL74" s="563">
        <f t="shared" si="28"/>
        <v>4.5666352889543864</v>
      </c>
      <c r="BM74" s="563">
        <f t="shared" si="28"/>
        <v>4.5666352889543864</v>
      </c>
      <c r="BN74" s="564">
        <f t="shared" si="28"/>
        <v>4.5666352889543864</v>
      </c>
      <c r="BO74" s="564">
        <f t="shared" si="28"/>
        <v>4.5666352889543864</v>
      </c>
      <c r="BP74" s="564">
        <f t="shared" si="28"/>
        <v>4.5666352889543864</v>
      </c>
      <c r="BQ74" s="564">
        <f t="shared" si="28"/>
        <v>4.5666352889543864</v>
      </c>
      <c r="BR74" s="564">
        <f t="shared" si="28"/>
        <v>4.5666352889543864</v>
      </c>
      <c r="BS74" s="564">
        <f t="shared" si="28"/>
        <v>4.5666352889543864</v>
      </c>
    </row>
    <row r="75" spans="1:71" s="18" customFormat="1" ht="12.75" customHeight="1">
      <c r="A75" s="554">
        <v>0</v>
      </c>
      <c r="B75" s="555" t="s">
        <v>441</v>
      </c>
      <c r="C75" s="556" t="s">
        <v>542</v>
      </c>
      <c r="D75" s="557" t="s">
        <v>422</v>
      </c>
      <c r="E75" s="556" t="s">
        <v>445</v>
      </c>
      <c r="F75" s="566">
        <v>4.3087169999999997</v>
      </c>
      <c r="G75" s="558">
        <f>F75*(1+EIA_AEO_OilForecast_2026!D$16)</f>
        <v>3.2994031976840019</v>
      </c>
      <c r="H75" s="558">
        <f>G75*(1+EIA_AEO_OilForecast_2026!E$16)</f>
        <v>3.7544699086576294</v>
      </c>
      <c r="I75" s="558">
        <f>H75*(1+EIA_AEO_OilForecast_2026!F$16)</f>
        <v>4.023320993201188</v>
      </c>
      <c r="J75" s="558">
        <f>I75*(1+EIA_AEO_OilForecast_2026!G$16)</f>
        <v>4.194991691175967</v>
      </c>
      <c r="K75" s="558">
        <f>J75*(1+EIA_AEO_OilForecast_2026!H$16)</f>
        <v>4.3067314241447576</v>
      </c>
      <c r="L75" s="558">
        <f>K75*(1+EIA_AEO_OilForecast_2026!I$16)</f>
        <v>4.2525421741435254</v>
      </c>
      <c r="M75" s="558">
        <f>L75*(1+EIA_AEO_OilForecast_2026!J$16)</f>
        <v>4.2972204086556252</v>
      </c>
      <c r="N75" s="558">
        <f>M75*(1+EIA_AEO_OilForecast_2026!K$16)</f>
        <v>4.3888889736868659</v>
      </c>
      <c r="O75" s="558">
        <f>N75*(1+EIA_AEO_OilForecast_2026!L$16)</f>
        <v>4.4737919512260094</v>
      </c>
      <c r="P75" s="558">
        <f>O75*(1+EIA_AEO_OilForecast_2026!M$16)</f>
        <v>4.5118081032161479</v>
      </c>
      <c r="Q75" s="558">
        <f>P75*(1+EIA_AEO_OilForecast_2026!N$16)</f>
        <v>4.5734626739900213</v>
      </c>
      <c r="R75" s="558">
        <f>Q75*(1+EIA_AEO_OilForecast_2026!O$16)</f>
        <v>4.6388946801436859</v>
      </c>
      <c r="S75" s="558">
        <f>R75*(1+EIA_AEO_OilForecast_2026!P$16)</f>
        <v>4.6949003927678019</v>
      </c>
      <c r="T75" s="558">
        <f>S75*(1+EIA_AEO_OilForecast_2026!Q$16)</f>
        <v>4.7251928253154425</v>
      </c>
      <c r="U75" s="558">
        <f>T75*(1+EIA_AEO_OilForecast_2026!R$16)</f>
        <v>4.7701783340072588</v>
      </c>
      <c r="V75" s="558">
        <f>U75*(1+EIA_AEO_OilForecast_2026!S$16)</f>
        <v>4.8310160422340633</v>
      </c>
      <c r="W75" s="558">
        <f>V75*(1+EIA_AEO_OilForecast_2026!T$16)</f>
        <v>4.8557267460534739</v>
      </c>
      <c r="X75" s="558">
        <f>W75*(1+EIA_AEO_OilForecast_2026!U$16)</f>
        <v>4.9131856949132562</v>
      </c>
      <c r="Y75" s="558">
        <f>X75*(1+EIA_AEO_OilForecast_2026!V$16)</f>
        <v>4.976238475638354</v>
      </c>
      <c r="Z75" s="558">
        <f>Y75*(1+EIA_AEO_OilForecast_2026!W$16)</f>
        <v>5.1147635091698493</v>
      </c>
      <c r="AA75" s="558">
        <f>Z75*(1+EIA_AEO_OilForecast_2026!X$16)</f>
        <v>5.1947790679976924</v>
      </c>
      <c r="AB75" s="558">
        <f>AA75*(1+EIA_AEO_OilForecast_2026!Y$16)</f>
        <v>5.2735331889370869</v>
      </c>
      <c r="AC75" s="558">
        <f>AB75*(1+EIA_AEO_OilForecast_2026!Z$16)</f>
        <v>5.3583473440002596</v>
      </c>
      <c r="AD75" s="558">
        <f>AC75*(1+EIA_AEO_OilForecast_2026!AA$16)</f>
        <v>5.4246562654248809</v>
      </c>
      <c r="AE75" s="558">
        <f>AD75*(1+EIA_AEO_OilForecast_2026!AB$16)</f>
        <v>5.5290277672671406</v>
      </c>
      <c r="AF75" s="559">
        <f t="shared" si="25"/>
        <v>5.5290277672671406</v>
      </c>
      <c r="AG75" s="559">
        <f t="shared" si="25"/>
        <v>5.5290277672671406</v>
      </c>
      <c r="AH75" s="559">
        <f t="shared" si="25"/>
        <v>5.5290277672671406</v>
      </c>
      <c r="AI75" s="559">
        <f t="shared" si="25"/>
        <v>5.5290277672671406</v>
      </c>
      <c r="AJ75" s="559">
        <f t="shared" si="25"/>
        <v>5.5290277672671406</v>
      </c>
      <c r="AK75" s="559">
        <f t="shared" si="25"/>
        <v>5.5290277672671406</v>
      </c>
      <c r="AL75" s="559">
        <f t="shared" si="25"/>
        <v>5.5290277672671406</v>
      </c>
      <c r="AM75" s="559">
        <f t="shared" si="25"/>
        <v>5.5290277672671406</v>
      </c>
      <c r="AN75" s="559">
        <f t="shared" si="25"/>
        <v>5.5290277672671406</v>
      </c>
      <c r="AO75" s="559">
        <f t="shared" si="25"/>
        <v>5.5290277672671406</v>
      </c>
      <c r="AP75" s="559">
        <f t="shared" si="26"/>
        <v>5.5290277672671406</v>
      </c>
      <c r="AQ75" s="559">
        <f t="shared" si="26"/>
        <v>5.5290277672671406</v>
      </c>
      <c r="AR75" s="559">
        <f t="shared" si="26"/>
        <v>5.5290277672671406</v>
      </c>
      <c r="AS75" s="559">
        <f t="shared" si="26"/>
        <v>5.5290277672671406</v>
      </c>
      <c r="AT75" s="559">
        <f t="shared" si="26"/>
        <v>5.5290277672671406</v>
      </c>
      <c r="AU75" s="559">
        <f t="shared" si="26"/>
        <v>5.5290277672671406</v>
      </c>
      <c r="AV75" s="559">
        <f t="shared" si="26"/>
        <v>5.5290277672671406</v>
      </c>
      <c r="AW75" s="559">
        <f t="shared" si="26"/>
        <v>5.5290277672671406</v>
      </c>
      <c r="AX75" s="559">
        <f t="shared" si="26"/>
        <v>5.5290277672671406</v>
      </c>
      <c r="AY75" s="559">
        <f t="shared" si="26"/>
        <v>5.5290277672671406</v>
      </c>
      <c r="AZ75" s="559">
        <f t="shared" si="27"/>
        <v>5.5290277672671406</v>
      </c>
      <c r="BA75" s="559">
        <f t="shared" si="27"/>
        <v>5.5290277672671406</v>
      </c>
      <c r="BB75" s="559">
        <f t="shared" si="27"/>
        <v>5.5290277672671406</v>
      </c>
      <c r="BC75" s="559">
        <f t="shared" si="27"/>
        <v>5.5290277672671406</v>
      </c>
      <c r="BD75" s="559">
        <f t="shared" si="27"/>
        <v>5.5290277672671406</v>
      </c>
      <c r="BE75" s="559">
        <f t="shared" si="27"/>
        <v>5.5290277672671406</v>
      </c>
      <c r="BF75" s="559">
        <f t="shared" si="27"/>
        <v>5.5290277672671406</v>
      </c>
      <c r="BG75" s="559">
        <f t="shared" si="27"/>
        <v>5.5290277672671406</v>
      </c>
      <c r="BH75" s="559">
        <f t="shared" si="27"/>
        <v>5.5290277672671406</v>
      </c>
      <c r="BI75" s="559">
        <f t="shared" si="27"/>
        <v>5.5290277672671406</v>
      </c>
      <c r="BJ75" s="559">
        <f t="shared" si="28"/>
        <v>5.5290277672671406</v>
      </c>
      <c r="BK75" s="559">
        <f t="shared" si="28"/>
        <v>5.5290277672671406</v>
      </c>
      <c r="BL75" s="559">
        <f t="shared" si="28"/>
        <v>5.5290277672671406</v>
      </c>
      <c r="BM75" s="559">
        <f t="shared" si="28"/>
        <v>5.5290277672671406</v>
      </c>
      <c r="BN75" s="560">
        <f t="shared" si="28"/>
        <v>5.5290277672671406</v>
      </c>
      <c r="BO75" s="560">
        <f t="shared" si="28"/>
        <v>5.5290277672671406</v>
      </c>
      <c r="BP75" s="560">
        <f t="shared" si="28"/>
        <v>5.5290277672671406</v>
      </c>
      <c r="BQ75" s="560">
        <f t="shared" si="28"/>
        <v>5.5290277672671406</v>
      </c>
      <c r="BR75" s="560">
        <f t="shared" si="28"/>
        <v>5.5290277672671406</v>
      </c>
      <c r="BS75" s="560">
        <f t="shared" si="28"/>
        <v>5.5290277672671406</v>
      </c>
    </row>
    <row r="76" spans="1:71" s="63" customFormat="1" ht="12.75" customHeight="1">
      <c r="A76" s="561">
        <v>0</v>
      </c>
      <c r="B76" s="553" t="s">
        <v>543</v>
      </c>
      <c r="C76" s="491" t="s">
        <v>544</v>
      </c>
      <c r="D76" s="551" t="s">
        <v>419</v>
      </c>
      <c r="E76" s="491"/>
      <c r="F76" s="565">
        <v>5.2910899999999996</v>
      </c>
      <c r="G76" s="562">
        <f>F76*(1+EIA_AEO_OilForecast_2026!D$16)</f>
        <v>4.0516560417483545</v>
      </c>
      <c r="H76" s="562">
        <f>G76*(1+EIA_AEO_OilForecast_2026!E$16)</f>
        <v>4.610476433935971</v>
      </c>
      <c r="I76" s="562">
        <f>H76*(1+EIA_AEO_OilForecast_2026!F$16)</f>
        <v>4.940624662496254</v>
      </c>
      <c r="J76" s="562">
        <f>I76*(1+EIA_AEO_OilForecast_2026!G$16)</f>
        <v>5.1514357028470998</v>
      </c>
      <c r="K76" s="562">
        <f>J76*(1+EIA_AEO_OilForecast_2026!H$16)</f>
        <v>5.2886517195207041</v>
      </c>
      <c r="L76" s="562">
        <f>K76*(1+EIA_AEO_OilForecast_2026!I$16)</f>
        <v>5.2221075025788588</v>
      </c>
      <c r="M76" s="562">
        <f>L76*(1+EIA_AEO_OilForecast_2026!J$16)</f>
        <v>5.2769722244542168</v>
      </c>
      <c r="N76" s="562">
        <f>M76*(1+EIA_AEO_OilForecast_2026!K$16)</f>
        <v>5.3895409143336286</v>
      </c>
      <c r="O76" s="562">
        <f>N76*(1+EIA_AEO_OilForecast_2026!L$16)</f>
        <v>5.4938014855030941</v>
      </c>
      <c r="P76" s="562">
        <f>O76*(1+EIA_AEO_OilForecast_2026!M$16)</f>
        <v>5.5404851924240877</v>
      </c>
      <c r="Q76" s="562">
        <f>P76*(1+EIA_AEO_OilForecast_2026!N$16)</f>
        <v>5.616196798193493</v>
      </c>
      <c r="R76" s="562">
        <f>Q76*(1+EIA_AEO_OilForecast_2026!O$16)</f>
        <v>5.6965470819182293</v>
      </c>
      <c r="S76" s="562">
        <f>R76*(1+EIA_AEO_OilForecast_2026!P$16)</f>
        <v>5.7653219088582057</v>
      </c>
      <c r="T76" s="562">
        <f>S76*(1+EIA_AEO_OilForecast_2026!Q$16)</f>
        <v>5.8025209142531979</v>
      </c>
      <c r="U76" s="562">
        <f>T76*(1+EIA_AEO_OilForecast_2026!R$16)</f>
        <v>5.857762967788898</v>
      </c>
      <c r="V76" s="562">
        <f>U76*(1+EIA_AEO_OilForecast_2026!S$16)</f>
        <v>5.9324714690949163</v>
      </c>
      <c r="W76" s="562">
        <f>V76*(1+EIA_AEO_OilForecast_2026!T$16)</f>
        <v>5.9628161303645806</v>
      </c>
      <c r="X76" s="562">
        <f>W76*(1+EIA_AEO_OilForecast_2026!U$16)</f>
        <v>6.0333755265195164</v>
      </c>
      <c r="Y76" s="562">
        <f>X76*(1+EIA_AEO_OilForecast_2026!V$16)</f>
        <v>6.1108041294114583</v>
      </c>
      <c r="Z76" s="562">
        <f>Y76*(1+EIA_AEO_OilForecast_2026!W$16)</f>
        <v>6.2809124051854681</v>
      </c>
      <c r="AA76" s="562">
        <f>Z76*(1+EIA_AEO_OilForecast_2026!X$16)</f>
        <v>6.3791712425977218</v>
      </c>
      <c r="AB76" s="562">
        <f>AA76*(1+EIA_AEO_OilForecast_2026!Y$16)</f>
        <v>6.4758810385210142</v>
      </c>
      <c r="AC76" s="562">
        <f>AB76*(1+EIA_AEO_OilForecast_2026!Z$16)</f>
        <v>6.580032535988404</v>
      </c>
      <c r="AD76" s="562">
        <f>AC76*(1+EIA_AEO_OilForecast_2026!AA$16)</f>
        <v>6.6614596687197025</v>
      </c>
      <c r="AE76" s="562">
        <f>AD76*(1+EIA_AEO_OilForecast_2026!AB$16)</f>
        <v>6.7896275223249782</v>
      </c>
      <c r="AF76" s="563">
        <f t="shared" ref="AF76:AO85" si="29">$AE76</f>
        <v>6.7896275223249782</v>
      </c>
      <c r="AG76" s="563">
        <f t="shared" si="29"/>
        <v>6.7896275223249782</v>
      </c>
      <c r="AH76" s="563">
        <f t="shared" si="29"/>
        <v>6.7896275223249782</v>
      </c>
      <c r="AI76" s="563">
        <f t="shared" si="29"/>
        <v>6.7896275223249782</v>
      </c>
      <c r="AJ76" s="563">
        <f t="shared" si="29"/>
        <v>6.7896275223249782</v>
      </c>
      <c r="AK76" s="563">
        <f t="shared" si="29"/>
        <v>6.7896275223249782</v>
      </c>
      <c r="AL76" s="563">
        <f t="shared" si="29"/>
        <v>6.7896275223249782</v>
      </c>
      <c r="AM76" s="563">
        <f t="shared" si="29"/>
        <v>6.7896275223249782</v>
      </c>
      <c r="AN76" s="563">
        <f t="shared" si="29"/>
        <v>6.7896275223249782</v>
      </c>
      <c r="AO76" s="563">
        <f t="shared" si="29"/>
        <v>6.7896275223249782</v>
      </c>
      <c r="AP76" s="563">
        <f t="shared" ref="AP76:AY85" si="30">$AE76</f>
        <v>6.7896275223249782</v>
      </c>
      <c r="AQ76" s="563">
        <f t="shared" si="30"/>
        <v>6.7896275223249782</v>
      </c>
      <c r="AR76" s="563">
        <f t="shared" si="30"/>
        <v>6.7896275223249782</v>
      </c>
      <c r="AS76" s="563">
        <f t="shared" si="30"/>
        <v>6.7896275223249782</v>
      </c>
      <c r="AT76" s="563">
        <f t="shared" si="30"/>
        <v>6.7896275223249782</v>
      </c>
      <c r="AU76" s="563">
        <f t="shared" si="30"/>
        <v>6.7896275223249782</v>
      </c>
      <c r="AV76" s="563">
        <f t="shared" si="30"/>
        <v>6.7896275223249782</v>
      </c>
      <c r="AW76" s="563">
        <f t="shared" si="30"/>
        <v>6.7896275223249782</v>
      </c>
      <c r="AX76" s="563">
        <f t="shared" si="30"/>
        <v>6.7896275223249782</v>
      </c>
      <c r="AY76" s="563">
        <f t="shared" si="30"/>
        <v>6.7896275223249782</v>
      </c>
      <c r="AZ76" s="563">
        <f t="shared" ref="AZ76:BI85" si="31">$AE76</f>
        <v>6.7896275223249782</v>
      </c>
      <c r="BA76" s="563">
        <f t="shared" si="31"/>
        <v>6.7896275223249782</v>
      </c>
      <c r="BB76" s="563">
        <f t="shared" si="31"/>
        <v>6.7896275223249782</v>
      </c>
      <c r="BC76" s="563">
        <f t="shared" si="31"/>
        <v>6.7896275223249782</v>
      </c>
      <c r="BD76" s="563">
        <f t="shared" si="31"/>
        <v>6.7896275223249782</v>
      </c>
      <c r="BE76" s="563">
        <f t="shared" si="31"/>
        <v>6.7896275223249782</v>
      </c>
      <c r="BF76" s="563">
        <f t="shared" si="31"/>
        <v>6.7896275223249782</v>
      </c>
      <c r="BG76" s="563">
        <f t="shared" si="31"/>
        <v>6.7896275223249782</v>
      </c>
      <c r="BH76" s="563">
        <f t="shared" si="31"/>
        <v>6.7896275223249782</v>
      </c>
      <c r="BI76" s="563">
        <f t="shared" si="31"/>
        <v>6.7896275223249782</v>
      </c>
      <c r="BJ76" s="563">
        <f t="shared" ref="BJ76:BS85" si="32">$AE76</f>
        <v>6.7896275223249782</v>
      </c>
      <c r="BK76" s="563">
        <f t="shared" si="32"/>
        <v>6.7896275223249782</v>
      </c>
      <c r="BL76" s="563">
        <f t="shared" si="32"/>
        <v>6.7896275223249782</v>
      </c>
      <c r="BM76" s="563">
        <f t="shared" si="32"/>
        <v>6.7896275223249782</v>
      </c>
      <c r="BN76" s="564">
        <f t="shared" si="32"/>
        <v>6.7896275223249782</v>
      </c>
      <c r="BO76" s="564">
        <f t="shared" si="32"/>
        <v>6.7896275223249782</v>
      </c>
      <c r="BP76" s="564">
        <f t="shared" si="32"/>
        <v>6.7896275223249782</v>
      </c>
      <c r="BQ76" s="564">
        <f t="shared" si="32"/>
        <v>6.7896275223249782</v>
      </c>
      <c r="BR76" s="564">
        <f t="shared" si="32"/>
        <v>6.7896275223249782</v>
      </c>
      <c r="BS76" s="564">
        <f t="shared" si="32"/>
        <v>6.7896275223249782</v>
      </c>
    </row>
    <row r="77" spans="1:71" s="18" customFormat="1" ht="12.75" customHeight="1">
      <c r="A77" s="554">
        <v>0</v>
      </c>
      <c r="B77" s="555" t="s">
        <v>441</v>
      </c>
      <c r="C77" s="556" t="s">
        <v>545</v>
      </c>
      <c r="D77" s="557" t="s">
        <v>451</v>
      </c>
      <c r="E77" s="556"/>
      <c r="F77" s="566">
        <v>3.770527</v>
      </c>
      <c r="G77" s="558">
        <f>F77*(1+EIA_AEO_OilForecast_2026!D$16)</f>
        <v>2.887283811109866</v>
      </c>
      <c r="H77" s="558">
        <f>G77*(1+EIA_AEO_OilForecast_2026!E$16)</f>
        <v>3.2855093897513177</v>
      </c>
      <c r="I77" s="558">
        <f>H77*(1+EIA_AEO_OilForecast_2026!F$16)</f>
        <v>3.5207790241345389</v>
      </c>
      <c r="J77" s="558">
        <f>I77*(1+EIA_AEO_OilForecast_2026!G$16)</f>
        <v>3.6710068069809756</v>
      </c>
      <c r="K77" s="558">
        <f>J77*(1+EIA_AEO_OilForecast_2026!H$16)</f>
        <v>3.7687894369684214</v>
      </c>
      <c r="L77" s="558">
        <f>K77*(1+EIA_AEO_OilForecast_2026!I$16)</f>
        <v>3.7213688172713293</v>
      </c>
      <c r="M77" s="558">
        <f>L77*(1+EIA_AEO_OilForecast_2026!J$16)</f>
        <v>3.7604664162875108</v>
      </c>
      <c r="N77" s="558">
        <f>M77*(1+EIA_AEO_OilForecast_2026!K$16)</f>
        <v>3.8406849127683773</v>
      </c>
      <c r="O77" s="558">
        <f>N77*(1+EIA_AEO_OilForecast_2026!L$16)</f>
        <v>3.914982892698768</v>
      </c>
      <c r="P77" s="558">
        <f>O77*(1+EIA_AEO_OilForecast_2026!M$16)</f>
        <v>3.9482505516132242</v>
      </c>
      <c r="Q77" s="558">
        <f>P77*(1+EIA_AEO_OilForecast_2026!N$16)</f>
        <v>4.0022040193801489</v>
      </c>
      <c r="R77" s="558">
        <f>Q77*(1+EIA_AEO_OilForecast_2026!O$16)</f>
        <v>4.0594630934540694</v>
      </c>
      <c r="S77" s="558">
        <f>R77*(1+EIA_AEO_OilForecast_2026!P$16)</f>
        <v>4.1084732864195086</v>
      </c>
      <c r="T77" s="558">
        <f>S77*(1+EIA_AEO_OilForecast_2026!Q$16)</f>
        <v>4.1349819744620415</v>
      </c>
      <c r="U77" s="558">
        <f>T77*(1+EIA_AEO_OilForecast_2026!R$16)</f>
        <v>4.174348466884549</v>
      </c>
      <c r="V77" s="558">
        <f>U77*(1+EIA_AEO_OilForecast_2026!S$16)</f>
        <v>4.2275871041603992</v>
      </c>
      <c r="W77" s="558">
        <f>V77*(1+EIA_AEO_OilForecast_2026!T$16)</f>
        <v>4.2492112618714044</v>
      </c>
      <c r="X77" s="558">
        <f>W77*(1+EIA_AEO_OilForecast_2026!U$16)</f>
        <v>4.2994931713278461</v>
      </c>
      <c r="Y77" s="558">
        <f>X77*(1+EIA_AEO_OilForecast_2026!V$16)</f>
        <v>4.3546702024833062</v>
      </c>
      <c r="Z77" s="558">
        <f>Y77*(1+EIA_AEO_OilForecast_2026!W$16)</f>
        <v>4.4758924547468943</v>
      </c>
      <c r="AA77" s="558">
        <f>Z77*(1+EIA_AEO_OilForecast_2026!X$16)</f>
        <v>4.5459134900064555</v>
      </c>
      <c r="AB77" s="558">
        <f>AA77*(1+EIA_AEO_OilForecast_2026!Y$16)</f>
        <v>4.6148306501177485</v>
      </c>
      <c r="AC77" s="558">
        <f>AB77*(1+EIA_AEO_OilForecast_2026!Z$16)</f>
        <v>4.6890509021435554</v>
      </c>
      <c r="AD77" s="558">
        <f>AC77*(1+EIA_AEO_OilForecast_2026!AA$16)</f>
        <v>4.7470773584117234</v>
      </c>
      <c r="AE77" s="558">
        <f>AD77*(1+EIA_AEO_OilForecast_2026!AB$16)</f>
        <v>4.8384121027745559</v>
      </c>
      <c r="AF77" s="559">
        <f t="shared" si="29"/>
        <v>4.8384121027745559</v>
      </c>
      <c r="AG77" s="559">
        <f t="shared" si="29"/>
        <v>4.8384121027745559</v>
      </c>
      <c r="AH77" s="559">
        <f t="shared" si="29"/>
        <v>4.8384121027745559</v>
      </c>
      <c r="AI77" s="559">
        <f t="shared" si="29"/>
        <v>4.8384121027745559</v>
      </c>
      <c r="AJ77" s="559">
        <f t="shared" si="29"/>
        <v>4.8384121027745559</v>
      </c>
      <c r="AK77" s="559">
        <f t="shared" si="29"/>
        <v>4.8384121027745559</v>
      </c>
      <c r="AL77" s="559">
        <f t="shared" si="29"/>
        <v>4.8384121027745559</v>
      </c>
      <c r="AM77" s="559">
        <f t="shared" si="29"/>
        <v>4.8384121027745559</v>
      </c>
      <c r="AN77" s="559">
        <f t="shared" si="29"/>
        <v>4.8384121027745559</v>
      </c>
      <c r="AO77" s="559">
        <f t="shared" si="29"/>
        <v>4.8384121027745559</v>
      </c>
      <c r="AP77" s="559">
        <f t="shared" si="30"/>
        <v>4.8384121027745559</v>
      </c>
      <c r="AQ77" s="559">
        <f t="shared" si="30"/>
        <v>4.8384121027745559</v>
      </c>
      <c r="AR77" s="559">
        <f t="shared" si="30"/>
        <v>4.8384121027745559</v>
      </c>
      <c r="AS77" s="559">
        <f t="shared" si="30"/>
        <v>4.8384121027745559</v>
      </c>
      <c r="AT77" s="559">
        <f t="shared" si="30"/>
        <v>4.8384121027745559</v>
      </c>
      <c r="AU77" s="559">
        <f t="shared" si="30"/>
        <v>4.8384121027745559</v>
      </c>
      <c r="AV77" s="559">
        <f t="shared" si="30"/>
        <v>4.8384121027745559</v>
      </c>
      <c r="AW77" s="559">
        <f t="shared" si="30"/>
        <v>4.8384121027745559</v>
      </c>
      <c r="AX77" s="559">
        <f t="shared" si="30"/>
        <v>4.8384121027745559</v>
      </c>
      <c r="AY77" s="559">
        <f t="shared" si="30"/>
        <v>4.8384121027745559</v>
      </c>
      <c r="AZ77" s="559">
        <f t="shared" si="31"/>
        <v>4.8384121027745559</v>
      </c>
      <c r="BA77" s="559">
        <f t="shared" si="31"/>
        <v>4.8384121027745559</v>
      </c>
      <c r="BB77" s="559">
        <f t="shared" si="31"/>
        <v>4.8384121027745559</v>
      </c>
      <c r="BC77" s="559">
        <f t="shared" si="31"/>
        <v>4.8384121027745559</v>
      </c>
      <c r="BD77" s="559">
        <f t="shared" si="31"/>
        <v>4.8384121027745559</v>
      </c>
      <c r="BE77" s="559">
        <f t="shared" si="31"/>
        <v>4.8384121027745559</v>
      </c>
      <c r="BF77" s="559">
        <f t="shared" si="31"/>
        <v>4.8384121027745559</v>
      </c>
      <c r="BG77" s="559">
        <f t="shared" si="31"/>
        <v>4.8384121027745559</v>
      </c>
      <c r="BH77" s="559">
        <f t="shared" si="31"/>
        <v>4.8384121027745559</v>
      </c>
      <c r="BI77" s="559">
        <f t="shared" si="31"/>
        <v>4.8384121027745559</v>
      </c>
      <c r="BJ77" s="559">
        <f t="shared" si="32"/>
        <v>4.8384121027745559</v>
      </c>
      <c r="BK77" s="559">
        <f t="shared" si="32"/>
        <v>4.8384121027745559</v>
      </c>
      <c r="BL77" s="559">
        <f t="shared" si="32"/>
        <v>4.8384121027745559</v>
      </c>
      <c r="BM77" s="559">
        <f t="shared" si="32"/>
        <v>4.8384121027745559</v>
      </c>
      <c r="BN77" s="560">
        <f t="shared" si="32"/>
        <v>4.8384121027745559</v>
      </c>
      <c r="BO77" s="560">
        <f t="shared" si="32"/>
        <v>4.8384121027745559</v>
      </c>
      <c r="BP77" s="560">
        <f t="shared" si="32"/>
        <v>4.8384121027745559</v>
      </c>
      <c r="BQ77" s="560">
        <f t="shared" si="32"/>
        <v>4.8384121027745559</v>
      </c>
      <c r="BR77" s="560">
        <f t="shared" si="32"/>
        <v>4.8384121027745559</v>
      </c>
      <c r="BS77" s="560">
        <f t="shared" si="32"/>
        <v>4.8384121027745559</v>
      </c>
    </row>
    <row r="78" spans="1:71" s="63" customFormat="1" ht="12.75" customHeight="1">
      <c r="A78" s="561">
        <v>0</v>
      </c>
      <c r="B78" s="553" t="s">
        <v>443</v>
      </c>
      <c r="C78" s="491" t="s">
        <v>546</v>
      </c>
      <c r="D78" s="551" t="s">
        <v>427</v>
      </c>
      <c r="E78" s="491" t="s">
        <v>430</v>
      </c>
      <c r="F78" s="565">
        <v>4.4800000000000004</v>
      </c>
      <c r="G78" s="562">
        <f>F78*(1+EIA_AEO_OilForecast_2026!D$16)</f>
        <v>3.4305632803510493</v>
      </c>
      <c r="H78" s="562">
        <f>G78*(1+EIA_AEO_OilForecast_2026!E$16)</f>
        <v>3.9037201075833443</v>
      </c>
      <c r="I78" s="562">
        <f>H78*(1+EIA_AEO_OilForecast_2026!F$16)</f>
        <v>4.1832587402563979</v>
      </c>
      <c r="J78" s="562">
        <f>I78*(1+EIA_AEO_OilForecast_2026!G$16)</f>
        <v>4.3617538066362531</v>
      </c>
      <c r="K78" s="562">
        <f>J78*(1+EIA_AEO_OilForecast_2026!H$16)</f>
        <v>4.4779354922053409</v>
      </c>
      <c r="L78" s="562">
        <f>K78*(1+EIA_AEO_OilForecast_2026!I$16)</f>
        <v>4.4215920748944528</v>
      </c>
      <c r="M78" s="562">
        <f>L78*(1+EIA_AEO_OilForecast_2026!J$16)</f>
        <v>4.4680463884671955</v>
      </c>
      <c r="N78" s="562">
        <f>M78*(1+EIA_AEO_OilForecast_2026!K$16)</f>
        <v>4.5633590236066022</v>
      </c>
      <c r="O78" s="562">
        <f>N78*(1+EIA_AEO_OilForecast_2026!L$16)</f>
        <v>4.651637121094871</v>
      </c>
      <c r="P78" s="562">
        <f>O78*(1+EIA_AEO_OilForecast_2026!M$16)</f>
        <v>4.6911645165854123</v>
      </c>
      <c r="Q78" s="562">
        <f>P78*(1+EIA_AEO_OilForecast_2026!N$16)</f>
        <v>4.7552700210933558</v>
      </c>
      <c r="R78" s="562">
        <f>Q78*(1+EIA_AEO_OilForecast_2026!O$16)</f>
        <v>4.8233031241187847</v>
      </c>
      <c r="S78" s="562">
        <f>R78*(1+EIA_AEO_OilForecast_2026!P$16)</f>
        <v>4.8815352132896539</v>
      </c>
      <c r="T78" s="562">
        <f>S78*(1+EIA_AEO_OilForecast_2026!Q$16)</f>
        <v>4.9130318508765347</v>
      </c>
      <c r="U78" s="562">
        <f>T78*(1+EIA_AEO_OilForecast_2026!R$16)</f>
        <v>4.9598056535977015</v>
      </c>
      <c r="V78" s="562">
        <f>U78*(1+EIA_AEO_OilForecast_2026!S$16)</f>
        <v>5.0230618230922595</v>
      </c>
      <c r="W78" s="562">
        <f>V78*(1+EIA_AEO_OilForecast_2026!T$16)</f>
        <v>5.0487548433372558</v>
      </c>
      <c r="X78" s="562">
        <f>W78*(1+EIA_AEO_OilForecast_2026!U$16)</f>
        <v>5.1084979387626053</v>
      </c>
      <c r="Y78" s="562">
        <f>X78*(1+EIA_AEO_OilForecast_2026!V$16)</f>
        <v>5.1740572357989247</v>
      </c>
      <c r="Z78" s="562">
        <f>Y78*(1+EIA_AEO_OilForecast_2026!W$16)</f>
        <v>5.3180890091136028</v>
      </c>
      <c r="AA78" s="562">
        <f>Z78*(1+EIA_AEO_OilForecast_2026!X$16)</f>
        <v>5.401285399953089</v>
      </c>
      <c r="AB78" s="562">
        <f>AA78*(1+EIA_AEO_OilForecast_2026!Y$16)</f>
        <v>5.4831702073814919</v>
      </c>
      <c r="AC78" s="562">
        <f>AB78*(1+EIA_AEO_OilForecast_2026!Z$16)</f>
        <v>5.5713559514633175</v>
      </c>
      <c r="AD78" s="562">
        <f>AC78*(1+EIA_AEO_OilForecast_2026!AA$16)</f>
        <v>5.6403008294820651</v>
      </c>
      <c r="AE78" s="562">
        <f>AD78*(1+EIA_AEO_OilForecast_2026!AB$16)</f>
        <v>5.7488213770727574</v>
      </c>
      <c r="AF78" s="563">
        <f t="shared" si="29"/>
        <v>5.7488213770727574</v>
      </c>
      <c r="AG78" s="563">
        <f t="shared" si="29"/>
        <v>5.7488213770727574</v>
      </c>
      <c r="AH78" s="563">
        <f t="shared" si="29"/>
        <v>5.7488213770727574</v>
      </c>
      <c r="AI78" s="563">
        <f t="shared" si="29"/>
        <v>5.7488213770727574</v>
      </c>
      <c r="AJ78" s="563">
        <f t="shared" si="29"/>
        <v>5.7488213770727574</v>
      </c>
      <c r="AK78" s="563">
        <f t="shared" si="29"/>
        <v>5.7488213770727574</v>
      </c>
      <c r="AL78" s="563">
        <f t="shared" si="29"/>
        <v>5.7488213770727574</v>
      </c>
      <c r="AM78" s="563">
        <f t="shared" si="29"/>
        <v>5.7488213770727574</v>
      </c>
      <c r="AN78" s="563">
        <f t="shared" si="29"/>
        <v>5.7488213770727574</v>
      </c>
      <c r="AO78" s="563">
        <f t="shared" si="29"/>
        <v>5.7488213770727574</v>
      </c>
      <c r="AP78" s="563">
        <f t="shared" si="30"/>
        <v>5.7488213770727574</v>
      </c>
      <c r="AQ78" s="563">
        <f t="shared" si="30"/>
        <v>5.7488213770727574</v>
      </c>
      <c r="AR78" s="563">
        <f t="shared" si="30"/>
        <v>5.7488213770727574</v>
      </c>
      <c r="AS78" s="563">
        <f t="shared" si="30"/>
        <v>5.7488213770727574</v>
      </c>
      <c r="AT78" s="563">
        <f t="shared" si="30"/>
        <v>5.7488213770727574</v>
      </c>
      <c r="AU78" s="563">
        <f t="shared" si="30"/>
        <v>5.7488213770727574</v>
      </c>
      <c r="AV78" s="563">
        <f t="shared" si="30"/>
        <v>5.7488213770727574</v>
      </c>
      <c r="AW78" s="563">
        <f t="shared" si="30"/>
        <v>5.7488213770727574</v>
      </c>
      <c r="AX78" s="563">
        <f t="shared" si="30"/>
        <v>5.7488213770727574</v>
      </c>
      <c r="AY78" s="563">
        <f t="shared" si="30"/>
        <v>5.7488213770727574</v>
      </c>
      <c r="AZ78" s="563">
        <f t="shared" si="31"/>
        <v>5.7488213770727574</v>
      </c>
      <c r="BA78" s="563">
        <f t="shared" si="31"/>
        <v>5.7488213770727574</v>
      </c>
      <c r="BB78" s="563">
        <f t="shared" si="31"/>
        <v>5.7488213770727574</v>
      </c>
      <c r="BC78" s="563">
        <f t="shared" si="31"/>
        <v>5.7488213770727574</v>
      </c>
      <c r="BD78" s="563">
        <f t="shared" si="31"/>
        <v>5.7488213770727574</v>
      </c>
      <c r="BE78" s="563">
        <f t="shared" si="31"/>
        <v>5.7488213770727574</v>
      </c>
      <c r="BF78" s="563">
        <f t="shared" si="31"/>
        <v>5.7488213770727574</v>
      </c>
      <c r="BG78" s="563">
        <f t="shared" si="31"/>
        <v>5.7488213770727574</v>
      </c>
      <c r="BH78" s="563">
        <f t="shared" si="31"/>
        <v>5.7488213770727574</v>
      </c>
      <c r="BI78" s="563">
        <f t="shared" si="31"/>
        <v>5.7488213770727574</v>
      </c>
      <c r="BJ78" s="563">
        <f t="shared" si="32"/>
        <v>5.7488213770727574</v>
      </c>
      <c r="BK78" s="563">
        <f t="shared" si="32"/>
        <v>5.7488213770727574</v>
      </c>
      <c r="BL78" s="563">
        <f t="shared" si="32"/>
        <v>5.7488213770727574</v>
      </c>
      <c r="BM78" s="563">
        <f t="shared" si="32"/>
        <v>5.7488213770727574</v>
      </c>
      <c r="BN78" s="564">
        <f t="shared" si="32"/>
        <v>5.7488213770727574</v>
      </c>
      <c r="BO78" s="564">
        <f t="shared" si="32"/>
        <v>5.7488213770727574</v>
      </c>
      <c r="BP78" s="564">
        <f t="shared" si="32"/>
        <v>5.7488213770727574</v>
      </c>
      <c r="BQ78" s="564">
        <f t="shared" si="32"/>
        <v>5.7488213770727574</v>
      </c>
      <c r="BR78" s="564">
        <f t="shared" si="32"/>
        <v>5.7488213770727574</v>
      </c>
      <c r="BS78" s="564">
        <f t="shared" si="32"/>
        <v>5.7488213770727574</v>
      </c>
    </row>
    <row r="79" spans="1:71" s="18" customFormat="1" ht="12.75" customHeight="1">
      <c r="A79" s="554">
        <v>0</v>
      </c>
      <c r="B79" s="555" t="s">
        <v>547</v>
      </c>
      <c r="C79" s="556" t="s">
        <v>548</v>
      </c>
      <c r="D79" s="557" t="s">
        <v>427</v>
      </c>
      <c r="E79" s="556"/>
      <c r="F79" s="566">
        <v>9.8121930000000006</v>
      </c>
      <c r="G79" s="558">
        <f>F79*(1+EIA_AEO_OilForecast_2026!D$16)</f>
        <v>7.5136939744458928</v>
      </c>
      <c r="H79" s="558">
        <f>G79*(1+EIA_AEO_OilForecast_2026!E$16)</f>
        <v>8.5500123021402974</v>
      </c>
      <c r="I79" s="558">
        <f>H79*(1+EIA_AEO_OilForecast_2026!F$16)</f>
        <v>9.1622638679313937</v>
      </c>
      <c r="J79" s="558">
        <f>I79*(1+EIA_AEO_OilForecast_2026!G$16)</f>
        <v>9.5532076270534816</v>
      </c>
      <c r="K79" s="558">
        <f>J79*(1+EIA_AEO_OilForecast_2026!H$16)</f>
        <v>9.807671270327857</v>
      </c>
      <c r="L79" s="558">
        <f>K79*(1+EIA_AEO_OilForecast_2026!I$16)</f>
        <v>9.6842666977979519</v>
      </c>
      <c r="M79" s="558">
        <f>L79*(1+EIA_AEO_OilForecast_2026!J$16)</f>
        <v>9.7860119412038156</v>
      </c>
      <c r="N79" s="558">
        <f>M79*(1+EIA_AEO_OilForecast_2026!K$16)</f>
        <v>9.9947677383748967</v>
      </c>
      <c r="O79" s="558">
        <f>N79*(1+EIA_AEO_OilForecast_2026!L$16)</f>
        <v>10.188116338872154</v>
      </c>
      <c r="P79" s="558">
        <f>O79*(1+EIA_AEO_OilForecast_2026!M$16)</f>
        <v>10.274690096314234</v>
      </c>
      <c r="Q79" s="558">
        <f>P79*(1+EIA_AEO_OilForecast_2026!N$16)</f>
        <v>10.415095360286179</v>
      </c>
      <c r="R79" s="558">
        <f>Q79*(1+EIA_AEO_OilForecast_2026!O$16)</f>
        <v>10.564102935570642</v>
      </c>
      <c r="S79" s="558">
        <f>R79*(1+EIA_AEO_OilForecast_2026!P$16)</f>
        <v>10.691644118101395</v>
      </c>
      <c r="T79" s="558">
        <f>S79*(1+EIA_AEO_OilForecast_2026!Q$16)</f>
        <v>10.760628735702628</v>
      </c>
      <c r="U79" s="558">
        <f>T79*(1+EIA_AEO_OilForecast_2026!R$16)</f>
        <v>10.863073731158881</v>
      </c>
      <c r="V79" s="558">
        <f>U79*(1+EIA_AEO_OilForecast_2026!S$16)</f>
        <v>11.001618763194889</v>
      </c>
      <c r="W79" s="558">
        <f>V79*(1+EIA_AEO_OilForecast_2026!T$16)</f>
        <v>11.057892172435249</v>
      </c>
      <c r="X79" s="558">
        <f>W79*(1+EIA_AEO_OilForecast_2026!U$16)</f>
        <v>11.18874279358055</v>
      </c>
      <c r="Y79" s="558">
        <f>X79*(1+EIA_AEO_OilForecast_2026!V$16)</f>
        <v>11.332332185425347</v>
      </c>
      <c r="Z79" s="558">
        <f>Y79*(1+EIA_AEO_OilForecast_2026!W$16)</f>
        <v>11.647793693884248</v>
      </c>
      <c r="AA79" s="558">
        <f>Z79*(1+EIA_AEO_OilForecast_2026!X$16)</f>
        <v>11.830012230451317</v>
      </c>
      <c r="AB79" s="558">
        <f>AA79*(1+EIA_AEO_OilForecast_2026!Y$16)</f>
        <v>12.009358108633307</v>
      </c>
      <c r="AC79" s="558">
        <f>AB79*(1+EIA_AEO_OilForecast_2026!Z$16)</f>
        <v>12.202504434700156</v>
      </c>
      <c r="AD79" s="558">
        <f>AC79*(1+EIA_AEO_OilForecast_2026!AA$16)</f>
        <v>12.353508999316542</v>
      </c>
      <c r="AE79" s="558">
        <f>AD79*(1+EIA_AEO_OilForecast_2026!AB$16)</f>
        <v>12.591193052313317</v>
      </c>
      <c r="AF79" s="559">
        <f t="shared" si="29"/>
        <v>12.591193052313317</v>
      </c>
      <c r="AG79" s="559">
        <f t="shared" si="29"/>
        <v>12.591193052313317</v>
      </c>
      <c r="AH79" s="559">
        <f t="shared" si="29"/>
        <v>12.591193052313317</v>
      </c>
      <c r="AI79" s="559">
        <f t="shared" si="29"/>
        <v>12.591193052313317</v>
      </c>
      <c r="AJ79" s="559">
        <f t="shared" si="29"/>
        <v>12.591193052313317</v>
      </c>
      <c r="AK79" s="559">
        <f t="shared" si="29"/>
        <v>12.591193052313317</v>
      </c>
      <c r="AL79" s="559">
        <f t="shared" si="29"/>
        <v>12.591193052313317</v>
      </c>
      <c r="AM79" s="559">
        <f t="shared" si="29"/>
        <v>12.591193052313317</v>
      </c>
      <c r="AN79" s="559">
        <f t="shared" si="29"/>
        <v>12.591193052313317</v>
      </c>
      <c r="AO79" s="559">
        <f t="shared" si="29"/>
        <v>12.591193052313317</v>
      </c>
      <c r="AP79" s="559">
        <f t="shared" si="30"/>
        <v>12.591193052313317</v>
      </c>
      <c r="AQ79" s="559">
        <f t="shared" si="30"/>
        <v>12.591193052313317</v>
      </c>
      <c r="AR79" s="559">
        <f t="shared" si="30"/>
        <v>12.591193052313317</v>
      </c>
      <c r="AS79" s="559">
        <f t="shared" si="30"/>
        <v>12.591193052313317</v>
      </c>
      <c r="AT79" s="559">
        <f t="shared" si="30"/>
        <v>12.591193052313317</v>
      </c>
      <c r="AU79" s="559">
        <f t="shared" si="30"/>
        <v>12.591193052313317</v>
      </c>
      <c r="AV79" s="559">
        <f t="shared" si="30"/>
        <v>12.591193052313317</v>
      </c>
      <c r="AW79" s="559">
        <f t="shared" si="30"/>
        <v>12.591193052313317</v>
      </c>
      <c r="AX79" s="559">
        <f t="shared" si="30"/>
        <v>12.591193052313317</v>
      </c>
      <c r="AY79" s="559">
        <f t="shared" si="30"/>
        <v>12.591193052313317</v>
      </c>
      <c r="AZ79" s="559">
        <f t="shared" si="31"/>
        <v>12.591193052313317</v>
      </c>
      <c r="BA79" s="559">
        <f t="shared" si="31"/>
        <v>12.591193052313317</v>
      </c>
      <c r="BB79" s="559">
        <f t="shared" si="31"/>
        <v>12.591193052313317</v>
      </c>
      <c r="BC79" s="559">
        <f t="shared" si="31"/>
        <v>12.591193052313317</v>
      </c>
      <c r="BD79" s="559">
        <f t="shared" si="31"/>
        <v>12.591193052313317</v>
      </c>
      <c r="BE79" s="559">
        <f t="shared" si="31"/>
        <v>12.591193052313317</v>
      </c>
      <c r="BF79" s="559">
        <f t="shared" si="31"/>
        <v>12.591193052313317</v>
      </c>
      <c r="BG79" s="559">
        <f t="shared" si="31"/>
        <v>12.591193052313317</v>
      </c>
      <c r="BH79" s="559">
        <f t="shared" si="31"/>
        <v>12.591193052313317</v>
      </c>
      <c r="BI79" s="559">
        <f t="shared" si="31"/>
        <v>12.591193052313317</v>
      </c>
      <c r="BJ79" s="559">
        <f t="shared" si="32"/>
        <v>12.591193052313317</v>
      </c>
      <c r="BK79" s="559">
        <f t="shared" si="32"/>
        <v>12.591193052313317</v>
      </c>
      <c r="BL79" s="559">
        <f t="shared" si="32"/>
        <v>12.591193052313317</v>
      </c>
      <c r="BM79" s="559">
        <f t="shared" si="32"/>
        <v>12.591193052313317</v>
      </c>
      <c r="BN79" s="560">
        <f t="shared" si="32"/>
        <v>12.591193052313317</v>
      </c>
      <c r="BO79" s="560">
        <f t="shared" si="32"/>
        <v>12.591193052313317</v>
      </c>
      <c r="BP79" s="560">
        <f t="shared" si="32"/>
        <v>12.591193052313317</v>
      </c>
      <c r="BQ79" s="560">
        <f t="shared" si="32"/>
        <v>12.591193052313317</v>
      </c>
      <c r="BR79" s="560">
        <f t="shared" si="32"/>
        <v>12.591193052313317</v>
      </c>
      <c r="BS79" s="560">
        <f t="shared" si="32"/>
        <v>12.591193052313317</v>
      </c>
    </row>
    <row r="80" spans="1:71" s="63" customFormat="1" ht="12.75" customHeight="1">
      <c r="A80" s="561">
        <v>0</v>
      </c>
      <c r="B80" s="553" t="s">
        <v>549</v>
      </c>
      <c r="C80" s="491" t="s">
        <v>550</v>
      </c>
      <c r="D80" s="551" t="s">
        <v>419</v>
      </c>
      <c r="E80" s="491" t="s">
        <v>445</v>
      </c>
      <c r="F80" s="565">
        <v>4.5834000000000001</v>
      </c>
      <c r="G80" s="562">
        <f>F80*(1+EIA_AEO_OilForecast_2026!D$16)</f>
        <v>3.5097419060627226</v>
      </c>
      <c r="H80" s="562">
        <f>G80*(1+EIA_AEO_OilForecast_2026!E$16)</f>
        <v>3.9938193618521201</v>
      </c>
      <c r="I80" s="562">
        <f>H80*(1+EIA_AEO_OilForecast_2026!F$16)</f>
        <v>4.279809846002494</v>
      </c>
      <c r="J80" s="562">
        <f>I80*(1+EIA_AEO_OilForecast_2026!G$16)</f>
        <v>4.4624246422626346</v>
      </c>
      <c r="K80" s="562">
        <f>J80*(1+EIA_AEO_OilForecast_2026!H$16)</f>
        <v>4.5812878426281163</v>
      </c>
      <c r="L80" s="562">
        <f>K80*(1+EIA_AEO_OilForecast_2026!I$16)</f>
        <v>4.5236439991230437</v>
      </c>
      <c r="M80" s="562">
        <f>L80*(1+EIA_AEO_OilForecast_2026!J$16)</f>
        <v>4.5711704948438721</v>
      </c>
      <c r="N80" s="562">
        <f>M80*(1+EIA_AEO_OilForecast_2026!K$16)</f>
        <v>4.6686829796425231</v>
      </c>
      <c r="O80" s="562">
        <f>N80*(1+EIA_AEO_OilForecast_2026!L$16)</f>
        <v>4.7589985671487129</v>
      </c>
      <c r="P80" s="562">
        <f>O80*(1+EIA_AEO_OilForecast_2026!M$16)</f>
        <v>4.7994382690441029</v>
      </c>
      <c r="Q80" s="562">
        <f>P80*(1+EIA_AEO_OilForecast_2026!N$16)</f>
        <v>4.8650233514909127</v>
      </c>
      <c r="R80" s="562">
        <f>Q80*(1+EIA_AEO_OilForecast_2026!O$16)</f>
        <v>4.9346266828317056</v>
      </c>
      <c r="S80" s="562">
        <f>R80*(1+EIA_AEO_OilForecast_2026!P$16)</f>
        <v>4.9942027894178134</v>
      </c>
      <c r="T80" s="562">
        <f>S80*(1+EIA_AEO_OilForecast_2026!Q$16)</f>
        <v>5.0264263806489984</v>
      </c>
      <c r="U80" s="562">
        <f>T80*(1+EIA_AEO_OilForecast_2026!R$16)</f>
        <v>5.0742797394418995</v>
      </c>
      <c r="V80" s="562">
        <f>U80*(1+EIA_AEO_OilForecast_2026!S$16)</f>
        <v>5.1389958839198817</v>
      </c>
      <c r="W80" s="562">
        <f>V80*(1+EIA_AEO_OilForecast_2026!T$16)</f>
        <v>5.1652819082482111</v>
      </c>
      <c r="X80" s="562">
        <f>W80*(1+EIA_AEO_OilForecast_2026!U$16)</f>
        <v>5.2264038956527976</v>
      </c>
      <c r="Y80" s="562">
        <f>X80*(1+EIA_AEO_OilForecast_2026!V$16)</f>
        <v>5.2934763246787497</v>
      </c>
      <c r="Z80" s="562">
        <f>Y80*(1+EIA_AEO_OilForecast_2026!W$16)</f>
        <v>5.4408324027614503</v>
      </c>
      <c r="AA80" s="562">
        <f>Z80*(1+EIA_AEO_OilForecast_2026!X$16)</f>
        <v>5.5259489960145087</v>
      </c>
      <c r="AB80" s="562">
        <f>AA80*(1+EIA_AEO_OilForecast_2026!Y$16)</f>
        <v>5.6097237340429329</v>
      </c>
      <c r="AC80" s="562">
        <f>AB80*(1+EIA_AEO_OilForecast_2026!Z$16)</f>
        <v>5.699944836593076</v>
      </c>
      <c r="AD80" s="562">
        <f>AC80*(1+EIA_AEO_OilForecast_2026!AA$16)</f>
        <v>5.7704809870196669</v>
      </c>
      <c r="AE80" s="562">
        <f>AD80*(1+EIA_AEO_OilForecast_2026!AB$16)</f>
        <v>5.8815062276060903</v>
      </c>
      <c r="AF80" s="563">
        <f t="shared" si="29"/>
        <v>5.8815062276060903</v>
      </c>
      <c r="AG80" s="563">
        <f t="shared" si="29"/>
        <v>5.8815062276060903</v>
      </c>
      <c r="AH80" s="563">
        <f t="shared" si="29"/>
        <v>5.8815062276060903</v>
      </c>
      <c r="AI80" s="563">
        <f t="shared" si="29"/>
        <v>5.8815062276060903</v>
      </c>
      <c r="AJ80" s="563">
        <f t="shared" si="29"/>
        <v>5.8815062276060903</v>
      </c>
      <c r="AK80" s="563">
        <f t="shared" si="29"/>
        <v>5.8815062276060903</v>
      </c>
      <c r="AL80" s="563">
        <f t="shared" si="29"/>
        <v>5.8815062276060903</v>
      </c>
      <c r="AM80" s="563">
        <f t="shared" si="29"/>
        <v>5.8815062276060903</v>
      </c>
      <c r="AN80" s="563">
        <f t="shared" si="29"/>
        <v>5.8815062276060903</v>
      </c>
      <c r="AO80" s="563">
        <f t="shared" si="29"/>
        <v>5.8815062276060903</v>
      </c>
      <c r="AP80" s="563">
        <f t="shared" si="30"/>
        <v>5.8815062276060903</v>
      </c>
      <c r="AQ80" s="563">
        <f t="shared" si="30"/>
        <v>5.8815062276060903</v>
      </c>
      <c r="AR80" s="563">
        <f t="shared" si="30"/>
        <v>5.8815062276060903</v>
      </c>
      <c r="AS80" s="563">
        <f t="shared" si="30"/>
        <v>5.8815062276060903</v>
      </c>
      <c r="AT80" s="563">
        <f t="shared" si="30"/>
        <v>5.8815062276060903</v>
      </c>
      <c r="AU80" s="563">
        <f t="shared" si="30"/>
        <v>5.8815062276060903</v>
      </c>
      <c r="AV80" s="563">
        <f t="shared" si="30"/>
        <v>5.8815062276060903</v>
      </c>
      <c r="AW80" s="563">
        <f t="shared" si="30"/>
        <v>5.8815062276060903</v>
      </c>
      <c r="AX80" s="563">
        <f t="shared" si="30"/>
        <v>5.8815062276060903</v>
      </c>
      <c r="AY80" s="563">
        <f t="shared" si="30"/>
        <v>5.8815062276060903</v>
      </c>
      <c r="AZ80" s="563">
        <f t="shared" si="31"/>
        <v>5.8815062276060903</v>
      </c>
      <c r="BA80" s="563">
        <f t="shared" si="31"/>
        <v>5.8815062276060903</v>
      </c>
      <c r="BB80" s="563">
        <f t="shared" si="31"/>
        <v>5.8815062276060903</v>
      </c>
      <c r="BC80" s="563">
        <f t="shared" si="31"/>
        <v>5.8815062276060903</v>
      </c>
      <c r="BD80" s="563">
        <f t="shared" si="31"/>
        <v>5.8815062276060903</v>
      </c>
      <c r="BE80" s="563">
        <f t="shared" si="31"/>
        <v>5.8815062276060903</v>
      </c>
      <c r="BF80" s="563">
        <f t="shared" si="31"/>
        <v>5.8815062276060903</v>
      </c>
      <c r="BG80" s="563">
        <f t="shared" si="31"/>
        <v>5.8815062276060903</v>
      </c>
      <c r="BH80" s="563">
        <f t="shared" si="31"/>
        <v>5.8815062276060903</v>
      </c>
      <c r="BI80" s="563">
        <f t="shared" si="31"/>
        <v>5.8815062276060903</v>
      </c>
      <c r="BJ80" s="563">
        <f t="shared" si="32"/>
        <v>5.8815062276060903</v>
      </c>
      <c r="BK80" s="563">
        <f t="shared" si="32"/>
        <v>5.8815062276060903</v>
      </c>
      <c r="BL80" s="563">
        <f t="shared" si="32"/>
        <v>5.8815062276060903</v>
      </c>
      <c r="BM80" s="563">
        <f t="shared" si="32"/>
        <v>5.8815062276060903</v>
      </c>
      <c r="BN80" s="564">
        <f t="shared" si="32"/>
        <v>5.8815062276060903</v>
      </c>
      <c r="BO80" s="564">
        <f t="shared" si="32"/>
        <v>5.8815062276060903</v>
      </c>
      <c r="BP80" s="564">
        <f t="shared" si="32"/>
        <v>5.8815062276060903</v>
      </c>
      <c r="BQ80" s="564">
        <f t="shared" si="32"/>
        <v>5.8815062276060903</v>
      </c>
      <c r="BR80" s="564">
        <f t="shared" si="32"/>
        <v>5.8815062276060903</v>
      </c>
      <c r="BS80" s="564">
        <f t="shared" si="32"/>
        <v>5.8815062276060903</v>
      </c>
    </row>
    <row r="81" spans="1:71" s="18" customFormat="1" ht="12.75" customHeight="1">
      <c r="A81" s="554">
        <v>1</v>
      </c>
      <c r="B81" s="555" t="s">
        <v>551</v>
      </c>
      <c r="C81" s="556" t="s">
        <v>552</v>
      </c>
      <c r="D81" s="557" t="s">
        <v>459</v>
      </c>
      <c r="E81" s="556" t="s">
        <v>553</v>
      </c>
      <c r="F81" s="566">
        <v>4.9000000000000004</v>
      </c>
      <c r="G81" s="558">
        <f>F81*(1+EIA_AEO_OilForecast_2026!D$16)</f>
        <v>3.75217858788396</v>
      </c>
      <c r="H81" s="558">
        <f>G81*(1+EIA_AEO_OilForecast_2026!E$16)</f>
        <v>4.2696938676692824</v>
      </c>
      <c r="I81" s="558">
        <f>H81*(1+EIA_AEO_OilForecast_2026!F$16)</f>
        <v>4.575439247155435</v>
      </c>
      <c r="J81" s="558">
        <f>I81*(1+EIA_AEO_OilForecast_2026!G$16)</f>
        <v>4.7706682260084019</v>
      </c>
      <c r="K81" s="558">
        <f>J81*(1+EIA_AEO_OilForecast_2026!H$16)</f>
        <v>4.8977419445995922</v>
      </c>
      <c r="L81" s="558">
        <f>K81*(1+EIA_AEO_OilForecast_2026!I$16)</f>
        <v>4.8361163319158083</v>
      </c>
      <c r="M81" s="558">
        <f>L81*(1+EIA_AEO_OilForecast_2026!J$16)</f>
        <v>4.8869257373859956</v>
      </c>
      <c r="N81" s="558">
        <f>M81*(1+EIA_AEO_OilForecast_2026!K$16)</f>
        <v>4.9911739320697217</v>
      </c>
      <c r="O81" s="558">
        <f>N81*(1+EIA_AEO_OilForecast_2026!L$16)</f>
        <v>5.0877281011975155</v>
      </c>
      <c r="P81" s="558">
        <f>O81*(1+EIA_AEO_OilForecast_2026!M$16)</f>
        <v>5.1309611900152952</v>
      </c>
      <c r="Q81" s="558">
        <f>P81*(1+EIA_AEO_OilForecast_2026!N$16)</f>
        <v>5.2010765855708581</v>
      </c>
      <c r="R81" s="558">
        <f>Q81*(1+EIA_AEO_OilForecast_2026!O$16)</f>
        <v>5.2754877920049212</v>
      </c>
      <c r="S81" s="558">
        <f>R81*(1+EIA_AEO_OilForecast_2026!P$16)</f>
        <v>5.3391791395355588</v>
      </c>
      <c r="T81" s="558">
        <f>S81*(1+EIA_AEO_OilForecast_2026!Q$16)</f>
        <v>5.373628586896209</v>
      </c>
      <c r="U81" s="558">
        <f>T81*(1+EIA_AEO_OilForecast_2026!R$16)</f>
        <v>5.4247874336224848</v>
      </c>
      <c r="V81" s="558">
        <f>U81*(1+EIA_AEO_OilForecast_2026!S$16)</f>
        <v>5.4939738690071582</v>
      </c>
      <c r="W81" s="558">
        <f>V81*(1+EIA_AEO_OilForecast_2026!T$16)</f>
        <v>5.5220756099001225</v>
      </c>
      <c r="X81" s="558">
        <f>W81*(1+EIA_AEO_OilForecast_2026!U$16)</f>
        <v>5.5874196205215982</v>
      </c>
      <c r="Y81" s="558">
        <f>X81*(1+EIA_AEO_OilForecast_2026!V$16)</f>
        <v>5.6591251016550723</v>
      </c>
      <c r="Z81" s="558">
        <f>Y81*(1+EIA_AEO_OilForecast_2026!W$16)</f>
        <v>5.8166598537180016</v>
      </c>
      <c r="AA81" s="558">
        <f>Z81*(1+EIA_AEO_OilForecast_2026!X$16)</f>
        <v>5.9076559061986895</v>
      </c>
      <c r="AB81" s="558">
        <f>AA81*(1+EIA_AEO_OilForecast_2026!Y$16)</f>
        <v>5.9972174143235053</v>
      </c>
      <c r="AC81" s="558">
        <f>AB81*(1+EIA_AEO_OilForecast_2026!Z$16)</f>
        <v>6.0936705719130027</v>
      </c>
      <c r="AD81" s="558">
        <f>AC81*(1+EIA_AEO_OilForecast_2026!AA$16)</f>
        <v>6.1690790322460076</v>
      </c>
      <c r="AE81" s="558">
        <f>AD81*(1+EIA_AEO_OilForecast_2026!AB$16)</f>
        <v>6.2877733811733272</v>
      </c>
      <c r="AF81" s="559">
        <f t="shared" si="29"/>
        <v>6.2877733811733272</v>
      </c>
      <c r="AG81" s="559">
        <f t="shared" si="29"/>
        <v>6.2877733811733272</v>
      </c>
      <c r="AH81" s="559">
        <f t="shared" si="29"/>
        <v>6.2877733811733272</v>
      </c>
      <c r="AI81" s="559">
        <f t="shared" si="29"/>
        <v>6.2877733811733272</v>
      </c>
      <c r="AJ81" s="559">
        <f t="shared" si="29"/>
        <v>6.2877733811733272</v>
      </c>
      <c r="AK81" s="559">
        <f t="shared" si="29"/>
        <v>6.2877733811733272</v>
      </c>
      <c r="AL81" s="559">
        <f t="shared" si="29"/>
        <v>6.2877733811733272</v>
      </c>
      <c r="AM81" s="559">
        <f t="shared" si="29"/>
        <v>6.2877733811733272</v>
      </c>
      <c r="AN81" s="559">
        <f t="shared" si="29"/>
        <v>6.2877733811733272</v>
      </c>
      <c r="AO81" s="559">
        <f t="shared" si="29"/>
        <v>6.2877733811733272</v>
      </c>
      <c r="AP81" s="559">
        <f t="shared" si="30"/>
        <v>6.2877733811733272</v>
      </c>
      <c r="AQ81" s="559">
        <f t="shared" si="30"/>
        <v>6.2877733811733272</v>
      </c>
      <c r="AR81" s="559">
        <f t="shared" si="30"/>
        <v>6.2877733811733272</v>
      </c>
      <c r="AS81" s="559">
        <f t="shared" si="30"/>
        <v>6.2877733811733272</v>
      </c>
      <c r="AT81" s="559">
        <f t="shared" si="30"/>
        <v>6.2877733811733272</v>
      </c>
      <c r="AU81" s="559">
        <f t="shared" si="30"/>
        <v>6.2877733811733272</v>
      </c>
      <c r="AV81" s="559">
        <f t="shared" si="30"/>
        <v>6.2877733811733272</v>
      </c>
      <c r="AW81" s="559">
        <f t="shared" si="30"/>
        <v>6.2877733811733272</v>
      </c>
      <c r="AX81" s="559">
        <f t="shared" si="30"/>
        <v>6.2877733811733272</v>
      </c>
      <c r="AY81" s="559">
        <f t="shared" si="30"/>
        <v>6.2877733811733272</v>
      </c>
      <c r="AZ81" s="559">
        <f t="shared" si="31"/>
        <v>6.2877733811733272</v>
      </c>
      <c r="BA81" s="559">
        <f t="shared" si="31"/>
        <v>6.2877733811733272</v>
      </c>
      <c r="BB81" s="559">
        <f t="shared" si="31"/>
        <v>6.2877733811733272</v>
      </c>
      <c r="BC81" s="559">
        <f t="shared" si="31"/>
        <v>6.2877733811733272</v>
      </c>
      <c r="BD81" s="559">
        <f t="shared" si="31"/>
        <v>6.2877733811733272</v>
      </c>
      <c r="BE81" s="559">
        <f t="shared" si="31"/>
        <v>6.2877733811733272</v>
      </c>
      <c r="BF81" s="559">
        <f t="shared" si="31"/>
        <v>6.2877733811733272</v>
      </c>
      <c r="BG81" s="559">
        <f t="shared" si="31"/>
        <v>6.2877733811733272</v>
      </c>
      <c r="BH81" s="559">
        <f t="shared" si="31"/>
        <v>6.2877733811733272</v>
      </c>
      <c r="BI81" s="559">
        <f t="shared" si="31"/>
        <v>6.2877733811733272</v>
      </c>
      <c r="BJ81" s="559">
        <f t="shared" si="32"/>
        <v>6.2877733811733272</v>
      </c>
      <c r="BK81" s="559">
        <f t="shared" si="32"/>
        <v>6.2877733811733272</v>
      </c>
      <c r="BL81" s="559">
        <f t="shared" si="32"/>
        <v>6.2877733811733272</v>
      </c>
      <c r="BM81" s="559">
        <f t="shared" si="32"/>
        <v>6.2877733811733272</v>
      </c>
      <c r="BN81" s="560">
        <f t="shared" si="32"/>
        <v>6.2877733811733272</v>
      </c>
      <c r="BO81" s="560">
        <f t="shared" si="32"/>
        <v>6.2877733811733272</v>
      </c>
      <c r="BP81" s="560">
        <f t="shared" si="32"/>
        <v>6.2877733811733272</v>
      </c>
      <c r="BQ81" s="560">
        <f t="shared" si="32"/>
        <v>6.2877733811733272</v>
      </c>
      <c r="BR81" s="560">
        <f t="shared" si="32"/>
        <v>6.2877733811733272</v>
      </c>
      <c r="BS81" s="560">
        <f t="shared" si="32"/>
        <v>6.2877733811733272</v>
      </c>
    </row>
    <row r="82" spans="1:71" s="63" customFormat="1" ht="12.75" customHeight="1">
      <c r="A82" s="561">
        <v>0</v>
      </c>
      <c r="B82" s="553" t="s">
        <v>449</v>
      </c>
      <c r="C82" s="491" t="s">
        <v>554</v>
      </c>
      <c r="D82" s="551" t="s">
        <v>451</v>
      </c>
      <c r="E82" s="491"/>
      <c r="F82" s="565">
        <v>3.5748060000000002</v>
      </c>
      <c r="G82" s="562">
        <f>F82*(1+EIA_AEO_OilForecast_2026!D$16)</f>
        <v>2.7374103120487971</v>
      </c>
      <c r="H82" s="562">
        <f>G82*(1+EIA_AEO_OilForecast_2026!E$16)</f>
        <v>3.1149647461851746</v>
      </c>
      <c r="I82" s="562">
        <f>H82*(1+EIA_AEO_OilForecast_2026!F$16)</f>
        <v>3.3380219741564758</v>
      </c>
      <c r="J82" s="562">
        <f>I82*(1+EIA_AEO_OilForecast_2026!G$16)</f>
        <v>3.4804517139477937</v>
      </c>
      <c r="K82" s="562">
        <f>J82*(1+EIA_AEO_OilForecast_2026!H$16)</f>
        <v>3.5731586306135279</v>
      </c>
      <c r="L82" s="562">
        <f>K82*(1+EIA_AEO_OilForecast_2026!I$16)</f>
        <v>3.5281995265368611</v>
      </c>
      <c r="M82" s="562">
        <f>L82*(1+EIA_AEO_OilForecast_2026!J$16)</f>
        <v>3.5652676423595668</v>
      </c>
      <c r="N82" s="562">
        <f>M82*(1+EIA_AEO_OilForecast_2026!K$16)</f>
        <v>3.6413221468176387</v>
      </c>
      <c r="O82" s="562">
        <f>N82*(1+EIA_AEO_OilForecast_2026!L$16)</f>
        <v>3.7117634576590781</v>
      </c>
      <c r="P82" s="562">
        <f>O82*(1+EIA_AEO_OilForecast_2026!M$16)</f>
        <v>3.7433042546599622</v>
      </c>
      <c r="Q82" s="562">
        <f>P82*(1+EIA_AEO_OilForecast_2026!N$16)</f>
        <v>3.7944570988894317</v>
      </c>
      <c r="R82" s="562">
        <f>Q82*(1+EIA_AEO_OilForecast_2026!O$16)</f>
        <v>3.8487439615889678</v>
      </c>
      <c r="S82" s="562">
        <f>R82*(1+EIA_AEO_OilForecast_2026!P$16)</f>
        <v>3.8952101271605208</v>
      </c>
      <c r="T82" s="562">
        <f>S82*(1+EIA_AEO_OilForecast_2026!Q$16)</f>
        <v>3.9203427988179773</v>
      </c>
      <c r="U82" s="562">
        <f>T82*(1+EIA_AEO_OilForecast_2026!R$16)</f>
        <v>3.9576658502935227</v>
      </c>
      <c r="V82" s="562">
        <f>U82*(1+EIA_AEO_OilForecast_2026!S$16)</f>
        <v>4.0081409695448986</v>
      </c>
      <c r="W82" s="562">
        <f>V82*(1+EIA_AEO_OilForecast_2026!T$16)</f>
        <v>4.0286426576989021</v>
      </c>
      <c r="X82" s="562">
        <f>W82*(1+EIA_AEO_OilForecast_2026!U$16)</f>
        <v>4.076314527338436</v>
      </c>
      <c r="Y82" s="562">
        <f>X82*(1+EIA_AEO_OilForecast_2026!V$16)</f>
        <v>4.1286274220708501</v>
      </c>
      <c r="Z82" s="562">
        <f>Y82*(1+EIA_AEO_OilForecast_2026!W$16)</f>
        <v>4.2435572540878042</v>
      </c>
      <c r="AA82" s="562">
        <f>Z82*(1+EIA_AEO_OilForecast_2026!X$16)</f>
        <v>4.3099436284519426</v>
      </c>
      <c r="AB82" s="562">
        <f>AA82*(1+EIA_AEO_OilForecast_2026!Y$16)</f>
        <v>4.3752834277608486</v>
      </c>
      <c r="AC82" s="562">
        <f>AB82*(1+EIA_AEO_OilForecast_2026!Z$16)</f>
        <v>4.4456510454077627</v>
      </c>
      <c r="AD82" s="562">
        <f>AC82*(1+EIA_AEO_OilForecast_2026!AA$16)</f>
        <v>4.5006654569280053</v>
      </c>
      <c r="AE82" s="562">
        <f>AD82*(1+EIA_AEO_OilForecast_2026!AB$16)</f>
        <v>4.5872591856446325</v>
      </c>
      <c r="AF82" s="563">
        <f t="shared" si="29"/>
        <v>4.5872591856446325</v>
      </c>
      <c r="AG82" s="563">
        <f t="shared" si="29"/>
        <v>4.5872591856446325</v>
      </c>
      <c r="AH82" s="563">
        <f t="shared" si="29"/>
        <v>4.5872591856446325</v>
      </c>
      <c r="AI82" s="563">
        <f t="shared" si="29"/>
        <v>4.5872591856446325</v>
      </c>
      <c r="AJ82" s="563">
        <f t="shared" si="29"/>
        <v>4.5872591856446325</v>
      </c>
      <c r="AK82" s="563">
        <f t="shared" si="29"/>
        <v>4.5872591856446325</v>
      </c>
      <c r="AL82" s="563">
        <f t="shared" si="29"/>
        <v>4.5872591856446325</v>
      </c>
      <c r="AM82" s="563">
        <f t="shared" si="29"/>
        <v>4.5872591856446325</v>
      </c>
      <c r="AN82" s="563">
        <f t="shared" si="29"/>
        <v>4.5872591856446325</v>
      </c>
      <c r="AO82" s="563">
        <f t="shared" si="29"/>
        <v>4.5872591856446325</v>
      </c>
      <c r="AP82" s="563">
        <f t="shared" si="30"/>
        <v>4.5872591856446325</v>
      </c>
      <c r="AQ82" s="563">
        <f t="shared" si="30"/>
        <v>4.5872591856446325</v>
      </c>
      <c r="AR82" s="563">
        <f t="shared" si="30"/>
        <v>4.5872591856446325</v>
      </c>
      <c r="AS82" s="563">
        <f t="shared" si="30"/>
        <v>4.5872591856446325</v>
      </c>
      <c r="AT82" s="563">
        <f t="shared" si="30"/>
        <v>4.5872591856446325</v>
      </c>
      <c r="AU82" s="563">
        <f t="shared" si="30"/>
        <v>4.5872591856446325</v>
      </c>
      <c r="AV82" s="563">
        <f t="shared" si="30"/>
        <v>4.5872591856446325</v>
      </c>
      <c r="AW82" s="563">
        <f t="shared" si="30"/>
        <v>4.5872591856446325</v>
      </c>
      <c r="AX82" s="563">
        <f t="shared" si="30"/>
        <v>4.5872591856446325</v>
      </c>
      <c r="AY82" s="563">
        <f t="shared" si="30"/>
        <v>4.5872591856446325</v>
      </c>
      <c r="AZ82" s="563">
        <f t="shared" si="31"/>
        <v>4.5872591856446325</v>
      </c>
      <c r="BA82" s="563">
        <f t="shared" si="31"/>
        <v>4.5872591856446325</v>
      </c>
      <c r="BB82" s="563">
        <f t="shared" si="31"/>
        <v>4.5872591856446325</v>
      </c>
      <c r="BC82" s="563">
        <f t="shared" si="31"/>
        <v>4.5872591856446325</v>
      </c>
      <c r="BD82" s="563">
        <f t="shared" si="31"/>
        <v>4.5872591856446325</v>
      </c>
      <c r="BE82" s="563">
        <f t="shared" si="31"/>
        <v>4.5872591856446325</v>
      </c>
      <c r="BF82" s="563">
        <f t="shared" si="31"/>
        <v>4.5872591856446325</v>
      </c>
      <c r="BG82" s="563">
        <f t="shared" si="31"/>
        <v>4.5872591856446325</v>
      </c>
      <c r="BH82" s="563">
        <f t="shared" si="31"/>
        <v>4.5872591856446325</v>
      </c>
      <c r="BI82" s="563">
        <f t="shared" si="31"/>
        <v>4.5872591856446325</v>
      </c>
      <c r="BJ82" s="563">
        <f t="shared" si="32"/>
        <v>4.5872591856446325</v>
      </c>
      <c r="BK82" s="563">
        <f t="shared" si="32"/>
        <v>4.5872591856446325</v>
      </c>
      <c r="BL82" s="563">
        <f t="shared" si="32"/>
        <v>4.5872591856446325</v>
      </c>
      <c r="BM82" s="563">
        <f t="shared" si="32"/>
        <v>4.5872591856446325</v>
      </c>
      <c r="BN82" s="564">
        <f t="shared" si="32"/>
        <v>4.5872591856446325</v>
      </c>
      <c r="BO82" s="564">
        <f t="shared" si="32"/>
        <v>4.5872591856446325</v>
      </c>
      <c r="BP82" s="564">
        <f t="shared" si="32"/>
        <v>4.5872591856446325</v>
      </c>
      <c r="BQ82" s="564">
        <f t="shared" si="32"/>
        <v>4.5872591856446325</v>
      </c>
      <c r="BR82" s="564">
        <f t="shared" si="32"/>
        <v>4.5872591856446325</v>
      </c>
      <c r="BS82" s="564">
        <f t="shared" si="32"/>
        <v>4.5872591856446325</v>
      </c>
    </row>
    <row r="83" spans="1:71" s="18" customFormat="1" ht="12.75" customHeight="1">
      <c r="A83" s="554">
        <v>0</v>
      </c>
      <c r="B83" s="555" t="s">
        <v>447</v>
      </c>
      <c r="C83" s="556" t="s">
        <v>555</v>
      </c>
      <c r="D83" s="557" t="s">
        <v>422</v>
      </c>
      <c r="E83" s="556"/>
      <c r="F83" s="566">
        <v>4.1569000000000003</v>
      </c>
      <c r="G83" s="558">
        <f>F83*(1+EIA_AEO_OilForecast_2026!D$16)</f>
        <v>3.183149218770374</v>
      </c>
      <c r="H83" s="558">
        <f>G83*(1+EIA_AEO_OilForecast_2026!E$16)</f>
        <v>3.6221817221458039</v>
      </c>
      <c r="I83" s="558">
        <f>H83*(1+EIA_AEO_OilForecast_2026!F$16)</f>
        <v>3.8815598788776384</v>
      </c>
      <c r="J83" s="558">
        <f>I83*(1+EIA_AEO_OilForecast_2026!G$16)</f>
        <v>4.0471817854478216</v>
      </c>
      <c r="K83" s="558">
        <f>J83*(1+EIA_AEO_OilForecast_2026!H$16)</f>
        <v>4.1549843856134778</v>
      </c>
      <c r="L83" s="558">
        <f>K83*(1+EIA_AEO_OilForecast_2026!I$16)</f>
        <v>4.1027044857430246</v>
      </c>
      <c r="M83" s="558">
        <f>L83*(1+EIA_AEO_OilForecast_2026!J$16)</f>
        <v>4.1458084893346623</v>
      </c>
      <c r="N83" s="558">
        <f>M83*(1+EIA_AEO_OilForecast_2026!K$16)</f>
        <v>4.2342471261674746</v>
      </c>
      <c r="O83" s="558">
        <f>N83*(1+EIA_AEO_OilForecast_2026!L$16)</f>
        <v>4.3161585599730516</v>
      </c>
      <c r="P83" s="558">
        <f>O83*(1+EIA_AEO_OilForecast_2026!M$16)</f>
        <v>4.3528352185254251</v>
      </c>
      <c r="Q83" s="558">
        <f>P83*(1+EIA_AEO_OilForecast_2026!N$16)</f>
        <v>4.412317399706021</v>
      </c>
      <c r="R83" s="558">
        <f>Q83*(1+EIA_AEO_OilForecast_2026!O$16)</f>
        <v>4.4754439188949506</v>
      </c>
      <c r="S83" s="558">
        <f>R83*(1+EIA_AEO_OilForecast_2026!P$16)</f>
        <v>4.5294762785990548</v>
      </c>
      <c r="T83" s="558">
        <f>S83*(1+EIA_AEO_OilForecast_2026!Q$16)</f>
        <v>4.5587013618099705</v>
      </c>
      <c r="U83" s="558">
        <f>T83*(1+EIA_AEO_OilForecast_2026!R$16)</f>
        <v>4.6021018128214921</v>
      </c>
      <c r="V83" s="558">
        <f>U83*(1+EIA_AEO_OilForecast_2026!S$16)</f>
        <v>4.6607959134848693</v>
      </c>
      <c r="W83" s="558">
        <f>V83*(1+EIA_AEO_OilForecast_2026!T$16)</f>
        <v>4.6846359393456787</v>
      </c>
      <c r="X83" s="558">
        <f>W83*(1+EIA_AEO_OilForecast_2026!U$16)</f>
        <v>4.7400703307237224</v>
      </c>
      <c r="Y83" s="558">
        <f>X83*(1+EIA_AEO_OilForecast_2026!V$16)</f>
        <v>4.8009014561367307</v>
      </c>
      <c r="Z83" s="558">
        <f>Y83*(1+EIA_AEO_OilForecast_2026!W$16)</f>
        <v>4.9345455808000755</v>
      </c>
      <c r="AA83" s="558">
        <f>Z83*(1+EIA_AEO_OilForecast_2026!X$16)</f>
        <v>5.0117418033627228</v>
      </c>
      <c r="AB83" s="558">
        <f>AA83*(1+EIA_AEO_OilForecast_2026!Y$16)</f>
        <v>5.0877210346125281</v>
      </c>
      <c r="AC83" s="558">
        <f>AB83*(1+EIA_AEO_OilForecast_2026!Z$16)</f>
        <v>5.1695467755888096</v>
      </c>
      <c r="AD83" s="558">
        <f>AC83*(1+EIA_AEO_OilForecast_2026!AA$16)</f>
        <v>5.2335193120700891</v>
      </c>
      <c r="AE83" s="558">
        <f>AD83*(1+EIA_AEO_OilForecast_2026!AB$16)</f>
        <v>5.3342132996325331</v>
      </c>
      <c r="AF83" s="559">
        <f t="shared" si="29"/>
        <v>5.3342132996325331</v>
      </c>
      <c r="AG83" s="559">
        <f t="shared" si="29"/>
        <v>5.3342132996325331</v>
      </c>
      <c r="AH83" s="559">
        <f t="shared" si="29"/>
        <v>5.3342132996325331</v>
      </c>
      <c r="AI83" s="559">
        <f t="shared" si="29"/>
        <v>5.3342132996325331</v>
      </c>
      <c r="AJ83" s="559">
        <f t="shared" si="29"/>
        <v>5.3342132996325331</v>
      </c>
      <c r="AK83" s="559">
        <f t="shared" si="29"/>
        <v>5.3342132996325331</v>
      </c>
      <c r="AL83" s="559">
        <f t="shared" si="29"/>
        <v>5.3342132996325331</v>
      </c>
      <c r="AM83" s="559">
        <f t="shared" si="29"/>
        <v>5.3342132996325331</v>
      </c>
      <c r="AN83" s="559">
        <f t="shared" si="29"/>
        <v>5.3342132996325331</v>
      </c>
      <c r="AO83" s="559">
        <f t="shared" si="29"/>
        <v>5.3342132996325331</v>
      </c>
      <c r="AP83" s="559">
        <f t="shared" si="30"/>
        <v>5.3342132996325331</v>
      </c>
      <c r="AQ83" s="559">
        <f t="shared" si="30"/>
        <v>5.3342132996325331</v>
      </c>
      <c r="AR83" s="559">
        <f t="shared" si="30"/>
        <v>5.3342132996325331</v>
      </c>
      <c r="AS83" s="559">
        <f t="shared" si="30"/>
        <v>5.3342132996325331</v>
      </c>
      <c r="AT83" s="559">
        <f t="shared" si="30"/>
        <v>5.3342132996325331</v>
      </c>
      <c r="AU83" s="559">
        <f t="shared" si="30"/>
        <v>5.3342132996325331</v>
      </c>
      <c r="AV83" s="559">
        <f t="shared" si="30"/>
        <v>5.3342132996325331</v>
      </c>
      <c r="AW83" s="559">
        <f t="shared" si="30"/>
        <v>5.3342132996325331</v>
      </c>
      <c r="AX83" s="559">
        <f t="shared" si="30"/>
        <v>5.3342132996325331</v>
      </c>
      <c r="AY83" s="559">
        <f t="shared" si="30"/>
        <v>5.3342132996325331</v>
      </c>
      <c r="AZ83" s="559">
        <f t="shared" si="31"/>
        <v>5.3342132996325331</v>
      </c>
      <c r="BA83" s="559">
        <f t="shared" si="31"/>
        <v>5.3342132996325331</v>
      </c>
      <c r="BB83" s="559">
        <f t="shared" si="31"/>
        <v>5.3342132996325331</v>
      </c>
      <c r="BC83" s="559">
        <f t="shared" si="31"/>
        <v>5.3342132996325331</v>
      </c>
      <c r="BD83" s="559">
        <f t="shared" si="31"/>
        <v>5.3342132996325331</v>
      </c>
      <c r="BE83" s="559">
        <f t="shared" si="31"/>
        <v>5.3342132996325331</v>
      </c>
      <c r="BF83" s="559">
        <f t="shared" si="31"/>
        <v>5.3342132996325331</v>
      </c>
      <c r="BG83" s="559">
        <f t="shared" si="31"/>
        <v>5.3342132996325331</v>
      </c>
      <c r="BH83" s="559">
        <f t="shared" si="31"/>
        <v>5.3342132996325331</v>
      </c>
      <c r="BI83" s="559">
        <f t="shared" si="31"/>
        <v>5.3342132996325331</v>
      </c>
      <c r="BJ83" s="559">
        <f t="shared" si="32"/>
        <v>5.3342132996325331</v>
      </c>
      <c r="BK83" s="559">
        <f t="shared" si="32"/>
        <v>5.3342132996325331</v>
      </c>
      <c r="BL83" s="559">
        <f t="shared" si="32"/>
        <v>5.3342132996325331</v>
      </c>
      <c r="BM83" s="559">
        <f t="shared" si="32"/>
        <v>5.3342132996325331</v>
      </c>
      <c r="BN83" s="560">
        <f t="shared" si="32"/>
        <v>5.3342132996325331</v>
      </c>
      <c r="BO83" s="560">
        <f t="shared" si="32"/>
        <v>5.3342132996325331</v>
      </c>
      <c r="BP83" s="560">
        <f t="shared" si="32"/>
        <v>5.3342132996325331</v>
      </c>
      <c r="BQ83" s="560">
        <f t="shared" si="32"/>
        <v>5.3342132996325331</v>
      </c>
      <c r="BR83" s="560">
        <f t="shared" si="32"/>
        <v>5.3342132996325331</v>
      </c>
      <c r="BS83" s="560">
        <f t="shared" si="32"/>
        <v>5.3342132996325331</v>
      </c>
    </row>
    <row r="84" spans="1:71" s="63" customFormat="1" ht="12.75" customHeight="1">
      <c r="A84" s="561">
        <v>0</v>
      </c>
      <c r="B84" s="553" t="s">
        <v>441</v>
      </c>
      <c r="C84" s="491" t="s">
        <v>556</v>
      </c>
      <c r="D84" s="551" t="s">
        <v>459</v>
      </c>
      <c r="E84" s="491" t="s">
        <v>445</v>
      </c>
      <c r="F84" s="565">
        <v>4.43</v>
      </c>
      <c r="G84" s="562">
        <f>F84*(1+EIA_AEO_OilForecast_2026!D$16)</f>
        <v>3.392275743739988</v>
      </c>
      <c r="H84" s="562">
        <f>G84*(1+EIA_AEO_OilForecast_2026!E$16)</f>
        <v>3.8601518028112083</v>
      </c>
      <c r="I84" s="562">
        <f>H84*(1+EIA_AEO_OilForecast_2026!F$16)</f>
        <v>4.1365705846731791</v>
      </c>
      <c r="J84" s="562">
        <f>I84*(1+EIA_AEO_OilForecast_2026!G$16)</f>
        <v>4.3130735186157594</v>
      </c>
      <c r="K84" s="562">
        <f>J84*(1+EIA_AEO_OilForecast_2026!H$16)</f>
        <v>4.4279585335869784</v>
      </c>
      <c r="L84" s="562">
        <f>K84*(1+EIA_AEO_OilForecast_2026!I$16)</f>
        <v>4.3722439490585776</v>
      </c>
      <c r="M84" s="562">
        <f>L84*(1+EIA_AEO_OilForecast_2026!J$16)</f>
        <v>4.4181797993101961</v>
      </c>
      <c r="N84" s="562">
        <f>M84*(1+EIA_AEO_OilForecast_2026!K$16)</f>
        <v>4.5124286773609938</v>
      </c>
      <c r="O84" s="562">
        <f>N84*(1+EIA_AEO_OilForecast_2026!L$16)</f>
        <v>4.5997215282255102</v>
      </c>
      <c r="P84" s="562">
        <f>O84*(1+EIA_AEO_OilForecast_2026!M$16)</f>
        <v>4.6388077697485235</v>
      </c>
      <c r="Q84" s="562">
        <f>P84*(1+EIA_AEO_OilForecast_2026!N$16)</f>
        <v>4.7021978110365126</v>
      </c>
      <c r="R84" s="562">
        <f>Q84*(1+EIA_AEO_OilForecast_2026!O$16)</f>
        <v>4.7694716160371042</v>
      </c>
      <c r="S84" s="562">
        <f>R84*(1+EIA_AEO_OilForecast_2026!P$16)</f>
        <v>4.827053793498477</v>
      </c>
      <c r="T84" s="562">
        <f>S84*(1+EIA_AEO_OilForecast_2026!Q$16)</f>
        <v>4.8581989061122899</v>
      </c>
      <c r="U84" s="562">
        <f>T84*(1+EIA_AEO_OilForecast_2026!R$16)</f>
        <v>4.9044506797852296</v>
      </c>
      <c r="V84" s="562">
        <f>U84*(1+EIA_AEO_OilForecast_2026!S$16)</f>
        <v>4.9670008652452502</v>
      </c>
      <c r="W84" s="562">
        <f>V84*(1+EIA_AEO_OilForecast_2026!T$16)</f>
        <v>4.9924071330321551</v>
      </c>
      <c r="X84" s="562">
        <f>W84*(1+EIA_AEO_OilForecast_2026!U$16)</f>
        <v>5.0514834528389185</v>
      </c>
      <c r="Y84" s="562">
        <f>X84*(1+EIA_AEO_OilForecast_2026!V$16)</f>
        <v>5.1163110612922429</v>
      </c>
      <c r="Z84" s="562">
        <f>Y84*(1+EIA_AEO_OilForecast_2026!W$16)</f>
        <v>5.2587353371368915</v>
      </c>
      <c r="AA84" s="562">
        <f>Z84*(1+EIA_AEO_OilForecast_2026!X$16)</f>
        <v>5.3410031968286154</v>
      </c>
      <c r="AB84" s="562">
        <f>AA84*(1+EIA_AEO_OilForecast_2026!Y$16)</f>
        <v>5.4219741113169695</v>
      </c>
      <c r="AC84" s="562">
        <f>AB84*(1+EIA_AEO_OilForecast_2026!Z$16)</f>
        <v>5.5091756395050249</v>
      </c>
      <c r="AD84" s="562">
        <f>AC84*(1+EIA_AEO_OilForecast_2026!AA$16)</f>
        <v>5.5773510434387417</v>
      </c>
      <c r="AE84" s="562">
        <f>AD84*(1+EIA_AEO_OilForecast_2026!AB$16)</f>
        <v>5.6846604242036447</v>
      </c>
      <c r="AF84" s="563">
        <f t="shared" si="29"/>
        <v>5.6846604242036447</v>
      </c>
      <c r="AG84" s="563">
        <f t="shared" si="29"/>
        <v>5.6846604242036447</v>
      </c>
      <c r="AH84" s="563">
        <f t="shared" si="29"/>
        <v>5.6846604242036447</v>
      </c>
      <c r="AI84" s="563">
        <f t="shared" si="29"/>
        <v>5.6846604242036447</v>
      </c>
      <c r="AJ84" s="563">
        <f t="shared" si="29"/>
        <v>5.6846604242036447</v>
      </c>
      <c r="AK84" s="563">
        <f t="shared" si="29"/>
        <v>5.6846604242036447</v>
      </c>
      <c r="AL84" s="563">
        <f t="shared" si="29"/>
        <v>5.6846604242036447</v>
      </c>
      <c r="AM84" s="563">
        <f t="shared" si="29"/>
        <v>5.6846604242036447</v>
      </c>
      <c r="AN84" s="563">
        <f t="shared" si="29"/>
        <v>5.6846604242036447</v>
      </c>
      <c r="AO84" s="563">
        <f t="shared" si="29"/>
        <v>5.6846604242036447</v>
      </c>
      <c r="AP84" s="563">
        <f t="shared" si="30"/>
        <v>5.6846604242036447</v>
      </c>
      <c r="AQ84" s="563">
        <f t="shared" si="30"/>
        <v>5.6846604242036447</v>
      </c>
      <c r="AR84" s="563">
        <f t="shared" si="30"/>
        <v>5.6846604242036447</v>
      </c>
      <c r="AS84" s="563">
        <f t="shared" si="30"/>
        <v>5.6846604242036447</v>
      </c>
      <c r="AT84" s="563">
        <f t="shared" si="30"/>
        <v>5.6846604242036447</v>
      </c>
      <c r="AU84" s="563">
        <f t="shared" si="30"/>
        <v>5.6846604242036447</v>
      </c>
      <c r="AV84" s="563">
        <f t="shared" si="30"/>
        <v>5.6846604242036447</v>
      </c>
      <c r="AW84" s="563">
        <f t="shared" si="30"/>
        <v>5.6846604242036447</v>
      </c>
      <c r="AX84" s="563">
        <f t="shared" si="30"/>
        <v>5.6846604242036447</v>
      </c>
      <c r="AY84" s="563">
        <f t="shared" si="30"/>
        <v>5.6846604242036447</v>
      </c>
      <c r="AZ84" s="563">
        <f t="shared" si="31"/>
        <v>5.6846604242036447</v>
      </c>
      <c r="BA84" s="563">
        <f t="shared" si="31"/>
        <v>5.6846604242036447</v>
      </c>
      <c r="BB84" s="563">
        <f t="shared" si="31"/>
        <v>5.6846604242036447</v>
      </c>
      <c r="BC84" s="563">
        <f t="shared" si="31"/>
        <v>5.6846604242036447</v>
      </c>
      <c r="BD84" s="563">
        <f t="shared" si="31"/>
        <v>5.6846604242036447</v>
      </c>
      <c r="BE84" s="563">
        <f t="shared" si="31"/>
        <v>5.6846604242036447</v>
      </c>
      <c r="BF84" s="563">
        <f t="shared" si="31"/>
        <v>5.6846604242036447</v>
      </c>
      <c r="BG84" s="563">
        <f t="shared" si="31"/>
        <v>5.6846604242036447</v>
      </c>
      <c r="BH84" s="563">
        <f t="shared" si="31"/>
        <v>5.6846604242036447</v>
      </c>
      <c r="BI84" s="563">
        <f t="shared" si="31"/>
        <v>5.6846604242036447</v>
      </c>
      <c r="BJ84" s="563">
        <f t="shared" si="32"/>
        <v>5.6846604242036447</v>
      </c>
      <c r="BK84" s="563">
        <f t="shared" si="32"/>
        <v>5.6846604242036447</v>
      </c>
      <c r="BL84" s="563">
        <f t="shared" si="32"/>
        <v>5.6846604242036447</v>
      </c>
      <c r="BM84" s="563">
        <f t="shared" si="32"/>
        <v>5.6846604242036447</v>
      </c>
      <c r="BN84" s="564">
        <f t="shared" si="32"/>
        <v>5.6846604242036447</v>
      </c>
      <c r="BO84" s="564">
        <f t="shared" si="32"/>
        <v>5.6846604242036447</v>
      </c>
      <c r="BP84" s="564">
        <f t="shared" si="32"/>
        <v>5.6846604242036447</v>
      </c>
      <c r="BQ84" s="564">
        <f t="shared" si="32"/>
        <v>5.6846604242036447</v>
      </c>
      <c r="BR84" s="564">
        <f t="shared" si="32"/>
        <v>5.6846604242036447</v>
      </c>
      <c r="BS84" s="564">
        <f t="shared" si="32"/>
        <v>5.6846604242036447</v>
      </c>
    </row>
    <row r="85" spans="1:71" s="18" customFormat="1" ht="12.75" customHeight="1">
      <c r="A85" s="554">
        <v>0</v>
      </c>
      <c r="B85" s="555" t="s">
        <v>441</v>
      </c>
      <c r="C85" s="556" t="s">
        <v>557</v>
      </c>
      <c r="D85" s="557" t="s">
        <v>422</v>
      </c>
      <c r="E85" s="556"/>
      <c r="F85" s="566">
        <v>3.6489500000000001</v>
      </c>
      <c r="G85" s="558">
        <f>F85*(1+EIA_AEO_OilForecast_2026!D$16)</f>
        <v>2.7941861343386072</v>
      </c>
      <c r="H85" s="558">
        <f>G85*(1+EIA_AEO_OilForecast_2026!E$16)</f>
        <v>3.1795713139656789</v>
      </c>
      <c r="I85" s="558">
        <f>H85*(1+EIA_AEO_OilForecast_2026!F$16)</f>
        <v>3.4072549063077191</v>
      </c>
      <c r="J85" s="558">
        <f>I85*(1+EIA_AEO_OilForecast_2026!G$16)</f>
        <v>3.552638739447624</v>
      </c>
      <c r="K85" s="558">
        <f>J85*(1+EIA_AEO_OilForecast_2026!H$16)</f>
        <v>3.6472684630095267</v>
      </c>
      <c r="L85" s="558">
        <f>K85*(1+EIA_AEO_OilForecast_2026!I$16)</f>
        <v>3.6013768753763644</v>
      </c>
      <c r="M85" s="558">
        <f>L85*(1+EIA_AEO_OilForecast_2026!J$16)</f>
        <v>3.6392138100886995</v>
      </c>
      <c r="N85" s="558">
        <f>M85*(1+EIA_AEO_OilForecast_2026!K$16)</f>
        <v>3.7168457386583285</v>
      </c>
      <c r="O85" s="558">
        <f>N85*(1+EIA_AEO_OilForecast_2026!L$16)</f>
        <v>3.7887480520131986</v>
      </c>
      <c r="P85" s="558">
        <f>O85*(1+EIA_AEO_OilForecast_2026!M$16)</f>
        <v>3.8209430274094514</v>
      </c>
      <c r="Q85" s="558">
        <f>P85*(1+EIA_AEO_OilForecast_2026!N$16)</f>
        <v>3.8731568177385274</v>
      </c>
      <c r="R85" s="558">
        <f>Q85*(1+EIA_AEO_OilForecast_2026!O$16)</f>
        <v>3.9285696282931344</v>
      </c>
      <c r="S85" s="558">
        <f>R85*(1+EIA_AEO_OilForecast_2026!P$16)</f>
        <v>3.9759995349404651</v>
      </c>
      <c r="T85" s="558">
        <f>S85*(1+EIA_AEO_OilForecast_2026!Q$16)</f>
        <v>4.0016534759499844</v>
      </c>
      <c r="U85" s="558">
        <f>T85*(1+EIA_AEO_OilForecast_2026!R$16)</f>
        <v>4.0397506338605647</v>
      </c>
      <c r="V85" s="558">
        <f>U85*(1+EIA_AEO_OilForecast_2026!S$16)</f>
        <v>4.0912726427170751</v>
      </c>
      <c r="W85" s="558">
        <f>V85*(1+EIA_AEO_OilForecast_2026!T$16)</f>
        <v>4.1121995503561326</v>
      </c>
      <c r="X85" s="558">
        <f>W85*(1+EIA_AEO_OilForecast_2026!U$16)</f>
        <v>4.1608601682249562</v>
      </c>
      <c r="Y85" s="558">
        <f>X85*(1+EIA_AEO_OilForecast_2026!V$16)</f>
        <v>4.2142580693233214</v>
      </c>
      <c r="Z85" s="558">
        <f>Y85*(1+EIA_AEO_OilForecast_2026!W$16)</f>
        <v>4.3315716271886329</v>
      </c>
      <c r="AA85" s="558">
        <f>Z85*(1+EIA_AEO_OilForecast_2026!X$16)</f>
        <v>4.3993349018211649</v>
      </c>
      <c r="AB85" s="558">
        <f>AA85*(1+EIA_AEO_OilForecast_2026!Y$16)</f>
        <v>4.466029894693011</v>
      </c>
      <c r="AC85" s="558">
        <f>AB85*(1+EIA_AEO_OilForecast_2026!Z$16)</f>
        <v>4.5378569864044795</v>
      </c>
      <c r="AD85" s="558">
        <f>AC85*(1+EIA_AEO_OilForecast_2026!AA$16)</f>
        <v>4.5940124356559329</v>
      </c>
      <c r="AE85" s="558">
        <f>AD85*(1+EIA_AEO_OilForecast_2026!AB$16)</f>
        <v>4.6824021794351864</v>
      </c>
      <c r="AF85" s="559">
        <f t="shared" si="29"/>
        <v>4.6824021794351864</v>
      </c>
      <c r="AG85" s="559">
        <f t="shared" si="29"/>
        <v>4.6824021794351864</v>
      </c>
      <c r="AH85" s="559">
        <f t="shared" si="29"/>
        <v>4.6824021794351864</v>
      </c>
      <c r="AI85" s="559">
        <f t="shared" si="29"/>
        <v>4.6824021794351864</v>
      </c>
      <c r="AJ85" s="559">
        <f t="shared" si="29"/>
        <v>4.6824021794351864</v>
      </c>
      <c r="AK85" s="559">
        <f t="shared" si="29"/>
        <v>4.6824021794351864</v>
      </c>
      <c r="AL85" s="559">
        <f t="shared" si="29"/>
        <v>4.6824021794351864</v>
      </c>
      <c r="AM85" s="559">
        <f t="shared" si="29"/>
        <v>4.6824021794351864</v>
      </c>
      <c r="AN85" s="559">
        <f t="shared" si="29"/>
        <v>4.6824021794351864</v>
      </c>
      <c r="AO85" s="559">
        <f t="shared" si="29"/>
        <v>4.6824021794351864</v>
      </c>
      <c r="AP85" s="559">
        <f t="shared" si="30"/>
        <v>4.6824021794351864</v>
      </c>
      <c r="AQ85" s="559">
        <f t="shared" si="30"/>
        <v>4.6824021794351864</v>
      </c>
      <c r="AR85" s="559">
        <f t="shared" si="30"/>
        <v>4.6824021794351864</v>
      </c>
      <c r="AS85" s="559">
        <f t="shared" si="30"/>
        <v>4.6824021794351864</v>
      </c>
      <c r="AT85" s="559">
        <f t="shared" si="30"/>
        <v>4.6824021794351864</v>
      </c>
      <c r="AU85" s="559">
        <f t="shared" si="30"/>
        <v>4.6824021794351864</v>
      </c>
      <c r="AV85" s="559">
        <f t="shared" si="30"/>
        <v>4.6824021794351864</v>
      </c>
      <c r="AW85" s="559">
        <f t="shared" si="30"/>
        <v>4.6824021794351864</v>
      </c>
      <c r="AX85" s="559">
        <f t="shared" si="30"/>
        <v>4.6824021794351864</v>
      </c>
      <c r="AY85" s="559">
        <f t="shared" si="30"/>
        <v>4.6824021794351864</v>
      </c>
      <c r="AZ85" s="559">
        <f t="shared" si="31"/>
        <v>4.6824021794351864</v>
      </c>
      <c r="BA85" s="559">
        <f t="shared" si="31"/>
        <v>4.6824021794351864</v>
      </c>
      <c r="BB85" s="559">
        <f t="shared" si="31"/>
        <v>4.6824021794351864</v>
      </c>
      <c r="BC85" s="559">
        <f t="shared" si="31"/>
        <v>4.6824021794351864</v>
      </c>
      <c r="BD85" s="559">
        <f t="shared" si="31"/>
        <v>4.6824021794351864</v>
      </c>
      <c r="BE85" s="559">
        <f t="shared" si="31"/>
        <v>4.6824021794351864</v>
      </c>
      <c r="BF85" s="559">
        <f t="shared" si="31"/>
        <v>4.6824021794351864</v>
      </c>
      <c r="BG85" s="559">
        <f t="shared" si="31"/>
        <v>4.6824021794351864</v>
      </c>
      <c r="BH85" s="559">
        <f t="shared" si="31"/>
        <v>4.6824021794351864</v>
      </c>
      <c r="BI85" s="559">
        <f t="shared" si="31"/>
        <v>4.6824021794351864</v>
      </c>
      <c r="BJ85" s="559">
        <f t="shared" si="32"/>
        <v>4.6824021794351864</v>
      </c>
      <c r="BK85" s="559">
        <f t="shared" si="32"/>
        <v>4.6824021794351864</v>
      </c>
      <c r="BL85" s="559">
        <f t="shared" si="32"/>
        <v>4.6824021794351864</v>
      </c>
      <c r="BM85" s="559">
        <f t="shared" si="32"/>
        <v>4.6824021794351864</v>
      </c>
      <c r="BN85" s="560">
        <f t="shared" si="32"/>
        <v>4.6824021794351864</v>
      </c>
      <c r="BO85" s="560">
        <f t="shared" si="32"/>
        <v>4.6824021794351864</v>
      </c>
      <c r="BP85" s="560">
        <f t="shared" si="32"/>
        <v>4.6824021794351864</v>
      </c>
      <c r="BQ85" s="560">
        <f t="shared" si="32"/>
        <v>4.6824021794351864</v>
      </c>
      <c r="BR85" s="560">
        <f t="shared" si="32"/>
        <v>4.6824021794351864</v>
      </c>
      <c r="BS85" s="560">
        <f t="shared" si="32"/>
        <v>4.6824021794351864</v>
      </c>
    </row>
    <row r="86" spans="1:71" s="63" customFormat="1" ht="12.75" customHeight="1">
      <c r="A86" s="561">
        <v>0</v>
      </c>
      <c r="B86" s="553" t="s">
        <v>558</v>
      </c>
      <c r="C86" s="491" t="s">
        <v>559</v>
      </c>
      <c r="D86" s="551" t="s">
        <v>422</v>
      </c>
      <c r="E86" s="491"/>
      <c r="F86" s="565">
        <v>5.498424</v>
      </c>
      <c r="G86" s="562">
        <f>F86*(1+EIA_AEO_OilForecast_2026!D$16)</f>
        <v>4.2104222040627084</v>
      </c>
      <c r="H86" s="562">
        <f>G86*(1+EIA_AEO_OilForecast_2026!E$16)</f>
        <v>4.79114025196849</v>
      </c>
      <c r="I86" s="562">
        <f>H86*(1+EIA_AEO_OilForecast_2026!F$16)</f>
        <v>5.1342255034900752</v>
      </c>
      <c r="J86" s="562">
        <f>I86*(1+EIA_AEO_OilForecast_2026!G$16)</f>
        <v>5.3532972795759211</v>
      </c>
      <c r="K86" s="562">
        <f>J86*(1+EIA_AEO_OilForecast_2026!H$16)</f>
        <v>5.4958901742842974</v>
      </c>
      <c r="L86" s="562">
        <f>K86*(1+EIA_AEO_OilForecast_2026!I$16)</f>
        <v>5.4267383890199659</v>
      </c>
      <c r="M86" s="562">
        <f>L86*(1+EIA_AEO_OilForecast_2026!J$16)</f>
        <v>5.483753012379764</v>
      </c>
      <c r="N86" s="562">
        <f>M86*(1+EIA_AEO_OilForecast_2026!K$16)</f>
        <v>5.6007327625033705</v>
      </c>
      <c r="O86" s="562">
        <f>N86*(1+EIA_AEO_OilForecast_2026!L$16)</f>
        <v>5.7090788361426199</v>
      </c>
      <c r="P86" s="562">
        <f>O86*(1+EIA_AEO_OilForecast_2026!M$16)</f>
        <v>5.7575918673976831</v>
      </c>
      <c r="Q86" s="562">
        <f>P86*(1+EIA_AEO_OilForecast_2026!N$16)</f>
        <v>5.8362702701920099</v>
      </c>
      <c r="R86" s="562">
        <f>Q86*(1+EIA_AEO_OilForecast_2026!O$16)</f>
        <v>5.919769119850379</v>
      </c>
      <c r="S86" s="562">
        <f>R86*(1+EIA_AEO_OilForecast_2026!P$16)</f>
        <v>5.9912389226778897</v>
      </c>
      <c r="T86" s="562">
        <f>S86*(1+EIA_AEO_OilForecast_2026!Q$16)</f>
        <v>6.0298955896482029</v>
      </c>
      <c r="U86" s="562">
        <f>T86*(1+EIA_AEO_OilForecast_2026!R$16)</f>
        <v>6.0873023305976064</v>
      </c>
      <c r="V86" s="562">
        <f>U86*(1+EIA_AEO_OilForecast_2026!S$16)</f>
        <v>6.1649383217799603</v>
      </c>
      <c r="W86" s="562">
        <f>V86*(1+EIA_AEO_OilForecast_2026!T$16)</f>
        <v>6.1964720537325437</v>
      </c>
      <c r="X86" s="562">
        <f>W86*(1+EIA_AEO_OilForecast_2026!U$16)</f>
        <v>6.2697963550095599</v>
      </c>
      <c r="Y86" s="562">
        <f>X86*(1+EIA_AEO_OilForecast_2026!V$16)</f>
        <v>6.3502590363148341</v>
      </c>
      <c r="Z86" s="562">
        <f>Y86*(1+EIA_AEO_OilForecast_2026!W$16)</f>
        <v>6.5270330896978672</v>
      </c>
      <c r="AA86" s="562">
        <f>Z86*(1+EIA_AEO_OilForecast_2026!X$16)</f>
        <v>6.6291422486499236</v>
      </c>
      <c r="AB86" s="562">
        <f>AA86*(1+EIA_AEO_OilForecast_2026!Y$16)</f>
        <v>6.7296416661498588</v>
      </c>
      <c r="AC86" s="562">
        <f>AB86*(1+EIA_AEO_OilForecast_2026!Z$16)</f>
        <v>6.8378743919796285</v>
      </c>
      <c r="AD86" s="562">
        <f>AC86*(1+EIA_AEO_OilForecast_2026!AA$16)</f>
        <v>6.9224922875098418</v>
      </c>
      <c r="AE86" s="562">
        <f>AD86*(1+EIA_AEO_OilForecast_2026!AB$16)</f>
        <v>7.0556824623682797</v>
      </c>
      <c r="AF86" s="563">
        <f t="shared" ref="AF86:AO95" si="33">$AE86</f>
        <v>7.0556824623682797</v>
      </c>
      <c r="AG86" s="563">
        <f t="shared" si="33"/>
        <v>7.0556824623682797</v>
      </c>
      <c r="AH86" s="563">
        <f t="shared" si="33"/>
        <v>7.0556824623682797</v>
      </c>
      <c r="AI86" s="563">
        <f t="shared" si="33"/>
        <v>7.0556824623682797</v>
      </c>
      <c r="AJ86" s="563">
        <f t="shared" si="33"/>
        <v>7.0556824623682797</v>
      </c>
      <c r="AK86" s="563">
        <f t="shared" si="33"/>
        <v>7.0556824623682797</v>
      </c>
      <c r="AL86" s="563">
        <f t="shared" si="33"/>
        <v>7.0556824623682797</v>
      </c>
      <c r="AM86" s="563">
        <f t="shared" si="33"/>
        <v>7.0556824623682797</v>
      </c>
      <c r="AN86" s="563">
        <f t="shared" si="33"/>
        <v>7.0556824623682797</v>
      </c>
      <c r="AO86" s="563">
        <f t="shared" si="33"/>
        <v>7.0556824623682797</v>
      </c>
      <c r="AP86" s="563">
        <f t="shared" ref="AP86:AY95" si="34">$AE86</f>
        <v>7.0556824623682797</v>
      </c>
      <c r="AQ86" s="563">
        <f t="shared" si="34"/>
        <v>7.0556824623682797</v>
      </c>
      <c r="AR86" s="563">
        <f t="shared" si="34"/>
        <v>7.0556824623682797</v>
      </c>
      <c r="AS86" s="563">
        <f t="shared" si="34"/>
        <v>7.0556824623682797</v>
      </c>
      <c r="AT86" s="563">
        <f t="shared" si="34"/>
        <v>7.0556824623682797</v>
      </c>
      <c r="AU86" s="563">
        <f t="shared" si="34"/>
        <v>7.0556824623682797</v>
      </c>
      <c r="AV86" s="563">
        <f t="shared" si="34"/>
        <v>7.0556824623682797</v>
      </c>
      <c r="AW86" s="563">
        <f t="shared" si="34"/>
        <v>7.0556824623682797</v>
      </c>
      <c r="AX86" s="563">
        <f t="shared" si="34"/>
        <v>7.0556824623682797</v>
      </c>
      <c r="AY86" s="563">
        <f t="shared" si="34"/>
        <v>7.0556824623682797</v>
      </c>
      <c r="AZ86" s="563">
        <f t="shared" ref="AZ86:BI95" si="35">$AE86</f>
        <v>7.0556824623682797</v>
      </c>
      <c r="BA86" s="563">
        <f t="shared" si="35"/>
        <v>7.0556824623682797</v>
      </c>
      <c r="BB86" s="563">
        <f t="shared" si="35"/>
        <v>7.0556824623682797</v>
      </c>
      <c r="BC86" s="563">
        <f t="shared" si="35"/>
        <v>7.0556824623682797</v>
      </c>
      <c r="BD86" s="563">
        <f t="shared" si="35"/>
        <v>7.0556824623682797</v>
      </c>
      <c r="BE86" s="563">
        <f t="shared" si="35"/>
        <v>7.0556824623682797</v>
      </c>
      <c r="BF86" s="563">
        <f t="shared" si="35"/>
        <v>7.0556824623682797</v>
      </c>
      <c r="BG86" s="563">
        <f t="shared" si="35"/>
        <v>7.0556824623682797</v>
      </c>
      <c r="BH86" s="563">
        <f t="shared" si="35"/>
        <v>7.0556824623682797</v>
      </c>
      <c r="BI86" s="563">
        <f t="shared" si="35"/>
        <v>7.0556824623682797</v>
      </c>
      <c r="BJ86" s="563">
        <f t="shared" ref="BJ86:BS95" si="36">$AE86</f>
        <v>7.0556824623682797</v>
      </c>
      <c r="BK86" s="563">
        <f t="shared" si="36"/>
        <v>7.0556824623682797</v>
      </c>
      <c r="BL86" s="563">
        <f t="shared" si="36"/>
        <v>7.0556824623682797</v>
      </c>
      <c r="BM86" s="563">
        <f t="shared" si="36"/>
        <v>7.0556824623682797</v>
      </c>
      <c r="BN86" s="564">
        <f t="shared" si="36"/>
        <v>7.0556824623682797</v>
      </c>
      <c r="BO86" s="564">
        <f t="shared" si="36"/>
        <v>7.0556824623682797</v>
      </c>
      <c r="BP86" s="564">
        <f t="shared" si="36"/>
        <v>7.0556824623682797</v>
      </c>
      <c r="BQ86" s="564">
        <f t="shared" si="36"/>
        <v>7.0556824623682797</v>
      </c>
      <c r="BR86" s="564">
        <f t="shared" si="36"/>
        <v>7.0556824623682797</v>
      </c>
      <c r="BS86" s="564">
        <f t="shared" si="36"/>
        <v>7.0556824623682797</v>
      </c>
    </row>
    <row r="87" spans="1:71" s="18" customFormat="1" ht="12.75" customHeight="1">
      <c r="A87" s="554">
        <v>0</v>
      </c>
      <c r="B87" s="555" t="s">
        <v>441</v>
      </c>
      <c r="C87" s="556" t="s">
        <v>560</v>
      </c>
      <c r="D87" s="557" t="s">
        <v>422</v>
      </c>
      <c r="E87" s="556"/>
      <c r="F87" s="566">
        <v>4.2778679999999998</v>
      </c>
      <c r="G87" s="558">
        <f>F87*(1+EIA_AEO_OilForecast_2026!D$16)</f>
        <v>3.2757805533457098</v>
      </c>
      <c r="H87" s="558">
        <f>G87*(1+EIA_AEO_OilForecast_2026!E$16)</f>
        <v>3.7275891359793176</v>
      </c>
      <c r="I87" s="558">
        <f>H87*(1+EIA_AEO_OilForecast_2026!F$16)</f>
        <v>3.9945153349694542</v>
      </c>
      <c r="J87" s="558">
        <f>I87*(1+EIA_AEO_OilForecast_2026!G$16)</f>
        <v>4.1649569270730833</v>
      </c>
      <c r="K87" s="558">
        <f>J87*(1+EIA_AEO_OilForecast_2026!H$16)</f>
        <v>4.2758966402164011</v>
      </c>
      <c r="L87" s="558">
        <f>K87*(1+EIA_AEO_OilForecast_2026!I$16)</f>
        <v>4.2220953674653083</v>
      </c>
      <c r="M87" s="558">
        <f>L87*(1+EIA_AEO_OilForecast_2026!J$16)</f>
        <v>4.266453720477541</v>
      </c>
      <c r="N87" s="558">
        <f>M87*(1+EIA_AEO_OilForecast_2026!K$16)</f>
        <v>4.3574659686602519</v>
      </c>
      <c r="O87" s="558">
        <f>N87*(1+EIA_AEO_OilForecast_2026!L$16)</f>
        <v>4.4417610687374722</v>
      </c>
      <c r="P87" s="558">
        <f>O87*(1+EIA_AEO_OilForecast_2026!M$16)</f>
        <v>4.479505037552725</v>
      </c>
      <c r="Q87" s="558">
        <f>P87*(1+EIA_AEO_OilForecast_2026!N$16)</f>
        <v>4.5407181818291509</v>
      </c>
      <c r="R87" s="558">
        <f>Q87*(1+EIA_AEO_OilForecast_2026!O$16)</f>
        <v>4.6056817162874513</v>
      </c>
      <c r="S87" s="558">
        <f>R87*(1+EIA_AEO_OilForecast_2026!P$16)</f>
        <v>4.6612864463850423</v>
      </c>
      <c r="T87" s="558">
        <f>S87*(1+EIA_AEO_OilForecast_2026!Q$16)</f>
        <v>4.6913619950548</v>
      </c>
      <c r="U87" s="558">
        <f>T87*(1+EIA_AEO_OilForecast_2026!R$16)</f>
        <v>4.7360254222644409</v>
      </c>
      <c r="V87" s="558">
        <f>U87*(1+EIA_AEO_OilForecast_2026!S$16)</f>
        <v>4.7964275524616165</v>
      </c>
      <c r="W87" s="558">
        <f>V87*(1+EIA_AEO_OilForecast_2026!T$16)</f>
        <v>4.8209613357494341</v>
      </c>
      <c r="X87" s="558">
        <f>W87*(1+EIA_AEO_OilForecast_2026!U$16)</f>
        <v>4.8780088973880611</v>
      </c>
      <c r="Y87" s="558">
        <f>X87*(1+EIA_AEO_OilForecast_2026!V$16)</f>
        <v>4.9406102408912229</v>
      </c>
      <c r="Z87" s="558">
        <f>Y87*(1+EIA_AEO_OilForecast_2026!W$16)</f>
        <v>5.0781434806336598</v>
      </c>
      <c r="AA87" s="558">
        <f>Z87*(1+EIA_AEO_OilForecast_2026!X$16)</f>
        <v>5.1575861543139574</v>
      </c>
      <c r="AB87" s="558">
        <f>AA87*(1+EIA_AEO_OilForecast_2026!Y$16)</f>
        <v>5.2357764215872002</v>
      </c>
      <c r="AC87" s="558">
        <f>AB87*(1+EIA_AEO_OilForecast_2026!Z$16)</f>
        <v>5.3199833351282342</v>
      </c>
      <c r="AD87" s="558">
        <f>AC87*(1+EIA_AEO_OilForecast_2026!AA$16)</f>
        <v>5.3858175064318736</v>
      </c>
      <c r="AE87" s="558">
        <f>AD87*(1+EIA_AEO_OilForecast_2026!AB$16)</f>
        <v>5.4894417425659583</v>
      </c>
      <c r="AF87" s="559">
        <f t="shared" si="33"/>
        <v>5.4894417425659583</v>
      </c>
      <c r="AG87" s="559">
        <f t="shared" si="33"/>
        <v>5.4894417425659583</v>
      </c>
      <c r="AH87" s="559">
        <f t="shared" si="33"/>
        <v>5.4894417425659583</v>
      </c>
      <c r="AI87" s="559">
        <f t="shared" si="33"/>
        <v>5.4894417425659583</v>
      </c>
      <c r="AJ87" s="559">
        <f t="shared" si="33"/>
        <v>5.4894417425659583</v>
      </c>
      <c r="AK87" s="559">
        <f t="shared" si="33"/>
        <v>5.4894417425659583</v>
      </c>
      <c r="AL87" s="559">
        <f t="shared" si="33"/>
        <v>5.4894417425659583</v>
      </c>
      <c r="AM87" s="559">
        <f t="shared" si="33"/>
        <v>5.4894417425659583</v>
      </c>
      <c r="AN87" s="559">
        <f t="shared" si="33"/>
        <v>5.4894417425659583</v>
      </c>
      <c r="AO87" s="559">
        <f t="shared" si="33"/>
        <v>5.4894417425659583</v>
      </c>
      <c r="AP87" s="559">
        <f t="shared" si="34"/>
        <v>5.4894417425659583</v>
      </c>
      <c r="AQ87" s="559">
        <f t="shared" si="34"/>
        <v>5.4894417425659583</v>
      </c>
      <c r="AR87" s="559">
        <f t="shared" si="34"/>
        <v>5.4894417425659583</v>
      </c>
      <c r="AS87" s="559">
        <f t="shared" si="34"/>
        <v>5.4894417425659583</v>
      </c>
      <c r="AT87" s="559">
        <f t="shared" si="34"/>
        <v>5.4894417425659583</v>
      </c>
      <c r="AU87" s="559">
        <f t="shared" si="34"/>
        <v>5.4894417425659583</v>
      </c>
      <c r="AV87" s="559">
        <f t="shared" si="34"/>
        <v>5.4894417425659583</v>
      </c>
      <c r="AW87" s="559">
        <f t="shared" si="34"/>
        <v>5.4894417425659583</v>
      </c>
      <c r="AX87" s="559">
        <f t="shared" si="34"/>
        <v>5.4894417425659583</v>
      </c>
      <c r="AY87" s="559">
        <f t="shared" si="34"/>
        <v>5.4894417425659583</v>
      </c>
      <c r="AZ87" s="559">
        <f t="shared" si="35"/>
        <v>5.4894417425659583</v>
      </c>
      <c r="BA87" s="559">
        <f t="shared" si="35"/>
        <v>5.4894417425659583</v>
      </c>
      <c r="BB87" s="559">
        <f t="shared" si="35"/>
        <v>5.4894417425659583</v>
      </c>
      <c r="BC87" s="559">
        <f t="shared" si="35"/>
        <v>5.4894417425659583</v>
      </c>
      <c r="BD87" s="559">
        <f t="shared" si="35"/>
        <v>5.4894417425659583</v>
      </c>
      <c r="BE87" s="559">
        <f t="shared" si="35"/>
        <v>5.4894417425659583</v>
      </c>
      <c r="BF87" s="559">
        <f t="shared" si="35"/>
        <v>5.4894417425659583</v>
      </c>
      <c r="BG87" s="559">
        <f t="shared" si="35"/>
        <v>5.4894417425659583</v>
      </c>
      <c r="BH87" s="559">
        <f t="shared" si="35"/>
        <v>5.4894417425659583</v>
      </c>
      <c r="BI87" s="559">
        <f t="shared" si="35"/>
        <v>5.4894417425659583</v>
      </c>
      <c r="BJ87" s="559">
        <f t="shared" si="36"/>
        <v>5.4894417425659583</v>
      </c>
      <c r="BK87" s="559">
        <f t="shared" si="36"/>
        <v>5.4894417425659583</v>
      </c>
      <c r="BL87" s="559">
        <f t="shared" si="36"/>
        <v>5.4894417425659583</v>
      </c>
      <c r="BM87" s="559">
        <f t="shared" si="36"/>
        <v>5.4894417425659583</v>
      </c>
      <c r="BN87" s="560">
        <f t="shared" si="36"/>
        <v>5.4894417425659583</v>
      </c>
      <c r="BO87" s="560">
        <f t="shared" si="36"/>
        <v>5.4894417425659583</v>
      </c>
      <c r="BP87" s="560">
        <f t="shared" si="36"/>
        <v>5.4894417425659583</v>
      </c>
      <c r="BQ87" s="560">
        <f t="shared" si="36"/>
        <v>5.4894417425659583</v>
      </c>
      <c r="BR87" s="560">
        <f t="shared" si="36"/>
        <v>5.4894417425659583</v>
      </c>
      <c r="BS87" s="560">
        <f t="shared" si="36"/>
        <v>5.4894417425659583</v>
      </c>
    </row>
    <row r="88" spans="1:71" s="63" customFormat="1" ht="12.75" customHeight="1">
      <c r="A88" s="561">
        <v>0</v>
      </c>
      <c r="B88" s="553" t="s">
        <v>428</v>
      </c>
      <c r="C88" s="491" t="s">
        <v>435</v>
      </c>
      <c r="D88" s="551" t="s">
        <v>427</v>
      </c>
      <c r="E88" s="491" t="s">
        <v>430</v>
      </c>
      <c r="F88" s="565">
        <v>3.83</v>
      </c>
      <c r="G88" s="562">
        <f>F88*(1+EIA_AEO_OilForecast_2026!D$16)</f>
        <v>2.9328253044072583</v>
      </c>
      <c r="H88" s="562">
        <f>G88*(1+EIA_AEO_OilForecast_2026!E$16)</f>
        <v>3.3373321455455818</v>
      </c>
      <c r="I88" s="562">
        <f>H88*(1+EIA_AEO_OilForecast_2026!F$16)</f>
        <v>3.5763127176745542</v>
      </c>
      <c r="J88" s="562">
        <f>I88*(1+EIA_AEO_OilForecast_2026!G$16)</f>
        <v>3.7289100623698324</v>
      </c>
      <c r="K88" s="562">
        <f>J88*(1+EIA_AEO_OilForecast_2026!H$16)</f>
        <v>3.8282350301666197</v>
      </c>
      <c r="L88" s="562">
        <f>K88*(1+EIA_AEO_OilForecast_2026!I$16)</f>
        <v>3.78006643902807</v>
      </c>
      <c r="M88" s="562">
        <f>L88*(1+EIA_AEO_OilForecast_2026!J$16)</f>
        <v>3.8197807294261961</v>
      </c>
      <c r="N88" s="562">
        <f>M88*(1+EIA_AEO_OilForecast_2026!K$16)</f>
        <v>3.9012645224136802</v>
      </c>
      <c r="O88" s="562">
        <f>N88*(1+EIA_AEO_OilForecast_2026!L$16)</f>
        <v>3.9767344137931602</v>
      </c>
      <c r="P88" s="562">
        <f>O88*(1+EIA_AEO_OilForecast_2026!M$16)</f>
        <v>4.0105268077058334</v>
      </c>
      <c r="Q88" s="562">
        <f>P88*(1+EIA_AEO_OilForecast_2026!N$16)</f>
        <v>4.065331290354365</v>
      </c>
      <c r="R88" s="562">
        <f>Q88*(1+EIA_AEO_OilForecast_2026!O$16)</f>
        <v>4.1234935190569084</v>
      </c>
      <c r="S88" s="562">
        <f>R88*(1+EIA_AEO_OilForecast_2026!P$16)</f>
        <v>4.1732767560043253</v>
      </c>
      <c r="T88" s="562">
        <f>S88*(1+EIA_AEO_OilForecast_2026!Q$16)</f>
        <v>4.2002035689413235</v>
      </c>
      <c r="U88" s="562">
        <f>T88*(1+EIA_AEO_OilForecast_2026!R$16)</f>
        <v>4.2401909940355349</v>
      </c>
      <c r="V88" s="562">
        <f>U88*(1+EIA_AEO_OilForecast_2026!S$16)</f>
        <v>4.2942693710811062</v>
      </c>
      <c r="W88" s="562">
        <f>V88*(1+EIA_AEO_OilForecast_2026!T$16)</f>
        <v>4.3162346093709134</v>
      </c>
      <c r="X88" s="562">
        <f>W88*(1+EIA_AEO_OilForecast_2026!U$16)</f>
        <v>4.3673096217546385</v>
      </c>
      <c r="Y88" s="562">
        <f>X88*(1+EIA_AEO_OilForecast_2026!V$16)</f>
        <v>4.4233569672120279</v>
      </c>
      <c r="Z88" s="562">
        <f>Y88*(1+EIA_AEO_OilForecast_2026!W$16)</f>
        <v>4.5464912734163176</v>
      </c>
      <c r="AA88" s="562">
        <f>Z88*(1+EIA_AEO_OilForecast_2026!X$16)</f>
        <v>4.6176167593348962</v>
      </c>
      <c r="AB88" s="562">
        <f>AA88*(1+EIA_AEO_OilForecast_2026!Y$16)</f>
        <v>4.6876209585426603</v>
      </c>
      <c r="AC88" s="562">
        <f>AB88*(1+EIA_AEO_OilForecast_2026!Z$16)</f>
        <v>4.7630118960054713</v>
      </c>
      <c r="AD88" s="562">
        <f>AC88*(1+EIA_AEO_OilForecast_2026!AA$16)</f>
        <v>4.8219536109188201</v>
      </c>
      <c r="AE88" s="562">
        <f>AD88*(1+EIA_AEO_OilForecast_2026!AB$16)</f>
        <v>4.9147289897742557</v>
      </c>
      <c r="AF88" s="563">
        <f t="shared" si="33"/>
        <v>4.9147289897742557</v>
      </c>
      <c r="AG88" s="563">
        <f t="shared" si="33"/>
        <v>4.9147289897742557</v>
      </c>
      <c r="AH88" s="563">
        <f t="shared" si="33"/>
        <v>4.9147289897742557</v>
      </c>
      <c r="AI88" s="563">
        <f t="shared" si="33"/>
        <v>4.9147289897742557</v>
      </c>
      <c r="AJ88" s="563">
        <f t="shared" si="33"/>
        <v>4.9147289897742557</v>
      </c>
      <c r="AK88" s="563">
        <f t="shared" si="33"/>
        <v>4.9147289897742557</v>
      </c>
      <c r="AL88" s="563">
        <f t="shared" si="33"/>
        <v>4.9147289897742557</v>
      </c>
      <c r="AM88" s="563">
        <f t="shared" si="33"/>
        <v>4.9147289897742557</v>
      </c>
      <c r="AN88" s="563">
        <f t="shared" si="33"/>
        <v>4.9147289897742557</v>
      </c>
      <c r="AO88" s="563">
        <f t="shared" si="33"/>
        <v>4.9147289897742557</v>
      </c>
      <c r="AP88" s="563">
        <f t="shared" si="34"/>
        <v>4.9147289897742557</v>
      </c>
      <c r="AQ88" s="563">
        <f t="shared" si="34"/>
        <v>4.9147289897742557</v>
      </c>
      <c r="AR88" s="563">
        <f t="shared" si="34"/>
        <v>4.9147289897742557</v>
      </c>
      <c r="AS88" s="563">
        <f t="shared" si="34"/>
        <v>4.9147289897742557</v>
      </c>
      <c r="AT88" s="563">
        <f t="shared" si="34"/>
        <v>4.9147289897742557</v>
      </c>
      <c r="AU88" s="563">
        <f t="shared" si="34"/>
        <v>4.9147289897742557</v>
      </c>
      <c r="AV88" s="563">
        <f t="shared" si="34"/>
        <v>4.9147289897742557</v>
      </c>
      <c r="AW88" s="563">
        <f t="shared" si="34"/>
        <v>4.9147289897742557</v>
      </c>
      <c r="AX88" s="563">
        <f t="shared" si="34"/>
        <v>4.9147289897742557</v>
      </c>
      <c r="AY88" s="563">
        <f t="shared" si="34"/>
        <v>4.9147289897742557</v>
      </c>
      <c r="AZ88" s="563">
        <f t="shared" si="35"/>
        <v>4.9147289897742557</v>
      </c>
      <c r="BA88" s="563">
        <f t="shared" si="35"/>
        <v>4.9147289897742557</v>
      </c>
      <c r="BB88" s="563">
        <f t="shared" si="35"/>
        <v>4.9147289897742557</v>
      </c>
      <c r="BC88" s="563">
        <f t="shared" si="35"/>
        <v>4.9147289897742557</v>
      </c>
      <c r="BD88" s="563">
        <f t="shared" si="35"/>
        <v>4.9147289897742557</v>
      </c>
      <c r="BE88" s="563">
        <f t="shared" si="35"/>
        <v>4.9147289897742557</v>
      </c>
      <c r="BF88" s="563">
        <f t="shared" si="35"/>
        <v>4.9147289897742557</v>
      </c>
      <c r="BG88" s="563">
        <f t="shared" si="35"/>
        <v>4.9147289897742557</v>
      </c>
      <c r="BH88" s="563">
        <f t="shared" si="35"/>
        <v>4.9147289897742557</v>
      </c>
      <c r="BI88" s="563">
        <f t="shared" si="35"/>
        <v>4.9147289897742557</v>
      </c>
      <c r="BJ88" s="563">
        <f t="shared" si="36"/>
        <v>4.9147289897742557</v>
      </c>
      <c r="BK88" s="563">
        <f t="shared" si="36"/>
        <v>4.9147289897742557</v>
      </c>
      <c r="BL88" s="563">
        <f t="shared" si="36"/>
        <v>4.9147289897742557</v>
      </c>
      <c r="BM88" s="563">
        <f t="shared" si="36"/>
        <v>4.9147289897742557</v>
      </c>
      <c r="BN88" s="564">
        <f t="shared" si="36"/>
        <v>4.9147289897742557</v>
      </c>
      <c r="BO88" s="564">
        <f t="shared" si="36"/>
        <v>4.9147289897742557</v>
      </c>
      <c r="BP88" s="564">
        <f t="shared" si="36"/>
        <v>4.9147289897742557</v>
      </c>
      <c r="BQ88" s="564">
        <f t="shared" si="36"/>
        <v>4.9147289897742557</v>
      </c>
      <c r="BR88" s="564">
        <f t="shared" si="36"/>
        <v>4.9147289897742557</v>
      </c>
      <c r="BS88" s="564">
        <f t="shared" si="36"/>
        <v>4.9147289897742557</v>
      </c>
    </row>
    <row r="89" spans="1:71" s="18" customFormat="1" ht="12.75" customHeight="1">
      <c r="A89" s="677">
        <v>1</v>
      </c>
      <c r="B89" s="681" t="s">
        <v>561</v>
      </c>
      <c r="C89" s="682" t="s">
        <v>562</v>
      </c>
      <c r="D89" s="684" t="s">
        <v>459</v>
      </c>
      <c r="E89" s="682" t="s">
        <v>552</v>
      </c>
      <c r="F89" s="686">
        <v>4.9000000000000004</v>
      </c>
      <c r="G89" s="690">
        <f>F89*(1+EIA_AEO_OilForecast_2026!D$16)</f>
        <v>3.75217858788396</v>
      </c>
      <c r="H89" s="690">
        <f>G89*(1+EIA_AEO_OilForecast_2026!E$16)</f>
        <v>4.2696938676692824</v>
      </c>
      <c r="I89" s="690">
        <f>H89*(1+EIA_AEO_OilForecast_2026!F$16)</f>
        <v>4.575439247155435</v>
      </c>
      <c r="J89" s="690">
        <f>I89*(1+EIA_AEO_OilForecast_2026!G$16)</f>
        <v>4.7706682260084019</v>
      </c>
      <c r="K89" s="690">
        <f>J89*(1+EIA_AEO_OilForecast_2026!H$16)</f>
        <v>4.8977419445995922</v>
      </c>
      <c r="L89" s="690">
        <f>K89*(1+EIA_AEO_OilForecast_2026!I$16)</f>
        <v>4.8361163319158083</v>
      </c>
      <c r="M89" s="690">
        <f>L89*(1+EIA_AEO_OilForecast_2026!J$16)</f>
        <v>4.8869257373859956</v>
      </c>
      <c r="N89" s="690">
        <f>M89*(1+EIA_AEO_OilForecast_2026!K$16)</f>
        <v>4.9911739320697217</v>
      </c>
      <c r="O89" s="690">
        <f>N89*(1+EIA_AEO_OilForecast_2026!L$16)</f>
        <v>5.0877281011975155</v>
      </c>
      <c r="P89" s="690">
        <f>O89*(1+EIA_AEO_OilForecast_2026!M$16)</f>
        <v>5.1309611900152952</v>
      </c>
      <c r="Q89" s="690">
        <f>P89*(1+EIA_AEO_OilForecast_2026!N$16)</f>
        <v>5.2010765855708581</v>
      </c>
      <c r="R89" s="690">
        <f>Q89*(1+EIA_AEO_OilForecast_2026!O$16)</f>
        <v>5.2754877920049212</v>
      </c>
      <c r="S89" s="690">
        <f>R89*(1+EIA_AEO_OilForecast_2026!P$16)</f>
        <v>5.3391791395355588</v>
      </c>
      <c r="T89" s="690">
        <f>S89*(1+EIA_AEO_OilForecast_2026!Q$16)</f>
        <v>5.373628586896209</v>
      </c>
      <c r="U89" s="690">
        <f>T89*(1+EIA_AEO_OilForecast_2026!R$16)</f>
        <v>5.4247874336224848</v>
      </c>
      <c r="V89" s="690">
        <f>U89*(1+EIA_AEO_OilForecast_2026!S$16)</f>
        <v>5.4939738690071582</v>
      </c>
      <c r="W89" s="690">
        <f>V89*(1+EIA_AEO_OilForecast_2026!T$16)</f>
        <v>5.5220756099001225</v>
      </c>
      <c r="X89" s="690">
        <f>W89*(1+EIA_AEO_OilForecast_2026!U$16)</f>
        <v>5.5874196205215982</v>
      </c>
      <c r="Y89" s="690">
        <f>X89*(1+EIA_AEO_OilForecast_2026!V$16)</f>
        <v>5.6591251016550723</v>
      </c>
      <c r="Z89" s="690">
        <f>Y89*(1+EIA_AEO_OilForecast_2026!W$16)</f>
        <v>5.8166598537180016</v>
      </c>
      <c r="AA89" s="690">
        <f>Z89*(1+EIA_AEO_OilForecast_2026!X$16)</f>
        <v>5.9076559061986895</v>
      </c>
      <c r="AB89" s="690">
        <f>AA89*(1+EIA_AEO_OilForecast_2026!Y$16)</f>
        <v>5.9972174143235053</v>
      </c>
      <c r="AC89" s="690">
        <f>AB89*(1+EIA_AEO_OilForecast_2026!Z$16)</f>
        <v>6.0936705719130027</v>
      </c>
      <c r="AD89" s="690">
        <f>AC89*(1+EIA_AEO_OilForecast_2026!AA$16)</f>
        <v>6.1690790322460076</v>
      </c>
      <c r="AE89" s="690">
        <f>AD89*(1+EIA_AEO_OilForecast_2026!AB$16)</f>
        <v>6.2877733811733272</v>
      </c>
      <c r="AF89" s="694">
        <f t="shared" si="33"/>
        <v>6.2877733811733272</v>
      </c>
      <c r="AG89" s="694">
        <f t="shared" si="33"/>
        <v>6.2877733811733272</v>
      </c>
      <c r="AH89" s="694">
        <f t="shared" si="33"/>
        <v>6.2877733811733272</v>
      </c>
      <c r="AI89" s="694">
        <f t="shared" si="33"/>
        <v>6.2877733811733272</v>
      </c>
      <c r="AJ89" s="694">
        <f t="shared" si="33"/>
        <v>6.2877733811733272</v>
      </c>
      <c r="AK89" s="694">
        <f t="shared" si="33"/>
        <v>6.2877733811733272</v>
      </c>
      <c r="AL89" s="694">
        <f t="shared" si="33"/>
        <v>6.2877733811733272</v>
      </c>
      <c r="AM89" s="694">
        <f t="shared" si="33"/>
        <v>6.2877733811733272</v>
      </c>
      <c r="AN89" s="694">
        <f t="shared" si="33"/>
        <v>6.2877733811733272</v>
      </c>
      <c r="AO89" s="694">
        <f t="shared" si="33"/>
        <v>6.2877733811733272</v>
      </c>
      <c r="AP89" s="694">
        <f t="shared" si="34"/>
        <v>6.2877733811733272</v>
      </c>
      <c r="AQ89" s="694">
        <f t="shared" si="34"/>
        <v>6.2877733811733272</v>
      </c>
      <c r="AR89" s="694">
        <f t="shared" si="34"/>
        <v>6.2877733811733272</v>
      </c>
      <c r="AS89" s="694">
        <f t="shared" si="34"/>
        <v>6.2877733811733272</v>
      </c>
      <c r="AT89" s="694">
        <f t="shared" si="34"/>
        <v>6.2877733811733272</v>
      </c>
      <c r="AU89" s="694">
        <f t="shared" si="34"/>
        <v>6.2877733811733272</v>
      </c>
      <c r="AV89" s="694">
        <f t="shared" si="34"/>
        <v>6.2877733811733272</v>
      </c>
      <c r="AW89" s="694">
        <f t="shared" si="34"/>
        <v>6.2877733811733272</v>
      </c>
      <c r="AX89" s="694">
        <f t="shared" si="34"/>
        <v>6.2877733811733272</v>
      </c>
      <c r="AY89" s="694">
        <f t="shared" si="34"/>
        <v>6.2877733811733272</v>
      </c>
      <c r="AZ89" s="694">
        <f t="shared" si="35"/>
        <v>6.2877733811733272</v>
      </c>
      <c r="BA89" s="694">
        <f t="shared" si="35"/>
        <v>6.2877733811733272</v>
      </c>
      <c r="BB89" s="694">
        <f t="shared" si="35"/>
        <v>6.2877733811733272</v>
      </c>
      <c r="BC89" s="694">
        <f t="shared" si="35"/>
        <v>6.2877733811733272</v>
      </c>
      <c r="BD89" s="694">
        <f t="shared" si="35"/>
        <v>6.2877733811733272</v>
      </c>
      <c r="BE89" s="694">
        <f t="shared" si="35"/>
        <v>6.2877733811733272</v>
      </c>
      <c r="BF89" s="694">
        <f t="shared" si="35"/>
        <v>6.2877733811733272</v>
      </c>
      <c r="BG89" s="694">
        <f t="shared" si="35"/>
        <v>6.2877733811733272</v>
      </c>
      <c r="BH89" s="694">
        <f t="shared" si="35"/>
        <v>6.2877733811733272</v>
      </c>
      <c r="BI89" s="694">
        <f t="shared" si="35"/>
        <v>6.2877733811733272</v>
      </c>
      <c r="BJ89" s="694">
        <f t="shared" si="36"/>
        <v>6.2877733811733272</v>
      </c>
      <c r="BK89" s="694">
        <f t="shared" si="36"/>
        <v>6.2877733811733272</v>
      </c>
      <c r="BL89" s="694">
        <f t="shared" si="36"/>
        <v>6.2877733811733272</v>
      </c>
      <c r="BM89" s="694">
        <f t="shared" si="36"/>
        <v>6.2877733811733272</v>
      </c>
      <c r="BN89" s="698">
        <f t="shared" si="36"/>
        <v>6.2877733811733272</v>
      </c>
      <c r="BO89" s="698">
        <f t="shared" si="36"/>
        <v>6.2877733811733272</v>
      </c>
      <c r="BP89" s="698">
        <f t="shared" si="36"/>
        <v>6.2877733811733272</v>
      </c>
      <c r="BQ89" s="698">
        <f t="shared" si="36"/>
        <v>6.2877733811733272</v>
      </c>
      <c r="BR89" s="698">
        <f t="shared" si="36"/>
        <v>6.2877733811733272</v>
      </c>
      <c r="BS89" s="698">
        <f t="shared" si="36"/>
        <v>6.2877733811733272</v>
      </c>
    </row>
    <row r="90" spans="1:71" s="63" customFormat="1" ht="12.75" customHeight="1">
      <c r="A90" s="678">
        <v>0</v>
      </c>
      <c r="B90" s="680" t="s">
        <v>441</v>
      </c>
      <c r="C90" s="492" t="s">
        <v>563</v>
      </c>
      <c r="D90" s="683" t="s">
        <v>422</v>
      </c>
      <c r="E90" s="492"/>
      <c r="F90" s="687">
        <v>4.6022869999999996</v>
      </c>
      <c r="G90" s="691">
        <f>F90*(1+EIA_AEO_OilForecast_2026!D$16)</f>
        <v>3.5242046401421843</v>
      </c>
      <c r="H90" s="691">
        <f>G90*(1+EIA_AEO_OilForecast_2026!E$16)</f>
        <v>4.0102768532967463</v>
      </c>
      <c r="I90" s="691">
        <f>H90*(1+EIA_AEO_OilForecast_2026!F$16)</f>
        <v>4.2974458298924985</v>
      </c>
      <c r="J90" s="691">
        <f>I90*(1+EIA_AEO_OilForecast_2026!G$16)</f>
        <v>4.4808131342594955</v>
      </c>
      <c r="K90" s="691">
        <f>J90*(1+EIA_AEO_OilForecast_2026!H$16)</f>
        <v>4.6001661389766157</v>
      </c>
      <c r="L90" s="691">
        <f>K90*(1+EIA_AEO_OilForecast_2026!I$16)</f>
        <v>4.5422847601762859</v>
      </c>
      <c r="M90" s="691">
        <f>L90*(1+EIA_AEO_OilForecast_2026!J$16)</f>
        <v>4.5900071002320351</v>
      </c>
      <c r="N90" s="691">
        <f>M90*(1+EIA_AEO_OilForecast_2026!K$16)</f>
        <v>4.6879214086333372</v>
      </c>
      <c r="O90" s="691">
        <f>N90*(1+EIA_AEO_OilForecast_2026!L$16)</f>
        <v>4.7786091631991834</v>
      </c>
      <c r="P90" s="691">
        <f>O90*(1+EIA_AEO_OilForecast_2026!M$16)</f>
        <v>4.8192155065942677</v>
      </c>
      <c r="Q90" s="691">
        <f>P90*(1+EIA_AEO_OilForecast_2026!N$16)</f>
        <v>4.8850708481177829</v>
      </c>
      <c r="R90" s="691">
        <f>Q90*(1+EIA_AEO_OilForecast_2026!O$16)</f>
        <v>4.9549609966944779</v>
      </c>
      <c r="S90" s="691">
        <f>R90*(1+EIA_AEO_OilForecast_2026!P$16)</f>
        <v>5.0147826009297303</v>
      </c>
      <c r="T90" s="691">
        <f>S90*(1+EIA_AEO_OilForecast_2026!Q$16)</f>
        <v>5.0471389772042414</v>
      </c>
      <c r="U90" s="691">
        <f>T90*(1+EIA_AEO_OilForecast_2026!R$16)</f>
        <v>5.0951895272498193</v>
      </c>
      <c r="V90" s="691">
        <f>U90*(1+EIA_AEO_OilForecast_2026!S$16)</f>
        <v>5.1601723501370076</v>
      </c>
      <c r="W90" s="691">
        <f>V90*(1+EIA_AEO_OilForecast_2026!T$16)</f>
        <v>5.1865666923388565</v>
      </c>
      <c r="X90" s="691">
        <f>W90*(1+EIA_AEO_OilForecast_2026!U$16)</f>
        <v>5.2479405475656078</v>
      </c>
      <c r="Y90" s="691">
        <f>X90*(1+EIA_AEO_OilForecast_2026!V$16)</f>
        <v>5.3152893646369002</v>
      </c>
      <c r="Z90" s="691">
        <f>Y90*(1+EIA_AEO_OilForecast_2026!W$16)</f>
        <v>5.4632526588139294</v>
      </c>
      <c r="AA90" s="691">
        <f>Z90*(1+EIA_AEO_OilForecast_2026!X$16)</f>
        <v>5.5487199954227435</v>
      </c>
      <c r="AB90" s="691">
        <f>AA90*(1+EIA_AEO_OilForecast_2026!Y$16)</f>
        <v>5.6328399473703419</v>
      </c>
      <c r="AC90" s="691">
        <f>AB90*(1+EIA_AEO_OilForecast_2026!Z$16)</f>
        <v>5.7234328276321973</v>
      </c>
      <c r="AD90" s="691">
        <f>AC90*(1+EIA_AEO_OilForecast_2026!AA$16)</f>
        <v>5.7942596391996677</v>
      </c>
      <c r="AE90" s="691">
        <f>AD90*(1+EIA_AEO_OilForecast_2026!AB$16)</f>
        <v>5.9057423859428644</v>
      </c>
      <c r="AF90" s="695">
        <f t="shared" si="33"/>
        <v>5.9057423859428644</v>
      </c>
      <c r="AG90" s="695">
        <f t="shared" si="33"/>
        <v>5.9057423859428644</v>
      </c>
      <c r="AH90" s="695">
        <f t="shared" si="33"/>
        <v>5.9057423859428644</v>
      </c>
      <c r="AI90" s="695">
        <f t="shared" si="33"/>
        <v>5.9057423859428644</v>
      </c>
      <c r="AJ90" s="695">
        <f t="shared" si="33"/>
        <v>5.9057423859428644</v>
      </c>
      <c r="AK90" s="695">
        <f t="shared" si="33"/>
        <v>5.9057423859428644</v>
      </c>
      <c r="AL90" s="695">
        <f t="shared" si="33"/>
        <v>5.9057423859428644</v>
      </c>
      <c r="AM90" s="695">
        <f t="shared" si="33"/>
        <v>5.9057423859428644</v>
      </c>
      <c r="AN90" s="695">
        <f t="shared" si="33"/>
        <v>5.9057423859428644</v>
      </c>
      <c r="AO90" s="695">
        <f t="shared" si="33"/>
        <v>5.9057423859428644</v>
      </c>
      <c r="AP90" s="695">
        <f t="shared" si="34"/>
        <v>5.9057423859428644</v>
      </c>
      <c r="AQ90" s="695">
        <f t="shared" si="34"/>
        <v>5.9057423859428644</v>
      </c>
      <c r="AR90" s="695">
        <f t="shared" si="34"/>
        <v>5.9057423859428644</v>
      </c>
      <c r="AS90" s="695">
        <f t="shared" si="34"/>
        <v>5.9057423859428644</v>
      </c>
      <c r="AT90" s="695">
        <f t="shared" si="34"/>
        <v>5.9057423859428644</v>
      </c>
      <c r="AU90" s="695">
        <f t="shared" si="34"/>
        <v>5.9057423859428644</v>
      </c>
      <c r="AV90" s="695">
        <f t="shared" si="34"/>
        <v>5.9057423859428644</v>
      </c>
      <c r="AW90" s="695">
        <f t="shared" si="34"/>
        <v>5.9057423859428644</v>
      </c>
      <c r="AX90" s="695">
        <f t="shared" si="34"/>
        <v>5.9057423859428644</v>
      </c>
      <c r="AY90" s="695">
        <f t="shared" si="34"/>
        <v>5.9057423859428644</v>
      </c>
      <c r="AZ90" s="695">
        <f t="shared" si="35"/>
        <v>5.9057423859428644</v>
      </c>
      <c r="BA90" s="695">
        <f t="shared" si="35"/>
        <v>5.9057423859428644</v>
      </c>
      <c r="BB90" s="695">
        <f t="shared" si="35"/>
        <v>5.9057423859428644</v>
      </c>
      <c r="BC90" s="695">
        <f t="shared" si="35"/>
        <v>5.9057423859428644</v>
      </c>
      <c r="BD90" s="695">
        <f t="shared" si="35"/>
        <v>5.9057423859428644</v>
      </c>
      <c r="BE90" s="695">
        <f t="shared" si="35"/>
        <v>5.9057423859428644</v>
      </c>
      <c r="BF90" s="695">
        <f t="shared" si="35"/>
        <v>5.9057423859428644</v>
      </c>
      <c r="BG90" s="695">
        <f t="shared" si="35"/>
        <v>5.9057423859428644</v>
      </c>
      <c r="BH90" s="695">
        <f t="shared" si="35"/>
        <v>5.9057423859428644</v>
      </c>
      <c r="BI90" s="695">
        <f t="shared" si="35"/>
        <v>5.9057423859428644</v>
      </c>
      <c r="BJ90" s="695">
        <f t="shared" si="36"/>
        <v>5.9057423859428644</v>
      </c>
      <c r="BK90" s="695">
        <f t="shared" si="36"/>
        <v>5.9057423859428644</v>
      </c>
      <c r="BL90" s="695">
        <f t="shared" si="36"/>
        <v>5.9057423859428644</v>
      </c>
      <c r="BM90" s="695">
        <f t="shared" si="36"/>
        <v>5.9057423859428644</v>
      </c>
      <c r="BN90" s="699">
        <f t="shared" si="36"/>
        <v>5.9057423859428644</v>
      </c>
      <c r="BO90" s="699">
        <f t="shared" si="36"/>
        <v>5.9057423859428644</v>
      </c>
      <c r="BP90" s="699">
        <f t="shared" si="36"/>
        <v>5.9057423859428644</v>
      </c>
      <c r="BQ90" s="699">
        <f t="shared" si="36"/>
        <v>5.9057423859428644</v>
      </c>
      <c r="BR90" s="699">
        <f t="shared" si="36"/>
        <v>5.9057423859428644</v>
      </c>
      <c r="BS90" s="699">
        <f t="shared" si="36"/>
        <v>5.9057423859428644</v>
      </c>
    </row>
    <row r="91" spans="1:71" s="18" customFormat="1" ht="12.75" customHeight="1">
      <c r="A91" s="677">
        <v>0</v>
      </c>
      <c r="B91" s="681" t="s">
        <v>564</v>
      </c>
      <c r="C91" s="682" t="s">
        <v>565</v>
      </c>
      <c r="D91" s="684" t="s">
        <v>459</v>
      </c>
      <c r="E91" s="682" t="s">
        <v>500</v>
      </c>
      <c r="F91" s="686">
        <v>3.25</v>
      </c>
      <c r="G91" s="690">
        <f>F91*(1+EIA_AEO_OilForecast_2026!D$16)</f>
        <v>2.4886898797189527</v>
      </c>
      <c r="H91" s="690">
        <f>G91*(1+EIA_AEO_OilForecast_2026!E$16)</f>
        <v>2.8319398101888096</v>
      </c>
      <c r="I91" s="690">
        <f>H91*(1+EIA_AEO_OilForecast_2026!F$16)</f>
        <v>3.0347301129092168</v>
      </c>
      <c r="J91" s="690">
        <f>I91*(1+EIA_AEO_OilForecast_2026!G$16)</f>
        <v>3.1642187213321029</v>
      </c>
      <c r="K91" s="690">
        <f>J91*(1+EIA_AEO_OilForecast_2026!H$16)</f>
        <v>3.2485023101936066</v>
      </c>
      <c r="L91" s="690">
        <f>K91*(1+EIA_AEO_OilForecast_2026!I$16)</f>
        <v>3.207628179331913</v>
      </c>
      <c r="M91" s="690">
        <f>L91*(1+EIA_AEO_OilForecast_2026!J$16)</f>
        <v>3.2413282952049967</v>
      </c>
      <c r="N91" s="690">
        <f>M91*(1+EIA_AEO_OilForecast_2026!K$16)</f>
        <v>3.310472505964611</v>
      </c>
      <c r="O91" s="690">
        <f>N91*(1+EIA_AEO_OilForecast_2026!L$16)</f>
        <v>3.3745135365085561</v>
      </c>
      <c r="P91" s="690">
        <f>O91*(1+EIA_AEO_OilForecast_2026!M$16)</f>
        <v>3.4031885443978998</v>
      </c>
      <c r="Q91" s="690">
        <f>P91*(1+EIA_AEO_OilForecast_2026!N$16)</f>
        <v>3.4496936536949572</v>
      </c>
      <c r="R91" s="690">
        <f>Q91*(1+EIA_AEO_OilForecast_2026!O$16)</f>
        <v>3.4990480253093867</v>
      </c>
      <c r="S91" s="690">
        <f>R91*(1+EIA_AEO_OilForecast_2026!P$16)</f>
        <v>3.5412922864266467</v>
      </c>
      <c r="T91" s="690">
        <f>S91*(1+EIA_AEO_OilForecast_2026!Q$16)</f>
        <v>3.5641414096760577</v>
      </c>
      <c r="U91" s="690">
        <f>T91*(1+EIA_AEO_OilForecast_2026!R$16)</f>
        <v>3.5980732978108327</v>
      </c>
      <c r="V91" s="690">
        <f>U91*(1+EIA_AEO_OilForecast_2026!S$16)</f>
        <v>3.6439622600557691</v>
      </c>
      <c r="W91" s="690">
        <f>V91*(1+EIA_AEO_OilForecast_2026!T$16)</f>
        <v>3.6626011698317149</v>
      </c>
      <c r="X91" s="690">
        <f>W91*(1+EIA_AEO_OilForecast_2026!U$16)</f>
        <v>3.7059415850398367</v>
      </c>
      <c r="Y91" s="690">
        <f>X91*(1+EIA_AEO_OilForecast_2026!V$16)</f>
        <v>3.7535013429344879</v>
      </c>
      <c r="Z91" s="690">
        <f>Y91*(1+EIA_AEO_OilForecast_2026!W$16)</f>
        <v>3.8579886784864308</v>
      </c>
      <c r="AA91" s="690">
        <f>Z91*(1+EIA_AEO_OilForecast_2026!X$16)</f>
        <v>3.9183432030909691</v>
      </c>
      <c r="AB91" s="690">
        <f>AA91*(1+EIA_AEO_OilForecast_2026!Y$16)</f>
        <v>3.9777462441941629</v>
      </c>
      <c r="AC91" s="690">
        <f>AB91*(1+EIA_AEO_OilForecast_2026!Z$16)</f>
        <v>4.0417202772892376</v>
      </c>
      <c r="AD91" s="690">
        <f>AC91*(1+EIA_AEO_OilForecast_2026!AA$16)</f>
        <v>4.0917360928162312</v>
      </c>
      <c r="AE91" s="690">
        <f>AD91*(1+EIA_AEO_OilForecast_2026!AB$16)</f>
        <v>4.1704619364925142</v>
      </c>
      <c r="AF91" s="694">
        <f t="shared" si="33"/>
        <v>4.1704619364925142</v>
      </c>
      <c r="AG91" s="694">
        <f t="shared" si="33"/>
        <v>4.1704619364925142</v>
      </c>
      <c r="AH91" s="694">
        <f t="shared" si="33"/>
        <v>4.1704619364925142</v>
      </c>
      <c r="AI91" s="694">
        <f t="shared" si="33"/>
        <v>4.1704619364925142</v>
      </c>
      <c r="AJ91" s="694">
        <f t="shared" si="33"/>
        <v>4.1704619364925142</v>
      </c>
      <c r="AK91" s="694">
        <f t="shared" si="33"/>
        <v>4.1704619364925142</v>
      </c>
      <c r="AL91" s="694">
        <f t="shared" si="33"/>
        <v>4.1704619364925142</v>
      </c>
      <c r="AM91" s="694">
        <f t="shared" si="33"/>
        <v>4.1704619364925142</v>
      </c>
      <c r="AN91" s="694">
        <f t="shared" si="33"/>
        <v>4.1704619364925142</v>
      </c>
      <c r="AO91" s="694">
        <f t="shared" si="33"/>
        <v>4.1704619364925142</v>
      </c>
      <c r="AP91" s="694">
        <f t="shared" si="34"/>
        <v>4.1704619364925142</v>
      </c>
      <c r="AQ91" s="694">
        <f t="shared" si="34"/>
        <v>4.1704619364925142</v>
      </c>
      <c r="AR91" s="694">
        <f t="shared" si="34"/>
        <v>4.1704619364925142</v>
      </c>
      <c r="AS91" s="694">
        <f t="shared" si="34"/>
        <v>4.1704619364925142</v>
      </c>
      <c r="AT91" s="694">
        <f t="shared" si="34"/>
        <v>4.1704619364925142</v>
      </c>
      <c r="AU91" s="694">
        <f t="shared" si="34"/>
        <v>4.1704619364925142</v>
      </c>
      <c r="AV91" s="694">
        <f t="shared" si="34"/>
        <v>4.1704619364925142</v>
      </c>
      <c r="AW91" s="694">
        <f t="shared" si="34"/>
        <v>4.1704619364925142</v>
      </c>
      <c r="AX91" s="694">
        <f t="shared" si="34"/>
        <v>4.1704619364925142</v>
      </c>
      <c r="AY91" s="694">
        <f t="shared" si="34"/>
        <v>4.1704619364925142</v>
      </c>
      <c r="AZ91" s="694">
        <f t="shared" si="35"/>
        <v>4.1704619364925142</v>
      </c>
      <c r="BA91" s="694">
        <f t="shared" si="35"/>
        <v>4.1704619364925142</v>
      </c>
      <c r="BB91" s="694">
        <f t="shared" si="35"/>
        <v>4.1704619364925142</v>
      </c>
      <c r="BC91" s="694">
        <f t="shared" si="35"/>
        <v>4.1704619364925142</v>
      </c>
      <c r="BD91" s="694">
        <f t="shared" si="35"/>
        <v>4.1704619364925142</v>
      </c>
      <c r="BE91" s="694">
        <f t="shared" si="35"/>
        <v>4.1704619364925142</v>
      </c>
      <c r="BF91" s="694">
        <f t="shared" si="35"/>
        <v>4.1704619364925142</v>
      </c>
      <c r="BG91" s="694">
        <f t="shared" si="35"/>
        <v>4.1704619364925142</v>
      </c>
      <c r="BH91" s="694">
        <f t="shared" si="35"/>
        <v>4.1704619364925142</v>
      </c>
      <c r="BI91" s="694">
        <f t="shared" si="35"/>
        <v>4.1704619364925142</v>
      </c>
      <c r="BJ91" s="694">
        <f t="shared" si="36"/>
        <v>4.1704619364925142</v>
      </c>
      <c r="BK91" s="694">
        <f t="shared" si="36"/>
        <v>4.1704619364925142</v>
      </c>
      <c r="BL91" s="694">
        <f t="shared" si="36"/>
        <v>4.1704619364925142</v>
      </c>
      <c r="BM91" s="694">
        <f t="shared" si="36"/>
        <v>4.1704619364925142</v>
      </c>
      <c r="BN91" s="698">
        <f t="shared" si="36"/>
        <v>4.1704619364925142</v>
      </c>
      <c r="BO91" s="698">
        <f t="shared" si="36"/>
        <v>4.1704619364925142</v>
      </c>
      <c r="BP91" s="698">
        <f t="shared" si="36"/>
        <v>4.1704619364925142</v>
      </c>
      <c r="BQ91" s="698">
        <f t="shared" si="36"/>
        <v>4.1704619364925142</v>
      </c>
      <c r="BR91" s="698">
        <f t="shared" si="36"/>
        <v>4.1704619364925142</v>
      </c>
      <c r="BS91" s="698">
        <f t="shared" si="36"/>
        <v>4.1704619364925142</v>
      </c>
    </row>
    <row r="92" spans="1:71" s="63" customFormat="1" ht="12.75" customHeight="1">
      <c r="A92" s="678">
        <v>0</v>
      </c>
      <c r="B92" s="680" t="s">
        <v>566</v>
      </c>
      <c r="C92" s="492" t="s">
        <v>567</v>
      </c>
      <c r="D92" s="683" t="s">
        <v>568</v>
      </c>
      <c r="E92" s="492"/>
      <c r="F92" s="687">
        <v>4.843642</v>
      </c>
      <c r="G92" s="691">
        <f>F92*(1+EIA_AEO_OilForecast_2026!D$16)</f>
        <v>3.7090224081174363</v>
      </c>
      <c r="H92" s="691">
        <f>G92*(1+EIA_AEO_OilForecast_2026!E$16)</f>
        <v>4.2205854172623223</v>
      </c>
      <c r="I92" s="691">
        <f>H92*(1+EIA_AEO_OilForecast_2026!F$16)</f>
        <v>4.5228142257082542</v>
      </c>
      <c r="J92" s="691">
        <f>I92*(1+EIA_AEO_OilForecast_2026!G$16)</f>
        <v>4.7157977525632218</v>
      </c>
      <c r="K92" s="691">
        <f>J92*(1+EIA_AEO_OilForecast_2026!H$16)</f>
        <v>4.8414099159233173</v>
      </c>
      <c r="L92" s="691">
        <f>K92*(1+EIA_AEO_OilForecast_2026!I$16)</f>
        <v>4.780493098398642</v>
      </c>
      <c r="M92" s="691">
        <f>L92*(1+EIA_AEO_OilForecast_2026!J$16)</f>
        <v>4.8307181127517911</v>
      </c>
      <c r="N92" s="691">
        <f>M92*(1+EIA_AEO_OilForecast_2026!K$16)</f>
        <v>4.9337672829955199</v>
      </c>
      <c r="O92" s="691">
        <f>N92*(1+EIA_AEO_OilForecast_2026!L$16)</f>
        <v>5.0292109215388843</v>
      </c>
      <c r="P92" s="691">
        <f>O92*(1+EIA_AEO_OilForecast_2026!M$16)</f>
        <v>5.0719467592506247</v>
      </c>
      <c r="Q92" s="691">
        <f>P92*(1+EIA_AEO_OilForecast_2026!N$16)</f>
        <v>5.1412557132831838</v>
      </c>
      <c r="R92" s="691">
        <f>Q92*(1+EIA_AEO_OilForecast_2026!O$16)</f>
        <v>5.2148110693555711</v>
      </c>
      <c r="S92" s="691">
        <f>R92*(1+EIA_AEO_OilForecast_2026!P$16)</f>
        <v>5.2777698624037335</v>
      </c>
      <c r="T92" s="691">
        <f>S92*(1+EIA_AEO_OilForecast_2026!Q$16)</f>
        <v>5.3118230848757406</v>
      </c>
      <c r="U92" s="691">
        <f>T92*(1+EIA_AEO_OilForecast_2026!R$16)</f>
        <v>5.3623935213400165</v>
      </c>
      <c r="V92" s="691">
        <f>U92*(1+EIA_AEO_OilForecast_2026!S$16)</f>
        <v>5.4307841997603203</v>
      </c>
      <c r="W92" s="691">
        <f>V92*(1+EIA_AEO_OilForecast_2026!T$16)</f>
        <v>5.4585627247526221</v>
      </c>
      <c r="X92" s="691">
        <f>W92*(1+EIA_AEO_OilForecast_2026!U$16)</f>
        <v>5.5231551725678525</v>
      </c>
      <c r="Y92" s="691">
        <f>X92*(1+EIA_AEO_OilForecast_2026!V$16)</f>
        <v>5.5940359235981187</v>
      </c>
      <c r="Z92" s="691">
        <f>Y92*(1+EIA_AEO_OilForecast_2026!W$16)</f>
        <v>5.749758768812729</v>
      </c>
      <c r="AA92" s="691">
        <f>Z92*(1+EIA_AEO_OilForecast_2026!X$16)</f>
        <v>5.8397082181249056</v>
      </c>
      <c r="AB92" s="691">
        <f>AA92*(1+EIA_AEO_OilForecast_2026!Y$16)</f>
        <v>5.9282396226834155</v>
      </c>
      <c r="AC92" s="691">
        <f>AB92*(1+EIA_AEO_OilForecast_2026!Z$16)</f>
        <v>6.02358341148609</v>
      </c>
      <c r="AD92" s="691">
        <f>AC92*(1+EIA_AEO_OilForecast_2026!AA$16)</f>
        <v>6.0981245514094118</v>
      </c>
      <c r="AE92" s="691">
        <f>AD92*(1+EIA_AEO_OilForecast_2026!AB$16)</f>
        <v>6.2154537215373749</v>
      </c>
      <c r="AF92" s="695">
        <f t="shared" si="33"/>
        <v>6.2154537215373749</v>
      </c>
      <c r="AG92" s="695">
        <f t="shared" si="33"/>
        <v>6.2154537215373749</v>
      </c>
      <c r="AH92" s="695">
        <f t="shared" si="33"/>
        <v>6.2154537215373749</v>
      </c>
      <c r="AI92" s="695">
        <f t="shared" si="33"/>
        <v>6.2154537215373749</v>
      </c>
      <c r="AJ92" s="695">
        <f t="shared" si="33"/>
        <v>6.2154537215373749</v>
      </c>
      <c r="AK92" s="695">
        <f t="shared" si="33"/>
        <v>6.2154537215373749</v>
      </c>
      <c r="AL92" s="695">
        <f t="shared" si="33"/>
        <v>6.2154537215373749</v>
      </c>
      <c r="AM92" s="695">
        <f t="shared" si="33"/>
        <v>6.2154537215373749</v>
      </c>
      <c r="AN92" s="695">
        <f t="shared" si="33"/>
        <v>6.2154537215373749</v>
      </c>
      <c r="AO92" s="695">
        <f t="shared" si="33"/>
        <v>6.2154537215373749</v>
      </c>
      <c r="AP92" s="695">
        <f t="shared" si="34"/>
        <v>6.2154537215373749</v>
      </c>
      <c r="AQ92" s="695">
        <f t="shared" si="34"/>
        <v>6.2154537215373749</v>
      </c>
      <c r="AR92" s="695">
        <f t="shared" si="34"/>
        <v>6.2154537215373749</v>
      </c>
      <c r="AS92" s="695">
        <f t="shared" si="34"/>
        <v>6.2154537215373749</v>
      </c>
      <c r="AT92" s="695">
        <f t="shared" si="34"/>
        <v>6.2154537215373749</v>
      </c>
      <c r="AU92" s="695">
        <f t="shared" si="34"/>
        <v>6.2154537215373749</v>
      </c>
      <c r="AV92" s="695">
        <f t="shared" si="34"/>
        <v>6.2154537215373749</v>
      </c>
      <c r="AW92" s="695">
        <f t="shared" si="34"/>
        <v>6.2154537215373749</v>
      </c>
      <c r="AX92" s="695">
        <f t="shared" si="34"/>
        <v>6.2154537215373749</v>
      </c>
      <c r="AY92" s="695">
        <f t="shared" si="34"/>
        <v>6.2154537215373749</v>
      </c>
      <c r="AZ92" s="695">
        <f t="shared" si="35"/>
        <v>6.2154537215373749</v>
      </c>
      <c r="BA92" s="695">
        <f t="shared" si="35"/>
        <v>6.2154537215373749</v>
      </c>
      <c r="BB92" s="695">
        <f t="shared" si="35"/>
        <v>6.2154537215373749</v>
      </c>
      <c r="BC92" s="695">
        <f t="shared" si="35"/>
        <v>6.2154537215373749</v>
      </c>
      <c r="BD92" s="695">
        <f t="shared" si="35"/>
        <v>6.2154537215373749</v>
      </c>
      <c r="BE92" s="695">
        <f t="shared" si="35"/>
        <v>6.2154537215373749</v>
      </c>
      <c r="BF92" s="695">
        <f t="shared" si="35"/>
        <v>6.2154537215373749</v>
      </c>
      <c r="BG92" s="695">
        <f t="shared" si="35"/>
        <v>6.2154537215373749</v>
      </c>
      <c r="BH92" s="695">
        <f t="shared" si="35"/>
        <v>6.2154537215373749</v>
      </c>
      <c r="BI92" s="695">
        <f t="shared" si="35"/>
        <v>6.2154537215373749</v>
      </c>
      <c r="BJ92" s="695">
        <f t="shared" si="36"/>
        <v>6.2154537215373749</v>
      </c>
      <c r="BK92" s="695">
        <f t="shared" si="36"/>
        <v>6.2154537215373749</v>
      </c>
      <c r="BL92" s="695">
        <f t="shared" si="36"/>
        <v>6.2154537215373749</v>
      </c>
      <c r="BM92" s="695">
        <f t="shared" si="36"/>
        <v>6.2154537215373749</v>
      </c>
      <c r="BN92" s="699">
        <f t="shared" si="36"/>
        <v>6.2154537215373749</v>
      </c>
      <c r="BO92" s="699">
        <f t="shared" si="36"/>
        <v>6.2154537215373749</v>
      </c>
      <c r="BP92" s="699">
        <f t="shared" si="36"/>
        <v>6.2154537215373749</v>
      </c>
      <c r="BQ92" s="699">
        <f t="shared" si="36"/>
        <v>6.2154537215373749</v>
      </c>
      <c r="BR92" s="699">
        <f t="shared" si="36"/>
        <v>6.2154537215373749</v>
      </c>
      <c r="BS92" s="699">
        <f t="shared" si="36"/>
        <v>6.2154537215373749</v>
      </c>
    </row>
    <row r="93" spans="1:71" s="18" customFormat="1" ht="12.75" customHeight="1">
      <c r="A93" s="677">
        <v>0</v>
      </c>
      <c r="B93" s="681" t="s">
        <v>441</v>
      </c>
      <c r="C93" s="682" t="s">
        <v>569</v>
      </c>
      <c r="D93" s="684" t="s">
        <v>422</v>
      </c>
      <c r="E93" s="682" t="s">
        <v>570</v>
      </c>
      <c r="F93" s="686">
        <v>4.72</v>
      </c>
      <c r="G93" s="690">
        <f>F93*(1+EIA_AEO_OilForecast_2026!D$16)</f>
        <v>3.6143434560841405</v>
      </c>
      <c r="H93" s="690">
        <f>G93*(1+EIA_AEO_OilForecast_2026!E$16)</f>
        <v>4.1128479704895939</v>
      </c>
      <c r="I93" s="690">
        <f>H93*(1+EIA_AEO_OilForecast_2026!F$16)</f>
        <v>4.4073618870558473</v>
      </c>
      <c r="J93" s="690">
        <f>I93*(1+EIA_AEO_OilForecast_2026!G$16)</f>
        <v>4.5954191891346232</v>
      </c>
      <c r="K93" s="690">
        <f>J93*(1+EIA_AEO_OilForecast_2026!H$16)</f>
        <v>4.7178248935734839</v>
      </c>
      <c r="L93" s="690">
        <f>K93*(1+EIA_AEO_OilForecast_2026!I$16)</f>
        <v>4.6584630789066548</v>
      </c>
      <c r="M93" s="690">
        <f>L93*(1+EIA_AEO_OilForecast_2026!J$16)</f>
        <v>4.7074060164207943</v>
      </c>
      <c r="N93" s="690">
        <f>M93*(1+EIA_AEO_OilForecast_2026!K$16)</f>
        <v>4.8078246855855262</v>
      </c>
      <c r="O93" s="690">
        <f>N93*(1+EIA_AEO_OilForecast_2026!L$16)</f>
        <v>4.90083196686781</v>
      </c>
      <c r="P93" s="690">
        <f>O93*(1+EIA_AEO_OilForecast_2026!M$16)</f>
        <v>4.9424769014024879</v>
      </c>
      <c r="Q93" s="690">
        <f>P93*(1+EIA_AEO_OilForecast_2026!N$16)</f>
        <v>5.0100166293662145</v>
      </c>
      <c r="R93" s="690">
        <f>Q93*(1+EIA_AEO_OilForecast_2026!O$16)</f>
        <v>5.0816943629108628</v>
      </c>
      <c r="S93" s="690">
        <f>R93*(1+EIA_AEO_OilForecast_2026!P$16)</f>
        <v>5.1430460282873138</v>
      </c>
      <c r="T93" s="690">
        <f>S93*(1+EIA_AEO_OilForecast_2026!Q$16)</f>
        <v>5.1762299857449197</v>
      </c>
      <c r="U93" s="690">
        <f>T93*(1+EIA_AEO_OilForecast_2026!R$16)</f>
        <v>5.2255095278975769</v>
      </c>
      <c r="V93" s="690">
        <f>U93*(1+EIA_AEO_OilForecast_2026!S$16)</f>
        <v>5.2921544207579148</v>
      </c>
      <c r="W93" s="690">
        <f>V93*(1+EIA_AEO_OilForecast_2026!T$16)</f>
        <v>5.3192238528017501</v>
      </c>
      <c r="X93" s="690">
        <f>W93*(1+EIA_AEO_OilForecast_2026!U$16)</f>
        <v>5.3821674711963148</v>
      </c>
      <c r="Y93" s="690">
        <f>X93*(1+EIA_AEO_OilForecast_2026!V$16)</f>
        <v>5.4512388734310084</v>
      </c>
      <c r="Z93" s="690">
        <f>Y93*(1+EIA_AEO_OilForecast_2026!W$16)</f>
        <v>5.6029866346018302</v>
      </c>
      <c r="AA93" s="690">
        <f>Z93*(1+EIA_AEO_OilForecast_2026!X$16)</f>
        <v>5.6906399749505745</v>
      </c>
      <c r="AB93" s="690">
        <f>AA93*(1+EIA_AEO_OilForecast_2026!Y$16)</f>
        <v>5.7769114684912131</v>
      </c>
      <c r="AC93" s="690">
        <f>AB93*(1+EIA_AEO_OilForecast_2026!Z$16)</f>
        <v>5.8698214488631368</v>
      </c>
      <c r="AD93" s="690">
        <f>AC93*(1+EIA_AEO_OilForecast_2026!AA$16)</f>
        <v>5.9424598024900321</v>
      </c>
      <c r="AE93" s="690">
        <f>AD93*(1+EIA_AEO_OilForecast_2026!AB$16)</f>
        <v>6.0567939508445114</v>
      </c>
      <c r="AF93" s="694">
        <f t="shared" si="33"/>
        <v>6.0567939508445114</v>
      </c>
      <c r="AG93" s="694">
        <f t="shared" si="33"/>
        <v>6.0567939508445114</v>
      </c>
      <c r="AH93" s="694">
        <f t="shared" si="33"/>
        <v>6.0567939508445114</v>
      </c>
      <c r="AI93" s="694">
        <f t="shared" si="33"/>
        <v>6.0567939508445114</v>
      </c>
      <c r="AJ93" s="694">
        <f t="shared" si="33"/>
        <v>6.0567939508445114</v>
      </c>
      <c r="AK93" s="694">
        <f t="shared" si="33"/>
        <v>6.0567939508445114</v>
      </c>
      <c r="AL93" s="694">
        <f t="shared" si="33"/>
        <v>6.0567939508445114</v>
      </c>
      <c r="AM93" s="694">
        <f t="shared" si="33"/>
        <v>6.0567939508445114</v>
      </c>
      <c r="AN93" s="694">
        <f t="shared" si="33"/>
        <v>6.0567939508445114</v>
      </c>
      <c r="AO93" s="694">
        <f t="shared" si="33"/>
        <v>6.0567939508445114</v>
      </c>
      <c r="AP93" s="694">
        <f t="shared" si="34"/>
        <v>6.0567939508445114</v>
      </c>
      <c r="AQ93" s="694">
        <f t="shared" si="34"/>
        <v>6.0567939508445114</v>
      </c>
      <c r="AR93" s="694">
        <f t="shared" si="34"/>
        <v>6.0567939508445114</v>
      </c>
      <c r="AS93" s="694">
        <f t="shared" si="34"/>
        <v>6.0567939508445114</v>
      </c>
      <c r="AT93" s="694">
        <f t="shared" si="34"/>
        <v>6.0567939508445114</v>
      </c>
      <c r="AU93" s="694">
        <f t="shared" si="34"/>
        <v>6.0567939508445114</v>
      </c>
      <c r="AV93" s="694">
        <f t="shared" si="34"/>
        <v>6.0567939508445114</v>
      </c>
      <c r="AW93" s="694">
        <f t="shared" si="34"/>
        <v>6.0567939508445114</v>
      </c>
      <c r="AX93" s="694">
        <f t="shared" si="34"/>
        <v>6.0567939508445114</v>
      </c>
      <c r="AY93" s="694">
        <f t="shared" si="34"/>
        <v>6.0567939508445114</v>
      </c>
      <c r="AZ93" s="694">
        <f t="shared" si="35"/>
        <v>6.0567939508445114</v>
      </c>
      <c r="BA93" s="694">
        <f t="shared" si="35"/>
        <v>6.0567939508445114</v>
      </c>
      <c r="BB93" s="694">
        <f t="shared" si="35"/>
        <v>6.0567939508445114</v>
      </c>
      <c r="BC93" s="694">
        <f t="shared" si="35"/>
        <v>6.0567939508445114</v>
      </c>
      <c r="BD93" s="694">
        <f t="shared" si="35"/>
        <v>6.0567939508445114</v>
      </c>
      <c r="BE93" s="694">
        <f t="shared" si="35"/>
        <v>6.0567939508445114</v>
      </c>
      <c r="BF93" s="694">
        <f t="shared" si="35"/>
        <v>6.0567939508445114</v>
      </c>
      <c r="BG93" s="694">
        <f t="shared" si="35"/>
        <v>6.0567939508445114</v>
      </c>
      <c r="BH93" s="694">
        <f t="shared" si="35"/>
        <v>6.0567939508445114</v>
      </c>
      <c r="BI93" s="694">
        <f t="shared" si="35"/>
        <v>6.0567939508445114</v>
      </c>
      <c r="BJ93" s="694">
        <f t="shared" si="36"/>
        <v>6.0567939508445114</v>
      </c>
      <c r="BK93" s="694">
        <f t="shared" si="36"/>
        <v>6.0567939508445114</v>
      </c>
      <c r="BL93" s="694">
        <f t="shared" si="36"/>
        <v>6.0567939508445114</v>
      </c>
      <c r="BM93" s="694">
        <f t="shared" si="36"/>
        <v>6.0567939508445114</v>
      </c>
      <c r="BN93" s="698">
        <f t="shared" si="36"/>
        <v>6.0567939508445114</v>
      </c>
      <c r="BO93" s="698">
        <f t="shared" si="36"/>
        <v>6.0567939508445114</v>
      </c>
      <c r="BP93" s="698">
        <f t="shared" si="36"/>
        <v>6.0567939508445114</v>
      </c>
      <c r="BQ93" s="698">
        <f t="shared" si="36"/>
        <v>6.0567939508445114</v>
      </c>
      <c r="BR93" s="698">
        <f t="shared" si="36"/>
        <v>6.0567939508445114</v>
      </c>
      <c r="BS93" s="698">
        <f t="shared" si="36"/>
        <v>6.0567939508445114</v>
      </c>
    </row>
    <row r="94" spans="1:71" s="63" customFormat="1" ht="12.75" customHeight="1">
      <c r="A94" s="678">
        <v>0</v>
      </c>
      <c r="B94" s="680" t="s">
        <v>443</v>
      </c>
      <c r="C94" s="492" t="s">
        <v>571</v>
      </c>
      <c r="D94" s="683" t="s">
        <v>427</v>
      </c>
      <c r="E94" s="492" t="s">
        <v>430</v>
      </c>
      <c r="F94" s="687">
        <v>4.38</v>
      </c>
      <c r="G94" s="691">
        <f>F94*(1+EIA_AEO_OilForecast_2026!D$16)</f>
        <v>3.3539882071289271</v>
      </c>
      <c r="H94" s="691">
        <f>G94*(1+EIA_AEO_OilForecast_2026!E$16)</f>
        <v>3.8165834980390727</v>
      </c>
      <c r="I94" s="691">
        <f>H94*(1+EIA_AEO_OilForecast_2026!F$16)</f>
        <v>4.0898824290899602</v>
      </c>
      <c r="J94" s="691">
        <f>I94*(1+EIA_AEO_OilForecast_2026!G$16)</f>
        <v>4.2643932305952648</v>
      </c>
      <c r="K94" s="691">
        <f>J94*(1+EIA_AEO_OilForecast_2026!H$16)</f>
        <v>4.3779815749686142</v>
      </c>
      <c r="L94" s="691">
        <f>K94*(1+EIA_AEO_OilForecast_2026!I$16)</f>
        <v>4.3228958232227006</v>
      </c>
      <c r="M94" s="691">
        <f>L94*(1+EIA_AEO_OilForecast_2026!J$16)</f>
        <v>4.368313210153195</v>
      </c>
      <c r="N94" s="691">
        <f>M94*(1+EIA_AEO_OilForecast_2026!K$16)</f>
        <v>4.4614983311153829</v>
      </c>
      <c r="O94" s="691">
        <f>N94*(1+EIA_AEO_OilForecast_2026!L$16)</f>
        <v>4.5478059353561457</v>
      </c>
      <c r="P94" s="691">
        <f>O94*(1+EIA_AEO_OilForecast_2026!M$16)</f>
        <v>4.5864510229116302</v>
      </c>
      <c r="Q94" s="691">
        <f>P94*(1+EIA_AEO_OilForecast_2026!N$16)</f>
        <v>4.649125600979664</v>
      </c>
      <c r="R94" s="691">
        <f>Q94*(1+EIA_AEO_OilForecast_2026!O$16)</f>
        <v>4.7156401079554184</v>
      </c>
      <c r="S94" s="691">
        <f>R94*(1+EIA_AEO_OilForecast_2026!P$16)</f>
        <v>4.7725723737072947</v>
      </c>
      <c r="T94" s="691">
        <f>S94*(1+EIA_AEO_OilForecast_2026!Q$16)</f>
        <v>4.8033659613480397</v>
      </c>
      <c r="U94" s="691">
        <f>T94*(1+EIA_AEO_OilForecast_2026!R$16)</f>
        <v>4.8490957059727515</v>
      </c>
      <c r="V94" s="691">
        <f>U94*(1+EIA_AEO_OilForecast_2026!S$16)</f>
        <v>4.9109399073982347</v>
      </c>
      <c r="W94" s="691">
        <f>V94*(1+EIA_AEO_OilForecast_2026!T$16)</f>
        <v>4.9360594227270482</v>
      </c>
      <c r="X94" s="691">
        <f>W94*(1+EIA_AEO_OilForecast_2026!U$16)</f>
        <v>4.9944689669152247</v>
      </c>
      <c r="Y94" s="691">
        <f>X94*(1+EIA_AEO_OilForecast_2026!V$16)</f>
        <v>5.0585648867855548</v>
      </c>
      <c r="Z94" s="691">
        <f>Y94*(1+EIA_AEO_OilForecast_2026!W$16)</f>
        <v>5.1993816651601739</v>
      </c>
      <c r="AA94" s="691">
        <f>Z94*(1+EIA_AEO_OilForecast_2026!X$16)</f>
        <v>5.2807209937041355</v>
      </c>
      <c r="AB94" s="691">
        <f>AA94*(1+EIA_AEO_OilForecast_2026!Y$16)</f>
        <v>5.36077801525244</v>
      </c>
      <c r="AC94" s="691">
        <f>AB94*(1+EIA_AEO_OilForecast_2026!Z$16)</f>
        <v>5.4469953275467251</v>
      </c>
      <c r="AD94" s="691">
        <f>AC94*(1+EIA_AEO_OilForecast_2026!AA$16)</f>
        <v>5.5144012573954111</v>
      </c>
      <c r="AE94" s="691">
        <f>AD94*(1+EIA_AEO_OilForecast_2026!AB$16)</f>
        <v>5.6204994713345249</v>
      </c>
      <c r="AF94" s="695">
        <f t="shared" si="33"/>
        <v>5.6204994713345249</v>
      </c>
      <c r="AG94" s="695">
        <f t="shared" si="33"/>
        <v>5.6204994713345249</v>
      </c>
      <c r="AH94" s="695">
        <f t="shared" si="33"/>
        <v>5.6204994713345249</v>
      </c>
      <c r="AI94" s="695">
        <f t="shared" si="33"/>
        <v>5.6204994713345249</v>
      </c>
      <c r="AJ94" s="695">
        <f t="shared" si="33"/>
        <v>5.6204994713345249</v>
      </c>
      <c r="AK94" s="695">
        <f t="shared" si="33"/>
        <v>5.6204994713345249</v>
      </c>
      <c r="AL94" s="695">
        <f t="shared" si="33"/>
        <v>5.6204994713345249</v>
      </c>
      <c r="AM94" s="695">
        <f t="shared" si="33"/>
        <v>5.6204994713345249</v>
      </c>
      <c r="AN94" s="695">
        <f t="shared" si="33"/>
        <v>5.6204994713345249</v>
      </c>
      <c r="AO94" s="695">
        <f t="shared" si="33"/>
        <v>5.6204994713345249</v>
      </c>
      <c r="AP94" s="695">
        <f t="shared" si="34"/>
        <v>5.6204994713345249</v>
      </c>
      <c r="AQ94" s="695">
        <f t="shared" si="34"/>
        <v>5.6204994713345249</v>
      </c>
      <c r="AR94" s="695">
        <f t="shared" si="34"/>
        <v>5.6204994713345249</v>
      </c>
      <c r="AS94" s="695">
        <f t="shared" si="34"/>
        <v>5.6204994713345249</v>
      </c>
      <c r="AT94" s="695">
        <f t="shared" si="34"/>
        <v>5.6204994713345249</v>
      </c>
      <c r="AU94" s="695">
        <f t="shared" si="34"/>
        <v>5.6204994713345249</v>
      </c>
      <c r="AV94" s="695">
        <f t="shared" si="34"/>
        <v>5.6204994713345249</v>
      </c>
      <c r="AW94" s="695">
        <f t="shared" si="34"/>
        <v>5.6204994713345249</v>
      </c>
      <c r="AX94" s="695">
        <f t="shared" si="34"/>
        <v>5.6204994713345249</v>
      </c>
      <c r="AY94" s="695">
        <f t="shared" si="34"/>
        <v>5.6204994713345249</v>
      </c>
      <c r="AZ94" s="695">
        <f t="shared" si="35"/>
        <v>5.6204994713345249</v>
      </c>
      <c r="BA94" s="695">
        <f t="shared" si="35"/>
        <v>5.6204994713345249</v>
      </c>
      <c r="BB94" s="695">
        <f t="shared" si="35"/>
        <v>5.6204994713345249</v>
      </c>
      <c r="BC94" s="695">
        <f t="shared" si="35"/>
        <v>5.6204994713345249</v>
      </c>
      <c r="BD94" s="695">
        <f t="shared" si="35"/>
        <v>5.6204994713345249</v>
      </c>
      <c r="BE94" s="695">
        <f t="shared" si="35"/>
        <v>5.6204994713345249</v>
      </c>
      <c r="BF94" s="695">
        <f t="shared" si="35"/>
        <v>5.6204994713345249</v>
      </c>
      <c r="BG94" s="695">
        <f t="shared" si="35"/>
        <v>5.6204994713345249</v>
      </c>
      <c r="BH94" s="695">
        <f t="shared" si="35"/>
        <v>5.6204994713345249</v>
      </c>
      <c r="BI94" s="695">
        <f t="shared" si="35"/>
        <v>5.6204994713345249</v>
      </c>
      <c r="BJ94" s="695">
        <f t="shared" si="36"/>
        <v>5.6204994713345249</v>
      </c>
      <c r="BK94" s="695">
        <f t="shared" si="36"/>
        <v>5.6204994713345249</v>
      </c>
      <c r="BL94" s="695">
        <f t="shared" si="36"/>
        <v>5.6204994713345249</v>
      </c>
      <c r="BM94" s="695">
        <f t="shared" si="36"/>
        <v>5.6204994713345249</v>
      </c>
      <c r="BN94" s="699">
        <f t="shared" si="36"/>
        <v>5.6204994713345249</v>
      </c>
      <c r="BO94" s="699">
        <f t="shared" si="36"/>
        <v>5.6204994713345249</v>
      </c>
      <c r="BP94" s="699">
        <f t="shared" si="36"/>
        <v>5.6204994713345249</v>
      </c>
      <c r="BQ94" s="699">
        <f t="shared" si="36"/>
        <v>5.6204994713345249</v>
      </c>
      <c r="BR94" s="699">
        <f t="shared" si="36"/>
        <v>5.6204994713345249</v>
      </c>
      <c r="BS94" s="699">
        <f t="shared" si="36"/>
        <v>5.6204994713345249</v>
      </c>
    </row>
    <row r="95" spans="1:71" s="18" customFormat="1" ht="12.75" customHeight="1">
      <c r="A95" s="677">
        <v>0</v>
      </c>
      <c r="B95" s="681" t="s">
        <v>449</v>
      </c>
      <c r="C95" s="682" t="s">
        <v>572</v>
      </c>
      <c r="D95" s="684" t="s">
        <v>422</v>
      </c>
      <c r="E95" s="682" t="s">
        <v>573</v>
      </c>
      <c r="F95" s="686">
        <v>4.8600000000000003</v>
      </c>
      <c r="G95" s="690">
        <f>F95*(1+EIA_AEO_OilForecast_2026!D$16)</f>
        <v>3.7215485585951114</v>
      </c>
      <c r="H95" s="690">
        <f>G95*(1+EIA_AEO_OilForecast_2026!E$16)</f>
        <v>4.2348392238515737</v>
      </c>
      <c r="I95" s="690">
        <f>H95*(1+EIA_AEO_OilForecast_2026!F$16)</f>
        <v>4.53808872268886</v>
      </c>
      <c r="J95" s="690">
        <f>I95*(1+EIA_AEO_OilForecast_2026!G$16)</f>
        <v>4.7317239955920067</v>
      </c>
      <c r="K95" s="690">
        <f>J95*(1+EIA_AEO_OilForecast_2026!H$16)</f>
        <v>4.857760377704901</v>
      </c>
      <c r="L95" s="690">
        <f>K95*(1+EIA_AEO_OilForecast_2026!I$16)</f>
        <v>4.7966378312471072</v>
      </c>
      <c r="M95" s="690">
        <f>L95*(1+EIA_AEO_OilForecast_2026!J$16)</f>
        <v>4.8470324660603952</v>
      </c>
      <c r="N95" s="690">
        <f>M95*(1+EIA_AEO_OilForecast_2026!K$16)</f>
        <v>4.9504296550732336</v>
      </c>
      <c r="O95" s="690">
        <f>N95*(1+EIA_AEO_OilForecast_2026!L$16)</f>
        <v>5.0461956269020254</v>
      </c>
      <c r="P95" s="690">
        <f>O95*(1+EIA_AEO_OilForecast_2026!M$16)</f>
        <v>5.0890757925457821</v>
      </c>
      <c r="Q95" s="690">
        <f>P95*(1+EIA_AEO_OilForecast_2026!N$16)</f>
        <v>5.1586188175253813</v>
      </c>
      <c r="R95" s="690">
        <f>Q95*(1+EIA_AEO_OilForecast_2026!O$16)</f>
        <v>5.2324225855395747</v>
      </c>
      <c r="S95" s="690">
        <f>R95*(1+EIA_AEO_OilForecast_2026!P$16)</f>
        <v>5.2955940037026155</v>
      </c>
      <c r="T95" s="690">
        <f>S95*(1+EIA_AEO_OilForecast_2026!Q$16)</f>
        <v>5.3297622310848114</v>
      </c>
      <c r="U95" s="690">
        <f>T95*(1+EIA_AEO_OilForecast_2026!R$16)</f>
        <v>5.3805034545725059</v>
      </c>
      <c r="V95" s="690">
        <f>U95*(1+EIA_AEO_OilForecast_2026!S$16)</f>
        <v>5.4491251027295489</v>
      </c>
      <c r="W95" s="690">
        <f>V95*(1+EIA_AEO_OilForecast_2026!T$16)</f>
        <v>5.4769974416560405</v>
      </c>
      <c r="X95" s="690">
        <f>W95*(1+EIA_AEO_OilForecast_2026!U$16)</f>
        <v>5.5418080317826472</v>
      </c>
      <c r="Y95" s="690">
        <f>X95*(1+EIA_AEO_OilForecast_2026!V$16)</f>
        <v>5.6129281620497258</v>
      </c>
      <c r="Z95" s="690">
        <f>Y95*(1+EIA_AEO_OilForecast_2026!W$16)</f>
        <v>5.7691769161366313</v>
      </c>
      <c r="AA95" s="690">
        <f>Z95*(1+EIA_AEO_OilForecast_2026!X$16)</f>
        <v>5.8594301436991101</v>
      </c>
      <c r="AB95" s="690">
        <f>AA95*(1+EIA_AEO_OilForecast_2026!Y$16)</f>
        <v>5.948260537471886</v>
      </c>
      <c r="AC95" s="690">
        <f>AB95*(1+EIA_AEO_OilForecast_2026!Z$16)</f>
        <v>6.0439263223463664</v>
      </c>
      <c r="AD95" s="690">
        <f>AC95*(1+EIA_AEO_OilForecast_2026!AA$16)</f>
        <v>6.1187192034113469</v>
      </c>
      <c r="AE95" s="690">
        <f>AD95*(1+EIA_AEO_OilForecast_2026!AB$16)</f>
        <v>6.2364446188780347</v>
      </c>
      <c r="AF95" s="694">
        <f t="shared" si="33"/>
        <v>6.2364446188780347</v>
      </c>
      <c r="AG95" s="694">
        <f t="shared" si="33"/>
        <v>6.2364446188780347</v>
      </c>
      <c r="AH95" s="694">
        <f t="shared" si="33"/>
        <v>6.2364446188780347</v>
      </c>
      <c r="AI95" s="694">
        <f t="shared" si="33"/>
        <v>6.2364446188780347</v>
      </c>
      <c r="AJ95" s="694">
        <f t="shared" si="33"/>
        <v>6.2364446188780347</v>
      </c>
      <c r="AK95" s="694">
        <f t="shared" si="33"/>
        <v>6.2364446188780347</v>
      </c>
      <c r="AL95" s="694">
        <f t="shared" si="33"/>
        <v>6.2364446188780347</v>
      </c>
      <c r="AM95" s="694">
        <f t="shared" si="33"/>
        <v>6.2364446188780347</v>
      </c>
      <c r="AN95" s="694">
        <f t="shared" si="33"/>
        <v>6.2364446188780347</v>
      </c>
      <c r="AO95" s="694">
        <f t="shared" si="33"/>
        <v>6.2364446188780347</v>
      </c>
      <c r="AP95" s="694">
        <f t="shared" si="34"/>
        <v>6.2364446188780347</v>
      </c>
      <c r="AQ95" s="694">
        <f t="shared" si="34"/>
        <v>6.2364446188780347</v>
      </c>
      <c r="AR95" s="694">
        <f t="shared" si="34"/>
        <v>6.2364446188780347</v>
      </c>
      <c r="AS95" s="694">
        <f t="shared" si="34"/>
        <v>6.2364446188780347</v>
      </c>
      <c r="AT95" s="694">
        <f t="shared" si="34"/>
        <v>6.2364446188780347</v>
      </c>
      <c r="AU95" s="694">
        <f t="shared" si="34"/>
        <v>6.2364446188780347</v>
      </c>
      <c r="AV95" s="694">
        <f t="shared" si="34"/>
        <v>6.2364446188780347</v>
      </c>
      <c r="AW95" s="694">
        <f t="shared" si="34"/>
        <v>6.2364446188780347</v>
      </c>
      <c r="AX95" s="694">
        <f t="shared" si="34"/>
        <v>6.2364446188780347</v>
      </c>
      <c r="AY95" s="694">
        <f t="shared" si="34"/>
        <v>6.2364446188780347</v>
      </c>
      <c r="AZ95" s="694">
        <f t="shared" si="35"/>
        <v>6.2364446188780347</v>
      </c>
      <c r="BA95" s="694">
        <f t="shared" si="35"/>
        <v>6.2364446188780347</v>
      </c>
      <c r="BB95" s="694">
        <f t="shared" si="35"/>
        <v>6.2364446188780347</v>
      </c>
      <c r="BC95" s="694">
        <f t="shared" si="35"/>
        <v>6.2364446188780347</v>
      </c>
      <c r="BD95" s="694">
        <f t="shared" si="35"/>
        <v>6.2364446188780347</v>
      </c>
      <c r="BE95" s="694">
        <f t="shared" si="35"/>
        <v>6.2364446188780347</v>
      </c>
      <c r="BF95" s="694">
        <f t="shared" si="35"/>
        <v>6.2364446188780347</v>
      </c>
      <c r="BG95" s="694">
        <f t="shared" si="35"/>
        <v>6.2364446188780347</v>
      </c>
      <c r="BH95" s="694">
        <f t="shared" si="35"/>
        <v>6.2364446188780347</v>
      </c>
      <c r="BI95" s="694">
        <f t="shared" si="35"/>
        <v>6.2364446188780347</v>
      </c>
      <c r="BJ95" s="694">
        <f t="shared" si="36"/>
        <v>6.2364446188780347</v>
      </c>
      <c r="BK95" s="694">
        <f t="shared" si="36"/>
        <v>6.2364446188780347</v>
      </c>
      <c r="BL95" s="694">
        <f t="shared" si="36"/>
        <v>6.2364446188780347</v>
      </c>
      <c r="BM95" s="694">
        <f t="shared" si="36"/>
        <v>6.2364446188780347</v>
      </c>
      <c r="BN95" s="698">
        <f t="shared" si="36"/>
        <v>6.2364446188780347</v>
      </c>
      <c r="BO95" s="698">
        <f t="shared" si="36"/>
        <v>6.2364446188780347</v>
      </c>
      <c r="BP95" s="698">
        <f t="shared" si="36"/>
        <v>6.2364446188780347</v>
      </c>
      <c r="BQ95" s="698">
        <f t="shared" si="36"/>
        <v>6.2364446188780347</v>
      </c>
      <c r="BR95" s="698">
        <f t="shared" si="36"/>
        <v>6.2364446188780347</v>
      </c>
      <c r="BS95" s="698">
        <f t="shared" si="36"/>
        <v>6.2364446188780347</v>
      </c>
    </row>
    <row r="96" spans="1:71" s="63" customFormat="1" ht="12.75" customHeight="1">
      <c r="A96" s="678">
        <v>0</v>
      </c>
      <c r="B96" s="680" t="s">
        <v>574</v>
      </c>
      <c r="C96" s="492" t="s">
        <v>575</v>
      </c>
      <c r="D96" s="683" t="s">
        <v>422</v>
      </c>
      <c r="E96" s="492" t="s">
        <v>573</v>
      </c>
      <c r="F96" s="687">
        <v>11</v>
      </c>
      <c r="G96" s="691">
        <f>F96*(1+EIA_AEO_OilForecast_2026!D$16)</f>
        <v>8.4232580544333793</v>
      </c>
      <c r="H96" s="691">
        <f>G96*(1+EIA_AEO_OilForecast_2026!E$16)</f>
        <v>9.5850270498698169</v>
      </c>
      <c r="I96" s="691">
        <f>H96*(1+EIA_AEO_OilForecast_2026!F$16)</f>
        <v>10.271394228308118</v>
      </c>
      <c r="J96" s="691">
        <f>I96*(1+EIA_AEO_OilForecast_2026!G$16)</f>
        <v>10.709663364508655</v>
      </c>
      <c r="K96" s="691">
        <f>J96*(1+EIA_AEO_OilForecast_2026!H$16)</f>
        <v>10.994930896039898</v>
      </c>
      <c r="L96" s="691">
        <f>K96*(1+EIA_AEO_OilForecast_2026!I$16)</f>
        <v>10.856587683892627</v>
      </c>
      <c r="M96" s="691">
        <f>L96*(1+EIA_AEO_OilForecast_2026!J$16)</f>
        <v>10.970649614539987</v>
      </c>
      <c r="N96" s="691">
        <f>M96*(1+EIA_AEO_OilForecast_2026!K$16)</f>
        <v>11.204676174034066</v>
      </c>
      <c r="O96" s="691">
        <f>N96*(1+EIA_AEO_OilForecast_2026!L$16)</f>
        <v>11.421430431259727</v>
      </c>
      <c r="P96" s="691">
        <f>O96*(1+EIA_AEO_OilForecast_2026!M$16)</f>
        <v>11.518484304115967</v>
      </c>
      <c r="Q96" s="691">
        <f>P96*(1+EIA_AEO_OilForecast_2026!N$16)</f>
        <v>11.675886212506008</v>
      </c>
      <c r="R96" s="691">
        <f>Q96*(1+EIA_AEO_OilForecast_2026!O$16)</f>
        <v>11.842931777970231</v>
      </c>
      <c r="S96" s="691">
        <f>R96*(1+EIA_AEO_OilForecast_2026!P$16)</f>
        <v>11.985912354059417</v>
      </c>
      <c r="T96" s="691">
        <f>S96*(1+EIA_AEO_OilForecast_2026!Q$16)</f>
        <v>12.063247848134347</v>
      </c>
      <c r="U96" s="691">
        <f>T96*(1+EIA_AEO_OilForecast_2026!R$16)</f>
        <v>12.178094238744354</v>
      </c>
      <c r="V96" s="691">
        <f>U96*(1+EIA_AEO_OilForecast_2026!S$16)</f>
        <v>12.333410726342599</v>
      </c>
      <c r="W96" s="691">
        <f>V96*(1+EIA_AEO_OilForecast_2026!T$16)</f>
        <v>12.396496267122723</v>
      </c>
      <c r="X96" s="691">
        <f>W96*(1+EIA_AEO_OilForecast_2026!U$16)</f>
        <v>12.543186903211751</v>
      </c>
      <c r="Y96" s="691">
        <f>X96*(1+EIA_AEO_OilForecast_2026!V$16)</f>
        <v>12.704158391470571</v>
      </c>
      <c r="Z96" s="691">
        <f>Y96*(1+EIA_AEO_OilForecast_2026!W$16)</f>
        <v>13.057807834877147</v>
      </c>
      <c r="AA96" s="691">
        <f>Z96*(1+EIA_AEO_OilForecast_2026!X$16)</f>
        <v>13.262084687384815</v>
      </c>
      <c r="AB96" s="691">
        <f>AA96*(1+EIA_AEO_OilForecast_2026!Y$16)</f>
        <v>13.463141134195626</v>
      </c>
      <c r="AC96" s="691">
        <f>AB96*(1+EIA_AEO_OilForecast_2026!Z$16)</f>
        <v>13.679668630825109</v>
      </c>
      <c r="AD96" s="691">
        <f>AC96*(1+EIA_AEO_OilForecast_2026!AA$16)</f>
        <v>13.848952929531855</v>
      </c>
      <c r="AE96" s="691">
        <f>AD96*(1+EIA_AEO_OilForecast_2026!AB$16)</f>
        <v>14.115409631205429</v>
      </c>
      <c r="AF96" s="695">
        <f t="shared" ref="AF96:AO105" si="37">$AE96</f>
        <v>14.115409631205429</v>
      </c>
      <c r="AG96" s="695">
        <f t="shared" si="37"/>
        <v>14.115409631205429</v>
      </c>
      <c r="AH96" s="695">
        <f t="shared" si="37"/>
        <v>14.115409631205429</v>
      </c>
      <c r="AI96" s="695">
        <f t="shared" si="37"/>
        <v>14.115409631205429</v>
      </c>
      <c r="AJ96" s="695">
        <f t="shared" si="37"/>
        <v>14.115409631205429</v>
      </c>
      <c r="AK96" s="695">
        <f t="shared" si="37"/>
        <v>14.115409631205429</v>
      </c>
      <c r="AL96" s="695">
        <f t="shared" si="37"/>
        <v>14.115409631205429</v>
      </c>
      <c r="AM96" s="695">
        <f t="shared" si="37"/>
        <v>14.115409631205429</v>
      </c>
      <c r="AN96" s="695">
        <f t="shared" si="37"/>
        <v>14.115409631205429</v>
      </c>
      <c r="AO96" s="695">
        <f t="shared" si="37"/>
        <v>14.115409631205429</v>
      </c>
      <c r="AP96" s="695">
        <f t="shared" ref="AP96:AY105" si="38">$AE96</f>
        <v>14.115409631205429</v>
      </c>
      <c r="AQ96" s="695">
        <f t="shared" si="38"/>
        <v>14.115409631205429</v>
      </c>
      <c r="AR96" s="695">
        <f t="shared" si="38"/>
        <v>14.115409631205429</v>
      </c>
      <c r="AS96" s="695">
        <f t="shared" si="38"/>
        <v>14.115409631205429</v>
      </c>
      <c r="AT96" s="695">
        <f t="shared" si="38"/>
        <v>14.115409631205429</v>
      </c>
      <c r="AU96" s="695">
        <f t="shared" si="38"/>
        <v>14.115409631205429</v>
      </c>
      <c r="AV96" s="695">
        <f t="shared" si="38"/>
        <v>14.115409631205429</v>
      </c>
      <c r="AW96" s="695">
        <f t="shared" si="38"/>
        <v>14.115409631205429</v>
      </c>
      <c r="AX96" s="695">
        <f t="shared" si="38"/>
        <v>14.115409631205429</v>
      </c>
      <c r="AY96" s="695">
        <f t="shared" si="38"/>
        <v>14.115409631205429</v>
      </c>
      <c r="AZ96" s="695">
        <f t="shared" ref="AZ96:BI105" si="39">$AE96</f>
        <v>14.115409631205429</v>
      </c>
      <c r="BA96" s="695">
        <f t="shared" si="39"/>
        <v>14.115409631205429</v>
      </c>
      <c r="BB96" s="695">
        <f t="shared" si="39"/>
        <v>14.115409631205429</v>
      </c>
      <c r="BC96" s="695">
        <f t="shared" si="39"/>
        <v>14.115409631205429</v>
      </c>
      <c r="BD96" s="695">
        <f t="shared" si="39"/>
        <v>14.115409631205429</v>
      </c>
      <c r="BE96" s="695">
        <f t="shared" si="39"/>
        <v>14.115409631205429</v>
      </c>
      <c r="BF96" s="695">
        <f t="shared" si="39"/>
        <v>14.115409631205429</v>
      </c>
      <c r="BG96" s="695">
        <f t="shared" si="39"/>
        <v>14.115409631205429</v>
      </c>
      <c r="BH96" s="695">
        <f t="shared" si="39"/>
        <v>14.115409631205429</v>
      </c>
      <c r="BI96" s="695">
        <f t="shared" si="39"/>
        <v>14.115409631205429</v>
      </c>
      <c r="BJ96" s="695">
        <f t="shared" ref="BJ96:BS105" si="40">$AE96</f>
        <v>14.115409631205429</v>
      </c>
      <c r="BK96" s="695">
        <f t="shared" si="40"/>
        <v>14.115409631205429</v>
      </c>
      <c r="BL96" s="695">
        <f t="shared" si="40"/>
        <v>14.115409631205429</v>
      </c>
      <c r="BM96" s="695">
        <f t="shared" si="40"/>
        <v>14.115409631205429</v>
      </c>
      <c r="BN96" s="699">
        <f t="shared" si="40"/>
        <v>14.115409631205429</v>
      </c>
      <c r="BO96" s="699">
        <f t="shared" si="40"/>
        <v>14.115409631205429</v>
      </c>
      <c r="BP96" s="699">
        <f t="shared" si="40"/>
        <v>14.115409631205429</v>
      </c>
      <c r="BQ96" s="699">
        <f t="shared" si="40"/>
        <v>14.115409631205429</v>
      </c>
      <c r="BR96" s="699">
        <f t="shared" si="40"/>
        <v>14.115409631205429</v>
      </c>
      <c r="BS96" s="699">
        <f t="shared" si="40"/>
        <v>14.115409631205429</v>
      </c>
    </row>
    <row r="97" spans="1:71" s="18" customFormat="1" ht="12.75" customHeight="1">
      <c r="A97" s="677">
        <v>1</v>
      </c>
      <c r="B97" s="681" t="s">
        <v>576</v>
      </c>
      <c r="C97" s="682" t="s">
        <v>577</v>
      </c>
      <c r="D97" s="684" t="s">
        <v>422</v>
      </c>
      <c r="E97" s="682" t="s">
        <v>578</v>
      </c>
      <c r="F97" s="686">
        <v>4.17</v>
      </c>
      <c r="G97" s="690">
        <f>F97*(1+EIA_AEO_OilForecast_2026!D$16)</f>
        <v>3.1931805533624718</v>
      </c>
      <c r="H97" s="690">
        <f>G97*(1+EIA_AEO_OilForecast_2026!E$16)</f>
        <v>3.6335966179961035</v>
      </c>
      <c r="I97" s="690">
        <f>H97*(1+EIA_AEO_OilForecast_2026!F$16)</f>
        <v>3.8937921756404417</v>
      </c>
      <c r="J97" s="690">
        <f>I97*(1+EIA_AEO_OilForecast_2026!G$16)</f>
        <v>4.0599360209091913</v>
      </c>
      <c r="K97" s="690">
        <f>J97*(1+EIA_AEO_OilForecast_2026!H$16)</f>
        <v>4.1680783487714894</v>
      </c>
      <c r="L97" s="690">
        <f>K97*(1+EIA_AEO_OilForecast_2026!I$16)</f>
        <v>4.1156336947120238</v>
      </c>
      <c r="M97" s="690">
        <f>L97*(1+EIA_AEO_OilForecast_2026!J$16)</f>
        <v>4.1588735356937958</v>
      </c>
      <c r="N97" s="690">
        <f>M97*(1+EIA_AEO_OilForecast_2026!K$16)</f>
        <v>4.247590876883824</v>
      </c>
      <c r="O97" s="690">
        <f>N97*(1+EIA_AEO_OilForecast_2026!L$16)</f>
        <v>4.3297604453048244</v>
      </c>
      <c r="P97" s="690">
        <f>O97*(1+EIA_AEO_OilForecast_2026!M$16)</f>
        <v>4.3665526861966901</v>
      </c>
      <c r="Q97" s="690">
        <f>P97*(1+EIA_AEO_OilForecast_2026!N$16)</f>
        <v>4.4262223187409147</v>
      </c>
      <c r="R97" s="690">
        <f>Q97*(1+EIA_AEO_OilForecast_2026!O$16)</f>
        <v>4.4895477740123519</v>
      </c>
      <c r="S97" s="690">
        <f>R97*(1+EIA_AEO_OilForecast_2026!P$16)</f>
        <v>4.5437504105843436</v>
      </c>
      <c r="T97" s="690">
        <f>S97*(1+EIA_AEO_OilForecast_2026!Q$16)</f>
        <v>4.5730675933382035</v>
      </c>
      <c r="U97" s="690">
        <f>T97*(1+EIA_AEO_OilForecast_2026!R$16)</f>
        <v>4.6166048159603603</v>
      </c>
      <c r="V97" s="690">
        <f>U97*(1+EIA_AEO_OilForecast_2026!S$16)</f>
        <v>4.6754838844407862</v>
      </c>
      <c r="W97" s="690">
        <f>V97*(1+EIA_AEO_OilForecast_2026!T$16)</f>
        <v>4.6993990394456153</v>
      </c>
      <c r="X97" s="690">
        <f>W97*(1+EIA_AEO_OilForecast_2026!U$16)</f>
        <v>4.7550081260357286</v>
      </c>
      <c r="Y97" s="690">
        <f>X97*(1+EIA_AEO_OilForecast_2026!V$16)</f>
        <v>4.8160309538574815</v>
      </c>
      <c r="Z97" s="690">
        <f>Y97*(1+EIA_AEO_OilForecast_2026!W$16)</f>
        <v>4.9500962428579749</v>
      </c>
      <c r="AA97" s="690">
        <f>Z97*(1+EIA_AEO_OilForecast_2026!X$16)</f>
        <v>5.0275357405813361</v>
      </c>
      <c r="AB97" s="690">
        <f>AA97*(1+EIA_AEO_OilForecast_2026!Y$16)</f>
        <v>5.1037544117814342</v>
      </c>
      <c r="AC97" s="690">
        <f>AB97*(1+EIA_AEO_OilForecast_2026!Z$16)</f>
        <v>5.1858380173218839</v>
      </c>
      <c r="AD97" s="690">
        <f>AC97*(1+EIA_AEO_OilForecast_2026!AA$16)</f>
        <v>5.2500121560134412</v>
      </c>
      <c r="AE97" s="690">
        <f>AD97*(1+EIA_AEO_OilForecast_2026!AB$16)</f>
        <v>5.3510234692842413</v>
      </c>
      <c r="AF97" s="694">
        <f t="shared" si="37"/>
        <v>5.3510234692842413</v>
      </c>
      <c r="AG97" s="694">
        <f t="shared" si="37"/>
        <v>5.3510234692842413</v>
      </c>
      <c r="AH97" s="694">
        <f t="shared" si="37"/>
        <v>5.3510234692842413</v>
      </c>
      <c r="AI97" s="694">
        <f t="shared" si="37"/>
        <v>5.3510234692842413</v>
      </c>
      <c r="AJ97" s="694">
        <f t="shared" si="37"/>
        <v>5.3510234692842413</v>
      </c>
      <c r="AK97" s="694">
        <f t="shared" si="37"/>
        <v>5.3510234692842413</v>
      </c>
      <c r="AL97" s="694">
        <f t="shared" si="37"/>
        <v>5.3510234692842413</v>
      </c>
      <c r="AM97" s="694">
        <f t="shared" si="37"/>
        <v>5.3510234692842413</v>
      </c>
      <c r="AN97" s="694">
        <f t="shared" si="37"/>
        <v>5.3510234692842413</v>
      </c>
      <c r="AO97" s="694">
        <f t="shared" si="37"/>
        <v>5.3510234692842413</v>
      </c>
      <c r="AP97" s="694">
        <f t="shared" si="38"/>
        <v>5.3510234692842413</v>
      </c>
      <c r="AQ97" s="694">
        <f t="shared" si="38"/>
        <v>5.3510234692842413</v>
      </c>
      <c r="AR97" s="694">
        <f t="shared" si="38"/>
        <v>5.3510234692842413</v>
      </c>
      <c r="AS97" s="694">
        <f t="shared" si="38"/>
        <v>5.3510234692842413</v>
      </c>
      <c r="AT97" s="694">
        <f t="shared" si="38"/>
        <v>5.3510234692842413</v>
      </c>
      <c r="AU97" s="694">
        <f t="shared" si="38"/>
        <v>5.3510234692842413</v>
      </c>
      <c r="AV97" s="694">
        <f t="shared" si="38"/>
        <v>5.3510234692842413</v>
      </c>
      <c r="AW97" s="694">
        <f t="shared" si="38"/>
        <v>5.3510234692842413</v>
      </c>
      <c r="AX97" s="694">
        <f t="shared" si="38"/>
        <v>5.3510234692842413</v>
      </c>
      <c r="AY97" s="694">
        <f t="shared" si="38"/>
        <v>5.3510234692842413</v>
      </c>
      <c r="AZ97" s="694">
        <f t="shared" si="39"/>
        <v>5.3510234692842413</v>
      </c>
      <c r="BA97" s="694">
        <f t="shared" si="39"/>
        <v>5.3510234692842413</v>
      </c>
      <c r="BB97" s="694">
        <f t="shared" si="39"/>
        <v>5.3510234692842413</v>
      </c>
      <c r="BC97" s="694">
        <f t="shared" si="39"/>
        <v>5.3510234692842413</v>
      </c>
      <c r="BD97" s="694">
        <f t="shared" si="39"/>
        <v>5.3510234692842413</v>
      </c>
      <c r="BE97" s="694">
        <f t="shared" si="39"/>
        <v>5.3510234692842413</v>
      </c>
      <c r="BF97" s="694">
        <f t="shared" si="39"/>
        <v>5.3510234692842413</v>
      </c>
      <c r="BG97" s="694">
        <f t="shared" si="39"/>
        <v>5.3510234692842413</v>
      </c>
      <c r="BH97" s="694">
        <f t="shared" si="39"/>
        <v>5.3510234692842413</v>
      </c>
      <c r="BI97" s="694">
        <f t="shared" si="39"/>
        <v>5.3510234692842413</v>
      </c>
      <c r="BJ97" s="694">
        <f t="shared" si="40"/>
        <v>5.3510234692842413</v>
      </c>
      <c r="BK97" s="694">
        <f t="shared" si="40"/>
        <v>5.3510234692842413</v>
      </c>
      <c r="BL97" s="694">
        <f t="shared" si="40"/>
        <v>5.3510234692842413</v>
      </c>
      <c r="BM97" s="694">
        <f t="shared" si="40"/>
        <v>5.3510234692842413</v>
      </c>
      <c r="BN97" s="698">
        <f t="shared" si="40"/>
        <v>5.3510234692842413</v>
      </c>
      <c r="BO97" s="698">
        <f t="shared" si="40"/>
        <v>5.3510234692842413</v>
      </c>
      <c r="BP97" s="698">
        <f t="shared" si="40"/>
        <v>5.3510234692842413</v>
      </c>
      <c r="BQ97" s="698">
        <f t="shared" si="40"/>
        <v>5.3510234692842413</v>
      </c>
      <c r="BR97" s="698">
        <f t="shared" si="40"/>
        <v>5.3510234692842413</v>
      </c>
      <c r="BS97" s="698">
        <f t="shared" si="40"/>
        <v>5.3510234692842413</v>
      </c>
    </row>
    <row r="98" spans="1:71" s="63" customFormat="1" ht="12.75" customHeight="1">
      <c r="A98" s="678">
        <v>0</v>
      </c>
      <c r="B98" s="680" t="s">
        <v>579</v>
      </c>
      <c r="C98" s="492" t="s">
        <v>580</v>
      </c>
      <c r="D98" s="683" t="s">
        <v>427</v>
      </c>
      <c r="E98" s="492"/>
      <c r="F98" s="687">
        <v>7.3011419999999996</v>
      </c>
      <c r="G98" s="691">
        <f>F98*(1+EIA_AEO_OilForecast_2026!D$16)</f>
        <v>5.5908548325510754</v>
      </c>
      <c r="H98" s="691">
        <f>G98*(1+EIA_AEO_OilForecast_2026!E$16)</f>
        <v>6.3619675968127831</v>
      </c>
      <c r="I98" s="691">
        <f>H98*(1+EIA_AEO_OilForecast_2026!F$16)</f>
        <v>6.8175370726234545</v>
      </c>
      <c r="J98" s="691">
        <f>I98*(1+EIA_AEO_OilForecast_2026!G$16)</f>
        <v>7.1084339087704969</v>
      </c>
      <c r="K98" s="691">
        <f>J98*(1+EIA_AEO_OilForecast_2026!H$16)</f>
        <v>7.2977774320158675</v>
      </c>
      <c r="L98" s="691">
        <f>K98*(1+EIA_AEO_OilForecast_2026!I$16)</f>
        <v>7.2059534832319265</v>
      </c>
      <c r="M98" s="691">
        <f>L98*(1+EIA_AEO_OilForecast_2026!J$16)</f>
        <v>7.2816609698183381</v>
      </c>
      <c r="N98" s="691">
        <f>M98*(1+EIA_AEO_OilForecast_2026!K$16)</f>
        <v>7.4369938009672216</v>
      </c>
      <c r="O98" s="691">
        <f>N98*(1+EIA_AEO_OilForecast_2026!L$16)</f>
        <v>7.5808623110680466</v>
      </c>
      <c r="P98" s="691">
        <f>O98*(1+EIA_AEO_OilForecast_2026!M$16)</f>
        <v>7.6452808662838061</v>
      </c>
      <c r="Q98" s="691">
        <f>P98*(1+EIA_AEO_OilForecast_2026!N$16)</f>
        <v>7.7497548375771403</v>
      </c>
      <c r="R98" s="691">
        <f>Q98*(1+EIA_AEO_OilForecast_2026!O$16)</f>
        <v>7.8606296915702849</v>
      </c>
      <c r="S98" s="691">
        <f>R98*(1+EIA_AEO_OilForecast_2026!P$16)</f>
        <v>7.9555316451401907</v>
      </c>
      <c r="T98" s="691">
        <f>S98*(1+EIA_AEO_OilForecast_2026!Q$16)</f>
        <v>8.0068623200384827</v>
      </c>
      <c r="U98" s="691">
        <f>T98*(1+EIA_AEO_OilForecast_2026!R$16)</f>
        <v>8.0830904842231313</v>
      </c>
      <c r="V98" s="691">
        <f>U98*(1+EIA_AEO_OilForecast_2026!S$16)</f>
        <v>8.1861802779409523</v>
      </c>
      <c r="W98" s="691">
        <f>V98*(1+EIA_AEO_OilForecast_2026!T$16)</f>
        <v>8.22805268624845</v>
      </c>
      <c r="X98" s="691">
        <f>W98*(1+EIA_AEO_OilForecast_2026!U$16)</f>
        <v>8.3254171557172061</v>
      </c>
      <c r="Y98" s="691">
        <f>X98*(1+EIA_AEO_OilForecast_2026!V$16)</f>
        <v>8.4322604006016579</v>
      </c>
      <c r="Z98" s="691">
        <f>Y98*(1+EIA_AEO_OilForecast_2026!W$16)</f>
        <v>8.6669917464682378</v>
      </c>
      <c r="AA98" s="691">
        <f>Z98*(1+EIA_AEO_OilForecast_2026!X$16)</f>
        <v>8.8025785016929223</v>
      </c>
      <c r="AB98" s="691">
        <f>AA98*(1+EIA_AEO_OilForecast_2026!Y$16)</f>
        <v>8.9360277442548472</v>
      </c>
      <c r="AC98" s="691">
        <f>AB98*(1+EIA_AEO_OilForecast_2026!Z$16)</f>
        <v>9.0797457442363356</v>
      </c>
      <c r="AD98" s="691">
        <f>AC98*(1+EIA_AEO_OilForecast_2026!AA$16)</f>
        <v>9.1921065354389153</v>
      </c>
      <c r="AE98" s="691">
        <f>AD98*(1+EIA_AEO_OilForecast_2026!AB$16)</f>
        <v>9.3689645550544061</v>
      </c>
      <c r="AF98" s="695">
        <f t="shared" si="37"/>
        <v>9.3689645550544061</v>
      </c>
      <c r="AG98" s="695">
        <f t="shared" si="37"/>
        <v>9.3689645550544061</v>
      </c>
      <c r="AH98" s="695">
        <f t="shared" si="37"/>
        <v>9.3689645550544061</v>
      </c>
      <c r="AI98" s="695">
        <f t="shared" si="37"/>
        <v>9.3689645550544061</v>
      </c>
      <c r="AJ98" s="695">
        <f t="shared" si="37"/>
        <v>9.3689645550544061</v>
      </c>
      <c r="AK98" s="695">
        <f t="shared" si="37"/>
        <v>9.3689645550544061</v>
      </c>
      <c r="AL98" s="695">
        <f t="shared" si="37"/>
        <v>9.3689645550544061</v>
      </c>
      <c r="AM98" s="695">
        <f t="shared" si="37"/>
        <v>9.3689645550544061</v>
      </c>
      <c r="AN98" s="695">
        <f t="shared" si="37"/>
        <v>9.3689645550544061</v>
      </c>
      <c r="AO98" s="695">
        <f t="shared" si="37"/>
        <v>9.3689645550544061</v>
      </c>
      <c r="AP98" s="695">
        <f t="shared" si="38"/>
        <v>9.3689645550544061</v>
      </c>
      <c r="AQ98" s="695">
        <f t="shared" si="38"/>
        <v>9.3689645550544061</v>
      </c>
      <c r="AR98" s="695">
        <f t="shared" si="38"/>
        <v>9.3689645550544061</v>
      </c>
      <c r="AS98" s="695">
        <f t="shared" si="38"/>
        <v>9.3689645550544061</v>
      </c>
      <c r="AT98" s="695">
        <f t="shared" si="38"/>
        <v>9.3689645550544061</v>
      </c>
      <c r="AU98" s="695">
        <f t="shared" si="38"/>
        <v>9.3689645550544061</v>
      </c>
      <c r="AV98" s="695">
        <f t="shared" si="38"/>
        <v>9.3689645550544061</v>
      </c>
      <c r="AW98" s="695">
        <f t="shared" si="38"/>
        <v>9.3689645550544061</v>
      </c>
      <c r="AX98" s="695">
        <f t="shared" si="38"/>
        <v>9.3689645550544061</v>
      </c>
      <c r="AY98" s="695">
        <f t="shared" si="38"/>
        <v>9.3689645550544061</v>
      </c>
      <c r="AZ98" s="695">
        <f t="shared" si="39"/>
        <v>9.3689645550544061</v>
      </c>
      <c r="BA98" s="695">
        <f t="shared" si="39"/>
        <v>9.3689645550544061</v>
      </c>
      <c r="BB98" s="695">
        <f t="shared" si="39"/>
        <v>9.3689645550544061</v>
      </c>
      <c r="BC98" s="695">
        <f t="shared" si="39"/>
        <v>9.3689645550544061</v>
      </c>
      <c r="BD98" s="695">
        <f t="shared" si="39"/>
        <v>9.3689645550544061</v>
      </c>
      <c r="BE98" s="695">
        <f t="shared" si="39"/>
        <v>9.3689645550544061</v>
      </c>
      <c r="BF98" s="695">
        <f t="shared" si="39"/>
        <v>9.3689645550544061</v>
      </c>
      <c r="BG98" s="695">
        <f t="shared" si="39"/>
        <v>9.3689645550544061</v>
      </c>
      <c r="BH98" s="695">
        <f t="shared" si="39"/>
        <v>9.3689645550544061</v>
      </c>
      <c r="BI98" s="695">
        <f t="shared" si="39"/>
        <v>9.3689645550544061</v>
      </c>
      <c r="BJ98" s="695">
        <f t="shared" si="40"/>
        <v>9.3689645550544061</v>
      </c>
      <c r="BK98" s="695">
        <f t="shared" si="40"/>
        <v>9.3689645550544061</v>
      </c>
      <c r="BL98" s="695">
        <f t="shared" si="40"/>
        <v>9.3689645550544061</v>
      </c>
      <c r="BM98" s="695">
        <f t="shared" si="40"/>
        <v>9.3689645550544061</v>
      </c>
      <c r="BN98" s="699">
        <f t="shared" si="40"/>
        <v>9.3689645550544061</v>
      </c>
      <c r="BO98" s="699">
        <f t="shared" si="40"/>
        <v>9.3689645550544061</v>
      </c>
      <c r="BP98" s="699">
        <f t="shared" si="40"/>
        <v>9.3689645550544061</v>
      </c>
      <c r="BQ98" s="699">
        <f t="shared" si="40"/>
        <v>9.3689645550544061</v>
      </c>
      <c r="BR98" s="699">
        <f t="shared" si="40"/>
        <v>9.3689645550544061</v>
      </c>
      <c r="BS98" s="699">
        <f t="shared" si="40"/>
        <v>9.3689645550544061</v>
      </c>
    </row>
    <row r="99" spans="1:71" s="18" customFormat="1" ht="12.75" customHeight="1">
      <c r="A99" s="677">
        <v>0</v>
      </c>
      <c r="B99" s="681" t="s">
        <v>581</v>
      </c>
      <c r="C99" s="682" t="s">
        <v>582</v>
      </c>
      <c r="D99" s="684" t="s">
        <v>422</v>
      </c>
      <c r="E99" s="682"/>
      <c r="F99" s="686">
        <v>5.4824890000000002</v>
      </c>
      <c r="G99" s="690">
        <f>F99*(1+EIA_AEO_OilForecast_2026!D$16)</f>
        <v>4.1982199661447641</v>
      </c>
      <c r="H99" s="690">
        <f>G99*(1+EIA_AEO_OilForecast_2026!E$16)</f>
        <v>4.777255033237612</v>
      </c>
      <c r="I99" s="690">
        <f>H99*(1+EIA_AEO_OilForecast_2026!F$16)</f>
        <v>5.1193459883057058</v>
      </c>
      <c r="J99" s="690">
        <f>I99*(1+EIA_AEO_OilForecast_2026!G$16)</f>
        <v>5.3377828717837916</v>
      </c>
      <c r="K99" s="690">
        <f>J99*(1+EIA_AEO_OilForecast_2026!H$16)</f>
        <v>5.479962517572627</v>
      </c>
      <c r="L99" s="690">
        <f>K99*(1+EIA_AEO_OilForecast_2026!I$16)</f>
        <v>5.4110111413160746</v>
      </c>
      <c r="M99" s="690">
        <f>L99*(1+EIA_AEO_OilForecast_2026!J$16)</f>
        <v>5.4678605304154306</v>
      </c>
      <c r="N99" s="690">
        <f>M99*(1+EIA_AEO_OilForecast_2026!K$16)</f>
        <v>5.5845012611548972</v>
      </c>
      <c r="O99" s="690">
        <f>N99*(1+EIA_AEO_OilForecast_2026!L$16)</f>
        <v>5.6925333366951563</v>
      </c>
      <c r="P99" s="690">
        <f>O99*(1+EIA_AEO_OilForecast_2026!M$16)</f>
        <v>5.7409057721807688</v>
      </c>
      <c r="Q99" s="690">
        <f>P99*(1+EIA_AEO_OilForecast_2026!N$16)</f>
        <v>5.8193561568468963</v>
      </c>
      <c r="R99" s="690">
        <f>Q99*(1+EIA_AEO_OilForecast_2026!O$16)</f>
        <v>5.9026130182247494</v>
      </c>
      <c r="S99" s="690">
        <f>R99*(1+EIA_AEO_OilForecast_2026!P$16)</f>
        <v>5.9738756941904434</v>
      </c>
      <c r="T99" s="690">
        <f>S99*(1+EIA_AEO_OilForecast_2026!Q$16)</f>
        <v>6.0124203301518406</v>
      </c>
      <c r="U99" s="690">
        <f>T99*(1+EIA_AEO_OilForecast_2026!R$16)</f>
        <v>6.0696607004435741</v>
      </c>
      <c r="V99" s="690">
        <f>U99*(1+EIA_AEO_OilForecast_2026!S$16)</f>
        <v>6.1470716945141213</v>
      </c>
      <c r="W99" s="690">
        <f>V99*(1+EIA_AEO_OilForecast_2026!T$16)</f>
        <v>6.178514038458311</v>
      </c>
      <c r="X99" s="690">
        <f>W99*(1+EIA_AEO_OilForecast_2026!U$16)</f>
        <v>6.2516258383456833</v>
      </c>
      <c r="Y99" s="690">
        <f>X99*(1+EIA_AEO_OilForecast_2026!V$16)</f>
        <v>6.3318553304995566</v>
      </c>
      <c r="Z99" s="690">
        <f>Y99*(1+EIA_AEO_OilForecast_2026!W$16)</f>
        <v>6.508117074438891</v>
      </c>
      <c r="AA99" s="690">
        <f>Z99*(1+EIA_AEO_OilForecast_2026!X$16)</f>
        <v>6.6099303105141551</v>
      </c>
      <c r="AB99" s="690">
        <f>AA99*(1+EIA_AEO_OilForecast_2026!Y$16)</f>
        <v>6.7101384703340967</v>
      </c>
      <c r="AC99" s="690">
        <f>AB99*(1+EIA_AEO_OilForecast_2026!Z$16)</f>
        <v>6.8180575265585217</v>
      </c>
      <c r="AD99" s="690">
        <f>AC99*(1+EIA_AEO_OilForecast_2026!AA$16)</f>
        <v>6.902430190697836</v>
      </c>
      <c r="AE99" s="690">
        <f>AD99*(1+EIA_AEO_OilForecast_2026!AB$16)</f>
        <v>7.0352343666888952</v>
      </c>
      <c r="AF99" s="694">
        <f t="shared" si="37"/>
        <v>7.0352343666888952</v>
      </c>
      <c r="AG99" s="694">
        <f t="shared" si="37"/>
        <v>7.0352343666888952</v>
      </c>
      <c r="AH99" s="694">
        <f t="shared" si="37"/>
        <v>7.0352343666888952</v>
      </c>
      <c r="AI99" s="694">
        <f t="shared" si="37"/>
        <v>7.0352343666888952</v>
      </c>
      <c r="AJ99" s="694">
        <f t="shared" si="37"/>
        <v>7.0352343666888952</v>
      </c>
      <c r="AK99" s="694">
        <f t="shared" si="37"/>
        <v>7.0352343666888952</v>
      </c>
      <c r="AL99" s="694">
        <f t="shared" si="37"/>
        <v>7.0352343666888952</v>
      </c>
      <c r="AM99" s="694">
        <f t="shared" si="37"/>
        <v>7.0352343666888952</v>
      </c>
      <c r="AN99" s="694">
        <f t="shared" si="37"/>
        <v>7.0352343666888952</v>
      </c>
      <c r="AO99" s="694">
        <f t="shared" si="37"/>
        <v>7.0352343666888952</v>
      </c>
      <c r="AP99" s="694">
        <f t="shared" si="38"/>
        <v>7.0352343666888952</v>
      </c>
      <c r="AQ99" s="694">
        <f t="shared" si="38"/>
        <v>7.0352343666888952</v>
      </c>
      <c r="AR99" s="694">
        <f t="shared" si="38"/>
        <v>7.0352343666888952</v>
      </c>
      <c r="AS99" s="694">
        <f t="shared" si="38"/>
        <v>7.0352343666888952</v>
      </c>
      <c r="AT99" s="694">
        <f t="shared" si="38"/>
        <v>7.0352343666888952</v>
      </c>
      <c r="AU99" s="694">
        <f t="shared" si="38"/>
        <v>7.0352343666888952</v>
      </c>
      <c r="AV99" s="694">
        <f t="shared" si="38"/>
        <v>7.0352343666888952</v>
      </c>
      <c r="AW99" s="694">
        <f t="shared" si="38"/>
        <v>7.0352343666888952</v>
      </c>
      <c r="AX99" s="694">
        <f t="shared" si="38"/>
        <v>7.0352343666888952</v>
      </c>
      <c r="AY99" s="694">
        <f t="shared" si="38"/>
        <v>7.0352343666888952</v>
      </c>
      <c r="AZ99" s="694">
        <f t="shared" si="39"/>
        <v>7.0352343666888952</v>
      </c>
      <c r="BA99" s="694">
        <f t="shared" si="39"/>
        <v>7.0352343666888952</v>
      </c>
      <c r="BB99" s="694">
        <f t="shared" si="39"/>
        <v>7.0352343666888952</v>
      </c>
      <c r="BC99" s="694">
        <f t="shared" si="39"/>
        <v>7.0352343666888952</v>
      </c>
      <c r="BD99" s="694">
        <f t="shared" si="39"/>
        <v>7.0352343666888952</v>
      </c>
      <c r="BE99" s="694">
        <f t="shared" si="39"/>
        <v>7.0352343666888952</v>
      </c>
      <c r="BF99" s="694">
        <f t="shared" si="39"/>
        <v>7.0352343666888952</v>
      </c>
      <c r="BG99" s="694">
        <f t="shared" si="39"/>
        <v>7.0352343666888952</v>
      </c>
      <c r="BH99" s="694">
        <f t="shared" si="39"/>
        <v>7.0352343666888952</v>
      </c>
      <c r="BI99" s="694">
        <f t="shared" si="39"/>
        <v>7.0352343666888952</v>
      </c>
      <c r="BJ99" s="694">
        <f t="shared" si="40"/>
        <v>7.0352343666888952</v>
      </c>
      <c r="BK99" s="694">
        <f t="shared" si="40"/>
        <v>7.0352343666888952</v>
      </c>
      <c r="BL99" s="694">
        <f t="shared" si="40"/>
        <v>7.0352343666888952</v>
      </c>
      <c r="BM99" s="694">
        <f t="shared" si="40"/>
        <v>7.0352343666888952</v>
      </c>
      <c r="BN99" s="698">
        <f t="shared" si="40"/>
        <v>7.0352343666888952</v>
      </c>
      <c r="BO99" s="698">
        <f t="shared" si="40"/>
        <v>7.0352343666888952</v>
      </c>
      <c r="BP99" s="698">
        <f t="shared" si="40"/>
        <v>7.0352343666888952</v>
      </c>
      <c r="BQ99" s="698">
        <f t="shared" si="40"/>
        <v>7.0352343666888952</v>
      </c>
      <c r="BR99" s="698">
        <f t="shared" si="40"/>
        <v>7.0352343666888952</v>
      </c>
      <c r="BS99" s="698">
        <f t="shared" si="40"/>
        <v>7.0352343666888952</v>
      </c>
    </row>
    <row r="100" spans="1:71" s="63" customFormat="1" ht="12.75" customHeight="1">
      <c r="A100" s="678">
        <v>0</v>
      </c>
      <c r="B100" s="680" t="s">
        <v>583</v>
      </c>
      <c r="C100" s="492" t="s">
        <v>584</v>
      </c>
      <c r="D100" s="683" t="s">
        <v>422</v>
      </c>
      <c r="E100" s="492"/>
      <c r="F100" s="687">
        <v>4.7009999999999996</v>
      </c>
      <c r="G100" s="691">
        <f>F100*(1+EIA_AEO_OilForecast_2026!D$16)</f>
        <v>3.5997941921719372</v>
      </c>
      <c r="H100" s="691">
        <f>G100*(1+EIA_AEO_OilForecast_2026!E$16)</f>
        <v>4.0962920146761821</v>
      </c>
      <c r="I100" s="691">
        <f>H100*(1+EIA_AEO_OilForecast_2026!F$16)</f>
        <v>4.3896203879342233</v>
      </c>
      <c r="J100" s="691">
        <f>I100*(1+EIA_AEO_OilForecast_2026!G$16)</f>
        <v>4.5769206796868351</v>
      </c>
      <c r="K100" s="691">
        <f>J100*(1+EIA_AEO_OilForecast_2026!H$16)</f>
        <v>4.6988336492985052</v>
      </c>
      <c r="L100" s="691">
        <f>K100*(1+EIA_AEO_OilForecast_2026!I$16)</f>
        <v>4.6397107910890218</v>
      </c>
      <c r="M100" s="691">
        <f>L100*(1+EIA_AEO_OilForecast_2026!J$16)</f>
        <v>4.6884567125411341</v>
      </c>
      <c r="N100" s="691">
        <f>M100*(1+EIA_AEO_OilForecast_2026!K$16)</f>
        <v>4.7884711540121945</v>
      </c>
      <c r="O100" s="691">
        <f>N100*(1+EIA_AEO_OilForecast_2026!L$16)</f>
        <v>4.8811040415774514</v>
      </c>
      <c r="P100" s="691">
        <f>O100*(1+EIA_AEO_OilForecast_2026!M$16)</f>
        <v>4.922581337604468</v>
      </c>
      <c r="Q100" s="691">
        <f>P100*(1+EIA_AEO_OilForecast_2026!N$16)</f>
        <v>4.9898491895446115</v>
      </c>
      <c r="R100" s="691">
        <f>Q100*(1+EIA_AEO_OilForecast_2026!O$16)</f>
        <v>5.0612383898398221</v>
      </c>
      <c r="S100" s="691">
        <f>R100*(1+EIA_AEO_OilForecast_2026!P$16)</f>
        <v>5.122343088766665</v>
      </c>
      <c r="T100" s="691">
        <f>S100*(1+EIA_AEO_OilForecast_2026!Q$16)</f>
        <v>5.1553934667345054</v>
      </c>
      <c r="U100" s="691">
        <f>T100*(1+EIA_AEO_OilForecast_2026!R$16)</f>
        <v>5.2044746378488362</v>
      </c>
      <c r="V100" s="691">
        <f>U100*(1+EIA_AEO_OilForecast_2026!S$16)</f>
        <v>5.2708512567760506</v>
      </c>
      <c r="W100" s="691">
        <f>V100*(1+EIA_AEO_OilForecast_2026!T$16)</f>
        <v>5.297811722885811</v>
      </c>
      <c r="X100" s="691">
        <f>W100*(1+EIA_AEO_OilForecast_2026!U$16)</f>
        <v>5.3605019665453133</v>
      </c>
      <c r="Y100" s="691">
        <f>X100*(1+EIA_AEO_OilForecast_2026!V$16)</f>
        <v>5.429295327118469</v>
      </c>
      <c r="Z100" s="691">
        <f>Y100*(1+EIA_AEO_OilForecast_2026!W$16)</f>
        <v>5.5804322392506798</v>
      </c>
      <c r="AA100" s="691">
        <f>Z100*(1+EIA_AEO_OilForecast_2026!X$16)</f>
        <v>5.6677327377632745</v>
      </c>
      <c r="AB100" s="691">
        <f>AA100*(1+EIA_AEO_OilForecast_2026!Y$16)</f>
        <v>5.7536569519866942</v>
      </c>
      <c r="AC100" s="691">
        <f>AB100*(1+EIA_AEO_OilForecast_2026!Z$16)</f>
        <v>5.8461929303189848</v>
      </c>
      <c r="AD100" s="691">
        <f>AC100*(1+EIA_AEO_OilForecast_2026!AA$16)</f>
        <v>5.918538883793568</v>
      </c>
      <c r="AE100" s="691">
        <f>AD100*(1+EIA_AEO_OilForecast_2026!AB$16)</f>
        <v>6.0324127887542476</v>
      </c>
      <c r="AF100" s="695">
        <f t="shared" si="37"/>
        <v>6.0324127887542476</v>
      </c>
      <c r="AG100" s="695">
        <f t="shared" si="37"/>
        <v>6.0324127887542476</v>
      </c>
      <c r="AH100" s="695">
        <f t="shared" si="37"/>
        <v>6.0324127887542476</v>
      </c>
      <c r="AI100" s="695">
        <f t="shared" si="37"/>
        <v>6.0324127887542476</v>
      </c>
      <c r="AJ100" s="695">
        <f t="shared" si="37"/>
        <v>6.0324127887542476</v>
      </c>
      <c r="AK100" s="695">
        <f t="shared" si="37"/>
        <v>6.0324127887542476</v>
      </c>
      <c r="AL100" s="695">
        <f t="shared" si="37"/>
        <v>6.0324127887542476</v>
      </c>
      <c r="AM100" s="695">
        <f t="shared" si="37"/>
        <v>6.0324127887542476</v>
      </c>
      <c r="AN100" s="695">
        <f t="shared" si="37"/>
        <v>6.0324127887542476</v>
      </c>
      <c r="AO100" s="695">
        <f t="shared" si="37"/>
        <v>6.0324127887542476</v>
      </c>
      <c r="AP100" s="695">
        <f t="shared" si="38"/>
        <v>6.0324127887542476</v>
      </c>
      <c r="AQ100" s="695">
        <f t="shared" si="38"/>
        <v>6.0324127887542476</v>
      </c>
      <c r="AR100" s="695">
        <f t="shared" si="38"/>
        <v>6.0324127887542476</v>
      </c>
      <c r="AS100" s="695">
        <f t="shared" si="38"/>
        <v>6.0324127887542476</v>
      </c>
      <c r="AT100" s="695">
        <f t="shared" si="38"/>
        <v>6.0324127887542476</v>
      </c>
      <c r="AU100" s="695">
        <f t="shared" si="38"/>
        <v>6.0324127887542476</v>
      </c>
      <c r="AV100" s="695">
        <f t="shared" si="38"/>
        <v>6.0324127887542476</v>
      </c>
      <c r="AW100" s="695">
        <f t="shared" si="38"/>
        <v>6.0324127887542476</v>
      </c>
      <c r="AX100" s="695">
        <f t="shared" si="38"/>
        <v>6.0324127887542476</v>
      </c>
      <c r="AY100" s="695">
        <f t="shared" si="38"/>
        <v>6.0324127887542476</v>
      </c>
      <c r="AZ100" s="695">
        <f t="shared" si="39"/>
        <v>6.0324127887542476</v>
      </c>
      <c r="BA100" s="695">
        <f t="shared" si="39"/>
        <v>6.0324127887542476</v>
      </c>
      <c r="BB100" s="695">
        <f t="shared" si="39"/>
        <v>6.0324127887542476</v>
      </c>
      <c r="BC100" s="695">
        <f t="shared" si="39"/>
        <v>6.0324127887542476</v>
      </c>
      <c r="BD100" s="695">
        <f t="shared" si="39"/>
        <v>6.0324127887542476</v>
      </c>
      <c r="BE100" s="695">
        <f t="shared" si="39"/>
        <v>6.0324127887542476</v>
      </c>
      <c r="BF100" s="695">
        <f t="shared" si="39"/>
        <v>6.0324127887542476</v>
      </c>
      <c r="BG100" s="695">
        <f t="shared" si="39"/>
        <v>6.0324127887542476</v>
      </c>
      <c r="BH100" s="695">
        <f t="shared" si="39"/>
        <v>6.0324127887542476</v>
      </c>
      <c r="BI100" s="695">
        <f t="shared" si="39"/>
        <v>6.0324127887542476</v>
      </c>
      <c r="BJ100" s="695">
        <f t="shared" si="40"/>
        <v>6.0324127887542476</v>
      </c>
      <c r="BK100" s="695">
        <f t="shared" si="40"/>
        <v>6.0324127887542476</v>
      </c>
      <c r="BL100" s="695">
        <f t="shared" si="40"/>
        <v>6.0324127887542476</v>
      </c>
      <c r="BM100" s="695">
        <f t="shared" si="40"/>
        <v>6.0324127887542476</v>
      </c>
      <c r="BN100" s="699">
        <f t="shared" si="40"/>
        <v>6.0324127887542476</v>
      </c>
      <c r="BO100" s="699">
        <f t="shared" si="40"/>
        <v>6.0324127887542476</v>
      </c>
      <c r="BP100" s="699">
        <f t="shared" si="40"/>
        <v>6.0324127887542476</v>
      </c>
      <c r="BQ100" s="699">
        <f t="shared" si="40"/>
        <v>6.0324127887542476</v>
      </c>
      <c r="BR100" s="699">
        <f t="shared" si="40"/>
        <v>6.0324127887542476</v>
      </c>
      <c r="BS100" s="699">
        <f t="shared" si="40"/>
        <v>6.0324127887542476</v>
      </c>
    </row>
    <row r="101" spans="1:71" s="18" customFormat="1" ht="12.75" customHeight="1">
      <c r="A101" s="677">
        <v>0</v>
      </c>
      <c r="B101" s="681" t="s">
        <v>585</v>
      </c>
      <c r="C101" s="682" t="s">
        <v>586</v>
      </c>
      <c r="D101" s="684" t="s">
        <v>422</v>
      </c>
      <c r="E101" s="682"/>
      <c r="F101" s="686">
        <v>4.3303539999999998</v>
      </c>
      <c r="G101" s="690">
        <f>F101*(1+EIA_AEO_OilForecast_2026!D$16)</f>
        <v>3.3159717462770724</v>
      </c>
      <c r="H101" s="690">
        <f>G101*(1+EIA_AEO_OilForecast_2026!E$16)</f>
        <v>3.7733236568647235</v>
      </c>
      <c r="I101" s="690">
        <f>H101*(1+EIA_AEO_OilForecast_2026!F$16)</f>
        <v>4.0435248256482703</v>
      </c>
      <c r="J101" s="690">
        <f>I101*(1+EIA_AEO_OilForecast_2026!G$16)</f>
        <v>4.2160575990139559</v>
      </c>
      <c r="K101" s="690">
        <f>J101*(1+EIA_AEO_OilForecast_2026!H$16)</f>
        <v>4.3283584532172688</v>
      </c>
      <c r="L101" s="690">
        <f>K101*(1+EIA_AEO_OilForecast_2026!I$16)</f>
        <v>4.2738970821177436</v>
      </c>
      <c r="M101" s="690">
        <f>L101*(1+EIA_AEO_OilForecast_2026!J$16)</f>
        <v>4.3187996764474272</v>
      </c>
      <c r="N101" s="690">
        <f>M101*(1+EIA_AEO_OilForecast_2026!K$16)</f>
        <v>4.4109285717211932</v>
      </c>
      <c r="O101" s="690">
        <f>N101*(1+EIA_AEO_OilForecast_2026!L$16)</f>
        <v>4.496257904884299</v>
      </c>
      <c r="P101" s="690">
        <f>O101*(1+EIA_AEO_OilForecast_2026!M$16)</f>
        <v>4.5344649618423452</v>
      </c>
      <c r="Q101" s="690">
        <f>P101*(1+EIA_AEO_OilForecast_2026!N$16)</f>
        <v>4.5964291421700221</v>
      </c>
      <c r="R101" s="690">
        <f>Q101*(1+EIA_AEO_OilForecast_2026!O$16)</f>
        <v>4.6621897269509551</v>
      </c>
      <c r="S101" s="690">
        <f>R101*(1+EIA_AEO_OilForecast_2026!P$16)</f>
        <v>4.7184766823682383</v>
      </c>
      <c r="T101" s="690">
        <f>S101*(1+EIA_AEO_OilForecast_2026!Q$16)</f>
        <v>4.748921233832724</v>
      </c>
      <c r="U101" s="690">
        <f>T101*(1+EIA_AEO_OilForecast_2026!R$16)</f>
        <v>4.7941326453748703</v>
      </c>
      <c r="V101" s="690">
        <f>U101*(1+EIA_AEO_OilForecast_2026!S$16)</f>
        <v>4.8552758611327809</v>
      </c>
      <c r="W101" s="690">
        <f>V101*(1+EIA_AEO_OilForecast_2026!T$16)</f>
        <v>4.8801106542109061</v>
      </c>
      <c r="X101" s="690">
        <f>W101*(1+EIA_AEO_OilForecast_2026!U$16)</f>
        <v>4.9378581435518756</v>
      </c>
      <c r="Y101" s="690">
        <f>X101*(1+EIA_AEO_OilForecast_2026!V$16)</f>
        <v>5.0012275551943786</v>
      </c>
      <c r="Z101" s="690">
        <f>Y101*(1+EIA_AEO_OilForecast_2026!W$16)</f>
        <v>5.1404482171810555</v>
      </c>
      <c r="AA101" s="690">
        <f>Z101*(1+EIA_AEO_OilForecast_2026!X$16)</f>
        <v>5.2208655885777819</v>
      </c>
      <c r="AB101" s="690">
        <f>AA101*(1+EIA_AEO_OilForecast_2026!Y$16)</f>
        <v>5.3000151875480528</v>
      </c>
      <c r="AC101" s="690">
        <f>AB101*(1+EIA_AEO_OilForecast_2026!Z$16)</f>
        <v>5.3852552521970951</v>
      </c>
      <c r="AD101" s="690">
        <f>AC101*(1+EIA_AEO_OilForecast_2026!AA$16)</f>
        <v>5.4518971558372726</v>
      </c>
      <c r="AE101" s="690">
        <f>AD101*(1+EIA_AEO_OilForecast_2026!AB$16)</f>
        <v>5.5567927780117241</v>
      </c>
      <c r="AF101" s="694">
        <f t="shared" si="37"/>
        <v>5.5567927780117241</v>
      </c>
      <c r="AG101" s="694">
        <f t="shared" si="37"/>
        <v>5.5567927780117241</v>
      </c>
      <c r="AH101" s="694">
        <f t="shared" si="37"/>
        <v>5.5567927780117241</v>
      </c>
      <c r="AI101" s="694">
        <f t="shared" si="37"/>
        <v>5.5567927780117241</v>
      </c>
      <c r="AJ101" s="694">
        <f t="shared" si="37"/>
        <v>5.5567927780117241</v>
      </c>
      <c r="AK101" s="694">
        <f t="shared" si="37"/>
        <v>5.5567927780117241</v>
      </c>
      <c r="AL101" s="694">
        <f t="shared" si="37"/>
        <v>5.5567927780117241</v>
      </c>
      <c r="AM101" s="694">
        <f t="shared" si="37"/>
        <v>5.5567927780117241</v>
      </c>
      <c r="AN101" s="694">
        <f t="shared" si="37"/>
        <v>5.5567927780117241</v>
      </c>
      <c r="AO101" s="694">
        <f t="shared" si="37"/>
        <v>5.5567927780117241</v>
      </c>
      <c r="AP101" s="694">
        <f t="shared" si="38"/>
        <v>5.5567927780117241</v>
      </c>
      <c r="AQ101" s="694">
        <f t="shared" si="38"/>
        <v>5.5567927780117241</v>
      </c>
      <c r="AR101" s="694">
        <f t="shared" si="38"/>
        <v>5.5567927780117241</v>
      </c>
      <c r="AS101" s="694">
        <f t="shared" si="38"/>
        <v>5.5567927780117241</v>
      </c>
      <c r="AT101" s="694">
        <f t="shared" si="38"/>
        <v>5.5567927780117241</v>
      </c>
      <c r="AU101" s="694">
        <f t="shared" si="38"/>
        <v>5.5567927780117241</v>
      </c>
      <c r="AV101" s="694">
        <f t="shared" si="38"/>
        <v>5.5567927780117241</v>
      </c>
      <c r="AW101" s="694">
        <f t="shared" si="38"/>
        <v>5.5567927780117241</v>
      </c>
      <c r="AX101" s="694">
        <f t="shared" si="38"/>
        <v>5.5567927780117241</v>
      </c>
      <c r="AY101" s="694">
        <f t="shared" si="38"/>
        <v>5.5567927780117241</v>
      </c>
      <c r="AZ101" s="694">
        <f t="shared" si="39"/>
        <v>5.5567927780117241</v>
      </c>
      <c r="BA101" s="694">
        <f t="shared" si="39"/>
        <v>5.5567927780117241</v>
      </c>
      <c r="BB101" s="694">
        <f t="shared" si="39"/>
        <v>5.5567927780117241</v>
      </c>
      <c r="BC101" s="694">
        <f t="shared" si="39"/>
        <v>5.5567927780117241</v>
      </c>
      <c r="BD101" s="694">
        <f t="shared" si="39"/>
        <v>5.5567927780117241</v>
      </c>
      <c r="BE101" s="694">
        <f t="shared" si="39"/>
        <v>5.5567927780117241</v>
      </c>
      <c r="BF101" s="694">
        <f t="shared" si="39"/>
        <v>5.5567927780117241</v>
      </c>
      <c r="BG101" s="694">
        <f t="shared" si="39"/>
        <v>5.5567927780117241</v>
      </c>
      <c r="BH101" s="694">
        <f t="shared" si="39"/>
        <v>5.5567927780117241</v>
      </c>
      <c r="BI101" s="694">
        <f t="shared" si="39"/>
        <v>5.5567927780117241</v>
      </c>
      <c r="BJ101" s="694">
        <f t="shared" si="40"/>
        <v>5.5567927780117241</v>
      </c>
      <c r="BK101" s="694">
        <f t="shared" si="40"/>
        <v>5.5567927780117241</v>
      </c>
      <c r="BL101" s="694">
        <f t="shared" si="40"/>
        <v>5.5567927780117241</v>
      </c>
      <c r="BM101" s="694">
        <f t="shared" si="40"/>
        <v>5.5567927780117241</v>
      </c>
      <c r="BN101" s="698">
        <f t="shared" si="40"/>
        <v>5.5567927780117241</v>
      </c>
      <c r="BO101" s="698">
        <f t="shared" si="40"/>
        <v>5.5567927780117241</v>
      </c>
      <c r="BP101" s="698">
        <f t="shared" si="40"/>
        <v>5.5567927780117241</v>
      </c>
      <c r="BQ101" s="698">
        <f t="shared" si="40"/>
        <v>5.5567927780117241</v>
      </c>
      <c r="BR101" s="698">
        <f t="shared" si="40"/>
        <v>5.5567927780117241</v>
      </c>
      <c r="BS101" s="698">
        <f t="shared" si="40"/>
        <v>5.5567927780117241</v>
      </c>
    </row>
    <row r="102" spans="1:71" s="63" customFormat="1" ht="12.75" customHeight="1">
      <c r="A102" s="678">
        <v>0</v>
      </c>
      <c r="B102" s="680" t="s">
        <v>587</v>
      </c>
      <c r="C102" s="492" t="s">
        <v>588</v>
      </c>
      <c r="D102" s="683" t="s">
        <v>419</v>
      </c>
      <c r="E102" s="492"/>
      <c r="F102" s="687">
        <v>3.2412860000000001</v>
      </c>
      <c r="G102" s="691">
        <f>F102*(1+EIA_AEO_OilForecast_2026!D$16)</f>
        <v>2.4820171278383771</v>
      </c>
      <c r="H102" s="691">
        <f>G102*(1+EIA_AEO_OilForecast_2026!E$16)</f>
        <v>2.8243467260331219</v>
      </c>
      <c r="I102" s="691">
        <f>H102*(1+EIA_AEO_OilForecast_2026!F$16)</f>
        <v>3.0265933011541737</v>
      </c>
      <c r="J102" s="691">
        <f>I102*(1+EIA_AEO_OilForecast_2026!G$16)</f>
        <v>3.1557347207358917</v>
      </c>
      <c r="K102" s="691">
        <f>J102*(1+EIA_AEO_OilForecast_2026!H$16)</f>
        <v>3.2397923258455985</v>
      </c>
      <c r="L102" s="691">
        <f>K102*(1+EIA_AEO_OilForecast_2026!I$16)</f>
        <v>3.1990277879612368</v>
      </c>
      <c r="M102" s="691">
        <f>L102*(1+EIA_AEO_OilForecast_2026!J$16)</f>
        <v>3.2326375460467149</v>
      </c>
      <c r="N102" s="691">
        <f>M102*(1+EIA_AEO_OilForecast_2026!K$16)</f>
        <v>3.3015963652209264</v>
      </c>
      <c r="O102" s="691">
        <f>N102*(1+EIA_AEO_OilForecast_2026!L$16)</f>
        <v>3.365465686983284</v>
      </c>
      <c r="P102" s="691">
        <f>O102*(1+EIA_AEO_OilForecast_2026!M$16)</f>
        <v>3.3940638105591669</v>
      </c>
      <c r="Q102" s="691">
        <f>P102*(1+EIA_AEO_OilForecast_2026!N$16)</f>
        <v>3.4404442289262507</v>
      </c>
      <c r="R102" s="691">
        <f>Q102*(1+EIA_AEO_OilForecast_2026!O$16)</f>
        <v>3.4896662700809116</v>
      </c>
      <c r="S102" s="691">
        <f>R102*(1+EIA_AEO_OilForecast_2026!P$16)</f>
        <v>3.5317972645854403</v>
      </c>
      <c r="T102" s="691">
        <f>S102*(1+EIA_AEO_OilForecast_2026!Q$16)</f>
        <v>3.554585124062545</v>
      </c>
      <c r="U102" s="691">
        <f>T102*(1+EIA_AEO_OilForecast_2026!R$16)</f>
        <v>3.588426032974795</v>
      </c>
      <c r="V102" s="691">
        <f>U102*(1+EIA_AEO_OilForecast_2026!S$16)</f>
        <v>3.6341919563221921</v>
      </c>
      <c r="W102" s="691">
        <f>V102*(1+EIA_AEO_OilForecast_2026!T$16)</f>
        <v>3.6527808908797419</v>
      </c>
      <c r="X102" s="691">
        <f>W102*(1+EIA_AEO_OilForecast_2026!U$16)</f>
        <v>3.6960051004330565</v>
      </c>
      <c r="Y102" s="691">
        <f>X102*(1+EIA_AEO_OilForecast_2026!V$16)</f>
        <v>3.7434373396414635</v>
      </c>
      <c r="Z102" s="691">
        <f>Y102*(1+EIA_AEO_OilForecast_2026!W$16)</f>
        <v>3.8476445205343297</v>
      </c>
      <c r="AA102" s="691">
        <f>Z102*(1+EIA_AEO_OilForecast_2026!X$16)</f>
        <v>3.9078372207304359</v>
      </c>
      <c r="AB102" s="691">
        <f>AA102*(1+EIA_AEO_OilForecast_2026!Y$16)</f>
        <v>3.9670809885720382</v>
      </c>
      <c r="AC102" s="691">
        <f>AB102*(1+EIA_AEO_OilForecast_2026!Z$16)</f>
        <v>4.0308834925211467</v>
      </c>
      <c r="AD102" s="691">
        <f>AC102*(1+EIA_AEO_OilForecast_2026!AA$16)</f>
        <v>4.0807652041046012</v>
      </c>
      <c r="AE102" s="691">
        <f>AD102*(1+EIA_AEO_OilForecast_2026!AB$16)</f>
        <v>4.1592799656264861</v>
      </c>
      <c r="AF102" s="695">
        <f t="shared" si="37"/>
        <v>4.1592799656264861</v>
      </c>
      <c r="AG102" s="695">
        <f t="shared" si="37"/>
        <v>4.1592799656264861</v>
      </c>
      <c r="AH102" s="695">
        <f t="shared" si="37"/>
        <v>4.1592799656264861</v>
      </c>
      <c r="AI102" s="695">
        <f t="shared" si="37"/>
        <v>4.1592799656264861</v>
      </c>
      <c r="AJ102" s="695">
        <f t="shared" si="37"/>
        <v>4.1592799656264861</v>
      </c>
      <c r="AK102" s="695">
        <f t="shared" si="37"/>
        <v>4.1592799656264861</v>
      </c>
      <c r="AL102" s="695">
        <f t="shared" si="37"/>
        <v>4.1592799656264861</v>
      </c>
      <c r="AM102" s="695">
        <f t="shared" si="37"/>
        <v>4.1592799656264861</v>
      </c>
      <c r="AN102" s="695">
        <f t="shared" si="37"/>
        <v>4.1592799656264861</v>
      </c>
      <c r="AO102" s="695">
        <f t="shared" si="37"/>
        <v>4.1592799656264861</v>
      </c>
      <c r="AP102" s="695">
        <f t="shared" si="38"/>
        <v>4.1592799656264861</v>
      </c>
      <c r="AQ102" s="695">
        <f t="shared" si="38"/>
        <v>4.1592799656264861</v>
      </c>
      <c r="AR102" s="695">
        <f t="shared" si="38"/>
        <v>4.1592799656264861</v>
      </c>
      <c r="AS102" s="695">
        <f t="shared" si="38"/>
        <v>4.1592799656264861</v>
      </c>
      <c r="AT102" s="695">
        <f t="shared" si="38"/>
        <v>4.1592799656264861</v>
      </c>
      <c r="AU102" s="695">
        <f t="shared" si="38"/>
        <v>4.1592799656264861</v>
      </c>
      <c r="AV102" s="695">
        <f t="shared" si="38"/>
        <v>4.1592799656264861</v>
      </c>
      <c r="AW102" s="695">
        <f t="shared" si="38"/>
        <v>4.1592799656264861</v>
      </c>
      <c r="AX102" s="695">
        <f t="shared" si="38"/>
        <v>4.1592799656264861</v>
      </c>
      <c r="AY102" s="695">
        <f t="shared" si="38"/>
        <v>4.1592799656264861</v>
      </c>
      <c r="AZ102" s="695">
        <f t="shared" si="39"/>
        <v>4.1592799656264861</v>
      </c>
      <c r="BA102" s="695">
        <f t="shared" si="39"/>
        <v>4.1592799656264861</v>
      </c>
      <c r="BB102" s="695">
        <f t="shared" si="39"/>
        <v>4.1592799656264861</v>
      </c>
      <c r="BC102" s="695">
        <f t="shared" si="39"/>
        <v>4.1592799656264861</v>
      </c>
      <c r="BD102" s="695">
        <f t="shared" si="39"/>
        <v>4.1592799656264861</v>
      </c>
      <c r="BE102" s="695">
        <f t="shared" si="39"/>
        <v>4.1592799656264861</v>
      </c>
      <c r="BF102" s="695">
        <f t="shared" si="39"/>
        <v>4.1592799656264861</v>
      </c>
      <c r="BG102" s="695">
        <f t="shared" si="39"/>
        <v>4.1592799656264861</v>
      </c>
      <c r="BH102" s="695">
        <f t="shared" si="39"/>
        <v>4.1592799656264861</v>
      </c>
      <c r="BI102" s="695">
        <f t="shared" si="39"/>
        <v>4.1592799656264861</v>
      </c>
      <c r="BJ102" s="695">
        <f t="shared" si="40"/>
        <v>4.1592799656264861</v>
      </c>
      <c r="BK102" s="695">
        <f t="shared" si="40"/>
        <v>4.1592799656264861</v>
      </c>
      <c r="BL102" s="695">
        <f t="shared" si="40"/>
        <v>4.1592799656264861</v>
      </c>
      <c r="BM102" s="695">
        <f t="shared" si="40"/>
        <v>4.1592799656264861</v>
      </c>
      <c r="BN102" s="699">
        <f t="shared" si="40"/>
        <v>4.1592799656264861</v>
      </c>
      <c r="BO102" s="699">
        <f t="shared" si="40"/>
        <v>4.1592799656264861</v>
      </c>
      <c r="BP102" s="699">
        <f t="shared" si="40"/>
        <v>4.1592799656264861</v>
      </c>
      <c r="BQ102" s="699">
        <f t="shared" si="40"/>
        <v>4.1592799656264861</v>
      </c>
      <c r="BR102" s="699">
        <f t="shared" si="40"/>
        <v>4.1592799656264861</v>
      </c>
      <c r="BS102" s="699">
        <f t="shared" si="40"/>
        <v>4.1592799656264861</v>
      </c>
    </row>
    <row r="103" spans="1:71" s="18" customFormat="1" ht="12.75" customHeight="1">
      <c r="A103" s="677">
        <v>0</v>
      </c>
      <c r="B103" s="681" t="s">
        <v>441</v>
      </c>
      <c r="C103" s="682" t="s">
        <v>589</v>
      </c>
      <c r="D103" s="684" t="s">
        <v>422</v>
      </c>
      <c r="E103" s="682"/>
      <c r="F103" s="686">
        <v>4.1950760000000002</v>
      </c>
      <c r="G103" s="690">
        <f>F103*(1+EIA_AEO_OilForecast_2026!D$16)</f>
        <v>3.212382518723651</v>
      </c>
      <c r="H103" s="690">
        <f>G103*(1+EIA_AEO_OilForecast_2026!E$16)</f>
        <v>3.6554469942054246</v>
      </c>
      <c r="I103" s="690">
        <f>H103*(1+EIA_AEO_OilForecast_2026!F$16)</f>
        <v>3.917207219428537</v>
      </c>
      <c r="J103" s="690">
        <f>I103*(1+EIA_AEO_OilForecast_2026!G$16)</f>
        <v>4.0843501589572284</v>
      </c>
      <c r="K103" s="690">
        <f>J103*(1+EIA_AEO_OilForecast_2026!H$16)</f>
        <v>4.1931427930577705</v>
      </c>
      <c r="L103" s="690">
        <f>K103*(1+EIA_AEO_OilForecast_2026!I$16)</f>
        <v>4.1403827667812321</v>
      </c>
      <c r="M103" s="690">
        <f>L103*(1+EIA_AEO_OilForecast_2026!J$16)</f>
        <v>4.1838826274878143</v>
      </c>
      <c r="N103" s="690">
        <f>M103*(1+EIA_AEO_OilForecast_2026!K$16)</f>
        <v>4.2731334641329219</v>
      </c>
      <c r="O103" s="690">
        <f>N103*(1+EIA_AEO_OilForecast_2026!L$16)</f>
        <v>4.3557971534406672</v>
      </c>
      <c r="P103" s="690">
        <f>O103*(1+EIA_AEO_OilForecast_2026!M$16)</f>
        <v>4.3928106418703274</v>
      </c>
      <c r="Q103" s="690">
        <f>P103*(1+EIA_AEO_OilForecast_2026!N$16)</f>
        <v>4.4528390935286231</v>
      </c>
      <c r="R103" s="690">
        <f>Q103*(1+EIA_AEO_OilForecast_2026!O$16)</f>
        <v>4.516545351945477</v>
      </c>
      <c r="S103" s="690">
        <f>R103*(1+EIA_AEO_OilForecast_2026!P$16)</f>
        <v>4.5710739322380158</v>
      </c>
      <c r="T103" s="690">
        <f>S103*(1+EIA_AEO_OilForecast_2026!Q$16)</f>
        <v>4.6005674117963684</v>
      </c>
      <c r="U103" s="690">
        <f>T103*(1+EIA_AEO_OilForecast_2026!R$16)</f>
        <v>4.6443664424267928</v>
      </c>
      <c r="V103" s="690">
        <f>U103*(1+EIA_AEO_OilForecast_2026!S$16)</f>
        <v>4.7035995760202196</v>
      </c>
      <c r="W103" s="690">
        <f>V103*(1+EIA_AEO_OilForecast_2026!T$16)</f>
        <v>4.7276585431178306</v>
      </c>
      <c r="X103" s="690">
        <f>W103*(1+EIA_AEO_OilForecast_2026!U$16)</f>
        <v>4.7836020310161773</v>
      </c>
      <c r="Y103" s="690">
        <f>X103*(1+EIA_AEO_OilForecast_2026!V$16)</f>
        <v>4.8449918152960736</v>
      </c>
      <c r="Z103" s="690">
        <f>Y103*(1+EIA_AEO_OilForecast_2026!W$16)</f>
        <v>4.9798632964277365</v>
      </c>
      <c r="AA103" s="690">
        <f>Z103*(1+EIA_AEO_OilForecast_2026!X$16)</f>
        <v>5.0577684710923236</v>
      </c>
      <c r="AB103" s="690">
        <f>AA103*(1+EIA_AEO_OilForecast_2026!Y$16)</f>
        <v>5.1344454778797157</v>
      </c>
      <c r="AC103" s="690">
        <f>AB103*(1+EIA_AEO_OilForecast_2026!Z$16)</f>
        <v>5.2170226873752092</v>
      </c>
      <c r="AD103" s="690">
        <f>AC103*(1+EIA_AEO_OilForecast_2026!AA$16)</f>
        <v>5.2815827327098912</v>
      </c>
      <c r="AE103" s="690">
        <f>AD103*(1+EIA_AEO_OilForecast_2026!AB$16)</f>
        <v>5.3832014703671609</v>
      </c>
      <c r="AF103" s="694">
        <f t="shared" si="37"/>
        <v>5.3832014703671609</v>
      </c>
      <c r="AG103" s="694">
        <f t="shared" si="37"/>
        <v>5.3832014703671609</v>
      </c>
      <c r="AH103" s="694">
        <f t="shared" si="37"/>
        <v>5.3832014703671609</v>
      </c>
      <c r="AI103" s="694">
        <f t="shared" si="37"/>
        <v>5.3832014703671609</v>
      </c>
      <c r="AJ103" s="694">
        <f t="shared" si="37"/>
        <v>5.3832014703671609</v>
      </c>
      <c r="AK103" s="694">
        <f t="shared" si="37"/>
        <v>5.3832014703671609</v>
      </c>
      <c r="AL103" s="694">
        <f t="shared" si="37"/>
        <v>5.3832014703671609</v>
      </c>
      <c r="AM103" s="694">
        <f t="shared" si="37"/>
        <v>5.3832014703671609</v>
      </c>
      <c r="AN103" s="694">
        <f t="shared" si="37"/>
        <v>5.3832014703671609</v>
      </c>
      <c r="AO103" s="694">
        <f t="shared" si="37"/>
        <v>5.3832014703671609</v>
      </c>
      <c r="AP103" s="694">
        <f t="shared" si="38"/>
        <v>5.3832014703671609</v>
      </c>
      <c r="AQ103" s="694">
        <f t="shared" si="38"/>
        <v>5.3832014703671609</v>
      </c>
      <c r="AR103" s="694">
        <f t="shared" si="38"/>
        <v>5.3832014703671609</v>
      </c>
      <c r="AS103" s="694">
        <f t="shared" si="38"/>
        <v>5.3832014703671609</v>
      </c>
      <c r="AT103" s="694">
        <f t="shared" si="38"/>
        <v>5.3832014703671609</v>
      </c>
      <c r="AU103" s="694">
        <f t="shared" si="38"/>
        <v>5.3832014703671609</v>
      </c>
      <c r="AV103" s="694">
        <f t="shared" si="38"/>
        <v>5.3832014703671609</v>
      </c>
      <c r="AW103" s="694">
        <f t="shared" si="38"/>
        <v>5.3832014703671609</v>
      </c>
      <c r="AX103" s="694">
        <f t="shared" si="38"/>
        <v>5.3832014703671609</v>
      </c>
      <c r="AY103" s="694">
        <f t="shared" si="38"/>
        <v>5.3832014703671609</v>
      </c>
      <c r="AZ103" s="694">
        <f t="shared" si="39"/>
        <v>5.3832014703671609</v>
      </c>
      <c r="BA103" s="694">
        <f t="shared" si="39"/>
        <v>5.3832014703671609</v>
      </c>
      <c r="BB103" s="694">
        <f t="shared" si="39"/>
        <v>5.3832014703671609</v>
      </c>
      <c r="BC103" s="694">
        <f t="shared" si="39"/>
        <v>5.3832014703671609</v>
      </c>
      <c r="BD103" s="694">
        <f t="shared" si="39"/>
        <v>5.3832014703671609</v>
      </c>
      <c r="BE103" s="694">
        <f t="shared" si="39"/>
        <v>5.3832014703671609</v>
      </c>
      <c r="BF103" s="694">
        <f t="shared" si="39"/>
        <v>5.3832014703671609</v>
      </c>
      <c r="BG103" s="694">
        <f t="shared" si="39"/>
        <v>5.3832014703671609</v>
      </c>
      <c r="BH103" s="694">
        <f t="shared" si="39"/>
        <v>5.3832014703671609</v>
      </c>
      <c r="BI103" s="694">
        <f t="shared" si="39"/>
        <v>5.3832014703671609</v>
      </c>
      <c r="BJ103" s="694">
        <f t="shared" si="40"/>
        <v>5.3832014703671609</v>
      </c>
      <c r="BK103" s="694">
        <f t="shared" si="40"/>
        <v>5.3832014703671609</v>
      </c>
      <c r="BL103" s="694">
        <f t="shared" si="40"/>
        <v>5.3832014703671609</v>
      </c>
      <c r="BM103" s="694">
        <f t="shared" si="40"/>
        <v>5.3832014703671609</v>
      </c>
      <c r="BN103" s="698">
        <f t="shared" si="40"/>
        <v>5.3832014703671609</v>
      </c>
      <c r="BO103" s="698">
        <f t="shared" si="40"/>
        <v>5.3832014703671609</v>
      </c>
      <c r="BP103" s="698">
        <f t="shared" si="40"/>
        <v>5.3832014703671609</v>
      </c>
      <c r="BQ103" s="698">
        <f t="shared" si="40"/>
        <v>5.3832014703671609</v>
      </c>
      <c r="BR103" s="698">
        <f t="shared" si="40"/>
        <v>5.3832014703671609</v>
      </c>
      <c r="BS103" s="698">
        <f t="shared" si="40"/>
        <v>5.3832014703671609</v>
      </c>
    </row>
    <row r="104" spans="1:71" s="63" customFormat="1" ht="12.75" customHeight="1">
      <c r="A104" s="678">
        <v>0</v>
      </c>
      <c r="B104" s="680" t="s">
        <v>590</v>
      </c>
      <c r="C104" s="492" t="s">
        <v>591</v>
      </c>
      <c r="D104" s="683" t="s">
        <v>592</v>
      </c>
      <c r="E104" s="492"/>
      <c r="F104" s="687">
        <v>4.4499000000000004</v>
      </c>
      <c r="G104" s="691">
        <f>F104*(1+EIA_AEO_OilForecast_2026!D$16)</f>
        <v>3.4075141833111906</v>
      </c>
      <c r="H104" s="691">
        <f>G104*(1+EIA_AEO_OilForecast_2026!E$16)</f>
        <v>3.8774919881105183</v>
      </c>
      <c r="I104" s="691">
        <f>H104*(1+EIA_AEO_OilForecast_2026!F$16)</f>
        <v>4.1551524705952998</v>
      </c>
      <c r="J104" s="691">
        <f>I104*(1+EIA_AEO_OilForecast_2026!G$16)</f>
        <v>4.3324482732479153</v>
      </c>
      <c r="K104" s="691">
        <f>J104*(1+EIA_AEO_OilForecast_2026!H$16)</f>
        <v>4.4478493631170855</v>
      </c>
      <c r="L104" s="691">
        <f>K104*(1+EIA_AEO_OilForecast_2026!I$16)</f>
        <v>4.391884503141255</v>
      </c>
      <c r="M104" s="691">
        <f>L104*(1+EIA_AEO_OilForecast_2026!J$16)</f>
        <v>4.4380267017946808</v>
      </c>
      <c r="N104" s="691">
        <f>M104*(1+EIA_AEO_OilForecast_2026!K$16)</f>
        <v>4.5326989551667447</v>
      </c>
      <c r="O104" s="691">
        <f>N104*(1+EIA_AEO_OilForecast_2026!L$16)</f>
        <v>4.6203839341875144</v>
      </c>
      <c r="P104" s="691">
        <f>O104*(1+EIA_AEO_OilForecast_2026!M$16)</f>
        <v>4.6596457549896035</v>
      </c>
      <c r="Q104" s="691">
        <f>P104*(1+EIA_AEO_OilForecast_2026!N$16)</f>
        <v>4.7233205506391345</v>
      </c>
      <c r="R104" s="691">
        <f>Q104*(1+EIA_AEO_OilForecast_2026!O$16)</f>
        <v>4.7908965562536112</v>
      </c>
      <c r="S104" s="691">
        <f>R104*(1+EIA_AEO_OilForecast_2026!P$16)</f>
        <v>4.8487373985753637</v>
      </c>
      <c r="T104" s="691">
        <f>S104*(1+EIA_AEO_OilForecast_2026!Q$16)</f>
        <v>4.8800224181284575</v>
      </c>
      <c r="U104" s="691">
        <f>T104*(1+EIA_AEO_OilForecast_2026!R$16)</f>
        <v>4.926481959362591</v>
      </c>
      <c r="V104" s="691">
        <f>U104*(1+EIA_AEO_OilForecast_2026!S$16)</f>
        <v>4.9893131264683577</v>
      </c>
      <c r="W104" s="691">
        <f>V104*(1+EIA_AEO_OilForecast_2026!T$16)</f>
        <v>5.0148335217335829</v>
      </c>
      <c r="X104" s="691">
        <f>W104*(1+EIA_AEO_OilForecast_2026!U$16)</f>
        <v>5.0741752182365429</v>
      </c>
      <c r="Y104" s="691">
        <f>X104*(1+EIA_AEO_OilForecast_2026!V$16)</f>
        <v>5.1392940387458994</v>
      </c>
      <c r="Z104" s="691">
        <f>Y104*(1+EIA_AEO_OilForecast_2026!W$16)</f>
        <v>5.2823580985836198</v>
      </c>
      <c r="AA104" s="691">
        <f>Z104*(1+EIA_AEO_OilForecast_2026!X$16)</f>
        <v>5.3649955136721532</v>
      </c>
      <c r="AB104" s="691">
        <f>AA104*(1+EIA_AEO_OilForecast_2026!Y$16)</f>
        <v>5.4463301575506469</v>
      </c>
      <c r="AC104" s="691">
        <f>AB104*(1+EIA_AEO_OilForecast_2026!Z$16)</f>
        <v>5.5339234036644234</v>
      </c>
      <c r="AD104" s="691">
        <f>AC104*(1+EIA_AEO_OilForecast_2026!AA$16)</f>
        <v>5.6024050582839831</v>
      </c>
      <c r="AE104" s="691">
        <f>AD104*(1+EIA_AEO_OilForecast_2026!AB$16)</f>
        <v>5.7101964834455501</v>
      </c>
      <c r="AF104" s="695">
        <f t="shared" si="37"/>
        <v>5.7101964834455501</v>
      </c>
      <c r="AG104" s="695">
        <f t="shared" si="37"/>
        <v>5.7101964834455501</v>
      </c>
      <c r="AH104" s="695">
        <f t="shared" si="37"/>
        <v>5.7101964834455501</v>
      </c>
      <c r="AI104" s="695">
        <f t="shared" si="37"/>
        <v>5.7101964834455501</v>
      </c>
      <c r="AJ104" s="695">
        <f t="shared" si="37"/>
        <v>5.7101964834455501</v>
      </c>
      <c r="AK104" s="695">
        <f t="shared" si="37"/>
        <v>5.7101964834455501</v>
      </c>
      <c r="AL104" s="695">
        <f t="shared" si="37"/>
        <v>5.7101964834455501</v>
      </c>
      <c r="AM104" s="695">
        <f t="shared" si="37"/>
        <v>5.7101964834455501</v>
      </c>
      <c r="AN104" s="695">
        <f t="shared" si="37"/>
        <v>5.7101964834455501</v>
      </c>
      <c r="AO104" s="695">
        <f t="shared" si="37"/>
        <v>5.7101964834455501</v>
      </c>
      <c r="AP104" s="695">
        <f t="shared" si="38"/>
        <v>5.7101964834455501</v>
      </c>
      <c r="AQ104" s="695">
        <f t="shared" si="38"/>
        <v>5.7101964834455501</v>
      </c>
      <c r="AR104" s="695">
        <f t="shared" si="38"/>
        <v>5.7101964834455501</v>
      </c>
      <c r="AS104" s="695">
        <f t="shared" si="38"/>
        <v>5.7101964834455501</v>
      </c>
      <c r="AT104" s="695">
        <f t="shared" si="38"/>
        <v>5.7101964834455501</v>
      </c>
      <c r="AU104" s="695">
        <f t="shared" si="38"/>
        <v>5.7101964834455501</v>
      </c>
      <c r="AV104" s="695">
        <f t="shared" si="38"/>
        <v>5.7101964834455501</v>
      </c>
      <c r="AW104" s="695">
        <f t="shared" si="38"/>
        <v>5.7101964834455501</v>
      </c>
      <c r="AX104" s="695">
        <f t="shared" si="38"/>
        <v>5.7101964834455501</v>
      </c>
      <c r="AY104" s="695">
        <f t="shared" si="38"/>
        <v>5.7101964834455501</v>
      </c>
      <c r="AZ104" s="695">
        <f t="shared" si="39"/>
        <v>5.7101964834455501</v>
      </c>
      <c r="BA104" s="695">
        <f t="shared" si="39"/>
        <v>5.7101964834455501</v>
      </c>
      <c r="BB104" s="695">
        <f t="shared" si="39"/>
        <v>5.7101964834455501</v>
      </c>
      <c r="BC104" s="695">
        <f t="shared" si="39"/>
        <v>5.7101964834455501</v>
      </c>
      <c r="BD104" s="695">
        <f t="shared" si="39"/>
        <v>5.7101964834455501</v>
      </c>
      <c r="BE104" s="695">
        <f t="shared" si="39"/>
        <v>5.7101964834455501</v>
      </c>
      <c r="BF104" s="695">
        <f t="shared" si="39"/>
        <v>5.7101964834455501</v>
      </c>
      <c r="BG104" s="695">
        <f t="shared" si="39"/>
        <v>5.7101964834455501</v>
      </c>
      <c r="BH104" s="695">
        <f t="shared" si="39"/>
        <v>5.7101964834455501</v>
      </c>
      <c r="BI104" s="695">
        <f t="shared" si="39"/>
        <v>5.7101964834455501</v>
      </c>
      <c r="BJ104" s="695">
        <f t="shared" si="40"/>
        <v>5.7101964834455501</v>
      </c>
      <c r="BK104" s="695">
        <f t="shared" si="40"/>
        <v>5.7101964834455501</v>
      </c>
      <c r="BL104" s="695">
        <f t="shared" si="40"/>
        <v>5.7101964834455501</v>
      </c>
      <c r="BM104" s="695">
        <f t="shared" si="40"/>
        <v>5.7101964834455501</v>
      </c>
      <c r="BN104" s="699">
        <f t="shared" si="40"/>
        <v>5.7101964834455501</v>
      </c>
      <c r="BO104" s="699">
        <f t="shared" si="40"/>
        <v>5.7101964834455501</v>
      </c>
      <c r="BP104" s="699">
        <f t="shared" si="40"/>
        <v>5.7101964834455501</v>
      </c>
      <c r="BQ104" s="699">
        <f t="shared" si="40"/>
        <v>5.7101964834455501</v>
      </c>
      <c r="BR104" s="699">
        <f t="shared" si="40"/>
        <v>5.7101964834455501</v>
      </c>
      <c r="BS104" s="699">
        <f t="shared" si="40"/>
        <v>5.7101964834455501</v>
      </c>
    </row>
    <row r="105" spans="1:71" s="18" customFormat="1" ht="12.75" customHeight="1">
      <c r="A105" s="677">
        <v>0</v>
      </c>
      <c r="B105" s="681" t="s">
        <v>593</v>
      </c>
      <c r="C105" s="682" t="s">
        <v>594</v>
      </c>
      <c r="D105" s="684" t="s">
        <v>427</v>
      </c>
      <c r="E105" s="682"/>
      <c r="F105" s="686">
        <v>6.3991569999999998</v>
      </c>
      <c r="G105" s="690">
        <f>F105*(1+EIA_AEO_OilForecast_2026!D$16)</f>
        <v>4.9001591583485213</v>
      </c>
      <c r="H105" s="690">
        <f>G105*(1+EIA_AEO_OilForecast_2026!E$16)</f>
        <v>5.57600844921489</v>
      </c>
      <c r="I105" s="690">
        <f>H105*(1+EIA_AEO_OilForecast_2026!F$16)</f>
        <v>5.9752967523488634</v>
      </c>
      <c r="J105" s="690">
        <f>I105*(1+EIA_AEO_OilForecast_2026!G$16)</f>
        <v>6.2302561169671931</v>
      </c>
      <c r="K105" s="690">
        <f>J105*(1+EIA_AEO_OilForecast_2026!H$16)</f>
        <v>6.3962080916281812</v>
      </c>
      <c r="L105" s="690">
        <f>K105*(1+EIA_AEO_OilForecast_2026!I$16)</f>
        <v>6.3157280975904824</v>
      </c>
      <c r="M105" s="690">
        <f>L105*(1+EIA_AEO_OilForecast_2026!J$16)</f>
        <v>6.3820826614028068</v>
      </c>
      <c r="N105" s="690">
        <f>M105*(1+EIA_AEO_OilForecast_2026!K$16)</f>
        <v>6.5182256338003022</v>
      </c>
      <c r="O105" s="690">
        <f>N105*(1+EIA_AEO_OilForecast_2026!L$16)</f>
        <v>6.6443205903826099</v>
      </c>
      <c r="P105" s="690">
        <f>O105*(1+EIA_AEO_OilForecast_2026!M$16)</f>
        <v>6.7007808603703483</v>
      </c>
      <c r="Q105" s="690">
        <f>P105*(1+EIA_AEO_OilForecast_2026!N$16)</f>
        <v>6.7923480898146646</v>
      </c>
      <c r="R105" s="690">
        <f>Q105*(1+EIA_AEO_OilForecast_2026!O$16)</f>
        <v>6.8895254352291504</v>
      </c>
      <c r="S105" s="690">
        <f>R105*(1+EIA_AEO_OilForecast_2026!P$16)</f>
        <v>6.9727031765332557</v>
      </c>
      <c r="T105" s="690">
        <f>S105*(1+EIA_AEO_OilForecast_2026!Q$16)</f>
        <v>7.0176924463748964</v>
      </c>
      <c r="U105" s="690">
        <f>T105*(1+EIA_AEO_OilForecast_2026!R$16)</f>
        <v>7.0845033631382384</v>
      </c>
      <c r="V105" s="690">
        <f>U105*(1+EIA_AEO_OilForecast_2026!S$16)</f>
        <v>7.174857416668214</v>
      </c>
      <c r="W105" s="690">
        <f>V105*(1+EIA_AEO_OilForecast_2026!T$16)</f>
        <v>7.2115568966574797</v>
      </c>
      <c r="X105" s="690">
        <f>W105*(1+EIA_AEO_OilForecast_2026!U$16)</f>
        <v>7.2968929339996214</v>
      </c>
      <c r="Y105" s="690">
        <f>X105*(1+EIA_AEO_OilForecast_2026!V$16)</f>
        <v>7.3905367363534253</v>
      </c>
      <c r="Z105" s="690">
        <f>Y105*(1+EIA_AEO_OilForecast_2026!W$16)</f>
        <v>7.596269310109907</v>
      </c>
      <c r="AA105" s="690">
        <f>Z105*(1+EIA_AEO_OilForecast_2026!X$16)</f>
        <v>7.7151056419883073</v>
      </c>
      <c r="AB105" s="690">
        <f>AA105*(1+EIA_AEO_OilForecast_2026!Y$16)</f>
        <v>7.8320685300796278</v>
      </c>
      <c r="AC105" s="690">
        <f>AB105*(1+EIA_AEO_OilForecast_2026!Z$16)</f>
        <v>7.9580315706022668</v>
      </c>
      <c r="AD105" s="690">
        <f>AC105*(1+EIA_AEO_OilForecast_2026!AA$16)</f>
        <v>8.0565112801531189</v>
      </c>
      <c r="AE105" s="690">
        <f>AD105*(1+EIA_AEO_OilForecast_2026!AB$16)</f>
        <v>8.2115202135814247</v>
      </c>
      <c r="AF105" s="694">
        <f t="shared" si="37"/>
        <v>8.2115202135814247</v>
      </c>
      <c r="AG105" s="694">
        <f t="shared" si="37"/>
        <v>8.2115202135814247</v>
      </c>
      <c r="AH105" s="694">
        <f t="shared" si="37"/>
        <v>8.2115202135814247</v>
      </c>
      <c r="AI105" s="694">
        <f t="shared" si="37"/>
        <v>8.2115202135814247</v>
      </c>
      <c r="AJ105" s="694">
        <f t="shared" si="37"/>
        <v>8.2115202135814247</v>
      </c>
      <c r="AK105" s="694">
        <f t="shared" si="37"/>
        <v>8.2115202135814247</v>
      </c>
      <c r="AL105" s="694">
        <f t="shared" si="37"/>
        <v>8.2115202135814247</v>
      </c>
      <c r="AM105" s="694">
        <f t="shared" si="37"/>
        <v>8.2115202135814247</v>
      </c>
      <c r="AN105" s="694">
        <f t="shared" si="37"/>
        <v>8.2115202135814247</v>
      </c>
      <c r="AO105" s="694">
        <f t="shared" si="37"/>
        <v>8.2115202135814247</v>
      </c>
      <c r="AP105" s="694">
        <f t="shared" si="38"/>
        <v>8.2115202135814247</v>
      </c>
      <c r="AQ105" s="694">
        <f t="shared" si="38"/>
        <v>8.2115202135814247</v>
      </c>
      <c r="AR105" s="694">
        <f t="shared" si="38"/>
        <v>8.2115202135814247</v>
      </c>
      <c r="AS105" s="694">
        <f t="shared" si="38"/>
        <v>8.2115202135814247</v>
      </c>
      <c r="AT105" s="694">
        <f t="shared" si="38"/>
        <v>8.2115202135814247</v>
      </c>
      <c r="AU105" s="694">
        <f t="shared" si="38"/>
        <v>8.2115202135814247</v>
      </c>
      <c r="AV105" s="694">
        <f t="shared" si="38"/>
        <v>8.2115202135814247</v>
      </c>
      <c r="AW105" s="694">
        <f t="shared" si="38"/>
        <v>8.2115202135814247</v>
      </c>
      <c r="AX105" s="694">
        <f t="shared" si="38"/>
        <v>8.2115202135814247</v>
      </c>
      <c r="AY105" s="694">
        <f t="shared" si="38"/>
        <v>8.2115202135814247</v>
      </c>
      <c r="AZ105" s="694">
        <f t="shared" si="39"/>
        <v>8.2115202135814247</v>
      </c>
      <c r="BA105" s="694">
        <f t="shared" si="39"/>
        <v>8.2115202135814247</v>
      </c>
      <c r="BB105" s="694">
        <f t="shared" si="39"/>
        <v>8.2115202135814247</v>
      </c>
      <c r="BC105" s="694">
        <f t="shared" si="39"/>
        <v>8.2115202135814247</v>
      </c>
      <c r="BD105" s="694">
        <f t="shared" si="39"/>
        <v>8.2115202135814247</v>
      </c>
      <c r="BE105" s="694">
        <f t="shared" si="39"/>
        <v>8.2115202135814247</v>
      </c>
      <c r="BF105" s="694">
        <f t="shared" si="39"/>
        <v>8.2115202135814247</v>
      </c>
      <c r="BG105" s="694">
        <f t="shared" si="39"/>
        <v>8.2115202135814247</v>
      </c>
      <c r="BH105" s="694">
        <f t="shared" si="39"/>
        <v>8.2115202135814247</v>
      </c>
      <c r="BI105" s="694">
        <f t="shared" si="39"/>
        <v>8.2115202135814247</v>
      </c>
      <c r="BJ105" s="694">
        <f t="shared" si="40"/>
        <v>8.2115202135814247</v>
      </c>
      <c r="BK105" s="694">
        <f t="shared" si="40"/>
        <v>8.2115202135814247</v>
      </c>
      <c r="BL105" s="694">
        <f t="shared" si="40"/>
        <v>8.2115202135814247</v>
      </c>
      <c r="BM105" s="694">
        <f t="shared" si="40"/>
        <v>8.2115202135814247</v>
      </c>
      <c r="BN105" s="698">
        <f t="shared" si="40"/>
        <v>8.2115202135814247</v>
      </c>
      <c r="BO105" s="698">
        <f t="shared" si="40"/>
        <v>8.2115202135814247</v>
      </c>
      <c r="BP105" s="698">
        <f t="shared" si="40"/>
        <v>8.2115202135814247</v>
      </c>
      <c r="BQ105" s="698">
        <f t="shared" si="40"/>
        <v>8.2115202135814247</v>
      </c>
      <c r="BR105" s="698">
        <f t="shared" si="40"/>
        <v>8.2115202135814247</v>
      </c>
      <c r="BS105" s="698">
        <f t="shared" si="40"/>
        <v>8.2115202135814247</v>
      </c>
    </row>
    <row r="106" spans="1:71" s="63" customFormat="1" ht="12.75" customHeight="1">
      <c r="A106" s="678">
        <v>0</v>
      </c>
      <c r="B106" s="680" t="s">
        <v>595</v>
      </c>
      <c r="C106" s="492" t="s">
        <v>596</v>
      </c>
      <c r="D106" s="683" t="s">
        <v>419</v>
      </c>
      <c r="E106" s="492"/>
      <c r="F106" s="687">
        <v>4.7491459999999996</v>
      </c>
      <c r="G106" s="691">
        <f>F106*(1+EIA_AEO_OilForecast_2026!D$16)</f>
        <v>3.6366620269254599</v>
      </c>
      <c r="H106" s="691">
        <f>G106*(1+EIA_AEO_OilForecast_2026!E$16)</f>
        <v>4.1382448067073669</v>
      </c>
      <c r="I106" s="691">
        <f>H106*(1+EIA_AEO_OilForecast_2026!F$16)</f>
        <v>4.4345773467084166</v>
      </c>
      <c r="J106" s="691">
        <f>I106*(1+EIA_AEO_OilForecast_2026!G$16)</f>
        <v>4.6237959026275295</v>
      </c>
      <c r="K106" s="691">
        <f>J106*(1+EIA_AEO_OilForecast_2026!H$16)</f>
        <v>4.7469574622912996</v>
      </c>
      <c r="L106" s="691">
        <f>K106*(1+EIA_AEO_OilForecast_2026!I$16)</f>
        <v>4.6872290884189027</v>
      </c>
      <c r="M106" s="691">
        <f>L106*(1+EIA_AEO_OilForecast_2026!J$16)</f>
        <v>4.7364742485721925</v>
      </c>
      <c r="N106" s="691">
        <f>M106*(1+EIA_AEO_OilForecast_2026!K$16)</f>
        <v>4.8375130030190165</v>
      </c>
      <c r="O106" s="691">
        <f>N106*(1+EIA_AEO_OilForecast_2026!L$16)</f>
        <v>4.931094604263218</v>
      </c>
      <c r="P106" s="691">
        <f>O106*(1+EIA_AEO_OilForecast_2026!M$16)</f>
        <v>4.9729966962686474</v>
      </c>
      <c r="Q106" s="691">
        <f>P106*(1+EIA_AEO_OilForecast_2026!N$16)</f>
        <v>5.0409534820525499</v>
      </c>
      <c r="R106" s="691">
        <f>Q106*(1+EIA_AEO_OilForecast_2026!O$16)</f>
        <v>5.1130738256018367</v>
      </c>
      <c r="S106" s="691">
        <f>R106*(1+EIA_AEO_OilForecast_2026!P$16)</f>
        <v>5.1748043375119872</v>
      </c>
      <c r="T106" s="691">
        <f>S106*(1+EIA_AEO_OilForecast_2026!Q$16)</f>
        <v>5.2081932059068938</v>
      </c>
      <c r="U106" s="691">
        <f>T106*(1+EIA_AEO_OilForecast_2026!R$16)</f>
        <v>5.2577770492323443</v>
      </c>
      <c r="V106" s="691">
        <f>U106*(1+EIA_AEO_OilForecast_2026!S$16)</f>
        <v>5.3248334743060948</v>
      </c>
      <c r="W106" s="691">
        <f>V106*(1+EIA_AEO_OilForecast_2026!T$16)</f>
        <v>5.3520700600928004</v>
      </c>
      <c r="X106" s="691">
        <f>W106*(1+EIA_AEO_OilForecast_2026!U$16)</f>
        <v>5.4154023553309516</v>
      </c>
      <c r="Y106" s="691">
        <f>X106*(1+EIA_AEO_OilForecast_2026!V$16)</f>
        <v>5.4849002734744445</v>
      </c>
      <c r="Z106" s="691">
        <f>Y106*(1+EIA_AEO_OilForecast_2026!W$16)</f>
        <v>5.6375850770704963</v>
      </c>
      <c r="AA106" s="691">
        <f>Z106*(1+EIA_AEO_OilForecast_2026!X$16)</f>
        <v>5.7257796767958942</v>
      </c>
      <c r="AB106" s="691">
        <f>AA106*(1+EIA_AEO_OilForecast_2026!Y$16)</f>
        <v>5.8125838968091461</v>
      </c>
      <c r="AC106" s="691">
        <f>AB106*(1+EIA_AEO_OilForecast_2026!Z$16)</f>
        <v>5.9060675963098666</v>
      </c>
      <c r="AD106" s="691">
        <f>AC106*(1+EIA_AEO_OilForecast_2026!AA$16)</f>
        <v>5.9791544917704078</v>
      </c>
      <c r="AE106" s="691">
        <f>AD106*(1+EIA_AEO_OilForecast_2026!AB$16)</f>
        <v>6.0941946534909759</v>
      </c>
      <c r="AF106" s="695">
        <f t="shared" ref="AF106:AO115" si="41">$AE106</f>
        <v>6.0941946534909759</v>
      </c>
      <c r="AG106" s="695">
        <f t="shared" si="41"/>
        <v>6.0941946534909759</v>
      </c>
      <c r="AH106" s="695">
        <f t="shared" si="41"/>
        <v>6.0941946534909759</v>
      </c>
      <c r="AI106" s="695">
        <f t="shared" si="41"/>
        <v>6.0941946534909759</v>
      </c>
      <c r="AJ106" s="695">
        <f t="shared" si="41"/>
        <v>6.0941946534909759</v>
      </c>
      <c r="AK106" s="695">
        <f t="shared" si="41"/>
        <v>6.0941946534909759</v>
      </c>
      <c r="AL106" s="695">
        <f t="shared" si="41"/>
        <v>6.0941946534909759</v>
      </c>
      <c r="AM106" s="695">
        <f t="shared" si="41"/>
        <v>6.0941946534909759</v>
      </c>
      <c r="AN106" s="695">
        <f t="shared" si="41"/>
        <v>6.0941946534909759</v>
      </c>
      <c r="AO106" s="695">
        <f t="shared" si="41"/>
        <v>6.0941946534909759</v>
      </c>
      <c r="AP106" s="695">
        <f t="shared" ref="AP106:AY115" si="42">$AE106</f>
        <v>6.0941946534909759</v>
      </c>
      <c r="AQ106" s="695">
        <f t="shared" si="42"/>
        <v>6.0941946534909759</v>
      </c>
      <c r="AR106" s="695">
        <f t="shared" si="42"/>
        <v>6.0941946534909759</v>
      </c>
      <c r="AS106" s="695">
        <f t="shared" si="42"/>
        <v>6.0941946534909759</v>
      </c>
      <c r="AT106" s="695">
        <f t="shared" si="42"/>
        <v>6.0941946534909759</v>
      </c>
      <c r="AU106" s="695">
        <f t="shared" si="42"/>
        <v>6.0941946534909759</v>
      </c>
      <c r="AV106" s="695">
        <f t="shared" si="42"/>
        <v>6.0941946534909759</v>
      </c>
      <c r="AW106" s="695">
        <f t="shared" si="42"/>
        <v>6.0941946534909759</v>
      </c>
      <c r="AX106" s="695">
        <f t="shared" si="42"/>
        <v>6.0941946534909759</v>
      </c>
      <c r="AY106" s="695">
        <f t="shared" si="42"/>
        <v>6.0941946534909759</v>
      </c>
      <c r="AZ106" s="695">
        <f t="shared" ref="AZ106:BI115" si="43">$AE106</f>
        <v>6.0941946534909759</v>
      </c>
      <c r="BA106" s="695">
        <f t="shared" si="43"/>
        <v>6.0941946534909759</v>
      </c>
      <c r="BB106" s="695">
        <f t="shared" si="43"/>
        <v>6.0941946534909759</v>
      </c>
      <c r="BC106" s="695">
        <f t="shared" si="43"/>
        <v>6.0941946534909759</v>
      </c>
      <c r="BD106" s="695">
        <f t="shared" si="43"/>
        <v>6.0941946534909759</v>
      </c>
      <c r="BE106" s="695">
        <f t="shared" si="43"/>
        <v>6.0941946534909759</v>
      </c>
      <c r="BF106" s="695">
        <f t="shared" si="43"/>
        <v>6.0941946534909759</v>
      </c>
      <c r="BG106" s="695">
        <f t="shared" si="43"/>
        <v>6.0941946534909759</v>
      </c>
      <c r="BH106" s="695">
        <f t="shared" si="43"/>
        <v>6.0941946534909759</v>
      </c>
      <c r="BI106" s="695">
        <f t="shared" si="43"/>
        <v>6.0941946534909759</v>
      </c>
      <c r="BJ106" s="695">
        <f t="shared" ref="BJ106:BS115" si="44">$AE106</f>
        <v>6.0941946534909759</v>
      </c>
      <c r="BK106" s="695">
        <f t="shared" si="44"/>
        <v>6.0941946534909759</v>
      </c>
      <c r="BL106" s="695">
        <f t="shared" si="44"/>
        <v>6.0941946534909759</v>
      </c>
      <c r="BM106" s="695">
        <f t="shared" si="44"/>
        <v>6.0941946534909759</v>
      </c>
      <c r="BN106" s="699">
        <f t="shared" si="44"/>
        <v>6.0941946534909759</v>
      </c>
      <c r="BO106" s="699">
        <f t="shared" si="44"/>
        <v>6.0941946534909759</v>
      </c>
      <c r="BP106" s="699">
        <f t="shared" si="44"/>
        <v>6.0941946534909759</v>
      </c>
      <c r="BQ106" s="699">
        <f t="shared" si="44"/>
        <v>6.0941946534909759</v>
      </c>
      <c r="BR106" s="699">
        <f t="shared" si="44"/>
        <v>6.0941946534909759</v>
      </c>
      <c r="BS106" s="699">
        <f t="shared" si="44"/>
        <v>6.0941946534909759</v>
      </c>
    </row>
    <row r="107" spans="1:71" s="18" customFormat="1" ht="12.75" customHeight="1">
      <c r="A107" s="677">
        <v>0</v>
      </c>
      <c r="B107" s="681" t="s">
        <v>597</v>
      </c>
      <c r="C107" s="682" t="s">
        <v>598</v>
      </c>
      <c r="D107" s="684" t="s">
        <v>422</v>
      </c>
      <c r="E107" s="682" t="s">
        <v>559</v>
      </c>
      <c r="F107" s="686">
        <v>5.65</v>
      </c>
      <c r="G107" s="690">
        <f>F107*(1+EIA_AEO_OilForecast_2026!D$16)</f>
        <v>4.3264916370498723</v>
      </c>
      <c r="H107" s="690">
        <f>G107*(1+EIA_AEO_OilForecast_2026!E$16)</f>
        <v>4.9232184392513156</v>
      </c>
      <c r="I107" s="690">
        <f>H107*(1+EIA_AEO_OilForecast_2026!F$16)</f>
        <v>5.2757615809037164</v>
      </c>
      <c r="J107" s="690">
        <f>I107*(1+EIA_AEO_OilForecast_2026!G$16)</f>
        <v>5.5008725463158106</v>
      </c>
      <c r="K107" s="690">
        <f>J107*(1+EIA_AEO_OilForecast_2026!H$16)</f>
        <v>5.6473963238750402</v>
      </c>
      <c r="L107" s="690">
        <f>K107*(1+EIA_AEO_OilForecast_2026!I$16)</f>
        <v>5.5763382194539419</v>
      </c>
      <c r="M107" s="690">
        <f>L107*(1+EIA_AEO_OilForecast_2026!J$16)</f>
        <v>5.6349245747409951</v>
      </c>
      <c r="N107" s="690">
        <f>M107*(1+EIA_AEO_OilForecast_2026!K$16)</f>
        <v>5.7551291257538626</v>
      </c>
      <c r="O107" s="690">
        <f>N107*(1+EIA_AEO_OilForecast_2026!L$16)</f>
        <v>5.8664619942379517</v>
      </c>
      <c r="P107" s="690">
        <f>O107*(1+EIA_AEO_OilForecast_2026!M$16)</f>
        <v>5.9163123925686572</v>
      </c>
      <c r="Q107" s="690">
        <f>P107*(1+EIA_AEO_OilForecast_2026!N$16)</f>
        <v>5.9971597364235416</v>
      </c>
      <c r="R107" s="690">
        <f>Q107*(1+EIA_AEO_OilForecast_2026!O$16)</f>
        <v>6.0829604132301656</v>
      </c>
      <c r="S107" s="690">
        <f>R107*(1+EIA_AEO_OilForecast_2026!P$16)</f>
        <v>6.1564004364032483</v>
      </c>
      <c r="T107" s="690">
        <f>S107*(1+EIA_AEO_OilForecast_2026!Q$16)</f>
        <v>6.196122758359917</v>
      </c>
      <c r="U107" s="690">
        <f>T107*(1+EIA_AEO_OilForecast_2026!R$16)</f>
        <v>6.2551120408096024</v>
      </c>
      <c r="V107" s="690">
        <f>U107*(1+EIA_AEO_OilForecast_2026!S$16)</f>
        <v>6.334888236712338</v>
      </c>
      <c r="W107" s="690">
        <f>V107*(1+EIA_AEO_OilForecast_2026!T$16)</f>
        <v>6.367291264476675</v>
      </c>
      <c r="X107" s="690">
        <f>W107*(1+EIA_AEO_OilForecast_2026!U$16)</f>
        <v>6.4426369093769482</v>
      </c>
      <c r="Y107" s="690">
        <f>X107*(1+EIA_AEO_OilForecast_2026!V$16)</f>
        <v>6.5253177192553418</v>
      </c>
      <c r="Z107" s="690">
        <f>Y107*(1+EIA_AEO_OilForecast_2026!W$16)</f>
        <v>6.7069649333687194</v>
      </c>
      <c r="AA107" s="690">
        <f>Z107*(1+EIA_AEO_OilForecast_2026!X$16)</f>
        <v>6.8118889530658393</v>
      </c>
      <c r="AB107" s="690">
        <f>AA107*(1+EIA_AEO_OilForecast_2026!Y$16)</f>
        <v>6.9151588552913923</v>
      </c>
      <c r="AC107" s="690">
        <f>AB107*(1+EIA_AEO_OilForecast_2026!Z$16)</f>
        <v>7.0263752512874449</v>
      </c>
      <c r="AD107" s="690">
        <f>AC107*(1+EIA_AEO_OilForecast_2026!AA$16)</f>
        <v>7.1133258228959102</v>
      </c>
      <c r="AE107" s="690">
        <f>AD107*(1+EIA_AEO_OilForecast_2026!AB$16)</f>
        <v>7.2501876742100642</v>
      </c>
      <c r="AF107" s="694">
        <f t="shared" si="41"/>
        <v>7.2501876742100642</v>
      </c>
      <c r="AG107" s="694">
        <f t="shared" si="41"/>
        <v>7.2501876742100642</v>
      </c>
      <c r="AH107" s="694">
        <f t="shared" si="41"/>
        <v>7.2501876742100642</v>
      </c>
      <c r="AI107" s="694">
        <f t="shared" si="41"/>
        <v>7.2501876742100642</v>
      </c>
      <c r="AJ107" s="694">
        <f t="shared" si="41"/>
        <v>7.2501876742100642</v>
      </c>
      <c r="AK107" s="694">
        <f t="shared" si="41"/>
        <v>7.2501876742100642</v>
      </c>
      <c r="AL107" s="694">
        <f t="shared" si="41"/>
        <v>7.2501876742100642</v>
      </c>
      <c r="AM107" s="694">
        <f t="shared" si="41"/>
        <v>7.2501876742100642</v>
      </c>
      <c r="AN107" s="694">
        <f t="shared" si="41"/>
        <v>7.2501876742100642</v>
      </c>
      <c r="AO107" s="694">
        <f t="shared" si="41"/>
        <v>7.2501876742100642</v>
      </c>
      <c r="AP107" s="694">
        <f t="shared" si="42"/>
        <v>7.2501876742100642</v>
      </c>
      <c r="AQ107" s="694">
        <f t="shared" si="42"/>
        <v>7.2501876742100642</v>
      </c>
      <c r="AR107" s="694">
        <f t="shared" si="42"/>
        <v>7.2501876742100642</v>
      </c>
      <c r="AS107" s="694">
        <f t="shared" si="42"/>
        <v>7.2501876742100642</v>
      </c>
      <c r="AT107" s="694">
        <f t="shared" si="42"/>
        <v>7.2501876742100642</v>
      </c>
      <c r="AU107" s="694">
        <f t="shared" si="42"/>
        <v>7.2501876742100642</v>
      </c>
      <c r="AV107" s="694">
        <f t="shared" si="42"/>
        <v>7.2501876742100642</v>
      </c>
      <c r="AW107" s="694">
        <f t="shared" si="42"/>
        <v>7.2501876742100642</v>
      </c>
      <c r="AX107" s="694">
        <f t="shared" si="42"/>
        <v>7.2501876742100642</v>
      </c>
      <c r="AY107" s="694">
        <f t="shared" si="42"/>
        <v>7.2501876742100642</v>
      </c>
      <c r="AZ107" s="694">
        <f t="shared" si="43"/>
        <v>7.2501876742100642</v>
      </c>
      <c r="BA107" s="694">
        <f t="shared" si="43"/>
        <v>7.2501876742100642</v>
      </c>
      <c r="BB107" s="694">
        <f t="shared" si="43"/>
        <v>7.2501876742100642</v>
      </c>
      <c r="BC107" s="694">
        <f t="shared" si="43"/>
        <v>7.2501876742100642</v>
      </c>
      <c r="BD107" s="694">
        <f t="shared" si="43"/>
        <v>7.2501876742100642</v>
      </c>
      <c r="BE107" s="694">
        <f t="shared" si="43"/>
        <v>7.2501876742100642</v>
      </c>
      <c r="BF107" s="694">
        <f t="shared" si="43"/>
        <v>7.2501876742100642</v>
      </c>
      <c r="BG107" s="694">
        <f t="shared" si="43"/>
        <v>7.2501876742100642</v>
      </c>
      <c r="BH107" s="694">
        <f t="shared" si="43"/>
        <v>7.2501876742100642</v>
      </c>
      <c r="BI107" s="694">
        <f t="shared" si="43"/>
        <v>7.2501876742100642</v>
      </c>
      <c r="BJ107" s="694">
        <f t="shared" si="44"/>
        <v>7.2501876742100642</v>
      </c>
      <c r="BK107" s="694">
        <f t="shared" si="44"/>
        <v>7.2501876742100642</v>
      </c>
      <c r="BL107" s="694">
        <f t="shared" si="44"/>
        <v>7.2501876742100642</v>
      </c>
      <c r="BM107" s="694">
        <f t="shared" si="44"/>
        <v>7.2501876742100642</v>
      </c>
      <c r="BN107" s="698">
        <f t="shared" si="44"/>
        <v>7.2501876742100642</v>
      </c>
      <c r="BO107" s="698">
        <f t="shared" si="44"/>
        <v>7.2501876742100642</v>
      </c>
      <c r="BP107" s="698">
        <f t="shared" si="44"/>
        <v>7.2501876742100642</v>
      </c>
      <c r="BQ107" s="698">
        <f t="shared" si="44"/>
        <v>7.2501876742100642</v>
      </c>
      <c r="BR107" s="698">
        <f t="shared" si="44"/>
        <v>7.2501876742100642</v>
      </c>
      <c r="BS107" s="698">
        <f t="shared" si="44"/>
        <v>7.2501876742100642</v>
      </c>
    </row>
    <row r="108" spans="1:71" s="63" customFormat="1" ht="12.75" customHeight="1">
      <c r="A108" s="678">
        <v>0</v>
      </c>
      <c r="B108" s="680" t="s">
        <v>599</v>
      </c>
      <c r="C108" s="492" t="s">
        <v>600</v>
      </c>
      <c r="D108" s="683" t="s">
        <v>427</v>
      </c>
      <c r="E108" s="492"/>
      <c r="F108" s="687">
        <v>5.3197900000000002</v>
      </c>
      <c r="G108" s="691">
        <f>F108*(1+EIA_AEO_OilForecast_2026!D$16)</f>
        <v>4.0736330877631044</v>
      </c>
      <c r="H108" s="691">
        <f>G108*(1+EIA_AEO_OilForecast_2026!E$16)</f>
        <v>4.6354846408751778</v>
      </c>
      <c r="I108" s="691">
        <f>H108*(1+EIA_AEO_OilForecast_2026!F$16)</f>
        <v>4.9674236638010223</v>
      </c>
      <c r="J108" s="691">
        <f>I108*(1+EIA_AEO_OilForecast_2026!G$16)</f>
        <v>5.1793781881708636</v>
      </c>
      <c r="K108" s="691">
        <f>J108*(1+EIA_AEO_OilForecast_2026!H$16)</f>
        <v>5.317338493767644</v>
      </c>
      <c r="L108" s="691">
        <f>K108*(1+EIA_AEO_OilForecast_2026!I$16)</f>
        <v>5.2504333268086505</v>
      </c>
      <c r="M108" s="691">
        <f>L108*(1+EIA_AEO_OilForecast_2026!J$16)</f>
        <v>5.3055956466303336</v>
      </c>
      <c r="N108" s="691">
        <f>M108*(1+EIA_AEO_OilForecast_2026!K$16)</f>
        <v>5.4187749330786072</v>
      </c>
      <c r="O108" s="691">
        <f>N108*(1+EIA_AEO_OilForecast_2026!L$16)</f>
        <v>5.5236010358101071</v>
      </c>
      <c r="P108" s="691">
        <f>O108*(1+EIA_AEO_OilForecast_2026!M$16)</f>
        <v>5.5705379651084614</v>
      </c>
      <c r="Q108" s="691">
        <f>P108*(1+EIA_AEO_OilForecast_2026!N$16)</f>
        <v>5.6466602467661202</v>
      </c>
      <c r="R108" s="691">
        <f>Q108*(1+EIA_AEO_OilForecast_2026!O$16)</f>
        <v>5.7274463675571132</v>
      </c>
      <c r="S108" s="691">
        <f>R108*(1+EIA_AEO_OilForecast_2026!P$16)</f>
        <v>5.7965942438183404</v>
      </c>
      <c r="T108" s="691">
        <f>S108*(1+EIA_AEO_OilForecast_2026!Q$16)</f>
        <v>5.8339950245478738</v>
      </c>
      <c r="U108" s="691">
        <f>T108*(1+EIA_AEO_OilForecast_2026!R$16)</f>
        <v>5.8895367227572564</v>
      </c>
      <c r="V108" s="691">
        <f>U108*(1+EIA_AEO_OilForecast_2026!S$16)</f>
        <v>5.964650458899099</v>
      </c>
      <c r="W108" s="691">
        <f>V108*(1+EIA_AEO_OilForecast_2026!T$16)</f>
        <v>5.9951597160797077</v>
      </c>
      <c r="X108" s="691">
        <f>W108*(1+EIA_AEO_OilForecast_2026!U$16)</f>
        <v>6.0661018414397123</v>
      </c>
      <c r="Y108" s="691">
        <f>X108*(1+EIA_AEO_OilForecast_2026!V$16)</f>
        <v>6.1439504335782926</v>
      </c>
      <c r="Z108" s="691">
        <f>Y108*(1+EIA_AEO_OilForecast_2026!W$16)</f>
        <v>6.3149814129000994</v>
      </c>
      <c r="AA108" s="691">
        <f>Z108*(1+EIA_AEO_OilForecast_2026!X$16)</f>
        <v>6.4137732271911689</v>
      </c>
      <c r="AB108" s="691">
        <f>AA108*(1+EIA_AEO_OilForecast_2026!Y$16)</f>
        <v>6.511007597662049</v>
      </c>
      <c r="AC108" s="691">
        <f>AB108*(1+EIA_AEO_OilForecast_2026!Z$16)</f>
        <v>6.6157240350524633</v>
      </c>
      <c r="AD108" s="691">
        <f>AC108*(1+EIA_AEO_OilForecast_2026!AA$16)</f>
        <v>6.6975928459085692</v>
      </c>
      <c r="AE108" s="691">
        <f>AD108*(1+EIA_AEO_OilForecast_2026!AB$16)</f>
        <v>6.8264559092718473</v>
      </c>
      <c r="AF108" s="695">
        <f t="shared" si="41"/>
        <v>6.8264559092718473</v>
      </c>
      <c r="AG108" s="695">
        <f t="shared" si="41"/>
        <v>6.8264559092718473</v>
      </c>
      <c r="AH108" s="695">
        <f t="shared" si="41"/>
        <v>6.8264559092718473</v>
      </c>
      <c r="AI108" s="695">
        <f t="shared" si="41"/>
        <v>6.8264559092718473</v>
      </c>
      <c r="AJ108" s="695">
        <f t="shared" si="41"/>
        <v>6.8264559092718473</v>
      </c>
      <c r="AK108" s="695">
        <f t="shared" si="41"/>
        <v>6.8264559092718473</v>
      </c>
      <c r="AL108" s="695">
        <f t="shared" si="41"/>
        <v>6.8264559092718473</v>
      </c>
      <c r="AM108" s="695">
        <f t="shared" si="41"/>
        <v>6.8264559092718473</v>
      </c>
      <c r="AN108" s="695">
        <f t="shared" si="41"/>
        <v>6.8264559092718473</v>
      </c>
      <c r="AO108" s="695">
        <f t="shared" si="41"/>
        <v>6.8264559092718473</v>
      </c>
      <c r="AP108" s="695">
        <f t="shared" si="42"/>
        <v>6.8264559092718473</v>
      </c>
      <c r="AQ108" s="695">
        <f t="shared" si="42"/>
        <v>6.8264559092718473</v>
      </c>
      <c r="AR108" s="695">
        <f t="shared" si="42"/>
        <v>6.8264559092718473</v>
      </c>
      <c r="AS108" s="695">
        <f t="shared" si="42"/>
        <v>6.8264559092718473</v>
      </c>
      <c r="AT108" s="695">
        <f t="shared" si="42"/>
        <v>6.8264559092718473</v>
      </c>
      <c r="AU108" s="695">
        <f t="shared" si="42"/>
        <v>6.8264559092718473</v>
      </c>
      <c r="AV108" s="695">
        <f t="shared" si="42"/>
        <v>6.8264559092718473</v>
      </c>
      <c r="AW108" s="695">
        <f t="shared" si="42"/>
        <v>6.8264559092718473</v>
      </c>
      <c r="AX108" s="695">
        <f t="shared" si="42"/>
        <v>6.8264559092718473</v>
      </c>
      <c r="AY108" s="695">
        <f t="shared" si="42"/>
        <v>6.8264559092718473</v>
      </c>
      <c r="AZ108" s="695">
        <f t="shared" si="43"/>
        <v>6.8264559092718473</v>
      </c>
      <c r="BA108" s="695">
        <f t="shared" si="43"/>
        <v>6.8264559092718473</v>
      </c>
      <c r="BB108" s="695">
        <f t="shared" si="43"/>
        <v>6.8264559092718473</v>
      </c>
      <c r="BC108" s="695">
        <f t="shared" si="43"/>
        <v>6.8264559092718473</v>
      </c>
      <c r="BD108" s="695">
        <f t="shared" si="43"/>
        <v>6.8264559092718473</v>
      </c>
      <c r="BE108" s="695">
        <f t="shared" si="43"/>
        <v>6.8264559092718473</v>
      </c>
      <c r="BF108" s="695">
        <f t="shared" si="43"/>
        <v>6.8264559092718473</v>
      </c>
      <c r="BG108" s="695">
        <f t="shared" si="43"/>
        <v>6.8264559092718473</v>
      </c>
      <c r="BH108" s="695">
        <f t="shared" si="43"/>
        <v>6.8264559092718473</v>
      </c>
      <c r="BI108" s="695">
        <f t="shared" si="43"/>
        <v>6.8264559092718473</v>
      </c>
      <c r="BJ108" s="695">
        <f t="shared" si="44"/>
        <v>6.8264559092718473</v>
      </c>
      <c r="BK108" s="695">
        <f t="shared" si="44"/>
        <v>6.8264559092718473</v>
      </c>
      <c r="BL108" s="695">
        <f t="shared" si="44"/>
        <v>6.8264559092718473</v>
      </c>
      <c r="BM108" s="695">
        <f t="shared" si="44"/>
        <v>6.8264559092718473</v>
      </c>
      <c r="BN108" s="699">
        <f t="shared" si="44"/>
        <v>6.8264559092718473</v>
      </c>
      <c r="BO108" s="699">
        <f t="shared" si="44"/>
        <v>6.8264559092718473</v>
      </c>
      <c r="BP108" s="699">
        <f t="shared" si="44"/>
        <v>6.8264559092718473</v>
      </c>
      <c r="BQ108" s="699">
        <f t="shared" si="44"/>
        <v>6.8264559092718473</v>
      </c>
      <c r="BR108" s="699">
        <f t="shared" si="44"/>
        <v>6.8264559092718473</v>
      </c>
      <c r="BS108" s="699">
        <f t="shared" si="44"/>
        <v>6.8264559092718473</v>
      </c>
    </row>
    <row r="109" spans="1:71" s="18" customFormat="1" ht="12.75" customHeight="1">
      <c r="A109" s="677">
        <v>0</v>
      </c>
      <c r="B109" s="681" t="s">
        <v>601</v>
      </c>
      <c r="C109" s="682" t="s">
        <v>602</v>
      </c>
      <c r="D109" s="684" t="s">
        <v>427</v>
      </c>
      <c r="E109" s="682" t="s">
        <v>430</v>
      </c>
      <c r="F109" s="686">
        <v>12.39</v>
      </c>
      <c r="G109" s="690">
        <f>F109*(1+EIA_AEO_OilForecast_2026!D$16)</f>
        <v>9.4876515722208694</v>
      </c>
      <c r="H109" s="690">
        <f>G109*(1+EIA_AEO_OilForecast_2026!E$16)</f>
        <v>10.796225922535186</v>
      </c>
      <c r="I109" s="690">
        <f>H109*(1+EIA_AEO_OilForecast_2026!F$16)</f>
        <v>11.569324953521601</v>
      </c>
      <c r="J109" s="690">
        <f>I109*(1+EIA_AEO_OilForecast_2026!G$16)</f>
        <v>12.062975371478389</v>
      </c>
      <c r="K109" s="690">
        <f>J109*(1+EIA_AEO_OilForecast_2026!H$16)</f>
        <v>12.384290345630397</v>
      </c>
      <c r="L109" s="690">
        <f>K109*(1+EIA_AEO_OilForecast_2026!I$16)</f>
        <v>12.228465582129971</v>
      </c>
      <c r="M109" s="690">
        <f>L109*(1+EIA_AEO_OilForecast_2026!J$16)</f>
        <v>12.356940793104588</v>
      </c>
      <c r="N109" s="690">
        <f>M109*(1+EIA_AEO_OilForecast_2026!K$16)</f>
        <v>12.62053979966201</v>
      </c>
      <c r="O109" s="690">
        <f>N109*(1+EIA_AEO_OilForecast_2026!L$16)</f>
        <v>12.864683913028005</v>
      </c>
      <c r="P109" s="690">
        <f>O109*(1+EIA_AEO_OilForecast_2026!M$16)</f>
        <v>12.974001866181533</v>
      </c>
      <c r="Q109" s="690">
        <f>P109*(1+EIA_AEO_OilForecast_2026!N$16)</f>
        <v>13.151293652086315</v>
      </c>
      <c r="R109" s="690">
        <f>Q109*(1+EIA_AEO_OilForecast_2026!O$16)</f>
        <v>13.339447702641017</v>
      </c>
      <c r="S109" s="690">
        <f>R109*(1+EIA_AEO_OilForecast_2026!P$16)</f>
        <v>13.500495824254202</v>
      </c>
      <c r="T109" s="690">
        <f>S109*(1+EIA_AEO_OilForecast_2026!Q$16)</f>
        <v>13.587603712580417</v>
      </c>
      <c r="U109" s="690">
        <f>T109*(1+EIA_AEO_OilForecast_2026!R$16)</f>
        <v>13.716962510731143</v>
      </c>
      <c r="V109" s="690">
        <f>U109*(1+EIA_AEO_OilForecast_2026!S$16)</f>
        <v>13.891905354489531</v>
      </c>
      <c r="W109" s="690">
        <f>V109*(1+EIA_AEO_OilForecast_2026!T$16)</f>
        <v>13.962962613604597</v>
      </c>
      <c r="X109" s="690">
        <f>W109*(1+EIA_AEO_OilForecast_2026!U$16)</f>
        <v>14.128189611890329</v>
      </c>
      <c r="Y109" s="690">
        <f>X109*(1+EIA_AEO_OilForecast_2026!V$16)</f>
        <v>14.309502042756399</v>
      </c>
      <c r="Z109" s="690">
        <f>Y109*(1+EIA_AEO_OilForecast_2026!W$16)</f>
        <v>14.707839915829807</v>
      </c>
      <c r="AA109" s="690">
        <f>Z109*(1+EIA_AEO_OilForecast_2026!X$16)</f>
        <v>14.937929934245261</v>
      </c>
      <c r="AB109" s="690">
        <f>AA109*(1+EIA_AEO_OilForecast_2026!Y$16)</f>
        <v>15.164392604789438</v>
      </c>
      <c r="AC109" s="690">
        <f>AB109*(1+EIA_AEO_OilForecast_2026!Z$16)</f>
        <v>15.408281303265737</v>
      </c>
      <c r="AD109" s="690">
        <f>AC109*(1+EIA_AEO_OilForecast_2026!AA$16)</f>
        <v>15.598956981536336</v>
      </c>
      <c r="AE109" s="690">
        <f>AD109*(1+EIA_AEO_OilForecast_2026!AB$16)</f>
        <v>15.899084120966844</v>
      </c>
      <c r="AF109" s="694">
        <f t="shared" si="41"/>
        <v>15.899084120966844</v>
      </c>
      <c r="AG109" s="694">
        <f t="shared" si="41"/>
        <v>15.899084120966844</v>
      </c>
      <c r="AH109" s="694">
        <f t="shared" si="41"/>
        <v>15.899084120966844</v>
      </c>
      <c r="AI109" s="694">
        <f t="shared" si="41"/>
        <v>15.899084120966844</v>
      </c>
      <c r="AJ109" s="694">
        <f t="shared" si="41"/>
        <v>15.899084120966844</v>
      </c>
      <c r="AK109" s="694">
        <f t="shared" si="41"/>
        <v>15.899084120966844</v>
      </c>
      <c r="AL109" s="694">
        <f t="shared" si="41"/>
        <v>15.899084120966844</v>
      </c>
      <c r="AM109" s="694">
        <f t="shared" si="41"/>
        <v>15.899084120966844</v>
      </c>
      <c r="AN109" s="694">
        <f t="shared" si="41"/>
        <v>15.899084120966844</v>
      </c>
      <c r="AO109" s="694">
        <f t="shared" si="41"/>
        <v>15.899084120966844</v>
      </c>
      <c r="AP109" s="694">
        <f t="shared" si="42"/>
        <v>15.899084120966844</v>
      </c>
      <c r="AQ109" s="694">
        <f t="shared" si="42"/>
        <v>15.899084120966844</v>
      </c>
      <c r="AR109" s="694">
        <f t="shared" si="42"/>
        <v>15.899084120966844</v>
      </c>
      <c r="AS109" s="694">
        <f t="shared" si="42"/>
        <v>15.899084120966844</v>
      </c>
      <c r="AT109" s="694">
        <f t="shared" si="42"/>
        <v>15.899084120966844</v>
      </c>
      <c r="AU109" s="694">
        <f t="shared" si="42"/>
        <v>15.899084120966844</v>
      </c>
      <c r="AV109" s="694">
        <f t="shared" si="42"/>
        <v>15.899084120966844</v>
      </c>
      <c r="AW109" s="694">
        <f t="shared" si="42"/>
        <v>15.899084120966844</v>
      </c>
      <c r="AX109" s="694">
        <f t="shared" si="42"/>
        <v>15.899084120966844</v>
      </c>
      <c r="AY109" s="694">
        <f t="shared" si="42"/>
        <v>15.899084120966844</v>
      </c>
      <c r="AZ109" s="694">
        <f t="shared" si="43"/>
        <v>15.899084120966844</v>
      </c>
      <c r="BA109" s="694">
        <f t="shared" si="43"/>
        <v>15.899084120966844</v>
      </c>
      <c r="BB109" s="694">
        <f t="shared" si="43"/>
        <v>15.899084120966844</v>
      </c>
      <c r="BC109" s="694">
        <f t="shared" si="43"/>
        <v>15.899084120966844</v>
      </c>
      <c r="BD109" s="694">
        <f t="shared" si="43"/>
        <v>15.899084120966844</v>
      </c>
      <c r="BE109" s="694">
        <f t="shared" si="43"/>
        <v>15.899084120966844</v>
      </c>
      <c r="BF109" s="694">
        <f t="shared" si="43"/>
        <v>15.899084120966844</v>
      </c>
      <c r="BG109" s="694">
        <f t="shared" si="43"/>
        <v>15.899084120966844</v>
      </c>
      <c r="BH109" s="694">
        <f t="shared" si="43"/>
        <v>15.899084120966844</v>
      </c>
      <c r="BI109" s="694">
        <f t="shared" si="43"/>
        <v>15.899084120966844</v>
      </c>
      <c r="BJ109" s="694">
        <f t="shared" si="44"/>
        <v>15.899084120966844</v>
      </c>
      <c r="BK109" s="694">
        <f t="shared" si="44"/>
        <v>15.899084120966844</v>
      </c>
      <c r="BL109" s="694">
        <f t="shared" si="44"/>
        <v>15.899084120966844</v>
      </c>
      <c r="BM109" s="694">
        <f t="shared" si="44"/>
        <v>15.899084120966844</v>
      </c>
      <c r="BN109" s="698">
        <f t="shared" si="44"/>
        <v>15.899084120966844</v>
      </c>
      <c r="BO109" s="698">
        <f t="shared" si="44"/>
        <v>15.899084120966844</v>
      </c>
      <c r="BP109" s="698">
        <f t="shared" si="44"/>
        <v>15.899084120966844</v>
      </c>
      <c r="BQ109" s="698">
        <f t="shared" si="44"/>
        <v>15.899084120966844</v>
      </c>
      <c r="BR109" s="698">
        <f t="shared" si="44"/>
        <v>15.899084120966844</v>
      </c>
      <c r="BS109" s="698">
        <f t="shared" si="44"/>
        <v>15.899084120966844</v>
      </c>
    </row>
    <row r="110" spans="1:71" s="63" customFormat="1" ht="12.75" customHeight="1">
      <c r="A110" s="678">
        <v>0</v>
      </c>
      <c r="B110" s="680" t="s">
        <v>441</v>
      </c>
      <c r="C110" s="492" t="s">
        <v>603</v>
      </c>
      <c r="D110" s="683" t="s">
        <v>422</v>
      </c>
      <c r="E110" s="492" t="s">
        <v>573</v>
      </c>
      <c r="F110" s="687">
        <v>8</v>
      </c>
      <c r="G110" s="691">
        <f>F110*(1+EIA_AEO_OilForecast_2026!D$16)</f>
        <v>6.1260058577697301</v>
      </c>
      <c r="H110" s="691">
        <f>G110*(1+EIA_AEO_OilForecast_2026!E$16)</f>
        <v>6.9709287635416848</v>
      </c>
      <c r="I110" s="691">
        <f>H110*(1+EIA_AEO_OilForecast_2026!F$16)</f>
        <v>7.4701048933149954</v>
      </c>
      <c r="J110" s="691">
        <f>I110*(1+EIA_AEO_OilForecast_2026!G$16)</f>
        <v>7.7888460832790223</v>
      </c>
      <c r="K110" s="691">
        <f>J110*(1+EIA_AEO_OilForecast_2026!H$16)</f>
        <v>7.9963133789381082</v>
      </c>
      <c r="L110" s="691">
        <f>K110*(1+EIA_AEO_OilForecast_2026!I$16)</f>
        <v>7.8957001337400934</v>
      </c>
      <c r="M110" s="691">
        <f>L110*(1+EIA_AEO_OilForecast_2026!J$16)</f>
        <v>7.9786542651199914</v>
      </c>
      <c r="N110" s="691">
        <f>M110*(1+EIA_AEO_OilForecast_2026!K$16)</f>
        <v>8.1488553992975028</v>
      </c>
      <c r="O110" s="691">
        <f>N110*(1+EIA_AEO_OilForecast_2026!L$16)</f>
        <v>8.3064948590979828</v>
      </c>
      <c r="P110" s="691">
        <f>O110*(1+EIA_AEO_OilForecast_2026!M$16)</f>
        <v>8.3770794939025208</v>
      </c>
      <c r="Q110" s="691">
        <f>P110*(1+EIA_AEO_OilForecast_2026!N$16)</f>
        <v>8.491553609095277</v>
      </c>
      <c r="R110" s="691">
        <f>Q110*(1+EIA_AEO_OilForecast_2026!O$16)</f>
        <v>8.6130412930692568</v>
      </c>
      <c r="S110" s="691">
        <f>R110*(1+EIA_AEO_OilForecast_2026!P$16)</f>
        <v>8.7170271665886663</v>
      </c>
      <c r="T110" s="691">
        <f>S110*(1+EIA_AEO_OilForecast_2026!Q$16)</f>
        <v>8.7732711622795243</v>
      </c>
      <c r="U110" s="691">
        <f>T110*(1+EIA_AEO_OilForecast_2026!R$16)</f>
        <v>8.8567958099958926</v>
      </c>
      <c r="V110" s="691">
        <f>U110*(1+EIA_AEO_OilForecast_2026!S$16)</f>
        <v>8.9697532555218888</v>
      </c>
      <c r="W110" s="691">
        <f>V110*(1+EIA_AEO_OilForecast_2026!T$16)</f>
        <v>9.0156336488165252</v>
      </c>
      <c r="X110" s="691">
        <f>W110*(1+EIA_AEO_OilForecast_2026!U$16)</f>
        <v>9.1223177477903636</v>
      </c>
      <c r="Y110" s="691">
        <f>X110*(1+EIA_AEO_OilForecast_2026!V$16)</f>
        <v>9.2393879210695058</v>
      </c>
      <c r="Z110" s="691">
        <f>Y110*(1+EIA_AEO_OilForecast_2026!W$16)</f>
        <v>9.496587516274289</v>
      </c>
      <c r="AA110" s="691">
        <f>Z110*(1+EIA_AEO_OilForecast_2026!X$16)</f>
        <v>9.6451524999162288</v>
      </c>
      <c r="AB110" s="691">
        <f>AA110*(1+EIA_AEO_OilForecast_2026!Y$16)</f>
        <v>9.7913753703240918</v>
      </c>
      <c r="AC110" s="691">
        <f>AB110*(1+EIA_AEO_OilForecast_2026!Z$16)</f>
        <v>9.9488499133273525</v>
      </c>
      <c r="AD110" s="691">
        <f>AC110*(1+EIA_AEO_OilForecast_2026!AA$16)</f>
        <v>10.071965766932259</v>
      </c>
      <c r="AE110" s="691">
        <f>AD110*(1+EIA_AEO_OilForecast_2026!AB$16)</f>
        <v>10.265752459058495</v>
      </c>
      <c r="AF110" s="695">
        <f t="shared" si="41"/>
        <v>10.265752459058495</v>
      </c>
      <c r="AG110" s="695">
        <f t="shared" si="41"/>
        <v>10.265752459058495</v>
      </c>
      <c r="AH110" s="695">
        <f t="shared" si="41"/>
        <v>10.265752459058495</v>
      </c>
      <c r="AI110" s="695">
        <f t="shared" si="41"/>
        <v>10.265752459058495</v>
      </c>
      <c r="AJ110" s="695">
        <f t="shared" si="41"/>
        <v>10.265752459058495</v>
      </c>
      <c r="AK110" s="695">
        <f t="shared" si="41"/>
        <v>10.265752459058495</v>
      </c>
      <c r="AL110" s="695">
        <f t="shared" si="41"/>
        <v>10.265752459058495</v>
      </c>
      <c r="AM110" s="695">
        <f t="shared" si="41"/>
        <v>10.265752459058495</v>
      </c>
      <c r="AN110" s="695">
        <f t="shared" si="41"/>
        <v>10.265752459058495</v>
      </c>
      <c r="AO110" s="695">
        <f t="shared" si="41"/>
        <v>10.265752459058495</v>
      </c>
      <c r="AP110" s="695">
        <f t="shared" si="42"/>
        <v>10.265752459058495</v>
      </c>
      <c r="AQ110" s="695">
        <f t="shared" si="42"/>
        <v>10.265752459058495</v>
      </c>
      <c r="AR110" s="695">
        <f t="shared" si="42"/>
        <v>10.265752459058495</v>
      </c>
      <c r="AS110" s="695">
        <f t="shared" si="42"/>
        <v>10.265752459058495</v>
      </c>
      <c r="AT110" s="695">
        <f t="shared" si="42"/>
        <v>10.265752459058495</v>
      </c>
      <c r="AU110" s="695">
        <f t="shared" si="42"/>
        <v>10.265752459058495</v>
      </c>
      <c r="AV110" s="695">
        <f t="shared" si="42"/>
        <v>10.265752459058495</v>
      </c>
      <c r="AW110" s="695">
        <f t="shared" si="42"/>
        <v>10.265752459058495</v>
      </c>
      <c r="AX110" s="695">
        <f t="shared" si="42"/>
        <v>10.265752459058495</v>
      </c>
      <c r="AY110" s="695">
        <f t="shared" si="42"/>
        <v>10.265752459058495</v>
      </c>
      <c r="AZ110" s="695">
        <f t="shared" si="43"/>
        <v>10.265752459058495</v>
      </c>
      <c r="BA110" s="695">
        <f t="shared" si="43"/>
        <v>10.265752459058495</v>
      </c>
      <c r="BB110" s="695">
        <f t="shared" si="43"/>
        <v>10.265752459058495</v>
      </c>
      <c r="BC110" s="695">
        <f t="shared" si="43"/>
        <v>10.265752459058495</v>
      </c>
      <c r="BD110" s="695">
        <f t="shared" si="43"/>
        <v>10.265752459058495</v>
      </c>
      <c r="BE110" s="695">
        <f t="shared" si="43"/>
        <v>10.265752459058495</v>
      </c>
      <c r="BF110" s="695">
        <f t="shared" si="43"/>
        <v>10.265752459058495</v>
      </c>
      <c r="BG110" s="695">
        <f t="shared" si="43"/>
        <v>10.265752459058495</v>
      </c>
      <c r="BH110" s="695">
        <f t="shared" si="43"/>
        <v>10.265752459058495</v>
      </c>
      <c r="BI110" s="695">
        <f t="shared" si="43"/>
        <v>10.265752459058495</v>
      </c>
      <c r="BJ110" s="695">
        <f t="shared" si="44"/>
        <v>10.265752459058495</v>
      </c>
      <c r="BK110" s="695">
        <f t="shared" si="44"/>
        <v>10.265752459058495</v>
      </c>
      <c r="BL110" s="695">
        <f t="shared" si="44"/>
        <v>10.265752459058495</v>
      </c>
      <c r="BM110" s="695">
        <f t="shared" si="44"/>
        <v>10.265752459058495</v>
      </c>
      <c r="BN110" s="699">
        <f t="shared" si="44"/>
        <v>10.265752459058495</v>
      </c>
      <c r="BO110" s="699">
        <f t="shared" si="44"/>
        <v>10.265752459058495</v>
      </c>
      <c r="BP110" s="699">
        <f t="shared" si="44"/>
        <v>10.265752459058495</v>
      </c>
      <c r="BQ110" s="699">
        <f t="shared" si="44"/>
        <v>10.265752459058495</v>
      </c>
      <c r="BR110" s="699">
        <f t="shared" si="44"/>
        <v>10.265752459058495</v>
      </c>
      <c r="BS110" s="699">
        <f t="shared" si="44"/>
        <v>10.265752459058495</v>
      </c>
    </row>
    <row r="111" spans="1:71" s="18" customFormat="1" ht="12.75" customHeight="1">
      <c r="A111" s="677">
        <v>0</v>
      </c>
      <c r="B111" s="681" t="s">
        <v>604</v>
      </c>
      <c r="C111" s="682" t="s">
        <v>605</v>
      </c>
      <c r="D111" s="684" t="s">
        <v>419</v>
      </c>
      <c r="E111" s="682"/>
      <c r="F111" s="686">
        <v>4.08209</v>
      </c>
      <c r="G111" s="690">
        <f>F111*(1+EIA_AEO_OilForecast_2026!D$16)</f>
        <v>3.1258634064929045</v>
      </c>
      <c r="H111" s="690">
        <f>G111*(1+EIA_AEO_OilForecast_2026!E$16)</f>
        <v>3.5569948245457343</v>
      </c>
      <c r="I111" s="690">
        <f>H111*(1+EIA_AEO_OilForecast_2026!F$16)</f>
        <v>3.8117050604940261</v>
      </c>
      <c r="J111" s="690">
        <f>I111*(1+EIA_AEO_OilForecast_2026!G$16)</f>
        <v>3.9743463385115581</v>
      </c>
      <c r="K111" s="690">
        <f>J111*(1+EIA_AEO_OilForecast_2026!H$16)</f>
        <v>4.0802088601286828</v>
      </c>
      <c r="L111" s="690">
        <f>K111*(1+EIA_AEO_OilForecast_2026!I$16)</f>
        <v>4.0288698198673876</v>
      </c>
      <c r="M111" s="690">
        <f>L111*(1+EIA_AEO_OilForecast_2026!J$16)</f>
        <v>4.071198098637959</v>
      </c>
      <c r="N111" s="690">
        <f>M111*(1+EIA_AEO_OilForecast_2026!K$16)</f>
        <v>4.1580451421147941</v>
      </c>
      <c r="O111" s="690">
        <f>N111*(1+EIA_AEO_OilForecast_2026!L$16)</f>
        <v>4.2384824499219116</v>
      </c>
      <c r="P111" s="690">
        <f>O111*(1+EIA_AEO_OilForecast_2026!M$16)</f>
        <v>4.2744990539080687</v>
      </c>
      <c r="Q111" s="690">
        <f>P111*(1+EIA_AEO_OilForecast_2026!N$16)</f>
        <v>4.3329107590189686</v>
      </c>
      <c r="R111" s="690">
        <f>Q111*(1+EIA_AEO_OilForecast_2026!O$16)</f>
        <v>4.3949012165031371</v>
      </c>
      <c r="S111" s="690">
        <f>R111*(1+EIA_AEO_OilForecast_2026!P$16)</f>
        <v>4.4479611783074926</v>
      </c>
      <c r="T111" s="690">
        <f>S111*(1+EIA_AEO_OilForecast_2026!Q$16)</f>
        <v>4.4766603098537043</v>
      </c>
      <c r="U111" s="690">
        <f>T111*(1+EIA_AEO_OilForecast_2026!R$16)</f>
        <v>4.5192797010032688</v>
      </c>
      <c r="V111" s="690">
        <f>U111*(1+EIA_AEO_OilForecast_2026!S$16)</f>
        <v>4.5769175083541711</v>
      </c>
      <c r="W111" s="690">
        <f>V111*(1+EIA_AEO_OilForecast_2026!T$16)</f>
        <v>4.6003284951871839</v>
      </c>
      <c r="X111" s="690">
        <f>W111*(1+EIA_AEO_OilForecast_2026!U$16)</f>
        <v>4.6547652568846987</v>
      </c>
      <c r="Y111" s="690">
        <f>X111*(1+EIA_AEO_OilForecast_2026!V$16)</f>
        <v>4.7145016298398303</v>
      </c>
      <c r="Z111" s="690">
        <f>Y111*(1+EIA_AEO_OilForecast_2026!W$16)</f>
        <v>4.8457406167885173</v>
      </c>
      <c r="AA111" s="690">
        <f>Z111*(1+EIA_AEO_OilForecast_2026!X$16)</f>
        <v>4.9215475710478831</v>
      </c>
      <c r="AB111" s="690">
        <f>AA111*(1+EIA_AEO_OilForecast_2026!Y$16)</f>
        <v>4.996159435680787</v>
      </c>
      <c r="AC111" s="690">
        <f>AB111*(1+EIA_AEO_OilForecast_2026!Z$16)</f>
        <v>5.0765125928368091</v>
      </c>
      <c r="AD111" s="690">
        <f>AC111*(1+EIA_AEO_OilForecast_2026!AA$16)</f>
        <v>5.139333842192066</v>
      </c>
      <c r="AE111" s="690">
        <f>AD111*(1+EIA_AEO_OilForecast_2026!AB$16)</f>
        <v>5.2382156819497645</v>
      </c>
      <c r="AF111" s="694">
        <f t="shared" si="41"/>
        <v>5.2382156819497645</v>
      </c>
      <c r="AG111" s="694">
        <f t="shared" si="41"/>
        <v>5.2382156819497645</v>
      </c>
      <c r="AH111" s="694">
        <f t="shared" si="41"/>
        <v>5.2382156819497645</v>
      </c>
      <c r="AI111" s="694">
        <f t="shared" si="41"/>
        <v>5.2382156819497645</v>
      </c>
      <c r="AJ111" s="694">
        <f t="shared" si="41"/>
        <v>5.2382156819497645</v>
      </c>
      <c r="AK111" s="694">
        <f t="shared" si="41"/>
        <v>5.2382156819497645</v>
      </c>
      <c r="AL111" s="694">
        <f t="shared" si="41"/>
        <v>5.2382156819497645</v>
      </c>
      <c r="AM111" s="694">
        <f t="shared" si="41"/>
        <v>5.2382156819497645</v>
      </c>
      <c r="AN111" s="694">
        <f t="shared" si="41"/>
        <v>5.2382156819497645</v>
      </c>
      <c r="AO111" s="694">
        <f t="shared" si="41"/>
        <v>5.2382156819497645</v>
      </c>
      <c r="AP111" s="694">
        <f t="shared" si="42"/>
        <v>5.2382156819497645</v>
      </c>
      <c r="AQ111" s="694">
        <f t="shared" si="42"/>
        <v>5.2382156819497645</v>
      </c>
      <c r="AR111" s="694">
        <f t="shared" si="42"/>
        <v>5.2382156819497645</v>
      </c>
      <c r="AS111" s="694">
        <f t="shared" si="42"/>
        <v>5.2382156819497645</v>
      </c>
      <c r="AT111" s="694">
        <f t="shared" si="42"/>
        <v>5.2382156819497645</v>
      </c>
      <c r="AU111" s="694">
        <f t="shared" si="42"/>
        <v>5.2382156819497645</v>
      </c>
      <c r="AV111" s="694">
        <f t="shared" si="42"/>
        <v>5.2382156819497645</v>
      </c>
      <c r="AW111" s="694">
        <f t="shared" si="42"/>
        <v>5.2382156819497645</v>
      </c>
      <c r="AX111" s="694">
        <f t="shared" si="42"/>
        <v>5.2382156819497645</v>
      </c>
      <c r="AY111" s="694">
        <f t="shared" si="42"/>
        <v>5.2382156819497645</v>
      </c>
      <c r="AZ111" s="694">
        <f t="shared" si="43"/>
        <v>5.2382156819497645</v>
      </c>
      <c r="BA111" s="694">
        <f t="shared" si="43"/>
        <v>5.2382156819497645</v>
      </c>
      <c r="BB111" s="694">
        <f t="shared" si="43"/>
        <v>5.2382156819497645</v>
      </c>
      <c r="BC111" s="694">
        <f t="shared" si="43"/>
        <v>5.2382156819497645</v>
      </c>
      <c r="BD111" s="694">
        <f t="shared" si="43"/>
        <v>5.2382156819497645</v>
      </c>
      <c r="BE111" s="694">
        <f t="shared" si="43"/>
        <v>5.2382156819497645</v>
      </c>
      <c r="BF111" s="694">
        <f t="shared" si="43"/>
        <v>5.2382156819497645</v>
      </c>
      <c r="BG111" s="694">
        <f t="shared" si="43"/>
        <v>5.2382156819497645</v>
      </c>
      <c r="BH111" s="694">
        <f t="shared" si="43"/>
        <v>5.2382156819497645</v>
      </c>
      <c r="BI111" s="694">
        <f t="shared" si="43"/>
        <v>5.2382156819497645</v>
      </c>
      <c r="BJ111" s="694">
        <f t="shared" si="44"/>
        <v>5.2382156819497645</v>
      </c>
      <c r="BK111" s="694">
        <f t="shared" si="44"/>
        <v>5.2382156819497645</v>
      </c>
      <c r="BL111" s="694">
        <f t="shared" si="44"/>
        <v>5.2382156819497645</v>
      </c>
      <c r="BM111" s="694">
        <f t="shared" si="44"/>
        <v>5.2382156819497645</v>
      </c>
      <c r="BN111" s="698">
        <f t="shared" si="44"/>
        <v>5.2382156819497645</v>
      </c>
      <c r="BO111" s="698">
        <f t="shared" si="44"/>
        <v>5.2382156819497645</v>
      </c>
      <c r="BP111" s="698">
        <f t="shared" si="44"/>
        <v>5.2382156819497645</v>
      </c>
      <c r="BQ111" s="698">
        <f t="shared" si="44"/>
        <v>5.2382156819497645</v>
      </c>
      <c r="BR111" s="698">
        <f t="shared" si="44"/>
        <v>5.2382156819497645</v>
      </c>
      <c r="BS111" s="698">
        <f t="shared" si="44"/>
        <v>5.2382156819497645</v>
      </c>
    </row>
    <row r="112" spans="1:71" s="63" customFormat="1" ht="12.75" customHeight="1">
      <c r="A112" s="678">
        <v>0</v>
      </c>
      <c r="B112" s="680" t="s">
        <v>606</v>
      </c>
      <c r="C112" s="492" t="s">
        <v>607</v>
      </c>
      <c r="D112" s="683" t="s">
        <v>427</v>
      </c>
      <c r="E112" s="492" t="s">
        <v>430</v>
      </c>
      <c r="F112" s="687">
        <v>8</v>
      </c>
      <c r="G112" s="691">
        <f>F112*(1+EIA_AEO_OilForecast_2026!D$16)</f>
        <v>6.1260058577697301</v>
      </c>
      <c r="H112" s="691">
        <f>G112*(1+EIA_AEO_OilForecast_2026!E$16)</f>
        <v>6.9709287635416848</v>
      </c>
      <c r="I112" s="691">
        <f>H112*(1+EIA_AEO_OilForecast_2026!F$16)</f>
        <v>7.4701048933149954</v>
      </c>
      <c r="J112" s="691">
        <f>I112*(1+EIA_AEO_OilForecast_2026!G$16)</f>
        <v>7.7888460832790223</v>
      </c>
      <c r="K112" s="691">
        <f>J112*(1+EIA_AEO_OilForecast_2026!H$16)</f>
        <v>7.9963133789381082</v>
      </c>
      <c r="L112" s="691">
        <f>K112*(1+EIA_AEO_OilForecast_2026!I$16)</f>
        <v>7.8957001337400934</v>
      </c>
      <c r="M112" s="691">
        <f>L112*(1+EIA_AEO_OilForecast_2026!J$16)</f>
        <v>7.9786542651199914</v>
      </c>
      <c r="N112" s="691">
        <f>M112*(1+EIA_AEO_OilForecast_2026!K$16)</f>
        <v>8.1488553992975028</v>
      </c>
      <c r="O112" s="691">
        <f>N112*(1+EIA_AEO_OilForecast_2026!L$16)</f>
        <v>8.3064948590979828</v>
      </c>
      <c r="P112" s="691">
        <f>O112*(1+EIA_AEO_OilForecast_2026!M$16)</f>
        <v>8.3770794939025208</v>
      </c>
      <c r="Q112" s="691">
        <f>P112*(1+EIA_AEO_OilForecast_2026!N$16)</f>
        <v>8.491553609095277</v>
      </c>
      <c r="R112" s="691">
        <f>Q112*(1+EIA_AEO_OilForecast_2026!O$16)</f>
        <v>8.6130412930692568</v>
      </c>
      <c r="S112" s="691">
        <f>R112*(1+EIA_AEO_OilForecast_2026!P$16)</f>
        <v>8.7170271665886663</v>
      </c>
      <c r="T112" s="691">
        <f>S112*(1+EIA_AEO_OilForecast_2026!Q$16)</f>
        <v>8.7732711622795243</v>
      </c>
      <c r="U112" s="691">
        <f>T112*(1+EIA_AEO_OilForecast_2026!R$16)</f>
        <v>8.8567958099958926</v>
      </c>
      <c r="V112" s="691">
        <f>U112*(1+EIA_AEO_OilForecast_2026!S$16)</f>
        <v>8.9697532555218888</v>
      </c>
      <c r="W112" s="691">
        <f>V112*(1+EIA_AEO_OilForecast_2026!T$16)</f>
        <v>9.0156336488165252</v>
      </c>
      <c r="X112" s="691">
        <f>W112*(1+EIA_AEO_OilForecast_2026!U$16)</f>
        <v>9.1223177477903636</v>
      </c>
      <c r="Y112" s="691">
        <f>X112*(1+EIA_AEO_OilForecast_2026!V$16)</f>
        <v>9.2393879210695058</v>
      </c>
      <c r="Z112" s="691">
        <f>Y112*(1+EIA_AEO_OilForecast_2026!W$16)</f>
        <v>9.496587516274289</v>
      </c>
      <c r="AA112" s="691">
        <f>Z112*(1+EIA_AEO_OilForecast_2026!X$16)</f>
        <v>9.6451524999162288</v>
      </c>
      <c r="AB112" s="691">
        <f>AA112*(1+EIA_AEO_OilForecast_2026!Y$16)</f>
        <v>9.7913753703240918</v>
      </c>
      <c r="AC112" s="691">
        <f>AB112*(1+EIA_AEO_OilForecast_2026!Z$16)</f>
        <v>9.9488499133273525</v>
      </c>
      <c r="AD112" s="691">
        <f>AC112*(1+EIA_AEO_OilForecast_2026!AA$16)</f>
        <v>10.071965766932259</v>
      </c>
      <c r="AE112" s="691">
        <f>AD112*(1+EIA_AEO_OilForecast_2026!AB$16)</f>
        <v>10.265752459058495</v>
      </c>
      <c r="AF112" s="695">
        <f t="shared" si="41"/>
        <v>10.265752459058495</v>
      </c>
      <c r="AG112" s="695">
        <f t="shared" si="41"/>
        <v>10.265752459058495</v>
      </c>
      <c r="AH112" s="695">
        <f t="shared" si="41"/>
        <v>10.265752459058495</v>
      </c>
      <c r="AI112" s="695">
        <f t="shared" si="41"/>
        <v>10.265752459058495</v>
      </c>
      <c r="AJ112" s="695">
        <f t="shared" si="41"/>
        <v>10.265752459058495</v>
      </c>
      <c r="AK112" s="695">
        <f t="shared" si="41"/>
        <v>10.265752459058495</v>
      </c>
      <c r="AL112" s="695">
        <f t="shared" si="41"/>
        <v>10.265752459058495</v>
      </c>
      <c r="AM112" s="695">
        <f t="shared" si="41"/>
        <v>10.265752459058495</v>
      </c>
      <c r="AN112" s="695">
        <f t="shared" si="41"/>
        <v>10.265752459058495</v>
      </c>
      <c r="AO112" s="695">
        <f t="shared" si="41"/>
        <v>10.265752459058495</v>
      </c>
      <c r="AP112" s="695">
        <f t="shared" si="42"/>
        <v>10.265752459058495</v>
      </c>
      <c r="AQ112" s="695">
        <f t="shared" si="42"/>
        <v>10.265752459058495</v>
      </c>
      <c r="AR112" s="695">
        <f t="shared" si="42"/>
        <v>10.265752459058495</v>
      </c>
      <c r="AS112" s="695">
        <f t="shared" si="42"/>
        <v>10.265752459058495</v>
      </c>
      <c r="AT112" s="695">
        <f t="shared" si="42"/>
        <v>10.265752459058495</v>
      </c>
      <c r="AU112" s="695">
        <f t="shared" si="42"/>
        <v>10.265752459058495</v>
      </c>
      <c r="AV112" s="695">
        <f t="shared" si="42"/>
        <v>10.265752459058495</v>
      </c>
      <c r="AW112" s="695">
        <f t="shared" si="42"/>
        <v>10.265752459058495</v>
      </c>
      <c r="AX112" s="695">
        <f t="shared" si="42"/>
        <v>10.265752459058495</v>
      </c>
      <c r="AY112" s="695">
        <f t="shared" si="42"/>
        <v>10.265752459058495</v>
      </c>
      <c r="AZ112" s="695">
        <f t="shared" si="43"/>
        <v>10.265752459058495</v>
      </c>
      <c r="BA112" s="695">
        <f t="shared" si="43"/>
        <v>10.265752459058495</v>
      </c>
      <c r="BB112" s="695">
        <f t="shared" si="43"/>
        <v>10.265752459058495</v>
      </c>
      <c r="BC112" s="695">
        <f t="shared" si="43"/>
        <v>10.265752459058495</v>
      </c>
      <c r="BD112" s="695">
        <f t="shared" si="43"/>
        <v>10.265752459058495</v>
      </c>
      <c r="BE112" s="695">
        <f t="shared" si="43"/>
        <v>10.265752459058495</v>
      </c>
      <c r="BF112" s="695">
        <f t="shared" si="43"/>
        <v>10.265752459058495</v>
      </c>
      <c r="BG112" s="695">
        <f t="shared" si="43"/>
        <v>10.265752459058495</v>
      </c>
      <c r="BH112" s="695">
        <f t="shared" si="43"/>
        <v>10.265752459058495</v>
      </c>
      <c r="BI112" s="695">
        <f t="shared" si="43"/>
        <v>10.265752459058495</v>
      </c>
      <c r="BJ112" s="695">
        <f t="shared" si="44"/>
        <v>10.265752459058495</v>
      </c>
      <c r="BK112" s="695">
        <f t="shared" si="44"/>
        <v>10.265752459058495</v>
      </c>
      <c r="BL112" s="695">
        <f t="shared" si="44"/>
        <v>10.265752459058495</v>
      </c>
      <c r="BM112" s="695">
        <f t="shared" si="44"/>
        <v>10.265752459058495</v>
      </c>
      <c r="BN112" s="699">
        <f t="shared" si="44"/>
        <v>10.265752459058495</v>
      </c>
      <c r="BO112" s="699">
        <f t="shared" si="44"/>
        <v>10.265752459058495</v>
      </c>
      <c r="BP112" s="699">
        <f t="shared" si="44"/>
        <v>10.265752459058495</v>
      </c>
      <c r="BQ112" s="699">
        <f t="shared" si="44"/>
        <v>10.265752459058495</v>
      </c>
      <c r="BR112" s="699">
        <f t="shared" si="44"/>
        <v>10.265752459058495</v>
      </c>
      <c r="BS112" s="699">
        <f t="shared" si="44"/>
        <v>10.265752459058495</v>
      </c>
    </row>
    <row r="113" spans="1:71" s="18" customFormat="1" ht="12.75" customHeight="1">
      <c r="A113" s="677">
        <v>0</v>
      </c>
      <c r="B113" s="681" t="s">
        <v>441</v>
      </c>
      <c r="C113" s="682" t="s">
        <v>608</v>
      </c>
      <c r="D113" s="684" t="s">
        <v>422</v>
      </c>
      <c r="E113" s="682"/>
      <c r="F113" s="686">
        <v>3.6</v>
      </c>
      <c r="G113" s="690">
        <f>F113*(1+EIA_AEO_OilForecast_2026!D$16)</f>
        <v>2.7567026359963784</v>
      </c>
      <c r="H113" s="690">
        <f>G113*(1+EIA_AEO_OilForecast_2026!E$16)</f>
        <v>3.1369179435937582</v>
      </c>
      <c r="I113" s="690">
        <f>H113*(1+EIA_AEO_OilForecast_2026!F$16)</f>
        <v>3.3615472019917481</v>
      </c>
      <c r="J113" s="690">
        <f>I113*(1+EIA_AEO_OilForecast_2026!G$16)</f>
        <v>3.5049807374755604</v>
      </c>
      <c r="K113" s="690">
        <f>J113*(1+EIA_AEO_OilForecast_2026!H$16)</f>
        <v>3.5983410205221489</v>
      </c>
      <c r="L113" s="690">
        <f>K113*(1+EIA_AEO_OilForecast_2026!I$16)</f>
        <v>3.5530650601830422</v>
      </c>
      <c r="M113" s="690">
        <f>L113*(1+EIA_AEO_OilForecast_2026!J$16)</f>
        <v>3.5903944193039963</v>
      </c>
      <c r="N113" s="690">
        <f>M113*(1+EIA_AEO_OilForecast_2026!K$16)</f>
        <v>3.6669849296838768</v>
      </c>
      <c r="O113" s="690">
        <f>N113*(1+EIA_AEO_OilForecast_2026!L$16)</f>
        <v>3.7379226865940929</v>
      </c>
      <c r="P113" s="690">
        <f>O113*(1+EIA_AEO_OilForecast_2026!M$16)</f>
        <v>3.769685772256135</v>
      </c>
      <c r="Q113" s="690">
        <f>P113*(1+EIA_AEO_OilForecast_2026!N$16)</f>
        <v>3.8211991240928755</v>
      </c>
      <c r="R113" s="690">
        <f>Q113*(1+EIA_AEO_OilForecast_2026!O$16)</f>
        <v>3.8758685818811669</v>
      </c>
      <c r="S113" s="690">
        <f>R113*(1+EIA_AEO_OilForecast_2026!P$16)</f>
        <v>3.9226622249649008</v>
      </c>
      <c r="T113" s="690">
        <f>S113*(1+EIA_AEO_OilForecast_2026!Q$16)</f>
        <v>3.9479720230257866</v>
      </c>
      <c r="U113" s="690">
        <f>T113*(1+EIA_AEO_OilForecast_2026!R$16)</f>
        <v>3.9855581144981524</v>
      </c>
      <c r="V113" s="690">
        <f>U113*(1+EIA_AEO_OilForecast_2026!S$16)</f>
        <v>4.0363889649848508</v>
      </c>
      <c r="W113" s="690">
        <f>V113*(1+EIA_AEO_OilForecast_2026!T$16)</f>
        <v>4.0570351419674369</v>
      </c>
      <c r="X113" s="690">
        <f>W113*(1+EIA_AEO_OilForecast_2026!U$16)</f>
        <v>4.1050429865056639</v>
      </c>
      <c r="Y113" s="690">
        <f>X113*(1+EIA_AEO_OilForecast_2026!V$16)</f>
        <v>4.1577245644812777</v>
      </c>
      <c r="Z113" s="690">
        <f>Y113*(1+EIA_AEO_OilForecast_2026!W$16)</f>
        <v>4.2734643823234304</v>
      </c>
      <c r="AA113" s="690">
        <f>Z113*(1+EIA_AEO_OilForecast_2026!X$16)</f>
        <v>4.3403186249623031</v>
      </c>
      <c r="AB113" s="690">
        <f>AA113*(1+EIA_AEO_OilForecast_2026!Y$16)</f>
        <v>4.4061189166458412</v>
      </c>
      <c r="AC113" s="690">
        <f>AB113*(1+EIA_AEO_OilForecast_2026!Z$16)</f>
        <v>4.4769824609973083</v>
      </c>
      <c r="AD113" s="690">
        <f>AC113*(1+EIA_AEO_OilForecast_2026!AA$16)</f>
        <v>4.5323845951195167</v>
      </c>
      <c r="AE113" s="690">
        <f>AD113*(1+EIA_AEO_OilForecast_2026!AB$16)</f>
        <v>4.6195886065763228</v>
      </c>
      <c r="AF113" s="694">
        <f t="shared" si="41"/>
        <v>4.6195886065763228</v>
      </c>
      <c r="AG113" s="694">
        <f t="shared" si="41"/>
        <v>4.6195886065763228</v>
      </c>
      <c r="AH113" s="694">
        <f t="shared" si="41"/>
        <v>4.6195886065763228</v>
      </c>
      <c r="AI113" s="694">
        <f t="shared" si="41"/>
        <v>4.6195886065763228</v>
      </c>
      <c r="AJ113" s="694">
        <f t="shared" si="41"/>
        <v>4.6195886065763228</v>
      </c>
      <c r="AK113" s="694">
        <f t="shared" si="41"/>
        <v>4.6195886065763228</v>
      </c>
      <c r="AL113" s="694">
        <f t="shared" si="41"/>
        <v>4.6195886065763228</v>
      </c>
      <c r="AM113" s="694">
        <f t="shared" si="41"/>
        <v>4.6195886065763228</v>
      </c>
      <c r="AN113" s="694">
        <f t="shared" si="41"/>
        <v>4.6195886065763228</v>
      </c>
      <c r="AO113" s="694">
        <f t="shared" si="41"/>
        <v>4.6195886065763228</v>
      </c>
      <c r="AP113" s="694">
        <f t="shared" si="42"/>
        <v>4.6195886065763228</v>
      </c>
      <c r="AQ113" s="694">
        <f t="shared" si="42"/>
        <v>4.6195886065763228</v>
      </c>
      <c r="AR113" s="694">
        <f t="shared" si="42"/>
        <v>4.6195886065763228</v>
      </c>
      <c r="AS113" s="694">
        <f t="shared" si="42"/>
        <v>4.6195886065763228</v>
      </c>
      <c r="AT113" s="694">
        <f t="shared" si="42"/>
        <v>4.6195886065763228</v>
      </c>
      <c r="AU113" s="694">
        <f t="shared" si="42"/>
        <v>4.6195886065763228</v>
      </c>
      <c r="AV113" s="694">
        <f t="shared" si="42"/>
        <v>4.6195886065763228</v>
      </c>
      <c r="AW113" s="694">
        <f t="shared" si="42"/>
        <v>4.6195886065763228</v>
      </c>
      <c r="AX113" s="694">
        <f t="shared" si="42"/>
        <v>4.6195886065763228</v>
      </c>
      <c r="AY113" s="694">
        <f t="shared" si="42"/>
        <v>4.6195886065763228</v>
      </c>
      <c r="AZ113" s="694">
        <f t="shared" si="43"/>
        <v>4.6195886065763228</v>
      </c>
      <c r="BA113" s="694">
        <f t="shared" si="43"/>
        <v>4.6195886065763228</v>
      </c>
      <c r="BB113" s="694">
        <f t="shared" si="43"/>
        <v>4.6195886065763228</v>
      </c>
      <c r="BC113" s="694">
        <f t="shared" si="43"/>
        <v>4.6195886065763228</v>
      </c>
      <c r="BD113" s="694">
        <f t="shared" si="43"/>
        <v>4.6195886065763228</v>
      </c>
      <c r="BE113" s="694">
        <f t="shared" si="43"/>
        <v>4.6195886065763228</v>
      </c>
      <c r="BF113" s="694">
        <f t="shared" si="43"/>
        <v>4.6195886065763228</v>
      </c>
      <c r="BG113" s="694">
        <f t="shared" si="43"/>
        <v>4.6195886065763228</v>
      </c>
      <c r="BH113" s="694">
        <f t="shared" si="43"/>
        <v>4.6195886065763228</v>
      </c>
      <c r="BI113" s="694">
        <f t="shared" si="43"/>
        <v>4.6195886065763228</v>
      </c>
      <c r="BJ113" s="694">
        <f t="shared" si="44"/>
        <v>4.6195886065763228</v>
      </c>
      <c r="BK113" s="694">
        <f t="shared" si="44"/>
        <v>4.6195886065763228</v>
      </c>
      <c r="BL113" s="694">
        <f t="shared" si="44"/>
        <v>4.6195886065763228</v>
      </c>
      <c r="BM113" s="694">
        <f t="shared" si="44"/>
        <v>4.6195886065763228</v>
      </c>
      <c r="BN113" s="698">
        <f t="shared" si="44"/>
        <v>4.6195886065763228</v>
      </c>
      <c r="BO113" s="698">
        <f t="shared" si="44"/>
        <v>4.6195886065763228</v>
      </c>
      <c r="BP113" s="698">
        <f t="shared" si="44"/>
        <v>4.6195886065763228</v>
      </c>
      <c r="BQ113" s="698">
        <f t="shared" si="44"/>
        <v>4.6195886065763228</v>
      </c>
      <c r="BR113" s="698">
        <f t="shared" si="44"/>
        <v>4.6195886065763228</v>
      </c>
      <c r="BS113" s="698">
        <f t="shared" si="44"/>
        <v>4.6195886065763228</v>
      </c>
    </row>
    <row r="114" spans="1:71" s="63" customFormat="1" ht="12.75" customHeight="1">
      <c r="A114" s="678">
        <v>0</v>
      </c>
      <c r="B114" s="680" t="s">
        <v>609</v>
      </c>
      <c r="C114" s="492" t="s">
        <v>610</v>
      </c>
      <c r="D114" s="683" t="s">
        <v>427</v>
      </c>
      <c r="E114" s="492"/>
      <c r="F114" s="687">
        <v>5.1395580000000001</v>
      </c>
      <c r="G114" s="691">
        <f>F114*(1+EIA_AEO_OilForecast_2026!D$16)</f>
        <v>3.9356203017934099</v>
      </c>
      <c r="H114" s="691">
        <f>G114*(1+EIA_AEO_OilForecast_2026!E$16)</f>
        <v>4.4784365867613474</v>
      </c>
      <c r="I114" s="691">
        <f>H114*(1+EIA_AEO_OilForecast_2026!F$16)</f>
        <v>4.7991296706595294</v>
      </c>
      <c r="J114" s="691">
        <f>I114*(1+EIA_AEO_OilForecast_2026!G$16)</f>
        <v>5.0039032747606713</v>
      </c>
      <c r="K114" s="691">
        <f>J114*(1+EIA_AEO_OilForecast_2026!H$16)</f>
        <v>5.1371895496535487</v>
      </c>
      <c r="L114" s="691">
        <f>K114*(1+EIA_AEO_OilForecast_2026!I$16)</f>
        <v>5.0725510984956212</v>
      </c>
      <c r="M114" s="691">
        <f>L114*(1+EIA_AEO_OilForecast_2026!J$16)</f>
        <v>5.1258445446914473</v>
      </c>
      <c r="N114" s="691">
        <f>M114*(1+EIA_AEO_OilForecast_2026!K$16)</f>
        <v>5.235189369787836</v>
      </c>
      <c r="O114" s="691">
        <f>N114*(1+EIA_AEO_OilForecast_2026!L$16)</f>
        <v>5.3364640131294907</v>
      </c>
      <c r="P114" s="691">
        <f>O114*(1+EIA_AEO_OilForecast_2026!M$16)</f>
        <v>5.3818107411903338</v>
      </c>
      <c r="Q114" s="691">
        <f>P114*(1+EIA_AEO_OilForecast_2026!N$16)</f>
        <v>5.4553540355068151</v>
      </c>
      <c r="R114" s="691">
        <f>Q114*(1+EIA_AEO_OilForecast_2026!O$16)</f>
        <v>5.533403160265558</v>
      </c>
      <c r="S114" s="691">
        <f>R114*(1+EIA_AEO_OilForecast_2026!P$16)</f>
        <v>5.6002083387822665</v>
      </c>
      <c r="T114" s="691">
        <f>S114*(1+EIA_AEO_OilForecast_2026!Q$16)</f>
        <v>5.6363419985328811</v>
      </c>
      <c r="U114" s="691">
        <f>T114*(1+EIA_AEO_OilForecast_2026!R$16)</f>
        <v>5.6900019699538618</v>
      </c>
      <c r="V114" s="691">
        <f>U114*(1+EIA_AEO_OilForecast_2026!S$16)</f>
        <v>5.7625708878054498</v>
      </c>
      <c r="W114" s="691">
        <f>V114*(1+EIA_AEO_OilForecast_2026!T$16)</f>
        <v>5.7920465056055237</v>
      </c>
      <c r="X114" s="691">
        <f>W114*(1+EIA_AEO_OilForecast_2026!U$16)</f>
        <v>5.8605851448997468</v>
      </c>
      <c r="Y114" s="691">
        <f>X114*(1+EIA_AEO_OilForecast_2026!V$16)</f>
        <v>5.935796263104522</v>
      </c>
      <c r="Z114" s="691">
        <f>Y114*(1+EIA_AEO_OilForecast_2026!W$16)</f>
        <v>6.1010327927459604</v>
      </c>
      <c r="AA114" s="691">
        <f>Z114*(1+EIA_AEO_OilForecast_2026!X$16)</f>
        <v>6.1964775865205608</v>
      </c>
      <c r="AB114" s="691">
        <f>AA114*(1+EIA_AEO_OilForecast_2026!Y$16)</f>
        <v>6.2904177019440226</v>
      </c>
      <c r="AC114" s="691">
        <f>AB114*(1+EIA_AEO_OilForecast_2026!Z$16)</f>
        <v>6.3915863953551169</v>
      </c>
      <c r="AD114" s="691">
        <f>AC114*(1+EIA_AEO_OilForecast_2026!AA$16)</f>
        <v>6.4706815291453577</v>
      </c>
      <c r="AE114" s="691">
        <f>AD114*(1+EIA_AEO_OilForecast_2026!AB$16)</f>
        <v>6.5951787721217245</v>
      </c>
      <c r="AF114" s="695">
        <f t="shared" si="41"/>
        <v>6.5951787721217245</v>
      </c>
      <c r="AG114" s="695">
        <f t="shared" si="41"/>
        <v>6.5951787721217245</v>
      </c>
      <c r="AH114" s="695">
        <f t="shared" si="41"/>
        <v>6.5951787721217245</v>
      </c>
      <c r="AI114" s="695">
        <f t="shared" si="41"/>
        <v>6.5951787721217245</v>
      </c>
      <c r="AJ114" s="695">
        <f t="shared" si="41"/>
        <v>6.5951787721217245</v>
      </c>
      <c r="AK114" s="695">
        <f t="shared" si="41"/>
        <v>6.5951787721217245</v>
      </c>
      <c r="AL114" s="695">
        <f t="shared" si="41"/>
        <v>6.5951787721217245</v>
      </c>
      <c r="AM114" s="695">
        <f t="shared" si="41"/>
        <v>6.5951787721217245</v>
      </c>
      <c r="AN114" s="695">
        <f t="shared" si="41"/>
        <v>6.5951787721217245</v>
      </c>
      <c r="AO114" s="695">
        <f t="shared" si="41"/>
        <v>6.5951787721217245</v>
      </c>
      <c r="AP114" s="695">
        <f t="shared" si="42"/>
        <v>6.5951787721217245</v>
      </c>
      <c r="AQ114" s="695">
        <f t="shared" si="42"/>
        <v>6.5951787721217245</v>
      </c>
      <c r="AR114" s="695">
        <f t="shared" si="42"/>
        <v>6.5951787721217245</v>
      </c>
      <c r="AS114" s="695">
        <f t="shared" si="42"/>
        <v>6.5951787721217245</v>
      </c>
      <c r="AT114" s="695">
        <f t="shared" si="42"/>
        <v>6.5951787721217245</v>
      </c>
      <c r="AU114" s="695">
        <f t="shared" si="42"/>
        <v>6.5951787721217245</v>
      </c>
      <c r="AV114" s="695">
        <f t="shared" si="42"/>
        <v>6.5951787721217245</v>
      </c>
      <c r="AW114" s="695">
        <f t="shared" si="42"/>
        <v>6.5951787721217245</v>
      </c>
      <c r="AX114" s="695">
        <f t="shared" si="42"/>
        <v>6.5951787721217245</v>
      </c>
      <c r="AY114" s="695">
        <f t="shared" si="42"/>
        <v>6.5951787721217245</v>
      </c>
      <c r="AZ114" s="695">
        <f t="shared" si="43"/>
        <v>6.5951787721217245</v>
      </c>
      <c r="BA114" s="695">
        <f t="shared" si="43"/>
        <v>6.5951787721217245</v>
      </c>
      <c r="BB114" s="695">
        <f t="shared" si="43"/>
        <v>6.5951787721217245</v>
      </c>
      <c r="BC114" s="695">
        <f t="shared" si="43"/>
        <v>6.5951787721217245</v>
      </c>
      <c r="BD114" s="695">
        <f t="shared" si="43"/>
        <v>6.5951787721217245</v>
      </c>
      <c r="BE114" s="695">
        <f t="shared" si="43"/>
        <v>6.5951787721217245</v>
      </c>
      <c r="BF114" s="695">
        <f t="shared" si="43"/>
        <v>6.5951787721217245</v>
      </c>
      <c r="BG114" s="695">
        <f t="shared" si="43"/>
        <v>6.5951787721217245</v>
      </c>
      <c r="BH114" s="695">
        <f t="shared" si="43"/>
        <v>6.5951787721217245</v>
      </c>
      <c r="BI114" s="695">
        <f t="shared" si="43"/>
        <v>6.5951787721217245</v>
      </c>
      <c r="BJ114" s="695">
        <f t="shared" si="44"/>
        <v>6.5951787721217245</v>
      </c>
      <c r="BK114" s="695">
        <f t="shared" si="44"/>
        <v>6.5951787721217245</v>
      </c>
      <c r="BL114" s="695">
        <f t="shared" si="44"/>
        <v>6.5951787721217245</v>
      </c>
      <c r="BM114" s="695">
        <f t="shared" si="44"/>
        <v>6.5951787721217245</v>
      </c>
      <c r="BN114" s="699">
        <f t="shared" si="44"/>
        <v>6.5951787721217245</v>
      </c>
      <c r="BO114" s="699">
        <f t="shared" si="44"/>
        <v>6.5951787721217245</v>
      </c>
      <c r="BP114" s="699">
        <f t="shared" si="44"/>
        <v>6.5951787721217245</v>
      </c>
      <c r="BQ114" s="699">
        <f t="shared" si="44"/>
        <v>6.5951787721217245</v>
      </c>
      <c r="BR114" s="699">
        <f t="shared" si="44"/>
        <v>6.5951787721217245</v>
      </c>
      <c r="BS114" s="699">
        <f t="shared" si="44"/>
        <v>6.5951787721217245</v>
      </c>
    </row>
    <row r="115" spans="1:71" s="18" customFormat="1" ht="12.75" customHeight="1">
      <c r="A115" s="677">
        <v>0</v>
      </c>
      <c r="B115" s="681" t="s">
        <v>441</v>
      </c>
      <c r="C115" s="682" t="s">
        <v>611</v>
      </c>
      <c r="D115" s="684" t="s">
        <v>422</v>
      </c>
      <c r="E115" s="682"/>
      <c r="F115" s="686">
        <v>4.21</v>
      </c>
      <c r="G115" s="690">
        <f>F115*(1+EIA_AEO_OilForecast_2026!D$16)</f>
        <v>3.2238105826513204</v>
      </c>
      <c r="H115" s="690">
        <f>G115*(1+EIA_AEO_OilForecast_2026!E$16)</f>
        <v>3.6684512618138116</v>
      </c>
      <c r="I115" s="690">
        <f>H115*(1+EIA_AEO_OilForecast_2026!F$16)</f>
        <v>3.9311427001070163</v>
      </c>
      <c r="J115" s="690">
        <f>I115*(1+EIA_AEO_OilForecast_2026!G$16)</f>
        <v>4.0988802513255855</v>
      </c>
      <c r="K115" s="690">
        <f>J115*(1+EIA_AEO_OilForecast_2026!H$16)</f>
        <v>4.2080599156661789</v>
      </c>
      <c r="L115" s="690">
        <f>K115*(1+EIA_AEO_OilForecast_2026!I$16)</f>
        <v>4.155112195380724</v>
      </c>
      <c r="M115" s="690">
        <f>L115*(1+EIA_AEO_OilForecast_2026!J$16)</f>
        <v>4.1987668070193953</v>
      </c>
      <c r="N115" s="690">
        <f>M115*(1+EIA_AEO_OilForecast_2026!K$16)</f>
        <v>4.2883351538803112</v>
      </c>
      <c r="O115" s="690">
        <f>N115*(1+EIA_AEO_OilForecast_2026!L$16)</f>
        <v>4.3712929196003136</v>
      </c>
      <c r="P115" s="690">
        <f>O115*(1+EIA_AEO_OilForecast_2026!M$16)</f>
        <v>4.4084380836662023</v>
      </c>
      <c r="Q115" s="690">
        <f>P115*(1+EIA_AEO_OilForecast_2026!N$16)</f>
        <v>4.4686800867863905</v>
      </c>
      <c r="R115" s="690">
        <f>Q115*(1+EIA_AEO_OilForecast_2026!O$16)</f>
        <v>4.5326129804776976</v>
      </c>
      <c r="S115" s="690">
        <f>R115*(1+EIA_AEO_OilForecast_2026!P$16)</f>
        <v>4.5873355464172869</v>
      </c>
      <c r="T115" s="690">
        <f>S115*(1+EIA_AEO_OilForecast_2026!Q$16)</f>
        <v>4.6169339491496011</v>
      </c>
      <c r="U115" s="690">
        <f>T115*(1+EIA_AEO_OilForecast_2026!R$16)</f>
        <v>4.6608887950103401</v>
      </c>
      <c r="V115" s="690">
        <f>U115*(1+EIA_AEO_OilForecast_2026!S$16)</f>
        <v>4.7203326507183965</v>
      </c>
      <c r="W115" s="690">
        <f>V115*(1+EIA_AEO_OilForecast_2026!T$16)</f>
        <v>4.744477207689699</v>
      </c>
      <c r="X115" s="690">
        <f>W115*(1+EIA_AEO_OilForecast_2026!U$16)</f>
        <v>4.8006197147746814</v>
      </c>
      <c r="Y115" s="690">
        <f>X115*(1+EIA_AEO_OilForecast_2026!V$16)</f>
        <v>4.8622278934628298</v>
      </c>
      <c r="Z115" s="690">
        <f>Y115*(1+EIA_AEO_OilForecast_2026!W$16)</f>
        <v>4.997579180439347</v>
      </c>
      <c r="AA115" s="690">
        <f>Z115*(1+EIA_AEO_OilForecast_2026!X$16)</f>
        <v>5.0757615030809182</v>
      </c>
      <c r="AB115" s="690">
        <f>AA115*(1+EIA_AEO_OilForecast_2026!Y$16)</f>
        <v>5.1527112886330562</v>
      </c>
      <c r="AC115" s="690">
        <f>AB115*(1+EIA_AEO_OilForecast_2026!Z$16)</f>
        <v>5.2355822668885219</v>
      </c>
      <c r="AD115" s="690">
        <f>AC115*(1+EIA_AEO_OilForecast_2026!AA$16)</f>
        <v>5.3003719848481037</v>
      </c>
      <c r="AE115" s="690">
        <f>AD115*(1+EIA_AEO_OilForecast_2026!AB$16)</f>
        <v>5.4023522315795356</v>
      </c>
      <c r="AF115" s="694">
        <f t="shared" si="41"/>
        <v>5.4023522315795356</v>
      </c>
      <c r="AG115" s="694">
        <f t="shared" si="41"/>
        <v>5.4023522315795356</v>
      </c>
      <c r="AH115" s="694">
        <f t="shared" si="41"/>
        <v>5.4023522315795356</v>
      </c>
      <c r="AI115" s="694">
        <f t="shared" si="41"/>
        <v>5.4023522315795356</v>
      </c>
      <c r="AJ115" s="694">
        <f t="shared" si="41"/>
        <v>5.4023522315795356</v>
      </c>
      <c r="AK115" s="694">
        <f t="shared" si="41"/>
        <v>5.4023522315795356</v>
      </c>
      <c r="AL115" s="694">
        <f t="shared" si="41"/>
        <v>5.4023522315795356</v>
      </c>
      <c r="AM115" s="694">
        <f t="shared" si="41"/>
        <v>5.4023522315795356</v>
      </c>
      <c r="AN115" s="694">
        <f t="shared" si="41"/>
        <v>5.4023522315795356</v>
      </c>
      <c r="AO115" s="694">
        <f t="shared" si="41"/>
        <v>5.4023522315795356</v>
      </c>
      <c r="AP115" s="694">
        <f t="shared" si="42"/>
        <v>5.4023522315795356</v>
      </c>
      <c r="AQ115" s="694">
        <f t="shared" si="42"/>
        <v>5.4023522315795356</v>
      </c>
      <c r="AR115" s="694">
        <f t="shared" si="42"/>
        <v>5.4023522315795356</v>
      </c>
      <c r="AS115" s="694">
        <f t="shared" si="42"/>
        <v>5.4023522315795356</v>
      </c>
      <c r="AT115" s="694">
        <f t="shared" si="42"/>
        <v>5.4023522315795356</v>
      </c>
      <c r="AU115" s="694">
        <f t="shared" si="42"/>
        <v>5.4023522315795356</v>
      </c>
      <c r="AV115" s="694">
        <f t="shared" si="42"/>
        <v>5.4023522315795356</v>
      </c>
      <c r="AW115" s="694">
        <f t="shared" si="42"/>
        <v>5.4023522315795356</v>
      </c>
      <c r="AX115" s="694">
        <f t="shared" si="42"/>
        <v>5.4023522315795356</v>
      </c>
      <c r="AY115" s="694">
        <f t="shared" si="42"/>
        <v>5.4023522315795356</v>
      </c>
      <c r="AZ115" s="694">
        <f t="shared" si="43"/>
        <v>5.4023522315795356</v>
      </c>
      <c r="BA115" s="694">
        <f t="shared" si="43"/>
        <v>5.4023522315795356</v>
      </c>
      <c r="BB115" s="694">
        <f t="shared" si="43"/>
        <v>5.4023522315795356</v>
      </c>
      <c r="BC115" s="694">
        <f t="shared" si="43"/>
        <v>5.4023522315795356</v>
      </c>
      <c r="BD115" s="694">
        <f t="shared" si="43"/>
        <v>5.4023522315795356</v>
      </c>
      <c r="BE115" s="694">
        <f t="shared" si="43"/>
        <v>5.4023522315795356</v>
      </c>
      <c r="BF115" s="694">
        <f t="shared" si="43"/>
        <v>5.4023522315795356</v>
      </c>
      <c r="BG115" s="694">
        <f t="shared" si="43"/>
        <v>5.4023522315795356</v>
      </c>
      <c r="BH115" s="694">
        <f t="shared" si="43"/>
        <v>5.4023522315795356</v>
      </c>
      <c r="BI115" s="694">
        <f t="shared" si="43"/>
        <v>5.4023522315795356</v>
      </c>
      <c r="BJ115" s="694">
        <f t="shared" si="44"/>
        <v>5.4023522315795356</v>
      </c>
      <c r="BK115" s="694">
        <f t="shared" si="44"/>
        <v>5.4023522315795356</v>
      </c>
      <c r="BL115" s="694">
        <f t="shared" si="44"/>
        <v>5.4023522315795356</v>
      </c>
      <c r="BM115" s="694">
        <f t="shared" si="44"/>
        <v>5.4023522315795356</v>
      </c>
      <c r="BN115" s="698">
        <f t="shared" si="44"/>
        <v>5.4023522315795356</v>
      </c>
      <c r="BO115" s="698">
        <f t="shared" si="44"/>
        <v>5.4023522315795356</v>
      </c>
      <c r="BP115" s="698">
        <f t="shared" si="44"/>
        <v>5.4023522315795356</v>
      </c>
      <c r="BQ115" s="698">
        <f t="shared" si="44"/>
        <v>5.4023522315795356</v>
      </c>
      <c r="BR115" s="698">
        <f t="shared" si="44"/>
        <v>5.4023522315795356</v>
      </c>
      <c r="BS115" s="698">
        <f t="shared" si="44"/>
        <v>5.4023522315795356</v>
      </c>
    </row>
    <row r="116" spans="1:71" s="63" customFormat="1" ht="12.75" customHeight="1">
      <c r="A116" s="678">
        <v>0</v>
      </c>
      <c r="B116" s="680" t="s">
        <v>443</v>
      </c>
      <c r="C116" s="492" t="s">
        <v>612</v>
      </c>
      <c r="D116" s="683" t="s">
        <v>427</v>
      </c>
      <c r="E116" s="492" t="s">
        <v>613</v>
      </c>
      <c r="F116" s="687">
        <v>3.83</v>
      </c>
      <c r="G116" s="691">
        <f>F116*(1+EIA_AEO_OilForecast_2026!D$16)</f>
        <v>2.9328253044072583</v>
      </c>
      <c r="H116" s="691">
        <f>G116*(1+EIA_AEO_OilForecast_2026!E$16)</f>
        <v>3.3373321455455818</v>
      </c>
      <c r="I116" s="691">
        <f>H116*(1+EIA_AEO_OilForecast_2026!F$16)</f>
        <v>3.5763127176745542</v>
      </c>
      <c r="J116" s="691">
        <f>I116*(1+EIA_AEO_OilForecast_2026!G$16)</f>
        <v>3.7289100623698324</v>
      </c>
      <c r="K116" s="691">
        <f>J116*(1+EIA_AEO_OilForecast_2026!H$16)</f>
        <v>3.8282350301666197</v>
      </c>
      <c r="L116" s="691">
        <f>K116*(1+EIA_AEO_OilForecast_2026!I$16)</f>
        <v>3.78006643902807</v>
      </c>
      <c r="M116" s="691">
        <f>L116*(1+EIA_AEO_OilForecast_2026!J$16)</f>
        <v>3.8197807294261961</v>
      </c>
      <c r="N116" s="691">
        <f>M116*(1+EIA_AEO_OilForecast_2026!K$16)</f>
        <v>3.9012645224136802</v>
      </c>
      <c r="O116" s="691">
        <f>N116*(1+EIA_AEO_OilForecast_2026!L$16)</f>
        <v>3.9767344137931602</v>
      </c>
      <c r="P116" s="691">
        <f>O116*(1+EIA_AEO_OilForecast_2026!M$16)</f>
        <v>4.0105268077058334</v>
      </c>
      <c r="Q116" s="691">
        <f>P116*(1+EIA_AEO_OilForecast_2026!N$16)</f>
        <v>4.065331290354365</v>
      </c>
      <c r="R116" s="691">
        <f>Q116*(1+EIA_AEO_OilForecast_2026!O$16)</f>
        <v>4.1234935190569084</v>
      </c>
      <c r="S116" s="691">
        <f>R116*(1+EIA_AEO_OilForecast_2026!P$16)</f>
        <v>4.1732767560043253</v>
      </c>
      <c r="T116" s="691">
        <f>S116*(1+EIA_AEO_OilForecast_2026!Q$16)</f>
        <v>4.2002035689413235</v>
      </c>
      <c r="U116" s="691">
        <f>T116*(1+EIA_AEO_OilForecast_2026!R$16)</f>
        <v>4.2401909940355349</v>
      </c>
      <c r="V116" s="691">
        <f>U116*(1+EIA_AEO_OilForecast_2026!S$16)</f>
        <v>4.2942693710811062</v>
      </c>
      <c r="W116" s="691">
        <f>V116*(1+EIA_AEO_OilForecast_2026!T$16)</f>
        <v>4.3162346093709134</v>
      </c>
      <c r="X116" s="691">
        <f>W116*(1+EIA_AEO_OilForecast_2026!U$16)</f>
        <v>4.3673096217546385</v>
      </c>
      <c r="Y116" s="691">
        <f>X116*(1+EIA_AEO_OilForecast_2026!V$16)</f>
        <v>4.4233569672120279</v>
      </c>
      <c r="Z116" s="691">
        <f>Y116*(1+EIA_AEO_OilForecast_2026!W$16)</f>
        <v>4.5464912734163176</v>
      </c>
      <c r="AA116" s="691">
        <f>Z116*(1+EIA_AEO_OilForecast_2026!X$16)</f>
        <v>4.6176167593348962</v>
      </c>
      <c r="AB116" s="691">
        <f>AA116*(1+EIA_AEO_OilForecast_2026!Y$16)</f>
        <v>4.6876209585426603</v>
      </c>
      <c r="AC116" s="691">
        <f>AB116*(1+EIA_AEO_OilForecast_2026!Z$16)</f>
        <v>4.7630118960054713</v>
      </c>
      <c r="AD116" s="691">
        <f>AC116*(1+EIA_AEO_OilForecast_2026!AA$16)</f>
        <v>4.8219536109188201</v>
      </c>
      <c r="AE116" s="691">
        <f>AD116*(1+EIA_AEO_OilForecast_2026!AB$16)</f>
        <v>4.9147289897742557</v>
      </c>
      <c r="AF116" s="695">
        <f t="shared" ref="AF116:AO125" si="45">$AE116</f>
        <v>4.9147289897742557</v>
      </c>
      <c r="AG116" s="695">
        <f t="shared" si="45"/>
        <v>4.9147289897742557</v>
      </c>
      <c r="AH116" s="695">
        <f t="shared" si="45"/>
        <v>4.9147289897742557</v>
      </c>
      <c r="AI116" s="695">
        <f t="shared" si="45"/>
        <v>4.9147289897742557</v>
      </c>
      <c r="AJ116" s="695">
        <f t="shared" si="45"/>
        <v>4.9147289897742557</v>
      </c>
      <c r="AK116" s="695">
        <f t="shared" si="45"/>
        <v>4.9147289897742557</v>
      </c>
      <c r="AL116" s="695">
        <f t="shared" si="45"/>
        <v>4.9147289897742557</v>
      </c>
      <c r="AM116" s="695">
        <f t="shared" si="45"/>
        <v>4.9147289897742557</v>
      </c>
      <c r="AN116" s="695">
        <f t="shared" si="45"/>
        <v>4.9147289897742557</v>
      </c>
      <c r="AO116" s="695">
        <f t="shared" si="45"/>
        <v>4.9147289897742557</v>
      </c>
      <c r="AP116" s="695">
        <f t="shared" ref="AP116:AY125" si="46">$AE116</f>
        <v>4.9147289897742557</v>
      </c>
      <c r="AQ116" s="695">
        <f t="shared" si="46"/>
        <v>4.9147289897742557</v>
      </c>
      <c r="AR116" s="695">
        <f t="shared" si="46"/>
        <v>4.9147289897742557</v>
      </c>
      <c r="AS116" s="695">
        <f t="shared" si="46"/>
        <v>4.9147289897742557</v>
      </c>
      <c r="AT116" s="695">
        <f t="shared" si="46"/>
        <v>4.9147289897742557</v>
      </c>
      <c r="AU116" s="695">
        <f t="shared" si="46"/>
        <v>4.9147289897742557</v>
      </c>
      <c r="AV116" s="695">
        <f t="shared" si="46"/>
        <v>4.9147289897742557</v>
      </c>
      <c r="AW116" s="695">
        <f t="shared" si="46"/>
        <v>4.9147289897742557</v>
      </c>
      <c r="AX116" s="695">
        <f t="shared" si="46"/>
        <v>4.9147289897742557</v>
      </c>
      <c r="AY116" s="695">
        <f t="shared" si="46"/>
        <v>4.9147289897742557</v>
      </c>
      <c r="AZ116" s="695">
        <f t="shared" ref="AZ116:BI125" si="47">$AE116</f>
        <v>4.9147289897742557</v>
      </c>
      <c r="BA116" s="695">
        <f t="shared" si="47"/>
        <v>4.9147289897742557</v>
      </c>
      <c r="BB116" s="695">
        <f t="shared" si="47"/>
        <v>4.9147289897742557</v>
      </c>
      <c r="BC116" s="695">
        <f t="shared" si="47"/>
        <v>4.9147289897742557</v>
      </c>
      <c r="BD116" s="695">
        <f t="shared" si="47"/>
        <v>4.9147289897742557</v>
      </c>
      <c r="BE116" s="695">
        <f t="shared" si="47"/>
        <v>4.9147289897742557</v>
      </c>
      <c r="BF116" s="695">
        <f t="shared" si="47"/>
        <v>4.9147289897742557</v>
      </c>
      <c r="BG116" s="695">
        <f t="shared" si="47"/>
        <v>4.9147289897742557</v>
      </c>
      <c r="BH116" s="695">
        <f t="shared" si="47"/>
        <v>4.9147289897742557</v>
      </c>
      <c r="BI116" s="695">
        <f t="shared" si="47"/>
        <v>4.9147289897742557</v>
      </c>
      <c r="BJ116" s="695">
        <f t="shared" ref="BJ116:BS125" si="48">$AE116</f>
        <v>4.9147289897742557</v>
      </c>
      <c r="BK116" s="695">
        <f t="shared" si="48"/>
        <v>4.9147289897742557</v>
      </c>
      <c r="BL116" s="695">
        <f t="shared" si="48"/>
        <v>4.9147289897742557</v>
      </c>
      <c r="BM116" s="695">
        <f t="shared" si="48"/>
        <v>4.9147289897742557</v>
      </c>
      <c r="BN116" s="699">
        <f t="shared" si="48"/>
        <v>4.9147289897742557</v>
      </c>
      <c r="BO116" s="699">
        <f t="shared" si="48"/>
        <v>4.9147289897742557</v>
      </c>
      <c r="BP116" s="699">
        <f t="shared" si="48"/>
        <v>4.9147289897742557</v>
      </c>
      <c r="BQ116" s="699">
        <f t="shared" si="48"/>
        <v>4.9147289897742557</v>
      </c>
      <c r="BR116" s="699">
        <f t="shared" si="48"/>
        <v>4.9147289897742557</v>
      </c>
      <c r="BS116" s="699">
        <f t="shared" si="48"/>
        <v>4.9147289897742557</v>
      </c>
    </row>
    <row r="117" spans="1:71" s="18" customFormat="1" ht="12.75" customHeight="1">
      <c r="A117" s="677">
        <v>0</v>
      </c>
      <c r="B117" s="681" t="s">
        <v>614</v>
      </c>
      <c r="C117" s="682" t="s">
        <v>615</v>
      </c>
      <c r="D117" s="684" t="s">
        <v>422</v>
      </c>
      <c r="E117" s="682" t="s">
        <v>552</v>
      </c>
      <c r="F117" s="686">
        <v>4.9000000000000004</v>
      </c>
      <c r="G117" s="690">
        <f>F117*(1+EIA_AEO_OilForecast_2026!D$16)</f>
        <v>3.75217858788396</v>
      </c>
      <c r="H117" s="690">
        <f>G117*(1+EIA_AEO_OilForecast_2026!E$16)</f>
        <v>4.2696938676692824</v>
      </c>
      <c r="I117" s="690">
        <f>H117*(1+EIA_AEO_OilForecast_2026!F$16)</f>
        <v>4.575439247155435</v>
      </c>
      <c r="J117" s="690">
        <f>I117*(1+EIA_AEO_OilForecast_2026!G$16)</f>
        <v>4.7706682260084019</v>
      </c>
      <c r="K117" s="690">
        <f>J117*(1+EIA_AEO_OilForecast_2026!H$16)</f>
        <v>4.8977419445995922</v>
      </c>
      <c r="L117" s="690">
        <f>K117*(1+EIA_AEO_OilForecast_2026!I$16)</f>
        <v>4.8361163319158083</v>
      </c>
      <c r="M117" s="690">
        <f>L117*(1+EIA_AEO_OilForecast_2026!J$16)</f>
        <v>4.8869257373859956</v>
      </c>
      <c r="N117" s="690">
        <f>M117*(1+EIA_AEO_OilForecast_2026!K$16)</f>
        <v>4.9911739320697217</v>
      </c>
      <c r="O117" s="690">
        <f>N117*(1+EIA_AEO_OilForecast_2026!L$16)</f>
        <v>5.0877281011975155</v>
      </c>
      <c r="P117" s="690">
        <f>O117*(1+EIA_AEO_OilForecast_2026!M$16)</f>
        <v>5.1309611900152952</v>
      </c>
      <c r="Q117" s="690">
        <f>P117*(1+EIA_AEO_OilForecast_2026!N$16)</f>
        <v>5.2010765855708581</v>
      </c>
      <c r="R117" s="690">
        <f>Q117*(1+EIA_AEO_OilForecast_2026!O$16)</f>
        <v>5.2754877920049212</v>
      </c>
      <c r="S117" s="690">
        <f>R117*(1+EIA_AEO_OilForecast_2026!P$16)</f>
        <v>5.3391791395355588</v>
      </c>
      <c r="T117" s="690">
        <f>S117*(1+EIA_AEO_OilForecast_2026!Q$16)</f>
        <v>5.373628586896209</v>
      </c>
      <c r="U117" s="690">
        <f>T117*(1+EIA_AEO_OilForecast_2026!R$16)</f>
        <v>5.4247874336224848</v>
      </c>
      <c r="V117" s="690">
        <f>U117*(1+EIA_AEO_OilForecast_2026!S$16)</f>
        <v>5.4939738690071582</v>
      </c>
      <c r="W117" s="690">
        <f>V117*(1+EIA_AEO_OilForecast_2026!T$16)</f>
        <v>5.5220756099001225</v>
      </c>
      <c r="X117" s="690">
        <f>W117*(1+EIA_AEO_OilForecast_2026!U$16)</f>
        <v>5.5874196205215982</v>
      </c>
      <c r="Y117" s="690">
        <f>X117*(1+EIA_AEO_OilForecast_2026!V$16)</f>
        <v>5.6591251016550723</v>
      </c>
      <c r="Z117" s="690">
        <f>Y117*(1+EIA_AEO_OilForecast_2026!W$16)</f>
        <v>5.8166598537180016</v>
      </c>
      <c r="AA117" s="690">
        <f>Z117*(1+EIA_AEO_OilForecast_2026!X$16)</f>
        <v>5.9076559061986895</v>
      </c>
      <c r="AB117" s="690">
        <f>AA117*(1+EIA_AEO_OilForecast_2026!Y$16)</f>
        <v>5.9972174143235053</v>
      </c>
      <c r="AC117" s="690">
        <f>AB117*(1+EIA_AEO_OilForecast_2026!Z$16)</f>
        <v>6.0936705719130027</v>
      </c>
      <c r="AD117" s="690">
        <f>AC117*(1+EIA_AEO_OilForecast_2026!AA$16)</f>
        <v>6.1690790322460076</v>
      </c>
      <c r="AE117" s="690">
        <f>AD117*(1+EIA_AEO_OilForecast_2026!AB$16)</f>
        <v>6.2877733811733272</v>
      </c>
      <c r="AF117" s="694">
        <f t="shared" si="45"/>
        <v>6.2877733811733272</v>
      </c>
      <c r="AG117" s="694">
        <f t="shared" si="45"/>
        <v>6.2877733811733272</v>
      </c>
      <c r="AH117" s="694">
        <f t="shared" si="45"/>
        <v>6.2877733811733272</v>
      </c>
      <c r="AI117" s="694">
        <f t="shared" si="45"/>
        <v>6.2877733811733272</v>
      </c>
      <c r="AJ117" s="694">
        <f t="shared" si="45"/>
        <v>6.2877733811733272</v>
      </c>
      <c r="AK117" s="694">
        <f t="shared" si="45"/>
        <v>6.2877733811733272</v>
      </c>
      <c r="AL117" s="694">
        <f t="shared" si="45"/>
        <v>6.2877733811733272</v>
      </c>
      <c r="AM117" s="694">
        <f t="shared" si="45"/>
        <v>6.2877733811733272</v>
      </c>
      <c r="AN117" s="694">
        <f t="shared" si="45"/>
        <v>6.2877733811733272</v>
      </c>
      <c r="AO117" s="694">
        <f t="shared" si="45"/>
        <v>6.2877733811733272</v>
      </c>
      <c r="AP117" s="694">
        <f t="shared" si="46"/>
        <v>6.2877733811733272</v>
      </c>
      <c r="AQ117" s="694">
        <f t="shared" si="46"/>
        <v>6.2877733811733272</v>
      </c>
      <c r="AR117" s="694">
        <f t="shared" si="46"/>
        <v>6.2877733811733272</v>
      </c>
      <c r="AS117" s="694">
        <f t="shared" si="46"/>
        <v>6.2877733811733272</v>
      </c>
      <c r="AT117" s="694">
        <f t="shared" si="46"/>
        <v>6.2877733811733272</v>
      </c>
      <c r="AU117" s="694">
        <f t="shared" si="46"/>
        <v>6.2877733811733272</v>
      </c>
      <c r="AV117" s="694">
        <f t="shared" si="46"/>
        <v>6.2877733811733272</v>
      </c>
      <c r="AW117" s="694">
        <f t="shared" si="46"/>
        <v>6.2877733811733272</v>
      </c>
      <c r="AX117" s="694">
        <f t="shared" si="46"/>
        <v>6.2877733811733272</v>
      </c>
      <c r="AY117" s="694">
        <f t="shared" si="46"/>
        <v>6.2877733811733272</v>
      </c>
      <c r="AZ117" s="694">
        <f t="shared" si="47"/>
        <v>6.2877733811733272</v>
      </c>
      <c r="BA117" s="694">
        <f t="shared" si="47"/>
        <v>6.2877733811733272</v>
      </c>
      <c r="BB117" s="694">
        <f t="shared" si="47"/>
        <v>6.2877733811733272</v>
      </c>
      <c r="BC117" s="694">
        <f t="shared" si="47"/>
        <v>6.2877733811733272</v>
      </c>
      <c r="BD117" s="694">
        <f t="shared" si="47"/>
        <v>6.2877733811733272</v>
      </c>
      <c r="BE117" s="694">
        <f t="shared" si="47"/>
        <v>6.2877733811733272</v>
      </c>
      <c r="BF117" s="694">
        <f t="shared" si="47"/>
        <v>6.2877733811733272</v>
      </c>
      <c r="BG117" s="694">
        <f t="shared" si="47"/>
        <v>6.2877733811733272</v>
      </c>
      <c r="BH117" s="694">
        <f t="shared" si="47"/>
        <v>6.2877733811733272</v>
      </c>
      <c r="BI117" s="694">
        <f t="shared" si="47"/>
        <v>6.2877733811733272</v>
      </c>
      <c r="BJ117" s="694">
        <f t="shared" si="48"/>
        <v>6.2877733811733272</v>
      </c>
      <c r="BK117" s="694">
        <f t="shared" si="48"/>
        <v>6.2877733811733272</v>
      </c>
      <c r="BL117" s="694">
        <f t="shared" si="48"/>
        <v>6.2877733811733272</v>
      </c>
      <c r="BM117" s="694">
        <f t="shared" si="48"/>
        <v>6.2877733811733272</v>
      </c>
      <c r="BN117" s="698">
        <f t="shared" si="48"/>
        <v>6.2877733811733272</v>
      </c>
      <c r="BO117" s="698">
        <f t="shared" si="48"/>
        <v>6.2877733811733272</v>
      </c>
      <c r="BP117" s="698">
        <f t="shared" si="48"/>
        <v>6.2877733811733272</v>
      </c>
      <c r="BQ117" s="698">
        <f t="shared" si="48"/>
        <v>6.2877733811733272</v>
      </c>
      <c r="BR117" s="698">
        <f t="shared" si="48"/>
        <v>6.2877733811733272</v>
      </c>
      <c r="BS117" s="698">
        <f t="shared" si="48"/>
        <v>6.2877733811733272</v>
      </c>
    </row>
    <row r="118" spans="1:71" s="63" customFormat="1" ht="12.75" customHeight="1">
      <c r="A118" s="678">
        <v>0</v>
      </c>
      <c r="B118" s="680" t="s">
        <v>441</v>
      </c>
      <c r="C118" s="492" t="s">
        <v>616</v>
      </c>
      <c r="D118" s="683" t="s">
        <v>422</v>
      </c>
      <c r="E118" s="492"/>
      <c r="F118" s="687">
        <v>2.85</v>
      </c>
      <c r="G118" s="691">
        <f>F118*(1+EIA_AEO_OilForecast_2026!D$16)</f>
        <v>2.1823895868304666</v>
      </c>
      <c r="H118" s="691">
        <f>G118*(1+EIA_AEO_OilForecast_2026!E$16)</f>
        <v>2.4833933720117258</v>
      </c>
      <c r="I118" s="691">
        <f>H118*(1+EIA_AEO_OilForecast_2026!F$16)</f>
        <v>2.6612248682434676</v>
      </c>
      <c r="J118" s="691">
        <f>I118*(1+EIA_AEO_OilForecast_2026!G$16)</f>
        <v>2.7747764171681522</v>
      </c>
      <c r="K118" s="691">
        <f>J118*(1+EIA_AEO_OilForecast_2026!H$16)</f>
        <v>2.8486866412467013</v>
      </c>
      <c r="L118" s="691">
        <f>K118*(1+EIA_AEO_OilForecast_2026!I$16)</f>
        <v>2.8128431726449086</v>
      </c>
      <c r="M118" s="691">
        <f>L118*(1+EIA_AEO_OilForecast_2026!J$16)</f>
        <v>2.8423955819489972</v>
      </c>
      <c r="N118" s="691">
        <f>M118*(1+EIA_AEO_OilForecast_2026!K$16)</f>
        <v>2.9030297359997359</v>
      </c>
      <c r="O118" s="691">
        <f>N118*(1+EIA_AEO_OilForecast_2026!L$16)</f>
        <v>2.9591887935536572</v>
      </c>
      <c r="P118" s="691">
        <f>O118*(1+EIA_AEO_OilForecast_2026!M$16)</f>
        <v>2.9843345697027739</v>
      </c>
      <c r="Q118" s="691">
        <f>P118*(1+EIA_AEO_OilForecast_2026!N$16)</f>
        <v>3.0251159732401933</v>
      </c>
      <c r="R118" s="691">
        <f>Q118*(1+EIA_AEO_OilForecast_2026!O$16)</f>
        <v>3.0683959606559239</v>
      </c>
      <c r="S118" s="691">
        <f>R118*(1+EIA_AEO_OilForecast_2026!P$16)</f>
        <v>3.1054409280972135</v>
      </c>
      <c r="T118" s="691">
        <f>S118*(1+EIA_AEO_OilForecast_2026!Q$16)</f>
        <v>3.1254778515620818</v>
      </c>
      <c r="U118" s="691">
        <f>T118*(1+EIA_AEO_OilForecast_2026!R$16)</f>
        <v>3.155233507311038</v>
      </c>
      <c r="V118" s="691">
        <f>U118*(1+EIA_AEO_OilForecast_2026!S$16)</f>
        <v>3.1954745972796745</v>
      </c>
      <c r="W118" s="691">
        <f>V118*(1+EIA_AEO_OilForecast_2026!T$16)</f>
        <v>3.2118194873908887</v>
      </c>
      <c r="X118" s="691">
        <f>W118*(1+EIA_AEO_OilForecast_2026!U$16)</f>
        <v>3.2498256976503188</v>
      </c>
      <c r="Y118" s="691">
        <f>X118*(1+EIA_AEO_OilForecast_2026!V$16)</f>
        <v>3.2915319468810131</v>
      </c>
      <c r="Z118" s="691">
        <f>Y118*(1+EIA_AEO_OilForecast_2026!W$16)</f>
        <v>3.3831593026727171</v>
      </c>
      <c r="AA118" s="691">
        <f>Z118*(1+EIA_AEO_OilForecast_2026!X$16)</f>
        <v>3.4360855780951582</v>
      </c>
      <c r="AB118" s="691">
        <f>AA118*(1+EIA_AEO_OilForecast_2026!Y$16)</f>
        <v>3.4881774756779591</v>
      </c>
      <c r="AC118" s="691">
        <f>AB118*(1+EIA_AEO_OilForecast_2026!Z$16)</f>
        <v>3.5442777816228705</v>
      </c>
      <c r="AD118" s="691">
        <f>AC118*(1+EIA_AEO_OilForecast_2026!AA$16)</f>
        <v>3.5881378044696186</v>
      </c>
      <c r="AE118" s="691">
        <f>AD118*(1+EIA_AEO_OilForecast_2026!AB$16)</f>
        <v>3.6571743135395902</v>
      </c>
      <c r="AF118" s="695">
        <f t="shared" si="45"/>
        <v>3.6571743135395902</v>
      </c>
      <c r="AG118" s="695">
        <f t="shared" si="45"/>
        <v>3.6571743135395902</v>
      </c>
      <c r="AH118" s="695">
        <f t="shared" si="45"/>
        <v>3.6571743135395902</v>
      </c>
      <c r="AI118" s="695">
        <f t="shared" si="45"/>
        <v>3.6571743135395902</v>
      </c>
      <c r="AJ118" s="695">
        <f t="shared" si="45"/>
        <v>3.6571743135395902</v>
      </c>
      <c r="AK118" s="695">
        <f t="shared" si="45"/>
        <v>3.6571743135395902</v>
      </c>
      <c r="AL118" s="695">
        <f t="shared" si="45"/>
        <v>3.6571743135395902</v>
      </c>
      <c r="AM118" s="695">
        <f t="shared" si="45"/>
        <v>3.6571743135395902</v>
      </c>
      <c r="AN118" s="695">
        <f t="shared" si="45"/>
        <v>3.6571743135395902</v>
      </c>
      <c r="AO118" s="695">
        <f t="shared" si="45"/>
        <v>3.6571743135395902</v>
      </c>
      <c r="AP118" s="695">
        <f t="shared" si="46"/>
        <v>3.6571743135395902</v>
      </c>
      <c r="AQ118" s="695">
        <f t="shared" si="46"/>
        <v>3.6571743135395902</v>
      </c>
      <c r="AR118" s="695">
        <f t="shared" si="46"/>
        <v>3.6571743135395902</v>
      </c>
      <c r="AS118" s="695">
        <f t="shared" si="46"/>
        <v>3.6571743135395902</v>
      </c>
      <c r="AT118" s="695">
        <f t="shared" si="46"/>
        <v>3.6571743135395902</v>
      </c>
      <c r="AU118" s="695">
        <f t="shared" si="46"/>
        <v>3.6571743135395902</v>
      </c>
      <c r="AV118" s="695">
        <f t="shared" si="46"/>
        <v>3.6571743135395902</v>
      </c>
      <c r="AW118" s="695">
        <f t="shared" si="46"/>
        <v>3.6571743135395902</v>
      </c>
      <c r="AX118" s="695">
        <f t="shared" si="46"/>
        <v>3.6571743135395902</v>
      </c>
      <c r="AY118" s="695">
        <f t="shared" si="46"/>
        <v>3.6571743135395902</v>
      </c>
      <c r="AZ118" s="695">
        <f t="shared" si="47"/>
        <v>3.6571743135395902</v>
      </c>
      <c r="BA118" s="695">
        <f t="shared" si="47"/>
        <v>3.6571743135395902</v>
      </c>
      <c r="BB118" s="695">
        <f t="shared" si="47"/>
        <v>3.6571743135395902</v>
      </c>
      <c r="BC118" s="695">
        <f t="shared" si="47"/>
        <v>3.6571743135395902</v>
      </c>
      <c r="BD118" s="695">
        <f t="shared" si="47"/>
        <v>3.6571743135395902</v>
      </c>
      <c r="BE118" s="695">
        <f t="shared" si="47"/>
        <v>3.6571743135395902</v>
      </c>
      <c r="BF118" s="695">
        <f t="shared" si="47"/>
        <v>3.6571743135395902</v>
      </c>
      <c r="BG118" s="695">
        <f t="shared" si="47"/>
        <v>3.6571743135395902</v>
      </c>
      <c r="BH118" s="695">
        <f t="shared" si="47"/>
        <v>3.6571743135395902</v>
      </c>
      <c r="BI118" s="695">
        <f t="shared" si="47"/>
        <v>3.6571743135395902</v>
      </c>
      <c r="BJ118" s="695">
        <f t="shared" si="48"/>
        <v>3.6571743135395902</v>
      </c>
      <c r="BK118" s="695">
        <f t="shared" si="48"/>
        <v>3.6571743135395902</v>
      </c>
      <c r="BL118" s="695">
        <f t="shared" si="48"/>
        <v>3.6571743135395902</v>
      </c>
      <c r="BM118" s="695">
        <f t="shared" si="48"/>
        <v>3.6571743135395902</v>
      </c>
      <c r="BN118" s="699">
        <f t="shared" si="48"/>
        <v>3.6571743135395902</v>
      </c>
      <c r="BO118" s="699">
        <f t="shared" si="48"/>
        <v>3.6571743135395902</v>
      </c>
      <c r="BP118" s="699">
        <f t="shared" si="48"/>
        <v>3.6571743135395902</v>
      </c>
      <c r="BQ118" s="699">
        <f t="shared" si="48"/>
        <v>3.6571743135395902</v>
      </c>
      <c r="BR118" s="699">
        <f t="shared" si="48"/>
        <v>3.6571743135395902</v>
      </c>
      <c r="BS118" s="699">
        <f t="shared" si="48"/>
        <v>3.6571743135395902</v>
      </c>
    </row>
    <row r="119" spans="1:71" s="18" customFormat="1" ht="12.75" customHeight="1">
      <c r="A119" s="677">
        <v>0</v>
      </c>
      <c r="B119" s="681" t="s">
        <v>441</v>
      </c>
      <c r="C119" s="682" t="s">
        <v>617</v>
      </c>
      <c r="D119" s="684" t="s">
        <v>422</v>
      </c>
      <c r="E119" s="682" t="s">
        <v>573</v>
      </c>
      <c r="F119" s="686">
        <v>8.33</v>
      </c>
      <c r="G119" s="690">
        <f>F119*(1+EIA_AEO_OilForecast_2026!D$16)</f>
        <v>6.3787035994027317</v>
      </c>
      <c r="H119" s="690">
        <f>G119*(1+EIA_AEO_OilForecast_2026!E$16)</f>
        <v>7.2584795750377804</v>
      </c>
      <c r="I119" s="690">
        <f>H119*(1+EIA_AEO_OilForecast_2026!F$16)</f>
        <v>7.7782467201642405</v>
      </c>
      <c r="J119" s="690">
        <f>I119*(1+EIA_AEO_OilForecast_2026!G$16)</f>
        <v>8.1101359842142831</v>
      </c>
      <c r="K119" s="690">
        <f>J119*(1+EIA_AEO_OilForecast_2026!H$16)</f>
        <v>8.3261613058193067</v>
      </c>
      <c r="L119" s="690">
        <f>K119*(1+EIA_AEO_OilForecast_2026!I$16)</f>
        <v>8.2213977642568743</v>
      </c>
      <c r="M119" s="690">
        <f>L119*(1+EIA_AEO_OilForecast_2026!J$16)</f>
        <v>8.3077737535561926</v>
      </c>
      <c r="N119" s="690">
        <f>M119*(1+EIA_AEO_OilForecast_2026!K$16)</f>
        <v>8.4849956845185268</v>
      </c>
      <c r="O119" s="690">
        <f>N119*(1+EIA_AEO_OilForecast_2026!L$16)</f>
        <v>8.6491377720357772</v>
      </c>
      <c r="P119" s="690">
        <f>O119*(1+EIA_AEO_OilForecast_2026!M$16)</f>
        <v>8.7226340230260035</v>
      </c>
      <c r="Q119" s="690">
        <f>P119*(1+EIA_AEO_OilForecast_2026!N$16)</f>
        <v>8.841830195470461</v>
      </c>
      <c r="R119" s="690">
        <f>Q119*(1+EIA_AEO_OilForecast_2026!O$16)</f>
        <v>8.9683292464083681</v>
      </c>
      <c r="S119" s="690">
        <f>R119*(1+EIA_AEO_OilForecast_2026!P$16)</f>
        <v>9.0766045372104536</v>
      </c>
      <c r="T119" s="690">
        <f>S119*(1+EIA_AEO_OilForecast_2026!Q$16)</f>
        <v>9.1351685977235597</v>
      </c>
      <c r="U119" s="690">
        <f>T119*(1+EIA_AEO_OilForecast_2026!R$16)</f>
        <v>9.2221386371582295</v>
      </c>
      <c r="V119" s="690">
        <f>U119*(1+EIA_AEO_OilForecast_2026!S$16)</f>
        <v>9.3397555773121734</v>
      </c>
      <c r="W119" s="690">
        <f>V119*(1+EIA_AEO_OilForecast_2026!T$16)</f>
        <v>9.3875285368302137</v>
      </c>
      <c r="X119" s="690">
        <f>W119*(1+EIA_AEO_OilForecast_2026!U$16)</f>
        <v>9.4986133548867233</v>
      </c>
      <c r="Y119" s="690">
        <f>X119*(1+EIA_AEO_OilForecast_2026!V$16)</f>
        <v>9.6205126728136303</v>
      </c>
      <c r="Z119" s="690">
        <f>Y119*(1+EIA_AEO_OilForecast_2026!W$16)</f>
        <v>9.8883217513206105</v>
      </c>
      <c r="AA119" s="690">
        <f>Z119*(1+EIA_AEO_OilForecast_2026!X$16)</f>
        <v>10.04301504053778</v>
      </c>
      <c r="AB119" s="690">
        <f>AA119*(1+EIA_AEO_OilForecast_2026!Y$16)</f>
        <v>10.195269604349967</v>
      </c>
      <c r="AC119" s="690">
        <f>AB119*(1+EIA_AEO_OilForecast_2026!Z$16)</f>
        <v>10.359239972252112</v>
      </c>
      <c r="AD119" s="690">
        <f>AC119*(1+EIA_AEO_OilForecast_2026!AA$16)</f>
        <v>10.487434354818221</v>
      </c>
      <c r="AE119" s="690">
        <f>AD119*(1+EIA_AEO_OilForecast_2026!AB$16)</f>
        <v>10.689214747994665</v>
      </c>
      <c r="AF119" s="694">
        <f t="shared" si="45"/>
        <v>10.689214747994665</v>
      </c>
      <c r="AG119" s="694">
        <f t="shared" si="45"/>
        <v>10.689214747994665</v>
      </c>
      <c r="AH119" s="694">
        <f t="shared" si="45"/>
        <v>10.689214747994665</v>
      </c>
      <c r="AI119" s="694">
        <f t="shared" si="45"/>
        <v>10.689214747994665</v>
      </c>
      <c r="AJ119" s="694">
        <f t="shared" si="45"/>
        <v>10.689214747994665</v>
      </c>
      <c r="AK119" s="694">
        <f t="shared" si="45"/>
        <v>10.689214747994665</v>
      </c>
      <c r="AL119" s="694">
        <f t="shared" si="45"/>
        <v>10.689214747994665</v>
      </c>
      <c r="AM119" s="694">
        <f t="shared" si="45"/>
        <v>10.689214747994665</v>
      </c>
      <c r="AN119" s="694">
        <f t="shared" si="45"/>
        <v>10.689214747994665</v>
      </c>
      <c r="AO119" s="694">
        <f t="shared" si="45"/>
        <v>10.689214747994665</v>
      </c>
      <c r="AP119" s="694">
        <f t="shared" si="46"/>
        <v>10.689214747994665</v>
      </c>
      <c r="AQ119" s="694">
        <f t="shared" si="46"/>
        <v>10.689214747994665</v>
      </c>
      <c r="AR119" s="694">
        <f t="shared" si="46"/>
        <v>10.689214747994665</v>
      </c>
      <c r="AS119" s="694">
        <f t="shared" si="46"/>
        <v>10.689214747994665</v>
      </c>
      <c r="AT119" s="694">
        <f t="shared" si="46"/>
        <v>10.689214747994665</v>
      </c>
      <c r="AU119" s="694">
        <f t="shared" si="46"/>
        <v>10.689214747994665</v>
      </c>
      <c r="AV119" s="694">
        <f t="shared" si="46"/>
        <v>10.689214747994665</v>
      </c>
      <c r="AW119" s="694">
        <f t="shared" si="46"/>
        <v>10.689214747994665</v>
      </c>
      <c r="AX119" s="694">
        <f t="shared" si="46"/>
        <v>10.689214747994665</v>
      </c>
      <c r="AY119" s="694">
        <f t="shared" si="46"/>
        <v>10.689214747994665</v>
      </c>
      <c r="AZ119" s="694">
        <f t="shared" si="47"/>
        <v>10.689214747994665</v>
      </c>
      <c r="BA119" s="694">
        <f t="shared" si="47"/>
        <v>10.689214747994665</v>
      </c>
      <c r="BB119" s="694">
        <f t="shared" si="47"/>
        <v>10.689214747994665</v>
      </c>
      <c r="BC119" s="694">
        <f t="shared" si="47"/>
        <v>10.689214747994665</v>
      </c>
      <c r="BD119" s="694">
        <f t="shared" si="47"/>
        <v>10.689214747994665</v>
      </c>
      <c r="BE119" s="694">
        <f t="shared" si="47"/>
        <v>10.689214747994665</v>
      </c>
      <c r="BF119" s="694">
        <f t="shared" si="47"/>
        <v>10.689214747994665</v>
      </c>
      <c r="BG119" s="694">
        <f t="shared" si="47"/>
        <v>10.689214747994665</v>
      </c>
      <c r="BH119" s="694">
        <f t="shared" si="47"/>
        <v>10.689214747994665</v>
      </c>
      <c r="BI119" s="694">
        <f t="shared" si="47"/>
        <v>10.689214747994665</v>
      </c>
      <c r="BJ119" s="694">
        <f t="shared" si="48"/>
        <v>10.689214747994665</v>
      </c>
      <c r="BK119" s="694">
        <f t="shared" si="48"/>
        <v>10.689214747994665</v>
      </c>
      <c r="BL119" s="694">
        <f t="shared" si="48"/>
        <v>10.689214747994665</v>
      </c>
      <c r="BM119" s="694">
        <f t="shared" si="48"/>
        <v>10.689214747994665</v>
      </c>
      <c r="BN119" s="698">
        <f t="shared" si="48"/>
        <v>10.689214747994665</v>
      </c>
      <c r="BO119" s="698">
        <f t="shared" si="48"/>
        <v>10.689214747994665</v>
      </c>
      <c r="BP119" s="698">
        <f t="shared" si="48"/>
        <v>10.689214747994665</v>
      </c>
      <c r="BQ119" s="698">
        <f t="shared" si="48"/>
        <v>10.689214747994665</v>
      </c>
      <c r="BR119" s="698">
        <f t="shared" si="48"/>
        <v>10.689214747994665</v>
      </c>
      <c r="BS119" s="698">
        <f t="shared" si="48"/>
        <v>10.689214747994665</v>
      </c>
    </row>
    <row r="120" spans="1:71" s="63" customFormat="1" ht="12.75" customHeight="1">
      <c r="A120" s="678">
        <v>0</v>
      </c>
      <c r="B120" s="680" t="s">
        <v>618</v>
      </c>
      <c r="C120" s="492" t="s">
        <v>619</v>
      </c>
      <c r="D120" s="683" t="s">
        <v>419</v>
      </c>
      <c r="E120" s="492"/>
      <c r="F120" s="687">
        <v>3.3387259999999999</v>
      </c>
      <c r="G120" s="691">
        <f>F120*(1+EIA_AEO_OilForecast_2026!D$16)</f>
        <v>2.5566318791860123</v>
      </c>
      <c r="H120" s="691">
        <f>G120*(1+EIA_AEO_OilForecast_2026!E$16)</f>
        <v>2.9092526383730593</v>
      </c>
      <c r="I120" s="691">
        <f>H120*(1+EIA_AEO_OilForecast_2026!F$16)</f>
        <v>3.1175791787547498</v>
      </c>
      <c r="J120" s="691">
        <f>I120*(1+EIA_AEO_OilForecast_2026!G$16)</f>
        <v>3.2506028660302295</v>
      </c>
      <c r="K120" s="691">
        <f>J120*(1+EIA_AEO_OilForecast_2026!H$16)</f>
        <v>3.3371874228010641</v>
      </c>
      <c r="L120" s="691">
        <f>K120*(1+EIA_AEO_OilForecast_2026!I$16)</f>
        <v>3.2951974155901906</v>
      </c>
      <c r="M120" s="691">
        <f>L120*(1+EIA_AEO_OilForecast_2026!J$16)</f>
        <v>3.3298175549958757</v>
      </c>
      <c r="N120" s="691">
        <f>M120*(1+EIA_AEO_OilForecast_2026!K$16)</f>
        <v>3.4008494239843694</v>
      </c>
      <c r="O120" s="691">
        <f>N120*(1+EIA_AEO_OilForecast_2026!L$16)</f>
        <v>3.4666387943670967</v>
      </c>
      <c r="P120" s="691">
        <f>O120*(1+EIA_AEO_OilForecast_2026!M$16)</f>
        <v>3.4960966387948988</v>
      </c>
      <c r="Q120" s="691">
        <f>P120*(1+EIA_AEO_OilForecast_2026!N$16)</f>
        <v>3.5438713518850302</v>
      </c>
      <c r="R120" s="691">
        <f>Q120*(1+EIA_AEO_OilForecast_2026!O$16)</f>
        <v>3.5945731130304943</v>
      </c>
      <c r="S120" s="691">
        <f>R120*(1+EIA_AEO_OilForecast_2026!P$16)</f>
        <v>3.6379706554744895</v>
      </c>
      <c r="T120" s="691">
        <f>S120*(1+EIA_AEO_OilForecast_2026!Q$16)</f>
        <v>3.6614435668191088</v>
      </c>
      <c r="U120" s="691">
        <f>T120*(1+EIA_AEO_OilForecast_2026!R$16)</f>
        <v>3.6963018059405441</v>
      </c>
      <c r="V120" s="691">
        <f>U120*(1+EIA_AEO_OilForecast_2026!S$16)</f>
        <v>3.7434435509744479</v>
      </c>
      <c r="W120" s="691">
        <f>V120*(1+EIA_AEO_OilForecast_2026!T$16)</f>
        <v>3.7625913087223264</v>
      </c>
      <c r="X120" s="691">
        <f>W120*(1+EIA_AEO_OilForecast_2026!U$16)</f>
        <v>3.8071149306011423</v>
      </c>
      <c r="Y120" s="691">
        <f>X120*(1+EIA_AEO_OilForecast_2026!V$16)</f>
        <v>3.8559730845200892</v>
      </c>
      <c r="Z120" s="691">
        <f>Y120*(1+EIA_AEO_OilForecast_2026!W$16)</f>
        <v>3.9633129564825498</v>
      </c>
      <c r="AA120" s="691">
        <f>Z120*(1+EIA_AEO_OilForecast_2026!X$16)</f>
        <v>4.0253151781794143</v>
      </c>
      <c r="AB120" s="691">
        <f>AA120*(1+EIA_AEO_OilForecast_2026!Y$16)</f>
        <v>4.086339940582584</v>
      </c>
      <c r="AC120" s="691">
        <f>AB120*(1+EIA_AEO_OilForecast_2026!Z$16)</f>
        <v>4.1520604844654718</v>
      </c>
      <c r="AD120" s="691">
        <f>AC120*(1+EIA_AEO_OilForecast_2026!AA$16)</f>
        <v>4.2034417471458339</v>
      </c>
      <c r="AE120" s="691">
        <f>AD120*(1+EIA_AEO_OilForecast_2026!AB$16)</f>
        <v>4.2843168305778159</v>
      </c>
      <c r="AF120" s="695">
        <f t="shared" si="45"/>
        <v>4.2843168305778159</v>
      </c>
      <c r="AG120" s="695">
        <f t="shared" si="45"/>
        <v>4.2843168305778159</v>
      </c>
      <c r="AH120" s="695">
        <f t="shared" si="45"/>
        <v>4.2843168305778159</v>
      </c>
      <c r="AI120" s="695">
        <f t="shared" si="45"/>
        <v>4.2843168305778159</v>
      </c>
      <c r="AJ120" s="695">
        <f t="shared" si="45"/>
        <v>4.2843168305778159</v>
      </c>
      <c r="AK120" s="695">
        <f t="shared" si="45"/>
        <v>4.2843168305778159</v>
      </c>
      <c r="AL120" s="695">
        <f t="shared" si="45"/>
        <v>4.2843168305778159</v>
      </c>
      <c r="AM120" s="695">
        <f t="shared" si="45"/>
        <v>4.2843168305778159</v>
      </c>
      <c r="AN120" s="695">
        <f t="shared" si="45"/>
        <v>4.2843168305778159</v>
      </c>
      <c r="AO120" s="695">
        <f t="shared" si="45"/>
        <v>4.2843168305778159</v>
      </c>
      <c r="AP120" s="695">
        <f t="shared" si="46"/>
        <v>4.2843168305778159</v>
      </c>
      <c r="AQ120" s="695">
        <f t="shared" si="46"/>
        <v>4.2843168305778159</v>
      </c>
      <c r="AR120" s="695">
        <f t="shared" si="46"/>
        <v>4.2843168305778159</v>
      </c>
      <c r="AS120" s="695">
        <f t="shared" si="46"/>
        <v>4.2843168305778159</v>
      </c>
      <c r="AT120" s="695">
        <f t="shared" si="46"/>
        <v>4.2843168305778159</v>
      </c>
      <c r="AU120" s="695">
        <f t="shared" si="46"/>
        <v>4.2843168305778159</v>
      </c>
      <c r="AV120" s="695">
        <f t="shared" si="46"/>
        <v>4.2843168305778159</v>
      </c>
      <c r="AW120" s="695">
        <f t="shared" si="46"/>
        <v>4.2843168305778159</v>
      </c>
      <c r="AX120" s="695">
        <f t="shared" si="46"/>
        <v>4.2843168305778159</v>
      </c>
      <c r="AY120" s="695">
        <f t="shared" si="46"/>
        <v>4.2843168305778159</v>
      </c>
      <c r="AZ120" s="695">
        <f t="shared" si="47"/>
        <v>4.2843168305778159</v>
      </c>
      <c r="BA120" s="695">
        <f t="shared" si="47"/>
        <v>4.2843168305778159</v>
      </c>
      <c r="BB120" s="695">
        <f t="shared" si="47"/>
        <v>4.2843168305778159</v>
      </c>
      <c r="BC120" s="695">
        <f t="shared" si="47"/>
        <v>4.2843168305778159</v>
      </c>
      <c r="BD120" s="695">
        <f t="shared" si="47"/>
        <v>4.2843168305778159</v>
      </c>
      <c r="BE120" s="695">
        <f t="shared" si="47"/>
        <v>4.2843168305778159</v>
      </c>
      <c r="BF120" s="695">
        <f t="shared" si="47"/>
        <v>4.2843168305778159</v>
      </c>
      <c r="BG120" s="695">
        <f t="shared" si="47"/>
        <v>4.2843168305778159</v>
      </c>
      <c r="BH120" s="695">
        <f t="shared" si="47"/>
        <v>4.2843168305778159</v>
      </c>
      <c r="BI120" s="695">
        <f t="shared" si="47"/>
        <v>4.2843168305778159</v>
      </c>
      <c r="BJ120" s="695">
        <f t="shared" si="48"/>
        <v>4.2843168305778159</v>
      </c>
      <c r="BK120" s="695">
        <f t="shared" si="48"/>
        <v>4.2843168305778159</v>
      </c>
      <c r="BL120" s="695">
        <f t="shared" si="48"/>
        <v>4.2843168305778159</v>
      </c>
      <c r="BM120" s="695">
        <f t="shared" si="48"/>
        <v>4.2843168305778159</v>
      </c>
      <c r="BN120" s="699">
        <f t="shared" si="48"/>
        <v>4.2843168305778159</v>
      </c>
      <c r="BO120" s="699">
        <f t="shared" si="48"/>
        <v>4.2843168305778159</v>
      </c>
      <c r="BP120" s="699">
        <f t="shared" si="48"/>
        <v>4.2843168305778159</v>
      </c>
      <c r="BQ120" s="699">
        <f t="shared" si="48"/>
        <v>4.2843168305778159</v>
      </c>
      <c r="BR120" s="699">
        <f t="shared" si="48"/>
        <v>4.2843168305778159</v>
      </c>
      <c r="BS120" s="699">
        <f t="shared" si="48"/>
        <v>4.2843168305778159</v>
      </c>
    </row>
    <row r="121" spans="1:71" s="18" customFormat="1" ht="12.75" customHeight="1">
      <c r="A121" s="677">
        <v>0</v>
      </c>
      <c r="B121" s="681" t="s">
        <v>620</v>
      </c>
      <c r="C121" s="682" t="s">
        <v>621</v>
      </c>
      <c r="D121" s="684" t="s">
        <v>427</v>
      </c>
      <c r="E121" s="682" t="s">
        <v>430</v>
      </c>
      <c r="F121" s="686">
        <v>8.52</v>
      </c>
      <c r="G121" s="690">
        <f>F121*(1+EIA_AEO_OilForecast_2026!D$16)</f>
        <v>6.5241962385247625</v>
      </c>
      <c r="H121" s="690">
        <f>G121*(1+EIA_AEO_OilForecast_2026!E$16)</f>
        <v>7.4240391331718945</v>
      </c>
      <c r="I121" s="690">
        <f>H121*(1+EIA_AEO_OilForecast_2026!F$16)</f>
        <v>7.9556617113804702</v>
      </c>
      <c r="J121" s="690">
        <f>I121*(1+EIA_AEO_OilForecast_2026!G$16)</f>
        <v>8.2951210786921585</v>
      </c>
      <c r="K121" s="690">
        <f>J121*(1+EIA_AEO_OilForecast_2026!H$16)</f>
        <v>8.5160737485690845</v>
      </c>
      <c r="L121" s="690">
        <f>K121*(1+EIA_AEO_OilForecast_2026!I$16)</f>
        <v>8.4089206424331984</v>
      </c>
      <c r="M121" s="690">
        <f>L121*(1+EIA_AEO_OilForecast_2026!J$16)</f>
        <v>8.4972667923527894</v>
      </c>
      <c r="N121" s="690">
        <f>M121*(1+EIA_AEO_OilForecast_2026!K$16)</f>
        <v>8.678531000251839</v>
      </c>
      <c r="O121" s="690">
        <f>N121*(1+EIA_AEO_OilForecast_2026!L$16)</f>
        <v>8.8464170249393508</v>
      </c>
      <c r="P121" s="690">
        <f>O121*(1+EIA_AEO_OilForecast_2026!M$16)</f>
        <v>8.921589661006184</v>
      </c>
      <c r="Q121" s="690">
        <f>P121*(1+EIA_AEO_OilForecast_2026!N$16)</f>
        <v>9.0435045936864693</v>
      </c>
      <c r="R121" s="690">
        <f>Q121*(1+EIA_AEO_OilForecast_2026!O$16)</f>
        <v>9.1728889771187578</v>
      </c>
      <c r="S121" s="690">
        <f>R121*(1+EIA_AEO_OilForecast_2026!P$16)</f>
        <v>9.2836339324169277</v>
      </c>
      <c r="T121" s="690">
        <f>S121*(1+EIA_AEO_OilForecast_2026!Q$16)</f>
        <v>9.3435337878276918</v>
      </c>
      <c r="U121" s="690">
        <f>T121*(1+EIA_AEO_OilForecast_2026!R$16)</f>
        <v>9.4324875376456241</v>
      </c>
      <c r="V121" s="690">
        <f>U121*(1+EIA_AEO_OilForecast_2026!S$16)</f>
        <v>9.5527872171308115</v>
      </c>
      <c r="W121" s="690">
        <f>V121*(1+EIA_AEO_OilForecast_2026!T$16)</f>
        <v>9.6016498359895994</v>
      </c>
      <c r="X121" s="690">
        <f>W121*(1+EIA_AEO_OilForecast_2026!U$16)</f>
        <v>9.7152684013967381</v>
      </c>
      <c r="Y121" s="690">
        <f>X121*(1+EIA_AEO_OilForecast_2026!V$16)</f>
        <v>9.8399481359390233</v>
      </c>
      <c r="Z121" s="690">
        <f>Y121*(1+EIA_AEO_OilForecast_2026!W$16)</f>
        <v>10.113865704832117</v>
      </c>
      <c r="AA121" s="690">
        <f>Z121*(1+EIA_AEO_OilForecast_2026!X$16)</f>
        <v>10.272087412410782</v>
      </c>
      <c r="AB121" s="690">
        <f>AA121*(1+EIA_AEO_OilForecast_2026!Y$16)</f>
        <v>10.427814769395155</v>
      </c>
      <c r="AC121" s="690">
        <f>AB121*(1+EIA_AEO_OilForecast_2026!Z$16)</f>
        <v>10.595525157693627</v>
      </c>
      <c r="AD121" s="690">
        <f>AC121*(1+EIA_AEO_OilForecast_2026!AA$16)</f>
        <v>10.726643541782853</v>
      </c>
      <c r="AE121" s="690">
        <f>AD121*(1+EIA_AEO_OilForecast_2026!AB$16)</f>
        <v>10.933026368897293</v>
      </c>
      <c r="AF121" s="694">
        <f t="shared" si="45"/>
        <v>10.933026368897293</v>
      </c>
      <c r="AG121" s="694">
        <f t="shared" si="45"/>
        <v>10.933026368897293</v>
      </c>
      <c r="AH121" s="694">
        <f t="shared" si="45"/>
        <v>10.933026368897293</v>
      </c>
      <c r="AI121" s="694">
        <f t="shared" si="45"/>
        <v>10.933026368897293</v>
      </c>
      <c r="AJ121" s="694">
        <f t="shared" si="45"/>
        <v>10.933026368897293</v>
      </c>
      <c r="AK121" s="694">
        <f t="shared" si="45"/>
        <v>10.933026368897293</v>
      </c>
      <c r="AL121" s="694">
        <f t="shared" si="45"/>
        <v>10.933026368897293</v>
      </c>
      <c r="AM121" s="694">
        <f t="shared" si="45"/>
        <v>10.933026368897293</v>
      </c>
      <c r="AN121" s="694">
        <f t="shared" si="45"/>
        <v>10.933026368897293</v>
      </c>
      <c r="AO121" s="694">
        <f t="shared" si="45"/>
        <v>10.933026368897293</v>
      </c>
      <c r="AP121" s="694">
        <f t="shared" si="46"/>
        <v>10.933026368897293</v>
      </c>
      <c r="AQ121" s="694">
        <f t="shared" si="46"/>
        <v>10.933026368897293</v>
      </c>
      <c r="AR121" s="694">
        <f t="shared" si="46"/>
        <v>10.933026368897293</v>
      </c>
      <c r="AS121" s="694">
        <f t="shared" si="46"/>
        <v>10.933026368897293</v>
      </c>
      <c r="AT121" s="694">
        <f t="shared" si="46"/>
        <v>10.933026368897293</v>
      </c>
      <c r="AU121" s="694">
        <f t="shared" si="46"/>
        <v>10.933026368897293</v>
      </c>
      <c r="AV121" s="694">
        <f t="shared" si="46"/>
        <v>10.933026368897293</v>
      </c>
      <c r="AW121" s="694">
        <f t="shared" si="46"/>
        <v>10.933026368897293</v>
      </c>
      <c r="AX121" s="694">
        <f t="shared" si="46"/>
        <v>10.933026368897293</v>
      </c>
      <c r="AY121" s="694">
        <f t="shared" si="46"/>
        <v>10.933026368897293</v>
      </c>
      <c r="AZ121" s="694">
        <f t="shared" si="47"/>
        <v>10.933026368897293</v>
      </c>
      <c r="BA121" s="694">
        <f t="shared" si="47"/>
        <v>10.933026368897293</v>
      </c>
      <c r="BB121" s="694">
        <f t="shared" si="47"/>
        <v>10.933026368897293</v>
      </c>
      <c r="BC121" s="694">
        <f t="shared" si="47"/>
        <v>10.933026368897293</v>
      </c>
      <c r="BD121" s="694">
        <f t="shared" si="47"/>
        <v>10.933026368897293</v>
      </c>
      <c r="BE121" s="694">
        <f t="shared" si="47"/>
        <v>10.933026368897293</v>
      </c>
      <c r="BF121" s="694">
        <f t="shared" si="47"/>
        <v>10.933026368897293</v>
      </c>
      <c r="BG121" s="694">
        <f t="shared" si="47"/>
        <v>10.933026368897293</v>
      </c>
      <c r="BH121" s="694">
        <f t="shared" si="47"/>
        <v>10.933026368897293</v>
      </c>
      <c r="BI121" s="694">
        <f t="shared" si="47"/>
        <v>10.933026368897293</v>
      </c>
      <c r="BJ121" s="694">
        <f t="shared" si="48"/>
        <v>10.933026368897293</v>
      </c>
      <c r="BK121" s="694">
        <f t="shared" si="48"/>
        <v>10.933026368897293</v>
      </c>
      <c r="BL121" s="694">
        <f t="shared" si="48"/>
        <v>10.933026368897293</v>
      </c>
      <c r="BM121" s="694">
        <f t="shared" si="48"/>
        <v>10.933026368897293</v>
      </c>
      <c r="BN121" s="698">
        <f t="shared" si="48"/>
        <v>10.933026368897293</v>
      </c>
      <c r="BO121" s="698">
        <f t="shared" si="48"/>
        <v>10.933026368897293</v>
      </c>
      <c r="BP121" s="698">
        <f t="shared" si="48"/>
        <v>10.933026368897293</v>
      </c>
      <c r="BQ121" s="698">
        <f t="shared" si="48"/>
        <v>10.933026368897293</v>
      </c>
      <c r="BR121" s="698">
        <f t="shared" si="48"/>
        <v>10.933026368897293</v>
      </c>
      <c r="BS121" s="698">
        <f t="shared" si="48"/>
        <v>10.933026368897293</v>
      </c>
    </row>
    <row r="122" spans="1:71" s="63" customFormat="1" ht="12.75" customHeight="1">
      <c r="A122" s="678">
        <v>0</v>
      </c>
      <c r="B122" s="680" t="s">
        <v>622</v>
      </c>
      <c r="C122" s="492" t="s">
        <v>623</v>
      </c>
      <c r="D122" s="683" t="s">
        <v>419</v>
      </c>
      <c r="E122" s="492"/>
      <c r="F122" s="687">
        <v>4.8546940000000003</v>
      </c>
      <c r="G122" s="691">
        <f>F122*(1+EIA_AEO_OilForecast_2026!D$16)</f>
        <v>3.7174854852099455</v>
      </c>
      <c r="H122" s="691">
        <f>G122*(1+EIA_AEO_OilForecast_2026!E$16)</f>
        <v>4.2302157553491551</v>
      </c>
      <c r="I122" s="691">
        <f>H122*(1+EIA_AEO_OilForecast_2026!F$16)</f>
        <v>4.5331341756183692</v>
      </c>
      <c r="J122" s="691">
        <f>I122*(1+EIA_AEO_OilForecast_2026!G$16)</f>
        <v>4.7265580434272723</v>
      </c>
      <c r="K122" s="691">
        <f>J122*(1+EIA_AEO_OilForecast_2026!H$16)</f>
        <v>4.852456822856321</v>
      </c>
      <c r="L122" s="691">
        <f>K122*(1+EIA_AEO_OilForecast_2026!I$16)</f>
        <v>4.7914010081334046</v>
      </c>
      <c r="M122" s="691">
        <f>L122*(1+EIA_AEO_OilForecast_2026!J$16)</f>
        <v>4.8417406236190548</v>
      </c>
      <c r="N122" s="691">
        <f>M122*(1+EIA_AEO_OilForecast_2026!K$16)</f>
        <v>4.9450249267296504</v>
      </c>
      <c r="O122" s="691">
        <f>N122*(1+EIA_AEO_OilForecast_2026!L$16)</f>
        <v>5.0406863441867298</v>
      </c>
      <c r="P122" s="691">
        <f>O122*(1+EIA_AEO_OilForecast_2026!M$16)</f>
        <v>5.0835196945714527</v>
      </c>
      <c r="Q122" s="691">
        <f>P122*(1+EIA_AEO_OilForecast_2026!N$16)</f>
        <v>5.1529867945941508</v>
      </c>
      <c r="R122" s="691">
        <f>Q122*(1+EIA_AEO_OilForecast_2026!O$16)</f>
        <v>5.2267099859019481</v>
      </c>
      <c r="S122" s="691">
        <f>R122*(1+EIA_AEO_OilForecast_2026!P$16)</f>
        <v>5.289812435434377</v>
      </c>
      <c r="T122" s="691">
        <f>S122*(1+EIA_AEO_OilForecast_2026!Q$16)</f>
        <v>5.3239433589864316</v>
      </c>
      <c r="U122" s="691">
        <f>T122*(1+EIA_AEO_OilForecast_2026!R$16)</f>
        <v>5.3746291847515275</v>
      </c>
      <c r="V122" s="691">
        <f>U122*(1+EIA_AEO_OilForecast_2026!S$16)</f>
        <v>5.4431759138828255</v>
      </c>
      <c r="W122" s="691">
        <f>V122*(1+EIA_AEO_OilForecast_2026!T$16)</f>
        <v>5.4710178226384638</v>
      </c>
      <c r="X122" s="691">
        <f>W122*(1+EIA_AEO_OilForecast_2026!U$16)</f>
        <v>5.5357576545364262</v>
      </c>
      <c r="Y122" s="691">
        <f>X122*(1+EIA_AEO_OilForecast_2026!V$16)</f>
        <v>5.606800138011077</v>
      </c>
      <c r="Z122" s="691">
        <f>Y122*(1+EIA_AEO_OilForecast_2026!W$16)</f>
        <v>5.7628783044664633</v>
      </c>
      <c r="AA122" s="691">
        <f>Z122*(1+EIA_AEO_OilForecast_2026!X$16)</f>
        <v>5.8530329963035417</v>
      </c>
      <c r="AB122" s="691">
        <f>AA122*(1+EIA_AEO_OilForecast_2026!Y$16)</f>
        <v>5.9417664077575196</v>
      </c>
      <c r="AC122" s="691">
        <f>AB122*(1+EIA_AEO_OilForecast_2026!Z$16)</f>
        <v>6.0373277476413536</v>
      </c>
      <c r="AD122" s="691">
        <f>AC122*(1+EIA_AEO_OilForecast_2026!AA$16)</f>
        <v>6.112038972116431</v>
      </c>
      <c r="AE122" s="691">
        <f>AD122*(1+EIA_AEO_OilForecast_2026!AB$16)</f>
        <v>6.2296358585595666</v>
      </c>
      <c r="AF122" s="695">
        <f t="shared" si="45"/>
        <v>6.2296358585595666</v>
      </c>
      <c r="AG122" s="695">
        <f t="shared" si="45"/>
        <v>6.2296358585595666</v>
      </c>
      <c r="AH122" s="695">
        <f t="shared" si="45"/>
        <v>6.2296358585595666</v>
      </c>
      <c r="AI122" s="695">
        <f t="shared" si="45"/>
        <v>6.2296358585595666</v>
      </c>
      <c r="AJ122" s="695">
        <f t="shared" si="45"/>
        <v>6.2296358585595666</v>
      </c>
      <c r="AK122" s="695">
        <f t="shared" si="45"/>
        <v>6.2296358585595666</v>
      </c>
      <c r="AL122" s="695">
        <f t="shared" si="45"/>
        <v>6.2296358585595666</v>
      </c>
      <c r="AM122" s="695">
        <f t="shared" si="45"/>
        <v>6.2296358585595666</v>
      </c>
      <c r="AN122" s="695">
        <f t="shared" si="45"/>
        <v>6.2296358585595666</v>
      </c>
      <c r="AO122" s="695">
        <f t="shared" si="45"/>
        <v>6.2296358585595666</v>
      </c>
      <c r="AP122" s="695">
        <f t="shared" si="46"/>
        <v>6.2296358585595666</v>
      </c>
      <c r="AQ122" s="695">
        <f t="shared" si="46"/>
        <v>6.2296358585595666</v>
      </c>
      <c r="AR122" s="695">
        <f t="shared" si="46"/>
        <v>6.2296358585595666</v>
      </c>
      <c r="AS122" s="695">
        <f t="shared" si="46"/>
        <v>6.2296358585595666</v>
      </c>
      <c r="AT122" s="695">
        <f t="shared" si="46"/>
        <v>6.2296358585595666</v>
      </c>
      <c r="AU122" s="695">
        <f t="shared" si="46"/>
        <v>6.2296358585595666</v>
      </c>
      <c r="AV122" s="695">
        <f t="shared" si="46"/>
        <v>6.2296358585595666</v>
      </c>
      <c r="AW122" s="695">
        <f t="shared" si="46"/>
        <v>6.2296358585595666</v>
      </c>
      <c r="AX122" s="695">
        <f t="shared" si="46"/>
        <v>6.2296358585595666</v>
      </c>
      <c r="AY122" s="695">
        <f t="shared" si="46"/>
        <v>6.2296358585595666</v>
      </c>
      <c r="AZ122" s="695">
        <f t="shared" si="47"/>
        <v>6.2296358585595666</v>
      </c>
      <c r="BA122" s="695">
        <f t="shared" si="47"/>
        <v>6.2296358585595666</v>
      </c>
      <c r="BB122" s="695">
        <f t="shared" si="47"/>
        <v>6.2296358585595666</v>
      </c>
      <c r="BC122" s="695">
        <f t="shared" si="47"/>
        <v>6.2296358585595666</v>
      </c>
      <c r="BD122" s="695">
        <f t="shared" si="47"/>
        <v>6.2296358585595666</v>
      </c>
      <c r="BE122" s="695">
        <f t="shared" si="47"/>
        <v>6.2296358585595666</v>
      </c>
      <c r="BF122" s="695">
        <f t="shared" si="47"/>
        <v>6.2296358585595666</v>
      </c>
      <c r="BG122" s="695">
        <f t="shared" si="47"/>
        <v>6.2296358585595666</v>
      </c>
      <c r="BH122" s="695">
        <f t="shared" si="47"/>
        <v>6.2296358585595666</v>
      </c>
      <c r="BI122" s="695">
        <f t="shared" si="47"/>
        <v>6.2296358585595666</v>
      </c>
      <c r="BJ122" s="695">
        <f t="shared" si="48"/>
        <v>6.2296358585595666</v>
      </c>
      <c r="BK122" s="695">
        <f t="shared" si="48"/>
        <v>6.2296358585595666</v>
      </c>
      <c r="BL122" s="695">
        <f t="shared" si="48"/>
        <v>6.2296358585595666</v>
      </c>
      <c r="BM122" s="695">
        <f t="shared" si="48"/>
        <v>6.2296358585595666</v>
      </c>
      <c r="BN122" s="699">
        <f t="shared" si="48"/>
        <v>6.2296358585595666</v>
      </c>
      <c r="BO122" s="699">
        <f t="shared" si="48"/>
        <v>6.2296358585595666</v>
      </c>
      <c r="BP122" s="699">
        <f t="shared" si="48"/>
        <v>6.2296358585595666</v>
      </c>
      <c r="BQ122" s="699">
        <f t="shared" si="48"/>
        <v>6.2296358585595666</v>
      </c>
      <c r="BR122" s="699">
        <f t="shared" si="48"/>
        <v>6.2296358585595666</v>
      </c>
      <c r="BS122" s="699">
        <f t="shared" si="48"/>
        <v>6.2296358585595666</v>
      </c>
    </row>
    <row r="123" spans="1:71" s="18" customFormat="1" ht="12.75" customHeight="1">
      <c r="A123" s="677">
        <v>0</v>
      </c>
      <c r="B123" s="681" t="s">
        <v>443</v>
      </c>
      <c r="C123" s="682" t="s">
        <v>624</v>
      </c>
      <c r="D123" s="684" t="s">
        <v>427</v>
      </c>
      <c r="E123" s="682" t="s">
        <v>430</v>
      </c>
      <c r="F123" s="686">
        <v>4.4800000000000004</v>
      </c>
      <c r="G123" s="690">
        <f>F123*(1+EIA_AEO_OilForecast_2026!D$16)</f>
        <v>3.4305632803510493</v>
      </c>
      <c r="H123" s="690">
        <f>G123*(1+EIA_AEO_OilForecast_2026!E$16)</f>
        <v>3.9037201075833443</v>
      </c>
      <c r="I123" s="690">
        <f>H123*(1+EIA_AEO_OilForecast_2026!F$16)</f>
        <v>4.1832587402563979</v>
      </c>
      <c r="J123" s="690">
        <f>I123*(1+EIA_AEO_OilForecast_2026!G$16)</f>
        <v>4.3617538066362531</v>
      </c>
      <c r="K123" s="690">
        <f>J123*(1+EIA_AEO_OilForecast_2026!H$16)</f>
        <v>4.4779354922053409</v>
      </c>
      <c r="L123" s="690">
        <f>K123*(1+EIA_AEO_OilForecast_2026!I$16)</f>
        <v>4.4215920748944528</v>
      </c>
      <c r="M123" s="690">
        <f>L123*(1+EIA_AEO_OilForecast_2026!J$16)</f>
        <v>4.4680463884671955</v>
      </c>
      <c r="N123" s="690">
        <f>M123*(1+EIA_AEO_OilForecast_2026!K$16)</f>
        <v>4.5633590236066022</v>
      </c>
      <c r="O123" s="690">
        <f>N123*(1+EIA_AEO_OilForecast_2026!L$16)</f>
        <v>4.651637121094871</v>
      </c>
      <c r="P123" s="690">
        <f>O123*(1+EIA_AEO_OilForecast_2026!M$16)</f>
        <v>4.6911645165854123</v>
      </c>
      <c r="Q123" s="690">
        <f>P123*(1+EIA_AEO_OilForecast_2026!N$16)</f>
        <v>4.7552700210933558</v>
      </c>
      <c r="R123" s="690">
        <f>Q123*(1+EIA_AEO_OilForecast_2026!O$16)</f>
        <v>4.8233031241187847</v>
      </c>
      <c r="S123" s="690">
        <f>R123*(1+EIA_AEO_OilForecast_2026!P$16)</f>
        <v>4.8815352132896539</v>
      </c>
      <c r="T123" s="690">
        <f>S123*(1+EIA_AEO_OilForecast_2026!Q$16)</f>
        <v>4.9130318508765347</v>
      </c>
      <c r="U123" s="690">
        <f>T123*(1+EIA_AEO_OilForecast_2026!R$16)</f>
        <v>4.9598056535977015</v>
      </c>
      <c r="V123" s="690">
        <f>U123*(1+EIA_AEO_OilForecast_2026!S$16)</f>
        <v>5.0230618230922595</v>
      </c>
      <c r="W123" s="690">
        <f>V123*(1+EIA_AEO_OilForecast_2026!T$16)</f>
        <v>5.0487548433372558</v>
      </c>
      <c r="X123" s="690">
        <f>W123*(1+EIA_AEO_OilForecast_2026!U$16)</f>
        <v>5.1084979387626053</v>
      </c>
      <c r="Y123" s="690">
        <f>X123*(1+EIA_AEO_OilForecast_2026!V$16)</f>
        <v>5.1740572357989247</v>
      </c>
      <c r="Z123" s="690">
        <f>Y123*(1+EIA_AEO_OilForecast_2026!W$16)</f>
        <v>5.3180890091136028</v>
      </c>
      <c r="AA123" s="690">
        <f>Z123*(1+EIA_AEO_OilForecast_2026!X$16)</f>
        <v>5.401285399953089</v>
      </c>
      <c r="AB123" s="690">
        <f>AA123*(1+EIA_AEO_OilForecast_2026!Y$16)</f>
        <v>5.4831702073814919</v>
      </c>
      <c r="AC123" s="690">
        <f>AB123*(1+EIA_AEO_OilForecast_2026!Z$16)</f>
        <v>5.5713559514633175</v>
      </c>
      <c r="AD123" s="690">
        <f>AC123*(1+EIA_AEO_OilForecast_2026!AA$16)</f>
        <v>5.6403008294820651</v>
      </c>
      <c r="AE123" s="690">
        <f>AD123*(1+EIA_AEO_OilForecast_2026!AB$16)</f>
        <v>5.7488213770727574</v>
      </c>
      <c r="AF123" s="694">
        <f t="shared" si="45"/>
        <v>5.7488213770727574</v>
      </c>
      <c r="AG123" s="694">
        <f t="shared" si="45"/>
        <v>5.7488213770727574</v>
      </c>
      <c r="AH123" s="694">
        <f t="shared" si="45"/>
        <v>5.7488213770727574</v>
      </c>
      <c r="AI123" s="694">
        <f t="shared" si="45"/>
        <v>5.7488213770727574</v>
      </c>
      <c r="AJ123" s="694">
        <f t="shared" si="45"/>
        <v>5.7488213770727574</v>
      </c>
      <c r="AK123" s="694">
        <f t="shared" si="45"/>
        <v>5.7488213770727574</v>
      </c>
      <c r="AL123" s="694">
        <f t="shared" si="45"/>
        <v>5.7488213770727574</v>
      </c>
      <c r="AM123" s="694">
        <f t="shared" si="45"/>
        <v>5.7488213770727574</v>
      </c>
      <c r="AN123" s="694">
        <f t="shared" si="45"/>
        <v>5.7488213770727574</v>
      </c>
      <c r="AO123" s="694">
        <f t="shared" si="45"/>
        <v>5.7488213770727574</v>
      </c>
      <c r="AP123" s="694">
        <f t="shared" si="46"/>
        <v>5.7488213770727574</v>
      </c>
      <c r="AQ123" s="694">
        <f t="shared" si="46"/>
        <v>5.7488213770727574</v>
      </c>
      <c r="AR123" s="694">
        <f t="shared" si="46"/>
        <v>5.7488213770727574</v>
      </c>
      <c r="AS123" s="694">
        <f t="shared" si="46"/>
        <v>5.7488213770727574</v>
      </c>
      <c r="AT123" s="694">
        <f t="shared" si="46"/>
        <v>5.7488213770727574</v>
      </c>
      <c r="AU123" s="694">
        <f t="shared" si="46"/>
        <v>5.7488213770727574</v>
      </c>
      <c r="AV123" s="694">
        <f t="shared" si="46"/>
        <v>5.7488213770727574</v>
      </c>
      <c r="AW123" s="694">
        <f t="shared" si="46"/>
        <v>5.7488213770727574</v>
      </c>
      <c r="AX123" s="694">
        <f t="shared" si="46"/>
        <v>5.7488213770727574</v>
      </c>
      <c r="AY123" s="694">
        <f t="shared" si="46"/>
        <v>5.7488213770727574</v>
      </c>
      <c r="AZ123" s="694">
        <f t="shared" si="47"/>
        <v>5.7488213770727574</v>
      </c>
      <c r="BA123" s="694">
        <f t="shared" si="47"/>
        <v>5.7488213770727574</v>
      </c>
      <c r="BB123" s="694">
        <f t="shared" si="47"/>
        <v>5.7488213770727574</v>
      </c>
      <c r="BC123" s="694">
        <f t="shared" si="47"/>
        <v>5.7488213770727574</v>
      </c>
      <c r="BD123" s="694">
        <f t="shared" si="47"/>
        <v>5.7488213770727574</v>
      </c>
      <c r="BE123" s="694">
        <f t="shared" si="47"/>
        <v>5.7488213770727574</v>
      </c>
      <c r="BF123" s="694">
        <f t="shared" si="47"/>
        <v>5.7488213770727574</v>
      </c>
      <c r="BG123" s="694">
        <f t="shared" si="47"/>
        <v>5.7488213770727574</v>
      </c>
      <c r="BH123" s="694">
        <f t="shared" si="47"/>
        <v>5.7488213770727574</v>
      </c>
      <c r="BI123" s="694">
        <f t="shared" si="47"/>
        <v>5.7488213770727574</v>
      </c>
      <c r="BJ123" s="694">
        <f t="shared" si="48"/>
        <v>5.7488213770727574</v>
      </c>
      <c r="BK123" s="694">
        <f t="shared" si="48"/>
        <v>5.7488213770727574</v>
      </c>
      <c r="BL123" s="694">
        <f t="shared" si="48"/>
        <v>5.7488213770727574</v>
      </c>
      <c r="BM123" s="694">
        <f t="shared" si="48"/>
        <v>5.7488213770727574</v>
      </c>
      <c r="BN123" s="698">
        <f t="shared" si="48"/>
        <v>5.7488213770727574</v>
      </c>
      <c r="BO123" s="698">
        <f t="shared" si="48"/>
        <v>5.7488213770727574</v>
      </c>
      <c r="BP123" s="698">
        <f t="shared" si="48"/>
        <v>5.7488213770727574</v>
      </c>
      <c r="BQ123" s="698">
        <f t="shared" si="48"/>
        <v>5.7488213770727574</v>
      </c>
      <c r="BR123" s="698">
        <f t="shared" si="48"/>
        <v>5.7488213770727574</v>
      </c>
      <c r="BS123" s="698">
        <f t="shared" si="48"/>
        <v>5.7488213770727574</v>
      </c>
    </row>
    <row r="124" spans="1:71" s="63" customFormat="1" ht="12.75" customHeight="1">
      <c r="A124" s="678">
        <v>0</v>
      </c>
      <c r="B124" s="680" t="s">
        <v>625</v>
      </c>
      <c r="C124" s="492" t="s">
        <v>626</v>
      </c>
      <c r="D124" s="683" t="s">
        <v>427</v>
      </c>
      <c r="E124" s="492"/>
      <c r="F124" s="687">
        <v>5.33</v>
      </c>
      <c r="G124" s="691">
        <f>F124*(1+EIA_AEO_OilForecast_2026!D$16)</f>
        <v>4.0814514027390825</v>
      </c>
      <c r="H124" s="691">
        <f>G124*(1+EIA_AEO_OilForecast_2026!E$16)</f>
        <v>4.6443812887096474</v>
      </c>
      <c r="I124" s="691">
        <f>H124*(1+EIA_AEO_OilForecast_2026!F$16)</f>
        <v>4.9769573851711151</v>
      </c>
      <c r="J124" s="691">
        <f>I124*(1+EIA_AEO_OilForecast_2026!G$16)</f>
        <v>5.1893187029846484</v>
      </c>
      <c r="K124" s="691">
        <f>J124*(1+EIA_AEO_OilForecast_2026!H$16)</f>
        <v>5.3275437887175139</v>
      </c>
      <c r="L124" s="691">
        <f>K124*(1+EIA_AEO_OilForecast_2026!I$16)</f>
        <v>5.2605102141043361</v>
      </c>
      <c r="M124" s="691">
        <f>L124*(1+EIA_AEO_OilForecast_2026!J$16)</f>
        <v>5.3157784041361928</v>
      </c>
      <c r="N124" s="691">
        <f>M124*(1+EIA_AEO_OilForecast_2026!K$16)</f>
        <v>5.4291749097819606</v>
      </c>
      <c r="O124" s="691">
        <f>N124*(1+EIA_AEO_OilForecast_2026!L$16)</f>
        <v>5.5342021998740307</v>
      </c>
      <c r="P124" s="691">
        <f>O124*(1+EIA_AEO_OilForecast_2026!M$16)</f>
        <v>5.5812292128125547</v>
      </c>
      <c r="Q124" s="691">
        <f>P124*(1+EIA_AEO_OilForecast_2026!N$16)</f>
        <v>5.6574975920597286</v>
      </c>
      <c r="R124" s="691">
        <f>Q124*(1+EIA_AEO_OilForecast_2026!O$16)</f>
        <v>5.7384387615073935</v>
      </c>
      <c r="S124" s="691">
        <f>R124*(1+EIA_AEO_OilForecast_2026!P$16)</f>
        <v>5.8077193497396999</v>
      </c>
      <c r="T124" s="691">
        <f>S124*(1+EIA_AEO_OilForecast_2026!Q$16)</f>
        <v>5.8451919118687341</v>
      </c>
      <c r="U124" s="691">
        <f>T124*(1+EIA_AEO_OilForecast_2026!R$16)</f>
        <v>5.9008402084097646</v>
      </c>
      <c r="V124" s="691">
        <f>U124*(1+EIA_AEO_OilForecast_2026!S$16)</f>
        <v>5.9760981064914604</v>
      </c>
      <c r="W124" s="691">
        <f>V124*(1+EIA_AEO_OilForecast_2026!T$16)</f>
        <v>6.0066659185240114</v>
      </c>
      <c r="X124" s="691">
        <f>W124*(1+EIA_AEO_OilForecast_2026!U$16)</f>
        <v>6.0777441994653314</v>
      </c>
      <c r="Y124" s="691">
        <f>X124*(1+EIA_AEO_OilForecast_2026!V$16)</f>
        <v>6.1557422024125596</v>
      </c>
      <c r="Z124" s="691">
        <f>Y124*(1+EIA_AEO_OilForecast_2026!W$16)</f>
        <v>6.3271014327177459</v>
      </c>
      <c r="AA124" s="691">
        <f>Z124*(1+EIA_AEO_OilForecast_2026!X$16)</f>
        <v>6.4260828530691887</v>
      </c>
      <c r="AB124" s="691">
        <f>AA124*(1+EIA_AEO_OilForecast_2026!Y$16)</f>
        <v>6.5235038404784271</v>
      </c>
      <c r="AC124" s="691">
        <f>AB124*(1+EIA_AEO_OilForecast_2026!Z$16)</f>
        <v>6.6284212547543495</v>
      </c>
      <c r="AD124" s="691">
        <f>AC124*(1+EIA_AEO_OilForecast_2026!AA$16)</f>
        <v>6.7104471922186182</v>
      </c>
      <c r="AE124" s="691">
        <f>AD124*(1+EIA_AEO_OilForecast_2026!AB$16)</f>
        <v>6.8395575758477225</v>
      </c>
      <c r="AF124" s="695">
        <f t="shared" si="45"/>
        <v>6.8395575758477225</v>
      </c>
      <c r="AG124" s="695">
        <f t="shared" si="45"/>
        <v>6.8395575758477225</v>
      </c>
      <c r="AH124" s="695">
        <f t="shared" si="45"/>
        <v>6.8395575758477225</v>
      </c>
      <c r="AI124" s="695">
        <f t="shared" si="45"/>
        <v>6.8395575758477225</v>
      </c>
      <c r="AJ124" s="695">
        <f t="shared" si="45"/>
        <v>6.8395575758477225</v>
      </c>
      <c r="AK124" s="695">
        <f t="shared" si="45"/>
        <v>6.8395575758477225</v>
      </c>
      <c r="AL124" s="695">
        <f t="shared" si="45"/>
        <v>6.8395575758477225</v>
      </c>
      <c r="AM124" s="695">
        <f t="shared" si="45"/>
        <v>6.8395575758477225</v>
      </c>
      <c r="AN124" s="695">
        <f t="shared" si="45"/>
        <v>6.8395575758477225</v>
      </c>
      <c r="AO124" s="695">
        <f t="shared" si="45"/>
        <v>6.8395575758477225</v>
      </c>
      <c r="AP124" s="695">
        <f t="shared" si="46"/>
        <v>6.8395575758477225</v>
      </c>
      <c r="AQ124" s="695">
        <f t="shared" si="46"/>
        <v>6.8395575758477225</v>
      </c>
      <c r="AR124" s="695">
        <f t="shared" si="46"/>
        <v>6.8395575758477225</v>
      </c>
      <c r="AS124" s="695">
        <f t="shared" si="46"/>
        <v>6.8395575758477225</v>
      </c>
      <c r="AT124" s="695">
        <f t="shared" si="46"/>
        <v>6.8395575758477225</v>
      </c>
      <c r="AU124" s="695">
        <f t="shared" si="46"/>
        <v>6.8395575758477225</v>
      </c>
      <c r="AV124" s="695">
        <f t="shared" si="46"/>
        <v>6.8395575758477225</v>
      </c>
      <c r="AW124" s="695">
        <f t="shared" si="46"/>
        <v>6.8395575758477225</v>
      </c>
      <c r="AX124" s="695">
        <f t="shared" si="46"/>
        <v>6.8395575758477225</v>
      </c>
      <c r="AY124" s="695">
        <f t="shared" si="46"/>
        <v>6.8395575758477225</v>
      </c>
      <c r="AZ124" s="695">
        <f t="shared" si="47"/>
        <v>6.8395575758477225</v>
      </c>
      <c r="BA124" s="695">
        <f t="shared" si="47"/>
        <v>6.8395575758477225</v>
      </c>
      <c r="BB124" s="695">
        <f t="shared" si="47"/>
        <v>6.8395575758477225</v>
      </c>
      <c r="BC124" s="695">
        <f t="shared" si="47"/>
        <v>6.8395575758477225</v>
      </c>
      <c r="BD124" s="695">
        <f t="shared" si="47"/>
        <v>6.8395575758477225</v>
      </c>
      <c r="BE124" s="695">
        <f t="shared" si="47"/>
        <v>6.8395575758477225</v>
      </c>
      <c r="BF124" s="695">
        <f t="shared" si="47"/>
        <v>6.8395575758477225</v>
      </c>
      <c r="BG124" s="695">
        <f t="shared" si="47"/>
        <v>6.8395575758477225</v>
      </c>
      <c r="BH124" s="695">
        <f t="shared" si="47"/>
        <v>6.8395575758477225</v>
      </c>
      <c r="BI124" s="695">
        <f t="shared" si="47"/>
        <v>6.8395575758477225</v>
      </c>
      <c r="BJ124" s="695">
        <f t="shared" si="48"/>
        <v>6.8395575758477225</v>
      </c>
      <c r="BK124" s="695">
        <f t="shared" si="48"/>
        <v>6.8395575758477225</v>
      </c>
      <c r="BL124" s="695">
        <f t="shared" si="48"/>
        <v>6.8395575758477225</v>
      </c>
      <c r="BM124" s="695">
        <f t="shared" si="48"/>
        <v>6.8395575758477225</v>
      </c>
      <c r="BN124" s="699">
        <f t="shared" si="48"/>
        <v>6.8395575758477225</v>
      </c>
      <c r="BO124" s="699">
        <f t="shared" si="48"/>
        <v>6.8395575758477225</v>
      </c>
      <c r="BP124" s="699">
        <f t="shared" si="48"/>
        <v>6.8395575758477225</v>
      </c>
      <c r="BQ124" s="699">
        <f t="shared" si="48"/>
        <v>6.8395575758477225</v>
      </c>
      <c r="BR124" s="699">
        <f t="shared" si="48"/>
        <v>6.8395575758477225</v>
      </c>
      <c r="BS124" s="699">
        <f t="shared" si="48"/>
        <v>6.8395575758477225</v>
      </c>
    </row>
    <row r="125" spans="1:71" s="18" customFormat="1" ht="12.75" customHeight="1">
      <c r="A125" s="677">
        <v>0</v>
      </c>
      <c r="B125" s="681" t="s">
        <v>441</v>
      </c>
      <c r="C125" s="682" t="s">
        <v>627</v>
      </c>
      <c r="D125" s="684" t="s">
        <v>422</v>
      </c>
      <c r="E125" s="682"/>
      <c r="F125" s="686">
        <v>4.7911000000000001</v>
      </c>
      <c r="G125" s="690">
        <f>F125*(1+EIA_AEO_OilForecast_2026!D$16)</f>
        <v>3.6687883331450695</v>
      </c>
      <c r="H125" s="690">
        <f>G125*(1+EIA_AEO_OilForecast_2026!E$16)</f>
        <v>4.1748020998755715</v>
      </c>
      <c r="I125" s="690">
        <f>H125*(1+EIA_AEO_OilForecast_2026!F$16)</f>
        <v>4.4737524442951848</v>
      </c>
      <c r="J125" s="690">
        <f>I125*(1+EIA_AEO_OilForecast_2026!G$16)</f>
        <v>4.6646425586997662</v>
      </c>
      <c r="K125" s="690">
        <f>J125*(1+EIA_AEO_OilForecast_2026!H$16)</f>
        <v>4.7888921287287971</v>
      </c>
      <c r="L125" s="690">
        <f>K125*(1+EIA_AEO_OilForecast_2026!I$16)</f>
        <v>4.7286361138452708</v>
      </c>
      <c r="M125" s="690">
        <f>L125*(1+EIA_AEO_OilForecast_2026!J$16)</f>
        <v>4.7783163062020497</v>
      </c>
      <c r="N125" s="690">
        <f>M125*(1+EIA_AEO_OilForecast_2026!K$16)</f>
        <v>4.880247637946785</v>
      </c>
      <c r="O125" s="690">
        <f>N125*(1+EIA_AEO_OilForecast_2026!L$16)</f>
        <v>4.974655939928045</v>
      </c>
      <c r="P125" s="690">
        <f>O125*(1+EIA_AEO_OilForecast_2026!M$16)</f>
        <v>5.0169281954045477</v>
      </c>
      <c r="Q125" s="690">
        <f>P125*(1+EIA_AEO_OilForecast_2026!N$16)</f>
        <v>5.0854853120670498</v>
      </c>
      <c r="R125" s="690">
        <f>Q125*(1+EIA_AEO_OilForecast_2026!O$16)</f>
        <v>5.1582427674030171</v>
      </c>
      <c r="S125" s="690">
        <f>R125*(1+EIA_AEO_OilForecast_2026!P$16)</f>
        <v>5.220518607230372</v>
      </c>
      <c r="T125" s="690">
        <f>S125*(1+EIA_AEO_OilForecast_2026!Q$16)</f>
        <v>5.2542024331996808</v>
      </c>
      <c r="U125" s="690">
        <f>T125*(1+EIA_AEO_OilForecast_2026!R$16)</f>
        <v>5.3042243006589178</v>
      </c>
      <c r="V125" s="690">
        <f>U125*(1+EIA_AEO_OilForecast_2026!S$16)</f>
        <v>5.3718731028163687</v>
      </c>
      <c r="W125" s="690">
        <f>V125*(1+EIA_AEO_OilForecast_2026!T$16)</f>
        <v>5.3993502968556104</v>
      </c>
      <c r="X125" s="690">
        <f>W125*(1+EIA_AEO_OilForecast_2026!U$16)</f>
        <v>5.4632420701798052</v>
      </c>
      <c r="Y125" s="690">
        <f>X125*(1+EIA_AEO_OilForecast_2026!V$16)</f>
        <v>5.5333539335795177</v>
      </c>
      <c r="Z125" s="690">
        <f>Y125*(1+EIA_AEO_OilForecast_2026!W$16)</f>
        <v>5.6873875561527223</v>
      </c>
      <c r="AA125" s="690">
        <f>Z125*(1+EIA_AEO_OilForecast_2026!X$16)</f>
        <v>5.7763612677935843</v>
      </c>
      <c r="AB125" s="690">
        <f>AA125*(1+EIA_AEO_OilForecast_2026!Y$16)</f>
        <v>5.8639323170949726</v>
      </c>
      <c r="AC125" s="690">
        <f>AB125*(1+EIA_AEO_OilForecast_2026!Z$16)</f>
        <v>5.9582418524678378</v>
      </c>
      <c r="AD125" s="690">
        <f>AC125*(1+EIA_AEO_OilForecast_2026!AA$16)</f>
        <v>6.031974398243646</v>
      </c>
      <c r="AE125" s="690">
        <f>AD125*(1+EIA_AEO_OilForecast_2026!AB$16)</f>
        <v>6.1480308258243968</v>
      </c>
      <c r="AF125" s="694">
        <f t="shared" si="45"/>
        <v>6.1480308258243968</v>
      </c>
      <c r="AG125" s="694">
        <f t="shared" si="45"/>
        <v>6.1480308258243968</v>
      </c>
      <c r="AH125" s="694">
        <f t="shared" si="45"/>
        <v>6.1480308258243968</v>
      </c>
      <c r="AI125" s="694">
        <f t="shared" si="45"/>
        <v>6.1480308258243968</v>
      </c>
      <c r="AJ125" s="694">
        <f t="shared" si="45"/>
        <v>6.1480308258243968</v>
      </c>
      <c r="AK125" s="694">
        <f t="shared" si="45"/>
        <v>6.1480308258243968</v>
      </c>
      <c r="AL125" s="694">
        <f t="shared" si="45"/>
        <v>6.1480308258243968</v>
      </c>
      <c r="AM125" s="694">
        <f t="shared" si="45"/>
        <v>6.1480308258243968</v>
      </c>
      <c r="AN125" s="694">
        <f t="shared" si="45"/>
        <v>6.1480308258243968</v>
      </c>
      <c r="AO125" s="694">
        <f t="shared" si="45"/>
        <v>6.1480308258243968</v>
      </c>
      <c r="AP125" s="694">
        <f t="shared" si="46"/>
        <v>6.1480308258243968</v>
      </c>
      <c r="AQ125" s="694">
        <f t="shared" si="46"/>
        <v>6.1480308258243968</v>
      </c>
      <c r="AR125" s="694">
        <f t="shared" si="46"/>
        <v>6.1480308258243968</v>
      </c>
      <c r="AS125" s="694">
        <f t="shared" si="46"/>
        <v>6.1480308258243968</v>
      </c>
      <c r="AT125" s="694">
        <f t="shared" si="46"/>
        <v>6.1480308258243968</v>
      </c>
      <c r="AU125" s="694">
        <f t="shared" si="46"/>
        <v>6.1480308258243968</v>
      </c>
      <c r="AV125" s="694">
        <f t="shared" si="46"/>
        <v>6.1480308258243968</v>
      </c>
      <c r="AW125" s="694">
        <f t="shared" si="46"/>
        <v>6.1480308258243968</v>
      </c>
      <c r="AX125" s="694">
        <f t="shared" si="46"/>
        <v>6.1480308258243968</v>
      </c>
      <c r="AY125" s="694">
        <f t="shared" si="46"/>
        <v>6.1480308258243968</v>
      </c>
      <c r="AZ125" s="694">
        <f t="shared" si="47"/>
        <v>6.1480308258243968</v>
      </c>
      <c r="BA125" s="694">
        <f t="shared" si="47"/>
        <v>6.1480308258243968</v>
      </c>
      <c r="BB125" s="694">
        <f t="shared" si="47"/>
        <v>6.1480308258243968</v>
      </c>
      <c r="BC125" s="694">
        <f t="shared" si="47"/>
        <v>6.1480308258243968</v>
      </c>
      <c r="BD125" s="694">
        <f t="shared" si="47"/>
        <v>6.1480308258243968</v>
      </c>
      <c r="BE125" s="694">
        <f t="shared" si="47"/>
        <v>6.1480308258243968</v>
      </c>
      <c r="BF125" s="694">
        <f t="shared" si="47"/>
        <v>6.1480308258243968</v>
      </c>
      <c r="BG125" s="694">
        <f t="shared" si="47"/>
        <v>6.1480308258243968</v>
      </c>
      <c r="BH125" s="694">
        <f t="shared" si="47"/>
        <v>6.1480308258243968</v>
      </c>
      <c r="BI125" s="694">
        <f t="shared" si="47"/>
        <v>6.1480308258243968</v>
      </c>
      <c r="BJ125" s="694">
        <f t="shared" si="48"/>
        <v>6.1480308258243968</v>
      </c>
      <c r="BK125" s="694">
        <f t="shared" si="48"/>
        <v>6.1480308258243968</v>
      </c>
      <c r="BL125" s="694">
        <f t="shared" si="48"/>
        <v>6.1480308258243968</v>
      </c>
      <c r="BM125" s="694">
        <f t="shared" si="48"/>
        <v>6.1480308258243968</v>
      </c>
      <c r="BN125" s="698">
        <f t="shared" si="48"/>
        <v>6.1480308258243968</v>
      </c>
      <c r="BO125" s="698">
        <f t="shared" si="48"/>
        <v>6.1480308258243968</v>
      </c>
      <c r="BP125" s="698">
        <f t="shared" si="48"/>
        <v>6.1480308258243968</v>
      </c>
      <c r="BQ125" s="698">
        <f t="shared" si="48"/>
        <v>6.1480308258243968</v>
      </c>
      <c r="BR125" s="698">
        <f t="shared" si="48"/>
        <v>6.1480308258243968</v>
      </c>
      <c r="BS125" s="698">
        <f t="shared" si="48"/>
        <v>6.1480308258243968</v>
      </c>
    </row>
    <row r="126" spans="1:71" s="63" customFormat="1" ht="12.75" customHeight="1">
      <c r="A126" s="678">
        <v>0</v>
      </c>
      <c r="B126" s="680" t="s">
        <v>628</v>
      </c>
      <c r="C126" s="492" t="s">
        <v>629</v>
      </c>
      <c r="D126" s="683" t="s">
        <v>419</v>
      </c>
      <c r="E126" s="492"/>
      <c r="F126" s="687">
        <v>5.5263039999999997</v>
      </c>
      <c r="G126" s="691">
        <f>F126*(1+EIA_AEO_OilForecast_2026!D$16)</f>
        <v>4.2317713344770365</v>
      </c>
      <c r="H126" s="691">
        <f>G126*(1+EIA_AEO_OilForecast_2026!E$16)</f>
        <v>4.8154339387094334</v>
      </c>
      <c r="I126" s="691">
        <f>H126*(1+EIA_AEO_OilForecast_2026!F$16)</f>
        <v>5.1602588190432792</v>
      </c>
      <c r="J126" s="691">
        <f>I126*(1+EIA_AEO_OilForecast_2026!G$16)</f>
        <v>5.38044140817615</v>
      </c>
      <c r="K126" s="691">
        <f>J126*(1+EIA_AEO_OilForecast_2026!H$16)</f>
        <v>5.523757326409898</v>
      </c>
      <c r="L126" s="691">
        <f>K126*(1+EIA_AEO_OilForecast_2026!I$16)</f>
        <v>5.4542549039860519</v>
      </c>
      <c r="M126" s="691">
        <f>L126*(1+EIA_AEO_OilForecast_2026!J$16)</f>
        <v>5.511558622493709</v>
      </c>
      <c r="N126" s="691">
        <f>M126*(1+EIA_AEO_OilForecast_2026!K$16)</f>
        <v>5.6291315235699244</v>
      </c>
      <c r="O126" s="691">
        <f>N126*(1+EIA_AEO_OilForecast_2026!L$16)</f>
        <v>5.7380269707265787</v>
      </c>
      <c r="P126" s="691">
        <f>O126*(1+EIA_AEO_OilForecast_2026!M$16)</f>
        <v>5.7867859894339366</v>
      </c>
      <c r="Q126" s="691">
        <f>P126*(1+EIA_AEO_OilForecast_2026!N$16)</f>
        <v>5.8658633345197106</v>
      </c>
      <c r="R126" s="691">
        <f>Q126*(1+EIA_AEO_OilForecast_2026!O$16)</f>
        <v>5.9497855687567291</v>
      </c>
      <c r="S126" s="691">
        <f>R126*(1+EIA_AEO_OilForecast_2026!P$16)</f>
        <v>6.021617762353455</v>
      </c>
      <c r="T126" s="691">
        <f>S126*(1+EIA_AEO_OilForecast_2026!Q$16)</f>
        <v>6.0604704396487517</v>
      </c>
      <c r="U126" s="691">
        <f>T126*(1+EIA_AEO_OilForecast_2026!R$16)</f>
        <v>6.1181682639954467</v>
      </c>
      <c r="V126" s="691">
        <f>U126*(1+EIA_AEO_OilForecast_2026!S$16)</f>
        <v>6.1961979118754593</v>
      </c>
      <c r="W126" s="691">
        <f>V126*(1+EIA_AEO_OilForecast_2026!T$16)</f>
        <v>6.2278915369986745</v>
      </c>
      <c r="X126" s="691">
        <f>W126*(1+EIA_AEO_OilForecast_2026!U$16)</f>
        <v>6.3015876323606141</v>
      </c>
      <c r="Y126" s="691">
        <f>X126*(1+EIA_AEO_OilForecast_2026!V$16)</f>
        <v>6.3824583032197655</v>
      </c>
      <c r="Z126" s="691">
        <f>Y126*(1+EIA_AEO_OilForecast_2026!W$16)</f>
        <v>6.5601286971920869</v>
      </c>
      <c r="AA126" s="691">
        <f>Z126*(1+EIA_AEO_OilForecast_2026!X$16)</f>
        <v>6.6627556051121353</v>
      </c>
      <c r="AB126" s="691">
        <f>AA126*(1+EIA_AEO_OilForecast_2026!Y$16)</f>
        <v>6.7637646093154418</v>
      </c>
      <c r="AC126" s="691">
        <f>AB126*(1+EIA_AEO_OilForecast_2026!Z$16)</f>
        <v>6.8725461339275782</v>
      </c>
      <c r="AD126" s="691">
        <f>AC126*(1+EIA_AEO_OilForecast_2026!AA$16)</f>
        <v>6.957593088207604</v>
      </c>
      <c r="AE126" s="691">
        <f>AD126*(1+EIA_AEO_OilForecast_2026!AB$16)</f>
        <v>7.091458609688102</v>
      </c>
      <c r="AF126" s="695">
        <f t="shared" ref="AF126:AO135" si="49">$AE126</f>
        <v>7.091458609688102</v>
      </c>
      <c r="AG126" s="695">
        <f t="shared" si="49"/>
        <v>7.091458609688102</v>
      </c>
      <c r="AH126" s="695">
        <f t="shared" si="49"/>
        <v>7.091458609688102</v>
      </c>
      <c r="AI126" s="695">
        <f t="shared" si="49"/>
        <v>7.091458609688102</v>
      </c>
      <c r="AJ126" s="695">
        <f t="shared" si="49"/>
        <v>7.091458609688102</v>
      </c>
      <c r="AK126" s="695">
        <f t="shared" si="49"/>
        <v>7.091458609688102</v>
      </c>
      <c r="AL126" s="695">
        <f t="shared" si="49"/>
        <v>7.091458609688102</v>
      </c>
      <c r="AM126" s="695">
        <f t="shared" si="49"/>
        <v>7.091458609688102</v>
      </c>
      <c r="AN126" s="695">
        <f t="shared" si="49"/>
        <v>7.091458609688102</v>
      </c>
      <c r="AO126" s="695">
        <f t="shared" si="49"/>
        <v>7.091458609688102</v>
      </c>
      <c r="AP126" s="695">
        <f t="shared" ref="AP126:AY135" si="50">$AE126</f>
        <v>7.091458609688102</v>
      </c>
      <c r="AQ126" s="695">
        <f t="shared" si="50"/>
        <v>7.091458609688102</v>
      </c>
      <c r="AR126" s="695">
        <f t="shared" si="50"/>
        <v>7.091458609688102</v>
      </c>
      <c r="AS126" s="695">
        <f t="shared" si="50"/>
        <v>7.091458609688102</v>
      </c>
      <c r="AT126" s="695">
        <f t="shared" si="50"/>
        <v>7.091458609688102</v>
      </c>
      <c r="AU126" s="695">
        <f t="shared" si="50"/>
        <v>7.091458609688102</v>
      </c>
      <c r="AV126" s="695">
        <f t="shared" si="50"/>
        <v>7.091458609688102</v>
      </c>
      <c r="AW126" s="695">
        <f t="shared" si="50"/>
        <v>7.091458609688102</v>
      </c>
      <c r="AX126" s="695">
        <f t="shared" si="50"/>
        <v>7.091458609688102</v>
      </c>
      <c r="AY126" s="695">
        <f t="shared" si="50"/>
        <v>7.091458609688102</v>
      </c>
      <c r="AZ126" s="695">
        <f t="shared" ref="AZ126:BI135" si="51">$AE126</f>
        <v>7.091458609688102</v>
      </c>
      <c r="BA126" s="695">
        <f t="shared" si="51"/>
        <v>7.091458609688102</v>
      </c>
      <c r="BB126" s="695">
        <f t="shared" si="51"/>
        <v>7.091458609688102</v>
      </c>
      <c r="BC126" s="695">
        <f t="shared" si="51"/>
        <v>7.091458609688102</v>
      </c>
      <c r="BD126" s="695">
        <f t="shared" si="51"/>
        <v>7.091458609688102</v>
      </c>
      <c r="BE126" s="695">
        <f t="shared" si="51"/>
        <v>7.091458609688102</v>
      </c>
      <c r="BF126" s="695">
        <f t="shared" si="51"/>
        <v>7.091458609688102</v>
      </c>
      <c r="BG126" s="695">
        <f t="shared" si="51"/>
        <v>7.091458609688102</v>
      </c>
      <c r="BH126" s="695">
        <f t="shared" si="51"/>
        <v>7.091458609688102</v>
      </c>
      <c r="BI126" s="695">
        <f t="shared" si="51"/>
        <v>7.091458609688102</v>
      </c>
      <c r="BJ126" s="695">
        <f t="shared" ref="BJ126:BS135" si="52">$AE126</f>
        <v>7.091458609688102</v>
      </c>
      <c r="BK126" s="695">
        <f t="shared" si="52"/>
        <v>7.091458609688102</v>
      </c>
      <c r="BL126" s="695">
        <f t="shared" si="52"/>
        <v>7.091458609688102</v>
      </c>
      <c r="BM126" s="695">
        <f t="shared" si="52"/>
        <v>7.091458609688102</v>
      </c>
      <c r="BN126" s="699">
        <f t="shared" si="52"/>
        <v>7.091458609688102</v>
      </c>
      <c r="BO126" s="699">
        <f t="shared" si="52"/>
        <v>7.091458609688102</v>
      </c>
      <c r="BP126" s="699">
        <f t="shared" si="52"/>
        <v>7.091458609688102</v>
      </c>
      <c r="BQ126" s="699">
        <f t="shared" si="52"/>
        <v>7.091458609688102</v>
      </c>
      <c r="BR126" s="699">
        <f t="shared" si="52"/>
        <v>7.091458609688102</v>
      </c>
      <c r="BS126" s="699">
        <f t="shared" si="52"/>
        <v>7.091458609688102</v>
      </c>
    </row>
    <row r="127" spans="1:71" s="18" customFormat="1" ht="12.75" customHeight="1">
      <c r="A127" s="677">
        <v>0</v>
      </c>
      <c r="B127" s="681" t="s">
        <v>441</v>
      </c>
      <c r="C127" s="682" t="s">
        <v>630</v>
      </c>
      <c r="D127" s="684" t="s">
        <v>422</v>
      </c>
      <c r="E127" s="682" t="s">
        <v>570</v>
      </c>
      <c r="F127" s="686">
        <v>9.1199999999999992</v>
      </c>
      <c r="G127" s="690">
        <f>F127*(1+EIA_AEO_OilForecast_2026!D$16)</f>
        <v>6.9836466778574913</v>
      </c>
      <c r="H127" s="690">
        <f>G127*(1+EIA_AEO_OilForecast_2026!E$16)</f>
        <v>7.9468587904375196</v>
      </c>
      <c r="I127" s="690">
        <f>H127*(1+EIA_AEO_OilForecast_2026!F$16)</f>
        <v>8.5159195783790942</v>
      </c>
      <c r="J127" s="690">
        <f>I127*(1+EIA_AEO_OilForecast_2026!G$16)</f>
        <v>8.8792845349380851</v>
      </c>
      <c r="K127" s="690">
        <f>J127*(1+EIA_AEO_OilForecast_2026!H$16)</f>
        <v>9.1157972519894432</v>
      </c>
      <c r="L127" s="690">
        <f>K127*(1+EIA_AEO_OilForecast_2026!I$16)</f>
        <v>9.0010981524637064</v>
      </c>
      <c r="M127" s="690">
        <f>L127*(1+EIA_AEO_OilForecast_2026!J$16)</f>
        <v>9.0956658622367907</v>
      </c>
      <c r="N127" s="690">
        <f>M127*(1+EIA_AEO_OilForecast_2026!K$16)</f>
        <v>9.2896951551991549</v>
      </c>
      <c r="O127" s="690">
        <f>N127*(1+EIA_AEO_OilForecast_2026!L$16)</f>
        <v>9.4694041393717026</v>
      </c>
      <c r="P127" s="690">
        <f>O127*(1+EIA_AEO_OilForecast_2026!M$16)</f>
        <v>9.5498706230488768</v>
      </c>
      <c r="Q127" s="690">
        <f>P127*(1+EIA_AEO_OilForecast_2026!N$16)</f>
        <v>9.6803711143686186</v>
      </c>
      <c r="R127" s="690">
        <f>Q127*(1+EIA_AEO_OilForecast_2026!O$16)</f>
        <v>9.8188670740989572</v>
      </c>
      <c r="S127" s="690">
        <f>R127*(1+EIA_AEO_OilForecast_2026!P$16)</f>
        <v>9.9374109699110829</v>
      </c>
      <c r="T127" s="690">
        <f>S127*(1+EIA_AEO_OilForecast_2026!Q$16)</f>
        <v>10.00152912499866</v>
      </c>
      <c r="U127" s="690">
        <f>T127*(1+EIA_AEO_OilForecast_2026!R$16)</f>
        <v>10.096747223395321</v>
      </c>
      <c r="V127" s="690">
        <f>U127*(1+EIA_AEO_OilForecast_2026!S$16)</f>
        <v>10.225518711294956</v>
      </c>
      <c r="W127" s="690">
        <f>V127*(1+EIA_AEO_OilForecast_2026!T$16)</f>
        <v>10.277822359650841</v>
      </c>
      <c r="X127" s="690">
        <f>W127*(1+EIA_AEO_OilForecast_2026!U$16)</f>
        <v>10.399442232481016</v>
      </c>
      <c r="Y127" s="690">
        <f>X127*(1+EIA_AEO_OilForecast_2026!V$16)</f>
        <v>10.532902230019237</v>
      </c>
      <c r="Z127" s="690">
        <f>Y127*(1+EIA_AEO_OilForecast_2026!W$16)</f>
        <v>10.826109768552691</v>
      </c>
      <c r="AA127" s="690">
        <f>Z127*(1+EIA_AEO_OilForecast_2026!X$16)</f>
        <v>10.995473849904503</v>
      </c>
      <c r="AB127" s="690">
        <f>AA127*(1+EIA_AEO_OilForecast_2026!Y$16)</f>
        <v>11.162167922169466</v>
      </c>
      <c r="AC127" s="690">
        <f>AB127*(1+EIA_AEO_OilForecast_2026!Z$16)</f>
        <v>11.341688901193184</v>
      </c>
      <c r="AD127" s="690">
        <f>AC127*(1+EIA_AEO_OilForecast_2026!AA$16)</f>
        <v>11.482040974302777</v>
      </c>
      <c r="AE127" s="690">
        <f>AD127*(1+EIA_AEO_OilForecast_2026!AB$16)</f>
        <v>11.702957803326685</v>
      </c>
      <c r="AF127" s="694">
        <f t="shared" si="49"/>
        <v>11.702957803326685</v>
      </c>
      <c r="AG127" s="694">
        <f t="shared" si="49"/>
        <v>11.702957803326685</v>
      </c>
      <c r="AH127" s="694">
        <f t="shared" si="49"/>
        <v>11.702957803326685</v>
      </c>
      <c r="AI127" s="694">
        <f t="shared" si="49"/>
        <v>11.702957803326685</v>
      </c>
      <c r="AJ127" s="694">
        <f t="shared" si="49"/>
        <v>11.702957803326685</v>
      </c>
      <c r="AK127" s="694">
        <f t="shared" si="49"/>
        <v>11.702957803326685</v>
      </c>
      <c r="AL127" s="694">
        <f t="shared" si="49"/>
        <v>11.702957803326685</v>
      </c>
      <c r="AM127" s="694">
        <f t="shared" si="49"/>
        <v>11.702957803326685</v>
      </c>
      <c r="AN127" s="694">
        <f t="shared" si="49"/>
        <v>11.702957803326685</v>
      </c>
      <c r="AO127" s="694">
        <f t="shared" si="49"/>
        <v>11.702957803326685</v>
      </c>
      <c r="AP127" s="694">
        <f t="shared" si="50"/>
        <v>11.702957803326685</v>
      </c>
      <c r="AQ127" s="694">
        <f t="shared" si="50"/>
        <v>11.702957803326685</v>
      </c>
      <c r="AR127" s="694">
        <f t="shared" si="50"/>
        <v>11.702957803326685</v>
      </c>
      <c r="AS127" s="694">
        <f t="shared" si="50"/>
        <v>11.702957803326685</v>
      </c>
      <c r="AT127" s="694">
        <f t="shared" si="50"/>
        <v>11.702957803326685</v>
      </c>
      <c r="AU127" s="694">
        <f t="shared" si="50"/>
        <v>11.702957803326685</v>
      </c>
      <c r="AV127" s="694">
        <f t="shared" si="50"/>
        <v>11.702957803326685</v>
      </c>
      <c r="AW127" s="694">
        <f t="shared" si="50"/>
        <v>11.702957803326685</v>
      </c>
      <c r="AX127" s="694">
        <f t="shared" si="50"/>
        <v>11.702957803326685</v>
      </c>
      <c r="AY127" s="694">
        <f t="shared" si="50"/>
        <v>11.702957803326685</v>
      </c>
      <c r="AZ127" s="694">
        <f t="shared" si="51"/>
        <v>11.702957803326685</v>
      </c>
      <c r="BA127" s="694">
        <f t="shared" si="51"/>
        <v>11.702957803326685</v>
      </c>
      <c r="BB127" s="694">
        <f t="shared" si="51"/>
        <v>11.702957803326685</v>
      </c>
      <c r="BC127" s="694">
        <f t="shared" si="51"/>
        <v>11.702957803326685</v>
      </c>
      <c r="BD127" s="694">
        <f t="shared" si="51"/>
        <v>11.702957803326685</v>
      </c>
      <c r="BE127" s="694">
        <f t="shared" si="51"/>
        <v>11.702957803326685</v>
      </c>
      <c r="BF127" s="694">
        <f t="shared" si="51"/>
        <v>11.702957803326685</v>
      </c>
      <c r="BG127" s="694">
        <f t="shared" si="51"/>
        <v>11.702957803326685</v>
      </c>
      <c r="BH127" s="694">
        <f t="shared" si="51"/>
        <v>11.702957803326685</v>
      </c>
      <c r="BI127" s="694">
        <f t="shared" si="51"/>
        <v>11.702957803326685</v>
      </c>
      <c r="BJ127" s="694">
        <f t="shared" si="52"/>
        <v>11.702957803326685</v>
      </c>
      <c r="BK127" s="694">
        <f t="shared" si="52"/>
        <v>11.702957803326685</v>
      </c>
      <c r="BL127" s="694">
        <f t="shared" si="52"/>
        <v>11.702957803326685</v>
      </c>
      <c r="BM127" s="694">
        <f t="shared" si="52"/>
        <v>11.702957803326685</v>
      </c>
      <c r="BN127" s="698">
        <f t="shared" si="52"/>
        <v>11.702957803326685</v>
      </c>
      <c r="BO127" s="698">
        <f t="shared" si="52"/>
        <v>11.702957803326685</v>
      </c>
      <c r="BP127" s="698">
        <f t="shared" si="52"/>
        <v>11.702957803326685</v>
      </c>
      <c r="BQ127" s="698">
        <f t="shared" si="52"/>
        <v>11.702957803326685</v>
      </c>
      <c r="BR127" s="698">
        <f t="shared" si="52"/>
        <v>11.702957803326685</v>
      </c>
      <c r="BS127" s="698">
        <f t="shared" si="52"/>
        <v>11.702957803326685</v>
      </c>
    </row>
    <row r="128" spans="1:71" s="63" customFormat="1" ht="12.75" customHeight="1">
      <c r="A128" s="678">
        <v>0</v>
      </c>
      <c r="B128" s="680" t="s">
        <v>631</v>
      </c>
      <c r="C128" s="492" t="s">
        <v>632</v>
      </c>
      <c r="D128" s="683" t="s">
        <v>419</v>
      </c>
      <c r="E128" s="492"/>
      <c r="F128" s="687">
        <v>7.3372000000000002</v>
      </c>
      <c r="G128" s="691">
        <f>F128*(1+EIA_AEO_OilForecast_2026!D$16)</f>
        <v>5.6184662724535084</v>
      </c>
      <c r="H128" s="691">
        <f>G128*(1+EIA_AEO_OilForecast_2026!E$16)</f>
        <v>6.3933873154822569</v>
      </c>
      <c r="I128" s="691">
        <f>H128*(1+EIA_AEO_OilForecast_2026!F$16)</f>
        <v>6.8512067029038484</v>
      </c>
      <c r="J128" s="691">
        <f>I128*(1+EIA_AEO_OilForecast_2026!G$16)</f>
        <v>7.1435401852793561</v>
      </c>
      <c r="K128" s="691">
        <f>J128*(1+EIA_AEO_OilForecast_2026!H$16)</f>
        <v>7.3338188154930863</v>
      </c>
      <c r="L128" s="691">
        <f>K128*(1+EIA_AEO_OilForecast_2026!I$16)</f>
        <v>7.2415413776597273</v>
      </c>
      <c r="M128" s="691">
        <f>L128*(1+EIA_AEO_OilForecast_2026!J$16)</f>
        <v>7.3176227592548004</v>
      </c>
      <c r="N128" s="691">
        <f>M128*(1+EIA_AEO_OilForecast_2026!K$16)</f>
        <v>7.473722729465706</v>
      </c>
      <c r="O128" s="691">
        <f>N128*(1+EIA_AEO_OilForecast_2026!L$16)</f>
        <v>7.6183017600217164</v>
      </c>
      <c r="P128" s="691">
        <f>O128*(1+EIA_AEO_OilForecast_2026!M$16)</f>
        <v>7.6830384578326987</v>
      </c>
      <c r="Q128" s="691">
        <f>P128*(1+EIA_AEO_OilForecast_2026!N$16)</f>
        <v>7.7880283925817348</v>
      </c>
      <c r="R128" s="691">
        <f>Q128*(1+EIA_AEO_OilForecast_2026!O$16)</f>
        <v>7.8994508219384709</v>
      </c>
      <c r="S128" s="691">
        <f>R128*(1+EIA_AEO_OilForecast_2026!P$16)</f>
        <v>7.9948214658367966</v>
      </c>
      <c r="T128" s="691">
        <f>S128*(1+EIA_AEO_OilForecast_2026!Q$16)</f>
        <v>8.0464056464846667</v>
      </c>
      <c r="U128" s="691">
        <f>T128*(1+EIA_AEO_OilForecast_2026!R$16)</f>
        <v>8.1230102771377339</v>
      </c>
      <c r="V128" s="691">
        <f>U128*(1+EIA_AEO_OilForecast_2026!S$16)</f>
        <v>8.2266091983019027</v>
      </c>
      <c r="W128" s="691">
        <f>V128*(1+EIA_AEO_OilForecast_2026!T$16)</f>
        <v>8.2686884010120778</v>
      </c>
      <c r="X128" s="691">
        <f>W128*(1+EIA_AEO_OilForecast_2026!U$16)</f>
        <v>8.3665337223859346</v>
      </c>
      <c r="Y128" s="691">
        <f>X128*(1+EIA_AEO_OilForecast_2026!V$16)</f>
        <v>8.4739046318088995</v>
      </c>
      <c r="Z128" s="691">
        <f>Y128*(1+EIA_AEO_OilForecast_2026!W$16)</f>
        <v>8.7097952405509655</v>
      </c>
      <c r="AA128" s="691">
        <f>Z128*(1+EIA_AEO_OilForecast_2026!X$16)</f>
        <v>8.8460516152981707</v>
      </c>
      <c r="AB128" s="691">
        <f>AA128*(1+EIA_AEO_OilForecast_2026!Y$16)</f>
        <v>8.9801599208927421</v>
      </c>
      <c r="AC128" s="691">
        <f>AB128*(1+EIA_AEO_OilForecast_2026!Z$16)</f>
        <v>9.1245876980081828</v>
      </c>
      <c r="AD128" s="691">
        <f>AC128*(1+EIA_AEO_OilForecast_2026!AA$16)</f>
        <v>9.2375034031419236</v>
      </c>
      <c r="AE128" s="691">
        <f>AD128*(1+EIA_AEO_OilForecast_2026!AB$16)</f>
        <v>9.4152348678255002</v>
      </c>
      <c r="AF128" s="695">
        <f t="shared" si="49"/>
        <v>9.4152348678255002</v>
      </c>
      <c r="AG128" s="695">
        <f t="shared" si="49"/>
        <v>9.4152348678255002</v>
      </c>
      <c r="AH128" s="695">
        <f t="shared" si="49"/>
        <v>9.4152348678255002</v>
      </c>
      <c r="AI128" s="695">
        <f t="shared" si="49"/>
        <v>9.4152348678255002</v>
      </c>
      <c r="AJ128" s="695">
        <f t="shared" si="49"/>
        <v>9.4152348678255002</v>
      </c>
      <c r="AK128" s="695">
        <f t="shared" si="49"/>
        <v>9.4152348678255002</v>
      </c>
      <c r="AL128" s="695">
        <f t="shared" si="49"/>
        <v>9.4152348678255002</v>
      </c>
      <c r="AM128" s="695">
        <f t="shared" si="49"/>
        <v>9.4152348678255002</v>
      </c>
      <c r="AN128" s="695">
        <f t="shared" si="49"/>
        <v>9.4152348678255002</v>
      </c>
      <c r="AO128" s="695">
        <f t="shared" si="49"/>
        <v>9.4152348678255002</v>
      </c>
      <c r="AP128" s="695">
        <f t="shared" si="50"/>
        <v>9.4152348678255002</v>
      </c>
      <c r="AQ128" s="695">
        <f t="shared" si="50"/>
        <v>9.4152348678255002</v>
      </c>
      <c r="AR128" s="695">
        <f t="shared" si="50"/>
        <v>9.4152348678255002</v>
      </c>
      <c r="AS128" s="695">
        <f t="shared" si="50"/>
        <v>9.4152348678255002</v>
      </c>
      <c r="AT128" s="695">
        <f t="shared" si="50"/>
        <v>9.4152348678255002</v>
      </c>
      <c r="AU128" s="695">
        <f t="shared" si="50"/>
        <v>9.4152348678255002</v>
      </c>
      <c r="AV128" s="695">
        <f t="shared" si="50"/>
        <v>9.4152348678255002</v>
      </c>
      <c r="AW128" s="695">
        <f t="shared" si="50"/>
        <v>9.4152348678255002</v>
      </c>
      <c r="AX128" s="695">
        <f t="shared" si="50"/>
        <v>9.4152348678255002</v>
      </c>
      <c r="AY128" s="695">
        <f t="shared" si="50"/>
        <v>9.4152348678255002</v>
      </c>
      <c r="AZ128" s="695">
        <f t="shared" si="51"/>
        <v>9.4152348678255002</v>
      </c>
      <c r="BA128" s="695">
        <f t="shared" si="51"/>
        <v>9.4152348678255002</v>
      </c>
      <c r="BB128" s="695">
        <f t="shared" si="51"/>
        <v>9.4152348678255002</v>
      </c>
      <c r="BC128" s="695">
        <f t="shared" si="51"/>
        <v>9.4152348678255002</v>
      </c>
      <c r="BD128" s="695">
        <f t="shared" si="51"/>
        <v>9.4152348678255002</v>
      </c>
      <c r="BE128" s="695">
        <f t="shared" si="51"/>
        <v>9.4152348678255002</v>
      </c>
      <c r="BF128" s="695">
        <f t="shared" si="51"/>
        <v>9.4152348678255002</v>
      </c>
      <c r="BG128" s="695">
        <f t="shared" si="51"/>
        <v>9.4152348678255002</v>
      </c>
      <c r="BH128" s="695">
        <f t="shared" si="51"/>
        <v>9.4152348678255002</v>
      </c>
      <c r="BI128" s="695">
        <f t="shared" si="51"/>
        <v>9.4152348678255002</v>
      </c>
      <c r="BJ128" s="695">
        <f t="shared" si="52"/>
        <v>9.4152348678255002</v>
      </c>
      <c r="BK128" s="695">
        <f t="shared" si="52"/>
        <v>9.4152348678255002</v>
      </c>
      <c r="BL128" s="695">
        <f t="shared" si="52"/>
        <v>9.4152348678255002</v>
      </c>
      <c r="BM128" s="695">
        <f t="shared" si="52"/>
        <v>9.4152348678255002</v>
      </c>
      <c r="BN128" s="699">
        <f t="shared" si="52"/>
        <v>9.4152348678255002</v>
      </c>
      <c r="BO128" s="699">
        <f t="shared" si="52"/>
        <v>9.4152348678255002</v>
      </c>
      <c r="BP128" s="699">
        <f t="shared" si="52"/>
        <v>9.4152348678255002</v>
      </c>
      <c r="BQ128" s="699">
        <f t="shared" si="52"/>
        <v>9.4152348678255002</v>
      </c>
      <c r="BR128" s="699">
        <f t="shared" si="52"/>
        <v>9.4152348678255002</v>
      </c>
      <c r="BS128" s="699">
        <f t="shared" si="52"/>
        <v>9.4152348678255002</v>
      </c>
    </row>
    <row r="129" spans="1:71" s="18" customFormat="1" ht="12.75" customHeight="1">
      <c r="A129" s="677">
        <v>0</v>
      </c>
      <c r="B129" s="681" t="s">
        <v>633</v>
      </c>
      <c r="C129" s="682" t="s">
        <v>634</v>
      </c>
      <c r="D129" s="684" t="s">
        <v>419</v>
      </c>
      <c r="E129" s="682"/>
      <c r="F129" s="686">
        <v>8.1140129999999999</v>
      </c>
      <c r="G129" s="690">
        <f>F129*(1+EIA_AEO_OilForecast_2026!D$16)</f>
        <v>6.2133113960024673</v>
      </c>
      <c r="H129" s="690">
        <f>G129*(1+EIA_AEO_OilForecast_2026!E$16)</f>
        <v>7.0702758261813949</v>
      </c>
      <c r="I129" s="690">
        <f>H129*(1+EIA_AEO_OilForecast_2026!F$16)</f>
        <v>7.5765660269651862</v>
      </c>
      <c r="J129" s="690">
        <f>I129*(1+EIA_AEO_OilForecast_2026!G$16)</f>
        <v>7.8998497968406349</v>
      </c>
      <c r="K129" s="690">
        <f>J129*(1+EIA_AEO_OilForecast_2026!H$16)</f>
        <v>8.1102738385972177</v>
      </c>
      <c r="L129" s="690">
        <f>K129*(1+EIA_AEO_OilForecast_2026!I$16)</f>
        <v>8.0082266911586082</v>
      </c>
      <c r="M129" s="690">
        <f>L129*(1+EIA_AEO_OilForecast_2026!J$16)</f>
        <v>8.092363053711134</v>
      </c>
      <c r="N129" s="690">
        <f>M129*(1+EIA_AEO_OilForecast_2026!K$16)</f>
        <v>8.2649898306275187</v>
      </c>
      <c r="O129" s="690">
        <f>N129*(1+EIA_AEO_OilForecast_2026!L$16)</f>
        <v>8.4248759088942773</v>
      </c>
      <c r="P129" s="690">
        <f>O129*(1+EIA_AEO_OilForecast_2026!M$16)</f>
        <v>8.4964664894448116</v>
      </c>
      <c r="Q129" s="690">
        <f>P129*(1+EIA_AEO_OilForecast_2026!N$16)</f>
        <v>8.6125720467995013</v>
      </c>
      <c r="R129" s="690">
        <f>Q129*(1+EIA_AEO_OilForecast_2026!O$16)</f>
        <v>8.7357911276875981</v>
      </c>
      <c r="S129" s="690">
        <f>R129*(1+EIA_AEO_OilForecast_2026!P$16)</f>
        <v>8.8412589688817036</v>
      </c>
      <c r="T129" s="690">
        <f>S129*(1+EIA_AEO_OilForecast_2026!Q$16)</f>
        <v>8.89830453290765</v>
      </c>
      <c r="U129" s="690">
        <f>T129*(1+EIA_AEO_OilForecast_2026!R$16)</f>
        <v>8.9830195425815305</v>
      </c>
      <c r="V129" s="690">
        <f>U129*(1+EIA_AEO_OilForecast_2026!S$16)</f>
        <v>9.0975868152621224</v>
      </c>
      <c r="W129" s="690">
        <f>V129*(1+EIA_AEO_OilForecast_2026!T$16)</f>
        <v>9.1441210787168465</v>
      </c>
      <c r="X129" s="690">
        <f>W129*(1+EIA_AEO_OilForecast_2026!U$16)</f>
        <v>9.2523255994627238</v>
      </c>
      <c r="Y129" s="690">
        <f>X129*(1+EIA_AEO_OilForecast_2026!V$16)</f>
        <v>9.3710642129501256</v>
      </c>
      <c r="Z129" s="690">
        <f>Y129*(1+EIA_AEO_OilForecast_2026!W$16)</f>
        <v>9.6319293203359191</v>
      </c>
      <c r="AA129" s="690">
        <f>Z129*(1+EIA_AEO_OilForecast_2026!X$16)</f>
        <v>9.7826115964128544</v>
      </c>
      <c r="AB129" s="690">
        <f>AA129*(1+EIA_AEO_OilForecast_2026!Y$16)</f>
        <v>9.9309183803361929</v>
      </c>
      <c r="AC129" s="690">
        <f>AB129*(1+EIA_AEO_OilForecast_2026!Z$16)</f>
        <v>10.090637191473382</v>
      </c>
      <c r="AD129" s="690">
        <f>AC129*(1+EIA_AEO_OilForecast_2026!AA$16)</f>
        <v>10.215507646055421</v>
      </c>
      <c r="AE129" s="690">
        <f>AD129*(1+EIA_AEO_OilForecast_2026!AB$16)</f>
        <v>10.41205611344783</v>
      </c>
      <c r="AF129" s="694">
        <f t="shared" si="49"/>
        <v>10.41205611344783</v>
      </c>
      <c r="AG129" s="694">
        <f t="shared" si="49"/>
        <v>10.41205611344783</v>
      </c>
      <c r="AH129" s="694">
        <f t="shared" si="49"/>
        <v>10.41205611344783</v>
      </c>
      <c r="AI129" s="694">
        <f t="shared" si="49"/>
        <v>10.41205611344783</v>
      </c>
      <c r="AJ129" s="694">
        <f t="shared" si="49"/>
        <v>10.41205611344783</v>
      </c>
      <c r="AK129" s="694">
        <f t="shared" si="49"/>
        <v>10.41205611344783</v>
      </c>
      <c r="AL129" s="694">
        <f t="shared" si="49"/>
        <v>10.41205611344783</v>
      </c>
      <c r="AM129" s="694">
        <f t="shared" si="49"/>
        <v>10.41205611344783</v>
      </c>
      <c r="AN129" s="694">
        <f t="shared" si="49"/>
        <v>10.41205611344783</v>
      </c>
      <c r="AO129" s="694">
        <f t="shared" si="49"/>
        <v>10.41205611344783</v>
      </c>
      <c r="AP129" s="694">
        <f t="shared" si="50"/>
        <v>10.41205611344783</v>
      </c>
      <c r="AQ129" s="694">
        <f t="shared" si="50"/>
        <v>10.41205611344783</v>
      </c>
      <c r="AR129" s="694">
        <f t="shared" si="50"/>
        <v>10.41205611344783</v>
      </c>
      <c r="AS129" s="694">
        <f t="shared" si="50"/>
        <v>10.41205611344783</v>
      </c>
      <c r="AT129" s="694">
        <f t="shared" si="50"/>
        <v>10.41205611344783</v>
      </c>
      <c r="AU129" s="694">
        <f t="shared" si="50"/>
        <v>10.41205611344783</v>
      </c>
      <c r="AV129" s="694">
        <f t="shared" si="50"/>
        <v>10.41205611344783</v>
      </c>
      <c r="AW129" s="694">
        <f t="shared" si="50"/>
        <v>10.41205611344783</v>
      </c>
      <c r="AX129" s="694">
        <f t="shared" si="50"/>
        <v>10.41205611344783</v>
      </c>
      <c r="AY129" s="694">
        <f t="shared" si="50"/>
        <v>10.41205611344783</v>
      </c>
      <c r="AZ129" s="694">
        <f t="shared" si="51"/>
        <v>10.41205611344783</v>
      </c>
      <c r="BA129" s="694">
        <f t="shared" si="51"/>
        <v>10.41205611344783</v>
      </c>
      <c r="BB129" s="694">
        <f t="shared" si="51"/>
        <v>10.41205611344783</v>
      </c>
      <c r="BC129" s="694">
        <f t="shared" si="51"/>
        <v>10.41205611344783</v>
      </c>
      <c r="BD129" s="694">
        <f t="shared" si="51"/>
        <v>10.41205611344783</v>
      </c>
      <c r="BE129" s="694">
        <f t="shared" si="51"/>
        <v>10.41205611344783</v>
      </c>
      <c r="BF129" s="694">
        <f t="shared" si="51"/>
        <v>10.41205611344783</v>
      </c>
      <c r="BG129" s="694">
        <f t="shared" si="51"/>
        <v>10.41205611344783</v>
      </c>
      <c r="BH129" s="694">
        <f t="shared" si="51"/>
        <v>10.41205611344783</v>
      </c>
      <c r="BI129" s="694">
        <f t="shared" si="51"/>
        <v>10.41205611344783</v>
      </c>
      <c r="BJ129" s="694">
        <f t="shared" si="52"/>
        <v>10.41205611344783</v>
      </c>
      <c r="BK129" s="694">
        <f t="shared" si="52"/>
        <v>10.41205611344783</v>
      </c>
      <c r="BL129" s="694">
        <f t="shared" si="52"/>
        <v>10.41205611344783</v>
      </c>
      <c r="BM129" s="694">
        <f t="shared" si="52"/>
        <v>10.41205611344783</v>
      </c>
      <c r="BN129" s="698">
        <f t="shared" si="52"/>
        <v>10.41205611344783</v>
      </c>
      <c r="BO129" s="698">
        <f t="shared" si="52"/>
        <v>10.41205611344783</v>
      </c>
      <c r="BP129" s="698">
        <f t="shared" si="52"/>
        <v>10.41205611344783</v>
      </c>
      <c r="BQ129" s="698">
        <f t="shared" si="52"/>
        <v>10.41205611344783</v>
      </c>
      <c r="BR129" s="698">
        <f t="shared" si="52"/>
        <v>10.41205611344783</v>
      </c>
      <c r="BS129" s="698">
        <f t="shared" si="52"/>
        <v>10.41205611344783</v>
      </c>
    </row>
    <row r="130" spans="1:71" s="63" customFormat="1" ht="12.75" customHeight="1">
      <c r="A130" s="678">
        <v>0</v>
      </c>
      <c r="B130" s="680" t="s">
        <v>441</v>
      </c>
      <c r="C130" s="492" t="s">
        <v>635</v>
      </c>
      <c r="D130" s="683" t="s">
        <v>422</v>
      </c>
      <c r="E130" s="492"/>
      <c r="F130" s="687">
        <v>11.54</v>
      </c>
      <c r="G130" s="691">
        <f>F130*(1+EIA_AEO_OilForecast_2026!D$16)</f>
        <v>8.8367634498328353</v>
      </c>
      <c r="H130" s="691">
        <f>G130*(1+EIA_AEO_OilForecast_2026!E$16)</f>
        <v>10.055564741408881</v>
      </c>
      <c r="I130" s="691">
        <f>H130*(1+EIA_AEO_OilForecast_2026!F$16)</f>
        <v>10.775626308606881</v>
      </c>
      <c r="J130" s="691">
        <f>I130*(1+EIA_AEO_OilForecast_2026!G$16)</f>
        <v>11.23541047512999</v>
      </c>
      <c r="K130" s="691">
        <f>J130*(1+EIA_AEO_OilForecast_2026!H$16)</f>
        <v>11.534682049118221</v>
      </c>
      <c r="L130" s="691">
        <f>K130*(1+EIA_AEO_OilForecast_2026!I$16)</f>
        <v>11.389547442920085</v>
      </c>
      <c r="M130" s="691">
        <f>L130*(1+EIA_AEO_OilForecast_2026!J$16)</f>
        <v>11.509208777435587</v>
      </c>
      <c r="N130" s="691">
        <f>M130*(1+EIA_AEO_OilForecast_2026!K$16)</f>
        <v>11.754723913486648</v>
      </c>
      <c r="O130" s="691">
        <f>N130*(1+EIA_AEO_OilForecast_2026!L$16)</f>
        <v>11.98211883424884</v>
      </c>
      <c r="P130" s="691">
        <f>O130*(1+EIA_AEO_OilForecast_2026!M$16)</f>
        <v>12.083937169954387</v>
      </c>
      <c r="Q130" s="691">
        <f>P130*(1+EIA_AEO_OilForecast_2026!N$16)</f>
        <v>12.249066081119938</v>
      </c>
      <c r="R130" s="691">
        <f>Q130*(1+EIA_AEO_OilForecast_2026!O$16)</f>
        <v>12.424312065252405</v>
      </c>
      <c r="S130" s="691">
        <f>R130*(1+EIA_AEO_OilForecast_2026!P$16)</f>
        <v>12.574311687804153</v>
      </c>
      <c r="T130" s="691">
        <f>S130*(1+EIA_AEO_OilForecast_2026!Q$16)</f>
        <v>12.655443651588214</v>
      </c>
      <c r="U130" s="691">
        <f>T130*(1+EIA_AEO_OilForecast_2026!R$16)</f>
        <v>12.775927955919077</v>
      </c>
      <c r="V130" s="691">
        <f>U130*(1+EIA_AEO_OilForecast_2026!S$16)</f>
        <v>12.938869071090327</v>
      </c>
      <c r="W130" s="691">
        <f>V130*(1+EIA_AEO_OilForecast_2026!T$16)</f>
        <v>13.00505153841784</v>
      </c>
      <c r="X130" s="691">
        <f>W130*(1+EIA_AEO_OilForecast_2026!U$16)</f>
        <v>13.158943351187602</v>
      </c>
      <c r="Y130" s="691">
        <f>X130*(1+EIA_AEO_OilForecast_2026!V$16)</f>
        <v>13.327817076142765</v>
      </c>
      <c r="Z130" s="691">
        <f>Y130*(1+EIA_AEO_OilForecast_2026!W$16)</f>
        <v>13.698827492225664</v>
      </c>
      <c r="AA130" s="691">
        <f>Z130*(1+EIA_AEO_OilForecast_2026!X$16)</f>
        <v>13.913132481129162</v>
      </c>
      <c r="AB130" s="691">
        <f>AA130*(1+EIA_AEO_OilForecast_2026!Y$16)</f>
        <v>14.124058971692504</v>
      </c>
      <c r="AC130" s="691">
        <f>AB130*(1+EIA_AEO_OilForecast_2026!Z$16)</f>
        <v>14.351215999974707</v>
      </c>
      <c r="AD130" s="691">
        <f>AC130*(1+EIA_AEO_OilForecast_2026!AA$16)</f>
        <v>14.528810618799785</v>
      </c>
      <c r="AE130" s="691">
        <f>AD130*(1+EIA_AEO_OilForecast_2026!AB$16)</f>
        <v>14.80834792219188</v>
      </c>
      <c r="AF130" s="695">
        <f t="shared" si="49"/>
        <v>14.80834792219188</v>
      </c>
      <c r="AG130" s="695">
        <f t="shared" si="49"/>
        <v>14.80834792219188</v>
      </c>
      <c r="AH130" s="695">
        <f t="shared" si="49"/>
        <v>14.80834792219188</v>
      </c>
      <c r="AI130" s="695">
        <f t="shared" si="49"/>
        <v>14.80834792219188</v>
      </c>
      <c r="AJ130" s="695">
        <f t="shared" si="49"/>
        <v>14.80834792219188</v>
      </c>
      <c r="AK130" s="695">
        <f t="shared" si="49"/>
        <v>14.80834792219188</v>
      </c>
      <c r="AL130" s="695">
        <f t="shared" si="49"/>
        <v>14.80834792219188</v>
      </c>
      <c r="AM130" s="695">
        <f t="shared" si="49"/>
        <v>14.80834792219188</v>
      </c>
      <c r="AN130" s="695">
        <f t="shared" si="49"/>
        <v>14.80834792219188</v>
      </c>
      <c r="AO130" s="695">
        <f t="shared" si="49"/>
        <v>14.80834792219188</v>
      </c>
      <c r="AP130" s="695">
        <f t="shared" si="50"/>
        <v>14.80834792219188</v>
      </c>
      <c r="AQ130" s="695">
        <f t="shared" si="50"/>
        <v>14.80834792219188</v>
      </c>
      <c r="AR130" s="695">
        <f t="shared" si="50"/>
        <v>14.80834792219188</v>
      </c>
      <c r="AS130" s="695">
        <f t="shared" si="50"/>
        <v>14.80834792219188</v>
      </c>
      <c r="AT130" s="695">
        <f t="shared" si="50"/>
        <v>14.80834792219188</v>
      </c>
      <c r="AU130" s="695">
        <f t="shared" si="50"/>
        <v>14.80834792219188</v>
      </c>
      <c r="AV130" s="695">
        <f t="shared" si="50"/>
        <v>14.80834792219188</v>
      </c>
      <c r="AW130" s="695">
        <f t="shared" si="50"/>
        <v>14.80834792219188</v>
      </c>
      <c r="AX130" s="695">
        <f t="shared" si="50"/>
        <v>14.80834792219188</v>
      </c>
      <c r="AY130" s="695">
        <f t="shared" si="50"/>
        <v>14.80834792219188</v>
      </c>
      <c r="AZ130" s="695">
        <f t="shared" si="51"/>
        <v>14.80834792219188</v>
      </c>
      <c r="BA130" s="695">
        <f t="shared" si="51"/>
        <v>14.80834792219188</v>
      </c>
      <c r="BB130" s="695">
        <f t="shared" si="51"/>
        <v>14.80834792219188</v>
      </c>
      <c r="BC130" s="695">
        <f t="shared" si="51"/>
        <v>14.80834792219188</v>
      </c>
      <c r="BD130" s="695">
        <f t="shared" si="51"/>
        <v>14.80834792219188</v>
      </c>
      <c r="BE130" s="695">
        <f t="shared" si="51"/>
        <v>14.80834792219188</v>
      </c>
      <c r="BF130" s="695">
        <f t="shared" si="51"/>
        <v>14.80834792219188</v>
      </c>
      <c r="BG130" s="695">
        <f t="shared" si="51"/>
        <v>14.80834792219188</v>
      </c>
      <c r="BH130" s="695">
        <f t="shared" si="51"/>
        <v>14.80834792219188</v>
      </c>
      <c r="BI130" s="695">
        <f t="shared" si="51"/>
        <v>14.80834792219188</v>
      </c>
      <c r="BJ130" s="695">
        <f t="shared" si="52"/>
        <v>14.80834792219188</v>
      </c>
      <c r="BK130" s="695">
        <f t="shared" si="52"/>
        <v>14.80834792219188</v>
      </c>
      <c r="BL130" s="695">
        <f t="shared" si="52"/>
        <v>14.80834792219188</v>
      </c>
      <c r="BM130" s="695">
        <f t="shared" si="52"/>
        <v>14.80834792219188</v>
      </c>
      <c r="BN130" s="699">
        <f t="shared" si="52"/>
        <v>14.80834792219188</v>
      </c>
      <c r="BO130" s="699">
        <f t="shared" si="52"/>
        <v>14.80834792219188</v>
      </c>
      <c r="BP130" s="699">
        <f t="shared" si="52"/>
        <v>14.80834792219188</v>
      </c>
      <c r="BQ130" s="699">
        <f t="shared" si="52"/>
        <v>14.80834792219188</v>
      </c>
      <c r="BR130" s="699">
        <f t="shared" si="52"/>
        <v>14.80834792219188</v>
      </c>
      <c r="BS130" s="699">
        <f t="shared" si="52"/>
        <v>14.80834792219188</v>
      </c>
    </row>
    <row r="131" spans="1:71" s="18" customFormat="1" ht="12.75" customHeight="1">
      <c r="A131" s="677">
        <v>0</v>
      </c>
      <c r="B131" s="681" t="s">
        <v>636</v>
      </c>
      <c r="C131" s="682" t="s">
        <v>637</v>
      </c>
      <c r="D131" s="684" t="s">
        <v>419</v>
      </c>
      <c r="E131" s="682"/>
      <c r="F131" s="686">
        <v>3.461198</v>
      </c>
      <c r="G131" s="690">
        <f>F131*(1+EIA_AEO_OilForecast_2026!D$16)</f>
        <v>2.6504149028626092</v>
      </c>
      <c r="H131" s="690">
        <f>G131*(1+EIA_AEO_OilForecast_2026!E$16)</f>
        <v>3.0159705868141189</v>
      </c>
      <c r="I131" s="690">
        <f>H131*(1+EIA_AEO_OilForecast_2026!F$16)</f>
        <v>3.231939014566509</v>
      </c>
      <c r="J131" s="690">
        <f>I131*(1+EIA_AEO_OilForecast_2026!G$16)</f>
        <v>3.369842310719148</v>
      </c>
      <c r="K131" s="690">
        <f>J131*(1+EIA_AEO_OilForecast_2026!H$16)</f>
        <v>3.4596029843192273</v>
      </c>
      <c r="L131" s="690">
        <f>K131*(1+EIA_AEO_OilForecast_2026!I$16)</f>
        <v>3.4160726889376174</v>
      </c>
      <c r="M131" s="690">
        <f>L131*(1+EIA_AEO_OilForecast_2026!J$16)</f>
        <v>3.4519627731405973</v>
      </c>
      <c r="N131" s="690">
        <f>M131*(1+EIA_AEO_OilForecast_2026!K$16)</f>
        <v>3.5256002512922144</v>
      </c>
      <c r="O131" s="690">
        <f>N131*(1+EIA_AEO_OilForecast_2026!L$16)</f>
        <v>3.5938029241650273</v>
      </c>
      <c r="P131" s="690">
        <f>O131*(1+EIA_AEO_OilForecast_2026!M$16)</f>
        <v>3.6243413487670524</v>
      </c>
      <c r="Q131" s="690">
        <f>P131*(1+EIA_AEO_OilForecast_2026!N$16)</f>
        <v>3.6738685460866698</v>
      </c>
      <c r="R131" s="690">
        <f>Q131*(1+EIA_AEO_OilForecast_2026!O$16)</f>
        <v>3.7264301621860914</v>
      </c>
      <c r="S131" s="690">
        <f>R131*(1+EIA_AEO_OilForecast_2026!P$16)</f>
        <v>3.7714196243677951</v>
      </c>
      <c r="T131" s="690">
        <f>S131*(1+EIA_AEO_OilForecast_2026!Q$16)</f>
        <v>3.7957535750424456</v>
      </c>
      <c r="U131" s="690">
        <f>T131*(1+EIA_AEO_OilForecast_2026!R$16)</f>
        <v>3.8318904929957709</v>
      </c>
      <c r="V131" s="690">
        <f>U131*(1+EIA_AEO_OilForecast_2026!S$16)</f>
        <v>3.8807615035632321</v>
      </c>
      <c r="W131" s="690">
        <f>V131*(1+EIA_AEO_OilForecast_2026!T$16)</f>
        <v>3.900611644252058</v>
      </c>
      <c r="X131" s="690">
        <f>W131*(1+EIA_AEO_OilForecast_2026!U$16)</f>
        <v>3.9467684930020646</v>
      </c>
      <c r="Y131" s="690">
        <f>X131*(1+EIA_AEO_OilForecast_2026!V$16)</f>
        <v>3.997418874203742</v>
      </c>
      <c r="Z131" s="690">
        <f>Y131*(1+EIA_AEO_OilForecast_2026!W$16)</f>
        <v>4.1086962147691928</v>
      </c>
      <c r="AA131" s="690">
        <f>Z131*(1+EIA_AEO_OilForecast_2026!X$16)</f>
        <v>4.1729728178006322</v>
      </c>
      <c r="AB131" s="690">
        <f>AA131*(1+EIA_AEO_OilForecast_2026!Y$16)</f>
        <v>4.2362361061268761</v>
      </c>
      <c r="AC131" s="690">
        <f>AB131*(1+EIA_AEO_OilForecast_2026!Z$16)</f>
        <v>4.304367427788601</v>
      </c>
      <c r="AD131" s="690">
        <f>AC131*(1+EIA_AEO_OilForecast_2026!AA$16)</f>
        <v>4.3576334710718001</v>
      </c>
      <c r="AE131" s="690">
        <f>AD131*(1+EIA_AEO_OilForecast_2026!AB$16)</f>
        <v>4.4414752349735434</v>
      </c>
      <c r="AF131" s="694">
        <f t="shared" si="49"/>
        <v>4.4414752349735434</v>
      </c>
      <c r="AG131" s="694">
        <f t="shared" si="49"/>
        <v>4.4414752349735434</v>
      </c>
      <c r="AH131" s="694">
        <f t="shared" si="49"/>
        <v>4.4414752349735434</v>
      </c>
      <c r="AI131" s="694">
        <f t="shared" si="49"/>
        <v>4.4414752349735434</v>
      </c>
      <c r="AJ131" s="694">
        <f t="shared" si="49"/>
        <v>4.4414752349735434</v>
      </c>
      <c r="AK131" s="694">
        <f t="shared" si="49"/>
        <v>4.4414752349735434</v>
      </c>
      <c r="AL131" s="694">
        <f t="shared" si="49"/>
        <v>4.4414752349735434</v>
      </c>
      <c r="AM131" s="694">
        <f t="shared" si="49"/>
        <v>4.4414752349735434</v>
      </c>
      <c r="AN131" s="694">
        <f t="shared" si="49"/>
        <v>4.4414752349735434</v>
      </c>
      <c r="AO131" s="694">
        <f t="shared" si="49"/>
        <v>4.4414752349735434</v>
      </c>
      <c r="AP131" s="694">
        <f t="shared" si="50"/>
        <v>4.4414752349735434</v>
      </c>
      <c r="AQ131" s="694">
        <f t="shared" si="50"/>
        <v>4.4414752349735434</v>
      </c>
      <c r="AR131" s="694">
        <f t="shared" si="50"/>
        <v>4.4414752349735434</v>
      </c>
      <c r="AS131" s="694">
        <f t="shared" si="50"/>
        <v>4.4414752349735434</v>
      </c>
      <c r="AT131" s="694">
        <f t="shared" si="50"/>
        <v>4.4414752349735434</v>
      </c>
      <c r="AU131" s="694">
        <f t="shared" si="50"/>
        <v>4.4414752349735434</v>
      </c>
      <c r="AV131" s="694">
        <f t="shared" si="50"/>
        <v>4.4414752349735434</v>
      </c>
      <c r="AW131" s="694">
        <f t="shared" si="50"/>
        <v>4.4414752349735434</v>
      </c>
      <c r="AX131" s="694">
        <f t="shared" si="50"/>
        <v>4.4414752349735434</v>
      </c>
      <c r="AY131" s="694">
        <f t="shared" si="50"/>
        <v>4.4414752349735434</v>
      </c>
      <c r="AZ131" s="694">
        <f t="shared" si="51"/>
        <v>4.4414752349735434</v>
      </c>
      <c r="BA131" s="694">
        <f t="shared" si="51"/>
        <v>4.4414752349735434</v>
      </c>
      <c r="BB131" s="694">
        <f t="shared" si="51"/>
        <v>4.4414752349735434</v>
      </c>
      <c r="BC131" s="694">
        <f t="shared" si="51"/>
        <v>4.4414752349735434</v>
      </c>
      <c r="BD131" s="694">
        <f t="shared" si="51"/>
        <v>4.4414752349735434</v>
      </c>
      <c r="BE131" s="694">
        <f t="shared" si="51"/>
        <v>4.4414752349735434</v>
      </c>
      <c r="BF131" s="694">
        <f t="shared" si="51"/>
        <v>4.4414752349735434</v>
      </c>
      <c r="BG131" s="694">
        <f t="shared" si="51"/>
        <v>4.4414752349735434</v>
      </c>
      <c r="BH131" s="694">
        <f t="shared" si="51"/>
        <v>4.4414752349735434</v>
      </c>
      <c r="BI131" s="694">
        <f t="shared" si="51"/>
        <v>4.4414752349735434</v>
      </c>
      <c r="BJ131" s="694">
        <f t="shared" si="52"/>
        <v>4.4414752349735434</v>
      </c>
      <c r="BK131" s="694">
        <f t="shared" si="52"/>
        <v>4.4414752349735434</v>
      </c>
      <c r="BL131" s="694">
        <f t="shared" si="52"/>
        <v>4.4414752349735434</v>
      </c>
      <c r="BM131" s="694">
        <f t="shared" si="52"/>
        <v>4.4414752349735434</v>
      </c>
      <c r="BN131" s="698">
        <f t="shared" si="52"/>
        <v>4.4414752349735434</v>
      </c>
      <c r="BO131" s="698">
        <f t="shared" si="52"/>
        <v>4.4414752349735434</v>
      </c>
      <c r="BP131" s="698">
        <f t="shared" si="52"/>
        <v>4.4414752349735434</v>
      </c>
      <c r="BQ131" s="698">
        <f t="shared" si="52"/>
        <v>4.4414752349735434</v>
      </c>
      <c r="BR131" s="698">
        <f t="shared" si="52"/>
        <v>4.4414752349735434</v>
      </c>
      <c r="BS131" s="698">
        <f t="shared" si="52"/>
        <v>4.4414752349735434</v>
      </c>
    </row>
    <row r="132" spans="1:71" s="63" customFormat="1" ht="12.75" customHeight="1">
      <c r="A132" s="678">
        <v>0</v>
      </c>
      <c r="B132" s="680" t="s">
        <v>441</v>
      </c>
      <c r="C132" s="492" t="s">
        <v>638</v>
      </c>
      <c r="D132" s="683" t="s">
        <v>422</v>
      </c>
      <c r="E132" s="492"/>
      <c r="F132" s="687">
        <v>4.72</v>
      </c>
      <c r="G132" s="691">
        <f>F132*(1+EIA_AEO_OilForecast_2026!D$16)</f>
        <v>3.6143434560841405</v>
      </c>
      <c r="H132" s="691">
        <f>G132*(1+EIA_AEO_OilForecast_2026!E$16)</f>
        <v>4.1128479704895939</v>
      </c>
      <c r="I132" s="691">
        <f>H132*(1+EIA_AEO_OilForecast_2026!F$16)</f>
        <v>4.4073618870558473</v>
      </c>
      <c r="J132" s="691">
        <f>I132*(1+EIA_AEO_OilForecast_2026!G$16)</f>
        <v>4.5954191891346232</v>
      </c>
      <c r="K132" s="691">
        <f>J132*(1+EIA_AEO_OilForecast_2026!H$16)</f>
        <v>4.7178248935734839</v>
      </c>
      <c r="L132" s="691">
        <f>K132*(1+EIA_AEO_OilForecast_2026!I$16)</f>
        <v>4.6584630789066548</v>
      </c>
      <c r="M132" s="691">
        <f>L132*(1+EIA_AEO_OilForecast_2026!J$16)</f>
        <v>4.7074060164207943</v>
      </c>
      <c r="N132" s="691">
        <f>M132*(1+EIA_AEO_OilForecast_2026!K$16)</f>
        <v>4.8078246855855262</v>
      </c>
      <c r="O132" s="691">
        <f>N132*(1+EIA_AEO_OilForecast_2026!L$16)</f>
        <v>4.90083196686781</v>
      </c>
      <c r="P132" s="691">
        <f>O132*(1+EIA_AEO_OilForecast_2026!M$16)</f>
        <v>4.9424769014024879</v>
      </c>
      <c r="Q132" s="691">
        <f>P132*(1+EIA_AEO_OilForecast_2026!N$16)</f>
        <v>5.0100166293662145</v>
      </c>
      <c r="R132" s="691">
        <f>Q132*(1+EIA_AEO_OilForecast_2026!O$16)</f>
        <v>5.0816943629108628</v>
      </c>
      <c r="S132" s="691">
        <f>R132*(1+EIA_AEO_OilForecast_2026!P$16)</f>
        <v>5.1430460282873138</v>
      </c>
      <c r="T132" s="691">
        <f>S132*(1+EIA_AEO_OilForecast_2026!Q$16)</f>
        <v>5.1762299857449197</v>
      </c>
      <c r="U132" s="691">
        <f>T132*(1+EIA_AEO_OilForecast_2026!R$16)</f>
        <v>5.2255095278975769</v>
      </c>
      <c r="V132" s="691">
        <f>U132*(1+EIA_AEO_OilForecast_2026!S$16)</f>
        <v>5.2921544207579148</v>
      </c>
      <c r="W132" s="691">
        <f>V132*(1+EIA_AEO_OilForecast_2026!T$16)</f>
        <v>5.3192238528017501</v>
      </c>
      <c r="X132" s="691">
        <f>W132*(1+EIA_AEO_OilForecast_2026!U$16)</f>
        <v>5.3821674711963148</v>
      </c>
      <c r="Y132" s="691">
        <f>X132*(1+EIA_AEO_OilForecast_2026!V$16)</f>
        <v>5.4512388734310084</v>
      </c>
      <c r="Z132" s="691">
        <f>Y132*(1+EIA_AEO_OilForecast_2026!W$16)</f>
        <v>5.6029866346018302</v>
      </c>
      <c r="AA132" s="691">
        <f>Z132*(1+EIA_AEO_OilForecast_2026!X$16)</f>
        <v>5.6906399749505745</v>
      </c>
      <c r="AB132" s="691">
        <f>AA132*(1+EIA_AEO_OilForecast_2026!Y$16)</f>
        <v>5.7769114684912131</v>
      </c>
      <c r="AC132" s="691">
        <f>AB132*(1+EIA_AEO_OilForecast_2026!Z$16)</f>
        <v>5.8698214488631368</v>
      </c>
      <c r="AD132" s="691">
        <f>AC132*(1+EIA_AEO_OilForecast_2026!AA$16)</f>
        <v>5.9424598024900321</v>
      </c>
      <c r="AE132" s="691">
        <f>AD132*(1+EIA_AEO_OilForecast_2026!AB$16)</f>
        <v>6.0567939508445114</v>
      </c>
      <c r="AF132" s="695">
        <f t="shared" si="49"/>
        <v>6.0567939508445114</v>
      </c>
      <c r="AG132" s="695">
        <f t="shared" si="49"/>
        <v>6.0567939508445114</v>
      </c>
      <c r="AH132" s="695">
        <f t="shared" si="49"/>
        <v>6.0567939508445114</v>
      </c>
      <c r="AI132" s="695">
        <f t="shared" si="49"/>
        <v>6.0567939508445114</v>
      </c>
      <c r="AJ132" s="695">
        <f t="shared" si="49"/>
        <v>6.0567939508445114</v>
      </c>
      <c r="AK132" s="695">
        <f t="shared" si="49"/>
        <v>6.0567939508445114</v>
      </c>
      <c r="AL132" s="695">
        <f t="shared" si="49"/>
        <v>6.0567939508445114</v>
      </c>
      <c r="AM132" s="695">
        <f t="shared" si="49"/>
        <v>6.0567939508445114</v>
      </c>
      <c r="AN132" s="695">
        <f t="shared" si="49"/>
        <v>6.0567939508445114</v>
      </c>
      <c r="AO132" s="695">
        <f t="shared" si="49"/>
        <v>6.0567939508445114</v>
      </c>
      <c r="AP132" s="695">
        <f t="shared" si="50"/>
        <v>6.0567939508445114</v>
      </c>
      <c r="AQ132" s="695">
        <f t="shared" si="50"/>
        <v>6.0567939508445114</v>
      </c>
      <c r="AR132" s="695">
        <f t="shared" si="50"/>
        <v>6.0567939508445114</v>
      </c>
      <c r="AS132" s="695">
        <f t="shared" si="50"/>
        <v>6.0567939508445114</v>
      </c>
      <c r="AT132" s="695">
        <f t="shared" si="50"/>
        <v>6.0567939508445114</v>
      </c>
      <c r="AU132" s="695">
        <f t="shared" si="50"/>
        <v>6.0567939508445114</v>
      </c>
      <c r="AV132" s="695">
        <f t="shared" si="50"/>
        <v>6.0567939508445114</v>
      </c>
      <c r="AW132" s="695">
        <f t="shared" si="50"/>
        <v>6.0567939508445114</v>
      </c>
      <c r="AX132" s="695">
        <f t="shared" si="50"/>
        <v>6.0567939508445114</v>
      </c>
      <c r="AY132" s="695">
        <f t="shared" si="50"/>
        <v>6.0567939508445114</v>
      </c>
      <c r="AZ132" s="695">
        <f t="shared" si="51"/>
        <v>6.0567939508445114</v>
      </c>
      <c r="BA132" s="695">
        <f t="shared" si="51"/>
        <v>6.0567939508445114</v>
      </c>
      <c r="BB132" s="695">
        <f t="shared" si="51"/>
        <v>6.0567939508445114</v>
      </c>
      <c r="BC132" s="695">
        <f t="shared" si="51"/>
        <v>6.0567939508445114</v>
      </c>
      <c r="BD132" s="695">
        <f t="shared" si="51"/>
        <v>6.0567939508445114</v>
      </c>
      <c r="BE132" s="695">
        <f t="shared" si="51"/>
        <v>6.0567939508445114</v>
      </c>
      <c r="BF132" s="695">
        <f t="shared" si="51"/>
        <v>6.0567939508445114</v>
      </c>
      <c r="BG132" s="695">
        <f t="shared" si="51"/>
        <v>6.0567939508445114</v>
      </c>
      <c r="BH132" s="695">
        <f t="shared" si="51"/>
        <v>6.0567939508445114</v>
      </c>
      <c r="BI132" s="695">
        <f t="shared" si="51"/>
        <v>6.0567939508445114</v>
      </c>
      <c r="BJ132" s="695">
        <f t="shared" si="52"/>
        <v>6.0567939508445114</v>
      </c>
      <c r="BK132" s="695">
        <f t="shared" si="52"/>
        <v>6.0567939508445114</v>
      </c>
      <c r="BL132" s="695">
        <f t="shared" si="52"/>
        <v>6.0567939508445114</v>
      </c>
      <c r="BM132" s="695">
        <f t="shared" si="52"/>
        <v>6.0567939508445114</v>
      </c>
      <c r="BN132" s="699">
        <f t="shared" si="52"/>
        <v>6.0567939508445114</v>
      </c>
      <c r="BO132" s="699">
        <f t="shared" si="52"/>
        <v>6.0567939508445114</v>
      </c>
      <c r="BP132" s="699">
        <f t="shared" si="52"/>
        <v>6.0567939508445114</v>
      </c>
      <c r="BQ132" s="699">
        <f t="shared" si="52"/>
        <v>6.0567939508445114</v>
      </c>
      <c r="BR132" s="699">
        <f t="shared" si="52"/>
        <v>6.0567939508445114</v>
      </c>
      <c r="BS132" s="699">
        <f t="shared" si="52"/>
        <v>6.0567939508445114</v>
      </c>
    </row>
    <row r="133" spans="1:71" s="18" customFormat="1" ht="12.75" customHeight="1">
      <c r="A133" s="677">
        <v>0</v>
      </c>
      <c r="B133" s="681" t="s">
        <v>443</v>
      </c>
      <c r="C133" s="682" t="s">
        <v>639</v>
      </c>
      <c r="D133" s="684" t="s">
        <v>419</v>
      </c>
      <c r="E133" s="682"/>
      <c r="F133" s="686">
        <v>3.1289829999999998</v>
      </c>
      <c r="G133" s="690">
        <f>F133*(1+EIA_AEO_OilForecast_2026!D$16)</f>
        <v>2.3960210233577377</v>
      </c>
      <c r="H133" s="690">
        <f>G133*(1+EIA_AEO_OilForecast_2026!E$16)</f>
        <v>2.7264896994166188</v>
      </c>
      <c r="I133" s="690">
        <f>H133*(1+EIA_AEO_OilForecast_2026!F$16)</f>
        <v>2.9217289024249289</v>
      </c>
      <c r="J133" s="690">
        <f>I133*(1+EIA_AEO_OilForecast_2026!G$16)</f>
        <v>3.0463958730245801</v>
      </c>
      <c r="K133" s="690">
        <f>J133*(1+EIA_AEO_OilForecast_2026!H$16)</f>
        <v>3.1275410781712365</v>
      </c>
      <c r="L133" s="690">
        <f>K133*(1+EIA_AEO_OilForecast_2026!I$16)</f>
        <v>3.0881889364463091</v>
      </c>
      <c r="M133" s="690">
        <f>L133*(1+EIA_AEO_OilForecast_2026!J$16)</f>
        <v>3.1206341948047425</v>
      </c>
      <c r="N133" s="690">
        <f>M133*(1+EIA_AEO_OilForecast_2026!K$16)</f>
        <v>3.1872037517325116</v>
      </c>
      <c r="O133" s="690">
        <f>N133*(1+EIA_AEO_OilForecast_2026!L$16)</f>
        <v>3.2488601504631225</v>
      </c>
      <c r="P133" s="690">
        <f>O133*(1+EIA_AEO_OilForecast_2026!M$16)</f>
        <v>3.2764674157586988</v>
      </c>
      <c r="Q133" s="690">
        <f>P133*(1+EIA_AEO_OilForecast_2026!N$16)</f>
        <v>3.3212408608059709</v>
      </c>
      <c r="R133" s="690">
        <f>Q133*(1+EIA_AEO_OilForecast_2026!O$16)</f>
        <v>3.3687574730389658</v>
      </c>
      <c r="S133" s="690">
        <f>R133*(1+EIA_AEO_OilForecast_2026!P$16)</f>
        <v>3.4094287268492636</v>
      </c>
      <c r="T133" s="690">
        <f>S133*(1+EIA_AEO_OilForecast_2026!Q$16)</f>
        <v>3.4314270401453593</v>
      </c>
      <c r="U133" s="690">
        <f>T133*(1+EIA_AEO_OilForecast_2026!R$16)</f>
        <v>3.4640954404935478</v>
      </c>
      <c r="V133" s="690">
        <f>U133*(1+EIA_AEO_OilForecast_2026!S$16)</f>
        <v>3.5082756813403315</v>
      </c>
      <c r="W133" s="690">
        <f>V133*(1+EIA_AEO_OilForecast_2026!T$16)</f>
        <v>3.5262205526718602</v>
      </c>
      <c r="X133" s="690">
        <f>W133*(1+EIA_AEO_OilForecast_2026!U$16)</f>
        <v>3.5679471441792923</v>
      </c>
      <c r="Y133" s="690">
        <f>X133*(1+EIA_AEO_OilForecast_2026!V$16)</f>
        <v>3.6137359669289784</v>
      </c>
      <c r="Z133" s="690">
        <f>Y133*(1+EIA_AEO_OilForecast_2026!W$16)</f>
        <v>3.7143326120543092</v>
      </c>
      <c r="AA133" s="690">
        <f>Z133*(1+EIA_AEO_OilForecast_2026!X$16)</f>
        <v>3.7724397755806729</v>
      </c>
      <c r="AB133" s="690">
        <f>AA133*(1+EIA_AEO_OilForecast_2026!Y$16)</f>
        <v>3.8296308850453484</v>
      </c>
      <c r="AC133" s="690">
        <f>AB133*(1+EIA_AEO_OilForecast_2026!Z$16)</f>
        <v>3.8912227810440947</v>
      </c>
      <c r="AD133" s="690">
        <f>AC133*(1+EIA_AEO_OilForecast_2026!AA$16)</f>
        <v>3.9393762076641248</v>
      </c>
      <c r="AE133" s="690">
        <f>AD133*(1+EIA_AEO_OilForecast_2026!AB$16)</f>
        <v>4.0151706158252782</v>
      </c>
      <c r="AF133" s="694">
        <f t="shared" si="49"/>
        <v>4.0151706158252782</v>
      </c>
      <c r="AG133" s="694">
        <f t="shared" si="49"/>
        <v>4.0151706158252782</v>
      </c>
      <c r="AH133" s="694">
        <f t="shared" si="49"/>
        <v>4.0151706158252782</v>
      </c>
      <c r="AI133" s="694">
        <f t="shared" si="49"/>
        <v>4.0151706158252782</v>
      </c>
      <c r="AJ133" s="694">
        <f t="shared" si="49"/>
        <v>4.0151706158252782</v>
      </c>
      <c r="AK133" s="694">
        <f t="shared" si="49"/>
        <v>4.0151706158252782</v>
      </c>
      <c r="AL133" s="694">
        <f t="shared" si="49"/>
        <v>4.0151706158252782</v>
      </c>
      <c r="AM133" s="694">
        <f t="shared" si="49"/>
        <v>4.0151706158252782</v>
      </c>
      <c r="AN133" s="694">
        <f t="shared" si="49"/>
        <v>4.0151706158252782</v>
      </c>
      <c r="AO133" s="694">
        <f t="shared" si="49"/>
        <v>4.0151706158252782</v>
      </c>
      <c r="AP133" s="694">
        <f t="shared" si="50"/>
        <v>4.0151706158252782</v>
      </c>
      <c r="AQ133" s="694">
        <f t="shared" si="50"/>
        <v>4.0151706158252782</v>
      </c>
      <c r="AR133" s="694">
        <f t="shared" si="50"/>
        <v>4.0151706158252782</v>
      </c>
      <c r="AS133" s="694">
        <f t="shared" si="50"/>
        <v>4.0151706158252782</v>
      </c>
      <c r="AT133" s="694">
        <f t="shared" si="50"/>
        <v>4.0151706158252782</v>
      </c>
      <c r="AU133" s="694">
        <f t="shared" si="50"/>
        <v>4.0151706158252782</v>
      </c>
      <c r="AV133" s="694">
        <f t="shared" si="50"/>
        <v>4.0151706158252782</v>
      </c>
      <c r="AW133" s="694">
        <f t="shared" si="50"/>
        <v>4.0151706158252782</v>
      </c>
      <c r="AX133" s="694">
        <f t="shared" si="50"/>
        <v>4.0151706158252782</v>
      </c>
      <c r="AY133" s="694">
        <f t="shared" si="50"/>
        <v>4.0151706158252782</v>
      </c>
      <c r="AZ133" s="694">
        <f t="shared" si="51"/>
        <v>4.0151706158252782</v>
      </c>
      <c r="BA133" s="694">
        <f t="shared" si="51"/>
        <v>4.0151706158252782</v>
      </c>
      <c r="BB133" s="694">
        <f t="shared" si="51"/>
        <v>4.0151706158252782</v>
      </c>
      <c r="BC133" s="694">
        <f t="shared" si="51"/>
        <v>4.0151706158252782</v>
      </c>
      <c r="BD133" s="694">
        <f t="shared" si="51"/>
        <v>4.0151706158252782</v>
      </c>
      <c r="BE133" s="694">
        <f t="shared" si="51"/>
        <v>4.0151706158252782</v>
      </c>
      <c r="BF133" s="694">
        <f t="shared" si="51"/>
        <v>4.0151706158252782</v>
      </c>
      <c r="BG133" s="694">
        <f t="shared" si="51"/>
        <v>4.0151706158252782</v>
      </c>
      <c r="BH133" s="694">
        <f t="shared" si="51"/>
        <v>4.0151706158252782</v>
      </c>
      <c r="BI133" s="694">
        <f t="shared" si="51"/>
        <v>4.0151706158252782</v>
      </c>
      <c r="BJ133" s="694">
        <f t="shared" si="52"/>
        <v>4.0151706158252782</v>
      </c>
      <c r="BK133" s="694">
        <f t="shared" si="52"/>
        <v>4.0151706158252782</v>
      </c>
      <c r="BL133" s="694">
        <f t="shared" si="52"/>
        <v>4.0151706158252782</v>
      </c>
      <c r="BM133" s="694">
        <f t="shared" si="52"/>
        <v>4.0151706158252782</v>
      </c>
      <c r="BN133" s="698">
        <f t="shared" si="52"/>
        <v>4.0151706158252782</v>
      </c>
      <c r="BO133" s="698">
        <f t="shared" si="52"/>
        <v>4.0151706158252782</v>
      </c>
      <c r="BP133" s="698">
        <f t="shared" si="52"/>
        <v>4.0151706158252782</v>
      </c>
      <c r="BQ133" s="698">
        <f t="shared" si="52"/>
        <v>4.0151706158252782</v>
      </c>
      <c r="BR133" s="698">
        <f t="shared" si="52"/>
        <v>4.0151706158252782</v>
      </c>
      <c r="BS133" s="698">
        <f t="shared" si="52"/>
        <v>4.0151706158252782</v>
      </c>
    </row>
    <row r="134" spans="1:71" s="63" customFormat="1" ht="12.75" customHeight="1">
      <c r="A134" s="678">
        <v>0</v>
      </c>
      <c r="B134" s="680" t="s">
        <v>447</v>
      </c>
      <c r="C134" s="492" t="s">
        <v>640</v>
      </c>
      <c r="D134" s="683" t="s">
        <v>422</v>
      </c>
      <c r="E134" s="492"/>
      <c r="F134" s="687">
        <v>6.5153999999999996</v>
      </c>
      <c r="G134" s="691">
        <f>F134*(1+EIA_AEO_OilForecast_2026!D$16)</f>
        <v>4.9891723207141121</v>
      </c>
      <c r="H134" s="691">
        <f>G134*(1+EIA_AEO_OilForecast_2026!E$16)</f>
        <v>5.6772986582474365</v>
      </c>
      <c r="I134" s="691">
        <f>H134*(1+EIA_AEO_OilForecast_2026!F$16)</f>
        <v>6.0838401777380646</v>
      </c>
      <c r="J134" s="691">
        <f>I134*(1+EIA_AEO_OilForecast_2026!G$16)</f>
        <v>6.3434309713745174</v>
      </c>
      <c r="K134" s="691">
        <f>J134*(1+EIA_AEO_OilForecast_2026!H$16)</f>
        <v>6.5123975236416678</v>
      </c>
      <c r="L134" s="691">
        <f>K134*(1+EIA_AEO_OilForecast_2026!I$16)</f>
        <v>6.4304555814212749</v>
      </c>
      <c r="M134" s="691">
        <f>L134*(1+EIA_AEO_OilForecast_2026!J$16)</f>
        <v>6.4980154998703483</v>
      </c>
      <c r="N134" s="691">
        <f>M134*(1+EIA_AEO_OilForecast_2026!K$16)</f>
        <v>6.6366315585728684</v>
      </c>
      <c r="O134" s="691">
        <f>N134*(1+EIA_AEO_OilForecast_2026!L$16)</f>
        <v>6.7650170756208743</v>
      </c>
      <c r="P134" s="691">
        <f>O134*(1+EIA_AEO_OilForecast_2026!M$16)</f>
        <v>6.8225029668215607</v>
      </c>
      <c r="Q134" s="691">
        <f>P134*(1+EIA_AEO_OilForecast_2026!N$16)</f>
        <v>6.9157335480874211</v>
      </c>
      <c r="R134" s="691">
        <f>Q134*(1+EIA_AEO_OilForecast_2026!O$16)</f>
        <v>7.0146761551079306</v>
      </c>
      <c r="S134" s="691">
        <f>R134*(1+EIA_AEO_OilForecast_2026!P$16)</f>
        <v>7.0993648501489757</v>
      </c>
      <c r="T134" s="691">
        <f>S134*(1+EIA_AEO_OilForecast_2026!Q$16)</f>
        <v>7.1451713663395022</v>
      </c>
      <c r="U134" s="691">
        <f>T134*(1+EIA_AEO_OilForecast_2026!R$16)</f>
        <v>7.2131959275559057</v>
      </c>
      <c r="V134" s="691">
        <f>U134*(1+EIA_AEO_OilForecast_2026!S$16)</f>
        <v>7.3051912951284157</v>
      </c>
      <c r="W134" s="691">
        <f>V134*(1+EIA_AEO_OilForecast_2026!T$16)</f>
        <v>7.3425574344373992</v>
      </c>
      <c r="X134" s="691">
        <f>W134*(1+EIA_AEO_OilForecast_2026!U$16)</f>
        <v>7.4294436317441672</v>
      </c>
      <c r="Y134" s="691">
        <f>X134*(1+EIA_AEO_OilForecast_2026!V$16)</f>
        <v>7.524788507617032</v>
      </c>
      <c r="Z134" s="691">
        <f>Y134*(1+EIA_AEO_OilForecast_2026!W$16)</f>
        <v>7.734258287941687</v>
      </c>
      <c r="AA134" s="691">
        <f>Z134*(1+EIA_AEO_OilForecast_2026!X$16)</f>
        <v>7.8552533247442735</v>
      </c>
      <c r="AB134" s="691">
        <f>AA134*(1+EIA_AEO_OilForecast_2026!Y$16)</f>
        <v>7.9743408859761971</v>
      </c>
      <c r="AC134" s="691">
        <f>AB134*(1+EIA_AEO_OilForecast_2026!Z$16)</f>
        <v>8.1025920906616271</v>
      </c>
      <c r="AD134" s="691">
        <f>AC134*(1+EIA_AEO_OilForecast_2026!AA$16)</f>
        <v>8.2028607197338026</v>
      </c>
      <c r="AE134" s="691">
        <f>AD134*(1+EIA_AEO_OilForecast_2026!AB$16)</f>
        <v>8.3606854464687128</v>
      </c>
      <c r="AF134" s="695">
        <f t="shared" si="49"/>
        <v>8.3606854464687128</v>
      </c>
      <c r="AG134" s="695">
        <f t="shared" si="49"/>
        <v>8.3606854464687128</v>
      </c>
      <c r="AH134" s="695">
        <f t="shared" si="49"/>
        <v>8.3606854464687128</v>
      </c>
      <c r="AI134" s="695">
        <f t="shared" si="49"/>
        <v>8.3606854464687128</v>
      </c>
      <c r="AJ134" s="695">
        <f t="shared" si="49"/>
        <v>8.3606854464687128</v>
      </c>
      <c r="AK134" s="695">
        <f t="shared" si="49"/>
        <v>8.3606854464687128</v>
      </c>
      <c r="AL134" s="695">
        <f t="shared" si="49"/>
        <v>8.3606854464687128</v>
      </c>
      <c r="AM134" s="695">
        <f t="shared" si="49"/>
        <v>8.3606854464687128</v>
      </c>
      <c r="AN134" s="695">
        <f t="shared" si="49"/>
        <v>8.3606854464687128</v>
      </c>
      <c r="AO134" s="695">
        <f t="shared" si="49"/>
        <v>8.3606854464687128</v>
      </c>
      <c r="AP134" s="695">
        <f t="shared" si="50"/>
        <v>8.3606854464687128</v>
      </c>
      <c r="AQ134" s="695">
        <f t="shared" si="50"/>
        <v>8.3606854464687128</v>
      </c>
      <c r="AR134" s="695">
        <f t="shared" si="50"/>
        <v>8.3606854464687128</v>
      </c>
      <c r="AS134" s="695">
        <f t="shared" si="50"/>
        <v>8.3606854464687128</v>
      </c>
      <c r="AT134" s="695">
        <f t="shared" si="50"/>
        <v>8.3606854464687128</v>
      </c>
      <c r="AU134" s="695">
        <f t="shared" si="50"/>
        <v>8.3606854464687128</v>
      </c>
      <c r="AV134" s="695">
        <f t="shared" si="50"/>
        <v>8.3606854464687128</v>
      </c>
      <c r="AW134" s="695">
        <f t="shared" si="50"/>
        <v>8.3606854464687128</v>
      </c>
      <c r="AX134" s="695">
        <f t="shared" si="50"/>
        <v>8.3606854464687128</v>
      </c>
      <c r="AY134" s="695">
        <f t="shared" si="50"/>
        <v>8.3606854464687128</v>
      </c>
      <c r="AZ134" s="695">
        <f t="shared" si="51"/>
        <v>8.3606854464687128</v>
      </c>
      <c r="BA134" s="695">
        <f t="shared" si="51"/>
        <v>8.3606854464687128</v>
      </c>
      <c r="BB134" s="695">
        <f t="shared" si="51"/>
        <v>8.3606854464687128</v>
      </c>
      <c r="BC134" s="695">
        <f t="shared" si="51"/>
        <v>8.3606854464687128</v>
      </c>
      <c r="BD134" s="695">
        <f t="shared" si="51"/>
        <v>8.3606854464687128</v>
      </c>
      <c r="BE134" s="695">
        <f t="shared" si="51"/>
        <v>8.3606854464687128</v>
      </c>
      <c r="BF134" s="695">
        <f t="shared" si="51"/>
        <v>8.3606854464687128</v>
      </c>
      <c r="BG134" s="695">
        <f t="shared" si="51"/>
        <v>8.3606854464687128</v>
      </c>
      <c r="BH134" s="695">
        <f t="shared" si="51"/>
        <v>8.3606854464687128</v>
      </c>
      <c r="BI134" s="695">
        <f t="shared" si="51"/>
        <v>8.3606854464687128</v>
      </c>
      <c r="BJ134" s="695">
        <f t="shared" si="52"/>
        <v>8.3606854464687128</v>
      </c>
      <c r="BK134" s="695">
        <f t="shared" si="52"/>
        <v>8.3606854464687128</v>
      </c>
      <c r="BL134" s="695">
        <f t="shared" si="52"/>
        <v>8.3606854464687128</v>
      </c>
      <c r="BM134" s="695">
        <f t="shared" si="52"/>
        <v>8.3606854464687128</v>
      </c>
      <c r="BN134" s="699">
        <f t="shared" si="52"/>
        <v>8.3606854464687128</v>
      </c>
      <c r="BO134" s="699">
        <f t="shared" si="52"/>
        <v>8.3606854464687128</v>
      </c>
      <c r="BP134" s="699">
        <f t="shared" si="52"/>
        <v>8.3606854464687128</v>
      </c>
      <c r="BQ134" s="699">
        <f t="shared" si="52"/>
        <v>8.3606854464687128</v>
      </c>
      <c r="BR134" s="699">
        <f t="shared" si="52"/>
        <v>8.3606854464687128</v>
      </c>
      <c r="BS134" s="699">
        <f t="shared" si="52"/>
        <v>8.3606854464687128</v>
      </c>
    </row>
    <row r="135" spans="1:71" s="18" customFormat="1" ht="12.75" customHeight="1">
      <c r="A135" s="677">
        <v>0</v>
      </c>
      <c r="B135" s="681" t="s">
        <v>441</v>
      </c>
      <c r="C135" s="682" t="s">
        <v>641</v>
      </c>
      <c r="D135" s="684" t="s">
        <v>422</v>
      </c>
      <c r="E135" s="682"/>
      <c r="F135" s="686">
        <v>3.69</v>
      </c>
      <c r="G135" s="690">
        <f>F135*(1+EIA_AEO_OilForecast_2026!D$16)</f>
        <v>2.8256202018962879</v>
      </c>
      <c r="H135" s="690">
        <f>G135*(1+EIA_AEO_OilForecast_2026!E$16)</f>
        <v>3.2153408921836024</v>
      </c>
      <c r="I135" s="690">
        <f>H135*(1+EIA_AEO_OilForecast_2026!F$16)</f>
        <v>3.4455858820415419</v>
      </c>
      <c r="J135" s="690">
        <f>I135*(1+EIA_AEO_OilForecast_2026!G$16)</f>
        <v>3.5926052559124497</v>
      </c>
      <c r="K135" s="690">
        <f>J135*(1+EIA_AEO_OilForecast_2026!H$16)</f>
        <v>3.688299546035203</v>
      </c>
      <c r="L135" s="690">
        <f>K135*(1+EIA_AEO_OilForecast_2026!I$16)</f>
        <v>3.6418916866876185</v>
      </c>
      <c r="M135" s="690">
        <f>L135*(1+EIA_AEO_OilForecast_2026!J$16)</f>
        <v>3.6801542797865965</v>
      </c>
      <c r="N135" s="690">
        <f>M135*(1+EIA_AEO_OilForecast_2026!K$16)</f>
        <v>3.7586595529259741</v>
      </c>
      <c r="O135" s="690">
        <f>N135*(1+EIA_AEO_OilForecast_2026!L$16)</f>
        <v>3.8313707537589456</v>
      </c>
      <c r="P135" s="690">
        <f>O135*(1+EIA_AEO_OilForecast_2026!M$16)</f>
        <v>3.8639279165625391</v>
      </c>
      <c r="Q135" s="690">
        <f>P135*(1+EIA_AEO_OilForecast_2026!N$16)</f>
        <v>3.9167291021951978</v>
      </c>
      <c r="R135" s="690">
        <f>Q135*(1+EIA_AEO_OilForecast_2026!O$16)</f>
        <v>3.9727652964281965</v>
      </c>
      <c r="S135" s="690">
        <f>R135*(1+EIA_AEO_OilForecast_2026!P$16)</f>
        <v>4.0207287805890237</v>
      </c>
      <c r="T135" s="690">
        <f>S135*(1+EIA_AEO_OilForecast_2026!Q$16)</f>
        <v>4.0466713236014318</v>
      </c>
      <c r="U135" s="690">
        <f>T135*(1+EIA_AEO_OilForecast_2026!R$16)</f>
        <v>4.0851970673606068</v>
      </c>
      <c r="V135" s="690">
        <f>U135*(1+EIA_AEO_OilForecast_2026!S$16)</f>
        <v>4.137298689109473</v>
      </c>
      <c r="W135" s="690">
        <f>V135*(1+EIA_AEO_OilForecast_2026!T$16)</f>
        <v>4.1584610205166239</v>
      </c>
      <c r="X135" s="690">
        <f>W135*(1+EIA_AEO_OilForecast_2026!U$16)</f>
        <v>4.207669061168307</v>
      </c>
      <c r="Y135" s="690">
        <f>X135*(1+EIA_AEO_OilForecast_2026!V$16)</f>
        <v>4.2616676785933114</v>
      </c>
      <c r="Z135" s="690">
        <f>Y135*(1+EIA_AEO_OilForecast_2026!W$16)</f>
        <v>4.3803009918815174</v>
      </c>
      <c r="AA135" s="690">
        <f>Z135*(1+EIA_AEO_OilForecast_2026!X$16)</f>
        <v>4.4488265905863624</v>
      </c>
      <c r="AB135" s="690">
        <f>AA135*(1+EIA_AEO_OilForecast_2026!Y$16)</f>
        <v>4.5162718895619891</v>
      </c>
      <c r="AC135" s="690">
        <f>AB135*(1+EIA_AEO_OilForecast_2026!Z$16)</f>
        <v>4.5889070225222426</v>
      </c>
      <c r="AD135" s="690">
        <f>AC135*(1+EIA_AEO_OilForecast_2026!AA$16)</f>
        <v>4.6456942099975054</v>
      </c>
      <c r="AE135" s="690">
        <f>AD135*(1+EIA_AEO_OilForecast_2026!AB$16)</f>
        <v>4.7350783217407315</v>
      </c>
      <c r="AF135" s="694">
        <f t="shared" si="49"/>
        <v>4.7350783217407315</v>
      </c>
      <c r="AG135" s="694">
        <f t="shared" si="49"/>
        <v>4.7350783217407315</v>
      </c>
      <c r="AH135" s="694">
        <f t="shared" si="49"/>
        <v>4.7350783217407315</v>
      </c>
      <c r="AI135" s="694">
        <f t="shared" si="49"/>
        <v>4.7350783217407315</v>
      </c>
      <c r="AJ135" s="694">
        <f t="shared" si="49"/>
        <v>4.7350783217407315</v>
      </c>
      <c r="AK135" s="694">
        <f t="shared" si="49"/>
        <v>4.7350783217407315</v>
      </c>
      <c r="AL135" s="694">
        <f t="shared" si="49"/>
        <v>4.7350783217407315</v>
      </c>
      <c r="AM135" s="694">
        <f t="shared" si="49"/>
        <v>4.7350783217407315</v>
      </c>
      <c r="AN135" s="694">
        <f t="shared" si="49"/>
        <v>4.7350783217407315</v>
      </c>
      <c r="AO135" s="694">
        <f t="shared" si="49"/>
        <v>4.7350783217407315</v>
      </c>
      <c r="AP135" s="694">
        <f t="shared" si="50"/>
        <v>4.7350783217407315</v>
      </c>
      <c r="AQ135" s="694">
        <f t="shared" si="50"/>
        <v>4.7350783217407315</v>
      </c>
      <c r="AR135" s="694">
        <f t="shared" si="50"/>
        <v>4.7350783217407315</v>
      </c>
      <c r="AS135" s="694">
        <f t="shared" si="50"/>
        <v>4.7350783217407315</v>
      </c>
      <c r="AT135" s="694">
        <f t="shared" si="50"/>
        <v>4.7350783217407315</v>
      </c>
      <c r="AU135" s="694">
        <f t="shared" si="50"/>
        <v>4.7350783217407315</v>
      </c>
      <c r="AV135" s="694">
        <f t="shared" si="50"/>
        <v>4.7350783217407315</v>
      </c>
      <c r="AW135" s="694">
        <f t="shared" si="50"/>
        <v>4.7350783217407315</v>
      </c>
      <c r="AX135" s="694">
        <f t="shared" si="50"/>
        <v>4.7350783217407315</v>
      </c>
      <c r="AY135" s="694">
        <f t="shared" si="50"/>
        <v>4.7350783217407315</v>
      </c>
      <c r="AZ135" s="694">
        <f t="shared" si="51"/>
        <v>4.7350783217407315</v>
      </c>
      <c r="BA135" s="694">
        <f t="shared" si="51"/>
        <v>4.7350783217407315</v>
      </c>
      <c r="BB135" s="694">
        <f t="shared" si="51"/>
        <v>4.7350783217407315</v>
      </c>
      <c r="BC135" s="694">
        <f t="shared" si="51"/>
        <v>4.7350783217407315</v>
      </c>
      <c r="BD135" s="694">
        <f t="shared" si="51"/>
        <v>4.7350783217407315</v>
      </c>
      <c r="BE135" s="694">
        <f t="shared" si="51"/>
        <v>4.7350783217407315</v>
      </c>
      <c r="BF135" s="694">
        <f t="shared" si="51"/>
        <v>4.7350783217407315</v>
      </c>
      <c r="BG135" s="694">
        <f t="shared" si="51"/>
        <v>4.7350783217407315</v>
      </c>
      <c r="BH135" s="694">
        <f t="shared" si="51"/>
        <v>4.7350783217407315</v>
      </c>
      <c r="BI135" s="694">
        <f t="shared" si="51"/>
        <v>4.7350783217407315</v>
      </c>
      <c r="BJ135" s="694">
        <f t="shared" si="52"/>
        <v>4.7350783217407315</v>
      </c>
      <c r="BK135" s="694">
        <f t="shared" si="52"/>
        <v>4.7350783217407315</v>
      </c>
      <c r="BL135" s="694">
        <f t="shared" si="52"/>
        <v>4.7350783217407315</v>
      </c>
      <c r="BM135" s="694">
        <f t="shared" si="52"/>
        <v>4.7350783217407315</v>
      </c>
      <c r="BN135" s="698">
        <f t="shared" si="52"/>
        <v>4.7350783217407315</v>
      </c>
      <c r="BO135" s="698">
        <f t="shared" si="52"/>
        <v>4.7350783217407315</v>
      </c>
      <c r="BP135" s="698">
        <f t="shared" si="52"/>
        <v>4.7350783217407315</v>
      </c>
      <c r="BQ135" s="698">
        <f t="shared" si="52"/>
        <v>4.7350783217407315</v>
      </c>
      <c r="BR135" s="698">
        <f t="shared" si="52"/>
        <v>4.7350783217407315</v>
      </c>
      <c r="BS135" s="698">
        <f t="shared" si="52"/>
        <v>4.7350783217407315</v>
      </c>
    </row>
    <row r="136" spans="1:71" s="63" customFormat="1" ht="12.75" customHeight="1">
      <c r="A136" s="678">
        <v>0</v>
      </c>
      <c r="B136" s="680" t="s">
        <v>642</v>
      </c>
      <c r="C136" s="492" t="s">
        <v>643</v>
      </c>
      <c r="D136" s="683" t="s">
        <v>422</v>
      </c>
      <c r="E136" s="492"/>
      <c r="F136" s="687">
        <v>4.523231</v>
      </c>
      <c r="G136" s="691">
        <f>F136*(1+EIA_AEO_OilForecast_2026!D$16)</f>
        <v>3.4636674502557043</v>
      </c>
      <c r="H136" s="691">
        <f>G136*(1+EIA_AEO_OilForecast_2026!E$16)</f>
        <v>3.9413901352554275</v>
      </c>
      <c r="I136" s="691">
        <f>H136*(1+EIA_AEO_OilForecast_2026!F$16)</f>
        <v>4.2236262533367599</v>
      </c>
      <c r="J136" s="691">
        <f>I136*(1+EIA_AEO_OilForecast_2026!G$16)</f>
        <v>4.4038437572645321</v>
      </c>
      <c r="K136" s="691">
        <f>J136*(1+EIA_AEO_OilForecast_2026!H$16)</f>
        <v>4.5211465701659499</v>
      </c>
      <c r="L136" s="691">
        <f>K136*(1+EIA_AEO_OilForecast_2026!I$16)</f>
        <v>4.4642594514546667</v>
      </c>
      <c r="M136" s="691">
        <f>L136*(1+EIA_AEO_OilForecast_2026!J$16)</f>
        <v>4.5111620387841205</v>
      </c>
      <c r="N136" s="691">
        <f>M136*(1+EIA_AEO_OilForecast_2026!K$16)</f>
        <v>4.6073944195774805</v>
      </c>
      <c r="O136" s="691">
        <f>N136*(1+EIA_AEO_OilForecast_2026!L$16)</f>
        <v>4.6965243810015789</v>
      </c>
      <c r="P136" s="691">
        <f>O136*(1+EIA_AEO_OilForecast_2026!M$16)</f>
        <v>4.7364332070355246</v>
      </c>
      <c r="Q136" s="691">
        <f>P136*(1+EIA_AEO_OilForecast_2026!N$16)</f>
        <v>4.8011573153527056</v>
      </c>
      <c r="R136" s="691">
        <f>Q136*(1+EIA_AEO_OilForecast_2026!O$16)</f>
        <v>4.8698469226363699</v>
      </c>
      <c r="S136" s="691">
        <f>R136*(1+EIA_AEO_OilForecast_2026!P$16)</f>
        <v>4.9286409384695036</v>
      </c>
      <c r="T136" s="691">
        <f>S136*(1+EIA_AEO_OilForecast_2026!Q$16)</f>
        <v>4.9604415115785976</v>
      </c>
      <c r="U136" s="691">
        <f>T136*(1+EIA_AEO_OilForecast_2026!R$16)</f>
        <v>5.0076666710554427</v>
      </c>
      <c r="V136" s="691">
        <f>U136*(1+EIA_AEO_OilForecast_2026!S$16)</f>
        <v>5.0715332484659426</v>
      </c>
      <c r="W136" s="691">
        <f>V136*(1+EIA_AEO_OilForecast_2026!T$16)</f>
        <v>5.0974742006212539</v>
      </c>
      <c r="X136" s="691">
        <f>W136*(1+EIA_AEO_OilForecast_2026!U$16)</f>
        <v>5.1577938035819457</v>
      </c>
      <c r="Y136" s="691">
        <f>X136*(1+EIA_AEO_OilForecast_2026!V$16)</f>
        <v>5.2239857332008937</v>
      </c>
      <c r="Z136" s="691">
        <f>Y136*(1+EIA_AEO_OilForecast_2026!W$16)</f>
        <v>5.3694073809781093</v>
      </c>
      <c r="AA136" s="691">
        <f>Z136*(1+EIA_AEO_OilForecast_2026!X$16)</f>
        <v>5.4534065984185736</v>
      </c>
      <c r="AB136" s="691">
        <f>AA136*(1+EIA_AEO_OilForecast_2026!Y$16)</f>
        <v>5.536081575960802</v>
      </c>
      <c r="AC136" s="691">
        <f>AB136*(1+EIA_AEO_OilForecast_2026!Z$16)</f>
        <v>5.6251182927886996</v>
      </c>
      <c r="AD136" s="691">
        <f>AC136*(1+EIA_AEO_OilForecast_2026!AA$16)</f>
        <v>5.6947284734908461</v>
      </c>
      <c r="AE136" s="691">
        <f>AD136*(1+EIA_AEO_OilForecast_2026!AB$16)</f>
        <v>5.8042962201424517</v>
      </c>
      <c r="AF136" s="695">
        <f t="shared" ref="AF136:AO145" si="53">$AE136</f>
        <v>5.8042962201424517</v>
      </c>
      <c r="AG136" s="695">
        <f t="shared" si="53"/>
        <v>5.8042962201424517</v>
      </c>
      <c r="AH136" s="695">
        <f t="shared" si="53"/>
        <v>5.8042962201424517</v>
      </c>
      <c r="AI136" s="695">
        <f t="shared" si="53"/>
        <v>5.8042962201424517</v>
      </c>
      <c r="AJ136" s="695">
        <f t="shared" si="53"/>
        <v>5.8042962201424517</v>
      </c>
      <c r="AK136" s="695">
        <f t="shared" si="53"/>
        <v>5.8042962201424517</v>
      </c>
      <c r="AL136" s="695">
        <f t="shared" si="53"/>
        <v>5.8042962201424517</v>
      </c>
      <c r="AM136" s="695">
        <f t="shared" si="53"/>
        <v>5.8042962201424517</v>
      </c>
      <c r="AN136" s="695">
        <f t="shared" si="53"/>
        <v>5.8042962201424517</v>
      </c>
      <c r="AO136" s="695">
        <f t="shared" si="53"/>
        <v>5.8042962201424517</v>
      </c>
      <c r="AP136" s="695">
        <f t="shared" ref="AP136:AY145" si="54">$AE136</f>
        <v>5.8042962201424517</v>
      </c>
      <c r="AQ136" s="695">
        <f t="shared" si="54"/>
        <v>5.8042962201424517</v>
      </c>
      <c r="AR136" s="695">
        <f t="shared" si="54"/>
        <v>5.8042962201424517</v>
      </c>
      <c r="AS136" s="695">
        <f t="shared" si="54"/>
        <v>5.8042962201424517</v>
      </c>
      <c r="AT136" s="695">
        <f t="shared" si="54"/>
        <v>5.8042962201424517</v>
      </c>
      <c r="AU136" s="695">
        <f t="shared" si="54"/>
        <v>5.8042962201424517</v>
      </c>
      <c r="AV136" s="695">
        <f t="shared" si="54"/>
        <v>5.8042962201424517</v>
      </c>
      <c r="AW136" s="695">
        <f t="shared" si="54"/>
        <v>5.8042962201424517</v>
      </c>
      <c r="AX136" s="695">
        <f t="shared" si="54"/>
        <v>5.8042962201424517</v>
      </c>
      <c r="AY136" s="695">
        <f t="shared" si="54"/>
        <v>5.8042962201424517</v>
      </c>
      <c r="AZ136" s="695">
        <f t="shared" ref="AZ136:BI145" si="55">$AE136</f>
        <v>5.8042962201424517</v>
      </c>
      <c r="BA136" s="695">
        <f t="shared" si="55"/>
        <v>5.8042962201424517</v>
      </c>
      <c r="BB136" s="695">
        <f t="shared" si="55"/>
        <v>5.8042962201424517</v>
      </c>
      <c r="BC136" s="695">
        <f t="shared" si="55"/>
        <v>5.8042962201424517</v>
      </c>
      <c r="BD136" s="695">
        <f t="shared" si="55"/>
        <v>5.8042962201424517</v>
      </c>
      <c r="BE136" s="695">
        <f t="shared" si="55"/>
        <v>5.8042962201424517</v>
      </c>
      <c r="BF136" s="695">
        <f t="shared" si="55"/>
        <v>5.8042962201424517</v>
      </c>
      <c r="BG136" s="695">
        <f t="shared" si="55"/>
        <v>5.8042962201424517</v>
      </c>
      <c r="BH136" s="695">
        <f t="shared" si="55"/>
        <v>5.8042962201424517</v>
      </c>
      <c r="BI136" s="695">
        <f t="shared" si="55"/>
        <v>5.8042962201424517</v>
      </c>
      <c r="BJ136" s="695">
        <f t="shared" ref="BJ136:BS145" si="56">$AE136</f>
        <v>5.8042962201424517</v>
      </c>
      <c r="BK136" s="695">
        <f t="shared" si="56"/>
        <v>5.8042962201424517</v>
      </c>
      <c r="BL136" s="695">
        <f t="shared" si="56"/>
        <v>5.8042962201424517</v>
      </c>
      <c r="BM136" s="695">
        <f t="shared" si="56"/>
        <v>5.8042962201424517</v>
      </c>
      <c r="BN136" s="699">
        <f t="shared" si="56"/>
        <v>5.8042962201424517</v>
      </c>
      <c r="BO136" s="699">
        <f t="shared" si="56"/>
        <v>5.8042962201424517</v>
      </c>
      <c r="BP136" s="699">
        <f t="shared" si="56"/>
        <v>5.8042962201424517</v>
      </c>
      <c r="BQ136" s="699">
        <f t="shared" si="56"/>
        <v>5.8042962201424517</v>
      </c>
      <c r="BR136" s="699">
        <f t="shared" si="56"/>
        <v>5.8042962201424517</v>
      </c>
      <c r="BS136" s="699">
        <f t="shared" si="56"/>
        <v>5.8042962201424517</v>
      </c>
    </row>
    <row r="137" spans="1:71" s="18" customFormat="1" ht="12.75" customHeight="1">
      <c r="A137" s="677">
        <v>0</v>
      </c>
      <c r="B137" s="681" t="s">
        <v>441</v>
      </c>
      <c r="C137" s="682" t="s">
        <v>644</v>
      </c>
      <c r="D137" s="684" t="s">
        <v>422</v>
      </c>
      <c r="E137" s="682" t="s">
        <v>570</v>
      </c>
      <c r="F137" s="686">
        <v>6.99</v>
      </c>
      <c r="G137" s="690">
        <f>F137*(1+EIA_AEO_OilForecast_2026!D$16)</f>
        <v>5.3525976182263015</v>
      </c>
      <c r="H137" s="690">
        <f>G137*(1+EIA_AEO_OilForecast_2026!E$16)</f>
        <v>6.0908490071445476</v>
      </c>
      <c r="I137" s="690">
        <f>H137*(1+EIA_AEO_OilForecast_2026!F$16)</f>
        <v>6.527004150533978</v>
      </c>
      <c r="J137" s="690">
        <f>I137*(1+EIA_AEO_OilForecast_2026!G$16)</f>
        <v>6.8055042652650473</v>
      </c>
      <c r="K137" s="690">
        <f>J137*(1+EIA_AEO_OilForecast_2026!H$16)</f>
        <v>6.986778814847173</v>
      </c>
      <c r="L137" s="690">
        <f>K137*(1+EIA_AEO_OilForecast_2026!I$16)</f>
        <v>6.8988679918554077</v>
      </c>
      <c r="M137" s="690">
        <f>L137*(1+EIA_AEO_OilForecast_2026!J$16)</f>
        <v>6.9713491641485934</v>
      </c>
      <c r="N137" s="690">
        <f>M137*(1+EIA_AEO_OilForecast_2026!K$16)</f>
        <v>7.1200624051361947</v>
      </c>
      <c r="O137" s="690">
        <f>N137*(1+EIA_AEO_OilForecast_2026!L$16)</f>
        <v>7.2577998831368644</v>
      </c>
      <c r="P137" s="690">
        <f>O137*(1+EIA_AEO_OilForecast_2026!M$16)</f>
        <v>7.3194732077973299</v>
      </c>
      <c r="Q137" s="690">
        <f>P137*(1+EIA_AEO_OilForecast_2026!N$16)</f>
        <v>7.4194949659470009</v>
      </c>
      <c r="R137" s="690">
        <f>Q137*(1+EIA_AEO_OilForecast_2026!O$16)</f>
        <v>7.5256448298192664</v>
      </c>
      <c r="S137" s="690">
        <f>R137*(1+EIA_AEO_OilForecast_2026!P$16)</f>
        <v>7.6165024868068496</v>
      </c>
      <c r="T137" s="690">
        <f>S137*(1+EIA_AEO_OilForecast_2026!Q$16)</f>
        <v>7.665645678041737</v>
      </c>
      <c r="U137" s="690">
        <f>T137*(1+EIA_AEO_OilForecast_2026!R$16)</f>
        <v>7.7386253389839146</v>
      </c>
      <c r="V137" s="690">
        <f>U137*(1+EIA_AEO_OilForecast_2026!S$16)</f>
        <v>7.8373219070122548</v>
      </c>
      <c r="W137" s="690">
        <f>V137*(1+EIA_AEO_OilForecast_2026!T$16)</f>
        <v>7.8774099006534435</v>
      </c>
      <c r="X137" s="690">
        <f>W137*(1+EIA_AEO_OilForecast_2026!U$16)</f>
        <v>7.9706251321318353</v>
      </c>
      <c r="Y137" s="690">
        <f>X137*(1+EIA_AEO_OilForecast_2026!V$16)</f>
        <v>8.0729151960344847</v>
      </c>
      <c r="Z137" s="690">
        <f>Y137*(1+EIA_AEO_OilForecast_2026!W$16)</f>
        <v>8.2976433423446636</v>
      </c>
      <c r="AA137" s="690">
        <f>Z137*(1+EIA_AEO_OilForecast_2026!X$16)</f>
        <v>8.4274519968018087</v>
      </c>
      <c r="AB137" s="690">
        <f>AA137*(1+EIA_AEO_OilForecast_2026!Y$16)</f>
        <v>8.5552142298206775</v>
      </c>
      <c r="AC137" s="690">
        <f>AB137*(1+EIA_AEO_OilForecast_2026!Z$16)</f>
        <v>8.6928076117697763</v>
      </c>
      <c r="AD137" s="690">
        <f>AC137*(1+EIA_AEO_OilForecast_2026!AA$16)</f>
        <v>8.8003800888570627</v>
      </c>
      <c r="AE137" s="690">
        <f>AD137*(1+EIA_AEO_OilForecast_2026!AB$16)</f>
        <v>8.9697012111023611</v>
      </c>
      <c r="AF137" s="694">
        <f t="shared" si="53"/>
        <v>8.9697012111023611</v>
      </c>
      <c r="AG137" s="694">
        <f t="shared" si="53"/>
        <v>8.9697012111023611</v>
      </c>
      <c r="AH137" s="694">
        <f t="shared" si="53"/>
        <v>8.9697012111023611</v>
      </c>
      <c r="AI137" s="694">
        <f t="shared" si="53"/>
        <v>8.9697012111023611</v>
      </c>
      <c r="AJ137" s="694">
        <f t="shared" si="53"/>
        <v>8.9697012111023611</v>
      </c>
      <c r="AK137" s="694">
        <f t="shared" si="53"/>
        <v>8.9697012111023611</v>
      </c>
      <c r="AL137" s="694">
        <f t="shared" si="53"/>
        <v>8.9697012111023611</v>
      </c>
      <c r="AM137" s="694">
        <f t="shared" si="53"/>
        <v>8.9697012111023611</v>
      </c>
      <c r="AN137" s="694">
        <f t="shared" si="53"/>
        <v>8.9697012111023611</v>
      </c>
      <c r="AO137" s="694">
        <f t="shared" si="53"/>
        <v>8.9697012111023611</v>
      </c>
      <c r="AP137" s="694">
        <f t="shared" si="54"/>
        <v>8.9697012111023611</v>
      </c>
      <c r="AQ137" s="694">
        <f t="shared" si="54"/>
        <v>8.9697012111023611</v>
      </c>
      <c r="AR137" s="694">
        <f t="shared" si="54"/>
        <v>8.9697012111023611</v>
      </c>
      <c r="AS137" s="694">
        <f t="shared" si="54"/>
        <v>8.9697012111023611</v>
      </c>
      <c r="AT137" s="694">
        <f t="shared" si="54"/>
        <v>8.9697012111023611</v>
      </c>
      <c r="AU137" s="694">
        <f t="shared" si="54"/>
        <v>8.9697012111023611</v>
      </c>
      <c r="AV137" s="694">
        <f t="shared" si="54"/>
        <v>8.9697012111023611</v>
      </c>
      <c r="AW137" s="694">
        <f t="shared" si="54"/>
        <v>8.9697012111023611</v>
      </c>
      <c r="AX137" s="694">
        <f t="shared" si="54"/>
        <v>8.9697012111023611</v>
      </c>
      <c r="AY137" s="694">
        <f t="shared" si="54"/>
        <v>8.9697012111023611</v>
      </c>
      <c r="AZ137" s="694">
        <f t="shared" si="55"/>
        <v>8.9697012111023611</v>
      </c>
      <c r="BA137" s="694">
        <f t="shared" si="55"/>
        <v>8.9697012111023611</v>
      </c>
      <c r="BB137" s="694">
        <f t="shared" si="55"/>
        <v>8.9697012111023611</v>
      </c>
      <c r="BC137" s="694">
        <f t="shared" si="55"/>
        <v>8.9697012111023611</v>
      </c>
      <c r="BD137" s="694">
        <f t="shared" si="55"/>
        <v>8.9697012111023611</v>
      </c>
      <c r="BE137" s="694">
        <f t="shared" si="55"/>
        <v>8.9697012111023611</v>
      </c>
      <c r="BF137" s="694">
        <f t="shared" si="55"/>
        <v>8.9697012111023611</v>
      </c>
      <c r="BG137" s="694">
        <f t="shared" si="55"/>
        <v>8.9697012111023611</v>
      </c>
      <c r="BH137" s="694">
        <f t="shared" si="55"/>
        <v>8.9697012111023611</v>
      </c>
      <c r="BI137" s="694">
        <f t="shared" si="55"/>
        <v>8.9697012111023611</v>
      </c>
      <c r="BJ137" s="694">
        <f t="shared" si="56"/>
        <v>8.9697012111023611</v>
      </c>
      <c r="BK137" s="694">
        <f t="shared" si="56"/>
        <v>8.9697012111023611</v>
      </c>
      <c r="BL137" s="694">
        <f t="shared" si="56"/>
        <v>8.9697012111023611</v>
      </c>
      <c r="BM137" s="694">
        <f t="shared" si="56"/>
        <v>8.9697012111023611</v>
      </c>
      <c r="BN137" s="698">
        <f t="shared" si="56"/>
        <v>8.9697012111023611</v>
      </c>
      <c r="BO137" s="698">
        <f t="shared" si="56"/>
        <v>8.9697012111023611</v>
      </c>
      <c r="BP137" s="698">
        <f t="shared" si="56"/>
        <v>8.9697012111023611</v>
      </c>
      <c r="BQ137" s="698">
        <f t="shared" si="56"/>
        <v>8.9697012111023611</v>
      </c>
      <c r="BR137" s="698">
        <f t="shared" si="56"/>
        <v>8.9697012111023611</v>
      </c>
      <c r="BS137" s="698">
        <f t="shared" si="56"/>
        <v>8.9697012111023611</v>
      </c>
    </row>
    <row r="138" spans="1:71" s="63" customFormat="1" ht="12.75" customHeight="1">
      <c r="A138" s="678">
        <v>0</v>
      </c>
      <c r="B138" s="680" t="s">
        <v>441</v>
      </c>
      <c r="C138" s="492" t="s">
        <v>645</v>
      </c>
      <c r="D138" s="683" t="s">
        <v>422</v>
      </c>
      <c r="E138" s="492"/>
      <c r="F138" s="687">
        <v>3.67</v>
      </c>
      <c r="G138" s="691">
        <f>F138*(1+EIA_AEO_OilForecast_2026!D$16)</f>
        <v>2.8103051872518634</v>
      </c>
      <c r="H138" s="691">
        <f>G138*(1+EIA_AEO_OilForecast_2026!E$16)</f>
        <v>3.1979135702747477</v>
      </c>
      <c r="I138" s="691">
        <f>H138*(1+EIA_AEO_OilForecast_2026!F$16)</f>
        <v>3.426910619808254</v>
      </c>
      <c r="J138" s="691">
        <f>I138*(1+EIA_AEO_OilForecast_2026!G$16)</f>
        <v>3.5731331407042513</v>
      </c>
      <c r="K138" s="691">
        <f>J138*(1+EIA_AEO_OilForecast_2026!H$16)</f>
        <v>3.6683087625878565</v>
      </c>
      <c r="L138" s="691">
        <f>K138*(1+EIA_AEO_OilForecast_2026!I$16)</f>
        <v>3.6221524363532671</v>
      </c>
      <c r="M138" s="691">
        <f>L138*(1+EIA_AEO_OilForecast_2026!J$16)</f>
        <v>3.6602076441237954</v>
      </c>
      <c r="N138" s="691">
        <f>M138*(1+EIA_AEO_OilForecast_2026!K$16)</f>
        <v>3.7382874144277292</v>
      </c>
      <c r="O138" s="691">
        <f>N138*(1+EIA_AEO_OilForecast_2026!L$16)</f>
        <v>3.8106045166111993</v>
      </c>
      <c r="P138" s="691">
        <f>O138*(1+EIA_AEO_OilForecast_2026!M$16)</f>
        <v>3.8429852178277812</v>
      </c>
      <c r="Q138" s="691">
        <f>P138*(1+EIA_AEO_OilForecast_2026!N$16)</f>
        <v>3.8955002181724581</v>
      </c>
      <c r="R138" s="691">
        <f>Q138*(1+EIA_AEO_OilForecast_2026!O$16)</f>
        <v>3.9512326931955215</v>
      </c>
      <c r="S138" s="691">
        <f>R138*(1+EIA_AEO_OilForecast_2026!P$16)</f>
        <v>3.9989362126725503</v>
      </c>
      <c r="T138" s="691">
        <f>S138*(1+EIA_AEO_OilForecast_2026!Q$16)</f>
        <v>4.0247381456957312</v>
      </c>
      <c r="U138" s="691">
        <f>T138*(1+EIA_AEO_OilForecast_2026!R$16)</f>
        <v>4.0630550778356156</v>
      </c>
      <c r="V138" s="691">
        <f>U138*(1+EIA_AEO_OilForecast_2026!S$16)</f>
        <v>4.1148743059706669</v>
      </c>
      <c r="W138" s="691">
        <f>V138*(1+EIA_AEO_OilForecast_2026!T$16)</f>
        <v>4.1359219363945812</v>
      </c>
      <c r="X138" s="691">
        <f>W138*(1+EIA_AEO_OilForecast_2026!U$16)</f>
        <v>4.1848632667988293</v>
      </c>
      <c r="Y138" s="691">
        <f>X138*(1+EIA_AEO_OilForecast_2026!V$16)</f>
        <v>4.2385692087906355</v>
      </c>
      <c r="Z138" s="691">
        <f>Y138*(1+EIA_AEO_OilForecast_2026!W$16)</f>
        <v>4.3565595230908292</v>
      </c>
      <c r="AA138" s="691">
        <f>Z138*(1+EIA_AEO_OilForecast_2026!X$16)</f>
        <v>4.4247137093365687</v>
      </c>
      <c r="AB138" s="691">
        <f>AA138*(1+EIA_AEO_OilForecast_2026!Y$16)</f>
        <v>4.4917934511361759</v>
      </c>
      <c r="AC138" s="691">
        <f>AB138*(1+EIA_AEO_OilForecast_2026!Z$16)</f>
        <v>4.5640348977389218</v>
      </c>
      <c r="AD138" s="691">
        <f>AC138*(1+EIA_AEO_OilForecast_2026!AA$16)</f>
        <v>4.6205142955801728</v>
      </c>
      <c r="AE138" s="691">
        <f>AD138*(1+EIA_AEO_OilForecast_2026!AB$16)</f>
        <v>4.709413940593083</v>
      </c>
      <c r="AF138" s="695">
        <f t="shared" si="53"/>
        <v>4.709413940593083</v>
      </c>
      <c r="AG138" s="695">
        <f t="shared" si="53"/>
        <v>4.709413940593083</v>
      </c>
      <c r="AH138" s="695">
        <f t="shared" si="53"/>
        <v>4.709413940593083</v>
      </c>
      <c r="AI138" s="695">
        <f t="shared" si="53"/>
        <v>4.709413940593083</v>
      </c>
      <c r="AJ138" s="695">
        <f t="shared" si="53"/>
        <v>4.709413940593083</v>
      </c>
      <c r="AK138" s="695">
        <f t="shared" si="53"/>
        <v>4.709413940593083</v>
      </c>
      <c r="AL138" s="695">
        <f t="shared" si="53"/>
        <v>4.709413940593083</v>
      </c>
      <c r="AM138" s="695">
        <f t="shared" si="53"/>
        <v>4.709413940593083</v>
      </c>
      <c r="AN138" s="695">
        <f t="shared" si="53"/>
        <v>4.709413940593083</v>
      </c>
      <c r="AO138" s="695">
        <f t="shared" si="53"/>
        <v>4.709413940593083</v>
      </c>
      <c r="AP138" s="695">
        <f t="shared" si="54"/>
        <v>4.709413940593083</v>
      </c>
      <c r="AQ138" s="695">
        <f t="shared" si="54"/>
        <v>4.709413940593083</v>
      </c>
      <c r="AR138" s="695">
        <f t="shared" si="54"/>
        <v>4.709413940593083</v>
      </c>
      <c r="AS138" s="695">
        <f t="shared" si="54"/>
        <v>4.709413940593083</v>
      </c>
      <c r="AT138" s="695">
        <f t="shared" si="54"/>
        <v>4.709413940593083</v>
      </c>
      <c r="AU138" s="695">
        <f t="shared" si="54"/>
        <v>4.709413940593083</v>
      </c>
      <c r="AV138" s="695">
        <f t="shared" si="54"/>
        <v>4.709413940593083</v>
      </c>
      <c r="AW138" s="695">
        <f t="shared" si="54"/>
        <v>4.709413940593083</v>
      </c>
      <c r="AX138" s="695">
        <f t="shared" si="54"/>
        <v>4.709413940593083</v>
      </c>
      <c r="AY138" s="695">
        <f t="shared" si="54"/>
        <v>4.709413940593083</v>
      </c>
      <c r="AZ138" s="695">
        <f t="shared" si="55"/>
        <v>4.709413940593083</v>
      </c>
      <c r="BA138" s="695">
        <f t="shared" si="55"/>
        <v>4.709413940593083</v>
      </c>
      <c r="BB138" s="695">
        <f t="shared" si="55"/>
        <v>4.709413940593083</v>
      </c>
      <c r="BC138" s="695">
        <f t="shared" si="55"/>
        <v>4.709413940593083</v>
      </c>
      <c r="BD138" s="695">
        <f t="shared" si="55"/>
        <v>4.709413940593083</v>
      </c>
      <c r="BE138" s="695">
        <f t="shared" si="55"/>
        <v>4.709413940593083</v>
      </c>
      <c r="BF138" s="695">
        <f t="shared" si="55"/>
        <v>4.709413940593083</v>
      </c>
      <c r="BG138" s="695">
        <f t="shared" si="55"/>
        <v>4.709413940593083</v>
      </c>
      <c r="BH138" s="695">
        <f t="shared" si="55"/>
        <v>4.709413940593083</v>
      </c>
      <c r="BI138" s="695">
        <f t="shared" si="55"/>
        <v>4.709413940593083</v>
      </c>
      <c r="BJ138" s="695">
        <f t="shared" si="56"/>
        <v>4.709413940593083</v>
      </c>
      <c r="BK138" s="695">
        <f t="shared" si="56"/>
        <v>4.709413940593083</v>
      </c>
      <c r="BL138" s="695">
        <f t="shared" si="56"/>
        <v>4.709413940593083</v>
      </c>
      <c r="BM138" s="695">
        <f t="shared" si="56"/>
        <v>4.709413940593083</v>
      </c>
      <c r="BN138" s="699">
        <f t="shared" si="56"/>
        <v>4.709413940593083</v>
      </c>
      <c r="BO138" s="699">
        <f t="shared" si="56"/>
        <v>4.709413940593083</v>
      </c>
      <c r="BP138" s="699">
        <f t="shared" si="56"/>
        <v>4.709413940593083</v>
      </c>
      <c r="BQ138" s="699">
        <f t="shared" si="56"/>
        <v>4.709413940593083</v>
      </c>
      <c r="BR138" s="699">
        <f t="shared" si="56"/>
        <v>4.709413940593083</v>
      </c>
      <c r="BS138" s="699">
        <f t="shared" si="56"/>
        <v>4.709413940593083</v>
      </c>
    </row>
    <row r="139" spans="1:71" s="18" customFormat="1" ht="12.75" customHeight="1">
      <c r="A139" s="677">
        <v>0</v>
      </c>
      <c r="B139" s="681" t="s">
        <v>646</v>
      </c>
      <c r="C139" s="682" t="s">
        <v>578</v>
      </c>
      <c r="D139" s="684" t="s">
        <v>427</v>
      </c>
      <c r="E139" s="682"/>
      <c r="F139" s="686">
        <v>4.1695000000000002</v>
      </c>
      <c r="G139" s="690">
        <f>F139*(1+EIA_AEO_OilForecast_2026!D$16)</f>
        <v>3.1927976779963614</v>
      </c>
      <c r="H139" s="690">
        <f>G139*(1+EIA_AEO_OilForecast_2026!E$16)</f>
        <v>3.6331609349483824</v>
      </c>
      <c r="I139" s="690">
        <f>H139*(1+EIA_AEO_OilForecast_2026!F$16)</f>
        <v>3.8933252940846099</v>
      </c>
      <c r="J139" s="690">
        <f>I139*(1+EIA_AEO_OilForecast_2026!G$16)</f>
        <v>4.0594492180289867</v>
      </c>
      <c r="K139" s="690">
        <f>J139*(1+EIA_AEO_OilForecast_2026!H$16)</f>
        <v>4.1675785791853066</v>
      </c>
      <c r="L139" s="690">
        <f>K139*(1+EIA_AEO_OilForecast_2026!I$16)</f>
        <v>4.1151402134536665</v>
      </c>
      <c r="M139" s="690">
        <f>L139*(1+EIA_AEO_OilForecast_2026!J$16)</f>
        <v>4.1583748698022269</v>
      </c>
      <c r="N139" s="690">
        <f>M139*(1+EIA_AEO_OilForecast_2026!K$16)</f>
        <v>4.2470815734213687</v>
      </c>
      <c r="O139" s="690">
        <f>N139*(1+EIA_AEO_OilForecast_2026!L$16)</f>
        <v>4.3292412893761316</v>
      </c>
      <c r="P139" s="690">
        <f>O139*(1+EIA_AEO_OilForecast_2026!M$16)</f>
        <v>4.3660291187283224</v>
      </c>
      <c r="Q139" s="690">
        <f>P139*(1+EIA_AEO_OilForecast_2026!N$16)</f>
        <v>4.4256915966403474</v>
      </c>
      <c r="R139" s="690">
        <f>Q139*(1+EIA_AEO_OilForecast_2026!O$16)</f>
        <v>4.4890094589315366</v>
      </c>
      <c r="S139" s="690">
        <f>R139*(1+EIA_AEO_OilForecast_2026!P$16)</f>
        <v>4.543205596386434</v>
      </c>
      <c r="T139" s="690">
        <f>S139*(1+EIA_AEO_OilForecast_2026!Q$16)</f>
        <v>4.5725192638905625</v>
      </c>
      <c r="U139" s="690">
        <f>T139*(1+EIA_AEO_OilForecast_2026!R$16)</f>
        <v>4.6160512662222377</v>
      </c>
      <c r="V139" s="690">
        <f>U139*(1+EIA_AEO_OilForecast_2026!S$16)</f>
        <v>4.6749232748623184</v>
      </c>
      <c r="W139" s="690">
        <f>V139*(1+EIA_AEO_OilForecast_2026!T$16)</f>
        <v>4.6988355623425662</v>
      </c>
      <c r="X139" s="690">
        <f>W139*(1+EIA_AEO_OilForecast_2026!U$16)</f>
        <v>4.7544379811764941</v>
      </c>
      <c r="Y139" s="690">
        <f>X139*(1+EIA_AEO_OilForecast_2026!V$16)</f>
        <v>4.8154534921124164</v>
      </c>
      <c r="Z139" s="690">
        <f>Y139*(1+EIA_AEO_OilForecast_2026!W$16)</f>
        <v>4.9495027061382091</v>
      </c>
      <c r="AA139" s="690">
        <f>Z139*(1+EIA_AEO_OilForecast_2026!X$16)</f>
        <v>5.0269329185500924</v>
      </c>
      <c r="AB139" s="690">
        <f>AA139*(1+EIA_AEO_OilForecast_2026!Y$16)</f>
        <v>5.1031424508207905</v>
      </c>
      <c r="AC139" s="690">
        <f>AB139*(1+EIA_AEO_OilForecast_2026!Z$16)</f>
        <v>5.1852162142023026</v>
      </c>
      <c r="AD139" s="690">
        <f>AC139*(1+EIA_AEO_OilForecast_2026!AA$16)</f>
        <v>5.2493826581530101</v>
      </c>
      <c r="AE139" s="690">
        <f>AD139*(1+EIA_AEO_OilForecast_2026!AB$16)</f>
        <v>5.3503818597555526</v>
      </c>
      <c r="AF139" s="694">
        <f t="shared" si="53"/>
        <v>5.3503818597555526</v>
      </c>
      <c r="AG139" s="694">
        <f t="shared" si="53"/>
        <v>5.3503818597555526</v>
      </c>
      <c r="AH139" s="694">
        <f t="shared" si="53"/>
        <v>5.3503818597555526</v>
      </c>
      <c r="AI139" s="694">
        <f t="shared" si="53"/>
        <v>5.3503818597555526</v>
      </c>
      <c r="AJ139" s="694">
        <f t="shared" si="53"/>
        <v>5.3503818597555526</v>
      </c>
      <c r="AK139" s="694">
        <f t="shared" si="53"/>
        <v>5.3503818597555526</v>
      </c>
      <c r="AL139" s="694">
        <f t="shared" si="53"/>
        <v>5.3503818597555526</v>
      </c>
      <c r="AM139" s="694">
        <f t="shared" si="53"/>
        <v>5.3503818597555526</v>
      </c>
      <c r="AN139" s="694">
        <f t="shared" si="53"/>
        <v>5.3503818597555526</v>
      </c>
      <c r="AO139" s="694">
        <f t="shared" si="53"/>
        <v>5.3503818597555526</v>
      </c>
      <c r="AP139" s="694">
        <f t="shared" si="54"/>
        <v>5.3503818597555526</v>
      </c>
      <c r="AQ139" s="694">
        <f t="shared" si="54"/>
        <v>5.3503818597555526</v>
      </c>
      <c r="AR139" s="694">
        <f t="shared" si="54"/>
        <v>5.3503818597555526</v>
      </c>
      <c r="AS139" s="694">
        <f t="shared" si="54"/>
        <v>5.3503818597555526</v>
      </c>
      <c r="AT139" s="694">
        <f t="shared" si="54"/>
        <v>5.3503818597555526</v>
      </c>
      <c r="AU139" s="694">
        <f t="shared" si="54"/>
        <v>5.3503818597555526</v>
      </c>
      <c r="AV139" s="694">
        <f t="shared" si="54"/>
        <v>5.3503818597555526</v>
      </c>
      <c r="AW139" s="694">
        <f t="shared" si="54"/>
        <v>5.3503818597555526</v>
      </c>
      <c r="AX139" s="694">
        <f t="shared" si="54"/>
        <v>5.3503818597555526</v>
      </c>
      <c r="AY139" s="694">
        <f t="shared" si="54"/>
        <v>5.3503818597555526</v>
      </c>
      <c r="AZ139" s="694">
        <f t="shared" si="55"/>
        <v>5.3503818597555526</v>
      </c>
      <c r="BA139" s="694">
        <f t="shared" si="55"/>
        <v>5.3503818597555526</v>
      </c>
      <c r="BB139" s="694">
        <f t="shared" si="55"/>
        <v>5.3503818597555526</v>
      </c>
      <c r="BC139" s="694">
        <f t="shared" si="55"/>
        <v>5.3503818597555526</v>
      </c>
      <c r="BD139" s="694">
        <f t="shared" si="55"/>
        <v>5.3503818597555526</v>
      </c>
      <c r="BE139" s="694">
        <f t="shared" si="55"/>
        <v>5.3503818597555526</v>
      </c>
      <c r="BF139" s="694">
        <f t="shared" si="55"/>
        <v>5.3503818597555526</v>
      </c>
      <c r="BG139" s="694">
        <f t="shared" si="55"/>
        <v>5.3503818597555526</v>
      </c>
      <c r="BH139" s="694">
        <f t="shared" si="55"/>
        <v>5.3503818597555526</v>
      </c>
      <c r="BI139" s="694">
        <f t="shared" si="55"/>
        <v>5.3503818597555526</v>
      </c>
      <c r="BJ139" s="694">
        <f t="shared" si="56"/>
        <v>5.3503818597555526</v>
      </c>
      <c r="BK139" s="694">
        <f t="shared" si="56"/>
        <v>5.3503818597555526</v>
      </c>
      <c r="BL139" s="694">
        <f t="shared" si="56"/>
        <v>5.3503818597555526</v>
      </c>
      <c r="BM139" s="694">
        <f t="shared" si="56"/>
        <v>5.3503818597555526</v>
      </c>
      <c r="BN139" s="698">
        <f t="shared" si="56"/>
        <v>5.3503818597555526</v>
      </c>
      <c r="BO139" s="698">
        <f t="shared" si="56"/>
        <v>5.3503818597555526</v>
      </c>
      <c r="BP139" s="698">
        <f t="shared" si="56"/>
        <v>5.3503818597555526</v>
      </c>
      <c r="BQ139" s="698">
        <f t="shared" si="56"/>
        <v>5.3503818597555526</v>
      </c>
      <c r="BR139" s="698">
        <f t="shared" si="56"/>
        <v>5.3503818597555526</v>
      </c>
      <c r="BS139" s="698">
        <f t="shared" si="56"/>
        <v>5.3503818597555526</v>
      </c>
    </row>
    <row r="140" spans="1:71" s="63" customFormat="1" ht="12.75" customHeight="1">
      <c r="A140" s="678">
        <v>0</v>
      </c>
      <c r="B140" s="680" t="s">
        <v>647</v>
      </c>
      <c r="C140" s="492" t="s">
        <v>648</v>
      </c>
      <c r="D140" s="683" t="s">
        <v>592</v>
      </c>
      <c r="E140" s="492"/>
      <c r="F140" s="687">
        <v>6.0595949999999998</v>
      </c>
      <c r="G140" s="691">
        <f>F140*(1+EIA_AEO_OilForecast_2026!D$16)</f>
        <v>4.640139308214021</v>
      </c>
      <c r="H140" s="691">
        <f>G140*(1+EIA_AEO_OilForecast_2026!E$16)</f>
        <v>5.2801256351141719</v>
      </c>
      <c r="I140" s="691">
        <f>H140*(1+EIA_AEO_OilForecast_2026!F$16)</f>
        <v>5.6582262826258845</v>
      </c>
      <c r="J140" s="691">
        <f>I140*(1+EIA_AEO_OilForecast_2026!G$16)</f>
        <v>5.8996565977508935</v>
      </c>
      <c r="K140" s="691">
        <f>J140*(1+EIA_AEO_OilForecast_2026!H$16)</f>
        <v>6.0568025711808078</v>
      </c>
      <c r="L140" s="691">
        <f>K140*(1+EIA_AEO_OilForecast_2026!I$16)</f>
        <v>5.9805931314888499</v>
      </c>
      <c r="M140" s="691">
        <f>L140*(1+EIA_AEO_OilForecast_2026!J$16)</f>
        <v>6.0434266864562218</v>
      </c>
      <c r="N140" s="691">
        <f>M140*(1+EIA_AEO_OilForecast_2026!K$16)</f>
        <v>6.1723454291632693</v>
      </c>
      <c r="O140" s="691">
        <f>N140*(1+EIA_AEO_OilForecast_2026!L$16)</f>
        <v>6.2917493394644808</v>
      </c>
      <c r="P140" s="691">
        <f>O140*(1+EIA_AEO_OilForecast_2026!M$16)</f>
        <v>6.3452136269817814</v>
      </c>
      <c r="Q140" s="691">
        <f>P140*(1+EIA_AEO_OilForecast_2026!N$16)</f>
        <v>6.4319219739882127</v>
      </c>
      <c r="R140" s="691">
        <f>Q140*(1+EIA_AEO_OilForecast_2026!O$16)</f>
        <v>6.5239427442845024</v>
      </c>
      <c r="S140" s="691">
        <f>R140*(1+EIA_AEO_OilForecast_2026!P$16)</f>
        <v>6.6027067791906076</v>
      </c>
      <c r="T140" s="691">
        <f>S140*(1+EIA_AEO_OilForecast_2026!Q$16)</f>
        <v>6.6453087585741502</v>
      </c>
      <c r="U140" s="691">
        <f>T140*(1+EIA_AEO_OilForecast_2026!R$16)</f>
        <v>6.7085744507840088</v>
      </c>
      <c r="V140" s="691">
        <f>U140*(1+EIA_AEO_OilForecast_2026!S$16)</f>
        <v>6.794133997299272</v>
      </c>
      <c r="W140" s="691">
        <f>V140*(1+EIA_AEO_OilForecast_2026!T$16)</f>
        <v>6.828886072525048</v>
      </c>
      <c r="X140" s="691">
        <f>W140*(1+EIA_AEO_OilForecast_2026!U$16)</f>
        <v>6.9096938766152203</v>
      </c>
      <c r="Y140" s="691">
        <f>X140*(1+EIA_AEO_OilForecast_2026!V$16)</f>
        <v>6.9983686061966477</v>
      </c>
      <c r="Z140" s="691">
        <f>Y140*(1+EIA_AEO_OilForecast_2026!W$16)</f>
        <v>7.1931842788347637</v>
      </c>
      <c r="AA140" s="691">
        <f>Z140*(1+EIA_AEO_OilForecast_2026!X$16)</f>
        <v>7.3057147328412366</v>
      </c>
      <c r="AB140" s="691">
        <f>AA140*(1+EIA_AEO_OilForecast_2026!Y$16)</f>
        <v>7.4164711546423776</v>
      </c>
      <c r="AC140" s="691">
        <f>AB140*(1+EIA_AEO_OilForecast_2026!Z$16)</f>
        <v>7.5357501488186083</v>
      </c>
      <c r="AD140" s="691">
        <f>AC140*(1+EIA_AEO_OilForecast_2026!AA$16)</f>
        <v>7.6290041751842361</v>
      </c>
      <c r="AE140" s="691">
        <f>AD140*(1+EIA_AEO_OilForecast_2026!AB$16)</f>
        <v>7.7757877840185712</v>
      </c>
      <c r="AF140" s="695">
        <f t="shared" si="53"/>
        <v>7.7757877840185712</v>
      </c>
      <c r="AG140" s="695">
        <f t="shared" si="53"/>
        <v>7.7757877840185712</v>
      </c>
      <c r="AH140" s="695">
        <f t="shared" si="53"/>
        <v>7.7757877840185712</v>
      </c>
      <c r="AI140" s="695">
        <f t="shared" si="53"/>
        <v>7.7757877840185712</v>
      </c>
      <c r="AJ140" s="695">
        <f t="shared" si="53"/>
        <v>7.7757877840185712</v>
      </c>
      <c r="AK140" s="695">
        <f t="shared" si="53"/>
        <v>7.7757877840185712</v>
      </c>
      <c r="AL140" s="695">
        <f t="shared" si="53"/>
        <v>7.7757877840185712</v>
      </c>
      <c r="AM140" s="695">
        <f t="shared" si="53"/>
        <v>7.7757877840185712</v>
      </c>
      <c r="AN140" s="695">
        <f t="shared" si="53"/>
        <v>7.7757877840185712</v>
      </c>
      <c r="AO140" s="695">
        <f t="shared" si="53"/>
        <v>7.7757877840185712</v>
      </c>
      <c r="AP140" s="695">
        <f t="shared" si="54"/>
        <v>7.7757877840185712</v>
      </c>
      <c r="AQ140" s="695">
        <f t="shared" si="54"/>
        <v>7.7757877840185712</v>
      </c>
      <c r="AR140" s="695">
        <f t="shared" si="54"/>
        <v>7.7757877840185712</v>
      </c>
      <c r="AS140" s="695">
        <f t="shared" si="54"/>
        <v>7.7757877840185712</v>
      </c>
      <c r="AT140" s="695">
        <f t="shared" si="54"/>
        <v>7.7757877840185712</v>
      </c>
      <c r="AU140" s="695">
        <f t="shared" si="54"/>
        <v>7.7757877840185712</v>
      </c>
      <c r="AV140" s="695">
        <f t="shared" si="54"/>
        <v>7.7757877840185712</v>
      </c>
      <c r="AW140" s="695">
        <f t="shared" si="54"/>
        <v>7.7757877840185712</v>
      </c>
      <c r="AX140" s="695">
        <f t="shared" si="54"/>
        <v>7.7757877840185712</v>
      </c>
      <c r="AY140" s="695">
        <f t="shared" si="54"/>
        <v>7.7757877840185712</v>
      </c>
      <c r="AZ140" s="695">
        <f t="shared" si="55"/>
        <v>7.7757877840185712</v>
      </c>
      <c r="BA140" s="695">
        <f t="shared" si="55"/>
        <v>7.7757877840185712</v>
      </c>
      <c r="BB140" s="695">
        <f t="shared" si="55"/>
        <v>7.7757877840185712</v>
      </c>
      <c r="BC140" s="695">
        <f t="shared" si="55"/>
        <v>7.7757877840185712</v>
      </c>
      <c r="BD140" s="695">
        <f t="shared" si="55"/>
        <v>7.7757877840185712</v>
      </c>
      <c r="BE140" s="695">
        <f t="shared" si="55"/>
        <v>7.7757877840185712</v>
      </c>
      <c r="BF140" s="695">
        <f t="shared" si="55"/>
        <v>7.7757877840185712</v>
      </c>
      <c r="BG140" s="695">
        <f t="shared" si="55"/>
        <v>7.7757877840185712</v>
      </c>
      <c r="BH140" s="695">
        <f t="shared" si="55"/>
        <v>7.7757877840185712</v>
      </c>
      <c r="BI140" s="695">
        <f t="shared" si="55"/>
        <v>7.7757877840185712</v>
      </c>
      <c r="BJ140" s="695">
        <f t="shared" si="56"/>
        <v>7.7757877840185712</v>
      </c>
      <c r="BK140" s="695">
        <f t="shared" si="56"/>
        <v>7.7757877840185712</v>
      </c>
      <c r="BL140" s="695">
        <f t="shared" si="56"/>
        <v>7.7757877840185712</v>
      </c>
      <c r="BM140" s="695">
        <f t="shared" si="56"/>
        <v>7.7757877840185712</v>
      </c>
      <c r="BN140" s="699">
        <f t="shared" si="56"/>
        <v>7.7757877840185712</v>
      </c>
      <c r="BO140" s="699">
        <f t="shared" si="56"/>
        <v>7.7757877840185712</v>
      </c>
      <c r="BP140" s="699">
        <f t="shared" si="56"/>
        <v>7.7757877840185712</v>
      </c>
      <c r="BQ140" s="699">
        <f t="shared" si="56"/>
        <v>7.7757877840185712</v>
      </c>
      <c r="BR140" s="699">
        <f t="shared" si="56"/>
        <v>7.7757877840185712</v>
      </c>
      <c r="BS140" s="699">
        <f t="shared" si="56"/>
        <v>7.7757877840185712</v>
      </c>
    </row>
    <row r="141" spans="1:71" s="18" customFormat="1" ht="12.75" customHeight="1">
      <c r="A141" s="677">
        <v>0</v>
      </c>
      <c r="B141" s="681" t="s">
        <v>649</v>
      </c>
      <c r="C141" s="682" t="s">
        <v>650</v>
      </c>
      <c r="D141" s="684" t="s">
        <v>422</v>
      </c>
      <c r="E141" s="682" t="s">
        <v>573</v>
      </c>
      <c r="F141" s="686">
        <v>4.84</v>
      </c>
      <c r="G141" s="690">
        <f>F141*(1+EIA_AEO_OilForecast_2026!D$16)</f>
        <v>3.7062335439506864</v>
      </c>
      <c r="H141" s="690">
        <f>G141*(1+EIA_AEO_OilForecast_2026!E$16)</f>
        <v>4.217411901942719</v>
      </c>
      <c r="I141" s="690">
        <f>H141*(1+EIA_AEO_OilForecast_2026!F$16)</f>
        <v>4.5194134604555716</v>
      </c>
      <c r="J141" s="690">
        <f>I141*(1+EIA_AEO_OilForecast_2026!G$16)</f>
        <v>4.7122518803838078</v>
      </c>
      <c r="K141" s="690">
        <f>J141*(1+EIA_AEO_OilForecast_2026!H$16)</f>
        <v>4.8377695942575549</v>
      </c>
      <c r="L141" s="690">
        <f>K141*(1+EIA_AEO_OilForecast_2026!I$16)</f>
        <v>4.7768985809127562</v>
      </c>
      <c r="M141" s="690">
        <f>L141*(1+EIA_AEO_OilForecast_2026!J$16)</f>
        <v>4.8270858303975945</v>
      </c>
      <c r="N141" s="690">
        <f>M141*(1+EIA_AEO_OilForecast_2026!K$16)</f>
        <v>4.9300575165749896</v>
      </c>
      <c r="O141" s="690">
        <f>N141*(1+EIA_AEO_OilForecast_2026!L$16)</f>
        <v>5.0254293897542803</v>
      </c>
      <c r="P141" s="690">
        <f>O141*(1+EIA_AEO_OilForecast_2026!M$16)</f>
        <v>5.0681330938110261</v>
      </c>
      <c r="Q141" s="690">
        <f>P141*(1+EIA_AEO_OilForecast_2026!N$16)</f>
        <v>5.1373899335026438</v>
      </c>
      <c r="R141" s="690">
        <f>Q141*(1+EIA_AEO_OilForecast_2026!O$16)</f>
        <v>5.2108899823069024</v>
      </c>
      <c r="S141" s="690">
        <f>R141*(1+EIA_AEO_OilForecast_2026!P$16)</f>
        <v>5.2738014357861447</v>
      </c>
      <c r="T141" s="690">
        <f>S141*(1+EIA_AEO_OilForecast_2026!Q$16)</f>
        <v>5.3078290531791135</v>
      </c>
      <c r="U141" s="690">
        <f>T141*(1+EIA_AEO_OilForecast_2026!R$16)</f>
        <v>5.3583614650475164</v>
      </c>
      <c r="V141" s="690">
        <f>U141*(1+EIA_AEO_OilForecast_2026!S$16)</f>
        <v>5.4267007195907446</v>
      </c>
      <c r="W141" s="690">
        <f>V141*(1+EIA_AEO_OilForecast_2026!T$16)</f>
        <v>5.4544583575339995</v>
      </c>
      <c r="X141" s="690">
        <f>W141*(1+EIA_AEO_OilForecast_2026!U$16)</f>
        <v>5.5190022374131722</v>
      </c>
      <c r="Y141" s="690">
        <f>X141*(1+EIA_AEO_OilForecast_2026!V$16)</f>
        <v>5.5898296922470525</v>
      </c>
      <c r="Z141" s="690">
        <f>Y141*(1+EIA_AEO_OilForecast_2026!W$16)</f>
        <v>5.7454354473459466</v>
      </c>
      <c r="AA141" s="690">
        <f>Z141*(1+EIA_AEO_OilForecast_2026!X$16)</f>
        <v>5.8353172624493199</v>
      </c>
      <c r="AB141" s="690">
        <f>AA141*(1+EIA_AEO_OilForecast_2026!Y$16)</f>
        <v>5.9237820990460763</v>
      </c>
      <c r="AC141" s="690">
        <f>AB141*(1+EIA_AEO_OilForecast_2026!Z$16)</f>
        <v>6.0190541975630492</v>
      </c>
      <c r="AD141" s="690">
        <f>AC141*(1+EIA_AEO_OilForecast_2026!AA$16)</f>
        <v>6.0935392889940179</v>
      </c>
      <c r="AE141" s="690">
        <f>AD141*(1+EIA_AEO_OilForecast_2026!AB$16)</f>
        <v>6.2107802377303907</v>
      </c>
      <c r="AF141" s="694">
        <f t="shared" si="53"/>
        <v>6.2107802377303907</v>
      </c>
      <c r="AG141" s="694">
        <f t="shared" si="53"/>
        <v>6.2107802377303907</v>
      </c>
      <c r="AH141" s="694">
        <f t="shared" si="53"/>
        <v>6.2107802377303907</v>
      </c>
      <c r="AI141" s="694">
        <f t="shared" si="53"/>
        <v>6.2107802377303907</v>
      </c>
      <c r="AJ141" s="694">
        <f t="shared" si="53"/>
        <v>6.2107802377303907</v>
      </c>
      <c r="AK141" s="694">
        <f t="shared" si="53"/>
        <v>6.2107802377303907</v>
      </c>
      <c r="AL141" s="694">
        <f t="shared" si="53"/>
        <v>6.2107802377303907</v>
      </c>
      <c r="AM141" s="694">
        <f t="shared" si="53"/>
        <v>6.2107802377303907</v>
      </c>
      <c r="AN141" s="694">
        <f t="shared" si="53"/>
        <v>6.2107802377303907</v>
      </c>
      <c r="AO141" s="694">
        <f t="shared" si="53"/>
        <v>6.2107802377303907</v>
      </c>
      <c r="AP141" s="694">
        <f t="shared" si="54"/>
        <v>6.2107802377303907</v>
      </c>
      <c r="AQ141" s="694">
        <f t="shared" si="54"/>
        <v>6.2107802377303907</v>
      </c>
      <c r="AR141" s="694">
        <f t="shared" si="54"/>
        <v>6.2107802377303907</v>
      </c>
      <c r="AS141" s="694">
        <f t="shared" si="54"/>
        <v>6.2107802377303907</v>
      </c>
      <c r="AT141" s="694">
        <f t="shared" si="54"/>
        <v>6.2107802377303907</v>
      </c>
      <c r="AU141" s="694">
        <f t="shared" si="54"/>
        <v>6.2107802377303907</v>
      </c>
      <c r="AV141" s="694">
        <f t="shared" si="54"/>
        <v>6.2107802377303907</v>
      </c>
      <c r="AW141" s="694">
        <f t="shared" si="54"/>
        <v>6.2107802377303907</v>
      </c>
      <c r="AX141" s="694">
        <f t="shared" si="54"/>
        <v>6.2107802377303907</v>
      </c>
      <c r="AY141" s="694">
        <f t="shared" si="54"/>
        <v>6.2107802377303907</v>
      </c>
      <c r="AZ141" s="694">
        <f t="shared" si="55"/>
        <v>6.2107802377303907</v>
      </c>
      <c r="BA141" s="694">
        <f t="shared" si="55"/>
        <v>6.2107802377303907</v>
      </c>
      <c r="BB141" s="694">
        <f t="shared" si="55"/>
        <v>6.2107802377303907</v>
      </c>
      <c r="BC141" s="694">
        <f t="shared" si="55"/>
        <v>6.2107802377303907</v>
      </c>
      <c r="BD141" s="694">
        <f t="shared" si="55"/>
        <v>6.2107802377303907</v>
      </c>
      <c r="BE141" s="694">
        <f t="shared" si="55"/>
        <v>6.2107802377303907</v>
      </c>
      <c r="BF141" s="694">
        <f t="shared" si="55"/>
        <v>6.2107802377303907</v>
      </c>
      <c r="BG141" s="694">
        <f t="shared" si="55"/>
        <v>6.2107802377303907</v>
      </c>
      <c r="BH141" s="694">
        <f t="shared" si="55"/>
        <v>6.2107802377303907</v>
      </c>
      <c r="BI141" s="694">
        <f t="shared" si="55"/>
        <v>6.2107802377303907</v>
      </c>
      <c r="BJ141" s="694">
        <f t="shared" si="56"/>
        <v>6.2107802377303907</v>
      </c>
      <c r="BK141" s="694">
        <f t="shared" si="56"/>
        <v>6.2107802377303907</v>
      </c>
      <c r="BL141" s="694">
        <f t="shared" si="56"/>
        <v>6.2107802377303907</v>
      </c>
      <c r="BM141" s="694">
        <f t="shared" si="56"/>
        <v>6.2107802377303907</v>
      </c>
      <c r="BN141" s="698">
        <f t="shared" si="56"/>
        <v>6.2107802377303907</v>
      </c>
      <c r="BO141" s="698">
        <f t="shared" si="56"/>
        <v>6.2107802377303907</v>
      </c>
      <c r="BP141" s="698">
        <f t="shared" si="56"/>
        <v>6.2107802377303907</v>
      </c>
      <c r="BQ141" s="698">
        <f t="shared" si="56"/>
        <v>6.2107802377303907</v>
      </c>
      <c r="BR141" s="698">
        <f t="shared" si="56"/>
        <v>6.2107802377303907</v>
      </c>
      <c r="BS141" s="698">
        <f t="shared" si="56"/>
        <v>6.2107802377303907</v>
      </c>
    </row>
    <row r="142" spans="1:71" s="63" customFormat="1" ht="12.75" customHeight="1">
      <c r="A142" s="678">
        <v>0</v>
      </c>
      <c r="B142" s="680" t="s">
        <v>651</v>
      </c>
      <c r="C142" s="492" t="s">
        <v>652</v>
      </c>
      <c r="D142" s="683" t="s">
        <v>422</v>
      </c>
      <c r="E142" s="492" t="s">
        <v>484</v>
      </c>
      <c r="F142" s="687">
        <v>4.67</v>
      </c>
      <c r="G142" s="691">
        <f>F142*(1+EIA_AEO_OilForecast_2026!D$16)</f>
        <v>3.5760559194730797</v>
      </c>
      <c r="H142" s="691">
        <f>G142*(1+EIA_AEO_OilForecast_2026!E$16)</f>
        <v>4.0692796657174588</v>
      </c>
      <c r="I142" s="691">
        <f>H142*(1+EIA_AEO_OilForecast_2026!F$16)</f>
        <v>4.3606737314726285</v>
      </c>
      <c r="J142" s="691">
        <f>I142*(1+EIA_AEO_OilForecast_2026!G$16)</f>
        <v>4.5467389011141295</v>
      </c>
      <c r="K142" s="691">
        <f>J142*(1+EIA_AEO_OilForecast_2026!H$16)</f>
        <v>4.6678479349551205</v>
      </c>
      <c r="L142" s="691">
        <f>K142*(1+EIA_AEO_OilForecast_2026!I$16)</f>
        <v>4.6091149530707796</v>
      </c>
      <c r="M142" s="691">
        <f>L142*(1+EIA_AEO_OilForecast_2026!J$16)</f>
        <v>4.6575394272637949</v>
      </c>
      <c r="N142" s="691">
        <f>M142*(1+EIA_AEO_OilForecast_2026!K$16)</f>
        <v>4.7568943393399179</v>
      </c>
      <c r="O142" s="691">
        <f>N142*(1+EIA_AEO_OilForecast_2026!L$16)</f>
        <v>4.8489163739984482</v>
      </c>
      <c r="P142" s="691">
        <f>O142*(1+EIA_AEO_OilForecast_2026!M$16)</f>
        <v>4.8901201545655972</v>
      </c>
      <c r="Q142" s="691">
        <f>P142*(1+EIA_AEO_OilForecast_2026!N$16)</f>
        <v>4.9569444193093686</v>
      </c>
      <c r="R142" s="691">
        <f>Q142*(1+EIA_AEO_OilForecast_2026!O$16)</f>
        <v>5.0278628548291797</v>
      </c>
      <c r="S142" s="691">
        <f>R142*(1+EIA_AEO_OilForecast_2026!P$16)</f>
        <v>5.0885646084961351</v>
      </c>
      <c r="T142" s="691">
        <f>S142*(1+EIA_AEO_OilForecast_2026!Q$16)</f>
        <v>5.1213970409806731</v>
      </c>
      <c r="U142" s="691">
        <f>T142*(1+EIA_AEO_OilForecast_2026!R$16)</f>
        <v>5.1701545540851033</v>
      </c>
      <c r="V142" s="691">
        <f>U142*(1+EIA_AEO_OilForecast_2026!S$16)</f>
        <v>5.2360934629109037</v>
      </c>
      <c r="W142" s="691">
        <f>V142*(1+EIA_AEO_OilForecast_2026!T$16)</f>
        <v>5.2628761424966477</v>
      </c>
      <c r="X142" s="691">
        <f>W142*(1+EIA_AEO_OilForecast_2026!U$16)</f>
        <v>5.3251529852726263</v>
      </c>
      <c r="Y142" s="691">
        <f>X142*(1+EIA_AEO_OilForecast_2026!V$16)</f>
        <v>5.3934926989243248</v>
      </c>
      <c r="Z142" s="691">
        <f>Y142*(1+EIA_AEO_OilForecast_2026!W$16)</f>
        <v>5.5436329626251171</v>
      </c>
      <c r="AA142" s="691">
        <f>Z142*(1+EIA_AEO_OilForecast_2026!X$16)</f>
        <v>5.6303577718260991</v>
      </c>
      <c r="AB142" s="691">
        <f>AA142*(1+EIA_AEO_OilForecast_2026!Y$16)</f>
        <v>5.7157153724266889</v>
      </c>
      <c r="AC142" s="691">
        <f>AB142*(1+EIA_AEO_OilForecast_2026!Z$16)</f>
        <v>5.8076411369048424</v>
      </c>
      <c r="AD142" s="691">
        <f>AC142*(1+EIA_AEO_OilForecast_2026!AA$16)</f>
        <v>5.8795100164467069</v>
      </c>
      <c r="AE142" s="691">
        <f>AD142*(1+EIA_AEO_OilForecast_2026!AB$16)</f>
        <v>5.9926329979753969</v>
      </c>
      <c r="AF142" s="695">
        <f t="shared" si="53"/>
        <v>5.9926329979753969</v>
      </c>
      <c r="AG142" s="695">
        <f t="shared" si="53"/>
        <v>5.9926329979753969</v>
      </c>
      <c r="AH142" s="695">
        <f t="shared" si="53"/>
        <v>5.9926329979753969</v>
      </c>
      <c r="AI142" s="695">
        <f t="shared" si="53"/>
        <v>5.9926329979753969</v>
      </c>
      <c r="AJ142" s="695">
        <f t="shared" si="53"/>
        <v>5.9926329979753969</v>
      </c>
      <c r="AK142" s="695">
        <f t="shared" si="53"/>
        <v>5.9926329979753969</v>
      </c>
      <c r="AL142" s="695">
        <f t="shared" si="53"/>
        <v>5.9926329979753969</v>
      </c>
      <c r="AM142" s="695">
        <f t="shared" si="53"/>
        <v>5.9926329979753969</v>
      </c>
      <c r="AN142" s="695">
        <f t="shared" si="53"/>
        <v>5.9926329979753969</v>
      </c>
      <c r="AO142" s="695">
        <f t="shared" si="53"/>
        <v>5.9926329979753969</v>
      </c>
      <c r="AP142" s="695">
        <f t="shared" si="54"/>
        <v>5.9926329979753969</v>
      </c>
      <c r="AQ142" s="695">
        <f t="shared" si="54"/>
        <v>5.9926329979753969</v>
      </c>
      <c r="AR142" s="695">
        <f t="shared" si="54"/>
        <v>5.9926329979753969</v>
      </c>
      <c r="AS142" s="695">
        <f t="shared" si="54"/>
        <v>5.9926329979753969</v>
      </c>
      <c r="AT142" s="695">
        <f t="shared" si="54"/>
        <v>5.9926329979753969</v>
      </c>
      <c r="AU142" s="695">
        <f t="shared" si="54"/>
        <v>5.9926329979753969</v>
      </c>
      <c r="AV142" s="695">
        <f t="shared" si="54"/>
        <v>5.9926329979753969</v>
      </c>
      <c r="AW142" s="695">
        <f t="shared" si="54"/>
        <v>5.9926329979753969</v>
      </c>
      <c r="AX142" s="695">
        <f t="shared" si="54"/>
        <v>5.9926329979753969</v>
      </c>
      <c r="AY142" s="695">
        <f t="shared" si="54"/>
        <v>5.9926329979753969</v>
      </c>
      <c r="AZ142" s="695">
        <f t="shared" si="55"/>
        <v>5.9926329979753969</v>
      </c>
      <c r="BA142" s="695">
        <f t="shared" si="55"/>
        <v>5.9926329979753969</v>
      </c>
      <c r="BB142" s="695">
        <f t="shared" si="55"/>
        <v>5.9926329979753969</v>
      </c>
      <c r="BC142" s="695">
        <f t="shared" si="55"/>
        <v>5.9926329979753969</v>
      </c>
      <c r="BD142" s="695">
        <f t="shared" si="55"/>
        <v>5.9926329979753969</v>
      </c>
      <c r="BE142" s="695">
        <f t="shared" si="55"/>
        <v>5.9926329979753969</v>
      </c>
      <c r="BF142" s="695">
        <f t="shared" si="55"/>
        <v>5.9926329979753969</v>
      </c>
      <c r="BG142" s="695">
        <f t="shared" si="55"/>
        <v>5.9926329979753969</v>
      </c>
      <c r="BH142" s="695">
        <f t="shared" si="55"/>
        <v>5.9926329979753969</v>
      </c>
      <c r="BI142" s="695">
        <f t="shared" si="55"/>
        <v>5.9926329979753969</v>
      </c>
      <c r="BJ142" s="695">
        <f t="shared" si="56"/>
        <v>5.9926329979753969</v>
      </c>
      <c r="BK142" s="695">
        <f t="shared" si="56"/>
        <v>5.9926329979753969</v>
      </c>
      <c r="BL142" s="695">
        <f t="shared" si="56"/>
        <v>5.9926329979753969</v>
      </c>
      <c r="BM142" s="695">
        <f t="shared" si="56"/>
        <v>5.9926329979753969</v>
      </c>
      <c r="BN142" s="699">
        <f t="shared" si="56"/>
        <v>5.9926329979753969</v>
      </c>
      <c r="BO142" s="699">
        <f t="shared" si="56"/>
        <v>5.9926329979753969</v>
      </c>
      <c r="BP142" s="699">
        <f t="shared" si="56"/>
        <v>5.9926329979753969</v>
      </c>
      <c r="BQ142" s="699">
        <f t="shared" si="56"/>
        <v>5.9926329979753969</v>
      </c>
      <c r="BR142" s="699">
        <f t="shared" si="56"/>
        <v>5.9926329979753969</v>
      </c>
      <c r="BS142" s="699">
        <f t="shared" si="56"/>
        <v>5.9926329979753969</v>
      </c>
    </row>
    <row r="143" spans="1:71" s="18" customFormat="1" ht="12.75" customHeight="1">
      <c r="A143" s="677">
        <v>1</v>
      </c>
      <c r="B143" s="681" t="s">
        <v>653</v>
      </c>
      <c r="C143" s="682" t="s">
        <v>654</v>
      </c>
      <c r="D143" s="684" t="s">
        <v>422</v>
      </c>
      <c r="E143" s="682" t="s">
        <v>655</v>
      </c>
      <c r="F143" s="686">
        <v>3.1</v>
      </c>
      <c r="G143" s="690">
        <f>F143*(1+EIA_AEO_OilForecast_2026!D$16)</f>
        <v>2.3738272698857705</v>
      </c>
      <c r="H143" s="690">
        <f>G143*(1+EIA_AEO_OilForecast_2026!E$16)</f>
        <v>2.7012348958724033</v>
      </c>
      <c r="I143" s="690">
        <f>H143*(1+EIA_AEO_OilForecast_2026!F$16)</f>
        <v>2.8946656461595612</v>
      </c>
      <c r="J143" s="690">
        <f>I143*(1+EIA_AEO_OilForecast_2026!G$16)</f>
        <v>3.0181778572706217</v>
      </c>
      <c r="K143" s="690">
        <f>J143*(1+EIA_AEO_OilForecast_2026!H$16)</f>
        <v>3.0985714343385173</v>
      </c>
      <c r="L143" s="690">
        <f>K143*(1+EIA_AEO_OilForecast_2026!I$16)</f>
        <v>3.0595838018242865</v>
      </c>
      <c r="M143" s="690">
        <f>L143*(1+EIA_AEO_OilForecast_2026!J$16)</f>
        <v>3.0917285277339968</v>
      </c>
      <c r="N143" s="690">
        <f>M143*(1+EIA_AEO_OilForecast_2026!K$16)</f>
        <v>3.1576814672277829</v>
      </c>
      <c r="O143" s="690">
        <f>N143*(1+EIA_AEO_OilForecast_2026!L$16)</f>
        <v>3.2187667579004691</v>
      </c>
      <c r="P143" s="690">
        <f>O143*(1+EIA_AEO_OilForecast_2026!M$16)</f>
        <v>3.2461183038872279</v>
      </c>
      <c r="Q143" s="690">
        <f>P143*(1+EIA_AEO_OilForecast_2026!N$16)</f>
        <v>3.2904770235244212</v>
      </c>
      <c r="R143" s="690">
        <f>Q143*(1+EIA_AEO_OilForecast_2026!O$16)</f>
        <v>3.3375535010643387</v>
      </c>
      <c r="S143" s="690">
        <f>R143*(1+EIA_AEO_OilForecast_2026!P$16)</f>
        <v>3.3778480270531097</v>
      </c>
      <c r="T143" s="690">
        <f>S143*(1+EIA_AEO_OilForecast_2026!Q$16)</f>
        <v>3.399642575383317</v>
      </c>
      <c r="U143" s="690">
        <f>T143*(1+EIA_AEO_OilForecast_2026!R$16)</f>
        <v>3.4320083763734099</v>
      </c>
      <c r="V143" s="690">
        <f>U143*(1+EIA_AEO_OilForecast_2026!S$16)</f>
        <v>3.4757793865147337</v>
      </c>
      <c r="W143" s="690">
        <f>V143*(1+EIA_AEO_OilForecast_2026!T$16)</f>
        <v>3.4935580389164054</v>
      </c>
      <c r="X143" s="690">
        <f>W143*(1+EIA_AEO_OilForecast_2026!U$16)</f>
        <v>3.5348981272687676</v>
      </c>
      <c r="Y143" s="690">
        <f>X143*(1+EIA_AEO_OilForecast_2026!V$16)</f>
        <v>3.5802628194144348</v>
      </c>
      <c r="Z143" s="690">
        <f>Y143*(1+EIA_AEO_OilForecast_2026!W$16)</f>
        <v>3.6799276625562882</v>
      </c>
      <c r="AA143" s="690">
        <f>Z143*(1+EIA_AEO_OilForecast_2026!X$16)</f>
        <v>3.7374965937175397</v>
      </c>
      <c r="AB143" s="690">
        <f>AA143*(1+EIA_AEO_OilForecast_2026!Y$16)</f>
        <v>3.7941579560005865</v>
      </c>
      <c r="AC143" s="690">
        <f>AB143*(1+EIA_AEO_OilForecast_2026!Z$16)</f>
        <v>3.8551793414143498</v>
      </c>
      <c r="AD143" s="690">
        <f>AC143*(1+EIA_AEO_OilForecast_2026!AA$16)</f>
        <v>3.902886734686251</v>
      </c>
      <c r="AE143" s="690">
        <f>AD143*(1+EIA_AEO_OilForecast_2026!AB$16)</f>
        <v>3.9779790778851676</v>
      </c>
      <c r="AF143" s="694">
        <f t="shared" si="53"/>
        <v>3.9779790778851676</v>
      </c>
      <c r="AG143" s="694">
        <f t="shared" si="53"/>
        <v>3.9779790778851676</v>
      </c>
      <c r="AH143" s="694">
        <f t="shared" si="53"/>
        <v>3.9779790778851676</v>
      </c>
      <c r="AI143" s="694">
        <f t="shared" si="53"/>
        <v>3.9779790778851676</v>
      </c>
      <c r="AJ143" s="694">
        <f t="shared" si="53"/>
        <v>3.9779790778851676</v>
      </c>
      <c r="AK143" s="694">
        <f t="shared" si="53"/>
        <v>3.9779790778851676</v>
      </c>
      <c r="AL143" s="694">
        <f t="shared" si="53"/>
        <v>3.9779790778851676</v>
      </c>
      <c r="AM143" s="694">
        <f t="shared" si="53"/>
        <v>3.9779790778851676</v>
      </c>
      <c r="AN143" s="694">
        <f t="shared" si="53"/>
        <v>3.9779790778851676</v>
      </c>
      <c r="AO143" s="694">
        <f t="shared" si="53"/>
        <v>3.9779790778851676</v>
      </c>
      <c r="AP143" s="694">
        <f t="shared" si="54"/>
        <v>3.9779790778851676</v>
      </c>
      <c r="AQ143" s="694">
        <f t="shared" si="54"/>
        <v>3.9779790778851676</v>
      </c>
      <c r="AR143" s="694">
        <f t="shared" si="54"/>
        <v>3.9779790778851676</v>
      </c>
      <c r="AS143" s="694">
        <f t="shared" si="54"/>
        <v>3.9779790778851676</v>
      </c>
      <c r="AT143" s="694">
        <f t="shared" si="54"/>
        <v>3.9779790778851676</v>
      </c>
      <c r="AU143" s="694">
        <f t="shared" si="54"/>
        <v>3.9779790778851676</v>
      </c>
      <c r="AV143" s="694">
        <f t="shared" si="54"/>
        <v>3.9779790778851676</v>
      </c>
      <c r="AW143" s="694">
        <f t="shared" si="54"/>
        <v>3.9779790778851676</v>
      </c>
      <c r="AX143" s="694">
        <f t="shared" si="54"/>
        <v>3.9779790778851676</v>
      </c>
      <c r="AY143" s="694">
        <f t="shared" si="54"/>
        <v>3.9779790778851676</v>
      </c>
      <c r="AZ143" s="694">
        <f t="shared" si="55"/>
        <v>3.9779790778851676</v>
      </c>
      <c r="BA143" s="694">
        <f t="shared" si="55"/>
        <v>3.9779790778851676</v>
      </c>
      <c r="BB143" s="694">
        <f t="shared" si="55"/>
        <v>3.9779790778851676</v>
      </c>
      <c r="BC143" s="694">
        <f t="shared" si="55"/>
        <v>3.9779790778851676</v>
      </c>
      <c r="BD143" s="694">
        <f t="shared" si="55"/>
        <v>3.9779790778851676</v>
      </c>
      <c r="BE143" s="694">
        <f t="shared" si="55"/>
        <v>3.9779790778851676</v>
      </c>
      <c r="BF143" s="694">
        <f t="shared" si="55"/>
        <v>3.9779790778851676</v>
      </c>
      <c r="BG143" s="694">
        <f t="shared" si="55"/>
        <v>3.9779790778851676</v>
      </c>
      <c r="BH143" s="694">
        <f t="shared" si="55"/>
        <v>3.9779790778851676</v>
      </c>
      <c r="BI143" s="694">
        <f t="shared" si="55"/>
        <v>3.9779790778851676</v>
      </c>
      <c r="BJ143" s="694">
        <f t="shared" si="56"/>
        <v>3.9779790778851676</v>
      </c>
      <c r="BK143" s="694">
        <f t="shared" si="56"/>
        <v>3.9779790778851676</v>
      </c>
      <c r="BL143" s="694">
        <f t="shared" si="56"/>
        <v>3.9779790778851676</v>
      </c>
      <c r="BM143" s="694">
        <f t="shared" si="56"/>
        <v>3.9779790778851676</v>
      </c>
      <c r="BN143" s="698">
        <f t="shared" si="56"/>
        <v>3.9779790778851676</v>
      </c>
      <c r="BO143" s="698">
        <f t="shared" si="56"/>
        <v>3.9779790778851676</v>
      </c>
      <c r="BP143" s="698">
        <f t="shared" si="56"/>
        <v>3.9779790778851676</v>
      </c>
      <c r="BQ143" s="698">
        <f t="shared" si="56"/>
        <v>3.9779790778851676</v>
      </c>
      <c r="BR143" s="698">
        <f t="shared" si="56"/>
        <v>3.9779790778851676</v>
      </c>
      <c r="BS143" s="698">
        <f t="shared" si="56"/>
        <v>3.9779790778851676</v>
      </c>
    </row>
    <row r="144" spans="1:71" s="63" customFormat="1" ht="12.75" customHeight="1">
      <c r="A144" s="678">
        <v>0</v>
      </c>
      <c r="B144" s="680" t="s">
        <v>656</v>
      </c>
      <c r="C144" s="492" t="s">
        <v>657</v>
      </c>
      <c r="D144" s="683" t="s">
        <v>427</v>
      </c>
      <c r="E144" s="492"/>
      <c r="F144" s="687">
        <v>5.2</v>
      </c>
      <c r="G144" s="691">
        <f>F144*(1+EIA_AEO_OilForecast_2026!D$16)</f>
        <v>3.9819038075503248</v>
      </c>
      <c r="H144" s="691">
        <f>G144*(1+EIA_AEO_OilForecast_2026!E$16)</f>
        <v>4.5311036963020959</v>
      </c>
      <c r="I144" s="691">
        <f>H144*(1+EIA_AEO_OilForecast_2026!F$16)</f>
        <v>4.8555681806547479</v>
      </c>
      <c r="J144" s="691">
        <f>I144*(1+EIA_AEO_OilForecast_2026!G$16)</f>
        <v>5.0627499541313661</v>
      </c>
      <c r="K144" s="691">
        <f>J144*(1+EIA_AEO_OilForecast_2026!H$16)</f>
        <v>5.1976036963097716</v>
      </c>
      <c r="L144" s="691">
        <f>K144*(1+EIA_AEO_OilForecast_2026!I$16)</f>
        <v>5.1322050869310623</v>
      </c>
      <c r="M144" s="691">
        <f>L144*(1+EIA_AEO_OilForecast_2026!J$16)</f>
        <v>5.1861252723279962</v>
      </c>
      <c r="N144" s="691">
        <f>M144*(1+EIA_AEO_OilForecast_2026!K$16)</f>
        <v>5.2967560095433788</v>
      </c>
      <c r="O144" s="691">
        <f>N144*(1+EIA_AEO_OilForecast_2026!L$16)</f>
        <v>5.3992216584136914</v>
      </c>
      <c r="P144" s="691">
        <f>O144*(1+EIA_AEO_OilForecast_2026!M$16)</f>
        <v>5.4451016710366416</v>
      </c>
      <c r="Q144" s="691">
        <f>P144*(1+EIA_AEO_OilForecast_2026!N$16)</f>
        <v>5.5195098459119336</v>
      </c>
      <c r="R144" s="691">
        <f>Q144*(1+EIA_AEO_OilForecast_2026!O$16)</f>
        <v>5.5984768404950209</v>
      </c>
      <c r="S144" s="691">
        <f>R144*(1+EIA_AEO_OilForecast_2026!P$16)</f>
        <v>5.6660676582826364</v>
      </c>
      <c r="T144" s="691">
        <f>S144*(1+EIA_AEO_OilForecast_2026!Q$16)</f>
        <v>5.702626255481694</v>
      </c>
      <c r="U144" s="691">
        <f>T144*(1+EIA_AEO_OilForecast_2026!R$16)</f>
        <v>5.756917276497334</v>
      </c>
      <c r="V144" s="691">
        <f>U144*(1+EIA_AEO_OilForecast_2026!S$16)</f>
        <v>5.8303396160892325</v>
      </c>
      <c r="W144" s="691">
        <f>V144*(1+EIA_AEO_OilForecast_2026!T$16)</f>
        <v>5.860161871730746</v>
      </c>
      <c r="X144" s="691">
        <f>W144*(1+EIA_AEO_OilForecast_2026!U$16)</f>
        <v>5.9295065360637409</v>
      </c>
      <c r="Y144" s="691">
        <f>X144*(1+EIA_AEO_OilForecast_2026!V$16)</f>
        <v>6.0056021486951829</v>
      </c>
      <c r="Z144" s="691">
        <f>Y144*(1+EIA_AEO_OilForecast_2026!W$16)</f>
        <v>6.1727818855782921</v>
      </c>
      <c r="AA144" s="691">
        <f>Z144*(1+EIA_AEO_OilForecast_2026!X$16)</f>
        <v>6.2693491249455526</v>
      </c>
      <c r="AB144" s="691">
        <f>AA144*(1+EIA_AEO_OilForecast_2026!Y$16)</f>
        <v>6.3643939907106635</v>
      </c>
      <c r="AC144" s="691">
        <f>AB144*(1+EIA_AEO_OilForecast_2026!Z$16)</f>
        <v>6.4667524436627826</v>
      </c>
      <c r="AD144" s="691">
        <f>AC144*(1+EIA_AEO_OilForecast_2026!AA$16)</f>
        <v>6.5467777485059715</v>
      </c>
      <c r="AE144" s="691">
        <f>AD144*(1+EIA_AEO_OilForecast_2026!AB$16)</f>
        <v>6.6727390983880248</v>
      </c>
      <c r="AF144" s="695">
        <f t="shared" si="53"/>
        <v>6.6727390983880248</v>
      </c>
      <c r="AG144" s="695">
        <f t="shared" si="53"/>
        <v>6.6727390983880248</v>
      </c>
      <c r="AH144" s="695">
        <f t="shared" si="53"/>
        <v>6.6727390983880248</v>
      </c>
      <c r="AI144" s="695">
        <f t="shared" si="53"/>
        <v>6.6727390983880248</v>
      </c>
      <c r="AJ144" s="695">
        <f t="shared" si="53"/>
        <v>6.6727390983880248</v>
      </c>
      <c r="AK144" s="695">
        <f t="shared" si="53"/>
        <v>6.6727390983880248</v>
      </c>
      <c r="AL144" s="695">
        <f t="shared" si="53"/>
        <v>6.6727390983880248</v>
      </c>
      <c r="AM144" s="695">
        <f t="shared" si="53"/>
        <v>6.6727390983880248</v>
      </c>
      <c r="AN144" s="695">
        <f t="shared" si="53"/>
        <v>6.6727390983880248</v>
      </c>
      <c r="AO144" s="695">
        <f t="shared" si="53"/>
        <v>6.6727390983880248</v>
      </c>
      <c r="AP144" s="695">
        <f t="shared" si="54"/>
        <v>6.6727390983880248</v>
      </c>
      <c r="AQ144" s="695">
        <f t="shared" si="54"/>
        <v>6.6727390983880248</v>
      </c>
      <c r="AR144" s="695">
        <f t="shared" si="54"/>
        <v>6.6727390983880248</v>
      </c>
      <c r="AS144" s="695">
        <f t="shared" si="54"/>
        <v>6.6727390983880248</v>
      </c>
      <c r="AT144" s="695">
        <f t="shared" si="54"/>
        <v>6.6727390983880248</v>
      </c>
      <c r="AU144" s="695">
        <f t="shared" si="54"/>
        <v>6.6727390983880248</v>
      </c>
      <c r="AV144" s="695">
        <f t="shared" si="54"/>
        <v>6.6727390983880248</v>
      </c>
      <c r="AW144" s="695">
        <f t="shared" si="54"/>
        <v>6.6727390983880248</v>
      </c>
      <c r="AX144" s="695">
        <f t="shared" si="54"/>
        <v>6.6727390983880248</v>
      </c>
      <c r="AY144" s="695">
        <f t="shared" si="54"/>
        <v>6.6727390983880248</v>
      </c>
      <c r="AZ144" s="695">
        <f t="shared" si="55"/>
        <v>6.6727390983880248</v>
      </c>
      <c r="BA144" s="695">
        <f t="shared" si="55"/>
        <v>6.6727390983880248</v>
      </c>
      <c r="BB144" s="695">
        <f t="shared" si="55"/>
        <v>6.6727390983880248</v>
      </c>
      <c r="BC144" s="695">
        <f t="shared" si="55"/>
        <v>6.6727390983880248</v>
      </c>
      <c r="BD144" s="695">
        <f t="shared" si="55"/>
        <v>6.6727390983880248</v>
      </c>
      <c r="BE144" s="695">
        <f t="shared" si="55"/>
        <v>6.6727390983880248</v>
      </c>
      <c r="BF144" s="695">
        <f t="shared" si="55"/>
        <v>6.6727390983880248</v>
      </c>
      <c r="BG144" s="695">
        <f t="shared" si="55"/>
        <v>6.6727390983880248</v>
      </c>
      <c r="BH144" s="695">
        <f t="shared" si="55"/>
        <v>6.6727390983880248</v>
      </c>
      <c r="BI144" s="695">
        <f t="shared" si="55"/>
        <v>6.6727390983880248</v>
      </c>
      <c r="BJ144" s="695">
        <f t="shared" si="56"/>
        <v>6.6727390983880248</v>
      </c>
      <c r="BK144" s="695">
        <f t="shared" si="56"/>
        <v>6.6727390983880248</v>
      </c>
      <c r="BL144" s="695">
        <f t="shared" si="56"/>
        <v>6.6727390983880248</v>
      </c>
      <c r="BM144" s="695">
        <f t="shared" si="56"/>
        <v>6.6727390983880248</v>
      </c>
      <c r="BN144" s="699">
        <f t="shared" si="56"/>
        <v>6.6727390983880248</v>
      </c>
      <c r="BO144" s="699">
        <f t="shared" si="56"/>
        <v>6.6727390983880248</v>
      </c>
      <c r="BP144" s="699">
        <f t="shared" si="56"/>
        <v>6.6727390983880248</v>
      </c>
      <c r="BQ144" s="699">
        <f t="shared" si="56"/>
        <v>6.6727390983880248</v>
      </c>
      <c r="BR144" s="699">
        <f t="shared" si="56"/>
        <v>6.6727390983880248</v>
      </c>
      <c r="BS144" s="699">
        <f t="shared" si="56"/>
        <v>6.6727390983880248</v>
      </c>
    </row>
    <row r="145" spans="1:71" s="18" customFormat="1" ht="12.75" customHeight="1">
      <c r="A145" s="677">
        <v>0</v>
      </c>
      <c r="B145" s="681" t="s">
        <v>441</v>
      </c>
      <c r="C145" s="682" t="s">
        <v>658</v>
      </c>
      <c r="D145" s="684" t="s">
        <v>427</v>
      </c>
      <c r="E145" s="682"/>
      <c r="F145" s="686">
        <v>5.2</v>
      </c>
      <c r="G145" s="690">
        <f>F145*(1+EIA_AEO_OilForecast_2026!D$16)</f>
        <v>3.9819038075503248</v>
      </c>
      <c r="H145" s="690">
        <f>G145*(1+EIA_AEO_OilForecast_2026!E$16)</f>
        <v>4.5311036963020959</v>
      </c>
      <c r="I145" s="690">
        <f>H145*(1+EIA_AEO_OilForecast_2026!F$16)</f>
        <v>4.8555681806547479</v>
      </c>
      <c r="J145" s="690">
        <f>I145*(1+EIA_AEO_OilForecast_2026!G$16)</f>
        <v>5.0627499541313661</v>
      </c>
      <c r="K145" s="690">
        <f>J145*(1+EIA_AEO_OilForecast_2026!H$16)</f>
        <v>5.1976036963097716</v>
      </c>
      <c r="L145" s="690">
        <f>K145*(1+EIA_AEO_OilForecast_2026!I$16)</f>
        <v>5.1322050869310623</v>
      </c>
      <c r="M145" s="690">
        <f>L145*(1+EIA_AEO_OilForecast_2026!J$16)</f>
        <v>5.1861252723279962</v>
      </c>
      <c r="N145" s="690">
        <f>M145*(1+EIA_AEO_OilForecast_2026!K$16)</f>
        <v>5.2967560095433788</v>
      </c>
      <c r="O145" s="690">
        <f>N145*(1+EIA_AEO_OilForecast_2026!L$16)</f>
        <v>5.3992216584136914</v>
      </c>
      <c r="P145" s="690">
        <f>O145*(1+EIA_AEO_OilForecast_2026!M$16)</f>
        <v>5.4451016710366416</v>
      </c>
      <c r="Q145" s="690">
        <f>P145*(1+EIA_AEO_OilForecast_2026!N$16)</f>
        <v>5.5195098459119336</v>
      </c>
      <c r="R145" s="690">
        <f>Q145*(1+EIA_AEO_OilForecast_2026!O$16)</f>
        <v>5.5984768404950209</v>
      </c>
      <c r="S145" s="690">
        <f>R145*(1+EIA_AEO_OilForecast_2026!P$16)</f>
        <v>5.6660676582826364</v>
      </c>
      <c r="T145" s="690">
        <f>S145*(1+EIA_AEO_OilForecast_2026!Q$16)</f>
        <v>5.702626255481694</v>
      </c>
      <c r="U145" s="690">
        <f>T145*(1+EIA_AEO_OilForecast_2026!R$16)</f>
        <v>5.756917276497334</v>
      </c>
      <c r="V145" s="690">
        <f>U145*(1+EIA_AEO_OilForecast_2026!S$16)</f>
        <v>5.8303396160892325</v>
      </c>
      <c r="W145" s="690">
        <f>V145*(1+EIA_AEO_OilForecast_2026!T$16)</f>
        <v>5.860161871730746</v>
      </c>
      <c r="X145" s="690">
        <f>W145*(1+EIA_AEO_OilForecast_2026!U$16)</f>
        <v>5.9295065360637409</v>
      </c>
      <c r="Y145" s="690">
        <f>X145*(1+EIA_AEO_OilForecast_2026!V$16)</f>
        <v>6.0056021486951829</v>
      </c>
      <c r="Z145" s="690">
        <f>Y145*(1+EIA_AEO_OilForecast_2026!W$16)</f>
        <v>6.1727818855782921</v>
      </c>
      <c r="AA145" s="690">
        <f>Z145*(1+EIA_AEO_OilForecast_2026!X$16)</f>
        <v>6.2693491249455526</v>
      </c>
      <c r="AB145" s="690">
        <f>AA145*(1+EIA_AEO_OilForecast_2026!Y$16)</f>
        <v>6.3643939907106635</v>
      </c>
      <c r="AC145" s="690">
        <f>AB145*(1+EIA_AEO_OilForecast_2026!Z$16)</f>
        <v>6.4667524436627826</v>
      </c>
      <c r="AD145" s="690">
        <f>AC145*(1+EIA_AEO_OilForecast_2026!AA$16)</f>
        <v>6.5467777485059715</v>
      </c>
      <c r="AE145" s="690">
        <f>AD145*(1+EIA_AEO_OilForecast_2026!AB$16)</f>
        <v>6.6727390983880248</v>
      </c>
      <c r="AF145" s="694">
        <f t="shared" si="53"/>
        <v>6.6727390983880248</v>
      </c>
      <c r="AG145" s="694">
        <f t="shared" si="53"/>
        <v>6.6727390983880248</v>
      </c>
      <c r="AH145" s="694">
        <f t="shared" si="53"/>
        <v>6.6727390983880248</v>
      </c>
      <c r="AI145" s="694">
        <f t="shared" si="53"/>
        <v>6.6727390983880248</v>
      </c>
      <c r="AJ145" s="694">
        <f t="shared" si="53"/>
        <v>6.6727390983880248</v>
      </c>
      <c r="AK145" s="694">
        <f t="shared" si="53"/>
        <v>6.6727390983880248</v>
      </c>
      <c r="AL145" s="694">
        <f t="shared" si="53"/>
        <v>6.6727390983880248</v>
      </c>
      <c r="AM145" s="694">
        <f t="shared" si="53"/>
        <v>6.6727390983880248</v>
      </c>
      <c r="AN145" s="694">
        <f t="shared" si="53"/>
        <v>6.6727390983880248</v>
      </c>
      <c r="AO145" s="694">
        <f t="shared" si="53"/>
        <v>6.6727390983880248</v>
      </c>
      <c r="AP145" s="694">
        <f t="shared" si="54"/>
        <v>6.6727390983880248</v>
      </c>
      <c r="AQ145" s="694">
        <f t="shared" si="54"/>
        <v>6.6727390983880248</v>
      </c>
      <c r="AR145" s="694">
        <f t="shared" si="54"/>
        <v>6.6727390983880248</v>
      </c>
      <c r="AS145" s="694">
        <f t="shared" si="54"/>
        <v>6.6727390983880248</v>
      </c>
      <c r="AT145" s="694">
        <f t="shared" si="54"/>
        <v>6.6727390983880248</v>
      </c>
      <c r="AU145" s="694">
        <f t="shared" si="54"/>
        <v>6.6727390983880248</v>
      </c>
      <c r="AV145" s="694">
        <f t="shared" si="54"/>
        <v>6.6727390983880248</v>
      </c>
      <c r="AW145" s="694">
        <f t="shared" si="54"/>
        <v>6.6727390983880248</v>
      </c>
      <c r="AX145" s="694">
        <f t="shared" si="54"/>
        <v>6.6727390983880248</v>
      </c>
      <c r="AY145" s="694">
        <f t="shared" si="54"/>
        <v>6.6727390983880248</v>
      </c>
      <c r="AZ145" s="694">
        <f t="shared" si="55"/>
        <v>6.6727390983880248</v>
      </c>
      <c r="BA145" s="694">
        <f t="shared" si="55"/>
        <v>6.6727390983880248</v>
      </c>
      <c r="BB145" s="694">
        <f t="shared" si="55"/>
        <v>6.6727390983880248</v>
      </c>
      <c r="BC145" s="694">
        <f t="shared" si="55"/>
        <v>6.6727390983880248</v>
      </c>
      <c r="BD145" s="694">
        <f t="shared" si="55"/>
        <v>6.6727390983880248</v>
      </c>
      <c r="BE145" s="694">
        <f t="shared" si="55"/>
        <v>6.6727390983880248</v>
      </c>
      <c r="BF145" s="694">
        <f t="shared" si="55"/>
        <v>6.6727390983880248</v>
      </c>
      <c r="BG145" s="694">
        <f t="shared" si="55"/>
        <v>6.6727390983880248</v>
      </c>
      <c r="BH145" s="694">
        <f t="shared" si="55"/>
        <v>6.6727390983880248</v>
      </c>
      <c r="BI145" s="694">
        <f t="shared" si="55"/>
        <v>6.6727390983880248</v>
      </c>
      <c r="BJ145" s="694">
        <f t="shared" si="56"/>
        <v>6.6727390983880248</v>
      </c>
      <c r="BK145" s="694">
        <f t="shared" si="56"/>
        <v>6.6727390983880248</v>
      </c>
      <c r="BL145" s="694">
        <f t="shared" si="56"/>
        <v>6.6727390983880248</v>
      </c>
      <c r="BM145" s="694">
        <f t="shared" si="56"/>
        <v>6.6727390983880248</v>
      </c>
      <c r="BN145" s="698">
        <f t="shared" si="56"/>
        <v>6.6727390983880248</v>
      </c>
      <c r="BO145" s="698">
        <f t="shared" si="56"/>
        <v>6.6727390983880248</v>
      </c>
      <c r="BP145" s="698">
        <f t="shared" si="56"/>
        <v>6.6727390983880248</v>
      </c>
      <c r="BQ145" s="698">
        <f t="shared" si="56"/>
        <v>6.6727390983880248</v>
      </c>
      <c r="BR145" s="698">
        <f t="shared" si="56"/>
        <v>6.6727390983880248</v>
      </c>
      <c r="BS145" s="698">
        <f t="shared" si="56"/>
        <v>6.6727390983880248</v>
      </c>
    </row>
    <row r="146" spans="1:71" s="63" customFormat="1" ht="12.75" customHeight="1">
      <c r="A146" s="678">
        <v>0</v>
      </c>
      <c r="B146" s="680" t="s">
        <v>441</v>
      </c>
      <c r="C146" s="492" t="s">
        <v>659</v>
      </c>
      <c r="D146" s="683" t="s">
        <v>422</v>
      </c>
      <c r="E146" s="492" t="s">
        <v>570</v>
      </c>
      <c r="F146" s="687">
        <v>9.69</v>
      </c>
      <c r="G146" s="691">
        <f>F146*(1+EIA_AEO_OilForecast_2026!D$16)</f>
        <v>7.4201245952235855</v>
      </c>
      <c r="H146" s="691">
        <f>G146*(1+EIA_AEO_OilForecast_2026!E$16)</f>
        <v>8.4435374648398653</v>
      </c>
      <c r="I146" s="691">
        <f>H146*(1+EIA_AEO_OilForecast_2026!F$16)</f>
        <v>9.0481645520277869</v>
      </c>
      <c r="J146" s="691">
        <f>I146*(1+EIA_AEO_OilForecast_2026!G$16)</f>
        <v>9.4342398183717151</v>
      </c>
      <c r="K146" s="691">
        <f>J146*(1+EIA_AEO_OilForecast_2026!H$16)</f>
        <v>9.685534580238782</v>
      </c>
      <c r="L146" s="691">
        <f>K146*(1+EIA_AEO_OilForecast_2026!I$16)</f>
        <v>9.5636667869926857</v>
      </c>
      <c r="M146" s="691">
        <f>L146*(1+EIA_AEO_OilForecast_2026!J$16)</f>
        <v>9.6641449786265863</v>
      </c>
      <c r="N146" s="691">
        <f>M146*(1+EIA_AEO_OilForecast_2026!K$16)</f>
        <v>9.8703011023990985</v>
      </c>
      <c r="O146" s="691">
        <f>N146*(1+EIA_AEO_OilForecast_2026!L$16)</f>
        <v>10.061241898082431</v>
      </c>
      <c r="P146" s="691">
        <f>O146*(1+EIA_AEO_OilForecast_2026!M$16)</f>
        <v>10.146737536989427</v>
      </c>
      <c r="Q146" s="691">
        <f>P146*(1+EIA_AEO_OilForecast_2026!N$16)</f>
        <v>10.285394309016652</v>
      </c>
      <c r="R146" s="691">
        <f>Q146*(1+EIA_AEO_OilForecast_2026!O$16)</f>
        <v>10.432546266230137</v>
      </c>
      <c r="S146" s="691">
        <f>R146*(1+EIA_AEO_OilForecast_2026!P$16)</f>
        <v>10.558499155530521</v>
      </c>
      <c r="T146" s="691">
        <f>S146*(1+EIA_AEO_OilForecast_2026!Q$16)</f>
        <v>10.626624695311072</v>
      </c>
      <c r="U146" s="691">
        <f>T146*(1+EIA_AEO_OilForecast_2026!R$16)</f>
        <v>10.727793924857524</v>
      </c>
      <c r="V146" s="691">
        <f>U146*(1+EIA_AEO_OilForecast_2026!S$16)</f>
        <v>10.864613630750888</v>
      </c>
      <c r="W146" s="691">
        <f>V146*(1+EIA_AEO_OilForecast_2026!T$16)</f>
        <v>10.920186257129016</v>
      </c>
      <c r="X146" s="691">
        <f>W146*(1+EIA_AEO_OilForecast_2026!U$16)</f>
        <v>11.049407372011078</v>
      </c>
      <c r="Y146" s="691">
        <f>X146*(1+EIA_AEO_OilForecast_2026!V$16)</f>
        <v>11.191208619395439</v>
      </c>
      <c r="Z146" s="691">
        <f>Y146*(1+EIA_AEO_OilForecast_2026!W$16)</f>
        <v>11.502741629087232</v>
      </c>
      <c r="AA146" s="691">
        <f>Z146*(1+EIA_AEO_OilForecast_2026!X$16)</f>
        <v>11.682690965523532</v>
      </c>
      <c r="AB146" s="691">
        <f>AA146*(1+EIA_AEO_OilForecast_2026!Y$16)</f>
        <v>11.859803417305056</v>
      </c>
      <c r="AC146" s="691">
        <f>AB146*(1+EIA_AEO_OilForecast_2026!Z$16)</f>
        <v>12.050544457517756</v>
      </c>
      <c r="AD146" s="691">
        <f>AC146*(1+EIA_AEO_OilForecast_2026!AA$16)</f>
        <v>12.199668535196698</v>
      </c>
      <c r="AE146" s="691">
        <f>AD146*(1+EIA_AEO_OilForecast_2026!AB$16)</f>
        <v>12.434392666034601</v>
      </c>
      <c r="AF146" s="695">
        <f t="shared" ref="AF146:AO155" si="57">$AE146</f>
        <v>12.434392666034601</v>
      </c>
      <c r="AG146" s="695">
        <f t="shared" si="57"/>
        <v>12.434392666034601</v>
      </c>
      <c r="AH146" s="695">
        <f t="shared" si="57"/>
        <v>12.434392666034601</v>
      </c>
      <c r="AI146" s="695">
        <f t="shared" si="57"/>
        <v>12.434392666034601</v>
      </c>
      <c r="AJ146" s="695">
        <f t="shared" si="57"/>
        <v>12.434392666034601</v>
      </c>
      <c r="AK146" s="695">
        <f t="shared" si="57"/>
        <v>12.434392666034601</v>
      </c>
      <c r="AL146" s="695">
        <f t="shared" si="57"/>
        <v>12.434392666034601</v>
      </c>
      <c r="AM146" s="695">
        <f t="shared" si="57"/>
        <v>12.434392666034601</v>
      </c>
      <c r="AN146" s="695">
        <f t="shared" si="57"/>
        <v>12.434392666034601</v>
      </c>
      <c r="AO146" s="695">
        <f t="shared" si="57"/>
        <v>12.434392666034601</v>
      </c>
      <c r="AP146" s="695">
        <f t="shared" ref="AP146:AY155" si="58">$AE146</f>
        <v>12.434392666034601</v>
      </c>
      <c r="AQ146" s="695">
        <f t="shared" si="58"/>
        <v>12.434392666034601</v>
      </c>
      <c r="AR146" s="695">
        <f t="shared" si="58"/>
        <v>12.434392666034601</v>
      </c>
      <c r="AS146" s="695">
        <f t="shared" si="58"/>
        <v>12.434392666034601</v>
      </c>
      <c r="AT146" s="695">
        <f t="shared" si="58"/>
        <v>12.434392666034601</v>
      </c>
      <c r="AU146" s="695">
        <f t="shared" si="58"/>
        <v>12.434392666034601</v>
      </c>
      <c r="AV146" s="695">
        <f t="shared" si="58"/>
        <v>12.434392666034601</v>
      </c>
      <c r="AW146" s="695">
        <f t="shared" si="58"/>
        <v>12.434392666034601</v>
      </c>
      <c r="AX146" s="695">
        <f t="shared" si="58"/>
        <v>12.434392666034601</v>
      </c>
      <c r="AY146" s="695">
        <f t="shared" si="58"/>
        <v>12.434392666034601</v>
      </c>
      <c r="AZ146" s="695">
        <f t="shared" ref="AZ146:BI155" si="59">$AE146</f>
        <v>12.434392666034601</v>
      </c>
      <c r="BA146" s="695">
        <f t="shared" si="59"/>
        <v>12.434392666034601</v>
      </c>
      <c r="BB146" s="695">
        <f t="shared" si="59"/>
        <v>12.434392666034601</v>
      </c>
      <c r="BC146" s="695">
        <f t="shared" si="59"/>
        <v>12.434392666034601</v>
      </c>
      <c r="BD146" s="695">
        <f t="shared" si="59"/>
        <v>12.434392666034601</v>
      </c>
      <c r="BE146" s="695">
        <f t="shared" si="59"/>
        <v>12.434392666034601</v>
      </c>
      <c r="BF146" s="695">
        <f t="shared" si="59"/>
        <v>12.434392666034601</v>
      </c>
      <c r="BG146" s="695">
        <f t="shared" si="59"/>
        <v>12.434392666034601</v>
      </c>
      <c r="BH146" s="695">
        <f t="shared" si="59"/>
        <v>12.434392666034601</v>
      </c>
      <c r="BI146" s="695">
        <f t="shared" si="59"/>
        <v>12.434392666034601</v>
      </c>
      <c r="BJ146" s="695">
        <f t="shared" ref="BJ146:BS155" si="60">$AE146</f>
        <v>12.434392666034601</v>
      </c>
      <c r="BK146" s="695">
        <f t="shared" si="60"/>
        <v>12.434392666034601</v>
      </c>
      <c r="BL146" s="695">
        <f t="shared" si="60"/>
        <v>12.434392666034601</v>
      </c>
      <c r="BM146" s="695">
        <f t="shared" si="60"/>
        <v>12.434392666034601</v>
      </c>
      <c r="BN146" s="699">
        <f t="shared" si="60"/>
        <v>12.434392666034601</v>
      </c>
      <c r="BO146" s="699">
        <f t="shared" si="60"/>
        <v>12.434392666034601</v>
      </c>
      <c r="BP146" s="699">
        <f t="shared" si="60"/>
        <v>12.434392666034601</v>
      </c>
      <c r="BQ146" s="699">
        <f t="shared" si="60"/>
        <v>12.434392666034601</v>
      </c>
      <c r="BR146" s="699">
        <f t="shared" si="60"/>
        <v>12.434392666034601</v>
      </c>
      <c r="BS146" s="699">
        <f t="shared" si="60"/>
        <v>12.434392666034601</v>
      </c>
    </row>
    <row r="147" spans="1:71" s="18" customFormat="1" ht="12.75" customHeight="1">
      <c r="A147" s="677">
        <v>0</v>
      </c>
      <c r="B147" s="681" t="s">
        <v>660</v>
      </c>
      <c r="C147" s="682" t="s">
        <v>661</v>
      </c>
      <c r="D147" s="684" t="s">
        <v>422</v>
      </c>
      <c r="E147" s="682" t="s">
        <v>534</v>
      </c>
      <c r="F147" s="686">
        <v>4.2699999999999996</v>
      </c>
      <c r="G147" s="690">
        <f>F147*(1+EIA_AEO_OilForecast_2026!D$16)</f>
        <v>3.2697556265845931</v>
      </c>
      <c r="H147" s="690">
        <f>G147*(1+EIA_AEO_OilForecast_2026!E$16)</f>
        <v>3.7207332275403742</v>
      </c>
      <c r="I147" s="690">
        <f>H147*(1+EIA_AEO_OilForecast_2026!F$16)</f>
        <v>3.9871684868068789</v>
      </c>
      <c r="J147" s="690">
        <f>I147*(1+EIA_AEO_OilForecast_2026!G$16)</f>
        <v>4.1572965969501787</v>
      </c>
      <c r="K147" s="690">
        <f>J147*(1+EIA_AEO_OilForecast_2026!H$16)</f>
        <v>4.2680322660082153</v>
      </c>
      <c r="L147" s="690">
        <f>K147*(1+EIA_AEO_OilForecast_2026!I$16)</f>
        <v>4.2143299463837751</v>
      </c>
      <c r="M147" s="690">
        <f>L147*(1+EIA_AEO_OilForecast_2026!J$16)</f>
        <v>4.2586067140077954</v>
      </c>
      <c r="N147" s="690">
        <f>M147*(1+EIA_AEO_OilForecast_2026!K$16)</f>
        <v>4.3494515693750424</v>
      </c>
      <c r="O147" s="690">
        <f>N147*(1+EIA_AEO_OilForecast_2026!L$16)</f>
        <v>4.4335916310435488</v>
      </c>
      <c r="P147" s="690">
        <f>O147*(1+EIA_AEO_OilForecast_2026!M$16)</f>
        <v>4.4712661798704714</v>
      </c>
      <c r="Q147" s="690">
        <f>P147*(1+EIA_AEO_OilForecast_2026!N$16)</f>
        <v>4.5323667388546047</v>
      </c>
      <c r="R147" s="690">
        <f>Q147*(1+EIA_AEO_OilForecast_2026!O$16)</f>
        <v>4.5972107901757173</v>
      </c>
      <c r="S147" s="690">
        <f>R147*(1+EIA_AEO_OilForecast_2026!P$16)</f>
        <v>4.6527132501667019</v>
      </c>
      <c r="T147" s="690">
        <f>S147*(1+EIA_AEO_OilForecast_2026!Q$16)</f>
        <v>4.6827334828666975</v>
      </c>
      <c r="U147" s="690">
        <f>T147*(1+EIA_AEO_OilForecast_2026!R$16)</f>
        <v>4.7273147635853094</v>
      </c>
      <c r="V147" s="690">
        <f>U147*(1+EIA_AEO_OilForecast_2026!S$16)</f>
        <v>4.7876058001348101</v>
      </c>
      <c r="W147" s="690">
        <f>V147*(1+EIA_AEO_OilForecast_2026!T$16)</f>
        <v>4.812094460055822</v>
      </c>
      <c r="X147" s="690">
        <f>W147*(1+EIA_AEO_OilForecast_2026!U$16)</f>
        <v>4.8690370978831083</v>
      </c>
      <c r="Y147" s="690">
        <f>X147*(1+EIA_AEO_OilForecast_2026!V$16)</f>
        <v>4.9315233028708505</v>
      </c>
      <c r="Z147" s="690">
        <f>Y147*(1+EIA_AEO_OilForecast_2026!W$16)</f>
        <v>5.068803586811403</v>
      </c>
      <c r="AA147" s="690">
        <f>Z147*(1+EIA_AEO_OilForecast_2026!X$16)</f>
        <v>5.1481001468302887</v>
      </c>
      <c r="AB147" s="690">
        <f>AA147*(1+EIA_AEO_OilForecast_2026!Y$16)</f>
        <v>5.2261466039104851</v>
      </c>
      <c r="AC147" s="690">
        <f>AB147*(1+EIA_AEO_OilForecast_2026!Z$16)</f>
        <v>5.3101986412384754</v>
      </c>
      <c r="AD147" s="690">
        <f>AC147*(1+EIA_AEO_OilForecast_2026!AA$16)</f>
        <v>5.3759117281000943</v>
      </c>
      <c r="AE147" s="690">
        <f>AD147*(1+EIA_AEO_OilForecast_2026!AB$16)</f>
        <v>5.479345375022473</v>
      </c>
      <c r="AF147" s="694">
        <f t="shared" si="57"/>
        <v>5.479345375022473</v>
      </c>
      <c r="AG147" s="694">
        <f t="shared" si="57"/>
        <v>5.479345375022473</v>
      </c>
      <c r="AH147" s="694">
        <f t="shared" si="57"/>
        <v>5.479345375022473</v>
      </c>
      <c r="AI147" s="694">
        <f t="shared" si="57"/>
        <v>5.479345375022473</v>
      </c>
      <c r="AJ147" s="694">
        <f t="shared" si="57"/>
        <v>5.479345375022473</v>
      </c>
      <c r="AK147" s="694">
        <f t="shared" si="57"/>
        <v>5.479345375022473</v>
      </c>
      <c r="AL147" s="694">
        <f t="shared" si="57"/>
        <v>5.479345375022473</v>
      </c>
      <c r="AM147" s="694">
        <f t="shared" si="57"/>
        <v>5.479345375022473</v>
      </c>
      <c r="AN147" s="694">
        <f t="shared" si="57"/>
        <v>5.479345375022473</v>
      </c>
      <c r="AO147" s="694">
        <f t="shared" si="57"/>
        <v>5.479345375022473</v>
      </c>
      <c r="AP147" s="694">
        <f t="shared" si="58"/>
        <v>5.479345375022473</v>
      </c>
      <c r="AQ147" s="694">
        <f t="shared" si="58"/>
        <v>5.479345375022473</v>
      </c>
      <c r="AR147" s="694">
        <f t="shared" si="58"/>
        <v>5.479345375022473</v>
      </c>
      <c r="AS147" s="694">
        <f t="shared" si="58"/>
        <v>5.479345375022473</v>
      </c>
      <c r="AT147" s="694">
        <f t="shared" si="58"/>
        <v>5.479345375022473</v>
      </c>
      <c r="AU147" s="694">
        <f t="shared" si="58"/>
        <v>5.479345375022473</v>
      </c>
      <c r="AV147" s="694">
        <f t="shared" si="58"/>
        <v>5.479345375022473</v>
      </c>
      <c r="AW147" s="694">
        <f t="shared" si="58"/>
        <v>5.479345375022473</v>
      </c>
      <c r="AX147" s="694">
        <f t="shared" si="58"/>
        <v>5.479345375022473</v>
      </c>
      <c r="AY147" s="694">
        <f t="shared" si="58"/>
        <v>5.479345375022473</v>
      </c>
      <c r="AZ147" s="694">
        <f t="shared" si="59"/>
        <v>5.479345375022473</v>
      </c>
      <c r="BA147" s="694">
        <f t="shared" si="59"/>
        <v>5.479345375022473</v>
      </c>
      <c r="BB147" s="694">
        <f t="shared" si="59"/>
        <v>5.479345375022473</v>
      </c>
      <c r="BC147" s="694">
        <f t="shared" si="59"/>
        <v>5.479345375022473</v>
      </c>
      <c r="BD147" s="694">
        <f t="shared" si="59"/>
        <v>5.479345375022473</v>
      </c>
      <c r="BE147" s="694">
        <f t="shared" si="59"/>
        <v>5.479345375022473</v>
      </c>
      <c r="BF147" s="694">
        <f t="shared" si="59"/>
        <v>5.479345375022473</v>
      </c>
      <c r="BG147" s="694">
        <f t="shared" si="59"/>
        <v>5.479345375022473</v>
      </c>
      <c r="BH147" s="694">
        <f t="shared" si="59"/>
        <v>5.479345375022473</v>
      </c>
      <c r="BI147" s="694">
        <f t="shared" si="59"/>
        <v>5.479345375022473</v>
      </c>
      <c r="BJ147" s="694">
        <f t="shared" si="60"/>
        <v>5.479345375022473</v>
      </c>
      <c r="BK147" s="694">
        <f t="shared" si="60"/>
        <v>5.479345375022473</v>
      </c>
      <c r="BL147" s="694">
        <f t="shared" si="60"/>
        <v>5.479345375022473</v>
      </c>
      <c r="BM147" s="694">
        <f t="shared" si="60"/>
        <v>5.479345375022473</v>
      </c>
      <c r="BN147" s="698">
        <f t="shared" si="60"/>
        <v>5.479345375022473</v>
      </c>
      <c r="BO147" s="698">
        <f t="shared" si="60"/>
        <v>5.479345375022473</v>
      </c>
      <c r="BP147" s="698">
        <f t="shared" si="60"/>
        <v>5.479345375022473</v>
      </c>
      <c r="BQ147" s="698">
        <f t="shared" si="60"/>
        <v>5.479345375022473</v>
      </c>
      <c r="BR147" s="698">
        <f t="shared" si="60"/>
        <v>5.479345375022473</v>
      </c>
      <c r="BS147" s="698">
        <f t="shared" si="60"/>
        <v>5.479345375022473</v>
      </c>
    </row>
    <row r="148" spans="1:71" s="63" customFormat="1" ht="12.75" customHeight="1">
      <c r="A148" s="678">
        <v>0</v>
      </c>
      <c r="B148" s="680" t="s">
        <v>447</v>
      </c>
      <c r="C148" s="492" t="s">
        <v>662</v>
      </c>
      <c r="D148" s="683" t="s">
        <v>422</v>
      </c>
      <c r="E148" s="492"/>
      <c r="F148" s="687">
        <v>3.8226990000000001</v>
      </c>
      <c r="G148" s="691">
        <f>F148*(1+EIA_AEO_OilForecast_2026!D$16)</f>
        <v>2.9272345583113113</v>
      </c>
      <c r="H148" s="691">
        <f>G148*(1+EIA_AEO_OilForecast_2026!E$16)</f>
        <v>3.3309703016827545</v>
      </c>
      <c r="I148" s="691">
        <f>H148*(1+EIA_AEO_OilForecast_2026!F$16)</f>
        <v>3.5694953131962928</v>
      </c>
      <c r="J148" s="691">
        <f>I148*(1+EIA_AEO_OilForecast_2026!G$16)</f>
        <v>3.7218017667130798</v>
      </c>
      <c r="K148" s="691">
        <f>J148*(1+EIA_AEO_OilForecast_2026!H$16)</f>
        <v>3.820937394669166</v>
      </c>
      <c r="L148" s="691">
        <f>K148*(1+EIA_AEO_OilForecast_2026!I$16)</f>
        <v>3.7728606256935153</v>
      </c>
      <c r="M148" s="691">
        <f>L148*(1+EIA_AEO_OilForecast_2026!J$16)</f>
        <v>3.8124992100774908</v>
      </c>
      <c r="N148" s="691">
        <f>M148*(1+EIA_AEO_OilForecast_2026!K$16)</f>
        <v>3.8938276732548962</v>
      </c>
      <c r="O148" s="691">
        <f>N148*(1+EIA_AEO_OilForecast_2026!L$16)</f>
        <v>3.9691536989223759</v>
      </c>
      <c r="P148" s="691">
        <f>O148*(1+EIA_AEO_OilForecast_2026!M$16)</f>
        <v>4.0028816755327101</v>
      </c>
      <c r="Q148" s="691">
        <f>P148*(1+EIA_AEO_OilForecast_2026!N$16)</f>
        <v>4.0575816862418641</v>
      </c>
      <c r="R148" s="691">
        <f>Q148*(1+EIA_AEO_OilForecast_2026!O$16)</f>
        <v>4.115633042246821</v>
      </c>
      <c r="S148" s="691">
        <f>R148*(1+EIA_AEO_OilForecast_2026!P$16)</f>
        <v>4.165321379086417</v>
      </c>
      <c r="T148" s="691">
        <f>S148*(1+EIA_AEO_OilForecast_2026!Q$16)</f>
        <v>4.1921968623468482</v>
      </c>
      <c r="U148" s="691">
        <f>T148*(1+EIA_AEO_OilForecast_2026!R$16)</f>
        <v>4.2321080607594377</v>
      </c>
      <c r="V148" s="691">
        <f>U148*(1+EIA_AEO_OilForecast_2026!S$16)</f>
        <v>4.2860833500162858</v>
      </c>
      <c r="W148" s="691">
        <f>V148*(1+EIA_AEO_OilForecast_2026!T$16)</f>
        <v>4.3080067167121623</v>
      </c>
      <c r="X148" s="691">
        <f>W148*(1+EIA_AEO_OilForecast_2026!U$16)</f>
        <v>4.3589843665200618</v>
      </c>
      <c r="Y148" s="691">
        <f>X148*(1+EIA_AEO_OilForecast_2026!V$16)</f>
        <v>4.4149248708105624</v>
      </c>
      <c r="Z148" s="691">
        <f>Y148*(1+EIA_AEO_OilForecast_2026!W$16)</f>
        <v>4.5378244502342788</v>
      </c>
      <c r="AA148" s="691">
        <f>Z148*(1+EIA_AEO_OilForecast_2026!X$16)</f>
        <v>4.6088143520346616</v>
      </c>
      <c r="AB148" s="691">
        <f>AA148*(1+EIA_AEO_OilForecast_2026!Y$16)</f>
        <v>4.6786851045953197</v>
      </c>
      <c r="AC148" s="691">
        <f>AB148*(1+EIA_AEO_OilForecast_2026!Z$16)</f>
        <v>4.753932326853322</v>
      </c>
      <c r="AD148" s="691">
        <f>AC148*(1+EIA_AEO_OilForecast_2026!AA$16)</f>
        <v>4.8127616831607751</v>
      </c>
      <c r="AE148" s="691">
        <f>AD148*(1+EIA_AEO_OilForecast_2026!AB$16)</f>
        <v>4.905360207436309</v>
      </c>
      <c r="AF148" s="695">
        <f t="shared" si="57"/>
        <v>4.905360207436309</v>
      </c>
      <c r="AG148" s="695">
        <f t="shared" si="57"/>
        <v>4.905360207436309</v>
      </c>
      <c r="AH148" s="695">
        <f t="shared" si="57"/>
        <v>4.905360207436309</v>
      </c>
      <c r="AI148" s="695">
        <f t="shared" si="57"/>
        <v>4.905360207436309</v>
      </c>
      <c r="AJ148" s="695">
        <f t="shared" si="57"/>
        <v>4.905360207436309</v>
      </c>
      <c r="AK148" s="695">
        <f t="shared" si="57"/>
        <v>4.905360207436309</v>
      </c>
      <c r="AL148" s="695">
        <f t="shared" si="57"/>
        <v>4.905360207436309</v>
      </c>
      <c r="AM148" s="695">
        <f t="shared" si="57"/>
        <v>4.905360207436309</v>
      </c>
      <c r="AN148" s="695">
        <f t="shared" si="57"/>
        <v>4.905360207436309</v>
      </c>
      <c r="AO148" s="695">
        <f t="shared" si="57"/>
        <v>4.905360207436309</v>
      </c>
      <c r="AP148" s="695">
        <f t="shared" si="58"/>
        <v>4.905360207436309</v>
      </c>
      <c r="AQ148" s="695">
        <f t="shared" si="58"/>
        <v>4.905360207436309</v>
      </c>
      <c r="AR148" s="695">
        <f t="shared" si="58"/>
        <v>4.905360207436309</v>
      </c>
      <c r="AS148" s="695">
        <f t="shared" si="58"/>
        <v>4.905360207436309</v>
      </c>
      <c r="AT148" s="695">
        <f t="shared" si="58"/>
        <v>4.905360207436309</v>
      </c>
      <c r="AU148" s="695">
        <f t="shared" si="58"/>
        <v>4.905360207436309</v>
      </c>
      <c r="AV148" s="695">
        <f t="shared" si="58"/>
        <v>4.905360207436309</v>
      </c>
      <c r="AW148" s="695">
        <f t="shared" si="58"/>
        <v>4.905360207436309</v>
      </c>
      <c r="AX148" s="695">
        <f t="shared" si="58"/>
        <v>4.905360207436309</v>
      </c>
      <c r="AY148" s="695">
        <f t="shared" si="58"/>
        <v>4.905360207436309</v>
      </c>
      <c r="AZ148" s="695">
        <f t="shared" si="59"/>
        <v>4.905360207436309</v>
      </c>
      <c r="BA148" s="695">
        <f t="shared" si="59"/>
        <v>4.905360207436309</v>
      </c>
      <c r="BB148" s="695">
        <f t="shared" si="59"/>
        <v>4.905360207436309</v>
      </c>
      <c r="BC148" s="695">
        <f t="shared" si="59"/>
        <v>4.905360207436309</v>
      </c>
      <c r="BD148" s="695">
        <f t="shared" si="59"/>
        <v>4.905360207436309</v>
      </c>
      <c r="BE148" s="695">
        <f t="shared" si="59"/>
        <v>4.905360207436309</v>
      </c>
      <c r="BF148" s="695">
        <f t="shared" si="59"/>
        <v>4.905360207436309</v>
      </c>
      <c r="BG148" s="695">
        <f t="shared" si="59"/>
        <v>4.905360207436309</v>
      </c>
      <c r="BH148" s="695">
        <f t="shared" si="59"/>
        <v>4.905360207436309</v>
      </c>
      <c r="BI148" s="695">
        <f t="shared" si="59"/>
        <v>4.905360207436309</v>
      </c>
      <c r="BJ148" s="695">
        <f t="shared" si="60"/>
        <v>4.905360207436309</v>
      </c>
      <c r="BK148" s="695">
        <f t="shared" si="60"/>
        <v>4.905360207436309</v>
      </c>
      <c r="BL148" s="695">
        <f t="shared" si="60"/>
        <v>4.905360207436309</v>
      </c>
      <c r="BM148" s="695">
        <f t="shared" si="60"/>
        <v>4.905360207436309</v>
      </c>
      <c r="BN148" s="699">
        <f t="shared" si="60"/>
        <v>4.905360207436309</v>
      </c>
      <c r="BO148" s="699">
        <f t="shared" si="60"/>
        <v>4.905360207436309</v>
      </c>
      <c r="BP148" s="699">
        <f t="shared" si="60"/>
        <v>4.905360207436309</v>
      </c>
      <c r="BQ148" s="699">
        <f t="shared" si="60"/>
        <v>4.905360207436309</v>
      </c>
      <c r="BR148" s="699">
        <f t="shared" si="60"/>
        <v>4.905360207436309</v>
      </c>
      <c r="BS148" s="699">
        <f t="shared" si="60"/>
        <v>4.905360207436309</v>
      </c>
    </row>
    <row r="149" spans="1:71" s="18" customFormat="1" ht="12.75" customHeight="1">
      <c r="A149" s="677">
        <v>0</v>
      </c>
      <c r="B149" s="681" t="s">
        <v>447</v>
      </c>
      <c r="C149" s="682" t="s">
        <v>663</v>
      </c>
      <c r="D149" s="684" t="s">
        <v>422</v>
      </c>
      <c r="E149" s="682"/>
      <c r="F149" s="686">
        <v>5.7419989999999999</v>
      </c>
      <c r="G149" s="690">
        <f>F149*(1+EIA_AEO_OilForecast_2026!D$16)</f>
        <v>4.3969399386634915</v>
      </c>
      <c r="H149" s="690">
        <f>G149*(1+EIA_AEO_OilForecast_2026!E$16)</f>
        <v>5.0033832486659495</v>
      </c>
      <c r="I149" s="690">
        <f>H149*(1+EIA_AEO_OilForecast_2026!F$16)</f>
        <v>5.3616668534137268</v>
      </c>
      <c r="J149" s="690">
        <f>I149*(1+EIA_AEO_OilForecast_2026!G$16)</f>
        <v>5.5904433026677589</v>
      </c>
      <c r="K149" s="690">
        <f>J149*(1+EIA_AEO_OilForecast_2026!H$16)</f>
        <v>5.7393529281936555</v>
      </c>
      <c r="L149" s="690">
        <f>K149*(1+EIA_AEO_OilForecast_2026!I$16)</f>
        <v>5.6671377840294364</v>
      </c>
      <c r="M149" s="690">
        <f>L149*(1+EIA_AEO_OilForecast_2026!J$16)</f>
        <v>5.7266781014580914</v>
      </c>
      <c r="N149" s="690">
        <f>M149*(1+EIA_AEO_OilForecast_2026!K$16)</f>
        <v>5.8488399442388586</v>
      </c>
      <c r="O149" s="690">
        <f>N149*(1+EIA_AEO_OilForecast_2026!L$16)</f>
        <v>5.9619856468057204</v>
      </c>
      <c r="P149" s="690">
        <f>O149*(1+EIA_AEO_OilForecast_2026!M$16)</f>
        <v>6.0126477596135981</v>
      </c>
      <c r="Q149" s="690">
        <f>P149*(1+EIA_AEO_OilForecast_2026!N$16)</f>
        <v>6.0948115414839341</v>
      </c>
      <c r="R149" s="690">
        <f>Q149*(1+EIA_AEO_OilForecast_2026!O$16)</f>
        <v>6.1820093114702983</v>
      </c>
      <c r="S149" s="690">
        <f>R149*(1+EIA_AEO_OilForecast_2026!P$16)</f>
        <v>6.2566451591906196</v>
      </c>
      <c r="T149" s="690">
        <f>S149*(1+EIA_AEO_OilForecast_2026!Q$16)</f>
        <v>6.2970142800672333</v>
      </c>
      <c r="U149" s="690">
        <f>T149*(1+EIA_AEO_OilForecast_2026!R$16)</f>
        <v>6.3569640855250764</v>
      </c>
      <c r="V149" s="690">
        <f>U149*(1+EIA_AEO_OilForecast_2026!S$16)</f>
        <v>6.4380392779316802</v>
      </c>
      <c r="W149" s="690">
        <f>V149*(1+EIA_AEO_OilForecast_2026!T$16)</f>
        <v>6.4709699244838559</v>
      </c>
      <c r="X149" s="690">
        <f>W149*(1+EIA_AEO_OilForecast_2026!U$16)</f>
        <v>6.5475424231868162</v>
      </c>
      <c r="Y149" s="690">
        <f>X149*(1+EIA_AEO_OilForecast_2026!V$16)</f>
        <v>6.6315695254241485</v>
      </c>
      <c r="Z149" s="690">
        <f>Y149*(1+EIA_AEO_OilForecast_2026!W$16)</f>
        <v>6.8161745027324319</v>
      </c>
      <c r="AA149" s="690">
        <f>Z149*(1+EIA_AEO_OilForecast_2026!X$16)</f>
        <v>6.9228070011708116</v>
      </c>
      <c r="AB149" s="690">
        <f>AA149*(1+EIA_AEO_OilForecast_2026!Y$16)</f>
        <v>7.0277584481281963</v>
      </c>
      <c r="AC149" s="690">
        <f>AB149*(1+EIA_AEO_OilForecast_2026!Z$16)</f>
        <v>7.1407857816844684</v>
      </c>
      <c r="AD149" s="690">
        <f>AC149*(1+EIA_AEO_OilForecast_2026!AA$16)</f>
        <v>7.2291521702199084</v>
      </c>
      <c r="AE149" s="690">
        <f>AD149*(1+EIA_AEO_OilForecast_2026!AB$16)</f>
        <v>7.3682425442701778</v>
      </c>
      <c r="AF149" s="694">
        <f t="shared" si="57"/>
        <v>7.3682425442701778</v>
      </c>
      <c r="AG149" s="694">
        <f t="shared" si="57"/>
        <v>7.3682425442701778</v>
      </c>
      <c r="AH149" s="694">
        <f t="shared" si="57"/>
        <v>7.3682425442701778</v>
      </c>
      <c r="AI149" s="694">
        <f t="shared" si="57"/>
        <v>7.3682425442701778</v>
      </c>
      <c r="AJ149" s="694">
        <f t="shared" si="57"/>
        <v>7.3682425442701778</v>
      </c>
      <c r="AK149" s="694">
        <f t="shared" si="57"/>
        <v>7.3682425442701778</v>
      </c>
      <c r="AL149" s="694">
        <f t="shared" si="57"/>
        <v>7.3682425442701778</v>
      </c>
      <c r="AM149" s="694">
        <f t="shared" si="57"/>
        <v>7.3682425442701778</v>
      </c>
      <c r="AN149" s="694">
        <f t="shared" si="57"/>
        <v>7.3682425442701778</v>
      </c>
      <c r="AO149" s="694">
        <f t="shared" si="57"/>
        <v>7.3682425442701778</v>
      </c>
      <c r="AP149" s="694">
        <f t="shared" si="58"/>
        <v>7.3682425442701778</v>
      </c>
      <c r="AQ149" s="694">
        <f t="shared" si="58"/>
        <v>7.3682425442701778</v>
      </c>
      <c r="AR149" s="694">
        <f t="shared" si="58"/>
        <v>7.3682425442701778</v>
      </c>
      <c r="AS149" s="694">
        <f t="shared" si="58"/>
        <v>7.3682425442701778</v>
      </c>
      <c r="AT149" s="694">
        <f t="shared" si="58"/>
        <v>7.3682425442701778</v>
      </c>
      <c r="AU149" s="694">
        <f t="shared" si="58"/>
        <v>7.3682425442701778</v>
      </c>
      <c r="AV149" s="694">
        <f t="shared" si="58"/>
        <v>7.3682425442701778</v>
      </c>
      <c r="AW149" s="694">
        <f t="shared" si="58"/>
        <v>7.3682425442701778</v>
      </c>
      <c r="AX149" s="694">
        <f t="shared" si="58"/>
        <v>7.3682425442701778</v>
      </c>
      <c r="AY149" s="694">
        <f t="shared" si="58"/>
        <v>7.3682425442701778</v>
      </c>
      <c r="AZ149" s="694">
        <f t="shared" si="59"/>
        <v>7.3682425442701778</v>
      </c>
      <c r="BA149" s="694">
        <f t="shared" si="59"/>
        <v>7.3682425442701778</v>
      </c>
      <c r="BB149" s="694">
        <f t="shared" si="59"/>
        <v>7.3682425442701778</v>
      </c>
      <c r="BC149" s="694">
        <f t="shared" si="59"/>
        <v>7.3682425442701778</v>
      </c>
      <c r="BD149" s="694">
        <f t="shared" si="59"/>
        <v>7.3682425442701778</v>
      </c>
      <c r="BE149" s="694">
        <f t="shared" si="59"/>
        <v>7.3682425442701778</v>
      </c>
      <c r="BF149" s="694">
        <f t="shared" si="59"/>
        <v>7.3682425442701778</v>
      </c>
      <c r="BG149" s="694">
        <f t="shared" si="59"/>
        <v>7.3682425442701778</v>
      </c>
      <c r="BH149" s="694">
        <f t="shared" si="59"/>
        <v>7.3682425442701778</v>
      </c>
      <c r="BI149" s="694">
        <f t="shared" si="59"/>
        <v>7.3682425442701778</v>
      </c>
      <c r="BJ149" s="694">
        <f t="shared" si="60"/>
        <v>7.3682425442701778</v>
      </c>
      <c r="BK149" s="694">
        <f t="shared" si="60"/>
        <v>7.3682425442701778</v>
      </c>
      <c r="BL149" s="694">
        <f t="shared" si="60"/>
        <v>7.3682425442701778</v>
      </c>
      <c r="BM149" s="694">
        <f t="shared" si="60"/>
        <v>7.3682425442701778</v>
      </c>
      <c r="BN149" s="698">
        <f t="shared" si="60"/>
        <v>7.3682425442701778</v>
      </c>
      <c r="BO149" s="698">
        <f t="shared" si="60"/>
        <v>7.3682425442701778</v>
      </c>
      <c r="BP149" s="698">
        <f t="shared" si="60"/>
        <v>7.3682425442701778</v>
      </c>
      <c r="BQ149" s="698">
        <f t="shared" si="60"/>
        <v>7.3682425442701778</v>
      </c>
      <c r="BR149" s="698">
        <f t="shared" si="60"/>
        <v>7.3682425442701778</v>
      </c>
      <c r="BS149" s="698">
        <f t="shared" si="60"/>
        <v>7.3682425442701778</v>
      </c>
    </row>
    <row r="150" spans="1:71" s="63" customFormat="1" ht="12.75" customHeight="1">
      <c r="A150" s="678">
        <v>0</v>
      </c>
      <c r="B150" s="680" t="s">
        <v>664</v>
      </c>
      <c r="C150" s="492" t="s">
        <v>665</v>
      </c>
      <c r="D150" s="683" t="s">
        <v>419</v>
      </c>
      <c r="E150" s="492"/>
      <c r="F150" s="687">
        <v>5.4154030000000004</v>
      </c>
      <c r="G150" s="691">
        <f>F150*(1+EIA_AEO_OilForecast_2026!D$16)</f>
        <v>4.1468488125229719</v>
      </c>
      <c r="H150" s="691">
        <f>G150*(1+EIA_AEO_OilForecast_2026!E$16)</f>
        <v>4.7187985673587427</v>
      </c>
      <c r="I150" s="691">
        <f>H150*(1+EIA_AEO_OilForecast_2026!F$16)</f>
        <v>5.0567035561965898</v>
      </c>
      <c r="J150" s="691">
        <f>I150*(1+EIA_AEO_OilForecast_2026!G$16)</f>
        <v>5.2724675557409357</v>
      </c>
      <c r="K150" s="691">
        <f>J150*(1+EIA_AEO_OilForecast_2026!H$16)</f>
        <v>5.4129074326551985</v>
      </c>
      <c r="L150" s="691">
        <f>K150*(1+EIA_AEO_OilForecast_2026!I$16)</f>
        <v>5.344799773919565</v>
      </c>
      <c r="M150" s="691">
        <f>L150*(1+EIA_AEO_OilForecast_2026!J$16)</f>
        <v>5.4009535304117016</v>
      </c>
      <c r="N150" s="691">
        <f>M150*(1+EIA_AEO_OilForecast_2026!K$16)</f>
        <v>5.5161669969902389</v>
      </c>
      <c r="O150" s="691">
        <f>N150*(1+EIA_AEO_OilForecast_2026!L$16)</f>
        <v>5.6228771474304766</v>
      </c>
      <c r="P150" s="691">
        <f>O150*(1+EIA_AEO_OilForecast_2026!M$16)</f>
        <v>5.670657677814777</v>
      </c>
      <c r="Q150" s="691">
        <f>P150*(1+EIA_AEO_OilForecast_2026!N$16)</f>
        <v>5.748148111169427</v>
      </c>
      <c r="R150" s="691">
        <f>Q150*(1+EIA_AEO_OilForecast_2026!O$16)</f>
        <v>5.8303862072013954</v>
      </c>
      <c r="S150" s="691">
        <f>R150*(1+EIA_AEO_OilForecast_2026!P$16)</f>
        <v>5.9007768836282235</v>
      </c>
      <c r="T150" s="691">
        <f>S150*(1+EIA_AEO_OilForecast_2026!Q$16)</f>
        <v>5.9388498715027556</v>
      </c>
      <c r="U150" s="691">
        <f>T150*(1+EIA_AEO_OilForecast_2026!R$16)</f>
        <v>5.9953898249799016</v>
      </c>
      <c r="V150" s="691">
        <f>U150*(1+EIA_AEO_OilForecast_2026!S$16)</f>
        <v>6.0718535861516294</v>
      </c>
      <c r="W150" s="691">
        <f>V150*(1+EIA_AEO_OilForecast_2026!T$16)</f>
        <v>6.1029111885877487</v>
      </c>
      <c r="X150" s="691">
        <f>W150*(1+EIA_AEO_OilForecast_2026!U$16)</f>
        <v>6.1751283622921518</v>
      </c>
      <c r="Y150" s="691">
        <f>X150*(1+EIA_AEO_OilForecast_2026!V$16)</f>
        <v>6.2543761332404495</v>
      </c>
      <c r="Z150" s="691">
        <f>Y150*(1+EIA_AEO_OilForecast_2026!W$16)</f>
        <v>6.428481065674295</v>
      </c>
      <c r="AA150" s="691">
        <f>Z150*(1+EIA_AEO_OilForecast_2026!X$16)</f>
        <v>6.5290484729379843</v>
      </c>
      <c r="AB150" s="691">
        <f>AA150*(1+EIA_AEO_OilForecast_2026!Y$16)</f>
        <v>6.6280304443224027</v>
      </c>
      <c r="AC150" s="691">
        <f>AB150*(1+EIA_AEO_OilForecast_2026!Z$16)</f>
        <v>6.7346289583978383</v>
      </c>
      <c r="AD150" s="691">
        <f>AC150*(1+EIA_AEO_OilForecast_2026!AA$16)</f>
        <v>6.8179692037677846</v>
      </c>
      <c r="AE150" s="691">
        <f>AD150*(1+EIA_AEO_OilForecast_2026!AB$16)</f>
        <v>6.9491483330053461</v>
      </c>
      <c r="AF150" s="695">
        <f t="shared" si="57"/>
        <v>6.9491483330053461</v>
      </c>
      <c r="AG150" s="695">
        <f t="shared" si="57"/>
        <v>6.9491483330053461</v>
      </c>
      <c r="AH150" s="695">
        <f t="shared" si="57"/>
        <v>6.9491483330053461</v>
      </c>
      <c r="AI150" s="695">
        <f t="shared" si="57"/>
        <v>6.9491483330053461</v>
      </c>
      <c r="AJ150" s="695">
        <f t="shared" si="57"/>
        <v>6.9491483330053461</v>
      </c>
      <c r="AK150" s="695">
        <f t="shared" si="57"/>
        <v>6.9491483330053461</v>
      </c>
      <c r="AL150" s="695">
        <f t="shared" si="57"/>
        <v>6.9491483330053461</v>
      </c>
      <c r="AM150" s="695">
        <f t="shared" si="57"/>
        <v>6.9491483330053461</v>
      </c>
      <c r="AN150" s="695">
        <f t="shared" si="57"/>
        <v>6.9491483330053461</v>
      </c>
      <c r="AO150" s="695">
        <f t="shared" si="57"/>
        <v>6.9491483330053461</v>
      </c>
      <c r="AP150" s="695">
        <f t="shared" si="58"/>
        <v>6.9491483330053461</v>
      </c>
      <c r="AQ150" s="695">
        <f t="shared" si="58"/>
        <v>6.9491483330053461</v>
      </c>
      <c r="AR150" s="695">
        <f t="shared" si="58"/>
        <v>6.9491483330053461</v>
      </c>
      <c r="AS150" s="695">
        <f t="shared" si="58"/>
        <v>6.9491483330053461</v>
      </c>
      <c r="AT150" s="695">
        <f t="shared" si="58"/>
        <v>6.9491483330053461</v>
      </c>
      <c r="AU150" s="695">
        <f t="shared" si="58"/>
        <v>6.9491483330053461</v>
      </c>
      <c r="AV150" s="695">
        <f t="shared" si="58"/>
        <v>6.9491483330053461</v>
      </c>
      <c r="AW150" s="695">
        <f t="shared" si="58"/>
        <v>6.9491483330053461</v>
      </c>
      <c r="AX150" s="695">
        <f t="shared" si="58"/>
        <v>6.9491483330053461</v>
      </c>
      <c r="AY150" s="695">
        <f t="shared" si="58"/>
        <v>6.9491483330053461</v>
      </c>
      <c r="AZ150" s="695">
        <f t="shared" si="59"/>
        <v>6.9491483330053461</v>
      </c>
      <c r="BA150" s="695">
        <f t="shared" si="59"/>
        <v>6.9491483330053461</v>
      </c>
      <c r="BB150" s="695">
        <f t="shared" si="59"/>
        <v>6.9491483330053461</v>
      </c>
      <c r="BC150" s="695">
        <f t="shared" si="59"/>
        <v>6.9491483330053461</v>
      </c>
      <c r="BD150" s="695">
        <f t="shared" si="59"/>
        <v>6.9491483330053461</v>
      </c>
      <c r="BE150" s="695">
        <f t="shared" si="59"/>
        <v>6.9491483330053461</v>
      </c>
      <c r="BF150" s="695">
        <f t="shared" si="59"/>
        <v>6.9491483330053461</v>
      </c>
      <c r="BG150" s="695">
        <f t="shared" si="59"/>
        <v>6.9491483330053461</v>
      </c>
      <c r="BH150" s="695">
        <f t="shared" si="59"/>
        <v>6.9491483330053461</v>
      </c>
      <c r="BI150" s="695">
        <f t="shared" si="59"/>
        <v>6.9491483330053461</v>
      </c>
      <c r="BJ150" s="695">
        <f t="shared" si="60"/>
        <v>6.9491483330053461</v>
      </c>
      <c r="BK150" s="695">
        <f t="shared" si="60"/>
        <v>6.9491483330053461</v>
      </c>
      <c r="BL150" s="695">
        <f t="shared" si="60"/>
        <v>6.9491483330053461</v>
      </c>
      <c r="BM150" s="695">
        <f t="shared" si="60"/>
        <v>6.9491483330053461</v>
      </c>
      <c r="BN150" s="699">
        <f t="shared" si="60"/>
        <v>6.9491483330053461</v>
      </c>
      <c r="BO150" s="699">
        <f t="shared" si="60"/>
        <v>6.9491483330053461</v>
      </c>
      <c r="BP150" s="699">
        <f t="shared" si="60"/>
        <v>6.9491483330053461</v>
      </c>
      <c r="BQ150" s="699">
        <f t="shared" si="60"/>
        <v>6.9491483330053461</v>
      </c>
      <c r="BR150" s="699">
        <f t="shared" si="60"/>
        <v>6.9491483330053461</v>
      </c>
      <c r="BS150" s="699">
        <f t="shared" si="60"/>
        <v>6.9491483330053461</v>
      </c>
    </row>
    <row r="151" spans="1:71" s="18" customFormat="1" ht="12.75" customHeight="1">
      <c r="A151" s="677">
        <v>0</v>
      </c>
      <c r="B151" s="681" t="s">
        <v>666</v>
      </c>
      <c r="C151" s="682" t="s">
        <v>667</v>
      </c>
      <c r="D151" s="684" t="s">
        <v>419</v>
      </c>
      <c r="E151" s="682"/>
      <c r="F151" s="686">
        <v>4.9847000000000001</v>
      </c>
      <c r="G151" s="690">
        <f>F151*(1+EIA_AEO_OilForecast_2026!D$16)</f>
        <v>3.817037674903097</v>
      </c>
      <c r="H151" s="690">
        <f>G151*(1+EIA_AEO_OilForecast_2026!E$16)</f>
        <v>4.34349857595328</v>
      </c>
      <c r="I151" s="690">
        <f>H151*(1+EIA_AEO_OilForecast_2026!F$16)</f>
        <v>4.6545289827134075</v>
      </c>
      <c r="J151" s="690">
        <f>I151*(1+EIA_AEO_OilForecast_2026!G$16)</f>
        <v>4.8531326339151182</v>
      </c>
      <c r="K151" s="690">
        <f>J151*(1+EIA_AEO_OilForecast_2026!H$16)</f>
        <v>4.9824029124990989</v>
      </c>
      <c r="L151" s="690">
        <f>K151*(1+EIA_AEO_OilForecast_2026!I$16)</f>
        <v>4.9197120570817807</v>
      </c>
      <c r="M151" s="690">
        <f>L151*(1+EIA_AEO_OilForecast_2026!J$16)</f>
        <v>4.9713997394179525</v>
      </c>
      <c r="N151" s="690">
        <f>M151*(1+EIA_AEO_OilForecast_2026!K$16)</f>
        <v>5.0774499386097833</v>
      </c>
      <c r="O151" s="690">
        <f>N151*(1+EIA_AEO_OilForecast_2026!L$16)</f>
        <v>5.1756731155182152</v>
      </c>
      <c r="P151" s="690">
        <f>O151*(1+EIA_AEO_OilForecast_2026!M$16)</f>
        <v>5.2196535191569877</v>
      </c>
      <c r="Q151" s="690">
        <f>P151*(1+EIA_AEO_OilForecast_2026!N$16)</f>
        <v>5.2909809094071543</v>
      </c>
      <c r="R151" s="690">
        <f>Q151*(1+EIA_AEO_OilForecast_2026!O$16)</f>
        <v>5.3666783666952922</v>
      </c>
      <c r="S151" s="690">
        <f>R151*(1+EIA_AEO_OilForecast_2026!P$16)</f>
        <v>5.4314706646618172</v>
      </c>
      <c r="T151" s="690">
        <f>S151*(1+EIA_AEO_OilForecast_2026!Q$16)</f>
        <v>5.4665155953268449</v>
      </c>
      <c r="U151" s="690">
        <f>T151*(1+EIA_AEO_OilForecast_2026!R$16)</f>
        <v>5.5185587592608183</v>
      </c>
      <c r="V151" s="690">
        <f>U151*(1+EIA_AEO_OilForecast_2026!S$16)</f>
        <v>5.5889411315999977</v>
      </c>
      <c r="W151" s="690">
        <f>V151*(1+EIA_AEO_OilForecast_2026!T$16)</f>
        <v>5.6175286311569694</v>
      </c>
      <c r="X151" s="690">
        <f>W151*(1+EIA_AEO_OilForecast_2026!U$16)</f>
        <v>5.6840021596763313</v>
      </c>
      <c r="Y151" s="690">
        <f>X151*(1+EIA_AEO_OilForecast_2026!V$16)</f>
        <v>5.7569471212693983</v>
      </c>
      <c r="Z151" s="690">
        <f>Y151*(1+EIA_AEO_OilForecast_2026!W$16)</f>
        <v>5.9172049740465589</v>
      </c>
      <c r="AA151" s="690">
        <f>Z151*(1+EIA_AEO_OilForecast_2026!X$16)</f>
        <v>6.0097739582915564</v>
      </c>
      <c r="AB151" s="690">
        <f>AA151*(1+EIA_AEO_OilForecast_2026!Y$16)</f>
        <v>6.1008836010568155</v>
      </c>
      <c r="AC151" s="690">
        <f>AB151*(1+EIA_AEO_OilForecast_2026!Z$16)</f>
        <v>6.1990040203703591</v>
      </c>
      <c r="AD151" s="690">
        <f>AC151*(1+EIA_AEO_OilForecast_2026!AA$16)</f>
        <v>6.2757159698034064</v>
      </c>
      <c r="AE151" s="690">
        <f>AD151*(1+EIA_AEO_OilForecast_2026!AB$16)</f>
        <v>6.3964620353336121</v>
      </c>
      <c r="AF151" s="694">
        <f t="shared" si="57"/>
        <v>6.3964620353336121</v>
      </c>
      <c r="AG151" s="694">
        <f t="shared" si="57"/>
        <v>6.3964620353336121</v>
      </c>
      <c r="AH151" s="694">
        <f t="shared" si="57"/>
        <v>6.3964620353336121</v>
      </c>
      <c r="AI151" s="694">
        <f t="shared" si="57"/>
        <v>6.3964620353336121</v>
      </c>
      <c r="AJ151" s="694">
        <f t="shared" si="57"/>
        <v>6.3964620353336121</v>
      </c>
      <c r="AK151" s="694">
        <f t="shared" si="57"/>
        <v>6.3964620353336121</v>
      </c>
      <c r="AL151" s="694">
        <f t="shared" si="57"/>
        <v>6.3964620353336121</v>
      </c>
      <c r="AM151" s="694">
        <f t="shared" si="57"/>
        <v>6.3964620353336121</v>
      </c>
      <c r="AN151" s="694">
        <f t="shared" si="57"/>
        <v>6.3964620353336121</v>
      </c>
      <c r="AO151" s="694">
        <f t="shared" si="57"/>
        <v>6.3964620353336121</v>
      </c>
      <c r="AP151" s="694">
        <f t="shared" si="58"/>
        <v>6.3964620353336121</v>
      </c>
      <c r="AQ151" s="694">
        <f t="shared" si="58"/>
        <v>6.3964620353336121</v>
      </c>
      <c r="AR151" s="694">
        <f t="shared" si="58"/>
        <v>6.3964620353336121</v>
      </c>
      <c r="AS151" s="694">
        <f t="shared" si="58"/>
        <v>6.3964620353336121</v>
      </c>
      <c r="AT151" s="694">
        <f t="shared" si="58"/>
        <v>6.3964620353336121</v>
      </c>
      <c r="AU151" s="694">
        <f t="shared" si="58"/>
        <v>6.3964620353336121</v>
      </c>
      <c r="AV151" s="694">
        <f t="shared" si="58"/>
        <v>6.3964620353336121</v>
      </c>
      <c r="AW151" s="694">
        <f t="shared" si="58"/>
        <v>6.3964620353336121</v>
      </c>
      <c r="AX151" s="694">
        <f t="shared" si="58"/>
        <v>6.3964620353336121</v>
      </c>
      <c r="AY151" s="694">
        <f t="shared" si="58"/>
        <v>6.3964620353336121</v>
      </c>
      <c r="AZ151" s="694">
        <f t="shared" si="59"/>
        <v>6.3964620353336121</v>
      </c>
      <c r="BA151" s="694">
        <f t="shared" si="59"/>
        <v>6.3964620353336121</v>
      </c>
      <c r="BB151" s="694">
        <f t="shared" si="59"/>
        <v>6.3964620353336121</v>
      </c>
      <c r="BC151" s="694">
        <f t="shared" si="59"/>
        <v>6.3964620353336121</v>
      </c>
      <c r="BD151" s="694">
        <f t="shared" si="59"/>
        <v>6.3964620353336121</v>
      </c>
      <c r="BE151" s="694">
        <f t="shared" si="59"/>
        <v>6.3964620353336121</v>
      </c>
      <c r="BF151" s="694">
        <f t="shared" si="59"/>
        <v>6.3964620353336121</v>
      </c>
      <c r="BG151" s="694">
        <f t="shared" si="59"/>
        <v>6.3964620353336121</v>
      </c>
      <c r="BH151" s="694">
        <f t="shared" si="59"/>
        <v>6.3964620353336121</v>
      </c>
      <c r="BI151" s="694">
        <f t="shared" si="59"/>
        <v>6.3964620353336121</v>
      </c>
      <c r="BJ151" s="694">
        <f t="shared" si="60"/>
        <v>6.3964620353336121</v>
      </c>
      <c r="BK151" s="694">
        <f t="shared" si="60"/>
        <v>6.3964620353336121</v>
      </c>
      <c r="BL151" s="694">
        <f t="shared" si="60"/>
        <v>6.3964620353336121</v>
      </c>
      <c r="BM151" s="694">
        <f t="shared" si="60"/>
        <v>6.3964620353336121</v>
      </c>
      <c r="BN151" s="698">
        <f t="shared" si="60"/>
        <v>6.3964620353336121</v>
      </c>
      <c r="BO151" s="698">
        <f t="shared" si="60"/>
        <v>6.3964620353336121</v>
      </c>
      <c r="BP151" s="698">
        <f t="shared" si="60"/>
        <v>6.3964620353336121</v>
      </c>
      <c r="BQ151" s="698">
        <f t="shared" si="60"/>
        <v>6.3964620353336121</v>
      </c>
      <c r="BR151" s="698">
        <f t="shared" si="60"/>
        <v>6.3964620353336121</v>
      </c>
      <c r="BS151" s="698">
        <f t="shared" si="60"/>
        <v>6.3964620353336121</v>
      </c>
    </row>
    <row r="152" spans="1:71" s="63" customFormat="1" ht="12.75" customHeight="1">
      <c r="A152" s="678">
        <v>0</v>
      </c>
      <c r="B152" s="680" t="s">
        <v>441</v>
      </c>
      <c r="C152" s="492" t="s">
        <v>668</v>
      </c>
      <c r="D152" s="683" t="s">
        <v>422</v>
      </c>
      <c r="E152" s="492"/>
      <c r="F152" s="687">
        <v>4.3</v>
      </c>
      <c r="G152" s="691">
        <f>F152*(1+EIA_AEO_OilForecast_2026!D$16)</f>
        <v>3.2927281485512299</v>
      </c>
      <c r="H152" s="691">
        <f>G152*(1+EIA_AEO_OilForecast_2026!E$16)</f>
        <v>3.7468742104036559</v>
      </c>
      <c r="I152" s="691">
        <f>H152*(1+EIA_AEO_OilForecast_2026!F$16)</f>
        <v>4.0151813801568101</v>
      </c>
      <c r="J152" s="691">
        <f>I152*(1+EIA_AEO_OilForecast_2026!G$16)</f>
        <v>4.1865047697624744</v>
      </c>
      <c r="K152" s="691">
        <f>J152*(1+EIA_AEO_OilForecast_2026!H$16)</f>
        <v>4.2980184411792326</v>
      </c>
      <c r="L152" s="691">
        <f>K152*(1+EIA_AEO_OilForecast_2026!I$16)</f>
        <v>4.2439388218852994</v>
      </c>
      <c r="M152" s="691">
        <f>L152*(1+EIA_AEO_OilForecast_2026!J$16)</f>
        <v>4.2885266675019942</v>
      </c>
      <c r="N152" s="691">
        <f>M152*(1+EIA_AEO_OilForecast_2026!K$16)</f>
        <v>4.3800097771224067</v>
      </c>
      <c r="O152" s="691">
        <f>N152*(1+EIA_AEO_OilForecast_2026!L$16)</f>
        <v>4.4647409867651646</v>
      </c>
      <c r="P152" s="691">
        <f>O152*(1+EIA_AEO_OilForecast_2026!M$16)</f>
        <v>4.5026802279726041</v>
      </c>
      <c r="Q152" s="691">
        <f>P152*(1+EIA_AEO_OilForecast_2026!N$16)</f>
        <v>4.5642100648887105</v>
      </c>
      <c r="R152" s="691">
        <f>Q152*(1+EIA_AEO_OilForecast_2026!O$16)</f>
        <v>4.6295096950247254</v>
      </c>
      <c r="S152" s="691">
        <f>R152*(1+EIA_AEO_OilForecast_2026!P$16)</f>
        <v>4.6854021020414081</v>
      </c>
      <c r="T152" s="691">
        <f>S152*(1+EIA_AEO_OilForecast_2026!Q$16)</f>
        <v>4.7156332497252444</v>
      </c>
      <c r="U152" s="691">
        <f>T152*(1+EIA_AEO_OilForecast_2026!R$16)</f>
        <v>4.7605277478727928</v>
      </c>
      <c r="V152" s="691">
        <f>U152*(1+EIA_AEO_OilForecast_2026!S$16)</f>
        <v>4.821242374843016</v>
      </c>
      <c r="W152" s="691">
        <f>V152*(1+EIA_AEO_OilForecast_2026!T$16)</f>
        <v>4.8459030862388826</v>
      </c>
      <c r="X152" s="691">
        <f>W152*(1+EIA_AEO_OilForecast_2026!U$16)</f>
        <v>4.9032457894373209</v>
      </c>
      <c r="Y152" s="691">
        <f>X152*(1+EIA_AEO_OilForecast_2026!V$16)</f>
        <v>4.96617100757486</v>
      </c>
      <c r="Z152" s="691">
        <f>Y152*(1+EIA_AEO_OilForecast_2026!W$16)</f>
        <v>5.1044157899974305</v>
      </c>
      <c r="AA152" s="691">
        <f>Z152*(1+EIA_AEO_OilForecast_2026!X$16)</f>
        <v>5.1842694687049731</v>
      </c>
      <c r="AB152" s="691">
        <f>AA152*(1+EIA_AEO_OilForecast_2026!Y$16)</f>
        <v>5.2628642615491987</v>
      </c>
      <c r="AC152" s="691">
        <f>AB152*(1+EIA_AEO_OilForecast_2026!Z$16)</f>
        <v>5.3475068284134508</v>
      </c>
      <c r="AD152" s="691">
        <f>AC152*(1+EIA_AEO_OilForecast_2026!AA$16)</f>
        <v>5.4136815997260879</v>
      </c>
      <c r="AE152" s="691">
        <f>AD152*(1+EIA_AEO_OilForecast_2026!AB$16)</f>
        <v>5.5178419467439399</v>
      </c>
      <c r="AF152" s="695">
        <f t="shared" si="57"/>
        <v>5.5178419467439399</v>
      </c>
      <c r="AG152" s="695">
        <f t="shared" si="57"/>
        <v>5.5178419467439399</v>
      </c>
      <c r="AH152" s="695">
        <f t="shared" si="57"/>
        <v>5.5178419467439399</v>
      </c>
      <c r="AI152" s="695">
        <f t="shared" si="57"/>
        <v>5.5178419467439399</v>
      </c>
      <c r="AJ152" s="695">
        <f t="shared" si="57"/>
        <v>5.5178419467439399</v>
      </c>
      <c r="AK152" s="695">
        <f t="shared" si="57"/>
        <v>5.5178419467439399</v>
      </c>
      <c r="AL152" s="695">
        <f t="shared" si="57"/>
        <v>5.5178419467439399</v>
      </c>
      <c r="AM152" s="695">
        <f t="shared" si="57"/>
        <v>5.5178419467439399</v>
      </c>
      <c r="AN152" s="695">
        <f t="shared" si="57"/>
        <v>5.5178419467439399</v>
      </c>
      <c r="AO152" s="695">
        <f t="shared" si="57"/>
        <v>5.5178419467439399</v>
      </c>
      <c r="AP152" s="695">
        <f t="shared" si="58"/>
        <v>5.5178419467439399</v>
      </c>
      <c r="AQ152" s="695">
        <f t="shared" si="58"/>
        <v>5.5178419467439399</v>
      </c>
      <c r="AR152" s="695">
        <f t="shared" si="58"/>
        <v>5.5178419467439399</v>
      </c>
      <c r="AS152" s="695">
        <f t="shared" si="58"/>
        <v>5.5178419467439399</v>
      </c>
      <c r="AT152" s="695">
        <f t="shared" si="58"/>
        <v>5.5178419467439399</v>
      </c>
      <c r="AU152" s="695">
        <f t="shared" si="58"/>
        <v>5.5178419467439399</v>
      </c>
      <c r="AV152" s="695">
        <f t="shared" si="58"/>
        <v>5.5178419467439399</v>
      </c>
      <c r="AW152" s="695">
        <f t="shared" si="58"/>
        <v>5.5178419467439399</v>
      </c>
      <c r="AX152" s="695">
        <f t="shared" si="58"/>
        <v>5.5178419467439399</v>
      </c>
      <c r="AY152" s="695">
        <f t="shared" si="58"/>
        <v>5.5178419467439399</v>
      </c>
      <c r="AZ152" s="695">
        <f t="shared" si="59"/>
        <v>5.5178419467439399</v>
      </c>
      <c r="BA152" s="695">
        <f t="shared" si="59"/>
        <v>5.5178419467439399</v>
      </c>
      <c r="BB152" s="695">
        <f t="shared" si="59"/>
        <v>5.5178419467439399</v>
      </c>
      <c r="BC152" s="695">
        <f t="shared" si="59"/>
        <v>5.5178419467439399</v>
      </c>
      <c r="BD152" s="695">
        <f t="shared" si="59"/>
        <v>5.5178419467439399</v>
      </c>
      <c r="BE152" s="695">
        <f t="shared" si="59"/>
        <v>5.5178419467439399</v>
      </c>
      <c r="BF152" s="695">
        <f t="shared" si="59"/>
        <v>5.5178419467439399</v>
      </c>
      <c r="BG152" s="695">
        <f t="shared" si="59"/>
        <v>5.5178419467439399</v>
      </c>
      <c r="BH152" s="695">
        <f t="shared" si="59"/>
        <v>5.5178419467439399</v>
      </c>
      <c r="BI152" s="695">
        <f t="shared" si="59"/>
        <v>5.5178419467439399</v>
      </c>
      <c r="BJ152" s="695">
        <f t="shared" si="60"/>
        <v>5.5178419467439399</v>
      </c>
      <c r="BK152" s="695">
        <f t="shared" si="60"/>
        <v>5.5178419467439399</v>
      </c>
      <c r="BL152" s="695">
        <f t="shared" si="60"/>
        <v>5.5178419467439399</v>
      </c>
      <c r="BM152" s="695">
        <f t="shared" si="60"/>
        <v>5.5178419467439399</v>
      </c>
      <c r="BN152" s="699">
        <f t="shared" si="60"/>
        <v>5.5178419467439399</v>
      </c>
      <c r="BO152" s="699">
        <f t="shared" si="60"/>
        <v>5.5178419467439399</v>
      </c>
      <c r="BP152" s="699">
        <f t="shared" si="60"/>
        <v>5.5178419467439399</v>
      </c>
      <c r="BQ152" s="699">
        <f t="shared" si="60"/>
        <v>5.5178419467439399</v>
      </c>
      <c r="BR152" s="699">
        <f t="shared" si="60"/>
        <v>5.5178419467439399</v>
      </c>
      <c r="BS152" s="699">
        <f t="shared" si="60"/>
        <v>5.5178419467439399</v>
      </c>
    </row>
    <row r="153" spans="1:71" s="18" customFormat="1" ht="12.75" customHeight="1">
      <c r="A153" s="677">
        <v>0</v>
      </c>
      <c r="B153" s="681" t="s">
        <v>494</v>
      </c>
      <c r="C153" s="682" t="s">
        <v>669</v>
      </c>
      <c r="D153" s="684" t="s">
        <v>419</v>
      </c>
      <c r="E153" s="682"/>
      <c r="F153" s="686">
        <v>4.6530209999999999</v>
      </c>
      <c r="G153" s="690">
        <f>F153*(1+EIA_AEO_OilForecast_2026!D$16)</f>
        <v>3.5630542377906957</v>
      </c>
      <c r="H153" s="690">
        <f>G153*(1+EIA_AEO_OilForecast_2026!E$16)</f>
        <v>4.0544847407829367</v>
      </c>
      <c r="I153" s="690">
        <f>H153*(1+EIA_AEO_OilForecast_2026!F$16)</f>
        <v>4.3448193675996789</v>
      </c>
      <c r="J153" s="690">
        <f>I153*(1+EIA_AEO_OilForecast_2026!G$16)</f>
        <v>4.53020804890813</v>
      </c>
      <c r="K153" s="690">
        <f>J153*(1+EIA_AEO_OilForecast_2026!H$16)</f>
        <v>4.6508767593474971</v>
      </c>
      <c r="L153" s="690">
        <f>K153*(1+EIA_AEO_OilForecast_2026!I$16)</f>
        <v>4.5923573164994327</v>
      </c>
      <c r="M153" s="690">
        <f>L153*(1+EIA_AEO_OilForecast_2026!J$16)</f>
        <v>4.6406057309178603</v>
      </c>
      <c r="N153" s="690">
        <f>M153*(1+EIA_AEO_OilForecast_2026!K$16)</f>
        <v>4.7395994123618328</v>
      </c>
      <c r="O153" s="690">
        <f>N153*(1+EIA_AEO_OilForecast_2026!L$16)</f>
        <v>4.8312868769718689</v>
      </c>
      <c r="P153" s="690">
        <f>O153*(1+EIA_AEO_OilForecast_2026!M$16)</f>
        <v>4.8723408504747248</v>
      </c>
      <c r="Q153" s="690">
        <f>P153*(1+EIA_AEO_OilForecast_2026!N$16)</f>
        <v>4.9389221582182641</v>
      </c>
      <c r="R153" s="690">
        <f>Q153*(1+EIA_AEO_OilForecast_2026!O$16)</f>
        <v>5.0095827513148006</v>
      </c>
      <c r="S153" s="690">
        <f>R153*(1+EIA_AEO_OilForecast_2026!P$16)</f>
        <v>5.0700638079634448</v>
      </c>
      <c r="T153" s="690">
        <f>S153*(1+EIA_AEO_OilForecast_2026!Q$16)</f>
        <v>5.102776869597629</v>
      </c>
      <c r="U153" s="690">
        <f>T153*(1+EIA_AEO_OilForecast_2026!R$16)</f>
        <v>5.1513571120778625</v>
      </c>
      <c r="V153" s="690">
        <f>U153*(1+EIA_AEO_OilForecast_2026!S$16)</f>
        <v>5.2170562828452152</v>
      </c>
      <c r="W153" s="690">
        <f>V153*(1+EIA_AEO_OilForecast_2026!T$16)</f>
        <v>5.2437415870312405</v>
      </c>
      <c r="X153" s="690">
        <f>W153*(1+EIA_AEO_OilForecast_2026!U$16)</f>
        <v>5.3057920061426591</v>
      </c>
      <c r="Y153" s="690">
        <f>X153*(1+EIA_AEO_OilForecast_2026!V$16)</f>
        <v>5.3738832529853449</v>
      </c>
      <c r="Z153" s="690">
        <f>Y153*(1+EIA_AEO_OilForecast_2026!W$16)</f>
        <v>5.5234776426952639</v>
      </c>
      <c r="AA153" s="690">
        <f>Z153*(1+EIA_AEO_OilForecast_2026!X$16)</f>
        <v>5.6098871412890894</v>
      </c>
      <c r="AB153" s="690">
        <f>AA153*(1+EIA_AEO_OilForecast_2026!Y$16)</f>
        <v>5.6949344021250967</v>
      </c>
      <c r="AC153" s="690">
        <f>AB153*(1+EIA_AEO_OilForecast_2026!Z$16)</f>
        <v>5.7865259465700438</v>
      </c>
      <c r="AD153" s="690">
        <f>AC153*(1+EIA_AEO_OilForecast_2026!AA$16)</f>
        <v>5.8581335281021136</v>
      </c>
      <c r="AE153" s="690">
        <f>AD153*(1+EIA_AEO_OilForecast_2026!AB$16)</f>
        <v>5.9708452216001024</v>
      </c>
      <c r="AF153" s="694">
        <f t="shared" si="57"/>
        <v>5.9708452216001024</v>
      </c>
      <c r="AG153" s="694">
        <f t="shared" si="57"/>
        <v>5.9708452216001024</v>
      </c>
      <c r="AH153" s="694">
        <f t="shared" si="57"/>
        <v>5.9708452216001024</v>
      </c>
      <c r="AI153" s="694">
        <f t="shared" si="57"/>
        <v>5.9708452216001024</v>
      </c>
      <c r="AJ153" s="694">
        <f t="shared" si="57"/>
        <v>5.9708452216001024</v>
      </c>
      <c r="AK153" s="694">
        <f t="shared" si="57"/>
        <v>5.9708452216001024</v>
      </c>
      <c r="AL153" s="694">
        <f t="shared" si="57"/>
        <v>5.9708452216001024</v>
      </c>
      <c r="AM153" s="694">
        <f t="shared" si="57"/>
        <v>5.9708452216001024</v>
      </c>
      <c r="AN153" s="694">
        <f t="shared" si="57"/>
        <v>5.9708452216001024</v>
      </c>
      <c r="AO153" s="694">
        <f t="shared" si="57"/>
        <v>5.9708452216001024</v>
      </c>
      <c r="AP153" s="694">
        <f t="shared" si="58"/>
        <v>5.9708452216001024</v>
      </c>
      <c r="AQ153" s="694">
        <f t="shared" si="58"/>
        <v>5.9708452216001024</v>
      </c>
      <c r="AR153" s="694">
        <f t="shared" si="58"/>
        <v>5.9708452216001024</v>
      </c>
      <c r="AS153" s="694">
        <f t="shared" si="58"/>
        <v>5.9708452216001024</v>
      </c>
      <c r="AT153" s="694">
        <f t="shared" si="58"/>
        <v>5.9708452216001024</v>
      </c>
      <c r="AU153" s="694">
        <f t="shared" si="58"/>
        <v>5.9708452216001024</v>
      </c>
      <c r="AV153" s="694">
        <f t="shared" si="58"/>
        <v>5.9708452216001024</v>
      </c>
      <c r="AW153" s="694">
        <f t="shared" si="58"/>
        <v>5.9708452216001024</v>
      </c>
      <c r="AX153" s="694">
        <f t="shared" si="58"/>
        <v>5.9708452216001024</v>
      </c>
      <c r="AY153" s="694">
        <f t="shared" si="58"/>
        <v>5.9708452216001024</v>
      </c>
      <c r="AZ153" s="694">
        <f t="shared" si="59"/>
        <v>5.9708452216001024</v>
      </c>
      <c r="BA153" s="694">
        <f t="shared" si="59"/>
        <v>5.9708452216001024</v>
      </c>
      <c r="BB153" s="694">
        <f t="shared" si="59"/>
        <v>5.9708452216001024</v>
      </c>
      <c r="BC153" s="694">
        <f t="shared" si="59"/>
        <v>5.9708452216001024</v>
      </c>
      <c r="BD153" s="694">
        <f t="shared" si="59"/>
        <v>5.9708452216001024</v>
      </c>
      <c r="BE153" s="694">
        <f t="shared" si="59"/>
        <v>5.9708452216001024</v>
      </c>
      <c r="BF153" s="694">
        <f t="shared" si="59"/>
        <v>5.9708452216001024</v>
      </c>
      <c r="BG153" s="694">
        <f t="shared" si="59"/>
        <v>5.9708452216001024</v>
      </c>
      <c r="BH153" s="694">
        <f t="shared" si="59"/>
        <v>5.9708452216001024</v>
      </c>
      <c r="BI153" s="694">
        <f t="shared" si="59"/>
        <v>5.9708452216001024</v>
      </c>
      <c r="BJ153" s="694">
        <f t="shared" si="60"/>
        <v>5.9708452216001024</v>
      </c>
      <c r="BK153" s="694">
        <f t="shared" si="60"/>
        <v>5.9708452216001024</v>
      </c>
      <c r="BL153" s="694">
        <f t="shared" si="60"/>
        <v>5.9708452216001024</v>
      </c>
      <c r="BM153" s="694">
        <f t="shared" si="60"/>
        <v>5.9708452216001024</v>
      </c>
      <c r="BN153" s="698">
        <f t="shared" si="60"/>
        <v>5.9708452216001024</v>
      </c>
      <c r="BO153" s="698">
        <f t="shared" si="60"/>
        <v>5.9708452216001024</v>
      </c>
      <c r="BP153" s="698">
        <f t="shared" si="60"/>
        <v>5.9708452216001024</v>
      </c>
      <c r="BQ153" s="698">
        <f t="shared" si="60"/>
        <v>5.9708452216001024</v>
      </c>
      <c r="BR153" s="698">
        <f t="shared" si="60"/>
        <v>5.9708452216001024</v>
      </c>
      <c r="BS153" s="698">
        <f t="shared" si="60"/>
        <v>5.9708452216001024</v>
      </c>
    </row>
    <row r="154" spans="1:71" s="63" customFormat="1" ht="12.75" customHeight="1">
      <c r="A154" s="678">
        <v>0</v>
      </c>
      <c r="B154" s="680" t="s">
        <v>670</v>
      </c>
      <c r="C154" s="492" t="s">
        <v>671</v>
      </c>
      <c r="D154" s="683" t="s">
        <v>427</v>
      </c>
      <c r="E154" s="492"/>
      <c r="F154" s="687">
        <v>6.3073569999999997</v>
      </c>
      <c r="G154" s="691">
        <f>F154*(1+EIA_AEO_OilForecast_2026!D$16)</f>
        <v>4.8298632411306137</v>
      </c>
      <c r="H154" s="691">
        <f>G154*(1+EIA_AEO_OilForecast_2026!E$16)</f>
        <v>5.496017041653249</v>
      </c>
      <c r="I154" s="691">
        <f>H154*(1+EIA_AEO_OilForecast_2026!F$16)</f>
        <v>5.8895772986980734</v>
      </c>
      <c r="J154" s="691">
        <f>I154*(1+EIA_AEO_OilForecast_2026!G$16)</f>
        <v>6.1408791081615659</v>
      </c>
      <c r="K154" s="691">
        <f>J154*(1+EIA_AEO_OilForecast_2026!H$16)</f>
        <v>6.3044503956048663</v>
      </c>
      <c r="L154" s="691">
        <f>K154*(1+EIA_AEO_OilForecast_2026!I$16)</f>
        <v>6.2251249385558145</v>
      </c>
      <c r="M154" s="691">
        <f>L154*(1+EIA_AEO_OilForecast_2026!J$16)</f>
        <v>6.2905276037105544</v>
      </c>
      <c r="N154" s="691">
        <f>M154*(1+EIA_AEO_OilForecast_2026!K$16)</f>
        <v>6.4247175180933631</v>
      </c>
      <c r="O154" s="691">
        <f>N154*(1+EIA_AEO_OilForecast_2026!L$16)</f>
        <v>6.5490035618744606</v>
      </c>
      <c r="P154" s="691">
        <f>O154*(1+EIA_AEO_OilForecast_2026!M$16)</f>
        <v>6.604653873177817</v>
      </c>
      <c r="Q154" s="691">
        <f>P154*(1+EIA_AEO_OilForecast_2026!N$16)</f>
        <v>6.694907512150297</v>
      </c>
      <c r="R154" s="691">
        <f>Q154*(1+EIA_AEO_OilForecast_2026!O$16)</f>
        <v>6.7906907863911812</v>
      </c>
      <c r="S154" s="691">
        <f>R154*(1+EIA_AEO_OilForecast_2026!P$16)</f>
        <v>6.8726752897966508</v>
      </c>
      <c r="T154" s="691">
        <f>S154*(1+EIA_AEO_OilForecast_2026!Q$16)</f>
        <v>6.9170191597877384</v>
      </c>
      <c r="U154" s="691">
        <f>T154*(1+EIA_AEO_OilForecast_2026!R$16)</f>
        <v>6.9828716312185355</v>
      </c>
      <c r="V154" s="691">
        <f>U154*(1+EIA_AEO_OilForecast_2026!S$16)</f>
        <v>7.0719294980610998</v>
      </c>
      <c r="W154" s="691">
        <f>V154*(1+EIA_AEO_OilForecast_2026!T$16)</f>
        <v>7.1081025005373091</v>
      </c>
      <c r="X154" s="691">
        <f>W154*(1+EIA_AEO_OilForecast_2026!U$16)</f>
        <v>7.1922143378437253</v>
      </c>
      <c r="Y154" s="691">
        <f>X154*(1+EIA_AEO_OilForecast_2026!V$16)</f>
        <v>7.2845147599591513</v>
      </c>
      <c r="Z154" s="691">
        <f>Y154*(1+EIA_AEO_OilForecast_2026!W$16)</f>
        <v>7.4872959683606579</v>
      </c>
      <c r="AA154" s="691">
        <f>Z154*(1+EIA_AEO_OilForecast_2026!X$16)</f>
        <v>7.604427517051767</v>
      </c>
      <c r="AB154" s="691">
        <f>AA154*(1+EIA_AEO_OilForecast_2026!Y$16)</f>
        <v>7.7197124977051574</v>
      </c>
      <c r="AC154" s="691">
        <f>AB154*(1+EIA_AEO_OilForecast_2026!Z$16)</f>
        <v>7.8438685178468344</v>
      </c>
      <c r="AD154" s="691">
        <f>AC154*(1+EIA_AEO_OilForecast_2026!AA$16)</f>
        <v>7.9409354729775696</v>
      </c>
      <c r="AE154" s="691">
        <f>AD154*(1+EIA_AEO_OilForecast_2026!AB$16)</f>
        <v>8.0937207041137267</v>
      </c>
      <c r="AF154" s="695">
        <f t="shared" si="57"/>
        <v>8.0937207041137267</v>
      </c>
      <c r="AG154" s="695">
        <f t="shared" si="57"/>
        <v>8.0937207041137267</v>
      </c>
      <c r="AH154" s="695">
        <f t="shared" si="57"/>
        <v>8.0937207041137267</v>
      </c>
      <c r="AI154" s="695">
        <f t="shared" si="57"/>
        <v>8.0937207041137267</v>
      </c>
      <c r="AJ154" s="695">
        <f t="shared" si="57"/>
        <v>8.0937207041137267</v>
      </c>
      <c r="AK154" s="695">
        <f t="shared" si="57"/>
        <v>8.0937207041137267</v>
      </c>
      <c r="AL154" s="695">
        <f t="shared" si="57"/>
        <v>8.0937207041137267</v>
      </c>
      <c r="AM154" s="695">
        <f t="shared" si="57"/>
        <v>8.0937207041137267</v>
      </c>
      <c r="AN154" s="695">
        <f t="shared" si="57"/>
        <v>8.0937207041137267</v>
      </c>
      <c r="AO154" s="695">
        <f t="shared" si="57"/>
        <v>8.0937207041137267</v>
      </c>
      <c r="AP154" s="695">
        <f t="shared" si="58"/>
        <v>8.0937207041137267</v>
      </c>
      <c r="AQ154" s="695">
        <f t="shared" si="58"/>
        <v>8.0937207041137267</v>
      </c>
      <c r="AR154" s="695">
        <f t="shared" si="58"/>
        <v>8.0937207041137267</v>
      </c>
      <c r="AS154" s="695">
        <f t="shared" si="58"/>
        <v>8.0937207041137267</v>
      </c>
      <c r="AT154" s="695">
        <f t="shared" si="58"/>
        <v>8.0937207041137267</v>
      </c>
      <c r="AU154" s="695">
        <f t="shared" si="58"/>
        <v>8.0937207041137267</v>
      </c>
      <c r="AV154" s="695">
        <f t="shared" si="58"/>
        <v>8.0937207041137267</v>
      </c>
      <c r="AW154" s="695">
        <f t="shared" si="58"/>
        <v>8.0937207041137267</v>
      </c>
      <c r="AX154" s="695">
        <f t="shared" si="58"/>
        <v>8.0937207041137267</v>
      </c>
      <c r="AY154" s="695">
        <f t="shared" si="58"/>
        <v>8.0937207041137267</v>
      </c>
      <c r="AZ154" s="695">
        <f t="shared" si="59"/>
        <v>8.0937207041137267</v>
      </c>
      <c r="BA154" s="695">
        <f t="shared" si="59"/>
        <v>8.0937207041137267</v>
      </c>
      <c r="BB154" s="695">
        <f t="shared" si="59"/>
        <v>8.0937207041137267</v>
      </c>
      <c r="BC154" s="695">
        <f t="shared" si="59"/>
        <v>8.0937207041137267</v>
      </c>
      <c r="BD154" s="695">
        <f t="shared" si="59"/>
        <v>8.0937207041137267</v>
      </c>
      <c r="BE154" s="695">
        <f t="shared" si="59"/>
        <v>8.0937207041137267</v>
      </c>
      <c r="BF154" s="695">
        <f t="shared" si="59"/>
        <v>8.0937207041137267</v>
      </c>
      <c r="BG154" s="695">
        <f t="shared" si="59"/>
        <v>8.0937207041137267</v>
      </c>
      <c r="BH154" s="695">
        <f t="shared" si="59"/>
        <v>8.0937207041137267</v>
      </c>
      <c r="BI154" s="695">
        <f t="shared" si="59"/>
        <v>8.0937207041137267</v>
      </c>
      <c r="BJ154" s="695">
        <f t="shared" si="60"/>
        <v>8.0937207041137267</v>
      </c>
      <c r="BK154" s="695">
        <f t="shared" si="60"/>
        <v>8.0937207041137267</v>
      </c>
      <c r="BL154" s="695">
        <f t="shared" si="60"/>
        <v>8.0937207041137267</v>
      </c>
      <c r="BM154" s="695">
        <f t="shared" si="60"/>
        <v>8.0937207041137267</v>
      </c>
      <c r="BN154" s="699">
        <f t="shared" si="60"/>
        <v>8.0937207041137267</v>
      </c>
      <c r="BO154" s="699">
        <f t="shared" si="60"/>
        <v>8.0937207041137267</v>
      </c>
      <c r="BP154" s="699">
        <f t="shared" si="60"/>
        <v>8.0937207041137267</v>
      </c>
      <c r="BQ154" s="699">
        <f t="shared" si="60"/>
        <v>8.0937207041137267</v>
      </c>
      <c r="BR154" s="699">
        <f t="shared" si="60"/>
        <v>8.0937207041137267</v>
      </c>
      <c r="BS154" s="699">
        <f t="shared" si="60"/>
        <v>8.0937207041137267</v>
      </c>
    </row>
    <row r="155" spans="1:71" s="18" customFormat="1" ht="12.75" customHeight="1">
      <c r="A155" s="677">
        <v>0</v>
      </c>
      <c r="B155" s="681" t="s">
        <v>441</v>
      </c>
      <c r="C155" s="682" t="s">
        <v>672</v>
      </c>
      <c r="D155" s="684" t="s">
        <v>422</v>
      </c>
      <c r="E155" s="682"/>
      <c r="F155" s="686">
        <v>3.54</v>
      </c>
      <c r="G155" s="690">
        <f>F155*(1+EIA_AEO_OilForecast_2026!D$16)</f>
        <v>2.7107575920631057</v>
      </c>
      <c r="H155" s="690">
        <f>G155*(1+EIA_AEO_OilForecast_2026!E$16)</f>
        <v>3.0846359778671957</v>
      </c>
      <c r="I155" s="690">
        <f>H155*(1+EIA_AEO_OilForecast_2026!F$16)</f>
        <v>3.3055214152918855</v>
      </c>
      <c r="J155" s="690">
        <f>I155*(1+EIA_AEO_OilForecast_2026!G$16)</f>
        <v>3.4465643918509676</v>
      </c>
      <c r="K155" s="690">
        <f>J155*(1+EIA_AEO_OilForecast_2026!H$16)</f>
        <v>3.5383686701801129</v>
      </c>
      <c r="L155" s="690">
        <f>K155*(1+EIA_AEO_OilForecast_2026!I$16)</f>
        <v>3.4938473091799915</v>
      </c>
      <c r="M155" s="690">
        <f>L155*(1+EIA_AEO_OilForecast_2026!J$16)</f>
        <v>3.5305545123155966</v>
      </c>
      <c r="N155" s="690">
        <f>M155*(1+EIA_AEO_OilForecast_2026!K$16)</f>
        <v>3.6058685141891456</v>
      </c>
      <c r="O155" s="690">
        <f>N155*(1+EIA_AEO_OilForecast_2026!L$16)</f>
        <v>3.6756239751508581</v>
      </c>
      <c r="P155" s="690">
        <f>O155*(1+EIA_AEO_OilForecast_2026!M$16)</f>
        <v>3.7068576760518663</v>
      </c>
      <c r="Q155" s="690">
        <f>P155*(1+EIA_AEO_OilForecast_2026!N$16)</f>
        <v>3.7575124720246609</v>
      </c>
      <c r="R155" s="690">
        <f>Q155*(1+EIA_AEO_OilForecast_2026!O$16)</f>
        <v>3.8112707721831471</v>
      </c>
      <c r="S155" s="690">
        <f>R155*(1+EIA_AEO_OilForecast_2026!P$16)</f>
        <v>3.8572845212154854</v>
      </c>
      <c r="T155" s="690">
        <f>S155*(1+EIA_AEO_OilForecast_2026!Q$16)</f>
        <v>3.8821724893086897</v>
      </c>
      <c r="U155" s="690">
        <f>T155*(1+EIA_AEO_OilForecast_2026!R$16)</f>
        <v>3.9191321459231832</v>
      </c>
      <c r="V155" s="690">
        <f>U155*(1+EIA_AEO_OilForecast_2026!S$16)</f>
        <v>3.9691158155684367</v>
      </c>
      <c r="W155" s="690">
        <f>V155*(1+EIA_AEO_OilForecast_2026!T$16)</f>
        <v>3.989417889601313</v>
      </c>
      <c r="X155" s="690">
        <f>W155*(1+EIA_AEO_OilForecast_2026!U$16)</f>
        <v>4.036625603397237</v>
      </c>
      <c r="Y155" s="690">
        <f>X155*(1+EIA_AEO_OilForecast_2026!V$16)</f>
        <v>4.088429155073257</v>
      </c>
      <c r="Z155" s="690">
        <f>Y155*(1+EIA_AEO_OilForecast_2026!W$16)</f>
        <v>4.2022399759513736</v>
      </c>
      <c r="AA155" s="690">
        <f>Z155*(1+EIA_AEO_OilForecast_2026!X$16)</f>
        <v>4.2679799812129318</v>
      </c>
      <c r="AB155" s="690">
        <f>AA155*(1+EIA_AEO_OilForecast_2026!Y$16)</f>
        <v>4.3326836013684105</v>
      </c>
      <c r="AC155" s="690">
        <f>AB155*(1+EIA_AEO_OilForecast_2026!Z$16)</f>
        <v>4.4023660866473531</v>
      </c>
      <c r="AD155" s="690">
        <f>AC155*(1+EIA_AEO_OilForecast_2026!AA$16)</f>
        <v>4.4568448518675243</v>
      </c>
      <c r="AE155" s="690">
        <f>AD155*(1+EIA_AEO_OilForecast_2026!AB$16)</f>
        <v>4.5425954631333836</v>
      </c>
      <c r="AF155" s="694">
        <f t="shared" si="57"/>
        <v>4.5425954631333836</v>
      </c>
      <c r="AG155" s="694">
        <f t="shared" si="57"/>
        <v>4.5425954631333836</v>
      </c>
      <c r="AH155" s="694">
        <f t="shared" si="57"/>
        <v>4.5425954631333836</v>
      </c>
      <c r="AI155" s="694">
        <f t="shared" si="57"/>
        <v>4.5425954631333836</v>
      </c>
      <c r="AJ155" s="694">
        <f t="shared" si="57"/>
        <v>4.5425954631333836</v>
      </c>
      <c r="AK155" s="694">
        <f t="shared" si="57"/>
        <v>4.5425954631333836</v>
      </c>
      <c r="AL155" s="694">
        <f t="shared" si="57"/>
        <v>4.5425954631333836</v>
      </c>
      <c r="AM155" s="694">
        <f t="shared" si="57"/>
        <v>4.5425954631333836</v>
      </c>
      <c r="AN155" s="694">
        <f t="shared" si="57"/>
        <v>4.5425954631333836</v>
      </c>
      <c r="AO155" s="694">
        <f t="shared" si="57"/>
        <v>4.5425954631333836</v>
      </c>
      <c r="AP155" s="694">
        <f t="shared" si="58"/>
        <v>4.5425954631333836</v>
      </c>
      <c r="AQ155" s="694">
        <f t="shared" si="58"/>
        <v>4.5425954631333836</v>
      </c>
      <c r="AR155" s="694">
        <f t="shared" si="58"/>
        <v>4.5425954631333836</v>
      </c>
      <c r="AS155" s="694">
        <f t="shared" si="58"/>
        <v>4.5425954631333836</v>
      </c>
      <c r="AT155" s="694">
        <f t="shared" si="58"/>
        <v>4.5425954631333836</v>
      </c>
      <c r="AU155" s="694">
        <f t="shared" si="58"/>
        <v>4.5425954631333836</v>
      </c>
      <c r="AV155" s="694">
        <f t="shared" si="58"/>
        <v>4.5425954631333836</v>
      </c>
      <c r="AW155" s="694">
        <f t="shared" si="58"/>
        <v>4.5425954631333836</v>
      </c>
      <c r="AX155" s="694">
        <f t="shared" si="58"/>
        <v>4.5425954631333836</v>
      </c>
      <c r="AY155" s="694">
        <f t="shared" si="58"/>
        <v>4.5425954631333836</v>
      </c>
      <c r="AZ155" s="694">
        <f t="shared" si="59"/>
        <v>4.5425954631333836</v>
      </c>
      <c r="BA155" s="694">
        <f t="shared" si="59"/>
        <v>4.5425954631333836</v>
      </c>
      <c r="BB155" s="694">
        <f t="shared" si="59"/>
        <v>4.5425954631333836</v>
      </c>
      <c r="BC155" s="694">
        <f t="shared" si="59"/>
        <v>4.5425954631333836</v>
      </c>
      <c r="BD155" s="694">
        <f t="shared" si="59"/>
        <v>4.5425954631333836</v>
      </c>
      <c r="BE155" s="694">
        <f t="shared" si="59"/>
        <v>4.5425954631333836</v>
      </c>
      <c r="BF155" s="694">
        <f t="shared" si="59"/>
        <v>4.5425954631333836</v>
      </c>
      <c r="BG155" s="694">
        <f t="shared" si="59"/>
        <v>4.5425954631333836</v>
      </c>
      <c r="BH155" s="694">
        <f t="shared" si="59"/>
        <v>4.5425954631333836</v>
      </c>
      <c r="BI155" s="694">
        <f t="shared" si="59"/>
        <v>4.5425954631333836</v>
      </c>
      <c r="BJ155" s="694">
        <f t="shared" si="60"/>
        <v>4.5425954631333836</v>
      </c>
      <c r="BK155" s="694">
        <f t="shared" si="60"/>
        <v>4.5425954631333836</v>
      </c>
      <c r="BL155" s="694">
        <f t="shared" si="60"/>
        <v>4.5425954631333836</v>
      </c>
      <c r="BM155" s="694">
        <f t="shared" si="60"/>
        <v>4.5425954631333836</v>
      </c>
      <c r="BN155" s="698">
        <f t="shared" si="60"/>
        <v>4.5425954631333836</v>
      </c>
      <c r="BO155" s="698">
        <f t="shared" si="60"/>
        <v>4.5425954631333836</v>
      </c>
      <c r="BP155" s="698">
        <f t="shared" si="60"/>
        <v>4.5425954631333836</v>
      </c>
      <c r="BQ155" s="698">
        <f t="shared" si="60"/>
        <v>4.5425954631333836</v>
      </c>
      <c r="BR155" s="698">
        <f t="shared" si="60"/>
        <v>4.5425954631333836</v>
      </c>
      <c r="BS155" s="698">
        <f t="shared" si="60"/>
        <v>4.5425954631333836</v>
      </c>
    </row>
    <row r="156" spans="1:71" s="63" customFormat="1" ht="12.75" customHeight="1">
      <c r="A156" s="678">
        <v>0</v>
      </c>
      <c r="B156" s="680" t="s">
        <v>673</v>
      </c>
      <c r="C156" s="492" t="s">
        <v>674</v>
      </c>
      <c r="D156" s="683" t="s">
        <v>419</v>
      </c>
      <c r="E156" s="492"/>
      <c r="F156" s="687">
        <v>4.1416620000000002</v>
      </c>
      <c r="G156" s="691">
        <f>F156*(1+EIA_AEO_OilForecast_2026!D$16)</f>
        <v>3.171480709112787</v>
      </c>
      <c r="H156" s="691">
        <f>G156*(1+EIA_AEO_OilForecast_2026!E$16)</f>
        <v>3.6089038455834479</v>
      </c>
      <c r="I156" s="691">
        <f>H156*(1+EIA_AEO_OilForecast_2026!F$16)</f>
        <v>3.8673311965820965</v>
      </c>
      <c r="J156" s="691">
        <f>I156*(1+EIA_AEO_OilForecast_2026!G$16)</f>
        <v>4.0323459808706952</v>
      </c>
      <c r="K156" s="691">
        <f>J156*(1+EIA_AEO_OilForecast_2026!H$16)</f>
        <v>4.1397534077049452</v>
      </c>
      <c r="L156" s="691">
        <f>K156*(1+EIA_AEO_OilForecast_2026!I$16)</f>
        <v>4.0876651509132822</v>
      </c>
      <c r="M156" s="691">
        <f>L156*(1+EIA_AEO_OilForecast_2026!J$16)</f>
        <v>4.1306111476231733</v>
      </c>
      <c r="N156" s="691">
        <f>M156*(1+EIA_AEO_OilForecast_2026!K$16)</f>
        <v>4.2187255938456616</v>
      </c>
      <c r="O156" s="691">
        <f>N156*(1+EIA_AEO_OilForecast_2026!L$16)</f>
        <v>4.3003367638901837</v>
      </c>
      <c r="P156" s="691">
        <f>O156*(1+EIA_AEO_OilForecast_2026!M$16)</f>
        <v>4.3368789763594133</v>
      </c>
      <c r="Q156" s="691">
        <f>P156*(1+EIA_AEO_OilForecast_2026!N$16)</f>
        <v>4.3961431129690958</v>
      </c>
      <c r="R156" s="691">
        <f>Q156*(1+EIA_AEO_OilForecast_2026!O$16)</f>
        <v>4.4590382284919761</v>
      </c>
      <c r="S156" s="691">
        <f>R156*(1+EIA_AEO_OilForecast_2026!P$16)</f>
        <v>4.5128725211034935</v>
      </c>
      <c r="T156" s="691">
        <f>S156*(1+EIA_AEO_OilForecast_2026!Q$16)</f>
        <v>4.541990473563617</v>
      </c>
      <c r="U156" s="691">
        <f>T156*(1+EIA_AEO_OilForecast_2026!R$16)</f>
        <v>4.5852318310024005</v>
      </c>
      <c r="V156" s="691">
        <f>U156*(1+EIA_AEO_OilForecast_2026!S$16)</f>
        <v>4.643710775971412</v>
      </c>
      <c r="W156" s="691">
        <f>V156*(1+EIA_AEO_OilForecast_2026!T$16)</f>
        <v>4.6674634111530935</v>
      </c>
      <c r="X156" s="691">
        <f>W156*(1+EIA_AEO_OilForecast_2026!U$16)</f>
        <v>4.7226945959936169</v>
      </c>
      <c r="Y156" s="691">
        <f>X156*(1+EIA_AEO_OilForecast_2026!V$16)</f>
        <v>4.7833027319940715</v>
      </c>
      <c r="Z156" s="691">
        <f>Y156*(1+EIA_AEO_OilForecast_2026!W$16)</f>
        <v>4.9164569557284503</v>
      </c>
      <c r="AA156" s="691">
        <f>Z156*(1+EIA_AEO_OilForecast_2026!X$16)</f>
        <v>4.9933701991385062</v>
      </c>
      <c r="AB156" s="691">
        <f>AA156*(1+EIA_AEO_OilForecast_2026!Y$16)</f>
        <v>5.0690709123759019</v>
      </c>
      <c r="AC156" s="691">
        <f>AB156*(1+EIA_AEO_OilForecast_2026!Z$16)</f>
        <v>5.1505967037163982</v>
      </c>
      <c r="AD156" s="691">
        <f>AC156*(1+EIA_AEO_OilForecast_2026!AA$16)</f>
        <v>5.214334735275524</v>
      </c>
      <c r="AE156" s="691">
        <f>AD156*(1+EIA_AEO_OilForecast_2026!AB$16)</f>
        <v>5.3146596076361403</v>
      </c>
      <c r="AF156" s="695">
        <f t="shared" ref="AF156:AO165" si="61">$AE156</f>
        <v>5.3146596076361403</v>
      </c>
      <c r="AG156" s="695">
        <f t="shared" si="61"/>
        <v>5.3146596076361403</v>
      </c>
      <c r="AH156" s="695">
        <f t="shared" si="61"/>
        <v>5.3146596076361403</v>
      </c>
      <c r="AI156" s="695">
        <f t="shared" si="61"/>
        <v>5.3146596076361403</v>
      </c>
      <c r="AJ156" s="695">
        <f t="shared" si="61"/>
        <v>5.3146596076361403</v>
      </c>
      <c r="AK156" s="695">
        <f t="shared" si="61"/>
        <v>5.3146596076361403</v>
      </c>
      <c r="AL156" s="695">
        <f t="shared" si="61"/>
        <v>5.3146596076361403</v>
      </c>
      <c r="AM156" s="695">
        <f t="shared" si="61"/>
        <v>5.3146596076361403</v>
      </c>
      <c r="AN156" s="695">
        <f t="shared" si="61"/>
        <v>5.3146596076361403</v>
      </c>
      <c r="AO156" s="695">
        <f t="shared" si="61"/>
        <v>5.3146596076361403</v>
      </c>
      <c r="AP156" s="695">
        <f t="shared" ref="AP156:AY165" si="62">$AE156</f>
        <v>5.3146596076361403</v>
      </c>
      <c r="AQ156" s="695">
        <f t="shared" si="62"/>
        <v>5.3146596076361403</v>
      </c>
      <c r="AR156" s="695">
        <f t="shared" si="62"/>
        <v>5.3146596076361403</v>
      </c>
      <c r="AS156" s="695">
        <f t="shared" si="62"/>
        <v>5.3146596076361403</v>
      </c>
      <c r="AT156" s="695">
        <f t="shared" si="62"/>
        <v>5.3146596076361403</v>
      </c>
      <c r="AU156" s="695">
        <f t="shared" si="62"/>
        <v>5.3146596076361403</v>
      </c>
      <c r="AV156" s="695">
        <f t="shared" si="62"/>
        <v>5.3146596076361403</v>
      </c>
      <c r="AW156" s="695">
        <f t="shared" si="62"/>
        <v>5.3146596076361403</v>
      </c>
      <c r="AX156" s="695">
        <f t="shared" si="62"/>
        <v>5.3146596076361403</v>
      </c>
      <c r="AY156" s="695">
        <f t="shared" si="62"/>
        <v>5.3146596076361403</v>
      </c>
      <c r="AZ156" s="695">
        <f t="shared" ref="AZ156:BI165" si="63">$AE156</f>
        <v>5.3146596076361403</v>
      </c>
      <c r="BA156" s="695">
        <f t="shared" si="63"/>
        <v>5.3146596076361403</v>
      </c>
      <c r="BB156" s="695">
        <f t="shared" si="63"/>
        <v>5.3146596076361403</v>
      </c>
      <c r="BC156" s="695">
        <f t="shared" si="63"/>
        <v>5.3146596076361403</v>
      </c>
      <c r="BD156" s="695">
        <f t="shared" si="63"/>
        <v>5.3146596076361403</v>
      </c>
      <c r="BE156" s="695">
        <f t="shared" si="63"/>
        <v>5.3146596076361403</v>
      </c>
      <c r="BF156" s="695">
        <f t="shared" si="63"/>
        <v>5.3146596076361403</v>
      </c>
      <c r="BG156" s="695">
        <f t="shared" si="63"/>
        <v>5.3146596076361403</v>
      </c>
      <c r="BH156" s="695">
        <f t="shared" si="63"/>
        <v>5.3146596076361403</v>
      </c>
      <c r="BI156" s="695">
        <f t="shared" si="63"/>
        <v>5.3146596076361403</v>
      </c>
      <c r="BJ156" s="695">
        <f t="shared" ref="BJ156:BS165" si="64">$AE156</f>
        <v>5.3146596076361403</v>
      </c>
      <c r="BK156" s="695">
        <f t="shared" si="64"/>
        <v>5.3146596076361403</v>
      </c>
      <c r="BL156" s="695">
        <f t="shared" si="64"/>
        <v>5.3146596076361403</v>
      </c>
      <c r="BM156" s="695">
        <f t="shared" si="64"/>
        <v>5.3146596076361403</v>
      </c>
      <c r="BN156" s="699">
        <f t="shared" si="64"/>
        <v>5.3146596076361403</v>
      </c>
      <c r="BO156" s="699">
        <f t="shared" si="64"/>
        <v>5.3146596076361403</v>
      </c>
      <c r="BP156" s="699">
        <f t="shared" si="64"/>
        <v>5.3146596076361403</v>
      </c>
      <c r="BQ156" s="699">
        <f t="shared" si="64"/>
        <v>5.3146596076361403</v>
      </c>
      <c r="BR156" s="699">
        <f t="shared" si="64"/>
        <v>5.3146596076361403</v>
      </c>
      <c r="BS156" s="699">
        <f t="shared" si="64"/>
        <v>5.3146596076361403</v>
      </c>
    </row>
    <row r="157" spans="1:71" s="18" customFormat="1" ht="12.75" customHeight="1">
      <c r="A157" s="677">
        <v>0</v>
      </c>
      <c r="B157" s="681" t="s">
        <v>441</v>
      </c>
      <c r="C157" s="682" t="s">
        <v>675</v>
      </c>
      <c r="D157" s="684" t="s">
        <v>422</v>
      </c>
      <c r="E157" s="682"/>
      <c r="F157" s="686">
        <v>4.3899999999999997</v>
      </c>
      <c r="G157" s="690">
        <f>F157*(1+EIA_AEO_OilForecast_2026!D$16)</f>
        <v>3.3616457144511389</v>
      </c>
      <c r="H157" s="690">
        <f>G157*(1+EIA_AEO_OilForecast_2026!E$16)</f>
        <v>3.8252971589934992</v>
      </c>
      <c r="I157" s="690">
        <f>H157*(1+EIA_AEO_OilForecast_2026!F$16)</f>
        <v>4.0992200602066031</v>
      </c>
      <c r="J157" s="690">
        <f>I157*(1+EIA_AEO_OilForecast_2026!G$16)</f>
        <v>4.2741292881993633</v>
      </c>
      <c r="K157" s="690">
        <f>J157*(1+EIA_AEO_OilForecast_2026!H$16)</f>
        <v>4.3879769666922863</v>
      </c>
      <c r="L157" s="690">
        <f>K157*(1+EIA_AEO_OilForecast_2026!I$16)</f>
        <v>4.3327654483898757</v>
      </c>
      <c r="M157" s="690">
        <f>L157*(1+EIA_AEO_OilForecast_2026!J$16)</f>
        <v>4.3782865279845948</v>
      </c>
      <c r="N157" s="690">
        <f>M157*(1+EIA_AEO_OilForecast_2026!K$16)</f>
        <v>4.4716844003645049</v>
      </c>
      <c r="O157" s="690">
        <f>N157*(1+EIA_AEO_OilForecast_2026!L$16)</f>
        <v>4.5581890539300183</v>
      </c>
      <c r="P157" s="690">
        <f>O157*(1+EIA_AEO_OilForecast_2026!M$16)</f>
        <v>4.5969223722790087</v>
      </c>
      <c r="Q157" s="690">
        <f>P157*(1+EIA_AEO_OilForecast_2026!N$16)</f>
        <v>4.6597400429910341</v>
      </c>
      <c r="R157" s="690">
        <f>Q157*(1+EIA_AEO_OilForecast_2026!O$16)</f>
        <v>4.726406409571756</v>
      </c>
      <c r="S157" s="690">
        <f>R157*(1+EIA_AEO_OilForecast_2026!P$16)</f>
        <v>4.7834686576655319</v>
      </c>
      <c r="T157" s="690">
        <f>S157*(1+EIA_AEO_OilForecast_2026!Q$16)</f>
        <v>4.8143325503008905</v>
      </c>
      <c r="U157" s="690">
        <f>T157*(1+EIA_AEO_OilForecast_2026!R$16)</f>
        <v>4.860166700735248</v>
      </c>
      <c r="V157" s="690">
        <f>U157*(1+EIA_AEO_OilForecast_2026!S$16)</f>
        <v>4.9221520989676391</v>
      </c>
      <c r="W157" s="690">
        <f>V157*(1+EIA_AEO_OilForecast_2026!T$16)</f>
        <v>4.9473289647880705</v>
      </c>
      <c r="X157" s="690">
        <f>W157*(1+EIA_AEO_OilForecast_2026!U$16)</f>
        <v>5.005871864099964</v>
      </c>
      <c r="Y157" s="690">
        <f>X157*(1+EIA_AEO_OilForecast_2026!V$16)</f>
        <v>5.0701141216868928</v>
      </c>
      <c r="Z157" s="690">
        <f>Y157*(1+EIA_AEO_OilForecast_2026!W$16)</f>
        <v>5.2112523995555176</v>
      </c>
      <c r="AA157" s="690">
        <f>Z157*(1+EIA_AEO_OilForecast_2026!X$16)</f>
        <v>5.2927774343290324</v>
      </c>
      <c r="AB157" s="690">
        <f>AA157*(1+EIA_AEO_OilForecast_2026!Y$16)</f>
        <v>5.3730172344653466</v>
      </c>
      <c r="AC157" s="690">
        <f>AB157*(1+EIA_AEO_OilForecast_2026!Z$16)</f>
        <v>5.4594313899383859</v>
      </c>
      <c r="AD157" s="690">
        <f>AC157*(1+EIA_AEO_OilForecast_2026!AA$16)</f>
        <v>5.5269912146040783</v>
      </c>
      <c r="AE157" s="690">
        <f>AD157*(1+EIA_AEO_OilForecast_2026!AB$16)</f>
        <v>5.6333316619083504</v>
      </c>
      <c r="AF157" s="694">
        <f t="shared" si="61"/>
        <v>5.6333316619083504</v>
      </c>
      <c r="AG157" s="694">
        <f t="shared" si="61"/>
        <v>5.6333316619083504</v>
      </c>
      <c r="AH157" s="694">
        <f t="shared" si="61"/>
        <v>5.6333316619083504</v>
      </c>
      <c r="AI157" s="694">
        <f t="shared" si="61"/>
        <v>5.6333316619083504</v>
      </c>
      <c r="AJ157" s="694">
        <f t="shared" si="61"/>
        <v>5.6333316619083504</v>
      </c>
      <c r="AK157" s="694">
        <f t="shared" si="61"/>
        <v>5.6333316619083504</v>
      </c>
      <c r="AL157" s="694">
        <f t="shared" si="61"/>
        <v>5.6333316619083504</v>
      </c>
      <c r="AM157" s="694">
        <f t="shared" si="61"/>
        <v>5.6333316619083504</v>
      </c>
      <c r="AN157" s="694">
        <f t="shared" si="61"/>
        <v>5.6333316619083504</v>
      </c>
      <c r="AO157" s="694">
        <f t="shared" si="61"/>
        <v>5.6333316619083504</v>
      </c>
      <c r="AP157" s="694">
        <f t="shared" si="62"/>
        <v>5.6333316619083504</v>
      </c>
      <c r="AQ157" s="694">
        <f t="shared" si="62"/>
        <v>5.6333316619083504</v>
      </c>
      <c r="AR157" s="694">
        <f t="shared" si="62"/>
        <v>5.6333316619083504</v>
      </c>
      <c r="AS157" s="694">
        <f t="shared" si="62"/>
        <v>5.6333316619083504</v>
      </c>
      <c r="AT157" s="694">
        <f t="shared" si="62"/>
        <v>5.6333316619083504</v>
      </c>
      <c r="AU157" s="694">
        <f t="shared" si="62"/>
        <v>5.6333316619083504</v>
      </c>
      <c r="AV157" s="694">
        <f t="shared" si="62"/>
        <v>5.6333316619083504</v>
      </c>
      <c r="AW157" s="694">
        <f t="shared" si="62"/>
        <v>5.6333316619083504</v>
      </c>
      <c r="AX157" s="694">
        <f t="shared" si="62"/>
        <v>5.6333316619083504</v>
      </c>
      <c r="AY157" s="694">
        <f t="shared" si="62"/>
        <v>5.6333316619083504</v>
      </c>
      <c r="AZ157" s="694">
        <f t="shared" si="63"/>
        <v>5.6333316619083504</v>
      </c>
      <c r="BA157" s="694">
        <f t="shared" si="63"/>
        <v>5.6333316619083504</v>
      </c>
      <c r="BB157" s="694">
        <f t="shared" si="63"/>
        <v>5.6333316619083504</v>
      </c>
      <c r="BC157" s="694">
        <f t="shared" si="63"/>
        <v>5.6333316619083504</v>
      </c>
      <c r="BD157" s="694">
        <f t="shared" si="63"/>
        <v>5.6333316619083504</v>
      </c>
      <c r="BE157" s="694">
        <f t="shared" si="63"/>
        <v>5.6333316619083504</v>
      </c>
      <c r="BF157" s="694">
        <f t="shared" si="63"/>
        <v>5.6333316619083504</v>
      </c>
      <c r="BG157" s="694">
        <f t="shared" si="63"/>
        <v>5.6333316619083504</v>
      </c>
      <c r="BH157" s="694">
        <f t="shared" si="63"/>
        <v>5.6333316619083504</v>
      </c>
      <c r="BI157" s="694">
        <f t="shared" si="63"/>
        <v>5.6333316619083504</v>
      </c>
      <c r="BJ157" s="694">
        <f t="shared" si="64"/>
        <v>5.6333316619083504</v>
      </c>
      <c r="BK157" s="694">
        <f t="shared" si="64"/>
        <v>5.6333316619083504</v>
      </c>
      <c r="BL157" s="694">
        <f t="shared" si="64"/>
        <v>5.6333316619083504</v>
      </c>
      <c r="BM157" s="694">
        <f t="shared" si="64"/>
        <v>5.6333316619083504</v>
      </c>
      <c r="BN157" s="698">
        <f t="shared" si="64"/>
        <v>5.6333316619083504</v>
      </c>
      <c r="BO157" s="698">
        <f t="shared" si="64"/>
        <v>5.6333316619083504</v>
      </c>
      <c r="BP157" s="698">
        <f t="shared" si="64"/>
        <v>5.6333316619083504</v>
      </c>
      <c r="BQ157" s="698">
        <f t="shared" si="64"/>
        <v>5.6333316619083504</v>
      </c>
      <c r="BR157" s="698">
        <f t="shared" si="64"/>
        <v>5.6333316619083504</v>
      </c>
      <c r="BS157" s="698">
        <f t="shared" si="64"/>
        <v>5.6333316619083504</v>
      </c>
    </row>
    <row r="158" spans="1:71" s="63" customFormat="1" ht="12.75" customHeight="1">
      <c r="A158" s="678">
        <v>0</v>
      </c>
      <c r="B158" s="680" t="s">
        <v>441</v>
      </c>
      <c r="C158" s="492" t="s">
        <v>676</v>
      </c>
      <c r="D158" s="683" t="s">
        <v>422</v>
      </c>
      <c r="E158" s="492"/>
      <c r="F158" s="687">
        <v>4.2699999999999996</v>
      </c>
      <c r="G158" s="691">
        <f>F158*(1+EIA_AEO_OilForecast_2026!D$16)</f>
        <v>3.2697556265845931</v>
      </c>
      <c r="H158" s="691">
        <f>G158*(1+EIA_AEO_OilForecast_2026!E$16)</f>
        <v>3.7207332275403742</v>
      </c>
      <c r="I158" s="691">
        <f>H158*(1+EIA_AEO_OilForecast_2026!F$16)</f>
        <v>3.9871684868068789</v>
      </c>
      <c r="J158" s="691">
        <f>I158*(1+EIA_AEO_OilForecast_2026!G$16)</f>
        <v>4.1572965969501787</v>
      </c>
      <c r="K158" s="691">
        <f>J158*(1+EIA_AEO_OilForecast_2026!H$16)</f>
        <v>4.2680322660082153</v>
      </c>
      <c r="L158" s="691">
        <f>K158*(1+EIA_AEO_OilForecast_2026!I$16)</f>
        <v>4.2143299463837751</v>
      </c>
      <c r="M158" s="691">
        <f>L158*(1+EIA_AEO_OilForecast_2026!J$16)</f>
        <v>4.2586067140077954</v>
      </c>
      <c r="N158" s="691">
        <f>M158*(1+EIA_AEO_OilForecast_2026!K$16)</f>
        <v>4.3494515693750424</v>
      </c>
      <c r="O158" s="691">
        <f>N158*(1+EIA_AEO_OilForecast_2026!L$16)</f>
        <v>4.4335916310435488</v>
      </c>
      <c r="P158" s="691">
        <f>O158*(1+EIA_AEO_OilForecast_2026!M$16)</f>
        <v>4.4712661798704714</v>
      </c>
      <c r="Q158" s="691">
        <f>P158*(1+EIA_AEO_OilForecast_2026!N$16)</f>
        <v>4.5323667388546047</v>
      </c>
      <c r="R158" s="691">
        <f>Q158*(1+EIA_AEO_OilForecast_2026!O$16)</f>
        <v>4.5972107901757173</v>
      </c>
      <c r="S158" s="691">
        <f>R158*(1+EIA_AEO_OilForecast_2026!P$16)</f>
        <v>4.6527132501667019</v>
      </c>
      <c r="T158" s="691">
        <f>S158*(1+EIA_AEO_OilForecast_2026!Q$16)</f>
        <v>4.6827334828666975</v>
      </c>
      <c r="U158" s="691">
        <f>T158*(1+EIA_AEO_OilForecast_2026!R$16)</f>
        <v>4.7273147635853094</v>
      </c>
      <c r="V158" s="691">
        <f>U158*(1+EIA_AEO_OilForecast_2026!S$16)</f>
        <v>4.7876058001348101</v>
      </c>
      <c r="W158" s="691">
        <f>V158*(1+EIA_AEO_OilForecast_2026!T$16)</f>
        <v>4.812094460055822</v>
      </c>
      <c r="X158" s="691">
        <f>W158*(1+EIA_AEO_OilForecast_2026!U$16)</f>
        <v>4.8690370978831083</v>
      </c>
      <c r="Y158" s="691">
        <f>X158*(1+EIA_AEO_OilForecast_2026!V$16)</f>
        <v>4.9315233028708505</v>
      </c>
      <c r="Z158" s="691">
        <f>Y158*(1+EIA_AEO_OilForecast_2026!W$16)</f>
        <v>5.068803586811403</v>
      </c>
      <c r="AA158" s="691">
        <f>Z158*(1+EIA_AEO_OilForecast_2026!X$16)</f>
        <v>5.1481001468302887</v>
      </c>
      <c r="AB158" s="691">
        <f>AA158*(1+EIA_AEO_OilForecast_2026!Y$16)</f>
        <v>5.2261466039104851</v>
      </c>
      <c r="AC158" s="691">
        <f>AB158*(1+EIA_AEO_OilForecast_2026!Z$16)</f>
        <v>5.3101986412384754</v>
      </c>
      <c r="AD158" s="691">
        <f>AC158*(1+EIA_AEO_OilForecast_2026!AA$16)</f>
        <v>5.3759117281000943</v>
      </c>
      <c r="AE158" s="691">
        <f>AD158*(1+EIA_AEO_OilForecast_2026!AB$16)</f>
        <v>5.479345375022473</v>
      </c>
      <c r="AF158" s="695">
        <f t="shared" si="61"/>
        <v>5.479345375022473</v>
      </c>
      <c r="AG158" s="695">
        <f t="shared" si="61"/>
        <v>5.479345375022473</v>
      </c>
      <c r="AH158" s="695">
        <f t="shared" si="61"/>
        <v>5.479345375022473</v>
      </c>
      <c r="AI158" s="695">
        <f t="shared" si="61"/>
        <v>5.479345375022473</v>
      </c>
      <c r="AJ158" s="695">
        <f t="shared" si="61"/>
        <v>5.479345375022473</v>
      </c>
      <c r="AK158" s="695">
        <f t="shared" si="61"/>
        <v>5.479345375022473</v>
      </c>
      <c r="AL158" s="695">
        <f t="shared" si="61"/>
        <v>5.479345375022473</v>
      </c>
      <c r="AM158" s="695">
        <f t="shared" si="61"/>
        <v>5.479345375022473</v>
      </c>
      <c r="AN158" s="695">
        <f t="shared" si="61"/>
        <v>5.479345375022473</v>
      </c>
      <c r="AO158" s="695">
        <f t="shared" si="61"/>
        <v>5.479345375022473</v>
      </c>
      <c r="AP158" s="695">
        <f t="shared" si="62"/>
        <v>5.479345375022473</v>
      </c>
      <c r="AQ158" s="695">
        <f t="shared" si="62"/>
        <v>5.479345375022473</v>
      </c>
      <c r="AR158" s="695">
        <f t="shared" si="62"/>
        <v>5.479345375022473</v>
      </c>
      <c r="AS158" s="695">
        <f t="shared" si="62"/>
        <v>5.479345375022473</v>
      </c>
      <c r="AT158" s="695">
        <f t="shared" si="62"/>
        <v>5.479345375022473</v>
      </c>
      <c r="AU158" s="695">
        <f t="shared" si="62"/>
        <v>5.479345375022473</v>
      </c>
      <c r="AV158" s="695">
        <f t="shared" si="62"/>
        <v>5.479345375022473</v>
      </c>
      <c r="AW158" s="695">
        <f t="shared" si="62"/>
        <v>5.479345375022473</v>
      </c>
      <c r="AX158" s="695">
        <f t="shared" si="62"/>
        <v>5.479345375022473</v>
      </c>
      <c r="AY158" s="695">
        <f t="shared" si="62"/>
        <v>5.479345375022473</v>
      </c>
      <c r="AZ158" s="695">
        <f t="shared" si="63"/>
        <v>5.479345375022473</v>
      </c>
      <c r="BA158" s="695">
        <f t="shared" si="63"/>
        <v>5.479345375022473</v>
      </c>
      <c r="BB158" s="695">
        <f t="shared" si="63"/>
        <v>5.479345375022473</v>
      </c>
      <c r="BC158" s="695">
        <f t="shared" si="63"/>
        <v>5.479345375022473</v>
      </c>
      <c r="BD158" s="695">
        <f t="shared" si="63"/>
        <v>5.479345375022473</v>
      </c>
      <c r="BE158" s="695">
        <f t="shared" si="63"/>
        <v>5.479345375022473</v>
      </c>
      <c r="BF158" s="695">
        <f t="shared" si="63"/>
        <v>5.479345375022473</v>
      </c>
      <c r="BG158" s="695">
        <f t="shared" si="63"/>
        <v>5.479345375022473</v>
      </c>
      <c r="BH158" s="695">
        <f t="shared" si="63"/>
        <v>5.479345375022473</v>
      </c>
      <c r="BI158" s="695">
        <f t="shared" si="63"/>
        <v>5.479345375022473</v>
      </c>
      <c r="BJ158" s="695">
        <f t="shared" si="64"/>
        <v>5.479345375022473</v>
      </c>
      <c r="BK158" s="695">
        <f t="shared" si="64"/>
        <v>5.479345375022473</v>
      </c>
      <c r="BL158" s="695">
        <f t="shared" si="64"/>
        <v>5.479345375022473</v>
      </c>
      <c r="BM158" s="695">
        <f t="shared" si="64"/>
        <v>5.479345375022473</v>
      </c>
      <c r="BN158" s="699">
        <f t="shared" si="64"/>
        <v>5.479345375022473</v>
      </c>
      <c r="BO158" s="699">
        <f t="shared" si="64"/>
        <v>5.479345375022473</v>
      </c>
      <c r="BP158" s="699">
        <f t="shared" si="64"/>
        <v>5.479345375022473</v>
      </c>
      <c r="BQ158" s="699">
        <f t="shared" si="64"/>
        <v>5.479345375022473</v>
      </c>
      <c r="BR158" s="699">
        <f t="shared" si="64"/>
        <v>5.479345375022473</v>
      </c>
      <c r="BS158" s="699">
        <f t="shared" si="64"/>
        <v>5.479345375022473</v>
      </c>
    </row>
    <row r="159" spans="1:71" s="18" customFormat="1" ht="12.75" customHeight="1">
      <c r="A159" s="677">
        <v>0</v>
      </c>
      <c r="B159" s="681" t="s">
        <v>441</v>
      </c>
      <c r="C159" s="682" t="s">
        <v>677</v>
      </c>
      <c r="D159" s="684" t="s">
        <v>422</v>
      </c>
      <c r="E159" s="682"/>
      <c r="F159" s="686">
        <v>4.67</v>
      </c>
      <c r="G159" s="690">
        <f>F159*(1+EIA_AEO_OilForecast_2026!D$16)</f>
        <v>3.5760559194730797</v>
      </c>
      <c r="H159" s="690">
        <f>G159*(1+EIA_AEO_OilForecast_2026!E$16)</f>
        <v>4.0692796657174588</v>
      </c>
      <c r="I159" s="690">
        <f>H159*(1+EIA_AEO_OilForecast_2026!F$16)</f>
        <v>4.3606737314726285</v>
      </c>
      <c r="J159" s="690">
        <f>I159*(1+EIA_AEO_OilForecast_2026!G$16)</f>
        <v>4.5467389011141295</v>
      </c>
      <c r="K159" s="690">
        <f>J159*(1+EIA_AEO_OilForecast_2026!H$16)</f>
        <v>4.6678479349551205</v>
      </c>
      <c r="L159" s="690">
        <f>K159*(1+EIA_AEO_OilForecast_2026!I$16)</f>
        <v>4.6091149530707796</v>
      </c>
      <c r="M159" s="690">
        <f>L159*(1+EIA_AEO_OilForecast_2026!J$16)</f>
        <v>4.6575394272637949</v>
      </c>
      <c r="N159" s="690">
        <f>M159*(1+EIA_AEO_OilForecast_2026!K$16)</f>
        <v>4.7568943393399179</v>
      </c>
      <c r="O159" s="690">
        <f>N159*(1+EIA_AEO_OilForecast_2026!L$16)</f>
        <v>4.8489163739984482</v>
      </c>
      <c r="P159" s="690">
        <f>O159*(1+EIA_AEO_OilForecast_2026!M$16)</f>
        <v>4.8901201545655972</v>
      </c>
      <c r="Q159" s="690">
        <f>P159*(1+EIA_AEO_OilForecast_2026!N$16)</f>
        <v>4.9569444193093686</v>
      </c>
      <c r="R159" s="690">
        <f>Q159*(1+EIA_AEO_OilForecast_2026!O$16)</f>
        <v>5.0278628548291797</v>
      </c>
      <c r="S159" s="690">
        <f>R159*(1+EIA_AEO_OilForecast_2026!P$16)</f>
        <v>5.0885646084961351</v>
      </c>
      <c r="T159" s="690">
        <f>S159*(1+EIA_AEO_OilForecast_2026!Q$16)</f>
        <v>5.1213970409806731</v>
      </c>
      <c r="U159" s="690">
        <f>T159*(1+EIA_AEO_OilForecast_2026!R$16)</f>
        <v>5.1701545540851033</v>
      </c>
      <c r="V159" s="690">
        <f>U159*(1+EIA_AEO_OilForecast_2026!S$16)</f>
        <v>5.2360934629109037</v>
      </c>
      <c r="W159" s="690">
        <f>V159*(1+EIA_AEO_OilForecast_2026!T$16)</f>
        <v>5.2628761424966477</v>
      </c>
      <c r="X159" s="690">
        <f>W159*(1+EIA_AEO_OilForecast_2026!U$16)</f>
        <v>5.3251529852726263</v>
      </c>
      <c r="Y159" s="690">
        <f>X159*(1+EIA_AEO_OilForecast_2026!V$16)</f>
        <v>5.3934926989243248</v>
      </c>
      <c r="Z159" s="690">
        <f>Y159*(1+EIA_AEO_OilForecast_2026!W$16)</f>
        <v>5.5436329626251171</v>
      </c>
      <c r="AA159" s="690">
        <f>Z159*(1+EIA_AEO_OilForecast_2026!X$16)</f>
        <v>5.6303577718260991</v>
      </c>
      <c r="AB159" s="690">
        <f>AA159*(1+EIA_AEO_OilForecast_2026!Y$16)</f>
        <v>5.7157153724266889</v>
      </c>
      <c r="AC159" s="690">
        <f>AB159*(1+EIA_AEO_OilForecast_2026!Z$16)</f>
        <v>5.8076411369048424</v>
      </c>
      <c r="AD159" s="690">
        <f>AC159*(1+EIA_AEO_OilForecast_2026!AA$16)</f>
        <v>5.8795100164467069</v>
      </c>
      <c r="AE159" s="690">
        <f>AD159*(1+EIA_AEO_OilForecast_2026!AB$16)</f>
        <v>5.9926329979753969</v>
      </c>
      <c r="AF159" s="694">
        <f t="shared" si="61"/>
        <v>5.9926329979753969</v>
      </c>
      <c r="AG159" s="694">
        <f t="shared" si="61"/>
        <v>5.9926329979753969</v>
      </c>
      <c r="AH159" s="694">
        <f t="shared" si="61"/>
        <v>5.9926329979753969</v>
      </c>
      <c r="AI159" s="694">
        <f t="shared" si="61"/>
        <v>5.9926329979753969</v>
      </c>
      <c r="AJ159" s="694">
        <f t="shared" si="61"/>
        <v>5.9926329979753969</v>
      </c>
      <c r="AK159" s="694">
        <f t="shared" si="61"/>
        <v>5.9926329979753969</v>
      </c>
      <c r="AL159" s="694">
        <f t="shared" si="61"/>
        <v>5.9926329979753969</v>
      </c>
      <c r="AM159" s="694">
        <f t="shared" si="61"/>
        <v>5.9926329979753969</v>
      </c>
      <c r="AN159" s="694">
        <f t="shared" si="61"/>
        <v>5.9926329979753969</v>
      </c>
      <c r="AO159" s="694">
        <f t="shared" si="61"/>
        <v>5.9926329979753969</v>
      </c>
      <c r="AP159" s="694">
        <f t="shared" si="62"/>
        <v>5.9926329979753969</v>
      </c>
      <c r="AQ159" s="694">
        <f t="shared" si="62"/>
        <v>5.9926329979753969</v>
      </c>
      <c r="AR159" s="694">
        <f t="shared" si="62"/>
        <v>5.9926329979753969</v>
      </c>
      <c r="AS159" s="694">
        <f t="shared" si="62"/>
        <v>5.9926329979753969</v>
      </c>
      <c r="AT159" s="694">
        <f t="shared" si="62"/>
        <v>5.9926329979753969</v>
      </c>
      <c r="AU159" s="694">
        <f t="shared" si="62"/>
        <v>5.9926329979753969</v>
      </c>
      <c r="AV159" s="694">
        <f t="shared" si="62"/>
        <v>5.9926329979753969</v>
      </c>
      <c r="AW159" s="694">
        <f t="shared" si="62"/>
        <v>5.9926329979753969</v>
      </c>
      <c r="AX159" s="694">
        <f t="shared" si="62"/>
        <v>5.9926329979753969</v>
      </c>
      <c r="AY159" s="694">
        <f t="shared" si="62"/>
        <v>5.9926329979753969</v>
      </c>
      <c r="AZ159" s="694">
        <f t="shared" si="63"/>
        <v>5.9926329979753969</v>
      </c>
      <c r="BA159" s="694">
        <f t="shared" si="63"/>
        <v>5.9926329979753969</v>
      </c>
      <c r="BB159" s="694">
        <f t="shared" si="63"/>
        <v>5.9926329979753969</v>
      </c>
      <c r="BC159" s="694">
        <f t="shared" si="63"/>
        <v>5.9926329979753969</v>
      </c>
      <c r="BD159" s="694">
        <f t="shared" si="63"/>
        <v>5.9926329979753969</v>
      </c>
      <c r="BE159" s="694">
        <f t="shared" si="63"/>
        <v>5.9926329979753969</v>
      </c>
      <c r="BF159" s="694">
        <f t="shared" si="63"/>
        <v>5.9926329979753969</v>
      </c>
      <c r="BG159" s="694">
        <f t="shared" si="63"/>
        <v>5.9926329979753969</v>
      </c>
      <c r="BH159" s="694">
        <f t="shared" si="63"/>
        <v>5.9926329979753969</v>
      </c>
      <c r="BI159" s="694">
        <f t="shared" si="63"/>
        <v>5.9926329979753969</v>
      </c>
      <c r="BJ159" s="694">
        <f t="shared" si="64"/>
        <v>5.9926329979753969</v>
      </c>
      <c r="BK159" s="694">
        <f t="shared" si="64"/>
        <v>5.9926329979753969</v>
      </c>
      <c r="BL159" s="694">
        <f t="shared" si="64"/>
        <v>5.9926329979753969</v>
      </c>
      <c r="BM159" s="694">
        <f t="shared" si="64"/>
        <v>5.9926329979753969</v>
      </c>
      <c r="BN159" s="698">
        <f t="shared" si="64"/>
        <v>5.9926329979753969</v>
      </c>
      <c r="BO159" s="698">
        <f t="shared" si="64"/>
        <v>5.9926329979753969</v>
      </c>
      <c r="BP159" s="698">
        <f t="shared" si="64"/>
        <v>5.9926329979753969</v>
      </c>
      <c r="BQ159" s="698">
        <f t="shared" si="64"/>
        <v>5.9926329979753969</v>
      </c>
      <c r="BR159" s="698">
        <f t="shared" si="64"/>
        <v>5.9926329979753969</v>
      </c>
      <c r="BS159" s="698">
        <f t="shared" si="64"/>
        <v>5.9926329979753969</v>
      </c>
    </row>
    <row r="160" spans="1:71" s="63" customFormat="1" ht="12.75" customHeight="1">
      <c r="A160" s="678">
        <v>0</v>
      </c>
      <c r="B160" s="680" t="s">
        <v>441</v>
      </c>
      <c r="C160" s="492" t="s">
        <v>678</v>
      </c>
      <c r="D160" s="683" t="s">
        <v>422</v>
      </c>
      <c r="E160" s="492"/>
      <c r="F160" s="687">
        <v>3.75</v>
      </c>
      <c r="G160" s="691">
        <f>F160*(1+EIA_AEO_OilForecast_2026!D$16)</f>
        <v>2.8715652458295611</v>
      </c>
      <c r="H160" s="691">
        <f>G160*(1+EIA_AEO_OilForecast_2026!E$16)</f>
        <v>3.2676228579101649</v>
      </c>
      <c r="I160" s="691">
        <f>H160*(1+EIA_AEO_OilForecast_2026!F$16)</f>
        <v>3.5016116687414041</v>
      </c>
      <c r="J160" s="691">
        <f>I160*(1+EIA_AEO_OilForecast_2026!G$16)</f>
        <v>3.651021601537042</v>
      </c>
      <c r="K160" s="691">
        <f>J160*(1+EIA_AEO_OilForecast_2026!H$16)</f>
        <v>3.7482718963772386</v>
      </c>
      <c r="L160" s="691">
        <f>K160*(1+EIA_AEO_OilForecast_2026!I$16)</f>
        <v>3.7011094376906692</v>
      </c>
      <c r="M160" s="691">
        <f>L160*(1+EIA_AEO_OilForecast_2026!J$16)</f>
        <v>3.7399941867749966</v>
      </c>
      <c r="N160" s="691">
        <f>M160*(1+EIA_AEO_OilForecast_2026!K$16)</f>
        <v>3.8197759684207053</v>
      </c>
      <c r="O160" s="691">
        <f>N160*(1+EIA_AEO_OilForecast_2026!L$16)</f>
        <v>3.8936694652021804</v>
      </c>
      <c r="P160" s="691">
        <f>O160*(1+EIA_AEO_OilForecast_2026!M$16)</f>
        <v>3.9267560127668077</v>
      </c>
      <c r="Q160" s="691">
        <f>P160*(1+EIA_AEO_OilForecast_2026!N$16)</f>
        <v>3.9804157542634124</v>
      </c>
      <c r="R160" s="691">
        <f>Q160*(1+EIA_AEO_OilForecast_2026!O$16)</f>
        <v>4.0373631061262163</v>
      </c>
      <c r="S160" s="691">
        <f>R160*(1+EIA_AEO_OilForecast_2026!P$16)</f>
        <v>4.0861064843384396</v>
      </c>
      <c r="T160" s="691">
        <f>S160*(1+EIA_AEO_OilForecast_2026!Q$16)</f>
        <v>4.1124708573185291</v>
      </c>
      <c r="U160" s="691">
        <f>T160*(1+EIA_AEO_OilForecast_2026!R$16)</f>
        <v>4.151623035935577</v>
      </c>
      <c r="V160" s="691">
        <f>U160*(1+EIA_AEO_OilForecast_2026!S$16)</f>
        <v>4.2045718385258883</v>
      </c>
      <c r="W160" s="691">
        <f>V160*(1+EIA_AEO_OilForecast_2026!T$16)</f>
        <v>4.2260782728827486</v>
      </c>
      <c r="X160" s="691">
        <f>W160*(1+EIA_AEO_OilForecast_2026!U$16)</f>
        <v>4.2760864442767357</v>
      </c>
      <c r="Y160" s="691">
        <f>X160*(1+EIA_AEO_OilForecast_2026!V$16)</f>
        <v>4.330963088001333</v>
      </c>
      <c r="Z160" s="691">
        <f>Y160*(1+EIA_AEO_OilForecast_2026!W$16)</f>
        <v>4.4515253982535752</v>
      </c>
      <c r="AA160" s="691">
        <f>Z160*(1+EIA_AEO_OilForecast_2026!X$16)</f>
        <v>4.5211652343357347</v>
      </c>
      <c r="AB160" s="691">
        <f>AA160*(1+EIA_AEO_OilForecast_2026!Y$16)</f>
        <v>4.5897072048394199</v>
      </c>
      <c r="AC160" s="691">
        <f>AB160*(1+EIA_AEO_OilForecast_2026!Z$16)</f>
        <v>4.6635233968721979</v>
      </c>
      <c r="AD160" s="691">
        <f>AC160*(1+EIA_AEO_OilForecast_2026!AA$16)</f>
        <v>4.7212339532494978</v>
      </c>
      <c r="AE160" s="691">
        <f>AD160*(1+EIA_AEO_OilForecast_2026!AB$16)</f>
        <v>4.8120714651836707</v>
      </c>
      <c r="AF160" s="695">
        <f t="shared" si="61"/>
        <v>4.8120714651836707</v>
      </c>
      <c r="AG160" s="695">
        <f t="shared" si="61"/>
        <v>4.8120714651836707</v>
      </c>
      <c r="AH160" s="695">
        <f t="shared" si="61"/>
        <v>4.8120714651836707</v>
      </c>
      <c r="AI160" s="695">
        <f t="shared" si="61"/>
        <v>4.8120714651836707</v>
      </c>
      <c r="AJ160" s="695">
        <f t="shared" si="61"/>
        <v>4.8120714651836707</v>
      </c>
      <c r="AK160" s="695">
        <f t="shared" si="61"/>
        <v>4.8120714651836707</v>
      </c>
      <c r="AL160" s="695">
        <f t="shared" si="61"/>
        <v>4.8120714651836707</v>
      </c>
      <c r="AM160" s="695">
        <f t="shared" si="61"/>
        <v>4.8120714651836707</v>
      </c>
      <c r="AN160" s="695">
        <f t="shared" si="61"/>
        <v>4.8120714651836707</v>
      </c>
      <c r="AO160" s="695">
        <f t="shared" si="61"/>
        <v>4.8120714651836707</v>
      </c>
      <c r="AP160" s="695">
        <f t="shared" si="62"/>
        <v>4.8120714651836707</v>
      </c>
      <c r="AQ160" s="695">
        <f t="shared" si="62"/>
        <v>4.8120714651836707</v>
      </c>
      <c r="AR160" s="695">
        <f t="shared" si="62"/>
        <v>4.8120714651836707</v>
      </c>
      <c r="AS160" s="695">
        <f t="shared" si="62"/>
        <v>4.8120714651836707</v>
      </c>
      <c r="AT160" s="695">
        <f t="shared" si="62"/>
        <v>4.8120714651836707</v>
      </c>
      <c r="AU160" s="695">
        <f t="shared" si="62"/>
        <v>4.8120714651836707</v>
      </c>
      <c r="AV160" s="695">
        <f t="shared" si="62"/>
        <v>4.8120714651836707</v>
      </c>
      <c r="AW160" s="695">
        <f t="shared" si="62"/>
        <v>4.8120714651836707</v>
      </c>
      <c r="AX160" s="695">
        <f t="shared" si="62"/>
        <v>4.8120714651836707</v>
      </c>
      <c r="AY160" s="695">
        <f t="shared" si="62"/>
        <v>4.8120714651836707</v>
      </c>
      <c r="AZ160" s="695">
        <f t="shared" si="63"/>
        <v>4.8120714651836707</v>
      </c>
      <c r="BA160" s="695">
        <f t="shared" si="63"/>
        <v>4.8120714651836707</v>
      </c>
      <c r="BB160" s="695">
        <f t="shared" si="63"/>
        <v>4.8120714651836707</v>
      </c>
      <c r="BC160" s="695">
        <f t="shared" si="63"/>
        <v>4.8120714651836707</v>
      </c>
      <c r="BD160" s="695">
        <f t="shared" si="63"/>
        <v>4.8120714651836707</v>
      </c>
      <c r="BE160" s="695">
        <f t="shared" si="63"/>
        <v>4.8120714651836707</v>
      </c>
      <c r="BF160" s="695">
        <f t="shared" si="63"/>
        <v>4.8120714651836707</v>
      </c>
      <c r="BG160" s="695">
        <f t="shared" si="63"/>
        <v>4.8120714651836707</v>
      </c>
      <c r="BH160" s="695">
        <f t="shared" si="63"/>
        <v>4.8120714651836707</v>
      </c>
      <c r="BI160" s="695">
        <f t="shared" si="63"/>
        <v>4.8120714651836707</v>
      </c>
      <c r="BJ160" s="695">
        <f t="shared" si="64"/>
        <v>4.8120714651836707</v>
      </c>
      <c r="BK160" s="695">
        <f t="shared" si="64"/>
        <v>4.8120714651836707</v>
      </c>
      <c r="BL160" s="695">
        <f t="shared" si="64"/>
        <v>4.8120714651836707</v>
      </c>
      <c r="BM160" s="695">
        <f t="shared" si="64"/>
        <v>4.8120714651836707</v>
      </c>
      <c r="BN160" s="699">
        <f t="shared" si="64"/>
        <v>4.8120714651836707</v>
      </c>
      <c r="BO160" s="699">
        <f t="shared" si="64"/>
        <v>4.8120714651836707</v>
      </c>
      <c r="BP160" s="699">
        <f t="shared" si="64"/>
        <v>4.8120714651836707</v>
      </c>
      <c r="BQ160" s="699">
        <f t="shared" si="64"/>
        <v>4.8120714651836707</v>
      </c>
      <c r="BR160" s="699">
        <f t="shared" si="64"/>
        <v>4.8120714651836707</v>
      </c>
      <c r="BS160" s="699">
        <f t="shared" si="64"/>
        <v>4.8120714651836707</v>
      </c>
    </row>
    <row r="161" spans="1:71" s="18" customFormat="1" ht="12.75" customHeight="1">
      <c r="A161" s="677">
        <v>0</v>
      </c>
      <c r="B161" s="681" t="s">
        <v>441</v>
      </c>
      <c r="C161" s="682" t="s">
        <v>679</v>
      </c>
      <c r="D161" s="684" t="s">
        <v>422</v>
      </c>
      <c r="E161" s="682"/>
      <c r="F161" s="686">
        <v>4.26</v>
      </c>
      <c r="G161" s="690">
        <f>F161*(1+EIA_AEO_OilForecast_2026!D$16)</f>
        <v>3.2620981192623812</v>
      </c>
      <c r="H161" s="690">
        <f>G161*(1+EIA_AEO_OilForecast_2026!E$16)</f>
        <v>3.7120195665859472</v>
      </c>
      <c r="I161" s="690">
        <f>H161*(1+EIA_AEO_OilForecast_2026!F$16)</f>
        <v>3.9778308556902351</v>
      </c>
      <c r="J161" s="690">
        <f>I161*(1+EIA_AEO_OilForecast_2026!G$16)</f>
        <v>4.1475605393460793</v>
      </c>
      <c r="K161" s="690">
        <f>J161*(1+EIA_AEO_OilForecast_2026!H$16)</f>
        <v>4.2580368742845423</v>
      </c>
      <c r="L161" s="690">
        <f>K161*(1+EIA_AEO_OilForecast_2026!I$16)</f>
        <v>4.2044603212165992</v>
      </c>
      <c r="M161" s="690">
        <f>L161*(1+EIA_AEO_OilForecast_2026!J$16)</f>
        <v>4.2486333961763947</v>
      </c>
      <c r="N161" s="690">
        <f>M161*(1+EIA_AEO_OilForecast_2026!K$16)</f>
        <v>4.3392655001259195</v>
      </c>
      <c r="O161" s="690">
        <f>N161*(1+EIA_AEO_OilForecast_2026!L$16)</f>
        <v>4.4232085124696754</v>
      </c>
      <c r="P161" s="690">
        <f>O161*(1+EIA_AEO_OilForecast_2026!M$16)</f>
        <v>4.460794830503092</v>
      </c>
      <c r="Q161" s="690">
        <f>P161*(1+EIA_AEO_OilForecast_2026!N$16)</f>
        <v>4.5217522968432347</v>
      </c>
      <c r="R161" s="690">
        <f>Q161*(1+EIA_AEO_OilForecast_2026!O$16)</f>
        <v>4.5864444885593789</v>
      </c>
      <c r="S161" s="690">
        <f>R161*(1+EIA_AEO_OilForecast_2026!P$16)</f>
        <v>4.6418169662084638</v>
      </c>
      <c r="T161" s="690">
        <f>S161*(1+EIA_AEO_OilForecast_2026!Q$16)</f>
        <v>4.6717668939138459</v>
      </c>
      <c r="U161" s="690">
        <f>T161*(1+EIA_AEO_OilForecast_2026!R$16)</f>
        <v>4.716243768822812</v>
      </c>
      <c r="V161" s="690">
        <f>U161*(1+EIA_AEO_OilForecast_2026!S$16)</f>
        <v>4.7763936085654057</v>
      </c>
      <c r="W161" s="690">
        <f>V161*(1+EIA_AEO_OilForecast_2026!T$16)</f>
        <v>4.8008249179947997</v>
      </c>
      <c r="X161" s="690">
        <f>W161*(1+EIA_AEO_OilForecast_2026!U$16)</f>
        <v>4.857634200698369</v>
      </c>
      <c r="Y161" s="690">
        <f>X161*(1+EIA_AEO_OilForecast_2026!V$16)</f>
        <v>4.9199740679695116</v>
      </c>
      <c r="Z161" s="690">
        <f>Y161*(1+EIA_AEO_OilForecast_2026!W$16)</f>
        <v>5.0569328524160584</v>
      </c>
      <c r="AA161" s="690">
        <f>Z161*(1+EIA_AEO_OilForecast_2026!X$16)</f>
        <v>5.136043706205391</v>
      </c>
      <c r="AB161" s="690">
        <f>AA161*(1+EIA_AEO_OilForecast_2026!Y$16)</f>
        <v>5.2139073846975776</v>
      </c>
      <c r="AC161" s="690">
        <f>AB161*(1+EIA_AEO_OilForecast_2026!Z$16)</f>
        <v>5.2977625788468137</v>
      </c>
      <c r="AD161" s="690">
        <f>AC161*(1+EIA_AEO_OilForecast_2026!AA$16)</f>
        <v>5.3633217708914263</v>
      </c>
      <c r="AE161" s="690">
        <f>AD161*(1+EIA_AEO_OilForecast_2026!AB$16)</f>
        <v>5.4665131844486465</v>
      </c>
      <c r="AF161" s="694">
        <f t="shared" si="61"/>
        <v>5.4665131844486465</v>
      </c>
      <c r="AG161" s="694">
        <f t="shared" si="61"/>
        <v>5.4665131844486465</v>
      </c>
      <c r="AH161" s="694">
        <f t="shared" si="61"/>
        <v>5.4665131844486465</v>
      </c>
      <c r="AI161" s="694">
        <f t="shared" si="61"/>
        <v>5.4665131844486465</v>
      </c>
      <c r="AJ161" s="694">
        <f t="shared" si="61"/>
        <v>5.4665131844486465</v>
      </c>
      <c r="AK161" s="694">
        <f t="shared" si="61"/>
        <v>5.4665131844486465</v>
      </c>
      <c r="AL161" s="694">
        <f t="shared" si="61"/>
        <v>5.4665131844486465</v>
      </c>
      <c r="AM161" s="694">
        <f t="shared" si="61"/>
        <v>5.4665131844486465</v>
      </c>
      <c r="AN161" s="694">
        <f t="shared" si="61"/>
        <v>5.4665131844486465</v>
      </c>
      <c r="AO161" s="694">
        <f t="shared" si="61"/>
        <v>5.4665131844486465</v>
      </c>
      <c r="AP161" s="694">
        <f t="shared" si="62"/>
        <v>5.4665131844486465</v>
      </c>
      <c r="AQ161" s="694">
        <f t="shared" si="62"/>
        <v>5.4665131844486465</v>
      </c>
      <c r="AR161" s="694">
        <f t="shared" si="62"/>
        <v>5.4665131844486465</v>
      </c>
      <c r="AS161" s="694">
        <f t="shared" si="62"/>
        <v>5.4665131844486465</v>
      </c>
      <c r="AT161" s="694">
        <f t="shared" si="62"/>
        <v>5.4665131844486465</v>
      </c>
      <c r="AU161" s="694">
        <f t="shared" si="62"/>
        <v>5.4665131844486465</v>
      </c>
      <c r="AV161" s="694">
        <f t="shared" si="62"/>
        <v>5.4665131844486465</v>
      </c>
      <c r="AW161" s="694">
        <f t="shared" si="62"/>
        <v>5.4665131844486465</v>
      </c>
      <c r="AX161" s="694">
        <f t="shared" si="62"/>
        <v>5.4665131844486465</v>
      </c>
      <c r="AY161" s="694">
        <f t="shared" si="62"/>
        <v>5.4665131844486465</v>
      </c>
      <c r="AZ161" s="694">
        <f t="shared" si="63"/>
        <v>5.4665131844486465</v>
      </c>
      <c r="BA161" s="694">
        <f t="shared" si="63"/>
        <v>5.4665131844486465</v>
      </c>
      <c r="BB161" s="694">
        <f t="shared" si="63"/>
        <v>5.4665131844486465</v>
      </c>
      <c r="BC161" s="694">
        <f t="shared" si="63"/>
        <v>5.4665131844486465</v>
      </c>
      <c r="BD161" s="694">
        <f t="shared" si="63"/>
        <v>5.4665131844486465</v>
      </c>
      <c r="BE161" s="694">
        <f t="shared" si="63"/>
        <v>5.4665131844486465</v>
      </c>
      <c r="BF161" s="694">
        <f t="shared" si="63"/>
        <v>5.4665131844486465</v>
      </c>
      <c r="BG161" s="694">
        <f t="shared" si="63"/>
        <v>5.4665131844486465</v>
      </c>
      <c r="BH161" s="694">
        <f t="shared" si="63"/>
        <v>5.4665131844486465</v>
      </c>
      <c r="BI161" s="694">
        <f t="shared" si="63"/>
        <v>5.4665131844486465</v>
      </c>
      <c r="BJ161" s="694">
        <f t="shared" si="64"/>
        <v>5.4665131844486465</v>
      </c>
      <c r="BK161" s="694">
        <f t="shared" si="64"/>
        <v>5.4665131844486465</v>
      </c>
      <c r="BL161" s="694">
        <f t="shared" si="64"/>
        <v>5.4665131844486465</v>
      </c>
      <c r="BM161" s="694">
        <f t="shared" si="64"/>
        <v>5.4665131844486465</v>
      </c>
      <c r="BN161" s="698">
        <f t="shared" si="64"/>
        <v>5.4665131844486465</v>
      </c>
      <c r="BO161" s="698">
        <f t="shared" si="64"/>
        <v>5.4665131844486465</v>
      </c>
      <c r="BP161" s="698">
        <f t="shared" si="64"/>
        <v>5.4665131844486465</v>
      </c>
      <c r="BQ161" s="698">
        <f t="shared" si="64"/>
        <v>5.4665131844486465</v>
      </c>
      <c r="BR161" s="698">
        <f t="shared" si="64"/>
        <v>5.4665131844486465</v>
      </c>
      <c r="BS161" s="698">
        <f t="shared" si="64"/>
        <v>5.4665131844486465</v>
      </c>
    </row>
    <row r="162" spans="1:71" s="63" customFormat="1" ht="12.75" customHeight="1">
      <c r="A162" s="678">
        <v>0</v>
      </c>
      <c r="B162" s="680" t="s">
        <v>441</v>
      </c>
      <c r="C162" s="492" t="s">
        <v>680</v>
      </c>
      <c r="D162" s="683" t="s">
        <v>422</v>
      </c>
      <c r="E162" s="492"/>
      <c r="F162" s="687">
        <v>4.68</v>
      </c>
      <c r="G162" s="691">
        <f>F162*(1+EIA_AEO_OilForecast_2026!D$16)</f>
        <v>3.5837134267952919</v>
      </c>
      <c r="H162" s="691">
        <f>G162*(1+EIA_AEO_OilForecast_2026!E$16)</f>
        <v>4.0779933266718853</v>
      </c>
      <c r="I162" s="691">
        <f>H162*(1+EIA_AEO_OilForecast_2026!F$16)</f>
        <v>4.3700113625892723</v>
      </c>
      <c r="J162" s="691">
        <f>I162*(1+EIA_AEO_OilForecast_2026!G$16)</f>
        <v>4.5564749587182281</v>
      </c>
      <c r="K162" s="691">
        <f>J162*(1+EIA_AEO_OilForecast_2026!H$16)</f>
        <v>4.6778433266787927</v>
      </c>
      <c r="L162" s="691">
        <f>K162*(1+EIA_AEO_OilForecast_2026!I$16)</f>
        <v>4.6189845782379537</v>
      </c>
      <c r="M162" s="691">
        <f>L162*(1+EIA_AEO_OilForecast_2026!J$16)</f>
        <v>4.6675127450951939</v>
      </c>
      <c r="N162" s="691">
        <f>M162*(1+EIA_AEO_OilForecast_2026!K$16)</f>
        <v>4.7670804085890381</v>
      </c>
      <c r="O162" s="691">
        <f>N162*(1+EIA_AEO_OilForecast_2026!L$16)</f>
        <v>4.859299492572319</v>
      </c>
      <c r="P162" s="691">
        <f>O162*(1+EIA_AEO_OilForecast_2026!M$16)</f>
        <v>4.9005915039329739</v>
      </c>
      <c r="Q162" s="691">
        <f>P162*(1+EIA_AEO_OilForecast_2026!N$16)</f>
        <v>4.967558861320736</v>
      </c>
      <c r="R162" s="691">
        <f>Q162*(1+EIA_AEO_OilForecast_2026!O$16)</f>
        <v>5.0386291564455146</v>
      </c>
      <c r="S162" s="691">
        <f>R162*(1+EIA_AEO_OilForecast_2026!P$16)</f>
        <v>5.0994608924543687</v>
      </c>
      <c r="T162" s="691">
        <f>S162*(1+EIA_AEO_OilForecast_2026!Q$16)</f>
        <v>5.1323636299335202</v>
      </c>
      <c r="U162" s="691">
        <f>T162*(1+EIA_AEO_OilForecast_2026!R$16)</f>
        <v>5.1812255488475962</v>
      </c>
      <c r="V162" s="691">
        <f>U162*(1+EIA_AEO_OilForecast_2026!S$16)</f>
        <v>5.2473056544803045</v>
      </c>
      <c r="W162" s="691">
        <f>V162*(1+EIA_AEO_OilForecast_2026!T$16)</f>
        <v>5.2741456845576664</v>
      </c>
      <c r="X162" s="691">
        <f>W162*(1+EIA_AEO_OilForecast_2026!U$16)</f>
        <v>5.336555882457362</v>
      </c>
      <c r="Y162" s="691">
        <f>X162*(1+EIA_AEO_OilForecast_2026!V$16)</f>
        <v>5.4050419338256601</v>
      </c>
      <c r="Z162" s="691">
        <f>Y162*(1+EIA_AEO_OilForecast_2026!W$16)</f>
        <v>5.5555036970204581</v>
      </c>
      <c r="AA162" s="691">
        <f>Z162*(1+EIA_AEO_OilForecast_2026!X$16)</f>
        <v>5.6424142124509933</v>
      </c>
      <c r="AB162" s="691">
        <f>AA162*(1+EIA_AEO_OilForecast_2026!Y$16)</f>
        <v>5.7279545916395929</v>
      </c>
      <c r="AC162" s="691">
        <f>AB162*(1+EIA_AEO_OilForecast_2026!Z$16)</f>
        <v>5.8200771992965006</v>
      </c>
      <c r="AD162" s="691">
        <f>AC162*(1+EIA_AEO_OilForecast_2026!AA$16)</f>
        <v>5.8920999736553705</v>
      </c>
      <c r="AE162" s="691">
        <f>AD162*(1+EIA_AEO_OilForecast_2026!AB$16)</f>
        <v>6.0054651885492181</v>
      </c>
      <c r="AF162" s="695">
        <f t="shared" si="61"/>
        <v>6.0054651885492181</v>
      </c>
      <c r="AG162" s="695">
        <f t="shared" si="61"/>
        <v>6.0054651885492181</v>
      </c>
      <c r="AH162" s="695">
        <f t="shared" si="61"/>
        <v>6.0054651885492181</v>
      </c>
      <c r="AI162" s="695">
        <f t="shared" si="61"/>
        <v>6.0054651885492181</v>
      </c>
      <c r="AJ162" s="695">
        <f t="shared" si="61"/>
        <v>6.0054651885492181</v>
      </c>
      <c r="AK162" s="695">
        <f t="shared" si="61"/>
        <v>6.0054651885492181</v>
      </c>
      <c r="AL162" s="695">
        <f t="shared" si="61"/>
        <v>6.0054651885492181</v>
      </c>
      <c r="AM162" s="695">
        <f t="shared" si="61"/>
        <v>6.0054651885492181</v>
      </c>
      <c r="AN162" s="695">
        <f t="shared" si="61"/>
        <v>6.0054651885492181</v>
      </c>
      <c r="AO162" s="695">
        <f t="shared" si="61"/>
        <v>6.0054651885492181</v>
      </c>
      <c r="AP162" s="695">
        <f t="shared" si="62"/>
        <v>6.0054651885492181</v>
      </c>
      <c r="AQ162" s="695">
        <f t="shared" si="62"/>
        <v>6.0054651885492181</v>
      </c>
      <c r="AR162" s="695">
        <f t="shared" si="62"/>
        <v>6.0054651885492181</v>
      </c>
      <c r="AS162" s="695">
        <f t="shared" si="62"/>
        <v>6.0054651885492181</v>
      </c>
      <c r="AT162" s="695">
        <f t="shared" si="62"/>
        <v>6.0054651885492181</v>
      </c>
      <c r="AU162" s="695">
        <f t="shared" si="62"/>
        <v>6.0054651885492181</v>
      </c>
      <c r="AV162" s="695">
        <f t="shared" si="62"/>
        <v>6.0054651885492181</v>
      </c>
      <c r="AW162" s="695">
        <f t="shared" si="62"/>
        <v>6.0054651885492181</v>
      </c>
      <c r="AX162" s="695">
        <f t="shared" si="62"/>
        <v>6.0054651885492181</v>
      </c>
      <c r="AY162" s="695">
        <f t="shared" si="62"/>
        <v>6.0054651885492181</v>
      </c>
      <c r="AZ162" s="695">
        <f t="shared" si="63"/>
        <v>6.0054651885492181</v>
      </c>
      <c r="BA162" s="695">
        <f t="shared" si="63"/>
        <v>6.0054651885492181</v>
      </c>
      <c r="BB162" s="695">
        <f t="shared" si="63"/>
        <v>6.0054651885492181</v>
      </c>
      <c r="BC162" s="695">
        <f t="shared" si="63"/>
        <v>6.0054651885492181</v>
      </c>
      <c r="BD162" s="695">
        <f t="shared" si="63"/>
        <v>6.0054651885492181</v>
      </c>
      <c r="BE162" s="695">
        <f t="shared" si="63"/>
        <v>6.0054651885492181</v>
      </c>
      <c r="BF162" s="695">
        <f t="shared" si="63"/>
        <v>6.0054651885492181</v>
      </c>
      <c r="BG162" s="695">
        <f t="shared" si="63"/>
        <v>6.0054651885492181</v>
      </c>
      <c r="BH162" s="695">
        <f t="shared" si="63"/>
        <v>6.0054651885492181</v>
      </c>
      <c r="BI162" s="695">
        <f t="shared" si="63"/>
        <v>6.0054651885492181</v>
      </c>
      <c r="BJ162" s="695">
        <f t="shared" si="64"/>
        <v>6.0054651885492181</v>
      </c>
      <c r="BK162" s="695">
        <f t="shared" si="64"/>
        <v>6.0054651885492181</v>
      </c>
      <c r="BL162" s="695">
        <f t="shared" si="64"/>
        <v>6.0054651885492181</v>
      </c>
      <c r="BM162" s="695">
        <f t="shared" si="64"/>
        <v>6.0054651885492181</v>
      </c>
      <c r="BN162" s="699">
        <f t="shared" si="64"/>
        <v>6.0054651885492181</v>
      </c>
      <c r="BO162" s="699">
        <f t="shared" si="64"/>
        <v>6.0054651885492181</v>
      </c>
      <c r="BP162" s="699">
        <f t="shared" si="64"/>
        <v>6.0054651885492181</v>
      </c>
      <c r="BQ162" s="699">
        <f t="shared" si="64"/>
        <v>6.0054651885492181</v>
      </c>
      <c r="BR162" s="699">
        <f t="shared" si="64"/>
        <v>6.0054651885492181</v>
      </c>
      <c r="BS162" s="699">
        <f t="shared" si="64"/>
        <v>6.0054651885492181</v>
      </c>
    </row>
    <row r="163" spans="1:71" s="18" customFormat="1" ht="12.75" customHeight="1">
      <c r="A163" s="677">
        <v>0</v>
      </c>
      <c r="B163" s="681" t="s">
        <v>441</v>
      </c>
      <c r="C163" s="682" t="s">
        <v>681</v>
      </c>
      <c r="D163" s="684" t="s">
        <v>422</v>
      </c>
      <c r="E163" s="682"/>
      <c r="F163" s="686">
        <v>6.06</v>
      </c>
      <c r="G163" s="690">
        <f>F163*(1+EIA_AEO_OilForecast_2026!D$16)</f>
        <v>4.6404494372605702</v>
      </c>
      <c r="H163" s="690">
        <f>G163*(1+EIA_AEO_OilForecast_2026!E$16)</f>
        <v>5.2804785383828259</v>
      </c>
      <c r="I163" s="690">
        <f>H163*(1+EIA_AEO_OilForecast_2026!F$16)</f>
        <v>5.6586044566861089</v>
      </c>
      <c r="J163" s="690">
        <f>I163*(1+EIA_AEO_OilForecast_2026!G$16)</f>
        <v>5.9000509080838599</v>
      </c>
      <c r="K163" s="690">
        <f>J163*(1+EIA_AEO_OilForecast_2026!H$16)</f>
        <v>6.0572073845456176</v>
      </c>
      <c r="L163" s="690">
        <f>K163*(1+EIA_AEO_OilForecast_2026!I$16)</f>
        <v>5.9809928513081214</v>
      </c>
      <c r="M163" s="690">
        <f>L163*(1+EIA_AEO_OilForecast_2026!J$16)</f>
        <v>6.0438306058283944</v>
      </c>
      <c r="N163" s="690">
        <f>M163*(1+EIA_AEO_OilForecast_2026!K$16)</f>
        <v>6.1727579649678601</v>
      </c>
      <c r="O163" s="690">
        <f>N163*(1+EIA_AEO_OilForecast_2026!L$16)</f>
        <v>6.2921698557667236</v>
      </c>
      <c r="P163" s="690">
        <f>O163*(1+EIA_AEO_OilForecast_2026!M$16)</f>
        <v>6.3456377166311615</v>
      </c>
      <c r="Q163" s="690">
        <f>P163*(1+EIA_AEO_OilForecast_2026!N$16)</f>
        <v>6.4323518588896746</v>
      </c>
      <c r="R163" s="690">
        <f>Q163*(1+EIA_AEO_OilForecast_2026!O$16)</f>
        <v>6.5243787794999655</v>
      </c>
      <c r="S163" s="690">
        <f>R163*(1+EIA_AEO_OilForecast_2026!P$16)</f>
        <v>6.6031480786909178</v>
      </c>
      <c r="T163" s="690">
        <f>S163*(1+EIA_AEO_OilForecast_2026!Q$16)</f>
        <v>6.6457529054267424</v>
      </c>
      <c r="U163" s="690">
        <f>T163*(1+EIA_AEO_OilForecast_2026!R$16)</f>
        <v>6.7090228260718918</v>
      </c>
      <c r="V163" s="690">
        <f>U163*(1+EIA_AEO_OilForecast_2026!S$16)</f>
        <v>6.7945880910578342</v>
      </c>
      <c r="W163" s="690">
        <f>V163*(1+EIA_AEO_OilForecast_2026!T$16)</f>
        <v>6.8293424889785213</v>
      </c>
      <c r="X163" s="690">
        <f>W163*(1+EIA_AEO_OilForecast_2026!U$16)</f>
        <v>6.9101556939512037</v>
      </c>
      <c r="Y163" s="690">
        <f>X163*(1+EIA_AEO_OilForecast_2026!V$16)</f>
        <v>6.9988363502101532</v>
      </c>
      <c r="Z163" s="690">
        <f>Y163*(1+EIA_AEO_OilForecast_2026!W$16)</f>
        <v>7.1936650435777763</v>
      </c>
      <c r="AA163" s="690">
        <f>Z163*(1+EIA_AEO_OilForecast_2026!X$16)</f>
        <v>7.3062030186865456</v>
      </c>
      <c r="AB163" s="690">
        <f>AA163*(1+EIA_AEO_OilForecast_2026!Y$16)</f>
        <v>7.4169668430205009</v>
      </c>
      <c r="AC163" s="690">
        <f>AB163*(1+EIA_AEO_OilForecast_2026!Z$16)</f>
        <v>7.536253809345471</v>
      </c>
      <c r="AD163" s="690">
        <f>AC163*(1+EIA_AEO_OilForecast_2026!AA$16)</f>
        <v>7.6295140684511882</v>
      </c>
      <c r="AE163" s="690">
        <f>AD163*(1+EIA_AEO_OilForecast_2026!AB$16)</f>
        <v>7.7763074877368119</v>
      </c>
      <c r="AF163" s="694">
        <f t="shared" si="61"/>
        <v>7.7763074877368119</v>
      </c>
      <c r="AG163" s="694">
        <f t="shared" si="61"/>
        <v>7.7763074877368119</v>
      </c>
      <c r="AH163" s="694">
        <f t="shared" si="61"/>
        <v>7.7763074877368119</v>
      </c>
      <c r="AI163" s="694">
        <f t="shared" si="61"/>
        <v>7.7763074877368119</v>
      </c>
      <c r="AJ163" s="694">
        <f t="shared" si="61"/>
        <v>7.7763074877368119</v>
      </c>
      <c r="AK163" s="694">
        <f t="shared" si="61"/>
        <v>7.7763074877368119</v>
      </c>
      <c r="AL163" s="694">
        <f t="shared" si="61"/>
        <v>7.7763074877368119</v>
      </c>
      <c r="AM163" s="694">
        <f t="shared" si="61"/>
        <v>7.7763074877368119</v>
      </c>
      <c r="AN163" s="694">
        <f t="shared" si="61"/>
        <v>7.7763074877368119</v>
      </c>
      <c r="AO163" s="694">
        <f t="shared" si="61"/>
        <v>7.7763074877368119</v>
      </c>
      <c r="AP163" s="694">
        <f t="shared" si="62"/>
        <v>7.7763074877368119</v>
      </c>
      <c r="AQ163" s="694">
        <f t="shared" si="62"/>
        <v>7.7763074877368119</v>
      </c>
      <c r="AR163" s="694">
        <f t="shared" si="62"/>
        <v>7.7763074877368119</v>
      </c>
      <c r="AS163" s="694">
        <f t="shared" si="62"/>
        <v>7.7763074877368119</v>
      </c>
      <c r="AT163" s="694">
        <f t="shared" si="62"/>
        <v>7.7763074877368119</v>
      </c>
      <c r="AU163" s="694">
        <f t="shared" si="62"/>
        <v>7.7763074877368119</v>
      </c>
      <c r="AV163" s="694">
        <f t="shared" si="62"/>
        <v>7.7763074877368119</v>
      </c>
      <c r="AW163" s="694">
        <f t="shared" si="62"/>
        <v>7.7763074877368119</v>
      </c>
      <c r="AX163" s="694">
        <f t="shared" si="62"/>
        <v>7.7763074877368119</v>
      </c>
      <c r="AY163" s="694">
        <f t="shared" si="62"/>
        <v>7.7763074877368119</v>
      </c>
      <c r="AZ163" s="694">
        <f t="shared" si="63"/>
        <v>7.7763074877368119</v>
      </c>
      <c r="BA163" s="694">
        <f t="shared" si="63"/>
        <v>7.7763074877368119</v>
      </c>
      <c r="BB163" s="694">
        <f t="shared" si="63"/>
        <v>7.7763074877368119</v>
      </c>
      <c r="BC163" s="694">
        <f t="shared" si="63"/>
        <v>7.7763074877368119</v>
      </c>
      <c r="BD163" s="694">
        <f t="shared" si="63"/>
        <v>7.7763074877368119</v>
      </c>
      <c r="BE163" s="694">
        <f t="shared" si="63"/>
        <v>7.7763074877368119</v>
      </c>
      <c r="BF163" s="694">
        <f t="shared" si="63"/>
        <v>7.7763074877368119</v>
      </c>
      <c r="BG163" s="694">
        <f t="shared" si="63"/>
        <v>7.7763074877368119</v>
      </c>
      <c r="BH163" s="694">
        <f t="shared" si="63"/>
        <v>7.7763074877368119</v>
      </c>
      <c r="BI163" s="694">
        <f t="shared" si="63"/>
        <v>7.7763074877368119</v>
      </c>
      <c r="BJ163" s="694">
        <f t="shared" si="64"/>
        <v>7.7763074877368119</v>
      </c>
      <c r="BK163" s="694">
        <f t="shared" si="64"/>
        <v>7.7763074877368119</v>
      </c>
      <c r="BL163" s="694">
        <f t="shared" si="64"/>
        <v>7.7763074877368119</v>
      </c>
      <c r="BM163" s="694">
        <f t="shared" si="64"/>
        <v>7.7763074877368119</v>
      </c>
      <c r="BN163" s="698">
        <f t="shared" si="64"/>
        <v>7.7763074877368119</v>
      </c>
      <c r="BO163" s="698">
        <f t="shared" si="64"/>
        <v>7.7763074877368119</v>
      </c>
      <c r="BP163" s="698">
        <f t="shared" si="64"/>
        <v>7.7763074877368119</v>
      </c>
      <c r="BQ163" s="698">
        <f t="shared" si="64"/>
        <v>7.7763074877368119</v>
      </c>
      <c r="BR163" s="698">
        <f t="shared" si="64"/>
        <v>7.7763074877368119</v>
      </c>
      <c r="BS163" s="698">
        <f t="shared" si="64"/>
        <v>7.7763074877368119</v>
      </c>
    </row>
    <row r="164" spans="1:71" s="63" customFormat="1" ht="12.75" customHeight="1">
      <c r="A164" s="678">
        <v>1</v>
      </c>
      <c r="B164" s="680" t="s">
        <v>682</v>
      </c>
      <c r="C164" s="492" t="s">
        <v>683</v>
      </c>
      <c r="D164" s="683" t="s">
        <v>422</v>
      </c>
      <c r="E164" s="492" t="s">
        <v>552</v>
      </c>
      <c r="F164" s="687">
        <v>4.9000000000000004</v>
      </c>
      <c r="G164" s="691">
        <f>F164*(1+EIA_AEO_OilForecast_2026!D$16)</f>
        <v>3.75217858788396</v>
      </c>
      <c r="H164" s="691">
        <f>G164*(1+EIA_AEO_OilForecast_2026!E$16)</f>
        <v>4.2696938676692824</v>
      </c>
      <c r="I164" s="691">
        <f>H164*(1+EIA_AEO_OilForecast_2026!F$16)</f>
        <v>4.575439247155435</v>
      </c>
      <c r="J164" s="691">
        <f>I164*(1+EIA_AEO_OilForecast_2026!G$16)</f>
        <v>4.7706682260084019</v>
      </c>
      <c r="K164" s="691">
        <f>J164*(1+EIA_AEO_OilForecast_2026!H$16)</f>
        <v>4.8977419445995922</v>
      </c>
      <c r="L164" s="691">
        <f>K164*(1+EIA_AEO_OilForecast_2026!I$16)</f>
        <v>4.8361163319158083</v>
      </c>
      <c r="M164" s="691">
        <f>L164*(1+EIA_AEO_OilForecast_2026!J$16)</f>
        <v>4.8869257373859956</v>
      </c>
      <c r="N164" s="691">
        <f>M164*(1+EIA_AEO_OilForecast_2026!K$16)</f>
        <v>4.9911739320697217</v>
      </c>
      <c r="O164" s="691">
        <f>N164*(1+EIA_AEO_OilForecast_2026!L$16)</f>
        <v>5.0877281011975155</v>
      </c>
      <c r="P164" s="691">
        <f>O164*(1+EIA_AEO_OilForecast_2026!M$16)</f>
        <v>5.1309611900152952</v>
      </c>
      <c r="Q164" s="691">
        <f>P164*(1+EIA_AEO_OilForecast_2026!N$16)</f>
        <v>5.2010765855708581</v>
      </c>
      <c r="R164" s="691">
        <f>Q164*(1+EIA_AEO_OilForecast_2026!O$16)</f>
        <v>5.2754877920049212</v>
      </c>
      <c r="S164" s="691">
        <f>R164*(1+EIA_AEO_OilForecast_2026!P$16)</f>
        <v>5.3391791395355588</v>
      </c>
      <c r="T164" s="691">
        <f>S164*(1+EIA_AEO_OilForecast_2026!Q$16)</f>
        <v>5.373628586896209</v>
      </c>
      <c r="U164" s="691">
        <f>T164*(1+EIA_AEO_OilForecast_2026!R$16)</f>
        <v>5.4247874336224848</v>
      </c>
      <c r="V164" s="691">
        <f>U164*(1+EIA_AEO_OilForecast_2026!S$16)</f>
        <v>5.4939738690071582</v>
      </c>
      <c r="W164" s="691">
        <f>V164*(1+EIA_AEO_OilForecast_2026!T$16)</f>
        <v>5.5220756099001225</v>
      </c>
      <c r="X164" s="691">
        <f>W164*(1+EIA_AEO_OilForecast_2026!U$16)</f>
        <v>5.5874196205215982</v>
      </c>
      <c r="Y164" s="691">
        <f>X164*(1+EIA_AEO_OilForecast_2026!V$16)</f>
        <v>5.6591251016550723</v>
      </c>
      <c r="Z164" s="691">
        <f>Y164*(1+EIA_AEO_OilForecast_2026!W$16)</f>
        <v>5.8166598537180016</v>
      </c>
      <c r="AA164" s="691">
        <f>Z164*(1+EIA_AEO_OilForecast_2026!X$16)</f>
        <v>5.9076559061986895</v>
      </c>
      <c r="AB164" s="691">
        <f>AA164*(1+EIA_AEO_OilForecast_2026!Y$16)</f>
        <v>5.9972174143235053</v>
      </c>
      <c r="AC164" s="691">
        <f>AB164*(1+EIA_AEO_OilForecast_2026!Z$16)</f>
        <v>6.0936705719130027</v>
      </c>
      <c r="AD164" s="691">
        <f>AC164*(1+EIA_AEO_OilForecast_2026!AA$16)</f>
        <v>6.1690790322460076</v>
      </c>
      <c r="AE164" s="691">
        <f>AD164*(1+EIA_AEO_OilForecast_2026!AB$16)</f>
        <v>6.2877733811733272</v>
      </c>
      <c r="AF164" s="695">
        <f t="shared" si="61"/>
        <v>6.2877733811733272</v>
      </c>
      <c r="AG164" s="695">
        <f t="shared" si="61"/>
        <v>6.2877733811733272</v>
      </c>
      <c r="AH164" s="695">
        <f t="shared" si="61"/>
        <v>6.2877733811733272</v>
      </c>
      <c r="AI164" s="695">
        <f t="shared" si="61"/>
        <v>6.2877733811733272</v>
      </c>
      <c r="AJ164" s="695">
        <f t="shared" si="61"/>
        <v>6.2877733811733272</v>
      </c>
      <c r="AK164" s="695">
        <f t="shared" si="61"/>
        <v>6.2877733811733272</v>
      </c>
      <c r="AL164" s="695">
        <f t="shared" si="61"/>
        <v>6.2877733811733272</v>
      </c>
      <c r="AM164" s="695">
        <f t="shared" si="61"/>
        <v>6.2877733811733272</v>
      </c>
      <c r="AN164" s="695">
        <f t="shared" si="61"/>
        <v>6.2877733811733272</v>
      </c>
      <c r="AO164" s="695">
        <f t="shared" si="61"/>
        <v>6.2877733811733272</v>
      </c>
      <c r="AP164" s="695">
        <f t="shared" si="62"/>
        <v>6.2877733811733272</v>
      </c>
      <c r="AQ164" s="695">
        <f t="shared" si="62"/>
        <v>6.2877733811733272</v>
      </c>
      <c r="AR164" s="695">
        <f t="shared" si="62"/>
        <v>6.2877733811733272</v>
      </c>
      <c r="AS164" s="695">
        <f t="shared" si="62"/>
        <v>6.2877733811733272</v>
      </c>
      <c r="AT164" s="695">
        <f t="shared" si="62"/>
        <v>6.2877733811733272</v>
      </c>
      <c r="AU164" s="695">
        <f t="shared" si="62"/>
        <v>6.2877733811733272</v>
      </c>
      <c r="AV164" s="695">
        <f t="shared" si="62"/>
        <v>6.2877733811733272</v>
      </c>
      <c r="AW164" s="695">
        <f t="shared" si="62"/>
        <v>6.2877733811733272</v>
      </c>
      <c r="AX164" s="695">
        <f t="shared" si="62"/>
        <v>6.2877733811733272</v>
      </c>
      <c r="AY164" s="695">
        <f t="shared" si="62"/>
        <v>6.2877733811733272</v>
      </c>
      <c r="AZ164" s="695">
        <f t="shared" si="63"/>
        <v>6.2877733811733272</v>
      </c>
      <c r="BA164" s="695">
        <f t="shared" si="63"/>
        <v>6.2877733811733272</v>
      </c>
      <c r="BB164" s="695">
        <f t="shared" si="63"/>
        <v>6.2877733811733272</v>
      </c>
      <c r="BC164" s="695">
        <f t="shared" si="63"/>
        <v>6.2877733811733272</v>
      </c>
      <c r="BD164" s="695">
        <f t="shared" si="63"/>
        <v>6.2877733811733272</v>
      </c>
      <c r="BE164" s="695">
        <f t="shared" si="63"/>
        <v>6.2877733811733272</v>
      </c>
      <c r="BF164" s="695">
        <f t="shared" si="63"/>
        <v>6.2877733811733272</v>
      </c>
      <c r="BG164" s="695">
        <f t="shared" si="63"/>
        <v>6.2877733811733272</v>
      </c>
      <c r="BH164" s="695">
        <f t="shared" si="63"/>
        <v>6.2877733811733272</v>
      </c>
      <c r="BI164" s="695">
        <f t="shared" si="63"/>
        <v>6.2877733811733272</v>
      </c>
      <c r="BJ164" s="695">
        <f t="shared" si="64"/>
        <v>6.2877733811733272</v>
      </c>
      <c r="BK164" s="695">
        <f t="shared" si="64"/>
        <v>6.2877733811733272</v>
      </c>
      <c r="BL164" s="695">
        <f t="shared" si="64"/>
        <v>6.2877733811733272</v>
      </c>
      <c r="BM164" s="695">
        <f t="shared" si="64"/>
        <v>6.2877733811733272</v>
      </c>
      <c r="BN164" s="699">
        <f t="shared" si="64"/>
        <v>6.2877733811733272</v>
      </c>
      <c r="BO164" s="699">
        <f t="shared" si="64"/>
        <v>6.2877733811733272</v>
      </c>
      <c r="BP164" s="699">
        <f t="shared" si="64"/>
        <v>6.2877733811733272</v>
      </c>
      <c r="BQ164" s="699">
        <f t="shared" si="64"/>
        <v>6.2877733811733272</v>
      </c>
      <c r="BR164" s="699">
        <f t="shared" si="64"/>
        <v>6.2877733811733272</v>
      </c>
      <c r="BS164" s="699">
        <f t="shared" si="64"/>
        <v>6.2877733811733272</v>
      </c>
    </row>
    <row r="165" spans="1:71" s="18" customFormat="1" ht="12.75" customHeight="1">
      <c r="A165" s="677">
        <v>0</v>
      </c>
      <c r="B165" s="681" t="s">
        <v>443</v>
      </c>
      <c r="C165" s="682" t="s">
        <v>684</v>
      </c>
      <c r="D165" s="684" t="s">
        <v>419</v>
      </c>
      <c r="E165" s="682"/>
      <c r="F165" s="686">
        <v>4.200386</v>
      </c>
      <c r="G165" s="690">
        <f>F165*(1+EIA_AEO_OilForecast_2026!D$16)</f>
        <v>3.2164486551117455</v>
      </c>
      <c r="H165" s="690">
        <f>G165*(1+EIA_AEO_OilForecast_2026!E$16)</f>
        <v>3.6600739481722253</v>
      </c>
      <c r="I165" s="690">
        <f>H165*(1+EIA_AEO_OilForecast_2026!F$16)</f>
        <v>3.9221655015514747</v>
      </c>
      <c r="J165" s="690">
        <f>I165*(1+EIA_AEO_OilForecast_2026!G$16)</f>
        <v>4.0895200055450047</v>
      </c>
      <c r="K165" s="690">
        <f>J165*(1+EIA_AEO_OilForecast_2026!H$16)</f>
        <v>4.1984503460630398</v>
      </c>
      <c r="L165" s="690">
        <f>K165*(1+EIA_AEO_OilForecast_2026!I$16)</f>
        <v>4.145623537745001</v>
      </c>
      <c r="M165" s="690">
        <f>L165*(1+EIA_AEO_OilForecast_2026!J$16)</f>
        <v>4.1891784592562864</v>
      </c>
      <c r="N165" s="690">
        <f>M165*(1+EIA_AEO_OilForecast_2026!K$16)</f>
        <v>4.2785422669042044</v>
      </c>
      <c r="O165" s="690">
        <f>N165*(1+EIA_AEO_OilForecast_2026!L$16)</f>
        <v>4.3613105894033914</v>
      </c>
      <c r="P165" s="690">
        <f>O165*(1+EIA_AEO_OilForecast_2026!M$16)</f>
        <v>4.398370928384403</v>
      </c>
      <c r="Q165" s="690">
        <f>P165*(1+EIA_AEO_OilForecast_2026!N$16)</f>
        <v>4.4584753622366584</v>
      </c>
      <c r="R165" s="690">
        <f>Q165*(1+EIA_AEO_OilForecast_2026!O$16)</f>
        <v>4.5222622581037504</v>
      </c>
      <c r="S165" s="690">
        <f>R165*(1+EIA_AEO_OilForecast_2026!P$16)</f>
        <v>4.5768598590198373</v>
      </c>
      <c r="T165" s="690">
        <f>S165*(1+EIA_AEO_OilForecast_2026!Q$16)</f>
        <v>4.6063906705303301</v>
      </c>
      <c r="U165" s="690">
        <f>T165*(1+EIA_AEO_OilForecast_2026!R$16)</f>
        <v>4.6502451406456764</v>
      </c>
      <c r="V165" s="690">
        <f>U165*(1+EIA_AEO_OilForecast_2026!S$16)</f>
        <v>4.7095532497435713</v>
      </c>
      <c r="W165" s="690">
        <f>V165*(1+EIA_AEO_OilForecast_2026!T$16)</f>
        <v>4.733642669952232</v>
      </c>
      <c r="X165" s="690">
        <f>W165*(1+EIA_AEO_OilForecast_2026!U$16)</f>
        <v>4.7896569694212729</v>
      </c>
      <c r="Y165" s="690">
        <f>X165*(1+EIA_AEO_OilForecast_2026!V$16)</f>
        <v>4.8511244590286831</v>
      </c>
      <c r="Z165" s="690">
        <f>Y165*(1+EIA_AEO_OilForecast_2026!W$16)</f>
        <v>4.9861666563916627</v>
      </c>
      <c r="AA165" s="690">
        <f>Z165*(1+EIA_AEO_OilForecast_2026!X$16)</f>
        <v>5.0641704410641415</v>
      </c>
      <c r="AB165" s="690">
        <f>AA165*(1+EIA_AEO_OilForecast_2026!Y$16)</f>
        <v>5.1409445032817667</v>
      </c>
      <c r="AC165" s="690">
        <f>AB165*(1+EIA_AEO_OilForecast_2026!Z$16)</f>
        <v>5.2236262365051784</v>
      </c>
      <c r="AD165" s="690">
        <f>AC165*(1+EIA_AEO_OilForecast_2026!AA$16)</f>
        <v>5.2882679999876911</v>
      </c>
      <c r="AE165" s="690">
        <f>AD165*(1+EIA_AEO_OilForecast_2026!AB$16)</f>
        <v>5.3900153635618597</v>
      </c>
      <c r="AF165" s="694">
        <f t="shared" si="61"/>
        <v>5.3900153635618597</v>
      </c>
      <c r="AG165" s="694">
        <f t="shared" si="61"/>
        <v>5.3900153635618597</v>
      </c>
      <c r="AH165" s="694">
        <f t="shared" si="61"/>
        <v>5.3900153635618597</v>
      </c>
      <c r="AI165" s="694">
        <f t="shared" si="61"/>
        <v>5.3900153635618597</v>
      </c>
      <c r="AJ165" s="694">
        <f t="shared" si="61"/>
        <v>5.3900153635618597</v>
      </c>
      <c r="AK165" s="694">
        <f t="shared" si="61"/>
        <v>5.3900153635618597</v>
      </c>
      <c r="AL165" s="694">
        <f t="shared" si="61"/>
        <v>5.3900153635618597</v>
      </c>
      <c r="AM165" s="694">
        <f t="shared" si="61"/>
        <v>5.3900153635618597</v>
      </c>
      <c r="AN165" s="694">
        <f t="shared" si="61"/>
        <v>5.3900153635618597</v>
      </c>
      <c r="AO165" s="694">
        <f t="shared" si="61"/>
        <v>5.3900153635618597</v>
      </c>
      <c r="AP165" s="694">
        <f t="shared" si="62"/>
        <v>5.3900153635618597</v>
      </c>
      <c r="AQ165" s="694">
        <f t="shared" si="62"/>
        <v>5.3900153635618597</v>
      </c>
      <c r="AR165" s="694">
        <f t="shared" si="62"/>
        <v>5.3900153635618597</v>
      </c>
      <c r="AS165" s="694">
        <f t="shared" si="62"/>
        <v>5.3900153635618597</v>
      </c>
      <c r="AT165" s="694">
        <f t="shared" si="62"/>
        <v>5.3900153635618597</v>
      </c>
      <c r="AU165" s="694">
        <f t="shared" si="62"/>
        <v>5.3900153635618597</v>
      </c>
      <c r="AV165" s="694">
        <f t="shared" si="62"/>
        <v>5.3900153635618597</v>
      </c>
      <c r="AW165" s="694">
        <f t="shared" si="62"/>
        <v>5.3900153635618597</v>
      </c>
      <c r="AX165" s="694">
        <f t="shared" si="62"/>
        <v>5.3900153635618597</v>
      </c>
      <c r="AY165" s="694">
        <f t="shared" si="62"/>
        <v>5.3900153635618597</v>
      </c>
      <c r="AZ165" s="694">
        <f t="shared" si="63"/>
        <v>5.3900153635618597</v>
      </c>
      <c r="BA165" s="694">
        <f t="shared" si="63"/>
        <v>5.3900153635618597</v>
      </c>
      <c r="BB165" s="694">
        <f t="shared" si="63"/>
        <v>5.3900153635618597</v>
      </c>
      <c r="BC165" s="694">
        <f t="shared" si="63"/>
        <v>5.3900153635618597</v>
      </c>
      <c r="BD165" s="694">
        <f t="shared" si="63"/>
        <v>5.3900153635618597</v>
      </c>
      <c r="BE165" s="694">
        <f t="shared" si="63"/>
        <v>5.3900153635618597</v>
      </c>
      <c r="BF165" s="694">
        <f t="shared" si="63"/>
        <v>5.3900153635618597</v>
      </c>
      <c r="BG165" s="694">
        <f t="shared" si="63"/>
        <v>5.3900153635618597</v>
      </c>
      <c r="BH165" s="694">
        <f t="shared" si="63"/>
        <v>5.3900153635618597</v>
      </c>
      <c r="BI165" s="694">
        <f t="shared" si="63"/>
        <v>5.3900153635618597</v>
      </c>
      <c r="BJ165" s="694">
        <f t="shared" si="64"/>
        <v>5.3900153635618597</v>
      </c>
      <c r="BK165" s="694">
        <f t="shared" si="64"/>
        <v>5.3900153635618597</v>
      </c>
      <c r="BL165" s="694">
        <f t="shared" si="64"/>
        <v>5.3900153635618597</v>
      </c>
      <c r="BM165" s="694">
        <f t="shared" si="64"/>
        <v>5.3900153635618597</v>
      </c>
      <c r="BN165" s="698">
        <f t="shared" si="64"/>
        <v>5.3900153635618597</v>
      </c>
      <c r="BO165" s="698">
        <f t="shared" si="64"/>
        <v>5.3900153635618597</v>
      </c>
      <c r="BP165" s="698">
        <f t="shared" si="64"/>
        <v>5.3900153635618597</v>
      </c>
      <c r="BQ165" s="698">
        <f t="shared" si="64"/>
        <v>5.3900153635618597</v>
      </c>
      <c r="BR165" s="698">
        <f t="shared" si="64"/>
        <v>5.3900153635618597</v>
      </c>
      <c r="BS165" s="698">
        <f t="shared" si="64"/>
        <v>5.3900153635618597</v>
      </c>
    </row>
    <row r="166" spans="1:71" s="63" customFormat="1" ht="12.75" customHeight="1">
      <c r="A166" s="678">
        <v>0</v>
      </c>
      <c r="B166" s="680" t="s">
        <v>443</v>
      </c>
      <c r="C166" s="492" t="s">
        <v>685</v>
      </c>
      <c r="D166" s="683" t="s">
        <v>419</v>
      </c>
      <c r="E166" s="492"/>
      <c r="F166" s="687">
        <v>2.9591989999999999</v>
      </c>
      <c r="G166" s="691">
        <f>F166*(1+EIA_AEO_OilForecast_2026!D$16)</f>
        <v>2.2660088010382911</v>
      </c>
      <c r="H166" s="691">
        <f>G166*(1+EIA_AEO_OilForecast_2026!E$16)</f>
        <v>2.5785456782679739</v>
      </c>
      <c r="I166" s="691">
        <f>H166*(1+EIA_AEO_OilForecast_2026!F$16)</f>
        <v>2.7631908662741052</v>
      </c>
      <c r="J166" s="691">
        <f>I166*(1+EIA_AEO_OilForecast_2026!G$16)</f>
        <v>2.8810931925991503</v>
      </c>
      <c r="K166" s="691">
        <f>J166*(1+EIA_AEO_OilForecast_2026!H$16)</f>
        <v>2.9578353193300342</v>
      </c>
      <c r="L166" s="691">
        <f>K166*(1+EIA_AEO_OilForecast_2026!I$16)</f>
        <v>2.9206184925079439</v>
      </c>
      <c r="M166" s="691">
        <f>L166*(1+EIA_AEO_OilForecast_2026!J$16)</f>
        <v>2.9513032153361016</v>
      </c>
      <c r="N166" s="691">
        <f>M166*(1+EIA_AEO_OilForecast_2026!K$16)</f>
        <v>3.0142605935932214</v>
      </c>
      <c r="O166" s="691">
        <f>N166*(1+EIA_AEO_OilForecast_2026!L$16)</f>
        <v>3.0725714100684867</v>
      </c>
      <c r="P166" s="691">
        <f>O166*(1+EIA_AEO_OilForecast_2026!M$16)</f>
        <v>3.0986806576596062</v>
      </c>
      <c r="Q166" s="691">
        <f>P166*(1+EIA_AEO_OilForecast_2026!N$16)</f>
        <v>3.1410246185601425</v>
      </c>
      <c r="R166" s="691">
        <f>Q166*(1+EIA_AEO_OilForecast_2026!O$16)</f>
        <v>3.1859628976761574</v>
      </c>
      <c r="S166" s="691">
        <f>R166*(1+EIA_AEO_OilForecast_2026!P$16)</f>
        <v>3.2244272592927525</v>
      </c>
      <c r="T166" s="691">
        <f>S166*(1+EIA_AEO_OilForecast_2026!Q$16)</f>
        <v>3.2452319062683013</v>
      </c>
      <c r="U166" s="691">
        <f>T166*(1+EIA_AEO_OilForecast_2026!R$16)</f>
        <v>3.2761276630180052</v>
      </c>
      <c r="V166" s="691">
        <f>U166*(1+EIA_AEO_OilForecast_2026!S$16)</f>
        <v>3.3179106079983907</v>
      </c>
      <c r="W166" s="691">
        <f>V166*(1+EIA_AEO_OilForecast_2026!T$16)</f>
        <v>3.3348817597430274</v>
      </c>
      <c r="X166" s="691">
        <f>W166*(1+EIA_AEO_OilForecast_2026!U$16)</f>
        <v>3.374344194617938</v>
      </c>
      <c r="Y166" s="691">
        <f>X166*(1+EIA_AEO_OilForecast_2026!V$16)</f>
        <v>3.4176484370801208</v>
      </c>
      <c r="Z166" s="691">
        <f>Y166*(1+EIA_AEO_OilForecast_2026!W$16)</f>
        <v>3.5127865351964207</v>
      </c>
      <c r="AA166" s="691">
        <f>Z166*(1+EIA_AEO_OilForecast_2026!X$16)</f>
        <v>3.5677407040749514</v>
      </c>
      <c r="AB166" s="691">
        <f>AA166*(1+EIA_AEO_OilForecast_2026!Y$16)</f>
        <v>3.6218285255609608</v>
      </c>
      <c r="AC166" s="691">
        <f>AB166*(1+EIA_AEO_OilForecast_2026!Z$16)</f>
        <v>3.6800783393335488</v>
      </c>
      <c r="AD166" s="691">
        <f>AC166*(1+EIA_AEO_OilForecast_2026!AA$16)</f>
        <v>3.7256188781925221</v>
      </c>
      <c r="AE166" s="691">
        <f>AD166*(1+EIA_AEO_OilForecast_2026!AB$16)</f>
        <v>3.7973005513866802</v>
      </c>
      <c r="AF166" s="695">
        <f t="shared" ref="AF166:AO175" si="65">$AE166</f>
        <v>3.7973005513866802</v>
      </c>
      <c r="AG166" s="695">
        <f t="shared" si="65"/>
        <v>3.7973005513866802</v>
      </c>
      <c r="AH166" s="695">
        <f t="shared" si="65"/>
        <v>3.7973005513866802</v>
      </c>
      <c r="AI166" s="695">
        <f t="shared" si="65"/>
        <v>3.7973005513866802</v>
      </c>
      <c r="AJ166" s="695">
        <f t="shared" si="65"/>
        <v>3.7973005513866802</v>
      </c>
      <c r="AK166" s="695">
        <f t="shared" si="65"/>
        <v>3.7973005513866802</v>
      </c>
      <c r="AL166" s="695">
        <f t="shared" si="65"/>
        <v>3.7973005513866802</v>
      </c>
      <c r="AM166" s="695">
        <f t="shared" si="65"/>
        <v>3.7973005513866802</v>
      </c>
      <c r="AN166" s="695">
        <f t="shared" si="65"/>
        <v>3.7973005513866802</v>
      </c>
      <c r="AO166" s="695">
        <f t="shared" si="65"/>
        <v>3.7973005513866802</v>
      </c>
      <c r="AP166" s="695">
        <f t="shared" ref="AP166:AY175" si="66">$AE166</f>
        <v>3.7973005513866802</v>
      </c>
      <c r="AQ166" s="695">
        <f t="shared" si="66"/>
        <v>3.7973005513866802</v>
      </c>
      <c r="AR166" s="695">
        <f t="shared" si="66"/>
        <v>3.7973005513866802</v>
      </c>
      <c r="AS166" s="695">
        <f t="shared" si="66"/>
        <v>3.7973005513866802</v>
      </c>
      <c r="AT166" s="695">
        <f t="shared" si="66"/>
        <v>3.7973005513866802</v>
      </c>
      <c r="AU166" s="695">
        <f t="shared" si="66"/>
        <v>3.7973005513866802</v>
      </c>
      <c r="AV166" s="695">
        <f t="shared" si="66"/>
        <v>3.7973005513866802</v>
      </c>
      <c r="AW166" s="695">
        <f t="shared" si="66"/>
        <v>3.7973005513866802</v>
      </c>
      <c r="AX166" s="695">
        <f t="shared" si="66"/>
        <v>3.7973005513866802</v>
      </c>
      <c r="AY166" s="695">
        <f t="shared" si="66"/>
        <v>3.7973005513866802</v>
      </c>
      <c r="AZ166" s="695">
        <f t="shared" ref="AZ166:BI175" si="67">$AE166</f>
        <v>3.7973005513866802</v>
      </c>
      <c r="BA166" s="695">
        <f t="shared" si="67"/>
        <v>3.7973005513866802</v>
      </c>
      <c r="BB166" s="695">
        <f t="shared" si="67"/>
        <v>3.7973005513866802</v>
      </c>
      <c r="BC166" s="695">
        <f t="shared" si="67"/>
        <v>3.7973005513866802</v>
      </c>
      <c r="BD166" s="695">
        <f t="shared" si="67"/>
        <v>3.7973005513866802</v>
      </c>
      <c r="BE166" s="695">
        <f t="shared" si="67"/>
        <v>3.7973005513866802</v>
      </c>
      <c r="BF166" s="695">
        <f t="shared" si="67"/>
        <v>3.7973005513866802</v>
      </c>
      <c r="BG166" s="695">
        <f t="shared" si="67"/>
        <v>3.7973005513866802</v>
      </c>
      <c r="BH166" s="695">
        <f t="shared" si="67"/>
        <v>3.7973005513866802</v>
      </c>
      <c r="BI166" s="695">
        <f t="shared" si="67"/>
        <v>3.7973005513866802</v>
      </c>
      <c r="BJ166" s="695">
        <f t="shared" ref="BJ166:BS175" si="68">$AE166</f>
        <v>3.7973005513866802</v>
      </c>
      <c r="BK166" s="695">
        <f t="shared" si="68"/>
        <v>3.7973005513866802</v>
      </c>
      <c r="BL166" s="695">
        <f t="shared" si="68"/>
        <v>3.7973005513866802</v>
      </c>
      <c r="BM166" s="695">
        <f t="shared" si="68"/>
        <v>3.7973005513866802</v>
      </c>
      <c r="BN166" s="699">
        <f t="shared" si="68"/>
        <v>3.7973005513866802</v>
      </c>
      <c r="BO166" s="699">
        <f t="shared" si="68"/>
        <v>3.7973005513866802</v>
      </c>
      <c r="BP166" s="699">
        <f t="shared" si="68"/>
        <v>3.7973005513866802</v>
      </c>
      <c r="BQ166" s="699">
        <f t="shared" si="68"/>
        <v>3.7973005513866802</v>
      </c>
      <c r="BR166" s="699">
        <f t="shared" si="68"/>
        <v>3.7973005513866802</v>
      </c>
      <c r="BS166" s="699">
        <f t="shared" si="68"/>
        <v>3.7973005513866802</v>
      </c>
    </row>
    <row r="167" spans="1:71" s="18" customFormat="1" ht="12.75" customHeight="1">
      <c r="A167" s="677">
        <v>0</v>
      </c>
      <c r="B167" s="681" t="s">
        <v>494</v>
      </c>
      <c r="C167" s="682" t="s">
        <v>686</v>
      </c>
      <c r="D167" s="684" t="s">
        <v>419</v>
      </c>
      <c r="E167" s="682"/>
      <c r="F167" s="686">
        <v>4.6534089999999999</v>
      </c>
      <c r="G167" s="690">
        <f>F167*(1+EIA_AEO_OilForecast_2026!D$16)</f>
        <v>3.5633513490747974</v>
      </c>
      <c r="H167" s="690">
        <f>G167*(1+EIA_AEO_OilForecast_2026!E$16)</f>
        <v>4.0548228308279688</v>
      </c>
      <c r="I167" s="690">
        <f>H167*(1+EIA_AEO_OilForecast_2026!F$16)</f>
        <v>4.3451816676870054</v>
      </c>
      <c r="J167" s="690">
        <f>I167*(1+EIA_AEO_OilForecast_2026!G$16)</f>
        <v>4.5305858079431696</v>
      </c>
      <c r="K167" s="690">
        <f>J167*(1+EIA_AEO_OilForecast_2026!H$16)</f>
        <v>4.6512645805463757</v>
      </c>
      <c r="L167" s="690">
        <f>K167*(1+EIA_AEO_OilForecast_2026!I$16)</f>
        <v>4.5927402579559198</v>
      </c>
      <c r="M167" s="690">
        <f>L167*(1+EIA_AEO_OilForecast_2026!J$16)</f>
        <v>4.6409926956497198</v>
      </c>
      <c r="N167" s="690">
        <f>M167*(1+EIA_AEO_OilForecast_2026!K$16)</f>
        <v>4.7399946318486998</v>
      </c>
      <c r="O167" s="690">
        <f>N167*(1+EIA_AEO_OilForecast_2026!L$16)</f>
        <v>4.8316897419725366</v>
      </c>
      <c r="P167" s="690">
        <f>O167*(1+EIA_AEO_OilForecast_2026!M$16)</f>
        <v>4.8727471388301806</v>
      </c>
      <c r="Q167" s="690">
        <f>P167*(1+EIA_AEO_OilForecast_2026!N$16)</f>
        <v>4.9393339985683067</v>
      </c>
      <c r="R167" s="690">
        <f>Q167*(1+EIA_AEO_OilForecast_2026!O$16)</f>
        <v>5.0100004838175165</v>
      </c>
      <c r="S167" s="690">
        <f>R167*(1+EIA_AEO_OilForecast_2026!P$16)</f>
        <v>5.070486583781026</v>
      </c>
      <c r="T167" s="690">
        <f>S167*(1+EIA_AEO_OilForecast_2026!Q$16)</f>
        <v>5.1032023732490011</v>
      </c>
      <c r="U167" s="690">
        <f>T167*(1+EIA_AEO_OilForecast_2026!R$16)</f>
        <v>5.1517866666746484</v>
      </c>
      <c r="V167" s="690">
        <f>U167*(1+EIA_AEO_OilForecast_2026!S$16)</f>
        <v>5.2174913158781084</v>
      </c>
      <c r="W167" s="690">
        <f>V167*(1+EIA_AEO_OilForecast_2026!T$16)</f>
        <v>5.2441788452632085</v>
      </c>
      <c r="X167" s="690">
        <f>W167*(1+EIA_AEO_OilForecast_2026!U$16)</f>
        <v>5.3062344385534272</v>
      </c>
      <c r="Y167" s="690">
        <f>X167*(1+EIA_AEO_OilForecast_2026!V$16)</f>
        <v>5.3743313632995173</v>
      </c>
      <c r="Z167" s="690">
        <f>Y167*(1+EIA_AEO_OilForecast_2026!W$16)</f>
        <v>5.5239382271898041</v>
      </c>
      <c r="AA167" s="690">
        <f>Z167*(1+EIA_AEO_OilForecast_2026!X$16)</f>
        <v>5.610354931185336</v>
      </c>
      <c r="AB167" s="690">
        <f>AA167*(1+EIA_AEO_OilForecast_2026!Y$16)</f>
        <v>5.6954092838305588</v>
      </c>
      <c r="AC167" s="690">
        <f>AB167*(1+EIA_AEO_OilForecast_2026!Z$16)</f>
        <v>5.7870084657908416</v>
      </c>
      <c r="AD167" s="690">
        <f>AC167*(1+EIA_AEO_OilForecast_2026!AA$16)</f>
        <v>5.8586220184418112</v>
      </c>
      <c r="AE167" s="690">
        <f>AD167*(1+EIA_AEO_OilForecast_2026!AB$16)</f>
        <v>5.9713431105943684</v>
      </c>
      <c r="AF167" s="694">
        <f t="shared" si="65"/>
        <v>5.9713431105943684</v>
      </c>
      <c r="AG167" s="694">
        <f t="shared" si="65"/>
        <v>5.9713431105943684</v>
      </c>
      <c r="AH167" s="694">
        <f t="shared" si="65"/>
        <v>5.9713431105943684</v>
      </c>
      <c r="AI167" s="694">
        <f t="shared" si="65"/>
        <v>5.9713431105943684</v>
      </c>
      <c r="AJ167" s="694">
        <f t="shared" si="65"/>
        <v>5.9713431105943684</v>
      </c>
      <c r="AK167" s="694">
        <f t="shared" si="65"/>
        <v>5.9713431105943684</v>
      </c>
      <c r="AL167" s="694">
        <f t="shared" si="65"/>
        <v>5.9713431105943684</v>
      </c>
      <c r="AM167" s="694">
        <f t="shared" si="65"/>
        <v>5.9713431105943684</v>
      </c>
      <c r="AN167" s="694">
        <f t="shared" si="65"/>
        <v>5.9713431105943684</v>
      </c>
      <c r="AO167" s="694">
        <f t="shared" si="65"/>
        <v>5.9713431105943684</v>
      </c>
      <c r="AP167" s="694">
        <f t="shared" si="66"/>
        <v>5.9713431105943684</v>
      </c>
      <c r="AQ167" s="694">
        <f t="shared" si="66"/>
        <v>5.9713431105943684</v>
      </c>
      <c r="AR167" s="694">
        <f t="shared" si="66"/>
        <v>5.9713431105943684</v>
      </c>
      <c r="AS167" s="694">
        <f t="shared" si="66"/>
        <v>5.9713431105943684</v>
      </c>
      <c r="AT167" s="694">
        <f t="shared" si="66"/>
        <v>5.9713431105943684</v>
      </c>
      <c r="AU167" s="694">
        <f t="shared" si="66"/>
        <v>5.9713431105943684</v>
      </c>
      <c r="AV167" s="694">
        <f t="shared" si="66"/>
        <v>5.9713431105943684</v>
      </c>
      <c r="AW167" s="694">
        <f t="shared" si="66"/>
        <v>5.9713431105943684</v>
      </c>
      <c r="AX167" s="694">
        <f t="shared" si="66"/>
        <v>5.9713431105943684</v>
      </c>
      <c r="AY167" s="694">
        <f t="shared" si="66"/>
        <v>5.9713431105943684</v>
      </c>
      <c r="AZ167" s="694">
        <f t="shared" si="67"/>
        <v>5.9713431105943684</v>
      </c>
      <c r="BA167" s="694">
        <f t="shared" si="67"/>
        <v>5.9713431105943684</v>
      </c>
      <c r="BB167" s="694">
        <f t="shared" si="67"/>
        <v>5.9713431105943684</v>
      </c>
      <c r="BC167" s="694">
        <f t="shared" si="67"/>
        <v>5.9713431105943684</v>
      </c>
      <c r="BD167" s="694">
        <f t="shared" si="67"/>
        <v>5.9713431105943684</v>
      </c>
      <c r="BE167" s="694">
        <f t="shared" si="67"/>
        <v>5.9713431105943684</v>
      </c>
      <c r="BF167" s="694">
        <f t="shared" si="67"/>
        <v>5.9713431105943684</v>
      </c>
      <c r="BG167" s="694">
        <f t="shared" si="67"/>
        <v>5.9713431105943684</v>
      </c>
      <c r="BH167" s="694">
        <f t="shared" si="67"/>
        <v>5.9713431105943684</v>
      </c>
      <c r="BI167" s="694">
        <f t="shared" si="67"/>
        <v>5.9713431105943684</v>
      </c>
      <c r="BJ167" s="694">
        <f t="shared" si="68"/>
        <v>5.9713431105943684</v>
      </c>
      <c r="BK167" s="694">
        <f t="shared" si="68"/>
        <v>5.9713431105943684</v>
      </c>
      <c r="BL167" s="694">
        <f t="shared" si="68"/>
        <v>5.9713431105943684</v>
      </c>
      <c r="BM167" s="694">
        <f t="shared" si="68"/>
        <v>5.9713431105943684</v>
      </c>
      <c r="BN167" s="698">
        <f t="shared" si="68"/>
        <v>5.9713431105943684</v>
      </c>
      <c r="BO167" s="698">
        <f t="shared" si="68"/>
        <v>5.9713431105943684</v>
      </c>
      <c r="BP167" s="698">
        <f t="shared" si="68"/>
        <v>5.9713431105943684</v>
      </c>
      <c r="BQ167" s="698">
        <f t="shared" si="68"/>
        <v>5.9713431105943684</v>
      </c>
      <c r="BR167" s="698">
        <f t="shared" si="68"/>
        <v>5.9713431105943684</v>
      </c>
      <c r="BS167" s="698">
        <f t="shared" si="68"/>
        <v>5.9713431105943684</v>
      </c>
    </row>
    <row r="168" spans="1:71" s="63" customFormat="1" ht="12.75" customHeight="1">
      <c r="A168" s="678">
        <v>0</v>
      </c>
      <c r="B168" s="680" t="s">
        <v>687</v>
      </c>
      <c r="C168" s="492" t="s">
        <v>688</v>
      </c>
      <c r="D168" s="683" t="s">
        <v>419</v>
      </c>
      <c r="E168" s="492"/>
      <c r="F168" s="687">
        <v>10.994116</v>
      </c>
      <c r="G168" s="691">
        <f>F168*(1+EIA_AEO_OilForecast_2026!D$16)</f>
        <v>8.4187523771249886</v>
      </c>
      <c r="H168" s="691">
        <f>G168*(1+EIA_AEO_OilForecast_2026!E$16)</f>
        <v>9.5798999317642313</v>
      </c>
      <c r="I168" s="691">
        <f>H168*(1+EIA_AEO_OilForecast_2026!F$16)</f>
        <v>10.265899966159084</v>
      </c>
      <c r="J168" s="691">
        <f>I168*(1+EIA_AEO_OilForecast_2026!G$16)</f>
        <v>10.703934668214403</v>
      </c>
      <c r="K168" s="691">
        <f>J168*(1+EIA_AEO_OilForecast_2026!H$16)</f>
        <v>10.989049607549688</v>
      </c>
      <c r="L168" s="691">
        <f>K168*(1+EIA_AEO_OilForecast_2026!I$16)</f>
        <v>10.850780396444261</v>
      </c>
      <c r="M168" s="691">
        <f>L168*(1+EIA_AEO_OilForecast_2026!J$16)</f>
        <v>10.964781314327992</v>
      </c>
      <c r="N168" s="691">
        <f>M168*(1+EIA_AEO_OilForecast_2026!K$16)</f>
        <v>11.198682690887884</v>
      </c>
      <c r="O168" s="691">
        <f>N168*(1+EIA_AEO_OilForecast_2026!L$16)</f>
        <v>11.415321004290861</v>
      </c>
      <c r="P168" s="691">
        <f>O168*(1+EIA_AEO_OilForecast_2026!M$16)</f>
        <v>11.512322962148204</v>
      </c>
      <c r="Q168" s="691">
        <f>P168*(1+EIA_AEO_OilForecast_2026!N$16)</f>
        <v>11.669640674826519</v>
      </c>
      <c r="R168" s="691">
        <f>Q168*(1+EIA_AEO_OilForecast_2026!O$16)</f>
        <v>11.83659688609918</v>
      </c>
      <c r="S168" s="691">
        <f>R168*(1+EIA_AEO_OilForecast_2026!P$16)</f>
        <v>11.979500980578393</v>
      </c>
      <c r="T168" s="691">
        <f>S168*(1+EIA_AEO_OilForecast_2026!Q$16)</f>
        <v>12.056795107194493</v>
      </c>
      <c r="U168" s="691">
        <f>T168*(1+EIA_AEO_OilForecast_2026!R$16)</f>
        <v>12.171580065426104</v>
      </c>
      <c r="V168" s="691">
        <f>U168*(1+EIA_AEO_OilForecast_2026!S$16)</f>
        <v>12.326813472823165</v>
      </c>
      <c r="W168" s="691">
        <f>V168*(1+EIA_AEO_OilForecast_2026!T$16)</f>
        <v>12.389865268574022</v>
      </c>
      <c r="X168" s="691">
        <f>W168*(1+EIA_AEO_OilForecast_2026!U$16)</f>
        <v>12.536477438508255</v>
      </c>
      <c r="Y168" s="691">
        <f>X168*(1+EIA_AEO_OilForecast_2026!V$16)</f>
        <v>12.697362821654629</v>
      </c>
      <c r="Z168" s="691">
        <f>Y168*(1+EIA_AEO_OilForecast_2026!W$16)</f>
        <v>13.050823094758933</v>
      </c>
      <c r="AA168" s="691">
        <f>Z168*(1+EIA_AEO_OilForecast_2026!X$16)</f>
        <v>13.254990677721132</v>
      </c>
      <c r="AB168" s="691">
        <f>AA168*(1+EIA_AEO_OilForecast_2026!Y$16)</f>
        <v>13.455939577610758</v>
      </c>
      <c r="AC168" s="691">
        <f>AB168*(1+EIA_AEO_OilForecast_2026!Z$16)</f>
        <v>13.672351251713863</v>
      </c>
      <c r="AD168" s="691">
        <f>AC168*(1+EIA_AEO_OilForecast_2026!AA$16)</f>
        <v>13.841544998710283</v>
      </c>
      <c r="AE168" s="691">
        <f>AD168*(1+EIA_AEO_OilForecast_2026!AB$16)</f>
        <v>14.107859170271798</v>
      </c>
      <c r="AF168" s="695">
        <f t="shared" si="65"/>
        <v>14.107859170271798</v>
      </c>
      <c r="AG168" s="695">
        <f t="shared" si="65"/>
        <v>14.107859170271798</v>
      </c>
      <c r="AH168" s="695">
        <f t="shared" si="65"/>
        <v>14.107859170271798</v>
      </c>
      <c r="AI168" s="695">
        <f t="shared" si="65"/>
        <v>14.107859170271798</v>
      </c>
      <c r="AJ168" s="695">
        <f t="shared" si="65"/>
        <v>14.107859170271798</v>
      </c>
      <c r="AK168" s="695">
        <f t="shared" si="65"/>
        <v>14.107859170271798</v>
      </c>
      <c r="AL168" s="695">
        <f t="shared" si="65"/>
        <v>14.107859170271798</v>
      </c>
      <c r="AM168" s="695">
        <f t="shared" si="65"/>
        <v>14.107859170271798</v>
      </c>
      <c r="AN168" s="695">
        <f t="shared" si="65"/>
        <v>14.107859170271798</v>
      </c>
      <c r="AO168" s="695">
        <f t="shared" si="65"/>
        <v>14.107859170271798</v>
      </c>
      <c r="AP168" s="695">
        <f t="shared" si="66"/>
        <v>14.107859170271798</v>
      </c>
      <c r="AQ168" s="695">
        <f t="shared" si="66"/>
        <v>14.107859170271798</v>
      </c>
      <c r="AR168" s="695">
        <f t="shared" si="66"/>
        <v>14.107859170271798</v>
      </c>
      <c r="AS168" s="695">
        <f t="shared" si="66"/>
        <v>14.107859170271798</v>
      </c>
      <c r="AT168" s="695">
        <f t="shared" si="66"/>
        <v>14.107859170271798</v>
      </c>
      <c r="AU168" s="695">
        <f t="shared" si="66"/>
        <v>14.107859170271798</v>
      </c>
      <c r="AV168" s="695">
        <f t="shared" si="66"/>
        <v>14.107859170271798</v>
      </c>
      <c r="AW168" s="695">
        <f t="shared" si="66"/>
        <v>14.107859170271798</v>
      </c>
      <c r="AX168" s="695">
        <f t="shared" si="66"/>
        <v>14.107859170271798</v>
      </c>
      <c r="AY168" s="695">
        <f t="shared" si="66"/>
        <v>14.107859170271798</v>
      </c>
      <c r="AZ168" s="695">
        <f t="shared" si="67"/>
        <v>14.107859170271798</v>
      </c>
      <c r="BA168" s="695">
        <f t="shared" si="67"/>
        <v>14.107859170271798</v>
      </c>
      <c r="BB168" s="695">
        <f t="shared" si="67"/>
        <v>14.107859170271798</v>
      </c>
      <c r="BC168" s="695">
        <f t="shared" si="67"/>
        <v>14.107859170271798</v>
      </c>
      <c r="BD168" s="695">
        <f t="shared" si="67"/>
        <v>14.107859170271798</v>
      </c>
      <c r="BE168" s="695">
        <f t="shared" si="67"/>
        <v>14.107859170271798</v>
      </c>
      <c r="BF168" s="695">
        <f t="shared" si="67"/>
        <v>14.107859170271798</v>
      </c>
      <c r="BG168" s="695">
        <f t="shared" si="67"/>
        <v>14.107859170271798</v>
      </c>
      <c r="BH168" s="695">
        <f t="shared" si="67"/>
        <v>14.107859170271798</v>
      </c>
      <c r="BI168" s="695">
        <f t="shared" si="67"/>
        <v>14.107859170271798</v>
      </c>
      <c r="BJ168" s="695">
        <f t="shared" si="68"/>
        <v>14.107859170271798</v>
      </c>
      <c r="BK168" s="695">
        <f t="shared" si="68"/>
        <v>14.107859170271798</v>
      </c>
      <c r="BL168" s="695">
        <f t="shared" si="68"/>
        <v>14.107859170271798</v>
      </c>
      <c r="BM168" s="695">
        <f t="shared" si="68"/>
        <v>14.107859170271798</v>
      </c>
      <c r="BN168" s="699">
        <f t="shared" si="68"/>
        <v>14.107859170271798</v>
      </c>
      <c r="BO168" s="699">
        <f t="shared" si="68"/>
        <v>14.107859170271798</v>
      </c>
      <c r="BP168" s="699">
        <f t="shared" si="68"/>
        <v>14.107859170271798</v>
      </c>
      <c r="BQ168" s="699">
        <f t="shared" si="68"/>
        <v>14.107859170271798</v>
      </c>
      <c r="BR168" s="699">
        <f t="shared" si="68"/>
        <v>14.107859170271798</v>
      </c>
      <c r="BS168" s="699">
        <f t="shared" si="68"/>
        <v>14.107859170271798</v>
      </c>
    </row>
    <row r="169" spans="1:71" s="18" customFormat="1" ht="12.75" customHeight="1">
      <c r="A169" s="677">
        <v>0</v>
      </c>
      <c r="B169" s="681" t="s">
        <v>441</v>
      </c>
      <c r="C169" s="682" t="s">
        <v>689</v>
      </c>
      <c r="D169" s="684" t="s">
        <v>422</v>
      </c>
      <c r="E169" s="682"/>
      <c r="F169" s="686">
        <v>3.73</v>
      </c>
      <c r="G169" s="690">
        <f>F169*(1+EIA_AEO_OilForecast_2026!D$16)</f>
        <v>2.8562502311851365</v>
      </c>
      <c r="H169" s="690">
        <f>G169*(1+EIA_AEO_OilForecast_2026!E$16)</f>
        <v>3.2501955360013106</v>
      </c>
      <c r="I169" s="690">
        <f>H169*(1+EIA_AEO_OilForecast_2026!F$16)</f>
        <v>3.4829364065081165</v>
      </c>
      <c r="J169" s="690">
        <f>I169*(1+EIA_AEO_OilForecast_2026!G$16)</f>
        <v>3.6315494863288444</v>
      </c>
      <c r="K169" s="690">
        <f>J169*(1+EIA_AEO_OilForecast_2026!H$16)</f>
        <v>3.7282811129298929</v>
      </c>
      <c r="L169" s="690">
        <f>K169*(1+EIA_AEO_OilForecast_2026!I$16)</f>
        <v>3.6813701873563187</v>
      </c>
      <c r="M169" s="690">
        <f>L169*(1+EIA_AEO_OilForecast_2026!J$16)</f>
        <v>3.720047551112196</v>
      </c>
      <c r="N169" s="690">
        <f>M169*(1+EIA_AEO_OilForecast_2026!K$16)</f>
        <v>3.7994038299224608</v>
      </c>
      <c r="O169" s="690">
        <f>N169*(1+EIA_AEO_OilForecast_2026!L$16)</f>
        <v>3.8729032280544349</v>
      </c>
      <c r="P169" s="690">
        <f>O169*(1+EIA_AEO_OilForecast_2026!M$16)</f>
        <v>3.9058133140320508</v>
      </c>
      <c r="Q169" s="690">
        <f>P169*(1+EIA_AEO_OilForecast_2026!N$16)</f>
        <v>3.9591868702406736</v>
      </c>
      <c r="R169" s="690">
        <f>Q169*(1+EIA_AEO_OilForecast_2026!O$16)</f>
        <v>4.0158305028935422</v>
      </c>
      <c r="S169" s="690">
        <f>R169*(1+EIA_AEO_OilForecast_2026!P$16)</f>
        <v>4.0643139164219662</v>
      </c>
      <c r="T169" s="690">
        <f>S169*(1+EIA_AEO_OilForecast_2026!Q$16)</f>
        <v>4.0905376794128285</v>
      </c>
      <c r="U169" s="690">
        <f>T169*(1+EIA_AEO_OilForecast_2026!R$16)</f>
        <v>4.1294810464105858</v>
      </c>
      <c r="V169" s="690">
        <f>U169*(1+EIA_AEO_OilForecast_2026!S$16)</f>
        <v>4.1821474553870814</v>
      </c>
      <c r="W169" s="690">
        <f>V169*(1+EIA_AEO_OilForecast_2026!T$16)</f>
        <v>4.2035391887607059</v>
      </c>
      <c r="X169" s="690">
        <f>W169*(1+EIA_AEO_OilForecast_2026!U$16)</f>
        <v>4.253280649907258</v>
      </c>
      <c r="Y169" s="690">
        <f>X169*(1+EIA_AEO_OilForecast_2026!V$16)</f>
        <v>4.307864618198658</v>
      </c>
      <c r="Z169" s="690">
        <f>Y169*(1+EIA_AEO_OilForecast_2026!W$16)</f>
        <v>4.4277839294628878</v>
      </c>
      <c r="AA169" s="690">
        <f>Z169*(1+EIA_AEO_OilForecast_2026!X$16)</f>
        <v>4.4970523530859419</v>
      </c>
      <c r="AB169" s="690">
        <f>AA169*(1+EIA_AEO_OilForecast_2026!Y$16)</f>
        <v>4.5652287664136075</v>
      </c>
      <c r="AC169" s="690">
        <f>AB169*(1+EIA_AEO_OilForecast_2026!Z$16)</f>
        <v>4.638651272088878</v>
      </c>
      <c r="AD169" s="690">
        <f>AC169*(1+EIA_AEO_OilForecast_2026!AA$16)</f>
        <v>4.6960540388321661</v>
      </c>
      <c r="AE169" s="690">
        <f>AD169*(1+EIA_AEO_OilForecast_2026!AB$16)</f>
        <v>4.7864070840360231</v>
      </c>
      <c r="AF169" s="694">
        <f t="shared" si="65"/>
        <v>4.7864070840360231</v>
      </c>
      <c r="AG169" s="694">
        <f t="shared" si="65"/>
        <v>4.7864070840360231</v>
      </c>
      <c r="AH169" s="694">
        <f t="shared" si="65"/>
        <v>4.7864070840360231</v>
      </c>
      <c r="AI169" s="694">
        <f t="shared" si="65"/>
        <v>4.7864070840360231</v>
      </c>
      <c r="AJ169" s="694">
        <f t="shared" si="65"/>
        <v>4.7864070840360231</v>
      </c>
      <c r="AK169" s="694">
        <f t="shared" si="65"/>
        <v>4.7864070840360231</v>
      </c>
      <c r="AL169" s="694">
        <f t="shared" si="65"/>
        <v>4.7864070840360231</v>
      </c>
      <c r="AM169" s="694">
        <f t="shared" si="65"/>
        <v>4.7864070840360231</v>
      </c>
      <c r="AN169" s="694">
        <f t="shared" si="65"/>
        <v>4.7864070840360231</v>
      </c>
      <c r="AO169" s="694">
        <f t="shared" si="65"/>
        <v>4.7864070840360231</v>
      </c>
      <c r="AP169" s="694">
        <f t="shared" si="66"/>
        <v>4.7864070840360231</v>
      </c>
      <c r="AQ169" s="694">
        <f t="shared" si="66"/>
        <v>4.7864070840360231</v>
      </c>
      <c r="AR169" s="694">
        <f t="shared" si="66"/>
        <v>4.7864070840360231</v>
      </c>
      <c r="AS169" s="694">
        <f t="shared" si="66"/>
        <v>4.7864070840360231</v>
      </c>
      <c r="AT169" s="694">
        <f t="shared" si="66"/>
        <v>4.7864070840360231</v>
      </c>
      <c r="AU169" s="694">
        <f t="shared" si="66"/>
        <v>4.7864070840360231</v>
      </c>
      <c r="AV169" s="694">
        <f t="shared" si="66"/>
        <v>4.7864070840360231</v>
      </c>
      <c r="AW169" s="694">
        <f t="shared" si="66"/>
        <v>4.7864070840360231</v>
      </c>
      <c r="AX169" s="694">
        <f t="shared" si="66"/>
        <v>4.7864070840360231</v>
      </c>
      <c r="AY169" s="694">
        <f t="shared" si="66"/>
        <v>4.7864070840360231</v>
      </c>
      <c r="AZ169" s="694">
        <f t="shared" si="67"/>
        <v>4.7864070840360231</v>
      </c>
      <c r="BA169" s="694">
        <f t="shared" si="67"/>
        <v>4.7864070840360231</v>
      </c>
      <c r="BB169" s="694">
        <f t="shared" si="67"/>
        <v>4.7864070840360231</v>
      </c>
      <c r="BC169" s="694">
        <f t="shared" si="67"/>
        <v>4.7864070840360231</v>
      </c>
      <c r="BD169" s="694">
        <f t="shared" si="67"/>
        <v>4.7864070840360231</v>
      </c>
      <c r="BE169" s="694">
        <f t="shared" si="67"/>
        <v>4.7864070840360231</v>
      </c>
      <c r="BF169" s="694">
        <f t="shared" si="67"/>
        <v>4.7864070840360231</v>
      </c>
      <c r="BG169" s="694">
        <f t="shared" si="67"/>
        <v>4.7864070840360231</v>
      </c>
      <c r="BH169" s="694">
        <f t="shared" si="67"/>
        <v>4.7864070840360231</v>
      </c>
      <c r="BI169" s="694">
        <f t="shared" si="67"/>
        <v>4.7864070840360231</v>
      </c>
      <c r="BJ169" s="694">
        <f t="shared" si="68"/>
        <v>4.7864070840360231</v>
      </c>
      <c r="BK169" s="694">
        <f t="shared" si="68"/>
        <v>4.7864070840360231</v>
      </c>
      <c r="BL169" s="694">
        <f t="shared" si="68"/>
        <v>4.7864070840360231</v>
      </c>
      <c r="BM169" s="694">
        <f t="shared" si="68"/>
        <v>4.7864070840360231</v>
      </c>
      <c r="BN169" s="698">
        <f t="shared" si="68"/>
        <v>4.7864070840360231</v>
      </c>
      <c r="BO169" s="698">
        <f t="shared" si="68"/>
        <v>4.7864070840360231</v>
      </c>
      <c r="BP169" s="698">
        <f t="shared" si="68"/>
        <v>4.7864070840360231</v>
      </c>
      <c r="BQ169" s="698">
        <f t="shared" si="68"/>
        <v>4.7864070840360231</v>
      </c>
      <c r="BR169" s="698">
        <f t="shared" si="68"/>
        <v>4.7864070840360231</v>
      </c>
      <c r="BS169" s="698">
        <f t="shared" si="68"/>
        <v>4.7864070840360231</v>
      </c>
    </row>
    <row r="170" spans="1:71" s="63" customFormat="1" ht="12.75" customHeight="1">
      <c r="A170" s="678">
        <v>0</v>
      </c>
      <c r="B170" s="680" t="s">
        <v>441</v>
      </c>
      <c r="C170" s="492" t="s">
        <v>690</v>
      </c>
      <c r="D170" s="683" t="s">
        <v>422</v>
      </c>
      <c r="E170" s="492" t="s">
        <v>570</v>
      </c>
      <c r="F170" s="687">
        <v>7.71</v>
      </c>
      <c r="G170" s="691">
        <f>F170*(1+EIA_AEO_OilForecast_2026!D$16)</f>
        <v>5.9039381454255775</v>
      </c>
      <c r="H170" s="691">
        <f>G170*(1+EIA_AEO_OilForecast_2026!E$16)</f>
        <v>6.7182325958632996</v>
      </c>
      <c r="I170" s="691">
        <f>H170*(1+EIA_AEO_OilForecast_2026!F$16)</f>
        <v>7.199313590932328</v>
      </c>
      <c r="J170" s="691">
        <f>I170*(1+EIA_AEO_OilForecast_2026!G$16)</f>
        <v>7.5065004127601593</v>
      </c>
      <c r="K170" s="691">
        <f>J170*(1+EIA_AEO_OilForecast_2026!H$16)</f>
        <v>7.7064470189516028</v>
      </c>
      <c r="L170" s="691">
        <f>K170*(1+EIA_AEO_OilForecast_2026!I$16)</f>
        <v>7.6094810038920162</v>
      </c>
      <c r="M170" s="691">
        <f>L170*(1+EIA_AEO_OilForecast_2026!J$16)</f>
        <v>7.6894280480093933</v>
      </c>
      <c r="N170" s="691">
        <f>M170*(1+EIA_AEO_OilForecast_2026!K$16)</f>
        <v>7.8534593910729704</v>
      </c>
      <c r="O170" s="691">
        <f>N170*(1+EIA_AEO_OilForecast_2026!L$16)</f>
        <v>8.0053844204556839</v>
      </c>
      <c r="P170" s="691">
        <f>O170*(1+EIA_AEO_OilForecast_2026!M$16)</f>
        <v>8.0734103622485573</v>
      </c>
      <c r="Q170" s="691">
        <f>P170*(1+EIA_AEO_OilForecast_2026!N$16)</f>
        <v>8.1837347907655769</v>
      </c>
      <c r="R170" s="691">
        <f>Q170*(1+EIA_AEO_OilForecast_2026!O$16)</f>
        <v>8.3008185461955009</v>
      </c>
      <c r="S170" s="691">
        <f>R170*(1+EIA_AEO_OilForecast_2026!P$16)</f>
        <v>8.4010349317998312</v>
      </c>
      <c r="T170" s="691">
        <f>S170*(1+EIA_AEO_OilForecast_2026!Q$16)</f>
        <v>8.4552400826468954</v>
      </c>
      <c r="U170" s="691">
        <f>T170*(1+EIA_AEO_OilForecast_2026!R$16)</f>
        <v>8.5357369618835452</v>
      </c>
      <c r="V170" s="691">
        <f>U170*(1+EIA_AEO_OilForecast_2026!S$16)</f>
        <v>8.6445997000092252</v>
      </c>
      <c r="W170" s="691">
        <f>V170*(1+EIA_AEO_OilForecast_2026!T$16)</f>
        <v>8.688816929046931</v>
      </c>
      <c r="X170" s="691">
        <f>W170*(1+EIA_AEO_OilForecast_2026!U$16)</f>
        <v>8.7916337294329683</v>
      </c>
      <c r="Y170" s="691">
        <f>X170*(1+EIA_AEO_OilForecast_2026!V$16)</f>
        <v>8.9044601089307402</v>
      </c>
      <c r="Z170" s="691">
        <f>Y170*(1+EIA_AEO_OilForecast_2026!W$16)</f>
        <v>9.1523362188093493</v>
      </c>
      <c r="AA170" s="691">
        <f>Z170*(1+EIA_AEO_OilForecast_2026!X$16)</f>
        <v>9.2955157217942688</v>
      </c>
      <c r="AB170" s="691">
        <f>AA170*(1+EIA_AEO_OilForecast_2026!Y$16)</f>
        <v>9.4364380131498464</v>
      </c>
      <c r="AC170" s="691">
        <f>AB170*(1+EIA_AEO_OilForecast_2026!Z$16)</f>
        <v>9.5882041039692378</v>
      </c>
      <c r="AD170" s="691">
        <f>AC170*(1+EIA_AEO_OilForecast_2026!AA$16)</f>
        <v>9.7068570078809664</v>
      </c>
      <c r="AE170" s="691">
        <f>AD170*(1+EIA_AEO_OilForecast_2026!AB$16)</f>
        <v>9.8936189324176258</v>
      </c>
      <c r="AF170" s="695">
        <f t="shared" si="65"/>
        <v>9.8936189324176258</v>
      </c>
      <c r="AG170" s="695">
        <f t="shared" si="65"/>
        <v>9.8936189324176258</v>
      </c>
      <c r="AH170" s="695">
        <f t="shared" si="65"/>
        <v>9.8936189324176258</v>
      </c>
      <c r="AI170" s="695">
        <f t="shared" si="65"/>
        <v>9.8936189324176258</v>
      </c>
      <c r="AJ170" s="695">
        <f t="shared" si="65"/>
        <v>9.8936189324176258</v>
      </c>
      <c r="AK170" s="695">
        <f t="shared" si="65"/>
        <v>9.8936189324176258</v>
      </c>
      <c r="AL170" s="695">
        <f t="shared" si="65"/>
        <v>9.8936189324176258</v>
      </c>
      <c r="AM170" s="695">
        <f t="shared" si="65"/>
        <v>9.8936189324176258</v>
      </c>
      <c r="AN170" s="695">
        <f t="shared" si="65"/>
        <v>9.8936189324176258</v>
      </c>
      <c r="AO170" s="695">
        <f t="shared" si="65"/>
        <v>9.8936189324176258</v>
      </c>
      <c r="AP170" s="695">
        <f t="shared" si="66"/>
        <v>9.8936189324176258</v>
      </c>
      <c r="AQ170" s="695">
        <f t="shared" si="66"/>
        <v>9.8936189324176258</v>
      </c>
      <c r="AR170" s="695">
        <f t="shared" si="66"/>
        <v>9.8936189324176258</v>
      </c>
      <c r="AS170" s="695">
        <f t="shared" si="66"/>
        <v>9.8936189324176258</v>
      </c>
      <c r="AT170" s="695">
        <f t="shared" si="66"/>
        <v>9.8936189324176258</v>
      </c>
      <c r="AU170" s="695">
        <f t="shared" si="66"/>
        <v>9.8936189324176258</v>
      </c>
      <c r="AV170" s="695">
        <f t="shared" si="66"/>
        <v>9.8936189324176258</v>
      </c>
      <c r="AW170" s="695">
        <f t="shared" si="66"/>
        <v>9.8936189324176258</v>
      </c>
      <c r="AX170" s="695">
        <f t="shared" si="66"/>
        <v>9.8936189324176258</v>
      </c>
      <c r="AY170" s="695">
        <f t="shared" si="66"/>
        <v>9.8936189324176258</v>
      </c>
      <c r="AZ170" s="695">
        <f t="shared" si="67"/>
        <v>9.8936189324176258</v>
      </c>
      <c r="BA170" s="695">
        <f t="shared" si="67"/>
        <v>9.8936189324176258</v>
      </c>
      <c r="BB170" s="695">
        <f t="shared" si="67"/>
        <v>9.8936189324176258</v>
      </c>
      <c r="BC170" s="695">
        <f t="shared" si="67"/>
        <v>9.8936189324176258</v>
      </c>
      <c r="BD170" s="695">
        <f t="shared" si="67"/>
        <v>9.8936189324176258</v>
      </c>
      <c r="BE170" s="695">
        <f t="shared" si="67"/>
        <v>9.8936189324176258</v>
      </c>
      <c r="BF170" s="695">
        <f t="shared" si="67"/>
        <v>9.8936189324176258</v>
      </c>
      <c r="BG170" s="695">
        <f t="shared" si="67"/>
        <v>9.8936189324176258</v>
      </c>
      <c r="BH170" s="695">
        <f t="shared" si="67"/>
        <v>9.8936189324176258</v>
      </c>
      <c r="BI170" s="695">
        <f t="shared" si="67"/>
        <v>9.8936189324176258</v>
      </c>
      <c r="BJ170" s="695">
        <f t="shared" si="68"/>
        <v>9.8936189324176258</v>
      </c>
      <c r="BK170" s="695">
        <f t="shared" si="68"/>
        <v>9.8936189324176258</v>
      </c>
      <c r="BL170" s="695">
        <f t="shared" si="68"/>
        <v>9.8936189324176258</v>
      </c>
      <c r="BM170" s="695">
        <f t="shared" si="68"/>
        <v>9.8936189324176258</v>
      </c>
      <c r="BN170" s="699">
        <f t="shared" si="68"/>
        <v>9.8936189324176258</v>
      </c>
      <c r="BO170" s="699">
        <f t="shared" si="68"/>
        <v>9.8936189324176258</v>
      </c>
      <c r="BP170" s="699">
        <f t="shared" si="68"/>
        <v>9.8936189324176258</v>
      </c>
      <c r="BQ170" s="699">
        <f t="shared" si="68"/>
        <v>9.8936189324176258</v>
      </c>
      <c r="BR170" s="699">
        <f t="shared" si="68"/>
        <v>9.8936189324176258</v>
      </c>
      <c r="BS170" s="699">
        <f t="shared" si="68"/>
        <v>9.8936189324176258</v>
      </c>
    </row>
    <row r="171" spans="1:71" s="18" customFormat="1" ht="12.75" customHeight="1">
      <c r="A171" s="677">
        <v>0</v>
      </c>
      <c r="B171" s="681" t="s">
        <v>691</v>
      </c>
      <c r="C171" s="682" t="s">
        <v>692</v>
      </c>
      <c r="D171" s="684" t="s">
        <v>422</v>
      </c>
      <c r="E171" s="682"/>
      <c r="F171" s="686">
        <v>6.55</v>
      </c>
      <c r="G171" s="690">
        <f>F171*(1+EIA_AEO_OilForecast_2026!D$16)</f>
        <v>5.0156672960489663</v>
      </c>
      <c r="H171" s="690">
        <f>G171*(1+EIA_AEO_OilForecast_2026!E$16)</f>
        <v>5.7074479251497543</v>
      </c>
      <c r="I171" s="690">
        <f>H171*(1+EIA_AEO_OilForecast_2026!F$16)</f>
        <v>6.1161483814016524</v>
      </c>
      <c r="J171" s="690">
        <f>I171*(1+EIA_AEO_OilForecast_2026!G$16)</f>
        <v>6.3771177306846996</v>
      </c>
      <c r="K171" s="690">
        <f>J171*(1+EIA_AEO_OilForecast_2026!H$16)</f>
        <v>6.5469815790055756</v>
      </c>
      <c r="L171" s="690">
        <f>K171*(1+EIA_AEO_OilForecast_2026!I$16)</f>
        <v>6.4646044844997013</v>
      </c>
      <c r="M171" s="690">
        <f>L171*(1+EIA_AEO_OilForecast_2026!J$16)</f>
        <v>6.5325231795669927</v>
      </c>
      <c r="N171" s="690">
        <f>M171*(1+EIA_AEO_OilForecast_2026!K$16)</f>
        <v>6.6718753581748311</v>
      </c>
      <c r="O171" s="690">
        <f>N171*(1+EIA_AEO_OilForecast_2026!L$16)</f>
        <v>6.800942665886474</v>
      </c>
      <c r="P171" s="690">
        <f>O171*(1+EIA_AEO_OilForecast_2026!M$16)</f>
        <v>6.8587338356326901</v>
      </c>
      <c r="Q171" s="690">
        <f>P171*(1+EIA_AEO_OilForecast_2026!N$16)</f>
        <v>6.9524595174467594</v>
      </c>
      <c r="R171" s="690">
        <f>Q171*(1+EIA_AEO_OilForecast_2026!O$16)</f>
        <v>7.0519275587004557</v>
      </c>
      <c r="S171" s="690">
        <f>R171*(1+EIA_AEO_OilForecast_2026!P$16)</f>
        <v>7.1370659926444722</v>
      </c>
      <c r="T171" s="690">
        <f>S171*(1+EIA_AEO_OilForecast_2026!Q$16)</f>
        <v>7.1831157641163621</v>
      </c>
      <c r="U171" s="690">
        <f>T171*(1+EIA_AEO_OilForecast_2026!R$16)</f>
        <v>7.2515015694341391</v>
      </c>
      <c r="V171" s="690">
        <f>U171*(1+EIA_AEO_OilForecast_2026!S$16)</f>
        <v>7.3439854779585492</v>
      </c>
      <c r="W171" s="690">
        <f>V171*(1+EIA_AEO_OilForecast_2026!T$16)</f>
        <v>7.3815500499685323</v>
      </c>
      <c r="X171" s="690">
        <f>W171*(1+EIA_AEO_OilForecast_2026!U$16)</f>
        <v>7.4688976560033629</v>
      </c>
      <c r="Y171" s="690">
        <f>X171*(1+EIA_AEO_OilForecast_2026!V$16)</f>
        <v>7.5647488603756603</v>
      </c>
      <c r="Z171" s="690">
        <f>Y171*(1+EIA_AEO_OilForecast_2026!W$16)</f>
        <v>7.7753310289495765</v>
      </c>
      <c r="AA171" s="690">
        <f>Z171*(1+EIA_AEO_OilForecast_2026!X$16)</f>
        <v>7.8969686093064144</v>
      </c>
      <c r="AB171" s="690">
        <f>AA171*(1+EIA_AEO_OilForecast_2026!Y$16)</f>
        <v>8.0166885844528508</v>
      </c>
      <c r="AC171" s="690">
        <f>AB171*(1+EIA_AEO_OilForecast_2026!Z$16)</f>
        <v>8.1456208665367704</v>
      </c>
      <c r="AD171" s="690">
        <f>AC171*(1+EIA_AEO_OilForecast_2026!AA$16)</f>
        <v>8.2464219716757885</v>
      </c>
      <c r="AE171" s="690">
        <f>AD171*(1+EIA_AEO_OilForecast_2026!AB$16)</f>
        <v>8.4050848258541446</v>
      </c>
      <c r="AF171" s="694">
        <f t="shared" si="65"/>
        <v>8.4050848258541446</v>
      </c>
      <c r="AG171" s="694">
        <f t="shared" si="65"/>
        <v>8.4050848258541446</v>
      </c>
      <c r="AH171" s="694">
        <f t="shared" si="65"/>
        <v>8.4050848258541446</v>
      </c>
      <c r="AI171" s="694">
        <f t="shared" si="65"/>
        <v>8.4050848258541446</v>
      </c>
      <c r="AJ171" s="694">
        <f t="shared" si="65"/>
        <v>8.4050848258541446</v>
      </c>
      <c r="AK171" s="694">
        <f t="shared" si="65"/>
        <v>8.4050848258541446</v>
      </c>
      <c r="AL171" s="694">
        <f t="shared" si="65"/>
        <v>8.4050848258541446</v>
      </c>
      <c r="AM171" s="694">
        <f t="shared" si="65"/>
        <v>8.4050848258541446</v>
      </c>
      <c r="AN171" s="694">
        <f t="shared" si="65"/>
        <v>8.4050848258541446</v>
      </c>
      <c r="AO171" s="694">
        <f t="shared" si="65"/>
        <v>8.4050848258541446</v>
      </c>
      <c r="AP171" s="694">
        <f t="shared" si="66"/>
        <v>8.4050848258541446</v>
      </c>
      <c r="AQ171" s="694">
        <f t="shared" si="66"/>
        <v>8.4050848258541446</v>
      </c>
      <c r="AR171" s="694">
        <f t="shared" si="66"/>
        <v>8.4050848258541446</v>
      </c>
      <c r="AS171" s="694">
        <f t="shared" si="66"/>
        <v>8.4050848258541446</v>
      </c>
      <c r="AT171" s="694">
        <f t="shared" si="66"/>
        <v>8.4050848258541446</v>
      </c>
      <c r="AU171" s="694">
        <f t="shared" si="66"/>
        <v>8.4050848258541446</v>
      </c>
      <c r="AV171" s="694">
        <f t="shared" si="66"/>
        <v>8.4050848258541446</v>
      </c>
      <c r="AW171" s="694">
        <f t="shared" si="66"/>
        <v>8.4050848258541446</v>
      </c>
      <c r="AX171" s="694">
        <f t="shared" si="66"/>
        <v>8.4050848258541446</v>
      </c>
      <c r="AY171" s="694">
        <f t="shared" si="66"/>
        <v>8.4050848258541446</v>
      </c>
      <c r="AZ171" s="694">
        <f t="shared" si="67"/>
        <v>8.4050848258541446</v>
      </c>
      <c r="BA171" s="694">
        <f t="shared" si="67"/>
        <v>8.4050848258541446</v>
      </c>
      <c r="BB171" s="694">
        <f t="shared" si="67"/>
        <v>8.4050848258541446</v>
      </c>
      <c r="BC171" s="694">
        <f t="shared" si="67"/>
        <v>8.4050848258541446</v>
      </c>
      <c r="BD171" s="694">
        <f t="shared" si="67"/>
        <v>8.4050848258541446</v>
      </c>
      <c r="BE171" s="694">
        <f t="shared" si="67"/>
        <v>8.4050848258541446</v>
      </c>
      <c r="BF171" s="694">
        <f t="shared" si="67"/>
        <v>8.4050848258541446</v>
      </c>
      <c r="BG171" s="694">
        <f t="shared" si="67"/>
        <v>8.4050848258541446</v>
      </c>
      <c r="BH171" s="694">
        <f t="shared" si="67"/>
        <v>8.4050848258541446</v>
      </c>
      <c r="BI171" s="694">
        <f t="shared" si="67"/>
        <v>8.4050848258541446</v>
      </c>
      <c r="BJ171" s="694">
        <f t="shared" si="68"/>
        <v>8.4050848258541446</v>
      </c>
      <c r="BK171" s="694">
        <f t="shared" si="68"/>
        <v>8.4050848258541446</v>
      </c>
      <c r="BL171" s="694">
        <f t="shared" si="68"/>
        <v>8.4050848258541446</v>
      </c>
      <c r="BM171" s="694">
        <f t="shared" si="68"/>
        <v>8.4050848258541446</v>
      </c>
      <c r="BN171" s="698">
        <f t="shared" si="68"/>
        <v>8.4050848258541446</v>
      </c>
      <c r="BO171" s="698">
        <f t="shared" si="68"/>
        <v>8.4050848258541446</v>
      </c>
      <c r="BP171" s="698">
        <f t="shared" si="68"/>
        <v>8.4050848258541446</v>
      </c>
      <c r="BQ171" s="698">
        <f t="shared" si="68"/>
        <v>8.4050848258541446</v>
      </c>
      <c r="BR171" s="698">
        <f t="shared" si="68"/>
        <v>8.4050848258541446</v>
      </c>
      <c r="BS171" s="698">
        <f t="shared" si="68"/>
        <v>8.4050848258541446</v>
      </c>
    </row>
    <row r="172" spans="1:71" s="63" customFormat="1" ht="12.75" customHeight="1">
      <c r="A172" s="678">
        <v>0</v>
      </c>
      <c r="B172" s="680" t="s">
        <v>441</v>
      </c>
      <c r="C172" s="492" t="s">
        <v>693</v>
      </c>
      <c r="D172" s="683" t="s">
        <v>422</v>
      </c>
      <c r="E172" s="492"/>
      <c r="F172" s="687">
        <v>4.47</v>
      </c>
      <c r="G172" s="691">
        <f>F172*(1+EIA_AEO_OilForecast_2026!D$16)</f>
        <v>3.4229057730288366</v>
      </c>
      <c r="H172" s="691">
        <f>G172*(1+EIA_AEO_OilForecast_2026!E$16)</f>
        <v>3.8950064466289165</v>
      </c>
      <c r="I172" s="691">
        <f>H172*(1+EIA_AEO_OilForecast_2026!F$16)</f>
        <v>4.1739211091397541</v>
      </c>
      <c r="J172" s="691">
        <f>I172*(1+EIA_AEO_OilForecast_2026!G$16)</f>
        <v>4.3520177490321545</v>
      </c>
      <c r="K172" s="691">
        <f>J172*(1+EIA_AEO_OilForecast_2026!H$16)</f>
        <v>4.4679401004816688</v>
      </c>
      <c r="L172" s="691">
        <f>K172*(1+EIA_AEO_OilForecast_2026!I$16)</f>
        <v>4.4117224497272778</v>
      </c>
      <c r="M172" s="691">
        <f>L172*(1+EIA_AEO_OilForecast_2026!J$16)</f>
        <v>4.4580730706357956</v>
      </c>
      <c r="N172" s="691">
        <f>M172*(1+EIA_AEO_OilForecast_2026!K$16)</f>
        <v>4.5531729543574802</v>
      </c>
      <c r="O172" s="691">
        <f>N172*(1+EIA_AEO_OilForecast_2026!L$16)</f>
        <v>4.6412540025209985</v>
      </c>
      <c r="P172" s="691">
        <f>O172*(1+EIA_AEO_OilForecast_2026!M$16)</f>
        <v>4.6806931672180347</v>
      </c>
      <c r="Q172" s="691">
        <f>P172*(1+EIA_AEO_OilForecast_2026!N$16)</f>
        <v>4.7446555790819875</v>
      </c>
      <c r="R172" s="691">
        <f>Q172*(1+EIA_AEO_OilForecast_2026!O$16)</f>
        <v>4.812536822502449</v>
      </c>
      <c r="S172" s="691">
        <f>R172*(1+EIA_AEO_OilForecast_2026!P$16)</f>
        <v>4.8706389293314185</v>
      </c>
      <c r="T172" s="691">
        <f>S172*(1+EIA_AEO_OilForecast_2026!Q$16)</f>
        <v>4.9020652619236857</v>
      </c>
      <c r="U172" s="691">
        <f>T172*(1+EIA_AEO_OilForecast_2026!R$16)</f>
        <v>4.9487346588352068</v>
      </c>
      <c r="V172" s="691">
        <f>U172*(1+EIA_AEO_OilForecast_2026!S$16)</f>
        <v>5.0118496315228578</v>
      </c>
      <c r="W172" s="691">
        <f>V172*(1+EIA_AEO_OilForecast_2026!T$16)</f>
        <v>5.0374853012762353</v>
      </c>
      <c r="X172" s="691">
        <f>W172*(1+EIA_AEO_OilForecast_2026!U$16)</f>
        <v>5.0970950415778677</v>
      </c>
      <c r="Y172" s="691">
        <f>X172*(1+EIA_AEO_OilForecast_2026!V$16)</f>
        <v>5.1625080008975885</v>
      </c>
      <c r="Z172" s="691">
        <f>Y172*(1+EIA_AEO_OilForecast_2026!W$16)</f>
        <v>5.3062182747182609</v>
      </c>
      <c r="AA172" s="691">
        <f>Z172*(1+EIA_AEO_OilForecast_2026!X$16)</f>
        <v>5.3892289593281948</v>
      </c>
      <c r="AB172" s="691">
        <f>AA172*(1+EIA_AEO_OilForecast_2026!Y$16)</f>
        <v>5.4709309881685879</v>
      </c>
      <c r="AC172" s="691">
        <f>AB172*(1+EIA_AEO_OilForecast_2026!Z$16)</f>
        <v>5.5589198890716593</v>
      </c>
      <c r="AD172" s="691">
        <f>AC172*(1+EIA_AEO_OilForecast_2026!AA$16)</f>
        <v>5.6277108722734006</v>
      </c>
      <c r="AE172" s="691">
        <f>AD172*(1+EIA_AEO_OilForecast_2026!AB$16)</f>
        <v>5.7359891864989345</v>
      </c>
      <c r="AF172" s="695">
        <f t="shared" si="65"/>
        <v>5.7359891864989345</v>
      </c>
      <c r="AG172" s="695">
        <f t="shared" si="65"/>
        <v>5.7359891864989345</v>
      </c>
      <c r="AH172" s="695">
        <f t="shared" si="65"/>
        <v>5.7359891864989345</v>
      </c>
      <c r="AI172" s="695">
        <f t="shared" si="65"/>
        <v>5.7359891864989345</v>
      </c>
      <c r="AJ172" s="695">
        <f t="shared" si="65"/>
        <v>5.7359891864989345</v>
      </c>
      <c r="AK172" s="695">
        <f t="shared" si="65"/>
        <v>5.7359891864989345</v>
      </c>
      <c r="AL172" s="695">
        <f t="shared" si="65"/>
        <v>5.7359891864989345</v>
      </c>
      <c r="AM172" s="695">
        <f t="shared" si="65"/>
        <v>5.7359891864989345</v>
      </c>
      <c r="AN172" s="695">
        <f t="shared" si="65"/>
        <v>5.7359891864989345</v>
      </c>
      <c r="AO172" s="695">
        <f t="shared" si="65"/>
        <v>5.7359891864989345</v>
      </c>
      <c r="AP172" s="695">
        <f t="shared" si="66"/>
        <v>5.7359891864989345</v>
      </c>
      <c r="AQ172" s="695">
        <f t="shared" si="66"/>
        <v>5.7359891864989345</v>
      </c>
      <c r="AR172" s="695">
        <f t="shared" si="66"/>
        <v>5.7359891864989345</v>
      </c>
      <c r="AS172" s="695">
        <f t="shared" si="66"/>
        <v>5.7359891864989345</v>
      </c>
      <c r="AT172" s="695">
        <f t="shared" si="66"/>
        <v>5.7359891864989345</v>
      </c>
      <c r="AU172" s="695">
        <f t="shared" si="66"/>
        <v>5.7359891864989345</v>
      </c>
      <c r="AV172" s="695">
        <f t="shared" si="66"/>
        <v>5.7359891864989345</v>
      </c>
      <c r="AW172" s="695">
        <f t="shared" si="66"/>
        <v>5.7359891864989345</v>
      </c>
      <c r="AX172" s="695">
        <f t="shared" si="66"/>
        <v>5.7359891864989345</v>
      </c>
      <c r="AY172" s="695">
        <f t="shared" si="66"/>
        <v>5.7359891864989345</v>
      </c>
      <c r="AZ172" s="695">
        <f t="shared" si="67"/>
        <v>5.7359891864989345</v>
      </c>
      <c r="BA172" s="695">
        <f t="shared" si="67"/>
        <v>5.7359891864989345</v>
      </c>
      <c r="BB172" s="695">
        <f t="shared" si="67"/>
        <v>5.7359891864989345</v>
      </c>
      <c r="BC172" s="695">
        <f t="shared" si="67"/>
        <v>5.7359891864989345</v>
      </c>
      <c r="BD172" s="695">
        <f t="shared" si="67"/>
        <v>5.7359891864989345</v>
      </c>
      <c r="BE172" s="695">
        <f t="shared" si="67"/>
        <v>5.7359891864989345</v>
      </c>
      <c r="BF172" s="695">
        <f t="shared" si="67"/>
        <v>5.7359891864989345</v>
      </c>
      <c r="BG172" s="695">
        <f t="shared" si="67"/>
        <v>5.7359891864989345</v>
      </c>
      <c r="BH172" s="695">
        <f t="shared" si="67"/>
        <v>5.7359891864989345</v>
      </c>
      <c r="BI172" s="695">
        <f t="shared" si="67"/>
        <v>5.7359891864989345</v>
      </c>
      <c r="BJ172" s="695">
        <f t="shared" si="68"/>
        <v>5.7359891864989345</v>
      </c>
      <c r="BK172" s="695">
        <f t="shared" si="68"/>
        <v>5.7359891864989345</v>
      </c>
      <c r="BL172" s="695">
        <f t="shared" si="68"/>
        <v>5.7359891864989345</v>
      </c>
      <c r="BM172" s="695">
        <f t="shared" si="68"/>
        <v>5.7359891864989345</v>
      </c>
      <c r="BN172" s="699">
        <f t="shared" si="68"/>
        <v>5.7359891864989345</v>
      </c>
      <c r="BO172" s="699">
        <f t="shared" si="68"/>
        <v>5.7359891864989345</v>
      </c>
      <c r="BP172" s="699">
        <f t="shared" si="68"/>
        <v>5.7359891864989345</v>
      </c>
      <c r="BQ172" s="699">
        <f t="shared" si="68"/>
        <v>5.7359891864989345</v>
      </c>
      <c r="BR172" s="699">
        <f t="shared" si="68"/>
        <v>5.7359891864989345</v>
      </c>
      <c r="BS172" s="699">
        <f t="shared" si="68"/>
        <v>5.7359891864989345</v>
      </c>
    </row>
    <row r="173" spans="1:71" s="18" customFormat="1" ht="12.75" customHeight="1">
      <c r="A173" s="677">
        <v>0</v>
      </c>
      <c r="B173" s="681" t="s">
        <v>494</v>
      </c>
      <c r="C173" s="682" t="s">
        <v>694</v>
      </c>
      <c r="D173" s="684" t="s">
        <v>419</v>
      </c>
      <c r="E173" s="682"/>
      <c r="F173" s="686">
        <v>4.6600539999999997</v>
      </c>
      <c r="G173" s="690">
        <f>F173*(1+EIA_AEO_OilForecast_2026!D$16)</f>
        <v>3.5684397626904074</v>
      </c>
      <c r="H173" s="690">
        <f>G173*(1+EIA_AEO_OilForecast_2026!E$16)</f>
        <v>4.0606130585321853</v>
      </c>
      <c r="I173" s="690">
        <f>H173*(1+EIA_AEO_OilForecast_2026!F$16)</f>
        <v>4.351386523564015</v>
      </c>
      <c r="J173" s="690">
        <f>I173*(1+EIA_AEO_OilForecast_2026!G$16)</f>
        <v>4.5370554182210929</v>
      </c>
      <c r="K173" s="690">
        <f>J173*(1+EIA_AEO_OilForecast_2026!H$16)</f>
        <v>4.6579065183467563</v>
      </c>
      <c r="L173" s="690">
        <f>K173*(1+EIA_AEO_OilForecast_2026!I$16)</f>
        <v>4.5992986238795073</v>
      </c>
      <c r="M173" s="690">
        <f>L173*(1+EIA_AEO_OilForecast_2026!J$16)</f>
        <v>4.6476199653486843</v>
      </c>
      <c r="N173" s="690">
        <f>M173*(1+EIA_AEO_OilForecast_2026!K$16)</f>
        <v>4.7467632748647404</v>
      </c>
      <c r="O173" s="690">
        <f>N173*(1+EIA_AEO_OilForecast_2026!L$16)</f>
        <v>4.8385893242648734</v>
      </c>
      <c r="P173" s="690">
        <f>O173*(1+EIA_AEO_OilForecast_2026!M$16)</f>
        <v>4.8797053504848016</v>
      </c>
      <c r="Q173" s="690">
        <f>P173*(1+EIA_AEO_OilForecast_2026!N$16)</f>
        <v>4.9463872952848593</v>
      </c>
      <c r="R173" s="690">
        <f>Q173*(1+EIA_AEO_OilForecast_2026!O$16)</f>
        <v>5.0171546912415694</v>
      </c>
      <c r="S173" s="690">
        <f>R173*(1+EIA_AEO_OilForecast_2026!P$16)</f>
        <v>5.0777271644712716</v>
      </c>
      <c r="T173" s="690">
        <f>S173*(1+EIA_AEO_OilForecast_2026!Q$16)</f>
        <v>5.1104896716081676</v>
      </c>
      <c r="U173" s="690">
        <f>T173*(1+EIA_AEO_OilForecast_2026!R$16)</f>
        <v>5.1591433426943247</v>
      </c>
      <c r="V173" s="690">
        <f>U173*(1+EIA_AEO_OilForecast_2026!S$16)</f>
        <v>5.2249418171759752</v>
      </c>
      <c r="W173" s="690">
        <f>V173*(1+EIA_AEO_OilForecast_2026!T$16)</f>
        <v>5.251667455962755</v>
      </c>
      <c r="X173" s="690">
        <f>W173*(1+EIA_AEO_OilForecast_2026!U$16)</f>
        <v>5.3138116637326842</v>
      </c>
      <c r="Y173" s="690">
        <f>X173*(1+EIA_AEO_OilForecast_2026!V$16)</f>
        <v>5.3820058298914537</v>
      </c>
      <c r="Z173" s="690">
        <f>Y173*(1+EIA_AEO_OilForecast_2026!W$16)</f>
        <v>5.5318263301955071</v>
      </c>
      <c r="AA173" s="690">
        <f>Z173*(1+EIA_AEO_OilForecast_2026!X$16)</f>
        <v>5.6183664359805769</v>
      </c>
      <c r="AB173" s="690">
        <f>AA173*(1+EIA_AEO_OilForecast_2026!Y$16)</f>
        <v>5.7035422449975322</v>
      </c>
      <c r="AC173" s="690">
        <f>AB173*(1+EIA_AEO_OilForecast_2026!Z$16)</f>
        <v>5.7952722292500969</v>
      </c>
      <c r="AD173" s="690">
        <f>AC173*(1+EIA_AEO_OilForecast_2026!AA$16)</f>
        <v>5.8669880450069671</v>
      </c>
      <c r="AE173" s="690">
        <f>AD173*(1+EIA_AEO_OilForecast_2026!AB$16)</f>
        <v>5.979870101230671</v>
      </c>
      <c r="AF173" s="694">
        <f t="shared" si="65"/>
        <v>5.979870101230671</v>
      </c>
      <c r="AG173" s="694">
        <f t="shared" si="65"/>
        <v>5.979870101230671</v>
      </c>
      <c r="AH173" s="694">
        <f t="shared" si="65"/>
        <v>5.979870101230671</v>
      </c>
      <c r="AI173" s="694">
        <f t="shared" si="65"/>
        <v>5.979870101230671</v>
      </c>
      <c r="AJ173" s="694">
        <f t="shared" si="65"/>
        <v>5.979870101230671</v>
      </c>
      <c r="AK173" s="694">
        <f t="shared" si="65"/>
        <v>5.979870101230671</v>
      </c>
      <c r="AL173" s="694">
        <f t="shared" si="65"/>
        <v>5.979870101230671</v>
      </c>
      <c r="AM173" s="694">
        <f t="shared" si="65"/>
        <v>5.979870101230671</v>
      </c>
      <c r="AN173" s="694">
        <f t="shared" si="65"/>
        <v>5.979870101230671</v>
      </c>
      <c r="AO173" s="694">
        <f t="shared" si="65"/>
        <v>5.979870101230671</v>
      </c>
      <c r="AP173" s="694">
        <f t="shared" si="66"/>
        <v>5.979870101230671</v>
      </c>
      <c r="AQ173" s="694">
        <f t="shared" si="66"/>
        <v>5.979870101230671</v>
      </c>
      <c r="AR173" s="694">
        <f t="shared" si="66"/>
        <v>5.979870101230671</v>
      </c>
      <c r="AS173" s="694">
        <f t="shared" si="66"/>
        <v>5.979870101230671</v>
      </c>
      <c r="AT173" s="694">
        <f t="shared" si="66"/>
        <v>5.979870101230671</v>
      </c>
      <c r="AU173" s="694">
        <f t="shared" si="66"/>
        <v>5.979870101230671</v>
      </c>
      <c r="AV173" s="694">
        <f t="shared" si="66"/>
        <v>5.979870101230671</v>
      </c>
      <c r="AW173" s="694">
        <f t="shared" si="66"/>
        <v>5.979870101230671</v>
      </c>
      <c r="AX173" s="694">
        <f t="shared" si="66"/>
        <v>5.979870101230671</v>
      </c>
      <c r="AY173" s="694">
        <f t="shared" si="66"/>
        <v>5.979870101230671</v>
      </c>
      <c r="AZ173" s="694">
        <f t="shared" si="67"/>
        <v>5.979870101230671</v>
      </c>
      <c r="BA173" s="694">
        <f t="shared" si="67"/>
        <v>5.979870101230671</v>
      </c>
      <c r="BB173" s="694">
        <f t="shared" si="67"/>
        <v>5.979870101230671</v>
      </c>
      <c r="BC173" s="694">
        <f t="shared" si="67"/>
        <v>5.979870101230671</v>
      </c>
      <c r="BD173" s="694">
        <f t="shared" si="67"/>
        <v>5.979870101230671</v>
      </c>
      <c r="BE173" s="694">
        <f t="shared" si="67"/>
        <v>5.979870101230671</v>
      </c>
      <c r="BF173" s="694">
        <f t="shared" si="67"/>
        <v>5.979870101230671</v>
      </c>
      <c r="BG173" s="694">
        <f t="shared" si="67"/>
        <v>5.979870101230671</v>
      </c>
      <c r="BH173" s="694">
        <f t="shared" si="67"/>
        <v>5.979870101230671</v>
      </c>
      <c r="BI173" s="694">
        <f t="shared" si="67"/>
        <v>5.979870101230671</v>
      </c>
      <c r="BJ173" s="694">
        <f t="shared" si="68"/>
        <v>5.979870101230671</v>
      </c>
      <c r="BK173" s="694">
        <f t="shared" si="68"/>
        <v>5.979870101230671</v>
      </c>
      <c r="BL173" s="694">
        <f t="shared" si="68"/>
        <v>5.979870101230671</v>
      </c>
      <c r="BM173" s="694">
        <f t="shared" si="68"/>
        <v>5.979870101230671</v>
      </c>
      <c r="BN173" s="698">
        <f t="shared" si="68"/>
        <v>5.979870101230671</v>
      </c>
      <c r="BO173" s="698">
        <f t="shared" si="68"/>
        <v>5.979870101230671</v>
      </c>
      <c r="BP173" s="698">
        <f t="shared" si="68"/>
        <v>5.979870101230671</v>
      </c>
      <c r="BQ173" s="698">
        <f t="shared" si="68"/>
        <v>5.979870101230671</v>
      </c>
      <c r="BR173" s="698">
        <f t="shared" si="68"/>
        <v>5.979870101230671</v>
      </c>
      <c r="BS173" s="698">
        <f t="shared" si="68"/>
        <v>5.979870101230671</v>
      </c>
    </row>
    <row r="174" spans="1:71" s="63" customFormat="1" ht="12.75" customHeight="1">
      <c r="A174" s="678">
        <v>0</v>
      </c>
      <c r="B174" s="680" t="s">
        <v>695</v>
      </c>
      <c r="C174" s="492" t="s">
        <v>696</v>
      </c>
      <c r="D174" s="683" t="s">
        <v>427</v>
      </c>
      <c r="E174" s="492"/>
      <c r="F174" s="687">
        <v>5.5721809999999996</v>
      </c>
      <c r="G174" s="691">
        <f>F174*(1+EIA_AEO_OilForecast_2026!D$16)</f>
        <v>4.2669016808191484</v>
      </c>
      <c r="H174" s="691">
        <f>G174*(1+EIA_AEO_OilForecast_2026!E$16)</f>
        <v>4.8554096010700585</v>
      </c>
      <c r="I174" s="691">
        <f>H174*(1+EIA_AEO_OilForecast_2026!F$16)</f>
        <v>5.2030970693171055</v>
      </c>
      <c r="J174" s="691">
        <f>I174*(1+EIA_AEO_OilForecast_2026!G$16)</f>
        <v>5.4251075196464731</v>
      </c>
      <c r="K174" s="691">
        <f>J174*(1+EIA_AEO_OilForecast_2026!H$16)</f>
        <v>5.5696131850205903</v>
      </c>
      <c r="L174" s="691">
        <f>K174*(1+EIA_AEO_OilForecast_2026!I$16)</f>
        <v>5.4995337833655</v>
      </c>
      <c r="M174" s="691">
        <f>L174*(1+EIA_AEO_OilForecast_2026!J$16)</f>
        <v>5.5573132127088218</v>
      </c>
      <c r="N174" s="691">
        <f>M174*(1+EIA_AEO_OilForecast_2026!K$16)</f>
        <v>5.67586215346412</v>
      </c>
      <c r="O174" s="691">
        <f>N174*(1+EIA_AEO_OilForecast_2026!L$16)</f>
        <v>5.7856616038079327</v>
      </c>
      <c r="P174" s="691">
        <f>O174*(1+EIA_AEO_OilForecast_2026!M$16)</f>
        <v>5.8348253989266565</v>
      </c>
      <c r="Q174" s="691">
        <f>P174*(1+EIA_AEO_OilForecast_2026!N$16)</f>
        <v>5.9145592101352671</v>
      </c>
      <c r="R174" s="691">
        <f>Q174*(1+EIA_AEO_OilForecast_2026!O$16)</f>
        <v>5.9991781306819947</v>
      </c>
      <c r="S174" s="691">
        <f>R174*(1+EIA_AEO_OilForecast_2026!P$16)</f>
        <v>6.0716066442686518</v>
      </c>
      <c r="T174" s="691">
        <f>S174*(1+EIA_AEO_OilForecast_2026!Q$16)</f>
        <v>6.1107818597877364</v>
      </c>
      <c r="U174" s="691">
        <f>T174*(1+EIA_AEO_OilForecast_2026!R$16)</f>
        <v>6.1689586666673417</v>
      </c>
      <c r="V174" s="691">
        <f>U174*(1+EIA_AEO_OilForecast_2026!S$16)</f>
        <v>6.2476360831384037</v>
      </c>
      <c r="W174" s="691">
        <f>V174*(1+EIA_AEO_OilForecast_2026!T$16)</f>
        <v>6.2795928151120162</v>
      </c>
      <c r="X174" s="691">
        <f>W174*(1+EIA_AEO_OilForecast_2026!U$16)</f>
        <v>6.3539007037750341</v>
      </c>
      <c r="Y174" s="691">
        <f>X174*(1+EIA_AEO_OilForecast_2026!V$16)</f>
        <v>6.4354427281766267</v>
      </c>
      <c r="Z174" s="691">
        <f>Y174*(1+EIA_AEO_OilForecast_2026!W$16)</f>
        <v>6.6145880653775997</v>
      </c>
      <c r="AA174" s="691">
        <f>Z174*(1+EIA_AEO_OilForecast_2026!X$16)</f>
        <v>6.7180669377669657</v>
      </c>
      <c r="AB174" s="691">
        <f>AA174*(1+EIA_AEO_OilForecast_2026!Y$16)</f>
        <v>6.8199144752984848</v>
      </c>
      <c r="AC174" s="691">
        <f>AB174*(1+EIA_AEO_OilForecast_2026!Z$16)</f>
        <v>6.9295990573617914</v>
      </c>
      <c r="AD174" s="691">
        <f>AC174*(1+EIA_AEO_OilForecast_2026!AA$16)</f>
        <v>7.0153520348937963</v>
      </c>
      <c r="AE174" s="691">
        <f>AD174*(1+EIA_AEO_OilForecast_2026!AB$16)</f>
        <v>7.1503288503836293</v>
      </c>
      <c r="AF174" s="695">
        <f t="shared" si="65"/>
        <v>7.1503288503836293</v>
      </c>
      <c r="AG174" s="695">
        <f t="shared" si="65"/>
        <v>7.1503288503836293</v>
      </c>
      <c r="AH174" s="695">
        <f t="shared" si="65"/>
        <v>7.1503288503836293</v>
      </c>
      <c r="AI174" s="695">
        <f t="shared" si="65"/>
        <v>7.1503288503836293</v>
      </c>
      <c r="AJ174" s="695">
        <f t="shared" si="65"/>
        <v>7.1503288503836293</v>
      </c>
      <c r="AK174" s="695">
        <f t="shared" si="65"/>
        <v>7.1503288503836293</v>
      </c>
      <c r="AL174" s="695">
        <f t="shared" si="65"/>
        <v>7.1503288503836293</v>
      </c>
      <c r="AM174" s="695">
        <f t="shared" si="65"/>
        <v>7.1503288503836293</v>
      </c>
      <c r="AN174" s="695">
        <f t="shared" si="65"/>
        <v>7.1503288503836293</v>
      </c>
      <c r="AO174" s="695">
        <f t="shared" si="65"/>
        <v>7.1503288503836293</v>
      </c>
      <c r="AP174" s="695">
        <f t="shared" si="66"/>
        <v>7.1503288503836293</v>
      </c>
      <c r="AQ174" s="695">
        <f t="shared" si="66"/>
        <v>7.1503288503836293</v>
      </c>
      <c r="AR174" s="695">
        <f t="shared" si="66"/>
        <v>7.1503288503836293</v>
      </c>
      <c r="AS174" s="695">
        <f t="shared" si="66"/>
        <v>7.1503288503836293</v>
      </c>
      <c r="AT174" s="695">
        <f t="shared" si="66"/>
        <v>7.1503288503836293</v>
      </c>
      <c r="AU174" s="695">
        <f t="shared" si="66"/>
        <v>7.1503288503836293</v>
      </c>
      <c r="AV174" s="695">
        <f t="shared" si="66"/>
        <v>7.1503288503836293</v>
      </c>
      <c r="AW174" s="695">
        <f t="shared" si="66"/>
        <v>7.1503288503836293</v>
      </c>
      <c r="AX174" s="695">
        <f t="shared" si="66"/>
        <v>7.1503288503836293</v>
      </c>
      <c r="AY174" s="695">
        <f t="shared" si="66"/>
        <v>7.1503288503836293</v>
      </c>
      <c r="AZ174" s="695">
        <f t="shared" si="67"/>
        <v>7.1503288503836293</v>
      </c>
      <c r="BA174" s="695">
        <f t="shared" si="67"/>
        <v>7.1503288503836293</v>
      </c>
      <c r="BB174" s="695">
        <f t="shared" si="67"/>
        <v>7.1503288503836293</v>
      </c>
      <c r="BC174" s="695">
        <f t="shared" si="67"/>
        <v>7.1503288503836293</v>
      </c>
      <c r="BD174" s="695">
        <f t="shared" si="67"/>
        <v>7.1503288503836293</v>
      </c>
      <c r="BE174" s="695">
        <f t="shared" si="67"/>
        <v>7.1503288503836293</v>
      </c>
      <c r="BF174" s="695">
        <f t="shared" si="67"/>
        <v>7.1503288503836293</v>
      </c>
      <c r="BG174" s="695">
        <f t="shared" si="67"/>
        <v>7.1503288503836293</v>
      </c>
      <c r="BH174" s="695">
        <f t="shared" si="67"/>
        <v>7.1503288503836293</v>
      </c>
      <c r="BI174" s="695">
        <f t="shared" si="67"/>
        <v>7.1503288503836293</v>
      </c>
      <c r="BJ174" s="695">
        <f t="shared" si="68"/>
        <v>7.1503288503836293</v>
      </c>
      <c r="BK174" s="695">
        <f t="shared" si="68"/>
        <v>7.1503288503836293</v>
      </c>
      <c r="BL174" s="695">
        <f t="shared" si="68"/>
        <v>7.1503288503836293</v>
      </c>
      <c r="BM174" s="695">
        <f t="shared" si="68"/>
        <v>7.1503288503836293</v>
      </c>
      <c r="BN174" s="699">
        <f t="shared" si="68"/>
        <v>7.1503288503836293</v>
      </c>
      <c r="BO174" s="699">
        <f t="shared" si="68"/>
        <v>7.1503288503836293</v>
      </c>
      <c r="BP174" s="699">
        <f t="shared" si="68"/>
        <v>7.1503288503836293</v>
      </c>
      <c r="BQ174" s="699">
        <f t="shared" si="68"/>
        <v>7.1503288503836293</v>
      </c>
      <c r="BR174" s="699">
        <f t="shared" si="68"/>
        <v>7.1503288503836293</v>
      </c>
      <c r="BS174" s="699">
        <f t="shared" si="68"/>
        <v>7.1503288503836293</v>
      </c>
    </row>
    <row r="175" spans="1:71" s="18" customFormat="1" ht="12.75" customHeight="1">
      <c r="A175" s="677">
        <v>0</v>
      </c>
      <c r="B175" s="681" t="s">
        <v>697</v>
      </c>
      <c r="C175" s="682" t="s">
        <v>698</v>
      </c>
      <c r="D175" s="684" t="s">
        <v>427</v>
      </c>
      <c r="E175" s="682"/>
      <c r="F175" s="686">
        <v>3.7483650000000002</v>
      </c>
      <c r="G175" s="690">
        <f>F175*(1+EIA_AEO_OilForecast_2026!D$16)</f>
        <v>2.8703132433823795</v>
      </c>
      <c r="H175" s="690">
        <f>G175*(1+EIA_AEO_OilForecast_2026!E$16)</f>
        <v>3.2661981743441162</v>
      </c>
      <c r="I175" s="690">
        <f>H175*(1+EIA_AEO_OilForecast_2026!F$16)</f>
        <v>3.5000849660538331</v>
      </c>
      <c r="J175" s="690">
        <f>I175*(1+EIA_AEO_OilForecast_2026!G$16)</f>
        <v>3.6494297561187721</v>
      </c>
      <c r="K175" s="690">
        <f>J175*(1+EIA_AEO_OilForecast_2026!H$16)</f>
        <v>3.7466376498304181</v>
      </c>
      <c r="L175" s="690">
        <f>K175*(1+EIA_AEO_OilForecast_2026!I$16)</f>
        <v>3.6994957539758362</v>
      </c>
      <c r="M175" s="690">
        <f>L175*(1+EIA_AEO_OilForecast_2026!J$16)</f>
        <v>3.7383635493095628</v>
      </c>
      <c r="N175" s="690">
        <f>M175*(1+EIA_AEO_OilForecast_2026!K$16)</f>
        <v>3.8181105460984743</v>
      </c>
      <c r="O175" s="690">
        <f>N175*(1+EIA_AEO_OilForecast_2026!L$16)</f>
        <v>3.8919718253153528</v>
      </c>
      <c r="P175" s="690">
        <f>O175*(1+EIA_AEO_OilForecast_2026!M$16)</f>
        <v>3.9250439471452419</v>
      </c>
      <c r="Q175" s="690">
        <f>P175*(1+EIA_AEO_OilForecast_2026!N$16)</f>
        <v>3.9786802929945537</v>
      </c>
      <c r="R175" s="690">
        <f>Q175*(1+EIA_AEO_OilForecast_2026!O$16)</f>
        <v>4.035602815811945</v>
      </c>
      <c r="S175" s="690">
        <f>R175*(1+EIA_AEO_OilForecast_2026!P$16)</f>
        <v>4.0843249419112677</v>
      </c>
      <c r="T175" s="690">
        <f>S175*(1+EIA_AEO_OilForecast_2026!Q$16)</f>
        <v>4.1106778200247378</v>
      </c>
      <c r="U175" s="690">
        <f>T175*(1+EIA_AEO_OilForecast_2026!R$16)</f>
        <v>4.149812928291909</v>
      </c>
      <c r="V175" s="690">
        <f>U175*(1+EIA_AEO_OilForecast_2026!S$16)</f>
        <v>4.202738645204291</v>
      </c>
      <c r="W175" s="690">
        <f>V175*(1+EIA_AEO_OilForecast_2026!T$16)</f>
        <v>4.224235702755772</v>
      </c>
      <c r="X175" s="690">
        <f>W175*(1+EIA_AEO_OilForecast_2026!U$16)</f>
        <v>4.2742220705870313</v>
      </c>
      <c r="Y175" s="690">
        <f>X175*(1+EIA_AEO_OilForecast_2026!V$16)</f>
        <v>4.3290747880949647</v>
      </c>
      <c r="Z175" s="690">
        <f>Y175*(1+EIA_AEO_OilForecast_2026!W$16)</f>
        <v>4.4495845331799364</v>
      </c>
      <c r="AA175" s="690">
        <f>Z175*(1+EIA_AEO_OilForecast_2026!X$16)</f>
        <v>4.5191940062935636</v>
      </c>
      <c r="AB175" s="690">
        <f>AA175*(1+EIA_AEO_OilForecast_2026!Y$16)</f>
        <v>4.5877060924981095</v>
      </c>
      <c r="AC175" s="690">
        <f>AB175*(1+EIA_AEO_OilForecast_2026!Z$16)</f>
        <v>4.6614901006711618</v>
      </c>
      <c r="AD175" s="690">
        <f>AC175*(1+EIA_AEO_OilForecast_2026!AA$16)</f>
        <v>4.7191754952458815</v>
      </c>
      <c r="AE175" s="690">
        <f>AD175*(1+EIA_AEO_OilForecast_2026!AB$16)</f>
        <v>4.809973402024851</v>
      </c>
      <c r="AF175" s="694">
        <f t="shared" si="65"/>
        <v>4.809973402024851</v>
      </c>
      <c r="AG175" s="694">
        <f t="shared" si="65"/>
        <v>4.809973402024851</v>
      </c>
      <c r="AH175" s="694">
        <f t="shared" si="65"/>
        <v>4.809973402024851</v>
      </c>
      <c r="AI175" s="694">
        <f t="shared" si="65"/>
        <v>4.809973402024851</v>
      </c>
      <c r="AJ175" s="694">
        <f t="shared" si="65"/>
        <v>4.809973402024851</v>
      </c>
      <c r="AK175" s="694">
        <f t="shared" si="65"/>
        <v>4.809973402024851</v>
      </c>
      <c r="AL175" s="694">
        <f t="shared" si="65"/>
        <v>4.809973402024851</v>
      </c>
      <c r="AM175" s="694">
        <f t="shared" si="65"/>
        <v>4.809973402024851</v>
      </c>
      <c r="AN175" s="694">
        <f t="shared" si="65"/>
        <v>4.809973402024851</v>
      </c>
      <c r="AO175" s="694">
        <f t="shared" si="65"/>
        <v>4.809973402024851</v>
      </c>
      <c r="AP175" s="694">
        <f t="shared" si="66"/>
        <v>4.809973402024851</v>
      </c>
      <c r="AQ175" s="694">
        <f t="shared" si="66"/>
        <v>4.809973402024851</v>
      </c>
      <c r="AR175" s="694">
        <f t="shared" si="66"/>
        <v>4.809973402024851</v>
      </c>
      <c r="AS175" s="694">
        <f t="shared" si="66"/>
        <v>4.809973402024851</v>
      </c>
      <c r="AT175" s="694">
        <f t="shared" si="66"/>
        <v>4.809973402024851</v>
      </c>
      <c r="AU175" s="694">
        <f t="shared" si="66"/>
        <v>4.809973402024851</v>
      </c>
      <c r="AV175" s="694">
        <f t="shared" si="66"/>
        <v>4.809973402024851</v>
      </c>
      <c r="AW175" s="694">
        <f t="shared" si="66"/>
        <v>4.809973402024851</v>
      </c>
      <c r="AX175" s="694">
        <f t="shared" si="66"/>
        <v>4.809973402024851</v>
      </c>
      <c r="AY175" s="694">
        <f t="shared" si="66"/>
        <v>4.809973402024851</v>
      </c>
      <c r="AZ175" s="694">
        <f t="shared" si="67"/>
        <v>4.809973402024851</v>
      </c>
      <c r="BA175" s="694">
        <f t="shared" si="67"/>
        <v>4.809973402024851</v>
      </c>
      <c r="BB175" s="694">
        <f t="shared" si="67"/>
        <v>4.809973402024851</v>
      </c>
      <c r="BC175" s="694">
        <f t="shared" si="67"/>
        <v>4.809973402024851</v>
      </c>
      <c r="BD175" s="694">
        <f t="shared" si="67"/>
        <v>4.809973402024851</v>
      </c>
      <c r="BE175" s="694">
        <f t="shared" si="67"/>
        <v>4.809973402024851</v>
      </c>
      <c r="BF175" s="694">
        <f t="shared" si="67"/>
        <v>4.809973402024851</v>
      </c>
      <c r="BG175" s="694">
        <f t="shared" si="67"/>
        <v>4.809973402024851</v>
      </c>
      <c r="BH175" s="694">
        <f t="shared" si="67"/>
        <v>4.809973402024851</v>
      </c>
      <c r="BI175" s="694">
        <f t="shared" si="67"/>
        <v>4.809973402024851</v>
      </c>
      <c r="BJ175" s="694">
        <f t="shared" si="68"/>
        <v>4.809973402024851</v>
      </c>
      <c r="BK175" s="694">
        <f t="shared" si="68"/>
        <v>4.809973402024851</v>
      </c>
      <c r="BL175" s="694">
        <f t="shared" si="68"/>
        <v>4.809973402024851</v>
      </c>
      <c r="BM175" s="694">
        <f t="shared" si="68"/>
        <v>4.809973402024851</v>
      </c>
      <c r="BN175" s="698">
        <f t="shared" si="68"/>
        <v>4.809973402024851</v>
      </c>
      <c r="BO175" s="698">
        <f t="shared" si="68"/>
        <v>4.809973402024851</v>
      </c>
      <c r="BP175" s="698">
        <f t="shared" si="68"/>
        <v>4.809973402024851</v>
      </c>
      <c r="BQ175" s="698">
        <f t="shared" si="68"/>
        <v>4.809973402024851</v>
      </c>
      <c r="BR175" s="698">
        <f t="shared" si="68"/>
        <v>4.809973402024851</v>
      </c>
      <c r="BS175" s="698">
        <f t="shared" si="68"/>
        <v>4.809973402024851</v>
      </c>
    </row>
    <row r="176" spans="1:71" s="63" customFormat="1" ht="12.75" customHeight="1">
      <c r="A176" s="678">
        <v>0</v>
      </c>
      <c r="B176" s="680" t="s">
        <v>699</v>
      </c>
      <c r="C176" s="492" t="s">
        <v>700</v>
      </c>
      <c r="D176" s="683" t="s">
        <v>419</v>
      </c>
      <c r="E176" s="492"/>
      <c r="F176" s="687">
        <v>5.37981</v>
      </c>
      <c r="G176" s="691">
        <f>F176*(1+EIA_AEO_OilForecast_2026!D$16)</f>
        <v>4.1195934467110211</v>
      </c>
      <c r="H176" s="691">
        <f>G176*(1+EIA_AEO_OilForecast_2026!E$16)</f>
        <v>4.6877840339236485</v>
      </c>
      <c r="I176" s="691">
        <f>H176*(1+EIA_AEO_OilForecast_2026!F$16)</f>
        <v>5.0234681257631175</v>
      </c>
      <c r="J176" s="691">
        <f>I176*(1+EIA_AEO_OilForecast_2026!G$16)</f>
        <v>5.2378140059106642</v>
      </c>
      <c r="K176" s="691">
        <f>J176*(1+EIA_AEO_OilForecast_2026!H$16)</f>
        <v>5.3773308348931277</v>
      </c>
      <c r="L176" s="691">
        <f>K176*(1+EIA_AEO_OilForecast_2026!I$16)</f>
        <v>5.3096708170620364</v>
      </c>
      <c r="M176" s="691">
        <f>L176*(1+EIA_AEO_OilForecast_2026!J$16)</f>
        <v>5.3654555002543978</v>
      </c>
      <c r="N176" s="691">
        <f>M176*(1+EIA_AEO_OilForecast_2026!K$16)</f>
        <v>5.4799117207118382</v>
      </c>
      <c r="O176" s="691">
        <f>N176*(1+EIA_AEO_OilForecast_2026!L$16)</f>
        <v>5.5859205134904908</v>
      </c>
      <c r="P176" s="691">
        <f>O176*(1+EIA_AEO_OilForecast_2026!M$16)</f>
        <v>5.6333870040114666</v>
      </c>
      <c r="Q176" s="691">
        <f>P176*(1+EIA_AEO_OilForecast_2026!N$16)</f>
        <v>5.7103681277183593</v>
      </c>
      <c r="R176" s="691">
        <f>Q176*(1+EIA_AEO_OilForecast_2026!O$16)</f>
        <v>5.7920657098583668</v>
      </c>
      <c r="S176" s="691">
        <f>R176*(1+EIA_AEO_OilForecast_2026!P$16)</f>
        <v>5.8619937401356736</v>
      </c>
      <c r="T176" s="691">
        <f>S176*(1+EIA_AEO_OilForecast_2026!Q$16)</f>
        <v>5.8998164914428779</v>
      </c>
      <c r="U176" s="691">
        <f>T176*(1+EIA_AEO_OilForecast_2026!R$16)</f>
        <v>5.9559848333217529</v>
      </c>
      <c r="V176" s="691">
        <f>U176*(1+EIA_AEO_OilForecast_2026!S$16)</f>
        <v>6.0319460326986549</v>
      </c>
      <c r="W176" s="691">
        <f>V176*(1+EIA_AEO_OilForecast_2026!T$16)</f>
        <v>6.0627995075299568</v>
      </c>
      <c r="X176" s="691">
        <f>W176*(1+EIA_AEO_OilForecast_2026!U$16)</f>
        <v>6.1345420303425122</v>
      </c>
      <c r="Y176" s="691">
        <f>X176*(1+EIA_AEO_OilForecast_2026!V$16)</f>
        <v>6.2132689414561195</v>
      </c>
      <c r="Z176" s="691">
        <f>Y176*(1+EIA_AEO_OilForecast_2026!W$16)</f>
        <v>6.3862295607409498</v>
      </c>
      <c r="AA176" s="691">
        <f>Z176*(1+EIA_AEO_OilForecast_2026!X$16)</f>
        <v>6.4861359838217929</v>
      </c>
      <c r="AB176" s="691">
        <f>AA176*(1+EIA_AEO_OilForecast_2026!Y$16)</f>
        <v>6.5844673913779079</v>
      </c>
      <c r="AC176" s="691">
        <f>AB176*(1+EIA_AEO_OilForecast_2026!Z$16)</f>
        <v>6.6903652815272041</v>
      </c>
      <c r="AD176" s="691">
        <f>AC176*(1+EIA_AEO_OilForecast_2026!AA$16)</f>
        <v>6.7731577690749809</v>
      </c>
      <c r="AE176" s="691">
        <f>AD176*(1+EIA_AEO_OilForecast_2026!AB$16)</f>
        <v>6.9034747170959365</v>
      </c>
      <c r="AF176" s="695">
        <f t="shared" ref="AF176:AO185" si="69">$AE176</f>
        <v>6.9034747170959365</v>
      </c>
      <c r="AG176" s="695">
        <f t="shared" si="69"/>
        <v>6.9034747170959365</v>
      </c>
      <c r="AH176" s="695">
        <f t="shared" si="69"/>
        <v>6.9034747170959365</v>
      </c>
      <c r="AI176" s="695">
        <f t="shared" si="69"/>
        <v>6.9034747170959365</v>
      </c>
      <c r="AJ176" s="695">
        <f t="shared" si="69"/>
        <v>6.9034747170959365</v>
      </c>
      <c r="AK176" s="695">
        <f t="shared" si="69"/>
        <v>6.9034747170959365</v>
      </c>
      <c r="AL176" s="695">
        <f t="shared" si="69"/>
        <v>6.9034747170959365</v>
      </c>
      <c r="AM176" s="695">
        <f t="shared" si="69"/>
        <v>6.9034747170959365</v>
      </c>
      <c r="AN176" s="695">
        <f t="shared" si="69"/>
        <v>6.9034747170959365</v>
      </c>
      <c r="AO176" s="695">
        <f t="shared" si="69"/>
        <v>6.9034747170959365</v>
      </c>
      <c r="AP176" s="695">
        <f t="shared" ref="AP176:AY185" si="70">$AE176</f>
        <v>6.9034747170959365</v>
      </c>
      <c r="AQ176" s="695">
        <f t="shared" si="70"/>
        <v>6.9034747170959365</v>
      </c>
      <c r="AR176" s="695">
        <f t="shared" si="70"/>
        <v>6.9034747170959365</v>
      </c>
      <c r="AS176" s="695">
        <f t="shared" si="70"/>
        <v>6.9034747170959365</v>
      </c>
      <c r="AT176" s="695">
        <f t="shared" si="70"/>
        <v>6.9034747170959365</v>
      </c>
      <c r="AU176" s="695">
        <f t="shared" si="70"/>
        <v>6.9034747170959365</v>
      </c>
      <c r="AV176" s="695">
        <f t="shared" si="70"/>
        <v>6.9034747170959365</v>
      </c>
      <c r="AW176" s="695">
        <f t="shared" si="70"/>
        <v>6.9034747170959365</v>
      </c>
      <c r="AX176" s="695">
        <f t="shared" si="70"/>
        <v>6.9034747170959365</v>
      </c>
      <c r="AY176" s="695">
        <f t="shared" si="70"/>
        <v>6.9034747170959365</v>
      </c>
      <c r="AZ176" s="695">
        <f t="shared" ref="AZ176:BI185" si="71">$AE176</f>
        <v>6.9034747170959365</v>
      </c>
      <c r="BA176" s="695">
        <f t="shared" si="71"/>
        <v>6.9034747170959365</v>
      </c>
      <c r="BB176" s="695">
        <f t="shared" si="71"/>
        <v>6.9034747170959365</v>
      </c>
      <c r="BC176" s="695">
        <f t="shared" si="71"/>
        <v>6.9034747170959365</v>
      </c>
      <c r="BD176" s="695">
        <f t="shared" si="71"/>
        <v>6.9034747170959365</v>
      </c>
      <c r="BE176" s="695">
        <f t="shared" si="71"/>
        <v>6.9034747170959365</v>
      </c>
      <c r="BF176" s="695">
        <f t="shared" si="71"/>
        <v>6.9034747170959365</v>
      </c>
      <c r="BG176" s="695">
        <f t="shared" si="71"/>
        <v>6.9034747170959365</v>
      </c>
      <c r="BH176" s="695">
        <f t="shared" si="71"/>
        <v>6.9034747170959365</v>
      </c>
      <c r="BI176" s="695">
        <f t="shared" si="71"/>
        <v>6.9034747170959365</v>
      </c>
      <c r="BJ176" s="695">
        <f t="shared" ref="BJ176:BS185" si="72">$AE176</f>
        <v>6.9034747170959365</v>
      </c>
      <c r="BK176" s="695">
        <f t="shared" si="72"/>
        <v>6.9034747170959365</v>
      </c>
      <c r="BL176" s="695">
        <f t="shared" si="72"/>
        <v>6.9034747170959365</v>
      </c>
      <c r="BM176" s="695">
        <f t="shared" si="72"/>
        <v>6.9034747170959365</v>
      </c>
      <c r="BN176" s="699">
        <f t="shared" si="72"/>
        <v>6.9034747170959365</v>
      </c>
      <c r="BO176" s="699">
        <f t="shared" si="72"/>
        <v>6.9034747170959365</v>
      </c>
      <c r="BP176" s="699">
        <f t="shared" si="72"/>
        <v>6.9034747170959365</v>
      </c>
      <c r="BQ176" s="699">
        <f t="shared" si="72"/>
        <v>6.9034747170959365</v>
      </c>
      <c r="BR176" s="699">
        <f t="shared" si="72"/>
        <v>6.9034747170959365</v>
      </c>
      <c r="BS176" s="699">
        <f t="shared" si="72"/>
        <v>6.9034747170959365</v>
      </c>
    </row>
    <row r="177" spans="1:71" s="18" customFormat="1" ht="12.75" customHeight="1">
      <c r="A177" s="554">
        <v>0</v>
      </c>
      <c r="B177" s="555" t="s">
        <v>428</v>
      </c>
      <c r="C177" s="556" t="s">
        <v>436</v>
      </c>
      <c r="D177" s="557" t="s">
        <v>427</v>
      </c>
      <c r="E177" s="556" t="s">
        <v>430</v>
      </c>
      <c r="F177" s="566">
        <v>3.83</v>
      </c>
      <c r="G177" s="558">
        <f>F177*(1+EIA_AEO_OilForecast_2026!D$16)</f>
        <v>2.9328253044072583</v>
      </c>
      <c r="H177" s="558">
        <f>G177*(1+EIA_AEO_OilForecast_2026!E$16)</f>
        <v>3.3373321455455818</v>
      </c>
      <c r="I177" s="558">
        <f>H177*(1+EIA_AEO_OilForecast_2026!F$16)</f>
        <v>3.5763127176745542</v>
      </c>
      <c r="J177" s="558">
        <f>I177*(1+EIA_AEO_OilForecast_2026!G$16)</f>
        <v>3.7289100623698324</v>
      </c>
      <c r="K177" s="558">
        <f>J177*(1+EIA_AEO_OilForecast_2026!H$16)</f>
        <v>3.8282350301666197</v>
      </c>
      <c r="L177" s="558">
        <f>K177*(1+EIA_AEO_OilForecast_2026!I$16)</f>
        <v>3.78006643902807</v>
      </c>
      <c r="M177" s="558">
        <f>L177*(1+EIA_AEO_OilForecast_2026!J$16)</f>
        <v>3.8197807294261961</v>
      </c>
      <c r="N177" s="558">
        <f>M177*(1+EIA_AEO_OilForecast_2026!K$16)</f>
        <v>3.9012645224136802</v>
      </c>
      <c r="O177" s="558">
        <f>N177*(1+EIA_AEO_OilForecast_2026!L$16)</f>
        <v>3.9767344137931602</v>
      </c>
      <c r="P177" s="558">
        <f>O177*(1+EIA_AEO_OilForecast_2026!M$16)</f>
        <v>4.0105268077058334</v>
      </c>
      <c r="Q177" s="558">
        <f>P177*(1+EIA_AEO_OilForecast_2026!N$16)</f>
        <v>4.065331290354365</v>
      </c>
      <c r="R177" s="558">
        <f>Q177*(1+EIA_AEO_OilForecast_2026!O$16)</f>
        <v>4.1234935190569084</v>
      </c>
      <c r="S177" s="558">
        <f>R177*(1+EIA_AEO_OilForecast_2026!P$16)</f>
        <v>4.1732767560043253</v>
      </c>
      <c r="T177" s="558">
        <f>S177*(1+EIA_AEO_OilForecast_2026!Q$16)</f>
        <v>4.2002035689413235</v>
      </c>
      <c r="U177" s="558">
        <f>T177*(1+EIA_AEO_OilForecast_2026!R$16)</f>
        <v>4.2401909940355349</v>
      </c>
      <c r="V177" s="558">
        <f>U177*(1+EIA_AEO_OilForecast_2026!S$16)</f>
        <v>4.2942693710811062</v>
      </c>
      <c r="W177" s="558">
        <f>V177*(1+EIA_AEO_OilForecast_2026!T$16)</f>
        <v>4.3162346093709134</v>
      </c>
      <c r="X177" s="558">
        <f>W177*(1+EIA_AEO_OilForecast_2026!U$16)</f>
        <v>4.3673096217546385</v>
      </c>
      <c r="Y177" s="558">
        <f>X177*(1+EIA_AEO_OilForecast_2026!V$16)</f>
        <v>4.4233569672120279</v>
      </c>
      <c r="Z177" s="558">
        <f>Y177*(1+EIA_AEO_OilForecast_2026!W$16)</f>
        <v>4.5464912734163176</v>
      </c>
      <c r="AA177" s="558">
        <f>Z177*(1+EIA_AEO_OilForecast_2026!X$16)</f>
        <v>4.6176167593348962</v>
      </c>
      <c r="AB177" s="558">
        <f>AA177*(1+EIA_AEO_OilForecast_2026!Y$16)</f>
        <v>4.6876209585426603</v>
      </c>
      <c r="AC177" s="558">
        <f>AB177*(1+EIA_AEO_OilForecast_2026!Z$16)</f>
        <v>4.7630118960054713</v>
      </c>
      <c r="AD177" s="558">
        <f>AC177*(1+EIA_AEO_OilForecast_2026!AA$16)</f>
        <v>4.8219536109188201</v>
      </c>
      <c r="AE177" s="558">
        <f>AD177*(1+EIA_AEO_OilForecast_2026!AB$16)</f>
        <v>4.9147289897742557</v>
      </c>
      <c r="AF177" s="559">
        <f t="shared" si="69"/>
        <v>4.9147289897742557</v>
      </c>
      <c r="AG177" s="559">
        <f t="shared" si="69"/>
        <v>4.9147289897742557</v>
      </c>
      <c r="AH177" s="559">
        <f t="shared" si="69"/>
        <v>4.9147289897742557</v>
      </c>
      <c r="AI177" s="559">
        <f t="shared" si="69"/>
        <v>4.9147289897742557</v>
      </c>
      <c r="AJ177" s="559">
        <f t="shared" si="69"/>
        <v>4.9147289897742557</v>
      </c>
      <c r="AK177" s="559">
        <f t="shared" si="69"/>
        <v>4.9147289897742557</v>
      </c>
      <c r="AL177" s="559">
        <f t="shared" si="69"/>
        <v>4.9147289897742557</v>
      </c>
      <c r="AM177" s="559">
        <f t="shared" si="69"/>
        <v>4.9147289897742557</v>
      </c>
      <c r="AN177" s="559">
        <f t="shared" si="69"/>
        <v>4.9147289897742557</v>
      </c>
      <c r="AO177" s="559">
        <f t="shared" si="69"/>
        <v>4.9147289897742557</v>
      </c>
      <c r="AP177" s="559">
        <f t="shared" si="70"/>
        <v>4.9147289897742557</v>
      </c>
      <c r="AQ177" s="559">
        <f t="shared" si="70"/>
        <v>4.9147289897742557</v>
      </c>
      <c r="AR177" s="559">
        <f t="shared" si="70"/>
        <v>4.9147289897742557</v>
      </c>
      <c r="AS177" s="559">
        <f t="shared" si="70"/>
        <v>4.9147289897742557</v>
      </c>
      <c r="AT177" s="559">
        <f t="shared" si="70"/>
        <v>4.9147289897742557</v>
      </c>
      <c r="AU177" s="559">
        <f t="shared" si="70"/>
        <v>4.9147289897742557</v>
      </c>
      <c r="AV177" s="559">
        <f t="shared" si="70"/>
        <v>4.9147289897742557</v>
      </c>
      <c r="AW177" s="559">
        <f t="shared" si="70"/>
        <v>4.9147289897742557</v>
      </c>
      <c r="AX177" s="559">
        <f t="shared" si="70"/>
        <v>4.9147289897742557</v>
      </c>
      <c r="AY177" s="559">
        <f t="shared" si="70"/>
        <v>4.9147289897742557</v>
      </c>
      <c r="AZ177" s="559">
        <f t="shared" si="71"/>
        <v>4.9147289897742557</v>
      </c>
      <c r="BA177" s="559">
        <f t="shared" si="71"/>
        <v>4.9147289897742557</v>
      </c>
      <c r="BB177" s="559">
        <f t="shared" si="71"/>
        <v>4.9147289897742557</v>
      </c>
      <c r="BC177" s="559">
        <f t="shared" si="71"/>
        <v>4.9147289897742557</v>
      </c>
      <c r="BD177" s="559">
        <f t="shared" si="71"/>
        <v>4.9147289897742557</v>
      </c>
      <c r="BE177" s="559">
        <f t="shared" si="71"/>
        <v>4.9147289897742557</v>
      </c>
      <c r="BF177" s="559">
        <f t="shared" si="71"/>
        <v>4.9147289897742557</v>
      </c>
      <c r="BG177" s="559">
        <f t="shared" si="71"/>
        <v>4.9147289897742557</v>
      </c>
      <c r="BH177" s="559">
        <f t="shared" si="71"/>
        <v>4.9147289897742557</v>
      </c>
      <c r="BI177" s="559">
        <f t="shared" si="71"/>
        <v>4.9147289897742557</v>
      </c>
      <c r="BJ177" s="559">
        <f t="shared" si="72"/>
        <v>4.9147289897742557</v>
      </c>
      <c r="BK177" s="559">
        <f t="shared" si="72"/>
        <v>4.9147289897742557</v>
      </c>
      <c r="BL177" s="559">
        <f t="shared" si="72"/>
        <v>4.9147289897742557</v>
      </c>
      <c r="BM177" s="559">
        <f t="shared" si="72"/>
        <v>4.9147289897742557</v>
      </c>
      <c r="BN177" s="560">
        <f t="shared" si="72"/>
        <v>4.9147289897742557</v>
      </c>
      <c r="BO177" s="560">
        <f t="shared" si="72"/>
        <v>4.9147289897742557</v>
      </c>
      <c r="BP177" s="560">
        <f t="shared" si="72"/>
        <v>4.9147289897742557</v>
      </c>
      <c r="BQ177" s="560">
        <f t="shared" si="72"/>
        <v>4.9147289897742557</v>
      </c>
      <c r="BR177" s="560">
        <f t="shared" si="72"/>
        <v>4.9147289897742557</v>
      </c>
      <c r="BS177" s="560">
        <f t="shared" si="72"/>
        <v>4.9147289897742557</v>
      </c>
    </row>
    <row r="178" spans="1:71" s="63" customFormat="1" ht="12.75" customHeight="1">
      <c r="A178" s="561">
        <v>0</v>
      </c>
      <c r="B178" s="553" t="s">
        <v>441</v>
      </c>
      <c r="C178" s="491" t="s">
        <v>701</v>
      </c>
      <c r="D178" s="551" t="s">
        <v>422</v>
      </c>
      <c r="E178" s="491"/>
      <c r="F178" s="565">
        <v>4.26</v>
      </c>
      <c r="G178" s="562">
        <f>F178*(1+EIA_AEO_OilForecast_2026!D$16)</f>
        <v>3.2620981192623812</v>
      </c>
      <c r="H178" s="562">
        <f>G178*(1+EIA_AEO_OilForecast_2026!E$16)</f>
        <v>3.7120195665859472</v>
      </c>
      <c r="I178" s="562">
        <f>H178*(1+EIA_AEO_OilForecast_2026!F$16)</f>
        <v>3.9778308556902351</v>
      </c>
      <c r="J178" s="562">
        <f>I178*(1+EIA_AEO_OilForecast_2026!G$16)</f>
        <v>4.1475605393460793</v>
      </c>
      <c r="K178" s="562">
        <f>J178*(1+EIA_AEO_OilForecast_2026!H$16)</f>
        <v>4.2580368742845423</v>
      </c>
      <c r="L178" s="562">
        <f>K178*(1+EIA_AEO_OilForecast_2026!I$16)</f>
        <v>4.2044603212165992</v>
      </c>
      <c r="M178" s="562">
        <f>L178*(1+EIA_AEO_OilForecast_2026!J$16)</f>
        <v>4.2486333961763947</v>
      </c>
      <c r="N178" s="562">
        <f>M178*(1+EIA_AEO_OilForecast_2026!K$16)</f>
        <v>4.3392655001259195</v>
      </c>
      <c r="O178" s="562">
        <f>N178*(1+EIA_AEO_OilForecast_2026!L$16)</f>
        <v>4.4232085124696754</v>
      </c>
      <c r="P178" s="562">
        <f>O178*(1+EIA_AEO_OilForecast_2026!M$16)</f>
        <v>4.460794830503092</v>
      </c>
      <c r="Q178" s="562">
        <f>P178*(1+EIA_AEO_OilForecast_2026!N$16)</f>
        <v>4.5217522968432347</v>
      </c>
      <c r="R178" s="562">
        <f>Q178*(1+EIA_AEO_OilForecast_2026!O$16)</f>
        <v>4.5864444885593789</v>
      </c>
      <c r="S178" s="562">
        <f>R178*(1+EIA_AEO_OilForecast_2026!P$16)</f>
        <v>4.6418169662084638</v>
      </c>
      <c r="T178" s="562">
        <f>S178*(1+EIA_AEO_OilForecast_2026!Q$16)</f>
        <v>4.6717668939138459</v>
      </c>
      <c r="U178" s="562">
        <f>T178*(1+EIA_AEO_OilForecast_2026!R$16)</f>
        <v>4.716243768822812</v>
      </c>
      <c r="V178" s="562">
        <f>U178*(1+EIA_AEO_OilForecast_2026!S$16)</f>
        <v>4.7763936085654057</v>
      </c>
      <c r="W178" s="562">
        <f>V178*(1+EIA_AEO_OilForecast_2026!T$16)</f>
        <v>4.8008249179947997</v>
      </c>
      <c r="X178" s="562">
        <f>W178*(1+EIA_AEO_OilForecast_2026!U$16)</f>
        <v>4.857634200698369</v>
      </c>
      <c r="Y178" s="562">
        <f>X178*(1+EIA_AEO_OilForecast_2026!V$16)</f>
        <v>4.9199740679695116</v>
      </c>
      <c r="Z178" s="562">
        <f>Y178*(1+EIA_AEO_OilForecast_2026!W$16)</f>
        <v>5.0569328524160584</v>
      </c>
      <c r="AA178" s="562">
        <f>Z178*(1+EIA_AEO_OilForecast_2026!X$16)</f>
        <v>5.136043706205391</v>
      </c>
      <c r="AB178" s="562">
        <f>AA178*(1+EIA_AEO_OilForecast_2026!Y$16)</f>
        <v>5.2139073846975776</v>
      </c>
      <c r="AC178" s="562">
        <f>AB178*(1+EIA_AEO_OilForecast_2026!Z$16)</f>
        <v>5.2977625788468137</v>
      </c>
      <c r="AD178" s="562">
        <f>AC178*(1+EIA_AEO_OilForecast_2026!AA$16)</f>
        <v>5.3633217708914263</v>
      </c>
      <c r="AE178" s="562">
        <f>AD178*(1+EIA_AEO_OilForecast_2026!AB$16)</f>
        <v>5.4665131844486465</v>
      </c>
      <c r="AF178" s="563">
        <f t="shared" si="69"/>
        <v>5.4665131844486465</v>
      </c>
      <c r="AG178" s="563">
        <f t="shared" si="69"/>
        <v>5.4665131844486465</v>
      </c>
      <c r="AH178" s="563">
        <f t="shared" si="69"/>
        <v>5.4665131844486465</v>
      </c>
      <c r="AI178" s="563">
        <f t="shared" si="69"/>
        <v>5.4665131844486465</v>
      </c>
      <c r="AJ178" s="563">
        <f t="shared" si="69"/>
        <v>5.4665131844486465</v>
      </c>
      <c r="AK178" s="563">
        <f t="shared" si="69"/>
        <v>5.4665131844486465</v>
      </c>
      <c r="AL178" s="563">
        <f t="shared" si="69"/>
        <v>5.4665131844486465</v>
      </c>
      <c r="AM178" s="563">
        <f t="shared" si="69"/>
        <v>5.4665131844486465</v>
      </c>
      <c r="AN178" s="563">
        <f t="shared" si="69"/>
        <v>5.4665131844486465</v>
      </c>
      <c r="AO178" s="563">
        <f t="shared" si="69"/>
        <v>5.4665131844486465</v>
      </c>
      <c r="AP178" s="563">
        <f t="shared" si="70"/>
        <v>5.4665131844486465</v>
      </c>
      <c r="AQ178" s="563">
        <f t="shared" si="70"/>
        <v>5.4665131844486465</v>
      </c>
      <c r="AR178" s="563">
        <f t="shared" si="70"/>
        <v>5.4665131844486465</v>
      </c>
      <c r="AS178" s="563">
        <f t="shared" si="70"/>
        <v>5.4665131844486465</v>
      </c>
      <c r="AT178" s="563">
        <f t="shared" si="70"/>
        <v>5.4665131844486465</v>
      </c>
      <c r="AU178" s="563">
        <f t="shared" si="70"/>
        <v>5.4665131844486465</v>
      </c>
      <c r="AV178" s="563">
        <f t="shared" si="70"/>
        <v>5.4665131844486465</v>
      </c>
      <c r="AW178" s="563">
        <f t="shared" si="70"/>
        <v>5.4665131844486465</v>
      </c>
      <c r="AX178" s="563">
        <f t="shared" si="70"/>
        <v>5.4665131844486465</v>
      </c>
      <c r="AY178" s="563">
        <f t="shared" si="70"/>
        <v>5.4665131844486465</v>
      </c>
      <c r="AZ178" s="563">
        <f t="shared" si="71"/>
        <v>5.4665131844486465</v>
      </c>
      <c r="BA178" s="563">
        <f t="shared" si="71"/>
        <v>5.4665131844486465</v>
      </c>
      <c r="BB178" s="563">
        <f t="shared" si="71"/>
        <v>5.4665131844486465</v>
      </c>
      <c r="BC178" s="563">
        <f t="shared" si="71"/>
        <v>5.4665131844486465</v>
      </c>
      <c r="BD178" s="563">
        <f t="shared" si="71"/>
        <v>5.4665131844486465</v>
      </c>
      <c r="BE178" s="563">
        <f t="shared" si="71"/>
        <v>5.4665131844486465</v>
      </c>
      <c r="BF178" s="563">
        <f t="shared" si="71"/>
        <v>5.4665131844486465</v>
      </c>
      <c r="BG178" s="563">
        <f t="shared" si="71"/>
        <v>5.4665131844486465</v>
      </c>
      <c r="BH178" s="563">
        <f t="shared" si="71"/>
        <v>5.4665131844486465</v>
      </c>
      <c r="BI178" s="563">
        <f t="shared" si="71"/>
        <v>5.4665131844486465</v>
      </c>
      <c r="BJ178" s="563">
        <f t="shared" si="72"/>
        <v>5.4665131844486465</v>
      </c>
      <c r="BK178" s="563">
        <f t="shared" si="72"/>
        <v>5.4665131844486465</v>
      </c>
      <c r="BL178" s="563">
        <f t="shared" si="72"/>
        <v>5.4665131844486465</v>
      </c>
      <c r="BM178" s="563">
        <f t="shared" si="72"/>
        <v>5.4665131844486465</v>
      </c>
      <c r="BN178" s="564">
        <f t="shared" si="72"/>
        <v>5.4665131844486465</v>
      </c>
      <c r="BO178" s="564">
        <f t="shared" si="72"/>
        <v>5.4665131844486465</v>
      </c>
      <c r="BP178" s="564">
        <f t="shared" si="72"/>
        <v>5.4665131844486465</v>
      </c>
      <c r="BQ178" s="564">
        <f t="shared" si="72"/>
        <v>5.4665131844486465</v>
      </c>
      <c r="BR178" s="564">
        <f t="shared" si="72"/>
        <v>5.4665131844486465</v>
      </c>
      <c r="BS178" s="564">
        <f t="shared" si="72"/>
        <v>5.4665131844486465</v>
      </c>
    </row>
    <row r="179" spans="1:71" s="18" customFormat="1" ht="12.75" customHeight="1">
      <c r="A179" s="554">
        <v>0</v>
      </c>
      <c r="B179" s="555" t="s">
        <v>702</v>
      </c>
      <c r="C179" s="556" t="s">
        <v>703</v>
      </c>
      <c r="D179" s="557" t="s">
        <v>427</v>
      </c>
      <c r="E179" s="556"/>
      <c r="F179" s="566">
        <v>4.3181219999999998</v>
      </c>
      <c r="G179" s="558">
        <f>F179*(1+EIA_AEO_OilForecast_2026!D$16)</f>
        <v>3.3066050833205427</v>
      </c>
      <c r="H179" s="558">
        <f>G179*(1+EIA_AEO_OilForecast_2026!E$16)</f>
        <v>3.7626651067852683</v>
      </c>
      <c r="I179" s="558">
        <f>H179*(1+EIA_AEO_OilForecast_2026!F$16)</f>
        <v>4.0321030352663918</v>
      </c>
      <c r="J179" s="558">
        <f>I179*(1+EIA_AEO_OilForecast_2026!G$16)</f>
        <v>4.2041484533526221</v>
      </c>
      <c r="K179" s="558">
        <f>J179*(1+EIA_AEO_OilForecast_2026!H$16)</f>
        <v>4.3161320900608722</v>
      </c>
      <c r="L179" s="558">
        <f>K179*(1+EIA_AEO_OilForecast_2026!I$16)</f>
        <v>4.261824556613254</v>
      </c>
      <c r="M179" s="558">
        <f>L179*(1+EIA_AEO_OilForecast_2026!J$16)</f>
        <v>4.3066003140760571</v>
      </c>
      <c r="N179" s="558">
        <f>M179*(1+EIA_AEO_OilForecast_2026!K$16)</f>
        <v>4.3984689718156655</v>
      </c>
      <c r="O179" s="558">
        <f>N179*(1+EIA_AEO_OilForecast_2026!L$16)</f>
        <v>4.4835572742447365</v>
      </c>
      <c r="P179" s="558">
        <f>O179*(1+EIA_AEO_OilForecast_2026!M$16)</f>
        <v>4.5216564072961667</v>
      </c>
      <c r="Q179" s="558">
        <f>P179*(1+EIA_AEO_OilForecast_2026!N$16)</f>
        <v>4.5834455567017134</v>
      </c>
      <c r="R179" s="558">
        <f>Q179*(1+EIA_AEO_OilForecast_2026!O$16)</f>
        <v>4.6490203868138504</v>
      </c>
      <c r="S179" s="558">
        <f>R179*(1+EIA_AEO_OilForecast_2026!P$16)</f>
        <v>4.7051483478305229</v>
      </c>
      <c r="T179" s="558">
        <f>S179*(1+EIA_AEO_OilForecast_2026!Q$16)</f>
        <v>4.7355069022255973</v>
      </c>
      <c r="U179" s="558">
        <f>T179*(1+EIA_AEO_OilForecast_2026!R$16)</f>
        <v>4.7805906045813851</v>
      </c>
      <c r="V179" s="558">
        <f>U179*(1+EIA_AEO_OilForecast_2026!S$16)</f>
        <v>4.8415611084050862</v>
      </c>
      <c r="W179" s="558">
        <f>V179*(1+EIA_AEO_OilForecast_2026!T$16)</f>
        <v>4.866325750361864</v>
      </c>
      <c r="X179" s="558">
        <f>W179*(1+EIA_AEO_OilForecast_2026!U$16)</f>
        <v>4.9239101197155026</v>
      </c>
      <c r="Y179" s="558">
        <f>X179*(1+EIA_AEO_OilForecast_2026!V$16)</f>
        <v>4.9871005310630618</v>
      </c>
      <c r="Z179" s="558">
        <f>Y179*(1+EIA_AEO_OilForecast_2026!W$16)</f>
        <v>5.1259279348686704</v>
      </c>
      <c r="AA179" s="558">
        <f>Z179*(1+EIA_AEO_OilForecast_2026!X$16)</f>
        <v>5.2061181504054082</v>
      </c>
      <c r="AB179" s="558">
        <f>AA179*(1+EIA_AEO_OilForecast_2026!Y$16)</f>
        <v>5.2850441746068251</v>
      </c>
      <c r="AC179" s="558">
        <f>AB179*(1+EIA_AEO_OilForecast_2026!Z$16)</f>
        <v>5.3700434606796152</v>
      </c>
      <c r="AD179" s="558">
        <f>AC179*(1+EIA_AEO_OilForecast_2026!AA$16)</f>
        <v>5.4364971201796308</v>
      </c>
      <c r="AE179" s="558">
        <f>AD179*(1+EIA_AEO_OilForecast_2026!AB$16)</f>
        <v>5.5410964425018214</v>
      </c>
      <c r="AF179" s="559">
        <f t="shared" si="69"/>
        <v>5.5410964425018214</v>
      </c>
      <c r="AG179" s="559">
        <f t="shared" si="69"/>
        <v>5.5410964425018214</v>
      </c>
      <c r="AH179" s="559">
        <f t="shared" si="69"/>
        <v>5.5410964425018214</v>
      </c>
      <c r="AI179" s="559">
        <f t="shared" si="69"/>
        <v>5.5410964425018214</v>
      </c>
      <c r="AJ179" s="559">
        <f t="shared" si="69"/>
        <v>5.5410964425018214</v>
      </c>
      <c r="AK179" s="559">
        <f t="shared" si="69"/>
        <v>5.5410964425018214</v>
      </c>
      <c r="AL179" s="559">
        <f t="shared" si="69"/>
        <v>5.5410964425018214</v>
      </c>
      <c r="AM179" s="559">
        <f t="shared" si="69"/>
        <v>5.5410964425018214</v>
      </c>
      <c r="AN179" s="559">
        <f t="shared" si="69"/>
        <v>5.5410964425018214</v>
      </c>
      <c r="AO179" s="559">
        <f t="shared" si="69"/>
        <v>5.5410964425018214</v>
      </c>
      <c r="AP179" s="559">
        <f t="shared" si="70"/>
        <v>5.5410964425018214</v>
      </c>
      <c r="AQ179" s="559">
        <f t="shared" si="70"/>
        <v>5.5410964425018214</v>
      </c>
      <c r="AR179" s="559">
        <f t="shared" si="70"/>
        <v>5.5410964425018214</v>
      </c>
      <c r="AS179" s="559">
        <f t="shared" si="70"/>
        <v>5.5410964425018214</v>
      </c>
      <c r="AT179" s="559">
        <f t="shared" si="70"/>
        <v>5.5410964425018214</v>
      </c>
      <c r="AU179" s="559">
        <f t="shared" si="70"/>
        <v>5.5410964425018214</v>
      </c>
      <c r="AV179" s="559">
        <f t="shared" si="70"/>
        <v>5.5410964425018214</v>
      </c>
      <c r="AW179" s="559">
        <f t="shared" si="70"/>
        <v>5.5410964425018214</v>
      </c>
      <c r="AX179" s="559">
        <f t="shared" si="70"/>
        <v>5.5410964425018214</v>
      </c>
      <c r="AY179" s="559">
        <f t="shared" si="70"/>
        <v>5.5410964425018214</v>
      </c>
      <c r="AZ179" s="559">
        <f t="shared" si="71"/>
        <v>5.5410964425018214</v>
      </c>
      <c r="BA179" s="559">
        <f t="shared" si="71"/>
        <v>5.5410964425018214</v>
      </c>
      <c r="BB179" s="559">
        <f t="shared" si="71"/>
        <v>5.5410964425018214</v>
      </c>
      <c r="BC179" s="559">
        <f t="shared" si="71"/>
        <v>5.5410964425018214</v>
      </c>
      <c r="BD179" s="559">
        <f t="shared" si="71"/>
        <v>5.5410964425018214</v>
      </c>
      <c r="BE179" s="559">
        <f t="shared" si="71"/>
        <v>5.5410964425018214</v>
      </c>
      <c r="BF179" s="559">
        <f t="shared" si="71"/>
        <v>5.5410964425018214</v>
      </c>
      <c r="BG179" s="559">
        <f t="shared" si="71"/>
        <v>5.5410964425018214</v>
      </c>
      <c r="BH179" s="559">
        <f t="shared" si="71"/>
        <v>5.5410964425018214</v>
      </c>
      <c r="BI179" s="559">
        <f t="shared" si="71"/>
        <v>5.5410964425018214</v>
      </c>
      <c r="BJ179" s="559">
        <f t="shared" si="72"/>
        <v>5.5410964425018214</v>
      </c>
      <c r="BK179" s="559">
        <f t="shared" si="72"/>
        <v>5.5410964425018214</v>
      </c>
      <c r="BL179" s="559">
        <f t="shared" si="72"/>
        <v>5.5410964425018214</v>
      </c>
      <c r="BM179" s="559">
        <f t="shared" si="72"/>
        <v>5.5410964425018214</v>
      </c>
      <c r="BN179" s="560">
        <f t="shared" si="72"/>
        <v>5.5410964425018214</v>
      </c>
      <c r="BO179" s="560">
        <f t="shared" si="72"/>
        <v>5.5410964425018214</v>
      </c>
      <c r="BP179" s="560">
        <f t="shared" si="72"/>
        <v>5.5410964425018214</v>
      </c>
      <c r="BQ179" s="560">
        <f t="shared" si="72"/>
        <v>5.5410964425018214</v>
      </c>
      <c r="BR179" s="560">
        <f t="shared" si="72"/>
        <v>5.5410964425018214</v>
      </c>
      <c r="BS179" s="560">
        <f t="shared" si="72"/>
        <v>5.5410964425018214</v>
      </c>
    </row>
    <row r="180" spans="1:71" s="63" customFormat="1" ht="12.75" customHeight="1">
      <c r="A180" s="561">
        <v>0</v>
      </c>
      <c r="B180" s="553" t="s">
        <v>443</v>
      </c>
      <c r="C180" s="491" t="s">
        <v>704</v>
      </c>
      <c r="D180" s="551" t="s">
        <v>427</v>
      </c>
      <c r="E180" s="491" t="s">
        <v>430</v>
      </c>
      <c r="F180" s="565">
        <v>4.05</v>
      </c>
      <c r="G180" s="562">
        <f>F180*(1+EIA_AEO_OilForecast_2026!D$16)</f>
        <v>3.1012904654959259</v>
      </c>
      <c r="H180" s="562">
        <f>G180*(1+EIA_AEO_OilForecast_2026!E$16)</f>
        <v>3.529032686542978</v>
      </c>
      <c r="I180" s="562">
        <f>H180*(1+EIA_AEO_OilForecast_2026!F$16)</f>
        <v>3.7817406022407165</v>
      </c>
      <c r="J180" s="562">
        <f>I180*(1+EIA_AEO_OilForecast_2026!G$16)</f>
        <v>3.9431033296600053</v>
      </c>
      <c r="K180" s="562">
        <f>J180*(1+EIA_AEO_OilForecast_2026!H$16)</f>
        <v>4.0481336480874175</v>
      </c>
      <c r="L180" s="562">
        <f>K180*(1+EIA_AEO_OilForecast_2026!I$16)</f>
        <v>3.9971981927059224</v>
      </c>
      <c r="M180" s="562">
        <f>L180*(1+EIA_AEO_OilForecast_2026!J$16)</f>
        <v>4.0391937217169955</v>
      </c>
      <c r="N180" s="562">
        <f>M180*(1+EIA_AEO_OilForecast_2026!K$16)</f>
        <v>4.1253580458943606</v>
      </c>
      <c r="O180" s="562">
        <f>N180*(1+EIA_AEO_OilForecast_2026!L$16)</f>
        <v>4.205163022418354</v>
      </c>
      <c r="P180" s="562">
        <f>O180*(1+EIA_AEO_OilForecast_2026!M$16)</f>
        <v>4.2408964937881519</v>
      </c>
      <c r="Q180" s="562">
        <f>P180*(1+EIA_AEO_OilForecast_2026!N$16)</f>
        <v>4.2988490146044844</v>
      </c>
      <c r="R180" s="562">
        <f>Q180*(1+EIA_AEO_OilForecast_2026!O$16)</f>
        <v>4.3603521546163124</v>
      </c>
      <c r="S180" s="562">
        <f>R180*(1+EIA_AEO_OilForecast_2026!P$16)</f>
        <v>4.4129950030855136</v>
      </c>
      <c r="T180" s="562">
        <f>S180*(1+EIA_AEO_OilForecast_2026!Q$16)</f>
        <v>4.4414685259040105</v>
      </c>
      <c r="U180" s="562">
        <f>T180*(1+EIA_AEO_OilForecast_2026!R$16)</f>
        <v>4.4837528788104226</v>
      </c>
      <c r="V180" s="562">
        <f>U180*(1+EIA_AEO_OilForecast_2026!S$16)</f>
        <v>4.540937585607959</v>
      </c>
      <c r="W180" s="562">
        <f>V180*(1+EIA_AEO_OilForecast_2026!T$16)</f>
        <v>4.5641645347133686</v>
      </c>
      <c r="X180" s="562">
        <f>W180*(1+EIA_AEO_OilForecast_2026!U$16)</f>
        <v>4.6181733598188748</v>
      </c>
      <c r="Y180" s="562">
        <f>X180*(1+EIA_AEO_OilForecast_2026!V$16)</f>
        <v>4.6774401350414401</v>
      </c>
      <c r="Z180" s="562">
        <f>Y180*(1+EIA_AEO_OilForecast_2026!W$16)</f>
        <v>4.8076474301138612</v>
      </c>
      <c r="AA180" s="562">
        <f>Z180*(1+EIA_AEO_OilForecast_2026!X$16)</f>
        <v>4.8828584530825934</v>
      </c>
      <c r="AB180" s="562">
        <f>AA180*(1+EIA_AEO_OilForecast_2026!Y$16)</f>
        <v>4.9568837812265736</v>
      </c>
      <c r="AC180" s="562">
        <f>AB180*(1+EIA_AEO_OilForecast_2026!Z$16)</f>
        <v>5.0366052686219742</v>
      </c>
      <c r="AD180" s="562">
        <f>AC180*(1+EIA_AEO_OilForecast_2026!AA$16)</f>
        <v>5.0989326695094581</v>
      </c>
      <c r="AE180" s="562">
        <f>AD180*(1+EIA_AEO_OilForecast_2026!AB$16)</f>
        <v>5.1970371823983648</v>
      </c>
      <c r="AF180" s="563">
        <f t="shared" si="69"/>
        <v>5.1970371823983648</v>
      </c>
      <c r="AG180" s="563">
        <f t="shared" si="69"/>
        <v>5.1970371823983648</v>
      </c>
      <c r="AH180" s="563">
        <f t="shared" si="69"/>
        <v>5.1970371823983648</v>
      </c>
      <c r="AI180" s="563">
        <f t="shared" si="69"/>
        <v>5.1970371823983648</v>
      </c>
      <c r="AJ180" s="563">
        <f t="shared" si="69"/>
        <v>5.1970371823983648</v>
      </c>
      <c r="AK180" s="563">
        <f t="shared" si="69"/>
        <v>5.1970371823983648</v>
      </c>
      <c r="AL180" s="563">
        <f t="shared" si="69"/>
        <v>5.1970371823983648</v>
      </c>
      <c r="AM180" s="563">
        <f t="shared" si="69"/>
        <v>5.1970371823983648</v>
      </c>
      <c r="AN180" s="563">
        <f t="shared" si="69"/>
        <v>5.1970371823983648</v>
      </c>
      <c r="AO180" s="563">
        <f t="shared" si="69"/>
        <v>5.1970371823983648</v>
      </c>
      <c r="AP180" s="563">
        <f t="shared" si="70"/>
        <v>5.1970371823983648</v>
      </c>
      <c r="AQ180" s="563">
        <f t="shared" si="70"/>
        <v>5.1970371823983648</v>
      </c>
      <c r="AR180" s="563">
        <f t="shared" si="70"/>
        <v>5.1970371823983648</v>
      </c>
      <c r="AS180" s="563">
        <f t="shared" si="70"/>
        <v>5.1970371823983648</v>
      </c>
      <c r="AT180" s="563">
        <f t="shared" si="70"/>
        <v>5.1970371823983648</v>
      </c>
      <c r="AU180" s="563">
        <f t="shared" si="70"/>
        <v>5.1970371823983648</v>
      </c>
      <c r="AV180" s="563">
        <f t="shared" si="70"/>
        <v>5.1970371823983648</v>
      </c>
      <c r="AW180" s="563">
        <f t="shared" si="70"/>
        <v>5.1970371823983648</v>
      </c>
      <c r="AX180" s="563">
        <f t="shared" si="70"/>
        <v>5.1970371823983648</v>
      </c>
      <c r="AY180" s="563">
        <f t="shared" si="70"/>
        <v>5.1970371823983648</v>
      </c>
      <c r="AZ180" s="563">
        <f t="shared" si="71"/>
        <v>5.1970371823983648</v>
      </c>
      <c r="BA180" s="563">
        <f t="shared" si="71"/>
        <v>5.1970371823983648</v>
      </c>
      <c r="BB180" s="563">
        <f t="shared" si="71"/>
        <v>5.1970371823983648</v>
      </c>
      <c r="BC180" s="563">
        <f t="shared" si="71"/>
        <v>5.1970371823983648</v>
      </c>
      <c r="BD180" s="563">
        <f t="shared" si="71"/>
        <v>5.1970371823983648</v>
      </c>
      <c r="BE180" s="563">
        <f t="shared" si="71"/>
        <v>5.1970371823983648</v>
      </c>
      <c r="BF180" s="563">
        <f t="shared" si="71"/>
        <v>5.1970371823983648</v>
      </c>
      <c r="BG180" s="563">
        <f t="shared" si="71"/>
        <v>5.1970371823983648</v>
      </c>
      <c r="BH180" s="563">
        <f t="shared" si="71"/>
        <v>5.1970371823983648</v>
      </c>
      <c r="BI180" s="563">
        <f t="shared" si="71"/>
        <v>5.1970371823983648</v>
      </c>
      <c r="BJ180" s="563">
        <f t="shared" si="72"/>
        <v>5.1970371823983648</v>
      </c>
      <c r="BK180" s="563">
        <f t="shared" si="72"/>
        <v>5.1970371823983648</v>
      </c>
      <c r="BL180" s="563">
        <f t="shared" si="72"/>
        <v>5.1970371823983648</v>
      </c>
      <c r="BM180" s="563">
        <f t="shared" si="72"/>
        <v>5.1970371823983648</v>
      </c>
      <c r="BN180" s="564">
        <f t="shared" si="72"/>
        <v>5.1970371823983648</v>
      </c>
      <c r="BO180" s="564">
        <f t="shared" si="72"/>
        <v>5.1970371823983648</v>
      </c>
      <c r="BP180" s="564">
        <f t="shared" si="72"/>
        <v>5.1970371823983648</v>
      </c>
      <c r="BQ180" s="564">
        <f t="shared" si="72"/>
        <v>5.1970371823983648</v>
      </c>
      <c r="BR180" s="564">
        <f t="shared" si="72"/>
        <v>5.1970371823983648</v>
      </c>
      <c r="BS180" s="564">
        <f t="shared" si="72"/>
        <v>5.1970371823983648</v>
      </c>
    </row>
    <row r="181" spans="1:71" s="18" customFormat="1" ht="12.75" customHeight="1">
      <c r="A181" s="554">
        <v>0</v>
      </c>
      <c r="B181" s="555" t="s">
        <v>443</v>
      </c>
      <c r="C181" s="556" t="s">
        <v>705</v>
      </c>
      <c r="D181" s="557" t="s">
        <v>422</v>
      </c>
      <c r="E181" s="556" t="s">
        <v>570</v>
      </c>
      <c r="F181" s="566">
        <v>4.4800000000000004</v>
      </c>
      <c r="G181" s="558">
        <f>F181*(1+EIA_AEO_OilForecast_2026!D$16)</f>
        <v>3.4305632803510493</v>
      </c>
      <c r="H181" s="558">
        <f>G181*(1+EIA_AEO_OilForecast_2026!E$16)</f>
        <v>3.9037201075833443</v>
      </c>
      <c r="I181" s="558">
        <f>H181*(1+EIA_AEO_OilForecast_2026!F$16)</f>
        <v>4.1832587402563979</v>
      </c>
      <c r="J181" s="558">
        <f>I181*(1+EIA_AEO_OilForecast_2026!G$16)</f>
        <v>4.3617538066362531</v>
      </c>
      <c r="K181" s="558">
        <f>J181*(1+EIA_AEO_OilForecast_2026!H$16)</f>
        <v>4.4779354922053409</v>
      </c>
      <c r="L181" s="558">
        <f>K181*(1+EIA_AEO_OilForecast_2026!I$16)</f>
        <v>4.4215920748944528</v>
      </c>
      <c r="M181" s="558">
        <f>L181*(1+EIA_AEO_OilForecast_2026!J$16)</f>
        <v>4.4680463884671955</v>
      </c>
      <c r="N181" s="558">
        <f>M181*(1+EIA_AEO_OilForecast_2026!K$16)</f>
        <v>4.5633590236066022</v>
      </c>
      <c r="O181" s="558">
        <f>N181*(1+EIA_AEO_OilForecast_2026!L$16)</f>
        <v>4.651637121094871</v>
      </c>
      <c r="P181" s="558">
        <f>O181*(1+EIA_AEO_OilForecast_2026!M$16)</f>
        <v>4.6911645165854123</v>
      </c>
      <c r="Q181" s="558">
        <f>P181*(1+EIA_AEO_OilForecast_2026!N$16)</f>
        <v>4.7552700210933558</v>
      </c>
      <c r="R181" s="558">
        <f>Q181*(1+EIA_AEO_OilForecast_2026!O$16)</f>
        <v>4.8233031241187847</v>
      </c>
      <c r="S181" s="558">
        <f>R181*(1+EIA_AEO_OilForecast_2026!P$16)</f>
        <v>4.8815352132896539</v>
      </c>
      <c r="T181" s="558">
        <f>S181*(1+EIA_AEO_OilForecast_2026!Q$16)</f>
        <v>4.9130318508765347</v>
      </c>
      <c r="U181" s="558">
        <f>T181*(1+EIA_AEO_OilForecast_2026!R$16)</f>
        <v>4.9598056535977015</v>
      </c>
      <c r="V181" s="558">
        <f>U181*(1+EIA_AEO_OilForecast_2026!S$16)</f>
        <v>5.0230618230922595</v>
      </c>
      <c r="W181" s="558">
        <f>V181*(1+EIA_AEO_OilForecast_2026!T$16)</f>
        <v>5.0487548433372558</v>
      </c>
      <c r="X181" s="558">
        <f>W181*(1+EIA_AEO_OilForecast_2026!U$16)</f>
        <v>5.1084979387626053</v>
      </c>
      <c r="Y181" s="558">
        <f>X181*(1+EIA_AEO_OilForecast_2026!V$16)</f>
        <v>5.1740572357989247</v>
      </c>
      <c r="Z181" s="558">
        <f>Y181*(1+EIA_AEO_OilForecast_2026!W$16)</f>
        <v>5.3180890091136028</v>
      </c>
      <c r="AA181" s="558">
        <f>Z181*(1+EIA_AEO_OilForecast_2026!X$16)</f>
        <v>5.401285399953089</v>
      </c>
      <c r="AB181" s="558">
        <f>AA181*(1+EIA_AEO_OilForecast_2026!Y$16)</f>
        <v>5.4831702073814919</v>
      </c>
      <c r="AC181" s="558">
        <f>AB181*(1+EIA_AEO_OilForecast_2026!Z$16)</f>
        <v>5.5713559514633175</v>
      </c>
      <c r="AD181" s="558">
        <f>AC181*(1+EIA_AEO_OilForecast_2026!AA$16)</f>
        <v>5.6403008294820651</v>
      </c>
      <c r="AE181" s="558">
        <f>AD181*(1+EIA_AEO_OilForecast_2026!AB$16)</f>
        <v>5.7488213770727574</v>
      </c>
      <c r="AF181" s="559">
        <f t="shared" si="69"/>
        <v>5.7488213770727574</v>
      </c>
      <c r="AG181" s="559">
        <f t="shared" si="69"/>
        <v>5.7488213770727574</v>
      </c>
      <c r="AH181" s="559">
        <f t="shared" si="69"/>
        <v>5.7488213770727574</v>
      </c>
      <c r="AI181" s="559">
        <f t="shared" si="69"/>
        <v>5.7488213770727574</v>
      </c>
      <c r="AJ181" s="559">
        <f t="shared" si="69"/>
        <v>5.7488213770727574</v>
      </c>
      <c r="AK181" s="559">
        <f t="shared" si="69"/>
        <v>5.7488213770727574</v>
      </c>
      <c r="AL181" s="559">
        <f t="shared" si="69"/>
        <v>5.7488213770727574</v>
      </c>
      <c r="AM181" s="559">
        <f t="shared" si="69"/>
        <v>5.7488213770727574</v>
      </c>
      <c r="AN181" s="559">
        <f t="shared" si="69"/>
        <v>5.7488213770727574</v>
      </c>
      <c r="AO181" s="559">
        <f t="shared" si="69"/>
        <v>5.7488213770727574</v>
      </c>
      <c r="AP181" s="559">
        <f t="shared" si="70"/>
        <v>5.7488213770727574</v>
      </c>
      <c r="AQ181" s="559">
        <f t="shared" si="70"/>
        <v>5.7488213770727574</v>
      </c>
      <c r="AR181" s="559">
        <f t="shared" si="70"/>
        <v>5.7488213770727574</v>
      </c>
      <c r="AS181" s="559">
        <f t="shared" si="70"/>
        <v>5.7488213770727574</v>
      </c>
      <c r="AT181" s="559">
        <f t="shared" si="70"/>
        <v>5.7488213770727574</v>
      </c>
      <c r="AU181" s="559">
        <f t="shared" si="70"/>
        <v>5.7488213770727574</v>
      </c>
      <c r="AV181" s="559">
        <f t="shared" si="70"/>
        <v>5.7488213770727574</v>
      </c>
      <c r="AW181" s="559">
        <f t="shared" si="70"/>
        <v>5.7488213770727574</v>
      </c>
      <c r="AX181" s="559">
        <f t="shared" si="70"/>
        <v>5.7488213770727574</v>
      </c>
      <c r="AY181" s="559">
        <f t="shared" si="70"/>
        <v>5.7488213770727574</v>
      </c>
      <c r="AZ181" s="559">
        <f t="shared" si="71"/>
        <v>5.7488213770727574</v>
      </c>
      <c r="BA181" s="559">
        <f t="shared" si="71"/>
        <v>5.7488213770727574</v>
      </c>
      <c r="BB181" s="559">
        <f t="shared" si="71"/>
        <v>5.7488213770727574</v>
      </c>
      <c r="BC181" s="559">
        <f t="shared" si="71"/>
        <v>5.7488213770727574</v>
      </c>
      <c r="BD181" s="559">
        <f t="shared" si="71"/>
        <v>5.7488213770727574</v>
      </c>
      <c r="BE181" s="559">
        <f t="shared" si="71"/>
        <v>5.7488213770727574</v>
      </c>
      <c r="BF181" s="559">
        <f t="shared" si="71"/>
        <v>5.7488213770727574</v>
      </c>
      <c r="BG181" s="559">
        <f t="shared" si="71"/>
        <v>5.7488213770727574</v>
      </c>
      <c r="BH181" s="559">
        <f t="shared" si="71"/>
        <v>5.7488213770727574</v>
      </c>
      <c r="BI181" s="559">
        <f t="shared" si="71"/>
        <v>5.7488213770727574</v>
      </c>
      <c r="BJ181" s="559">
        <f t="shared" si="72"/>
        <v>5.7488213770727574</v>
      </c>
      <c r="BK181" s="559">
        <f t="shared" si="72"/>
        <v>5.7488213770727574</v>
      </c>
      <c r="BL181" s="559">
        <f t="shared" si="72"/>
        <v>5.7488213770727574</v>
      </c>
      <c r="BM181" s="559">
        <f t="shared" si="72"/>
        <v>5.7488213770727574</v>
      </c>
      <c r="BN181" s="560">
        <f t="shared" si="72"/>
        <v>5.7488213770727574</v>
      </c>
      <c r="BO181" s="560">
        <f t="shared" si="72"/>
        <v>5.7488213770727574</v>
      </c>
      <c r="BP181" s="560">
        <f t="shared" si="72"/>
        <v>5.7488213770727574</v>
      </c>
      <c r="BQ181" s="560">
        <f t="shared" si="72"/>
        <v>5.7488213770727574</v>
      </c>
      <c r="BR181" s="560">
        <f t="shared" si="72"/>
        <v>5.7488213770727574</v>
      </c>
      <c r="BS181" s="560">
        <f t="shared" si="72"/>
        <v>5.7488213770727574</v>
      </c>
    </row>
    <row r="182" spans="1:71" s="63" customFormat="1" ht="12.75" customHeight="1">
      <c r="A182" s="561">
        <v>0</v>
      </c>
      <c r="B182" s="553" t="s">
        <v>441</v>
      </c>
      <c r="C182" s="491" t="s">
        <v>706</v>
      </c>
      <c r="D182" s="551" t="s">
        <v>422</v>
      </c>
      <c r="E182" s="491"/>
      <c r="F182" s="565">
        <v>4.42</v>
      </c>
      <c r="G182" s="562">
        <f>F182*(1+EIA_AEO_OilForecast_2026!D$16)</f>
        <v>3.3846182364177757</v>
      </c>
      <c r="H182" s="562">
        <f>G182*(1+EIA_AEO_OilForecast_2026!E$16)</f>
        <v>3.8514381418567809</v>
      </c>
      <c r="I182" s="562">
        <f>H182*(1+EIA_AEO_OilForecast_2026!F$16)</f>
        <v>4.1272329535565353</v>
      </c>
      <c r="J182" s="562">
        <f>I182*(1+EIA_AEO_OilForecast_2026!G$16)</f>
        <v>4.3033374610116608</v>
      </c>
      <c r="K182" s="562">
        <f>J182*(1+EIA_AEO_OilForecast_2026!H$16)</f>
        <v>4.4179631418633054</v>
      </c>
      <c r="L182" s="562">
        <f>K182*(1+EIA_AEO_OilForecast_2026!I$16)</f>
        <v>4.3623743238914026</v>
      </c>
      <c r="M182" s="562">
        <f>L182*(1+EIA_AEO_OilForecast_2026!J$16)</f>
        <v>4.4082064814787962</v>
      </c>
      <c r="N182" s="562">
        <f>M182*(1+EIA_AEO_OilForecast_2026!K$16)</f>
        <v>4.5022426081118718</v>
      </c>
      <c r="O182" s="562">
        <f>N182*(1+EIA_AEO_OilForecast_2026!L$16)</f>
        <v>4.5893384096516368</v>
      </c>
      <c r="P182" s="562">
        <f>O182*(1+EIA_AEO_OilForecast_2026!M$16)</f>
        <v>4.6283364203811441</v>
      </c>
      <c r="Q182" s="562">
        <f>P182*(1+EIA_AEO_OilForecast_2026!N$16)</f>
        <v>4.6915833690251416</v>
      </c>
      <c r="R182" s="562">
        <f>Q182*(1+EIA_AEO_OilForecast_2026!O$16)</f>
        <v>4.7587053144207658</v>
      </c>
      <c r="S182" s="562">
        <f>R182*(1+EIA_AEO_OilForecast_2026!P$16)</f>
        <v>4.8161575095402389</v>
      </c>
      <c r="T182" s="562">
        <f>S182*(1+EIA_AEO_OilForecast_2026!Q$16)</f>
        <v>4.8472323171594383</v>
      </c>
      <c r="U182" s="562">
        <f>T182*(1+EIA_AEO_OilForecast_2026!R$16)</f>
        <v>4.8933796850227322</v>
      </c>
      <c r="V182" s="562">
        <f>U182*(1+EIA_AEO_OilForecast_2026!S$16)</f>
        <v>4.9557886736758459</v>
      </c>
      <c r="W182" s="562">
        <f>V182*(1+EIA_AEO_OilForecast_2026!T$16)</f>
        <v>4.981137590971132</v>
      </c>
      <c r="X182" s="562">
        <f>W182*(1+EIA_AEO_OilForecast_2026!U$16)</f>
        <v>5.0400805556541775</v>
      </c>
      <c r="Y182" s="562">
        <f>X182*(1+EIA_AEO_OilForecast_2026!V$16)</f>
        <v>5.1047618263909031</v>
      </c>
      <c r="Z182" s="562">
        <f>Y182*(1+EIA_AEO_OilForecast_2026!W$16)</f>
        <v>5.246864602741546</v>
      </c>
      <c r="AA182" s="562">
        <f>Z182*(1+EIA_AEO_OilForecast_2026!X$16)</f>
        <v>5.3289467562037176</v>
      </c>
      <c r="AB182" s="562">
        <f>AA182*(1+EIA_AEO_OilForecast_2026!Y$16)</f>
        <v>5.4097348921040611</v>
      </c>
      <c r="AC182" s="562">
        <f>AB182*(1+EIA_AEO_OilForecast_2026!Z$16)</f>
        <v>5.4967395771133623</v>
      </c>
      <c r="AD182" s="562">
        <f>AC182*(1+EIA_AEO_OilForecast_2026!AA$16)</f>
        <v>5.5647610862300736</v>
      </c>
      <c r="AE182" s="562">
        <f>AD182*(1+EIA_AEO_OilForecast_2026!AB$16)</f>
        <v>5.6718282336298191</v>
      </c>
      <c r="AF182" s="563">
        <f t="shared" si="69"/>
        <v>5.6718282336298191</v>
      </c>
      <c r="AG182" s="563">
        <f t="shared" si="69"/>
        <v>5.6718282336298191</v>
      </c>
      <c r="AH182" s="563">
        <f t="shared" si="69"/>
        <v>5.6718282336298191</v>
      </c>
      <c r="AI182" s="563">
        <f t="shared" si="69"/>
        <v>5.6718282336298191</v>
      </c>
      <c r="AJ182" s="563">
        <f t="shared" si="69"/>
        <v>5.6718282336298191</v>
      </c>
      <c r="AK182" s="563">
        <f t="shared" si="69"/>
        <v>5.6718282336298191</v>
      </c>
      <c r="AL182" s="563">
        <f t="shared" si="69"/>
        <v>5.6718282336298191</v>
      </c>
      <c r="AM182" s="563">
        <f t="shared" si="69"/>
        <v>5.6718282336298191</v>
      </c>
      <c r="AN182" s="563">
        <f t="shared" si="69"/>
        <v>5.6718282336298191</v>
      </c>
      <c r="AO182" s="563">
        <f t="shared" si="69"/>
        <v>5.6718282336298191</v>
      </c>
      <c r="AP182" s="563">
        <f t="shared" si="70"/>
        <v>5.6718282336298191</v>
      </c>
      <c r="AQ182" s="563">
        <f t="shared" si="70"/>
        <v>5.6718282336298191</v>
      </c>
      <c r="AR182" s="563">
        <f t="shared" si="70"/>
        <v>5.6718282336298191</v>
      </c>
      <c r="AS182" s="563">
        <f t="shared" si="70"/>
        <v>5.6718282336298191</v>
      </c>
      <c r="AT182" s="563">
        <f t="shared" si="70"/>
        <v>5.6718282336298191</v>
      </c>
      <c r="AU182" s="563">
        <f t="shared" si="70"/>
        <v>5.6718282336298191</v>
      </c>
      <c r="AV182" s="563">
        <f t="shared" si="70"/>
        <v>5.6718282336298191</v>
      </c>
      <c r="AW182" s="563">
        <f t="shared" si="70"/>
        <v>5.6718282336298191</v>
      </c>
      <c r="AX182" s="563">
        <f t="shared" si="70"/>
        <v>5.6718282336298191</v>
      </c>
      <c r="AY182" s="563">
        <f t="shared" si="70"/>
        <v>5.6718282336298191</v>
      </c>
      <c r="AZ182" s="563">
        <f t="shared" si="71"/>
        <v>5.6718282336298191</v>
      </c>
      <c r="BA182" s="563">
        <f t="shared" si="71"/>
        <v>5.6718282336298191</v>
      </c>
      <c r="BB182" s="563">
        <f t="shared" si="71"/>
        <v>5.6718282336298191</v>
      </c>
      <c r="BC182" s="563">
        <f t="shared" si="71"/>
        <v>5.6718282336298191</v>
      </c>
      <c r="BD182" s="563">
        <f t="shared" si="71"/>
        <v>5.6718282336298191</v>
      </c>
      <c r="BE182" s="563">
        <f t="shared" si="71"/>
        <v>5.6718282336298191</v>
      </c>
      <c r="BF182" s="563">
        <f t="shared" si="71"/>
        <v>5.6718282336298191</v>
      </c>
      <c r="BG182" s="563">
        <f t="shared" si="71"/>
        <v>5.6718282336298191</v>
      </c>
      <c r="BH182" s="563">
        <f t="shared" si="71"/>
        <v>5.6718282336298191</v>
      </c>
      <c r="BI182" s="563">
        <f t="shared" si="71"/>
        <v>5.6718282336298191</v>
      </c>
      <c r="BJ182" s="563">
        <f t="shared" si="72"/>
        <v>5.6718282336298191</v>
      </c>
      <c r="BK182" s="563">
        <f t="shared" si="72"/>
        <v>5.6718282336298191</v>
      </c>
      <c r="BL182" s="563">
        <f t="shared" si="72"/>
        <v>5.6718282336298191</v>
      </c>
      <c r="BM182" s="563">
        <f t="shared" si="72"/>
        <v>5.6718282336298191</v>
      </c>
      <c r="BN182" s="564">
        <f t="shared" si="72"/>
        <v>5.6718282336298191</v>
      </c>
      <c r="BO182" s="564">
        <f t="shared" si="72"/>
        <v>5.6718282336298191</v>
      </c>
      <c r="BP182" s="564">
        <f t="shared" si="72"/>
        <v>5.6718282336298191</v>
      </c>
      <c r="BQ182" s="564">
        <f t="shared" si="72"/>
        <v>5.6718282336298191</v>
      </c>
      <c r="BR182" s="564">
        <f t="shared" si="72"/>
        <v>5.6718282336298191</v>
      </c>
      <c r="BS182" s="564">
        <f t="shared" si="72"/>
        <v>5.6718282336298191</v>
      </c>
    </row>
    <row r="183" spans="1:71" s="18" customFormat="1" ht="12.75" customHeight="1">
      <c r="A183" s="554">
        <v>0</v>
      </c>
      <c r="B183" s="555" t="s">
        <v>443</v>
      </c>
      <c r="C183" s="556" t="s">
        <v>707</v>
      </c>
      <c r="D183" s="557" t="s">
        <v>419</v>
      </c>
      <c r="E183" s="556"/>
      <c r="F183" s="566">
        <v>3.0368900000000001</v>
      </c>
      <c r="G183" s="558">
        <f>F183*(1+EIA_AEO_OilForecast_2026!D$16)</f>
        <v>2.3255007411752895</v>
      </c>
      <c r="H183" s="558">
        <f>G183*(1+EIA_AEO_OilForecast_2026!E$16)</f>
        <v>2.6462429815890136</v>
      </c>
      <c r="I183" s="558">
        <f>H183*(1+EIA_AEO_OilForecast_2026!F$16)</f>
        <v>2.8357358561824224</v>
      </c>
      <c r="J183" s="558">
        <f>I183*(1+EIA_AEO_OilForecast_2026!G$16)</f>
        <v>2.9567335977311542</v>
      </c>
      <c r="K183" s="558">
        <f>J183*(1+EIA_AEO_OilForecast_2026!H$16)</f>
        <v>3.0354905171704192</v>
      </c>
      <c r="L183" s="558">
        <f>K183*(1+EIA_AEO_OilForecast_2026!I$16)</f>
        <v>2.9972965973942443</v>
      </c>
      <c r="M183" s="558">
        <f>L183*(1+EIA_AEO_OilForecast_2026!J$16)</f>
        <v>3.0287869189000314</v>
      </c>
      <c r="N183" s="558">
        <f>M183*(1+EIA_AEO_OilForecast_2026!K$16)</f>
        <v>3.0933971841965744</v>
      </c>
      <c r="O183" s="558">
        <f>N183*(1+EIA_AEO_OilForecast_2026!L$16)</f>
        <v>3.1532388965807594</v>
      </c>
      <c r="P183" s="558">
        <f>O183*(1+EIA_AEO_OilForecast_2026!M$16)</f>
        <v>3.1800336180297037</v>
      </c>
      <c r="Q183" s="558">
        <f>P183*(1+EIA_AEO_OilForecast_2026!N$16)</f>
        <v>3.22348927999067</v>
      </c>
      <c r="R183" s="558">
        <f>Q183*(1+EIA_AEO_OilForecast_2026!O$16)</f>
        <v>3.2696073715636378</v>
      </c>
      <c r="S183" s="558">
        <f>R183*(1+EIA_AEO_OilForecast_2026!P$16)</f>
        <v>3.3090815789926826</v>
      </c>
      <c r="T183" s="558">
        <f>S183*(1+EIA_AEO_OilForecast_2026!Q$16)</f>
        <v>3.3304324325018837</v>
      </c>
      <c r="U183" s="558">
        <f>T183*(1+EIA_AEO_OilForecast_2026!R$16)</f>
        <v>3.362139328427304</v>
      </c>
      <c r="V183" s="558">
        <f>U183*(1+EIA_AEO_OilForecast_2026!S$16)</f>
        <v>3.4050192455202346</v>
      </c>
      <c r="W183" s="558">
        <f>V183*(1+EIA_AEO_OilForecast_2026!T$16)</f>
        <v>3.4224359589693032</v>
      </c>
      <c r="X183" s="558">
        <f>W183*(1+EIA_AEO_OilForecast_2026!U$16)</f>
        <v>3.4629344431358859</v>
      </c>
      <c r="Y183" s="558">
        <f>X183*(1+EIA_AEO_OilForecast_2026!V$16)</f>
        <v>3.5073755979520973</v>
      </c>
      <c r="Z183" s="558">
        <f>Y183*(1+EIA_AEO_OilForecast_2026!W$16)</f>
        <v>3.6050114577872789</v>
      </c>
      <c r="AA183" s="558">
        <f>Z183*(1+EIA_AEO_OilForecast_2026!X$16)</f>
        <v>3.6614083969338251</v>
      </c>
      <c r="AB183" s="558">
        <f>AA183*(1+EIA_AEO_OilForecast_2026!Y$16)</f>
        <v>3.7169162435479417</v>
      </c>
      <c r="AC183" s="558">
        <f>AB183*(1+EIA_AEO_OilForecast_2026!Z$16)</f>
        <v>3.7766953516605883</v>
      </c>
      <c r="AD183" s="558">
        <f>AC183*(1+EIA_AEO_OilForecast_2026!AA$16)</f>
        <v>3.8234315147423641</v>
      </c>
      <c r="AE183" s="558">
        <f>AD183*(1+EIA_AEO_OilForecast_2026!AB$16)</f>
        <v>3.8969951231737694</v>
      </c>
      <c r="AF183" s="559">
        <f t="shared" si="69"/>
        <v>3.8969951231737694</v>
      </c>
      <c r="AG183" s="559">
        <f t="shared" si="69"/>
        <v>3.8969951231737694</v>
      </c>
      <c r="AH183" s="559">
        <f t="shared" si="69"/>
        <v>3.8969951231737694</v>
      </c>
      <c r="AI183" s="559">
        <f t="shared" si="69"/>
        <v>3.8969951231737694</v>
      </c>
      <c r="AJ183" s="559">
        <f t="shared" si="69"/>
        <v>3.8969951231737694</v>
      </c>
      <c r="AK183" s="559">
        <f t="shared" si="69"/>
        <v>3.8969951231737694</v>
      </c>
      <c r="AL183" s="559">
        <f t="shared" si="69"/>
        <v>3.8969951231737694</v>
      </c>
      <c r="AM183" s="559">
        <f t="shared" si="69"/>
        <v>3.8969951231737694</v>
      </c>
      <c r="AN183" s="559">
        <f t="shared" si="69"/>
        <v>3.8969951231737694</v>
      </c>
      <c r="AO183" s="559">
        <f t="shared" si="69"/>
        <v>3.8969951231737694</v>
      </c>
      <c r="AP183" s="559">
        <f t="shared" si="70"/>
        <v>3.8969951231737694</v>
      </c>
      <c r="AQ183" s="559">
        <f t="shared" si="70"/>
        <v>3.8969951231737694</v>
      </c>
      <c r="AR183" s="559">
        <f t="shared" si="70"/>
        <v>3.8969951231737694</v>
      </c>
      <c r="AS183" s="559">
        <f t="shared" si="70"/>
        <v>3.8969951231737694</v>
      </c>
      <c r="AT183" s="559">
        <f t="shared" si="70"/>
        <v>3.8969951231737694</v>
      </c>
      <c r="AU183" s="559">
        <f t="shared" si="70"/>
        <v>3.8969951231737694</v>
      </c>
      <c r="AV183" s="559">
        <f t="shared" si="70"/>
        <v>3.8969951231737694</v>
      </c>
      <c r="AW183" s="559">
        <f t="shared" si="70"/>
        <v>3.8969951231737694</v>
      </c>
      <c r="AX183" s="559">
        <f t="shared" si="70"/>
        <v>3.8969951231737694</v>
      </c>
      <c r="AY183" s="559">
        <f t="shared" si="70"/>
        <v>3.8969951231737694</v>
      </c>
      <c r="AZ183" s="559">
        <f t="shared" si="71"/>
        <v>3.8969951231737694</v>
      </c>
      <c r="BA183" s="559">
        <f t="shared" si="71"/>
        <v>3.8969951231737694</v>
      </c>
      <c r="BB183" s="559">
        <f t="shared" si="71"/>
        <v>3.8969951231737694</v>
      </c>
      <c r="BC183" s="559">
        <f t="shared" si="71"/>
        <v>3.8969951231737694</v>
      </c>
      <c r="BD183" s="559">
        <f t="shared" si="71"/>
        <v>3.8969951231737694</v>
      </c>
      <c r="BE183" s="559">
        <f t="shared" si="71"/>
        <v>3.8969951231737694</v>
      </c>
      <c r="BF183" s="559">
        <f t="shared" si="71"/>
        <v>3.8969951231737694</v>
      </c>
      <c r="BG183" s="559">
        <f t="shared" si="71"/>
        <v>3.8969951231737694</v>
      </c>
      <c r="BH183" s="559">
        <f t="shared" si="71"/>
        <v>3.8969951231737694</v>
      </c>
      <c r="BI183" s="559">
        <f t="shared" si="71"/>
        <v>3.8969951231737694</v>
      </c>
      <c r="BJ183" s="559">
        <f t="shared" si="72"/>
        <v>3.8969951231737694</v>
      </c>
      <c r="BK183" s="559">
        <f t="shared" si="72"/>
        <v>3.8969951231737694</v>
      </c>
      <c r="BL183" s="559">
        <f t="shared" si="72"/>
        <v>3.8969951231737694</v>
      </c>
      <c r="BM183" s="559">
        <f t="shared" si="72"/>
        <v>3.8969951231737694</v>
      </c>
      <c r="BN183" s="560">
        <f t="shared" si="72"/>
        <v>3.8969951231737694</v>
      </c>
      <c r="BO183" s="560">
        <f t="shared" si="72"/>
        <v>3.8969951231737694</v>
      </c>
      <c r="BP183" s="560">
        <f t="shared" si="72"/>
        <v>3.8969951231737694</v>
      </c>
      <c r="BQ183" s="560">
        <f t="shared" si="72"/>
        <v>3.8969951231737694</v>
      </c>
      <c r="BR183" s="560">
        <f t="shared" si="72"/>
        <v>3.8969951231737694</v>
      </c>
      <c r="BS183" s="560">
        <f t="shared" si="72"/>
        <v>3.8969951231737694</v>
      </c>
    </row>
    <row r="184" spans="1:71" s="63" customFormat="1" ht="12.75" customHeight="1">
      <c r="A184" s="561">
        <v>0</v>
      </c>
      <c r="B184" s="553" t="s">
        <v>441</v>
      </c>
      <c r="C184" s="491" t="s">
        <v>708</v>
      </c>
      <c r="D184" s="551" t="s">
        <v>422</v>
      </c>
      <c r="E184" s="491"/>
      <c r="F184" s="565">
        <v>4.1900000000000004</v>
      </c>
      <c r="G184" s="562">
        <f>F184*(1+EIA_AEO_OilForecast_2026!D$16)</f>
        <v>3.2084955680068963</v>
      </c>
      <c r="H184" s="562">
        <f>G184*(1+EIA_AEO_OilForecast_2026!E$16)</f>
        <v>3.6510239399049578</v>
      </c>
      <c r="I184" s="562">
        <f>H184*(1+EIA_AEO_OilForecast_2026!F$16)</f>
        <v>3.9124674378737292</v>
      </c>
      <c r="J184" s="562">
        <f>I184*(1+EIA_AEO_OilForecast_2026!G$16)</f>
        <v>4.0794081361173884</v>
      </c>
      <c r="K184" s="562">
        <f>J184*(1+EIA_AEO_OilForecast_2026!H$16)</f>
        <v>4.1880691322188346</v>
      </c>
      <c r="L184" s="562">
        <f>K184*(1+EIA_AEO_OilForecast_2026!I$16)</f>
        <v>4.1353729450463739</v>
      </c>
      <c r="M184" s="562">
        <f>L184*(1+EIA_AEO_OilForecast_2026!J$16)</f>
        <v>4.1788201713565956</v>
      </c>
      <c r="N184" s="562">
        <f>M184*(1+EIA_AEO_OilForecast_2026!K$16)</f>
        <v>4.2679630153820671</v>
      </c>
      <c r="O184" s="562">
        <f>N184*(1+EIA_AEO_OilForecast_2026!L$16)</f>
        <v>4.3505266824525686</v>
      </c>
      <c r="P184" s="562">
        <f>O184*(1+EIA_AEO_OilForecast_2026!M$16)</f>
        <v>4.3874953849314453</v>
      </c>
      <c r="Q184" s="562">
        <f>P184*(1+EIA_AEO_OilForecast_2026!N$16)</f>
        <v>4.4474512027636512</v>
      </c>
      <c r="R184" s="562">
        <f>Q184*(1+EIA_AEO_OilForecast_2026!O$16)</f>
        <v>4.5110803772450234</v>
      </c>
      <c r="S184" s="562">
        <f>R184*(1+EIA_AEO_OilForecast_2026!P$16)</f>
        <v>4.5655429785008135</v>
      </c>
      <c r="T184" s="562">
        <f>S184*(1+EIA_AEO_OilForecast_2026!Q$16)</f>
        <v>4.5950007712439005</v>
      </c>
      <c r="U184" s="562">
        <f>T184*(1+EIA_AEO_OilForecast_2026!R$16)</f>
        <v>4.6387468054853489</v>
      </c>
      <c r="V184" s="562">
        <f>U184*(1+EIA_AEO_OilForecast_2026!S$16)</f>
        <v>4.6979082675795896</v>
      </c>
      <c r="W184" s="562">
        <f>V184*(1+EIA_AEO_OilForecast_2026!T$16)</f>
        <v>4.7219381235676554</v>
      </c>
      <c r="X184" s="562">
        <f>W184*(1+EIA_AEO_OilForecast_2026!U$16)</f>
        <v>4.7778139204052037</v>
      </c>
      <c r="Y184" s="562">
        <f>X184*(1+EIA_AEO_OilForecast_2026!V$16)</f>
        <v>4.8391294236601539</v>
      </c>
      <c r="Z184" s="562">
        <f>Y184*(1+EIA_AEO_OilForecast_2026!W$16)</f>
        <v>4.9738377116486587</v>
      </c>
      <c r="AA184" s="562">
        <f>Z184*(1+EIA_AEO_OilForecast_2026!X$16)</f>
        <v>5.0516486218311245</v>
      </c>
      <c r="AB184" s="562">
        <f>AA184*(1+EIA_AEO_OilForecast_2026!Y$16)</f>
        <v>5.1282328502072421</v>
      </c>
      <c r="AC184" s="562">
        <f>AB184*(1+EIA_AEO_OilForecast_2026!Z$16)</f>
        <v>5.2107101421051993</v>
      </c>
      <c r="AD184" s="562">
        <f>AC184*(1+EIA_AEO_OilForecast_2026!AA$16)</f>
        <v>5.2751920704307693</v>
      </c>
      <c r="AE184" s="562">
        <f>AD184*(1+EIA_AEO_OilForecast_2026!AB$16)</f>
        <v>5.3766878504318854</v>
      </c>
      <c r="AF184" s="563">
        <f t="shared" si="69"/>
        <v>5.3766878504318854</v>
      </c>
      <c r="AG184" s="563">
        <f t="shared" si="69"/>
        <v>5.3766878504318854</v>
      </c>
      <c r="AH184" s="563">
        <f t="shared" si="69"/>
        <v>5.3766878504318854</v>
      </c>
      <c r="AI184" s="563">
        <f t="shared" si="69"/>
        <v>5.3766878504318854</v>
      </c>
      <c r="AJ184" s="563">
        <f t="shared" si="69"/>
        <v>5.3766878504318854</v>
      </c>
      <c r="AK184" s="563">
        <f t="shared" si="69"/>
        <v>5.3766878504318854</v>
      </c>
      <c r="AL184" s="563">
        <f t="shared" si="69"/>
        <v>5.3766878504318854</v>
      </c>
      <c r="AM184" s="563">
        <f t="shared" si="69"/>
        <v>5.3766878504318854</v>
      </c>
      <c r="AN184" s="563">
        <f t="shared" si="69"/>
        <v>5.3766878504318854</v>
      </c>
      <c r="AO184" s="563">
        <f t="shared" si="69"/>
        <v>5.3766878504318854</v>
      </c>
      <c r="AP184" s="563">
        <f t="shared" si="70"/>
        <v>5.3766878504318854</v>
      </c>
      <c r="AQ184" s="563">
        <f t="shared" si="70"/>
        <v>5.3766878504318854</v>
      </c>
      <c r="AR184" s="563">
        <f t="shared" si="70"/>
        <v>5.3766878504318854</v>
      </c>
      <c r="AS184" s="563">
        <f t="shared" si="70"/>
        <v>5.3766878504318854</v>
      </c>
      <c r="AT184" s="563">
        <f t="shared" si="70"/>
        <v>5.3766878504318854</v>
      </c>
      <c r="AU184" s="563">
        <f t="shared" si="70"/>
        <v>5.3766878504318854</v>
      </c>
      <c r="AV184" s="563">
        <f t="shared" si="70"/>
        <v>5.3766878504318854</v>
      </c>
      <c r="AW184" s="563">
        <f t="shared" si="70"/>
        <v>5.3766878504318854</v>
      </c>
      <c r="AX184" s="563">
        <f t="shared" si="70"/>
        <v>5.3766878504318854</v>
      </c>
      <c r="AY184" s="563">
        <f t="shared" si="70"/>
        <v>5.3766878504318854</v>
      </c>
      <c r="AZ184" s="563">
        <f t="shared" si="71"/>
        <v>5.3766878504318854</v>
      </c>
      <c r="BA184" s="563">
        <f t="shared" si="71"/>
        <v>5.3766878504318854</v>
      </c>
      <c r="BB184" s="563">
        <f t="shared" si="71"/>
        <v>5.3766878504318854</v>
      </c>
      <c r="BC184" s="563">
        <f t="shared" si="71"/>
        <v>5.3766878504318854</v>
      </c>
      <c r="BD184" s="563">
        <f t="shared" si="71"/>
        <v>5.3766878504318854</v>
      </c>
      <c r="BE184" s="563">
        <f t="shared" si="71"/>
        <v>5.3766878504318854</v>
      </c>
      <c r="BF184" s="563">
        <f t="shared" si="71"/>
        <v>5.3766878504318854</v>
      </c>
      <c r="BG184" s="563">
        <f t="shared" si="71"/>
        <v>5.3766878504318854</v>
      </c>
      <c r="BH184" s="563">
        <f t="shared" si="71"/>
        <v>5.3766878504318854</v>
      </c>
      <c r="BI184" s="563">
        <f t="shared" si="71"/>
        <v>5.3766878504318854</v>
      </c>
      <c r="BJ184" s="563">
        <f t="shared" si="72"/>
        <v>5.3766878504318854</v>
      </c>
      <c r="BK184" s="563">
        <f t="shared" si="72"/>
        <v>5.3766878504318854</v>
      </c>
      <c r="BL184" s="563">
        <f t="shared" si="72"/>
        <v>5.3766878504318854</v>
      </c>
      <c r="BM184" s="563">
        <f t="shared" si="72"/>
        <v>5.3766878504318854</v>
      </c>
      <c r="BN184" s="564">
        <f t="shared" si="72"/>
        <v>5.3766878504318854</v>
      </c>
      <c r="BO184" s="564">
        <f t="shared" si="72"/>
        <v>5.3766878504318854</v>
      </c>
      <c r="BP184" s="564">
        <f t="shared" si="72"/>
        <v>5.3766878504318854</v>
      </c>
      <c r="BQ184" s="564">
        <f t="shared" si="72"/>
        <v>5.3766878504318854</v>
      </c>
      <c r="BR184" s="564">
        <f t="shared" si="72"/>
        <v>5.3766878504318854</v>
      </c>
      <c r="BS184" s="564">
        <f t="shared" si="72"/>
        <v>5.3766878504318854</v>
      </c>
    </row>
    <row r="185" spans="1:71" s="18" customFormat="1" ht="12.75" customHeight="1">
      <c r="A185" s="677">
        <v>0</v>
      </c>
      <c r="B185" s="681" t="s">
        <v>428</v>
      </c>
      <c r="C185" s="682" t="s">
        <v>437</v>
      </c>
      <c r="D185" s="684" t="s">
        <v>427</v>
      </c>
      <c r="E185" s="682" t="s">
        <v>430</v>
      </c>
      <c r="F185" s="686">
        <v>3.83</v>
      </c>
      <c r="G185" s="690">
        <f>F185*(1+EIA_AEO_OilForecast_2026!D$16)</f>
        <v>2.9328253044072583</v>
      </c>
      <c r="H185" s="690">
        <f>G185*(1+EIA_AEO_OilForecast_2026!E$16)</f>
        <v>3.3373321455455818</v>
      </c>
      <c r="I185" s="690">
        <f>H185*(1+EIA_AEO_OilForecast_2026!F$16)</f>
        <v>3.5763127176745542</v>
      </c>
      <c r="J185" s="690">
        <f>I185*(1+EIA_AEO_OilForecast_2026!G$16)</f>
        <v>3.7289100623698324</v>
      </c>
      <c r="K185" s="690">
        <f>J185*(1+EIA_AEO_OilForecast_2026!H$16)</f>
        <v>3.8282350301666197</v>
      </c>
      <c r="L185" s="690">
        <f>K185*(1+EIA_AEO_OilForecast_2026!I$16)</f>
        <v>3.78006643902807</v>
      </c>
      <c r="M185" s="690">
        <f>L185*(1+EIA_AEO_OilForecast_2026!J$16)</f>
        <v>3.8197807294261961</v>
      </c>
      <c r="N185" s="690">
        <f>M185*(1+EIA_AEO_OilForecast_2026!K$16)</f>
        <v>3.9012645224136802</v>
      </c>
      <c r="O185" s="690">
        <f>N185*(1+EIA_AEO_OilForecast_2026!L$16)</f>
        <v>3.9767344137931602</v>
      </c>
      <c r="P185" s="690">
        <f>O185*(1+EIA_AEO_OilForecast_2026!M$16)</f>
        <v>4.0105268077058334</v>
      </c>
      <c r="Q185" s="690">
        <f>P185*(1+EIA_AEO_OilForecast_2026!N$16)</f>
        <v>4.065331290354365</v>
      </c>
      <c r="R185" s="690">
        <f>Q185*(1+EIA_AEO_OilForecast_2026!O$16)</f>
        <v>4.1234935190569084</v>
      </c>
      <c r="S185" s="690">
        <f>R185*(1+EIA_AEO_OilForecast_2026!P$16)</f>
        <v>4.1732767560043253</v>
      </c>
      <c r="T185" s="690">
        <f>S185*(1+EIA_AEO_OilForecast_2026!Q$16)</f>
        <v>4.2002035689413235</v>
      </c>
      <c r="U185" s="690">
        <f>T185*(1+EIA_AEO_OilForecast_2026!R$16)</f>
        <v>4.2401909940355349</v>
      </c>
      <c r="V185" s="690">
        <f>U185*(1+EIA_AEO_OilForecast_2026!S$16)</f>
        <v>4.2942693710811062</v>
      </c>
      <c r="W185" s="690">
        <f>V185*(1+EIA_AEO_OilForecast_2026!T$16)</f>
        <v>4.3162346093709134</v>
      </c>
      <c r="X185" s="690">
        <f>W185*(1+EIA_AEO_OilForecast_2026!U$16)</f>
        <v>4.3673096217546385</v>
      </c>
      <c r="Y185" s="690">
        <f>X185*(1+EIA_AEO_OilForecast_2026!V$16)</f>
        <v>4.4233569672120279</v>
      </c>
      <c r="Z185" s="690">
        <f>Y185*(1+EIA_AEO_OilForecast_2026!W$16)</f>
        <v>4.5464912734163176</v>
      </c>
      <c r="AA185" s="690">
        <f>Z185*(1+EIA_AEO_OilForecast_2026!X$16)</f>
        <v>4.6176167593348962</v>
      </c>
      <c r="AB185" s="690">
        <f>AA185*(1+EIA_AEO_OilForecast_2026!Y$16)</f>
        <v>4.6876209585426603</v>
      </c>
      <c r="AC185" s="690">
        <f>AB185*(1+EIA_AEO_OilForecast_2026!Z$16)</f>
        <v>4.7630118960054713</v>
      </c>
      <c r="AD185" s="690">
        <f>AC185*(1+EIA_AEO_OilForecast_2026!AA$16)</f>
        <v>4.8219536109188201</v>
      </c>
      <c r="AE185" s="690">
        <f>AD185*(1+EIA_AEO_OilForecast_2026!AB$16)</f>
        <v>4.9147289897742557</v>
      </c>
      <c r="AF185" s="694">
        <f t="shared" si="69"/>
        <v>4.9147289897742557</v>
      </c>
      <c r="AG185" s="694">
        <f t="shared" si="69"/>
        <v>4.9147289897742557</v>
      </c>
      <c r="AH185" s="694">
        <f t="shared" si="69"/>
        <v>4.9147289897742557</v>
      </c>
      <c r="AI185" s="694">
        <f t="shared" si="69"/>
        <v>4.9147289897742557</v>
      </c>
      <c r="AJ185" s="694">
        <f t="shared" si="69"/>
        <v>4.9147289897742557</v>
      </c>
      <c r="AK185" s="694">
        <f t="shared" si="69"/>
        <v>4.9147289897742557</v>
      </c>
      <c r="AL185" s="694">
        <f t="shared" si="69"/>
        <v>4.9147289897742557</v>
      </c>
      <c r="AM185" s="694">
        <f t="shared" si="69"/>
        <v>4.9147289897742557</v>
      </c>
      <c r="AN185" s="694">
        <f t="shared" si="69"/>
        <v>4.9147289897742557</v>
      </c>
      <c r="AO185" s="694">
        <f t="shared" si="69"/>
        <v>4.9147289897742557</v>
      </c>
      <c r="AP185" s="694">
        <f t="shared" si="70"/>
        <v>4.9147289897742557</v>
      </c>
      <c r="AQ185" s="694">
        <f t="shared" si="70"/>
        <v>4.9147289897742557</v>
      </c>
      <c r="AR185" s="694">
        <f t="shared" si="70"/>
        <v>4.9147289897742557</v>
      </c>
      <c r="AS185" s="694">
        <f t="shared" si="70"/>
        <v>4.9147289897742557</v>
      </c>
      <c r="AT185" s="694">
        <f t="shared" si="70"/>
        <v>4.9147289897742557</v>
      </c>
      <c r="AU185" s="694">
        <f t="shared" si="70"/>
        <v>4.9147289897742557</v>
      </c>
      <c r="AV185" s="694">
        <f t="shared" si="70"/>
        <v>4.9147289897742557</v>
      </c>
      <c r="AW185" s="694">
        <f t="shared" si="70"/>
        <v>4.9147289897742557</v>
      </c>
      <c r="AX185" s="694">
        <f t="shared" si="70"/>
        <v>4.9147289897742557</v>
      </c>
      <c r="AY185" s="694">
        <f t="shared" si="70"/>
        <v>4.9147289897742557</v>
      </c>
      <c r="AZ185" s="694">
        <f t="shared" si="71"/>
        <v>4.9147289897742557</v>
      </c>
      <c r="BA185" s="694">
        <f t="shared" si="71"/>
        <v>4.9147289897742557</v>
      </c>
      <c r="BB185" s="694">
        <f t="shared" si="71"/>
        <v>4.9147289897742557</v>
      </c>
      <c r="BC185" s="694">
        <f t="shared" si="71"/>
        <v>4.9147289897742557</v>
      </c>
      <c r="BD185" s="694">
        <f t="shared" si="71"/>
        <v>4.9147289897742557</v>
      </c>
      <c r="BE185" s="694">
        <f t="shared" si="71"/>
        <v>4.9147289897742557</v>
      </c>
      <c r="BF185" s="694">
        <f t="shared" si="71"/>
        <v>4.9147289897742557</v>
      </c>
      <c r="BG185" s="694">
        <f t="shared" si="71"/>
        <v>4.9147289897742557</v>
      </c>
      <c r="BH185" s="694">
        <f t="shared" si="71"/>
        <v>4.9147289897742557</v>
      </c>
      <c r="BI185" s="694">
        <f t="shared" si="71"/>
        <v>4.9147289897742557</v>
      </c>
      <c r="BJ185" s="694">
        <f t="shared" si="72"/>
        <v>4.9147289897742557</v>
      </c>
      <c r="BK185" s="694">
        <f t="shared" si="72"/>
        <v>4.9147289897742557</v>
      </c>
      <c r="BL185" s="694">
        <f t="shared" si="72"/>
        <v>4.9147289897742557</v>
      </c>
      <c r="BM185" s="694">
        <f t="shared" si="72"/>
        <v>4.9147289897742557</v>
      </c>
      <c r="BN185" s="698">
        <f t="shared" si="72"/>
        <v>4.9147289897742557</v>
      </c>
      <c r="BO185" s="698">
        <f t="shared" si="72"/>
        <v>4.9147289897742557</v>
      </c>
      <c r="BP185" s="698">
        <f t="shared" si="72"/>
        <v>4.9147289897742557</v>
      </c>
      <c r="BQ185" s="698">
        <f t="shared" si="72"/>
        <v>4.9147289897742557</v>
      </c>
      <c r="BR185" s="698">
        <f t="shared" si="72"/>
        <v>4.9147289897742557</v>
      </c>
      <c r="BS185" s="698">
        <f t="shared" si="72"/>
        <v>4.9147289897742557</v>
      </c>
    </row>
    <row r="186" spans="1:71" s="63" customFormat="1" ht="12.75" customHeight="1">
      <c r="A186" s="678">
        <v>0</v>
      </c>
      <c r="B186" s="680" t="s">
        <v>709</v>
      </c>
      <c r="C186" s="492" t="s">
        <v>710</v>
      </c>
      <c r="D186" s="683" t="s">
        <v>419</v>
      </c>
      <c r="E186" s="492"/>
      <c r="F186" s="687">
        <v>12.437200000000001</v>
      </c>
      <c r="G186" s="691">
        <f>F186*(1+EIA_AEO_OilForecast_2026!D$16)</f>
        <v>9.523795006781711</v>
      </c>
      <c r="H186" s="691">
        <f>G186*(1+EIA_AEO_OilForecast_2026!E$16)</f>
        <v>10.837354402240081</v>
      </c>
      <c r="I186" s="691">
        <f>H186*(1+EIA_AEO_OilForecast_2026!F$16)</f>
        <v>11.613398572392159</v>
      </c>
      <c r="J186" s="691">
        <f>I186*(1+EIA_AEO_OilForecast_2026!G$16)</f>
        <v>12.108929563369733</v>
      </c>
      <c r="K186" s="691">
        <f>J186*(1+EIA_AEO_OilForecast_2026!H$16)</f>
        <v>12.43146859456613</v>
      </c>
      <c r="L186" s="691">
        <f>K186*(1+EIA_AEO_OilForecast_2026!I$16)</f>
        <v>12.275050212919037</v>
      </c>
      <c r="M186" s="691">
        <f>L186*(1+EIA_AEO_OilForecast_2026!J$16)</f>
        <v>12.404014853268796</v>
      </c>
      <c r="N186" s="691">
        <f>M186*(1+EIA_AEO_OilForecast_2026!K$16)</f>
        <v>12.668618046517865</v>
      </c>
      <c r="O186" s="691">
        <f>N186*(1+EIA_AEO_OilForecast_2026!L$16)</f>
        <v>12.913692232696683</v>
      </c>
      <c r="P186" s="691">
        <f>O186*(1+EIA_AEO_OilForecast_2026!M$16)</f>
        <v>13.023426635195559</v>
      </c>
      <c r="Q186" s="691">
        <f>P186*(1+EIA_AEO_OilForecast_2026!N$16)</f>
        <v>13.201393818379978</v>
      </c>
      <c r="R186" s="691">
        <f>Q186*(1+EIA_AEO_OilForecast_2026!O$16)</f>
        <v>13.390264646270127</v>
      </c>
      <c r="S186" s="691">
        <f>R186*(1+EIA_AEO_OilForecast_2026!P$16)</f>
        <v>13.551926284537076</v>
      </c>
      <c r="T186" s="691">
        <f>S186*(1+EIA_AEO_OilForecast_2026!Q$16)</f>
        <v>13.639366012437868</v>
      </c>
      <c r="U186" s="691">
        <f>T186*(1+EIA_AEO_OilForecast_2026!R$16)</f>
        <v>13.769217606010121</v>
      </c>
      <c r="V186" s="691">
        <f>U186*(1+EIA_AEO_OilForecast_2026!S$16)</f>
        <v>13.944826898697112</v>
      </c>
      <c r="W186" s="691">
        <f>V186*(1+EIA_AEO_OilForecast_2026!T$16)</f>
        <v>14.016154852132619</v>
      </c>
      <c r="X186" s="691">
        <f>W186*(1+EIA_AEO_OilForecast_2026!U$16)</f>
        <v>14.182011286602297</v>
      </c>
      <c r="Y186" s="691">
        <f>X186*(1+EIA_AEO_OilForecast_2026!V$16)</f>
        <v>14.364014431490714</v>
      </c>
      <c r="Z186" s="691">
        <f>Y186*(1+EIA_AEO_OilForecast_2026!W$16)</f>
        <v>14.76386978217583</v>
      </c>
      <c r="AA186" s="691">
        <f>Z186*(1+EIA_AEO_OilForecast_2026!X$16)</f>
        <v>14.994836333994771</v>
      </c>
      <c r="AB186" s="691">
        <f>AA186*(1+EIA_AEO_OilForecast_2026!Y$16)</f>
        <v>15.222161719474354</v>
      </c>
      <c r="AC186" s="691">
        <f>AB186*(1+EIA_AEO_OilForecast_2026!Z$16)</f>
        <v>15.466979517754373</v>
      </c>
      <c r="AD186" s="691">
        <f>AC186*(1+EIA_AEO_OilForecast_2026!AA$16)</f>
        <v>15.658381579561242</v>
      </c>
      <c r="AE186" s="691">
        <f>AD186*(1+EIA_AEO_OilForecast_2026!AB$16)</f>
        <v>15.959652060475294</v>
      </c>
      <c r="AF186" s="695">
        <f t="shared" ref="AF186:AO199" si="73">$AE186</f>
        <v>15.959652060475294</v>
      </c>
      <c r="AG186" s="695">
        <f t="shared" si="73"/>
        <v>15.959652060475294</v>
      </c>
      <c r="AH186" s="695">
        <f t="shared" si="73"/>
        <v>15.959652060475294</v>
      </c>
      <c r="AI186" s="695">
        <f t="shared" si="73"/>
        <v>15.959652060475294</v>
      </c>
      <c r="AJ186" s="695">
        <f t="shared" si="73"/>
        <v>15.959652060475294</v>
      </c>
      <c r="AK186" s="695">
        <f t="shared" si="73"/>
        <v>15.959652060475294</v>
      </c>
      <c r="AL186" s="695">
        <f t="shared" si="73"/>
        <v>15.959652060475294</v>
      </c>
      <c r="AM186" s="695">
        <f t="shared" si="73"/>
        <v>15.959652060475294</v>
      </c>
      <c r="AN186" s="695">
        <f t="shared" si="73"/>
        <v>15.959652060475294</v>
      </c>
      <c r="AO186" s="695">
        <f t="shared" si="73"/>
        <v>15.959652060475294</v>
      </c>
      <c r="AP186" s="695">
        <f t="shared" ref="AP186:AY199" si="74">$AE186</f>
        <v>15.959652060475294</v>
      </c>
      <c r="AQ186" s="695">
        <f t="shared" si="74"/>
        <v>15.959652060475294</v>
      </c>
      <c r="AR186" s="695">
        <f t="shared" si="74"/>
        <v>15.959652060475294</v>
      </c>
      <c r="AS186" s="695">
        <f t="shared" si="74"/>
        <v>15.959652060475294</v>
      </c>
      <c r="AT186" s="695">
        <f t="shared" si="74"/>
        <v>15.959652060475294</v>
      </c>
      <c r="AU186" s="695">
        <f t="shared" si="74"/>
        <v>15.959652060475294</v>
      </c>
      <c r="AV186" s="695">
        <f t="shared" si="74"/>
        <v>15.959652060475294</v>
      </c>
      <c r="AW186" s="695">
        <f t="shared" si="74"/>
        <v>15.959652060475294</v>
      </c>
      <c r="AX186" s="695">
        <f t="shared" si="74"/>
        <v>15.959652060475294</v>
      </c>
      <c r="AY186" s="695">
        <f t="shared" si="74"/>
        <v>15.959652060475294</v>
      </c>
      <c r="AZ186" s="695">
        <f t="shared" ref="AZ186:BI199" si="75">$AE186</f>
        <v>15.959652060475294</v>
      </c>
      <c r="BA186" s="695">
        <f t="shared" si="75"/>
        <v>15.959652060475294</v>
      </c>
      <c r="BB186" s="695">
        <f t="shared" si="75"/>
        <v>15.959652060475294</v>
      </c>
      <c r="BC186" s="695">
        <f t="shared" si="75"/>
        <v>15.959652060475294</v>
      </c>
      <c r="BD186" s="695">
        <f t="shared" si="75"/>
        <v>15.959652060475294</v>
      </c>
      <c r="BE186" s="695">
        <f t="shared" si="75"/>
        <v>15.959652060475294</v>
      </c>
      <c r="BF186" s="695">
        <f t="shared" si="75"/>
        <v>15.959652060475294</v>
      </c>
      <c r="BG186" s="695">
        <f t="shared" si="75"/>
        <v>15.959652060475294</v>
      </c>
      <c r="BH186" s="695">
        <f t="shared" si="75"/>
        <v>15.959652060475294</v>
      </c>
      <c r="BI186" s="695">
        <f t="shared" si="75"/>
        <v>15.959652060475294</v>
      </c>
      <c r="BJ186" s="695">
        <f t="shared" ref="BJ186:BS199" si="76">$AE186</f>
        <v>15.959652060475294</v>
      </c>
      <c r="BK186" s="695">
        <f t="shared" si="76"/>
        <v>15.959652060475294</v>
      </c>
      <c r="BL186" s="695">
        <f t="shared" si="76"/>
        <v>15.959652060475294</v>
      </c>
      <c r="BM186" s="695">
        <f t="shared" si="76"/>
        <v>15.959652060475294</v>
      </c>
      <c r="BN186" s="699">
        <f t="shared" si="76"/>
        <v>15.959652060475294</v>
      </c>
      <c r="BO186" s="699">
        <f t="shared" si="76"/>
        <v>15.959652060475294</v>
      </c>
      <c r="BP186" s="699">
        <f t="shared" si="76"/>
        <v>15.959652060475294</v>
      </c>
      <c r="BQ186" s="699">
        <f t="shared" si="76"/>
        <v>15.959652060475294</v>
      </c>
      <c r="BR186" s="699">
        <f t="shared" si="76"/>
        <v>15.959652060475294</v>
      </c>
      <c r="BS186" s="699">
        <f t="shared" si="76"/>
        <v>15.959652060475294</v>
      </c>
    </row>
    <row r="187" spans="1:71" s="18" customFormat="1" ht="12.75" customHeight="1">
      <c r="A187" s="677">
        <v>0</v>
      </c>
      <c r="B187" s="681" t="s">
        <v>711</v>
      </c>
      <c r="C187" s="682" t="s">
        <v>712</v>
      </c>
      <c r="D187" s="684" t="s">
        <v>427</v>
      </c>
      <c r="E187" s="682"/>
      <c r="F187" s="686">
        <v>4.8398110000000001</v>
      </c>
      <c r="G187" s="690">
        <f>F187*(1+EIA_AEO_OilForecast_2026!D$16)</f>
        <v>3.7060888170622968</v>
      </c>
      <c r="H187" s="690">
        <f>G187*(1+EIA_AEO_OilForecast_2026!E$16)</f>
        <v>4.2172472137506807</v>
      </c>
      <c r="I187" s="690">
        <f>H187*(1+EIA_AEO_OilForecast_2026!F$16)</f>
        <v>4.5192369792274674</v>
      </c>
      <c r="J187" s="690">
        <f>I187*(1+EIA_AEO_OilForecast_2026!G$16)</f>
        <v>4.7120678688950912</v>
      </c>
      <c r="K187" s="690">
        <f>J187*(1+EIA_AEO_OilForecast_2026!H$16)</f>
        <v>4.8375806813539777</v>
      </c>
      <c r="L187" s="690">
        <f>K187*(1+EIA_AEO_OilForecast_2026!I$16)</f>
        <v>4.7767120449970966</v>
      </c>
      <c r="M187" s="690">
        <f>L187*(1+EIA_AEO_OilForecast_2026!J$16)</f>
        <v>4.8268973346905808</v>
      </c>
      <c r="N187" s="690">
        <f>M187*(1+EIA_AEO_OilForecast_2026!K$16)</f>
        <v>4.9298649998661803</v>
      </c>
      <c r="O187" s="690">
        <f>N187*(1+EIA_AEO_OilForecast_2026!L$16)</f>
        <v>5.0252331488132329</v>
      </c>
      <c r="P187" s="690">
        <f>O187*(1+EIA_AEO_OilForecast_2026!M$16)</f>
        <v>5.0679351853079817</v>
      </c>
      <c r="Q187" s="690">
        <f>P187*(1+EIA_AEO_OilForecast_2026!N$16)</f>
        <v>5.1371893205486279</v>
      </c>
      <c r="R187" s="690">
        <f>Q187*(1+EIA_AEO_OilForecast_2026!O$16)</f>
        <v>5.2106864992063526</v>
      </c>
      <c r="S187" s="690">
        <f>R187*(1+EIA_AEO_OilForecast_2026!P$16)</f>
        <v>5.2735954960193334</v>
      </c>
      <c r="T187" s="690">
        <f>S187*(1+EIA_AEO_OilForecast_2026!Q$16)</f>
        <v>5.3076217846479041</v>
      </c>
      <c r="U187" s="690">
        <f>T187*(1+EIA_AEO_OilForecast_2026!R$16)</f>
        <v>5.3581522232465053</v>
      </c>
      <c r="V187" s="690">
        <f>U187*(1+EIA_AEO_OilForecast_2026!S$16)</f>
        <v>5.4264888091700829</v>
      </c>
      <c r="W187" s="690">
        <f>V187*(1+EIA_AEO_OilForecast_2026!T$16)</f>
        <v>5.4542453631890462</v>
      </c>
      <c r="X187" s="690">
        <f>W187*(1+EIA_AEO_OilForecast_2026!U$16)</f>
        <v>5.5187867226563805</v>
      </c>
      <c r="Y187" s="690">
        <f>X187*(1+EIA_AEO_OilForecast_2026!V$16)</f>
        <v>5.5896114117074172</v>
      </c>
      <c r="Z187" s="690">
        <f>Y187*(1+EIA_AEO_OilForecast_2026!W$16)</f>
        <v>5.7452110904658742</v>
      </c>
      <c r="AA187" s="690">
        <f>Z187*(1+EIA_AEO_OilForecast_2026!X$16)</f>
        <v>5.8350893957215089</v>
      </c>
      <c r="AB187" s="690">
        <f>AA187*(1+EIA_AEO_OilForecast_2026!Y$16)</f>
        <v>5.9235507778029524</v>
      </c>
      <c r="AC187" s="690">
        <f>AB187*(1+EIA_AEO_OilForecast_2026!Z$16)</f>
        <v>6.0188191559838469</v>
      </c>
      <c r="AD187" s="690">
        <f>AC187*(1+EIA_AEO_OilForecast_2026!AA$16)</f>
        <v>6.0933013388027737</v>
      </c>
      <c r="AE187" s="690">
        <f>AD187*(1+EIA_AEO_OilForecast_2026!AB$16)</f>
        <v>6.2105377093285448</v>
      </c>
      <c r="AF187" s="694">
        <f t="shared" si="73"/>
        <v>6.2105377093285448</v>
      </c>
      <c r="AG187" s="694">
        <f t="shared" si="73"/>
        <v>6.2105377093285448</v>
      </c>
      <c r="AH187" s="694">
        <f t="shared" si="73"/>
        <v>6.2105377093285448</v>
      </c>
      <c r="AI187" s="694">
        <f t="shared" si="73"/>
        <v>6.2105377093285448</v>
      </c>
      <c r="AJ187" s="694">
        <f t="shared" si="73"/>
        <v>6.2105377093285448</v>
      </c>
      <c r="AK187" s="694">
        <f t="shared" si="73"/>
        <v>6.2105377093285448</v>
      </c>
      <c r="AL187" s="694">
        <f t="shared" si="73"/>
        <v>6.2105377093285448</v>
      </c>
      <c r="AM187" s="694">
        <f t="shared" si="73"/>
        <v>6.2105377093285448</v>
      </c>
      <c r="AN187" s="694">
        <f t="shared" si="73"/>
        <v>6.2105377093285448</v>
      </c>
      <c r="AO187" s="694">
        <f t="shared" si="73"/>
        <v>6.2105377093285448</v>
      </c>
      <c r="AP187" s="694">
        <f t="shared" si="74"/>
        <v>6.2105377093285448</v>
      </c>
      <c r="AQ187" s="694">
        <f t="shared" si="74"/>
        <v>6.2105377093285448</v>
      </c>
      <c r="AR187" s="694">
        <f t="shared" si="74"/>
        <v>6.2105377093285448</v>
      </c>
      <c r="AS187" s="694">
        <f t="shared" si="74"/>
        <v>6.2105377093285448</v>
      </c>
      <c r="AT187" s="694">
        <f t="shared" si="74"/>
        <v>6.2105377093285448</v>
      </c>
      <c r="AU187" s="694">
        <f t="shared" si="74"/>
        <v>6.2105377093285448</v>
      </c>
      <c r="AV187" s="694">
        <f t="shared" si="74"/>
        <v>6.2105377093285448</v>
      </c>
      <c r="AW187" s="694">
        <f t="shared" si="74"/>
        <v>6.2105377093285448</v>
      </c>
      <c r="AX187" s="694">
        <f t="shared" si="74"/>
        <v>6.2105377093285448</v>
      </c>
      <c r="AY187" s="694">
        <f t="shared" si="74"/>
        <v>6.2105377093285448</v>
      </c>
      <c r="AZ187" s="694">
        <f t="shared" si="75"/>
        <v>6.2105377093285448</v>
      </c>
      <c r="BA187" s="694">
        <f t="shared" si="75"/>
        <v>6.2105377093285448</v>
      </c>
      <c r="BB187" s="694">
        <f t="shared" si="75"/>
        <v>6.2105377093285448</v>
      </c>
      <c r="BC187" s="694">
        <f t="shared" si="75"/>
        <v>6.2105377093285448</v>
      </c>
      <c r="BD187" s="694">
        <f t="shared" si="75"/>
        <v>6.2105377093285448</v>
      </c>
      <c r="BE187" s="694">
        <f t="shared" si="75"/>
        <v>6.2105377093285448</v>
      </c>
      <c r="BF187" s="694">
        <f t="shared" si="75"/>
        <v>6.2105377093285448</v>
      </c>
      <c r="BG187" s="694">
        <f t="shared" si="75"/>
        <v>6.2105377093285448</v>
      </c>
      <c r="BH187" s="694">
        <f t="shared" si="75"/>
        <v>6.2105377093285448</v>
      </c>
      <c r="BI187" s="694">
        <f t="shared" si="75"/>
        <v>6.2105377093285448</v>
      </c>
      <c r="BJ187" s="694">
        <f t="shared" si="76"/>
        <v>6.2105377093285448</v>
      </c>
      <c r="BK187" s="694">
        <f t="shared" si="76"/>
        <v>6.2105377093285448</v>
      </c>
      <c r="BL187" s="694">
        <f t="shared" si="76"/>
        <v>6.2105377093285448</v>
      </c>
      <c r="BM187" s="694">
        <f t="shared" si="76"/>
        <v>6.2105377093285448</v>
      </c>
      <c r="BN187" s="698">
        <f t="shared" si="76"/>
        <v>6.2105377093285448</v>
      </c>
      <c r="BO187" s="698">
        <f t="shared" si="76"/>
        <v>6.2105377093285448</v>
      </c>
      <c r="BP187" s="698">
        <f t="shared" si="76"/>
        <v>6.2105377093285448</v>
      </c>
      <c r="BQ187" s="698">
        <f t="shared" si="76"/>
        <v>6.2105377093285448</v>
      </c>
      <c r="BR187" s="698">
        <f t="shared" si="76"/>
        <v>6.2105377093285448</v>
      </c>
      <c r="BS187" s="698">
        <f t="shared" si="76"/>
        <v>6.2105377093285448</v>
      </c>
    </row>
    <row r="188" spans="1:71" s="63" customFormat="1" ht="12.75" customHeight="1">
      <c r="A188" s="678">
        <v>0</v>
      </c>
      <c r="B188" s="680" t="s">
        <v>441</v>
      </c>
      <c r="C188" s="492" t="s">
        <v>713</v>
      </c>
      <c r="D188" s="683" t="s">
        <v>422</v>
      </c>
      <c r="E188" s="492" t="s">
        <v>570</v>
      </c>
      <c r="F188" s="687">
        <v>6.45</v>
      </c>
      <c r="G188" s="691">
        <f>F188*(1+EIA_AEO_OilForecast_2026!D$16)</f>
        <v>4.9390922228268446</v>
      </c>
      <c r="H188" s="691">
        <f>G188*(1+EIA_AEO_OilForecast_2026!E$16)</f>
        <v>5.6203113156054831</v>
      </c>
      <c r="I188" s="691">
        <f>H188*(1+EIA_AEO_OilForecast_2026!F$16)</f>
        <v>6.0227720702352148</v>
      </c>
      <c r="J188" s="691">
        <f>I188*(1+EIA_AEO_OilForecast_2026!G$16)</f>
        <v>6.2797571546437121</v>
      </c>
      <c r="K188" s="691">
        <f>J188*(1+EIA_AEO_OilForecast_2026!H$16)</f>
        <v>6.4470276617688498</v>
      </c>
      <c r="L188" s="691">
        <f>K188*(1+EIA_AEO_OilForecast_2026!I$16)</f>
        <v>6.3659082328279499</v>
      </c>
      <c r="M188" s="691">
        <f>L188*(1+EIA_AEO_OilForecast_2026!J$16)</f>
        <v>6.4327900012529931</v>
      </c>
      <c r="N188" s="691">
        <f>M188*(1+EIA_AEO_OilForecast_2026!K$16)</f>
        <v>6.5700146656836118</v>
      </c>
      <c r="O188" s="691">
        <f>N188*(1+EIA_AEO_OilForecast_2026!L$16)</f>
        <v>6.6971114801477487</v>
      </c>
      <c r="P188" s="691">
        <f>O188*(1+EIA_AEO_OilForecast_2026!M$16)</f>
        <v>6.754020341958908</v>
      </c>
      <c r="Q188" s="691">
        <f>P188*(1+EIA_AEO_OilForecast_2026!N$16)</f>
        <v>6.8463150973330675</v>
      </c>
      <c r="R188" s="691">
        <f>Q188*(1+EIA_AEO_OilForecast_2026!O$16)</f>
        <v>6.9442645425370895</v>
      </c>
      <c r="S188" s="691">
        <f>R188*(1+EIA_AEO_OilForecast_2026!P$16)</f>
        <v>7.028103153062113</v>
      </c>
      <c r="T188" s="691">
        <f>S188*(1+EIA_AEO_OilForecast_2026!Q$16)</f>
        <v>7.0734498745878671</v>
      </c>
      <c r="U188" s="691">
        <f>T188*(1+EIA_AEO_OilForecast_2026!R$16)</f>
        <v>7.1407916218091891</v>
      </c>
      <c r="V188" s="691">
        <f>U188*(1+EIA_AEO_OilForecast_2026!S$16)</f>
        <v>7.2318635622645244</v>
      </c>
      <c r="W188" s="691">
        <f>V188*(1+EIA_AEO_OilForecast_2026!T$16)</f>
        <v>7.2688546293583247</v>
      </c>
      <c r="X188" s="691">
        <f>W188*(1+EIA_AEO_OilForecast_2026!U$16)</f>
        <v>7.3548686841559823</v>
      </c>
      <c r="Y188" s="691">
        <f>X188*(1+EIA_AEO_OilForecast_2026!V$16)</f>
        <v>7.4492565113622904</v>
      </c>
      <c r="Z188" s="691">
        <f>Y188*(1+EIA_AEO_OilForecast_2026!W$16)</f>
        <v>7.6566236849961467</v>
      </c>
      <c r="AA188" s="691">
        <f>Z188*(1+EIA_AEO_OilForecast_2026!X$16)</f>
        <v>7.7764042030574609</v>
      </c>
      <c r="AB188" s="691">
        <f>AA188*(1+EIA_AEO_OilForecast_2026!Y$16)</f>
        <v>7.8942963923237999</v>
      </c>
      <c r="AC188" s="691">
        <f>AB188*(1+EIA_AEO_OilForecast_2026!Z$16)</f>
        <v>8.021260242620178</v>
      </c>
      <c r="AD188" s="691">
        <f>AC188*(1+EIA_AEO_OilForecast_2026!AA$16)</f>
        <v>8.1205223995891345</v>
      </c>
      <c r="AE188" s="691">
        <f>AD188*(1+EIA_AEO_OilForecast_2026!AB$16)</f>
        <v>8.2767629201159121</v>
      </c>
      <c r="AF188" s="695">
        <f t="shared" si="73"/>
        <v>8.2767629201159121</v>
      </c>
      <c r="AG188" s="695">
        <f t="shared" si="73"/>
        <v>8.2767629201159121</v>
      </c>
      <c r="AH188" s="695">
        <f t="shared" si="73"/>
        <v>8.2767629201159121</v>
      </c>
      <c r="AI188" s="695">
        <f t="shared" si="73"/>
        <v>8.2767629201159121</v>
      </c>
      <c r="AJ188" s="695">
        <f t="shared" si="73"/>
        <v>8.2767629201159121</v>
      </c>
      <c r="AK188" s="695">
        <f t="shared" si="73"/>
        <v>8.2767629201159121</v>
      </c>
      <c r="AL188" s="695">
        <f t="shared" si="73"/>
        <v>8.2767629201159121</v>
      </c>
      <c r="AM188" s="695">
        <f t="shared" si="73"/>
        <v>8.2767629201159121</v>
      </c>
      <c r="AN188" s="695">
        <f t="shared" si="73"/>
        <v>8.2767629201159121</v>
      </c>
      <c r="AO188" s="695">
        <f t="shared" si="73"/>
        <v>8.2767629201159121</v>
      </c>
      <c r="AP188" s="695">
        <f t="shared" si="74"/>
        <v>8.2767629201159121</v>
      </c>
      <c r="AQ188" s="695">
        <f t="shared" si="74"/>
        <v>8.2767629201159121</v>
      </c>
      <c r="AR188" s="695">
        <f t="shared" si="74"/>
        <v>8.2767629201159121</v>
      </c>
      <c r="AS188" s="695">
        <f t="shared" si="74"/>
        <v>8.2767629201159121</v>
      </c>
      <c r="AT188" s="695">
        <f t="shared" si="74"/>
        <v>8.2767629201159121</v>
      </c>
      <c r="AU188" s="695">
        <f t="shared" si="74"/>
        <v>8.2767629201159121</v>
      </c>
      <c r="AV188" s="695">
        <f t="shared" si="74"/>
        <v>8.2767629201159121</v>
      </c>
      <c r="AW188" s="695">
        <f t="shared" si="74"/>
        <v>8.2767629201159121</v>
      </c>
      <c r="AX188" s="695">
        <f t="shared" si="74"/>
        <v>8.2767629201159121</v>
      </c>
      <c r="AY188" s="695">
        <f t="shared" si="74"/>
        <v>8.2767629201159121</v>
      </c>
      <c r="AZ188" s="695">
        <f t="shared" si="75"/>
        <v>8.2767629201159121</v>
      </c>
      <c r="BA188" s="695">
        <f t="shared" si="75"/>
        <v>8.2767629201159121</v>
      </c>
      <c r="BB188" s="695">
        <f t="shared" si="75"/>
        <v>8.2767629201159121</v>
      </c>
      <c r="BC188" s="695">
        <f t="shared" si="75"/>
        <v>8.2767629201159121</v>
      </c>
      <c r="BD188" s="695">
        <f t="shared" si="75"/>
        <v>8.2767629201159121</v>
      </c>
      <c r="BE188" s="695">
        <f t="shared" si="75"/>
        <v>8.2767629201159121</v>
      </c>
      <c r="BF188" s="695">
        <f t="shared" si="75"/>
        <v>8.2767629201159121</v>
      </c>
      <c r="BG188" s="695">
        <f t="shared" si="75"/>
        <v>8.2767629201159121</v>
      </c>
      <c r="BH188" s="695">
        <f t="shared" si="75"/>
        <v>8.2767629201159121</v>
      </c>
      <c r="BI188" s="695">
        <f t="shared" si="75"/>
        <v>8.2767629201159121</v>
      </c>
      <c r="BJ188" s="695">
        <f t="shared" si="76"/>
        <v>8.2767629201159121</v>
      </c>
      <c r="BK188" s="695">
        <f t="shared" si="76"/>
        <v>8.2767629201159121</v>
      </c>
      <c r="BL188" s="695">
        <f t="shared" si="76"/>
        <v>8.2767629201159121</v>
      </c>
      <c r="BM188" s="695">
        <f t="shared" si="76"/>
        <v>8.2767629201159121</v>
      </c>
      <c r="BN188" s="699">
        <f t="shared" si="76"/>
        <v>8.2767629201159121</v>
      </c>
      <c r="BO188" s="699">
        <f t="shared" si="76"/>
        <v>8.2767629201159121</v>
      </c>
      <c r="BP188" s="699">
        <f t="shared" si="76"/>
        <v>8.2767629201159121</v>
      </c>
      <c r="BQ188" s="699">
        <f t="shared" si="76"/>
        <v>8.2767629201159121</v>
      </c>
      <c r="BR188" s="699">
        <f t="shared" si="76"/>
        <v>8.2767629201159121</v>
      </c>
      <c r="BS188" s="699">
        <f t="shared" si="76"/>
        <v>8.2767629201159121</v>
      </c>
    </row>
    <row r="189" spans="1:71" s="18" customFormat="1" ht="12.75" customHeight="1">
      <c r="A189" s="677">
        <v>0</v>
      </c>
      <c r="B189" s="681" t="s">
        <v>714</v>
      </c>
      <c r="C189" s="682" t="s">
        <v>715</v>
      </c>
      <c r="D189" s="684" t="s">
        <v>422</v>
      </c>
      <c r="E189" s="682" t="s">
        <v>716</v>
      </c>
      <c r="F189" s="686">
        <v>3.77</v>
      </c>
      <c r="G189" s="690">
        <f>F189*(1+EIA_AEO_OilForecast_2026!D$16)</f>
        <v>2.8868802604739852</v>
      </c>
      <c r="H189" s="690">
        <f>G189*(1+EIA_AEO_OilForecast_2026!E$16)</f>
        <v>3.2850501798190188</v>
      </c>
      <c r="I189" s="690">
        <f>H189*(1+EIA_AEO_OilForecast_2026!F$16)</f>
        <v>3.5202869309746916</v>
      </c>
      <c r="J189" s="690">
        <f>I189*(1+EIA_AEO_OilForecast_2026!G$16)</f>
        <v>3.6704937167452396</v>
      </c>
      <c r="K189" s="690">
        <f>J189*(1+EIA_AEO_OilForecast_2026!H$16)</f>
        <v>3.7682626798245837</v>
      </c>
      <c r="L189" s="690">
        <f>K189*(1+EIA_AEO_OilForecast_2026!I$16)</f>
        <v>3.7208486880250193</v>
      </c>
      <c r="M189" s="690">
        <f>L189*(1+EIA_AEO_OilForecast_2026!J$16)</f>
        <v>3.7599408224377964</v>
      </c>
      <c r="N189" s="690">
        <f>M189*(1+EIA_AEO_OilForecast_2026!K$16)</f>
        <v>3.8401481069189489</v>
      </c>
      <c r="O189" s="690">
        <f>N189*(1+EIA_AEO_OilForecast_2026!L$16)</f>
        <v>3.9144357023499254</v>
      </c>
      <c r="P189" s="690">
        <f>O189*(1+EIA_AEO_OilForecast_2026!M$16)</f>
        <v>3.9476987115015643</v>
      </c>
      <c r="Q189" s="690">
        <f>P189*(1+EIA_AEO_OilForecast_2026!N$16)</f>
        <v>4.0016446382861508</v>
      </c>
      <c r="R189" s="690">
        <f>Q189*(1+EIA_AEO_OilForecast_2026!O$16)</f>
        <v>4.0588957093588895</v>
      </c>
      <c r="S189" s="690">
        <f>R189*(1+EIA_AEO_OilForecast_2026!P$16)</f>
        <v>4.1078990522549113</v>
      </c>
      <c r="T189" s="690">
        <f>S189*(1+EIA_AEO_OilForecast_2026!Q$16)</f>
        <v>4.1344040352242279</v>
      </c>
      <c r="U189" s="690">
        <f>T189*(1+EIA_AEO_OilForecast_2026!R$16)</f>
        <v>4.1737650254605665</v>
      </c>
      <c r="V189" s="690">
        <f>U189*(1+EIA_AEO_OilForecast_2026!S$16)</f>
        <v>4.2269962216646926</v>
      </c>
      <c r="W189" s="690">
        <f>V189*(1+EIA_AEO_OilForecast_2026!T$16)</f>
        <v>4.2486173570047896</v>
      </c>
      <c r="X189" s="690">
        <f>W189*(1+EIA_AEO_OilForecast_2026!U$16)</f>
        <v>4.2988922386462107</v>
      </c>
      <c r="Y189" s="690">
        <f>X189*(1+EIA_AEO_OilForecast_2026!V$16)</f>
        <v>4.3540615578040063</v>
      </c>
      <c r="Z189" s="690">
        <f>Y189*(1+EIA_AEO_OilForecast_2026!W$16)</f>
        <v>4.4752668670442599</v>
      </c>
      <c r="AA189" s="690">
        <f>Z189*(1+EIA_AEO_OilForecast_2026!X$16)</f>
        <v>4.545278115585524</v>
      </c>
      <c r="AB189" s="690">
        <f>AA189*(1+EIA_AEO_OilForecast_2026!Y$16)</f>
        <v>4.6141856432652286</v>
      </c>
      <c r="AC189" s="690">
        <f>AB189*(1+EIA_AEO_OilForecast_2026!Z$16)</f>
        <v>4.6883955216555151</v>
      </c>
      <c r="AD189" s="690">
        <f>AC189*(1+EIA_AEO_OilForecast_2026!AA$16)</f>
        <v>4.7464138676668277</v>
      </c>
      <c r="AE189" s="690">
        <f>AD189*(1+EIA_AEO_OilForecast_2026!AB$16)</f>
        <v>4.8377358463313165</v>
      </c>
      <c r="AF189" s="694">
        <f t="shared" si="73"/>
        <v>4.8377358463313165</v>
      </c>
      <c r="AG189" s="694">
        <f t="shared" si="73"/>
        <v>4.8377358463313165</v>
      </c>
      <c r="AH189" s="694">
        <f t="shared" si="73"/>
        <v>4.8377358463313165</v>
      </c>
      <c r="AI189" s="694">
        <f t="shared" si="73"/>
        <v>4.8377358463313165</v>
      </c>
      <c r="AJ189" s="694">
        <f t="shared" si="73"/>
        <v>4.8377358463313165</v>
      </c>
      <c r="AK189" s="694">
        <f t="shared" si="73"/>
        <v>4.8377358463313165</v>
      </c>
      <c r="AL189" s="694">
        <f t="shared" si="73"/>
        <v>4.8377358463313165</v>
      </c>
      <c r="AM189" s="694">
        <f t="shared" si="73"/>
        <v>4.8377358463313165</v>
      </c>
      <c r="AN189" s="694">
        <f t="shared" si="73"/>
        <v>4.8377358463313165</v>
      </c>
      <c r="AO189" s="694">
        <f t="shared" si="73"/>
        <v>4.8377358463313165</v>
      </c>
      <c r="AP189" s="694">
        <f t="shared" si="74"/>
        <v>4.8377358463313165</v>
      </c>
      <c r="AQ189" s="694">
        <f t="shared" si="74"/>
        <v>4.8377358463313165</v>
      </c>
      <c r="AR189" s="694">
        <f t="shared" si="74"/>
        <v>4.8377358463313165</v>
      </c>
      <c r="AS189" s="694">
        <f t="shared" si="74"/>
        <v>4.8377358463313165</v>
      </c>
      <c r="AT189" s="694">
        <f t="shared" si="74"/>
        <v>4.8377358463313165</v>
      </c>
      <c r="AU189" s="694">
        <f t="shared" si="74"/>
        <v>4.8377358463313165</v>
      </c>
      <c r="AV189" s="694">
        <f t="shared" si="74"/>
        <v>4.8377358463313165</v>
      </c>
      <c r="AW189" s="694">
        <f t="shared" si="74"/>
        <v>4.8377358463313165</v>
      </c>
      <c r="AX189" s="694">
        <f t="shared" si="74"/>
        <v>4.8377358463313165</v>
      </c>
      <c r="AY189" s="694">
        <f t="shared" si="74"/>
        <v>4.8377358463313165</v>
      </c>
      <c r="AZ189" s="694">
        <f t="shared" si="75"/>
        <v>4.8377358463313165</v>
      </c>
      <c r="BA189" s="694">
        <f t="shared" si="75"/>
        <v>4.8377358463313165</v>
      </c>
      <c r="BB189" s="694">
        <f t="shared" si="75"/>
        <v>4.8377358463313165</v>
      </c>
      <c r="BC189" s="694">
        <f t="shared" si="75"/>
        <v>4.8377358463313165</v>
      </c>
      <c r="BD189" s="694">
        <f t="shared" si="75"/>
        <v>4.8377358463313165</v>
      </c>
      <c r="BE189" s="694">
        <f t="shared" si="75"/>
        <v>4.8377358463313165</v>
      </c>
      <c r="BF189" s="694">
        <f t="shared" si="75"/>
        <v>4.8377358463313165</v>
      </c>
      <c r="BG189" s="694">
        <f t="shared" si="75"/>
        <v>4.8377358463313165</v>
      </c>
      <c r="BH189" s="694">
        <f t="shared" si="75"/>
        <v>4.8377358463313165</v>
      </c>
      <c r="BI189" s="694">
        <f t="shared" si="75"/>
        <v>4.8377358463313165</v>
      </c>
      <c r="BJ189" s="694">
        <f t="shared" si="76"/>
        <v>4.8377358463313165</v>
      </c>
      <c r="BK189" s="694">
        <f t="shared" si="76"/>
        <v>4.8377358463313165</v>
      </c>
      <c r="BL189" s="694">
        <f t="shared" si="76"/>
        <v>4.8377358463313165</v>
      </c>
      <c r="BM189" s="694">
        <f t="shared" si="76"/>
        <v>4.8377358463313165</v>
      </c>
      <c r="BN189" s="698">
        <f t="shared" si="76"/>
        <v>4.8377358463313165</v>
      </c>
      <c r="BO189" s="698">
        <f t="shared" si="76"/>
        <v>4.8377358463313165</v>
      </c>
      <c r="BP189" s="698">
        <f t="shared" si="76"/>
        <v>4.8377358463313165</v>
      </c>
      <c r="BQ189" s="698">
        <f t="shared" si="76"/>
        <v>4.8377358463313165</v>
      </c>
      <c r="BR189" s="698">
        <f t="shared" si="76"/>
        <v>4.8377358463313165</v>
      </c>
      <c r="BS189" s="698">
        <f t="shared" si="76"/>
        <v>4.8377358463313165</v>
      </c>
    </row>
    <row r="190" spans="1:71" s="63" customFormat="1" ht="12.75" customHeight="1">
      <c r="A190" s="678">
        <v>0</v>
      </c>
      <c r="B190" s="680" t="s">
        <v>717</v>
      </c>
      <c r="C190" s="492" t="s">
        <v>718</v>
      </c>
      <c r="D190" s="683" t="s">
        <v>427</v>
      </c>
      <c r="E190" s="492"/>
      <c r="F190" s="687">
        <v>4.0847819999999997</v>
      </c>
      <c r="G190" s="691">
        <f>F190*(1+EIA_AEO_OilForecast_2026!D$16)</f>
        <v>3.1279248074640438</v>
      </c>
      <c r="H190" s="691">
        <f>G190*(1+EIA_AEO_OilForecast_2026!E$16)</f>
        <v>3.5593405420746662</v>
      </c>
      <c r="I190" s="691">
        <f>H190*(1+EIA_AEO_OilForecast_2026!F$16)</f>
        <v>3.8142187507906264</v>
      </c>
      <c r="J190" s="691">
        <f>I190*(1+EIA_AEO_OilForecast_2026!G$16)</f>
        <v>3.9769672852185813</v>
      </c>
      <c r="K190" s="691">
        <f>J190*(1+EIA_AEO_OilForecast_2026!H$16)</f>
        <v>4.0828996195806955</v>
      </c>
      <c r="L190" s="691">
        <f>K190*(1+EIA_AEO_OilForecast_2026!I$16)</f>
        <v>4.0315267229623908</v>
      </c>
      <c r="M190" s="691">
        <f>L190*(1+EIA_AEO_OilForecast_2026!J$16)</f>
        <v>4.0738829157981709</v>
      </c>
      <c r="N190" s="691">
        <f>M190*(1+EIA_AEO_OilForecast_2026!K$16)</f>
        <v>4.1607872319566566</v>
      </c>
      <c r="O190" s="691">
        <f>N190*(1+EIA_AEO_OilForecast_2026!L$16)</f>
        <v>4.2412775854419973</v>
      </c>
      <c r="P190" s="691">
        <f>O190*(1+EIA_AEO_OilForecast_2026!M$16)</f>
        <v>4.277317941157766</v>
      </c>
      <c r="Q190" s="691">
        <f>P190*(1+EIA_AEO_OilForecast_2026!N$16)</f>
        <v>4.3357681668084282</v>
      </c>
      <c r="R190" s="691">
        <f>Q190*(1+EIA_AEO_OilForecast_2026!O$16)</f>
        <v>4.3977995048982539</v>
      </c>
      <c r="S190" s="691">
        <f>R190*(1+EIA_AEO_OilForecast_2026!P$16)</f>
        <v>4.4508944579490484</v>
      </c>
      <c r="T190" s="691">
        <f>S190*(1+EIA_AEO_OilForecast_2026!Q$16)</f>
        <v>4.4796125155998103</v>
      </c>
      <c r="U190" s="691">
        <f>T190*(1+EIA_AEO_OilForecast_2026!R$16)</f>
        <v>4.522260012793331</v>
      </c>
      <c r="V190" s="691">
        <f>U190*(1+EIA_AEO_OilForecast_2026!S$16)</f>
        <v>4.5799358303246525</v>
      </c>
      <c r="W190" s="691">
        <f>V190*(1+EIA_AEO_OilForecast_2026!T$16)</f>
        <v>4.6033622559100085</v>
      </c>
      <c r="X190" s="691">
        <f>W190*(1+EIA_AEO_OilForecast_2026!U$16)</f>
        <v>4.657834916806828</v>
      </c>
      <c r="Y190" s="691">
        <f>X190*(1+EIA_AEO_OilForecast_2026!V$16)</f>
        <v>4.7176106838752681</v>
      </c>
      <c r="Z190" s="691">
        <f>Y190*(1+EIA_AEO_OilForecast_2026!W$16)</f>
        <v>4.8489362184877409</v>
      </c>
      <c r="AA190" s="691">
        <f>Z190*(1+EIA_AEO_OilForecast_2026!X$16)</f>
        <v>4.9247931648641021</v>
      </c>
      <c r="AB190" s="691">
        <f>AA190*(1+EIA_AEO_OilForecast_2026!Y$16)</f>
        <v>4.999454233492898</v>
      </c>
      <c r="AC190" s="691">
        <f>AB190*(1+EIA_AEO_OilForecast_2026!Z$16)</f>
        <v>5.079860380832641</v>
      </c>
      <c r="AD190" s="691">
        <f>AC190*(1+EIA_AEO_OilForecast_2026!AA$16)</f>
        <v>5.1427230586726358</v>
      </c>
      <c r="AE190" s="691">
        <f>AD190*(1+EIA_AEO_OilForecast_2026!AB$16)</f>
        <v>5.2416701076522347</v>
      </c>
      <c r="AF190" s="695">
        <f t="shared" si="73"/>
        <v>5.2416701076522347</v>
      </c>
      <c r="AG190" s="695">
        <f t="shared" si="73"/>
        <v>5.2416701076522347</v>
      </c>
      <c r="AH190" s="695">
        <f t="shared" si="73"/>
        <v>5.2416701076522347</v>
      </c>
      <c r="AI190" s="695">
        <f t="shared" si="73"/>
        <v>5.2416701076522347</v>
      </c>
      <c r="AJ190" s="695">
        <f t="shared" si="73"/>
        <v>5.2416701076522347</v>
      </c>
      <c r="AK190" s="695">
        <f t="shared" si="73"/>
        <v>5.2416701076522347</v>
      </c>
      <c r="AL190" s="695">
        <f t="shared" si="73"/>
        <v>5.2416701076522347</v>
      </c>
      <c r="AM190" s="695">
        <f t="shared" si="73"/>
        <v>5.2416701076522347</v>
      </c>
      <c r="AN190" s="695">
        <f t="shared" si="73"/>
        <v>5.2416701076522347</v>
      </c>
      <c r="AO190" s="695">
        <f t="shared" si="73"/>
        <v>5.2416701076522347</v>
      </c>
      <c r="AP190" s="695">
        <f t="shared" si="74"/>
        <v>5.2416701076522347</v>
      </c>
      <c r="AQ190" s="695">
        <f t="shared" si="74"/>
        <v>5.2416701076522347</v>
      </c>
      <c r="AR190" s="695">
        <f t="shared" si="74"/>
        <v>5.2416701076522347</v>
      </c>
      <c r="AS190" s="695">
        <f t="shared" si="74"/>
        <v>5.2416701076522347</v>
      </c>
      <c r="AT190" s="695">
        <f t="shared" si="74"/>
        <v>5.2416701076522347</v>
      </c>
      <c r="AU190" s="695">
        <f t="shared" si="74"/>
        <v>5.2416701076522347</v>
      </c>
      <c r="AV190" s="695">
        <f t="shared" si="74"/>
        <v>5.2416701076522347</v>
      </c>
      <c r="AW190" s="695">
        <f t="shared" si="74"/>
        <v>5.2416701076522347</v>
      </c>
      <c r="AX190" s="695">
        <f t="shared" si="74"/>
        <v>5.2416701076522347</v>
      </c>
      <c r="AY190" s="695">
        <f t="shared" si="74"/>
        <v>5.2416701076522347</v>
      </c>
      <c r="AZ190" s="695">
        <f t="shared" si="75"/>
        <v>5.2416701076522347</v>
      </c>
      <c r="BA190" s="695">
        <f t="shared" si="75"/>
        <v>5.2416701076522347</v>
      </c>
      <c r="BB190" s="695">
        <f t="shared" si="75"/>
        <v>5.2416701076522347</v>
      </c>
      <c r="BC190" s="695">
        <f t="shared" si="75"/>
        <v>5.2416701076522347</v>
      </c>
      <c r="BD190" s="695">
        <f t="shared" si="75"/>
        <v>5.2416701076522347</v>
      </c>
      <c r="BE190" s="695">
        <f t="shared" si="75"/>
        <v>5.2416701076522347</v>
      </c>
      <c r="BF190" s="695">
        <f t="shared" si="75"/>
        <v>5.2416701076522347</v>
      </c>
      <c r="BG190" s="695">
        <f t="shared" si="75"/>
        <v>5.2416701076522347</v>
      </c>
      <c r="BH190" s="695">
        <f t="shared" si="75"/>
        <v>5.2416701076522347</v>
      </c>
      <c r="BI190" s="695">
        <f t="shared" si="75"/>
        <v>5.2416701076522347</v>
      </c>
      <c r="BJ190" s="695">
        <f t="shared" si="76"/>
        <v>5.2416701076522347</v>
      </c>
      <c r="BK190" s="695">
        <f t="shared" si="76"/>
        <v>5.2416701076522347</v>
      </c>
      <c r="BL190" s="695">
        <f t="shared" si="76"/>
        <v>5.2416701076522347</v>
      </c>
      <c r="BM190" s="695">
        <f t="shared" si="76"/>
        <v>5.2416701076522347</v>
      </c>
      <c r="BN190" s="699">
        <f t="shared" si="76"/>
        <v>5.2416701076522347</v>
      </c>
      <c r="BO190" s="699">
        <f t="shared" si="76"/>
        <v>5.2416701076522347</v>
      </c>
      <c r="BP190" s="699">
        <f t="shared" si="76"/>
        <v>5.2416701076522347</v>
      </c>
      <c r="BQ190" s="699">
        <f t="shared" si="76"/>
        <v>5.2416701076522347</v>
      </c>
      <c r="BR190" s="699">
        <f t="shared" si="76"/>
        <v>5.2416701076522347</v>
      </c>
      <c r="BS190" s="699">
        <f t="shared" si="76"/>
        <v>5.2416701076522347</v>
      </c>
    </row>
    <row r="191" spans="1:71" s="18" customFormat="1" ht="12.75" customHeight="1">
      <c r="A191" s="677">
        <v>0</v>
      </c>
      <c r="B191" s="681" t="s">
        <v>719</v>
      </c>
      <c r="C191" s="682" t="s">
        <v>720</v>
      </c>
      <c r="D191" s="684" t="s">
        <v>419</v>
      </c>
      <c r="E191" s="682"/>
      <c r="F191" s="686">
        <v>3.4995959999999999</v>
      </c>
      <c r="G191" s="690">
        <f>F191*(1+EIA_AEO_OilForecast_2026!D$16)</f>
        <v>2.6798181994784396</v>
      </c>
      <c r="H191" s="690">
        <f>G191*(1+EIA_AEO_OilForecast_2026!E$16)</f>
        <v>3.0494293021469283</v>
      </c>
      <c r="I191" s="690">
        <f>H191*(1+EIA_AEO_OilForecast_2026!F$16)</f>
        <v>3.2677936505281981</v>
      </c>
      <c r="J191" s="690">
        <f>I191*(1+EIA_AEO_OilForecast_2026!G$16)</f>
        <v>3.4072268247073669</v>
      </c>
      <c r="K191" s="690">
        <f>J191*(1+EIA_AEO_OilForecast_2026!H$16)</f>
        <v>3.497983289459786</v>
      </c>
      <c r="L191" s="690">
        <f>K191*(1+EIA_AEO_OilForecast_2026!I$16)</f>
        <v>3.4539700756545368</v>
      </c>
      <c r="M191" s="690">
        <f>L191*(1+EIA_AEO_OilForecast_2026!J$16)</f>
        <v>3.4902583189496075</v>
      </c>
      <c r="N191" s="690">
        <f>M191*(1+EIA_AEO_OilForecast_2026!K$16)</f>
        <v>3.5647127199949931</v>
      </c>
      <c r="O191" s="690">
        <f>N191*(1+EIA_AEO_OilForecast_2026!L$16)</f>
        <v>3.633672022864983</v>
      </c>
      <c r="P191" s="690">
        <f>O191*(1+EIA_AEO_OilForecast_2026!M$16)</f>
        <v>3.6645492360679111</v>
      </c>
      <c r="Q191" s="690">
        <f>P191*(1+EIA_AEO_OilForecast_2026!N$16)</f>
        <v>3.7146258805219246</v>
      </c>
      <c r="R191" s="690">
        <f>Q191*(1+EIA_AEO_OilForecast_2026!O$16)</f>
        <v>3.7677706071325003</v>
      </c>
      <c r="S191" s="690">
        <f>R191*(1+EIA_AEO_OilForecast_2026!P$16)</f>
        <v>3.8132591755106291</v>
      </c>
      <c r="T191" s="690">
        <f>S191*(1+EIA_AEO_OilForecast_2026!Q$16)</f>
        <v>3.8378630833035969</v>
      </c>
      <c r="U191" s="690">
        <f>T191*(1+EIA_AEO_OilForecast_2026!R$16)</f>
        <v>3.8744008986847986</v>
      </c>
      <c r="V191" s="690">
        <f>U191*(1+EIA_AEO_OilForecast_2026!S$16)</f>
        <v>3.9238140767514231</v>
      </c>
      <c r="W191" s="690">
        <f>V191*(1+EIA_AEO_OilForecast_2026!T$16)</f>
        <v>3.9438844318579651</v>
      </c>
      <c r="X191" s="690">
        <f>W191*(1+EIA_AEO_OilForecast_2026!U$16)</f>
        <v>3.9905533376120212</v>
      </c>
      <c r="Y191" s="690">
        <f>X191*(1+EIA_AEO_OilForecast_2026!V$16)</f>
        <v>4.0417656263778952</v>
      </c>
      <c r="Z191" s="690">
        <f>Y191*(1+EIA_AEO_OilForecast_2026!W$16)</f>
        <v>4.1542774607004302</v>
      </c>
      <c r="AA191" s="690">
        <f>Z191*(1+EIA_AEO_OilForecast_2026!X$16)</f>
        <v>4.2192671385121052</v>
      </c>
      <c r="AB191" s="690">
        <f>AA191*(1+EIA_AEO_OilForecast_2026!Y$16)</f>
        <v>4.283232260060589</v>
      </c>
      <c r="AC191" s="690">
        <f>AB191*(1+EIA_AEO_OilForecast_2026!Z$16)</f>
        <v>4.3521194201600935</v>
      </c>
      <c r="AD191" s="690">
        <f>AC191*(1+EIA_AEO_OilForecast_2026!AA$16)</f>
        <v>4.4059763887616334</v>
      </c>
      <c r="AE191" s="690">
        <f>AD191*(1+EIA_AEO_OilForecast_2026!AB$16)</f>
        <v>4.4907482803389094</v>
      </c>
      <c r="AF191" s="694">
        <f t="shared" si="73"/>
        <v>4.4907482803389094</v>
      </c>
      <c r="AG191" s="694">
        <f t="shared" si="73"/>
        <v>4.4907482803389094</v>
      </c>
      <c r="AH191" s="694">
        <f t="shared" si="73"/>
        <v>4.4907482803389094</v>
      </c>
      <c r="AI191" s="694">
        <f t="shared" si="73"/>
        <v>4.4907482803389094</v>
      </c>
      <c r="AJ191" s="694">
        <f t="shared" si="73"/>
        <v>4.4907482803389094</v>
      </c>
      <c r="AK191" s="694">
        <f t="shared" si="73"/>
        <v>4.4907482803389094</v>
      </c>
      <c r="AL191" s="694">
        <f t="shared" si="73"/>
        <v>4.4907482803389094</v>
      </c>
      <c r="AM191" s="694">
        <f t="shared" si="73"/>
        <v>4.4907482803389094</v>
      </c>
      <c r="AN191" s="694">
        <f t="shared" si="73"/>
        <v>4.4907482803389094</v>
      </c>
      <c r="AO191" s="694">
        <f t="shared" si="73"/>
        <v>4.4907482803389094</v>
      </c>
      <c r="AP191" s="694">
        <f t="shared" si="74"/>
        <v>4.4907482803389094</v>
      </c>
      <c r="AQ191" s="694">
        <f t="shared" si="74"/>
        <v>4.4907482803389094</v>
      </c>
      <c r="AR191" s="694">
        <f t="shared" si="74"/>
        <v>4.4907482803389094</v>
      </c>
      <c r="AS191" s="694">
        <f t="shared" si="74"/>
        <v>4.4907482803389094</v>
      </c>
      <c r="AT191" s="694">
        <f t="shared" si="74"/>
        <v>4.4907482803389094</v>
      </c>
      <c r="AU191" s="694">
        <f t="shared" si="74"/>
        <v>4.4907482803389094</v>
      </c>
      <c r="AV191" s="694">
        <f t="shared" si="74"/>
        <v>4.4907482803389094</v>
      </c>
      <c r="AW191" s="694">
        <f t="shared" si="74"/>
        <v>4.4907482803389094</v>
      </c>
      <c r="AX191" s="694">
        <f t="shared" si="74"/>
        <v>4.4907482803389094</v>
      </c>
      <c r="AY191" s="694">
        <f t="shared" si="74"/>
        <v>4.4907482803389094</v>
      </c>
      <c r="AZ191" s="694">
        <f t="shared" si="75"/>
        <v>4.4907482803389094</v>
      </c>
      <c r="BA191" s="694">
        <f t="shared" si="75"/>
        <v>4.4907482803389094</v>
      </c>
      <c r="BB191" s="694">
        <f t="shared" si="75"/>
        <v>4.4907482803389094</v>
      </c>
      <c r="BC191" s="694">
        <f t="shared" si="75"/>
        <v>4.4907482803389094</v>
      </c>
      <c r="BD191" s="694">
        <f t="shared" si="75"/>
        <v>4.4907482803389094</v>
      </c>
      <c r="BE191" s="694">
        <f t="shared" si="75"/>
        <v>4.4907482803389094</v>
      </c>
      <c r="BF191" s="694">
        <f t="shared" si="75"/>
        <v>4.4907482803389094</v>
      </c>
      <c r="BG191" s="694">
        <f t="shared" si="75"/>
        <v>4.4907482803389094</v>
      </c>
      <c r="BH191" s="694">
        <f t="shared" si="75"/>
        <v>4.4907482803389094</v>
      </c>
      <c r="BI191" s="694">
        <f t="shared" si="75"/>
        <v>4.4907482803389094</v>
      </c>
      <c r="BJ191" s="694">
        <f t="shared" si="76"/>
        <v>4.4907482803389094</v>
      </c>
      <c r="BK191" s="694">
        <f t="shared" si="76"/>
        <v>4.4907482803389094</v>
      </c>
      <c r="BL191" s="694">
        <f t="shared" si="76"/>
        <v>4.4907482803389094</v>
      </c>
      <c r="BM191" s="694">
        <f t="shared" si="76"/>
        <v>4.4907482803389094</v>
      </c>
      <c r="BN191" s="698">
        <f t="shared" si="76"/>
        <v>4.4907482803389094</v>
      </c>
      <c r="BO191" s="698">
        <f t="shared" si="76"/>
        <v>4.4907482803389094</v>
      </c>
      <c r="BP191" s="698">
        <f t="shared" si="76"/>
        <v>4.4907482803389094</v>
      </c>
      <c r="BQ191" s="698">
        <f t="shared" si="76"/>
        <v>4.4907482803389094</v>
      </c>
      <c r="BR191" s="698">
        <f t="shared" si="76"/>
        <v>4.4907482803389094</v>
      </c>
      <c r="BS191" s="698">
        <f t="shared" si="76"/>
        <v>4.4907482803389094</v>
      </c>
    </row>
    <row r="192" spans="1:71" s="63" customFormat="1" ht="12.75" customHeight="1">
      <c r="A192" s="678">
        <v>0</v>
      </c>
      <c r="B192" s="680" t="s">
        <v>428</v>
      </c>
      <c r="C192" s="492" t="s">
        <v>438</v>
      </c>
      <c r="D192" s="683" t="s">
        <v>427</v>
      </c>
      <c r="E192" s="492" t="s">
        <v>430</v>
      </c>
      <c r="F192" s="687">
        <v>4.3099999999999996</v>
      </c>
      <c r="G192" s="691">
        <f>F192*(1+EIA_AEO_OilForecast_2026!D$16)</f>
        <v>3.3003856558734417</v>
      </c>
      <c r="H192" s="691">
        <f>G192*(1+EIA_AEO_OilForecast_2026!E$16)</f>
        <v>3.7555878713580824</v>
      </c>
      <c r="I192" s="691">
        <f>H192*(1+EIA_AEO_OilForecast_2026!F$16)</f>
        <v>4.024519011273453</v>
      </c>
      <c r="J192" s="691">
        <f>I192*(1+EIA_AEO_OilForecast_2026!G$16)</f>
        <v>4.196240827366573</v>
      </c>
      <c r="K192" s="691">
        <f>J192*(1+EIA_AEO_OilForecast_2026!H$16)</f>
        <v>4.3080138329029056</v>
      </c>
      <c r="L192" s="691">
        <f>K192*(1+EIA_AEO_OilForecast_2026!I$16)</f>
        <v>4.2538084470524753</v>
      </c>
      <c r="M192" s="691">
        <f>L192*(1+EIA_AEO_OilForecast_2026!J$16)</f>
        <v>4.2984999853333949</v>
      </c>
      <c r="N192" s="691">
        <f>M192*(1+EIA_AEO_OilForecast_2026!K$16)</f>
        <v>4.3901958463715296</v>
      </c>
      <c r="O192" s="691">
        <f>N192*(1+EIA_AEO_OilForecast_2026!L$16)</f>
        <v>4.475124105339038</v>
      </c>
      <c r="P192" s="691">
        <f>O192*(1+EIA_AEO_OilForecast_2026!M$16)</f>
        <v>4.5131515773399835</v>
      </c>
      <c r="Q192" s="691">
        <f>P192*(1+EIA_AEO_OilForecast_2026!N$16)</f>
        <v>4.5748245069000806</v>
      </c>
      <c r="R192" s="691">
        <f>Q192*(1+EIA_AEO_OilForecast_2026!O$16)</f>
        <v>4.6402759966410629</v>
      </c>
      <c r="S192" s="691">
        <f>R192*(1+EIA_AEO_OilForecast_2026!P$16)</f>
        <v>4.6962983859996443</v>
      </c>
      <c r="T192" s="691">
        <f>S192*(1+EIA_AEO_OilForecast_2026!Q$16)</f>
        <v>4.7265998386780943</v>
      </c>
      <c r="U192" s="691">
        <f>T192*(1+EIA_AEO_OilForecast_2026!R$16)</f>
        <v>4.7715987426352884</v>
      </c>
      <c r="V192" s="691">
        <f>U192*(1+EIA_AEO_OilForecast_2026!S$16)</f>
        <v>4.8324545664124194</v>
      </c>
      <c r="W192" s="691">
        <f>V192*(1+EIA_AEO_OilForecast_2026!T$16)</f>
        <v>4.8571726282999048</v>
      </c>
      <c r="X192" s="691">
        <f>W192*(1+EIA_AEO_OilForecast_2026!U$16)</f>
        <v>4.9146486866220602</v>
      </c>
      <c r="Y192" s="691">
        <f>X192*(1+EIA_AEO_OilForecast_2026!V$16)</f>
        <v>4.9777202424761979</v>
      </c>
      <c r="Z192" s="691">
        <f>Y192*(1+EIA_AEO_OilForecast_2026!W$16)</f>
        <v>5.1162865243927751</v>
      </c>
      <c r="AA192" s="691">
        <f>Z192*(1+EIA_AEO_OilForecast_2026!X$16)</f>
        <v>5.1963259093298699</v>
      </c>
      <c r="AB192" s="691">
        <f>AA192*(1+EIA_AEO_OilForecast_2026!Y$16)</f>
        <v>5.2751034807621053</v>
      </c>
      <c r="AC192" s="691">
        <f>AB192*(1+EIA_AEO_OilForecast_2026!Z$16)</f>
        <v>5.3599428908051117</v>
      </c>
      <c r="AD192" s="691">
        <f>AC192*(1+EIA_AEO_OilForecast_2026!AA$16)</f>
        <v>5.426271556934755</v>
      </c>
      <c r="AE192" s="691">
        <f>AD192*(1+EIA_AEO_OilForecast_2026!AB$16)</f>
        <v>5.5306741373177646</v>
      </c>
      <c r="AF192" s="695">
        <f t="shared" si="73"/>
        <v>5.5306741373177646</v>
      </c>
      <c r="AG192" s="695">
        <f t="shared" si="73"/>
        <v>5.5306741373177646</v>
      </c>
      <c r="AH192" s="695">
        <f t="shared" si="73"/>
        <v>5.5306741373177646</v>
      </c>
      <c r="AI192" s="695">
        <f t="shared" si="73"/>
        <v>5.5306741373177646</v>
      </c>
      <c r="AJ192" s="695">
        <f t="shared" si="73"/>
        <v>5.5306741373177646</v>
      </c>
      <c r="AK192" s="695">
        <f t="shared" si="73"/>
        <v>5.5306741373177646</v>
      </c>
      <c r="AL192" s="695">
        <f t="shared" si="73"/>
        <v>5.5306741373177646</v>
      </c>
      <c r="AM192" s="695">
        <f t="shared" si="73"/>
        <v>5.5306741373177646</v>
      </c>
      <c r="AN192" s="695">
        <f t="shared" si="73"/>
        <v>5.5306741373177646</v>
      </c>
      <c r="AO192" s="695">
        <f t="shared" si="73"/>
        <v>5.5306741373177646</v>
      </c>
      <c r="AP192" s="695">
        <f t="shared" si="74"/>
        <v>5.5306741373177646</v>
      </c>
      <c r="AQ192" s="695">
        <f t="shared" si="74"/>
        <v>5.5306741373177646</v>
      </c>
      <c r="AR192" s="695">
        <f t="shared" si="74"/>
        <v>5.5306741373177646</v>
      </c>
      <c r="AS192" s="695">
        <f t="shared" si="74"/>
        <v>5.5306741373177646</v>
      </c>
      <c r="AT192" s="695">
        <f t="shared" si="74"/>
        <v>5.5306741373177646</v>
      </c>
      <c r="AU192" s="695">
        <f t="shared" si="74"/>
        <v>5.5306741373177646</v>
      </c>
      <c r="AV192" s="695">
        <f t="shared" si="74"/>
        <v>5.5306741373177646</v>
      </c>
      <c r="AW192" s="695">
        <f t="shared" si="74"/>
        <v>5.5306741373177646</v>
      </c>
      <c r="AX192" s="695">
        <f t="shared" si="74"/>
        <v>5.5306741373177646</v>
      </c>
      <c r="AY192" s="695">
        <f t="shared" si="74"/>
        <v>5.5306741373177646</v>
      </c>
      <c r="AZ192" s="695">
        <f t="shared" si="75"/>
        <v>5.5306741373177646</v>
      </c>
      <c r="BA192" s="695">
        <f t="shared" si="75"/>
        <v>5.5306741373177646</v>
      </c>
      <c r="BB192" s="695">
        <f t="shared" si="75"/>
        <v>5.5306741373177646</v>
      </c>
      <c r="BC192" s="695">
        <f t="shared" si="75"/>
        <v>5.5306741373177646</v>
      </c>
      <c r="BD192" s="695">
        <f t="shared" si="75"/>
        <v>5.5306741373177646</v>
      </c>
      <c r="BE192" s="695">
        <f t="shared" si="75"/>
        <v>5.5306741373177646</v>
      </c>
      <c r="BF192" s="695">
        <f t="shared" si="75"/>
        <v>5.5306741373177646</v>
      </c>
      <c r="BG192" s="695">
        <f t="shared" si="75"/>
        <v>5.5306741373177646</v>
      </c>
      <c r="BH192" s="695">
        <f t="shared" si="75"/>
        <v>5.5306741373177646</v>
      </c>
      <c r="BI192" s="695">
        <f t="shared" si="75"/>
        <v>5.5306741373177646</v>
      </c>
      <c r="BJ192" s="695">
        <f t="shared" si="76"/>
        <v>5.5306741373177646</v>
      </c>
      <c r="BK192" s="695">
        <f t="shared" si="76"/>
        <v>5.5306741373177646</v>
      </c>
      <c r="BL192" s="695">
        <f t="shared" si="76"/>
        <v>5.5306741373177646</v>
      </c>
      <c r="BM192" s="695">
        <f t="shared" si="76"/>
        <v>5.5306741373177646</v>
      </c>
      <c r="BN192" s="699">
        <f t="shared" si="76"/>
        <v>5.5306741373177646</v>
      </c>
      <c r="BO192" s="699">
        <f t="shared" si="76"/>
        <v>5.5306741373177646</v>
      </c>
      <c r="BP192" s="699">
        <f t="shared" si="76"/>
        <v>5.5306741373177646</v>
      </c>
      <c r="BQ192" s="699">
        <f t="shared" si="76"/>
        <v>5.5306741373177646</v>
      </c>
      <c r="BR192" s="699">
        <f t="shared" si="76"/>
        <v>5.5306741373177646</v>
      </c>
      <c r="BS192" s="699">
        <f t="shared" si="76"/>
        <v>5.5306741373177646</v>
      </c>
    </row>
    <row r="193" spans="1:71" s="18" customFormat="1" ht="12.75" customHeight="1">
      <c r="A193" s="554">
        <v>0</v>
      </c>
      <c r="B193" s="555" t="s">
        <v>721</v>
      </c>
      <c r="C193" s="556" t="s">
        <v>465</v>
      </c>
      <c r="D193" s="557" t="s">
        <v>427</v>
      </c>
      <c r="E193" s="556" t="s">
        <v>430</v>
      </c>
      <c r="F193" s="566">
        <v>8.5</v>
      </c>
      <c r="G193" s="558">
        <f>F193*(1+EIA_AEO_OilForecast_2026!D$16)</f>
        <v>6.508881223880338</v>
      </c>
      <c r="H193" s="558">
        <f>G193*(1+EIA_AEO_OilForecast_2026!E$16)</f>
        <v>7.4066118112630406</v>
      </c>
      <c r="I193" s="558">
        <f>H193*(1+EIA_AEO_OilForecast_2026!F$16)</f>
        <v>7.9369864491471827</v>
      </c>
      <c r="J193" s="558">
        <f>I193*(1+EIA_AEO_OilForecast_2026!G$16)</f>
        <v>8.2756489634839614</v>
      </c>
      <c r="K193" s="558">
        <f>J193*(1+EIA_AEO_OilForecast_2026!H$16)</f>
        <v>8.4960829651217402</v>
      </c>
      <c r="L193" s="558">
        <f>K193*(1+EIA_AEO_OilForecast_2026!I$16)</f>
        <v>8.3891813920988501</v>
      </c>
      <c r="M193" s="558">
        <f>L193*(1+EIA_AEO_OilForecast_2026!J$16)</f>
        <v>8.4773201566899914</v>
      </c>
      <c r="N193" s="558">
        <f>M193*(1+EIA_AEO_OilForecast_2026!K$16)</f>
        <v>8.6581588617535985</v>
      </c>
      <c r="O193" s="558">
        <f>N193*(1+EIA_AEO_OilForecast_2026!L$16)</f>
        <v>8.8256507877916093</v>
      </c>
      <c r="P193" s="558">
        <f>O193*(1+EIA_AEO_OilForecast_2026!M$16)</f>
        <v>8.9006469622714306</v>
      </c>
      <c r="Q193" s="558">
        <f>P193*(1+EIA_AEO_OilForecast_2026!N$16)</f>
        <v>9.0222757096637345</v>
      </c>
      <c r="R193" s="558">
        <f>Q193*(1+EIA_AEO_OilForecast_2026!O$16)</f>
        <v>9.1513563738860881</v>
      </c>
      <c r="S193" s="558">
        <f>R193*(1+EIA_AEO_OilForecast_2026!P$16)</f>
        <v>9.2618413645004605</v>
      </c>
      <c r="T193" s="558">
        <f>S193*(1+EIA_AEO_OilForecast_2026!Q$16)</f>
        <v>9.3216006099219975</v>
      </c>
      <c r="U193" s="558">
        <f>T193*(1+EIA_AEO_OilForecast_2026!R$16)</f>
        <v>9.4103455481206399</v>
      </c>
      <c r="V193" s="558">
        <f>U193*(1+EIA_AEO_OilForecast_2026!S$16)</f>
        <v>9.5303628339920117</v>
      </c>
      <c r="W193" s="558">
        <f>V193*(1+EIA_AEO_OilForecast_2026!T$16)</f>
        <v>9.579110751867562</v>
      </c>
      <c r="X193" s="558">
        <f>W193*(1+EIA_AEO_OilForecast_2026!U$16)</f>
        <v>9.6924626070272648</v>
      </c>
      <c r="Y193" s="558">
        <f>X193*(1+EIA_AEO_OilForecast_2026!V$16)</f>
        <v>9.8168496661363527</v>
      </c>
      <c r="Z193" s="558">
        <f>Y193*(1+EIA_AEO_OilForecast_2026!W$16)</f>
        <v>10.090124236041435</v>
      </c>
      <c r="AA193" s="558">
        <f>Z193*(1+EIA_AEO_OilForecast_2026!X$16)</f>
        <v>10.247974531160995</v>
      </c>
      <c r="AB193" s="558">
        <f>AA193*(1+EIA_AEO_OilForecast_2026!Y$16)</f>
        <v>10.403336330969349</v>
      </c>
      <c r="AC193" s="558">
        <f>AB193*(1+EIA_AEO_OilForecast_2026!Z$16)</f>
        <v>10.570653032910313</v>
      </c>
      <c r="AD193" s="558">
        <f>AC193*(1+EIA_AEO_OilForecast_2026!AA$16)</f>
        <v>10.701463627365525</v>
      </c>
      <c r="AE193" s="558">
        <f>AD193*(1+EIA_AEO_OilForecast_2026!AB$16)</f>
        <v>10.907361987749651</v>
      </c>
      <c r="AF193" s="559">
        <f t="shared" si="73"/>
        <v>10.907361987749651</v>
      </c>
      <c r="AG193" s="559">
        <f t="shared" si="73"/>
        <v>10.907361987749651</v>
      </c>
      <c r="AH193" s="559">
        <f t="shared" si="73"/>
        <v>10.907361987749651</v>
      </c>
      <c r="AI193" s="559">
        <f t="shared" si="73"/>
        <v>10.907361987749651</v>
      </c>
      <c r="AJ193" s="559">
        <f t="shared" si="73"/>
        <v>10.907361987749651</v>
      </c>
      <c r="AK193" s="559">
        <f t="shared" si="73"/>
        <v>10.907361987749651</v>
      </c>
      <c r="AL193" s="559">
        <f t="shared" si="73"/>
        <v>10.907361987749651</v>
      </c>
      <c r="AM193" s="559">
        <f t="shared" si="73"/>
        <v>10.907361987749651</v>
      </c>
      <c r="AN193" s="559">
        <f t="shared" si="73"/>
        <v>10.907361987749651</v>
      </c>
      <c r="AO193" s="559">
        <f t="shared" si="73"/>
        <v>10.907361987749651</v>
      </c>
      <c r="AP193" s="559">
        <f t="shared" si="74"/>
        <v>10.907361987749651</v>
      </c>
      <c r="AQ193" s="559">
        <f t="shared" si="74"/>
        <v>10.907361987749651</v>
      </c>
      <c r="AR193" s="559">
        <f t="shared" si="74"/>
        <v>10.907361987749651</v>
      </c>
      <c r="AS193" s="559">
        <f t="shared" si="74"/>
        <v>10.907361987749651</v>
      </c>
      <c r="AT193" s="559">
        <f t="shared" si="74"/>
        <v>10.907361987749651</v>
      </c>
      <c r="AU193" s="559">
        <f t="shared" si="74"/>
        <v>10.907361987749651</v>
      </c>
      <c r="AV193" s="559">
        <f t="shared" si="74"/>
        <v>10.907361987749651</v>
      </c>
      <c r="AW193" s="559">
        <f t="shared" si="74"/>
        <v>10.907361987749651</v>
      </c>
      <c r="AX193" s="559">
        <f t="shared" si="74"/>
        <v>10.907361987749651</v>
      </c>
      <c r="AY193" s="559">
        <f t="shared" si="74"/>
        <v>10.907361987749651</v>
      </c>
      <c r="AZ193" s="559">
        <f t="shared" si="75"/>
        <v>10.907361987749651</v>
      </c>
      <c r="BA193" s="559">
        <f t="shared" si="75"/>
        <v>10.907361987749651</v>
      </c>
      <c r="BB193" s="559">
        <f t="shared" si="75"/>
        <v>10.907361987749651</v>
      </c>
      <c r="BC193" s="559">
        <f t="shared" si="75"/>
        <v>10.907361987749651</v>
      </c>
      <c r="BD193" s="559">
        <f t="shared" si="75"/>
        <v>10.907361987749651</v>
      </c>
      <c r="BE193" s="559">
        <f t="shared" si="75"/>
        <v>10.907361987749651</v>
      </c>
      <c r="BF193" s="559">
        <f t="shared" si="75"/>
        <v>10.907361987749651</v>
      </c>
      <c r="BG193" s="559">
        <f t="shared" si="75"/>
        <v>10.907361987749651</v>
      </c>
      <c r="BH193" s="559">
        <f t="shared" si="75"/>
        <v>10.907361987749651</v>
      </c>
      <c r="BI193" s="559">
        <f t="shared" si="75"/>
        <v>10.907361987749651</v>
      </c>
      <c r="BJ193" s="559">
        <f t="shared" si="76"/>
        <v>10.907361987749651</v>
      </c>
      <c r="BK193" s="559">
        <f t="shared" si="76"/>
        <v>10.907361987749651</v>
      </c>
      <c r="BL193" s="559">
        <f t="shared" si="76"/>
        <v>10.907361987749651</v>
      </c>
      <c r="BM193" s="559">
        <f t="shared" si="76"/>
        <v>10.907361987749651</v>
      </c>
      <c r="BN193" s="560">
        <f t="shared" si="76"/>
        <v>10.907361987749651</v>
      </c>
      <c r="BO193" s="560">
        <f t="shared" si="76"/>
        <v>10.907361987749651</v>
      </c>
      <c r="BP193" s="560">
        <f t="shared" si="76"/>
        <v>10.907361987749651</v>
      </c>
      <c r="BQ193" s="560">
        <f t="shared" si="76"/>
        <v>10.907361987749651</v>
      </c>
      <c r="BR193" s="560">
        <f t="shared" si="76"/>
        <v>10.907361987749651</v>
      </c>
      <c r="BS193" s="560">
        <f t="shared" si="76"/>
        <v>10.907361987749651</v>
      </c>
    </row>
    <row r="194" spans="1:71" s="63" customFormat="1" ht="12.75" customHeight="1">
      <c r="A194" s="561">
        <v>0</v>
      </c>
      <c r="B194" s="553" t="s">
        <v>447</v>
      </c>
      <c r="C194" s="491" t="s">
        <v>722</v>
      </c>
      <c r="D194" s="551" t="s">
        <v>422</v>
      </c>
      <c r="E194" s="491"/>
      <c r="F194" s="565">
        <v>4.1002999999999998</v>
      </c>
      <c r="G194" s="562">
        <f>F194*(1+EIA_AEO_OilForecast_2026!D$16)</f>
        <v>3.1398077273266529</v>
      </c>
      <c r="H194" s="562">
        <f>G194*(1+EIA_AEO_OilForecast_2026!E$16)</f>
        <v>3.5728624011437464</v>
      </c>
      <c r="I194" s="562">
        <f>H194*(1+EIA_AEO_OilForecast_2026!F$16)</f>
        <v>3.8287088867574344</v>
      </c>
      <c r="J194" s="562">
        <f>I194*(1+EIA_AEO_OilForecast_2026!G$16)</f>
        <v>3.9920756994086219</v>
      </c>
      <c r="K194" s="562">
        <f>J194*(1+EIA_AEO_OilForecast_2026!H$16)</f>
        <v>4.0984104684574909</v>
      </c>
      <c r="L194" s="562">
        <f>K194*(1+EIA_AEO_OilForecast_2026!I$16)</f>
        <v>4.046842407296813</v>
      </c>
      <c r="M194" s="562">
        <f>L194*(1+EIA_AEO_OilForecast_2026!J$16)</f>
        <v>4.0893595104089373</v>
      </c>
      <c r="N194" s="562">
        <f>M194*(1+EIA_AEO_OilForecast_2026!K$16)</f>
        <v>4.176593974217444</v>
      </c>
      <c r="O194" s="562">
        <f>N194*(1+EIA_AEO_OilForecast_2026!L$16)</f>
        <v>4.2573901088449331</v>
      </c>
      <c r="P194" s="562">
        <f>O194*(1+EIA_AEO_OilForecast_2026!M$16)</f>
        <v>4.2935673811060644</v>
      </c>
      <c r="Q194" s="562">
        <f>P194*(1+EIA_AEO_OilForecast_2026!N$16)</f>
        <v>4.3522396579216718</v>
      </c>
      <c r="R194" s="562">
        <f>Q194*(1+EIA_AEO_OilForecast_2026!O$16)</f>
        <v>4.4145066517464855</v>
      </c>
      <c r="S194" s="562">
        <f>R194*(1+EIA_AEO_OilForecast_2026!P$16)</f>
        <v>4.4678033113954392</v>
      </c>
      <c r="T194" s="562">
        <f>S194*(1+EIA_AEO_OilForecast_2026!Q$16)</f>
        <v>4.4966304683368419</v>
      </c>
      <c r="U194" s="562">
        <f>T194*(1+EIA_AEO_OilForecast_2026!R$16)</f>
        <v>4.5394399824657707</v>
      </c>
      <c r="V194" s="562">
        <f>U194*(1+EIA_AEO_OilForecast_2026!S$16)</f>
        <v>4.5973349092020515</v>
      </c>
      <c r="W194" s="562">
        <f>V194*(1+EIA_AEO_OilForecast_2026!T$16)</f>
        <v>4.6208503312803009</v>
      </c>
      <c r="X194" s="562">
        <f>W194*(1+EIA_AEO_OilForecast_2026!U$16)</f>
        <v>4.6755299326581046</v>
      </c>
      <c r="Y194" s="562">
        <f>X194*(1+EIA_AEO_OilForecast_2026!V$16)</f>
        <v>4.7355327865951624</v>
      </c>
      <c r="Z194" s="562">
        <f>Y194*(1+EIA_AEO_OilForecast_2026!W$16)</f>
        <v>4.8673572241224337</v>
      </c>
      <c r="AA194" s="562">
        <f>Z194*(1+EIA_AEO_OilForecast_2026!X$16)</f>
        <v>4.9435023494258141</v>
      </c>
      <c r="AB194" s="562">
        <f>AA194*(1+EIA_AEO_OilForecast_2026!Y$16)</f>
        <v>5.0184470538674839</v>
      </c>
      <c r="AC194" s="562">
        <f>AB194*(1+EIA_AEO_OilForecast_2026!Z$16)</f>
        <v>5.0991586624520178</v>
      </c>
      <c r="AD194" s="562">
        <f>AC194*(1+EIA_AEO_OilForecast_2026!AA$16)</f>
        <v>5.1622601542690427</v>
      </c>
      <c r="AE194" s="562">
        <f>AD194*(1+EIA_AEO_OilForecast_2026!AB$16)</f>
        <v>5.2615831009846934</v>
      </c>
      <c r="AF194" s="563">
        <f t="shared" si="73"/>
        <v>5.2615831009846934</v>
      </c>
      <c r="AG194" s="563">
        <f t="shared" si="73"/>
        <v>5.2615831009846934</v>
      </c>
      <c r="AH194" s="563">
        <f t="shared" si="73"/>
        <v>5.2615831009846934</v>
      </c>
      <c r="AI194" s="563">
        <f t="shared" si="73"/>
        <v>5.2615831009846934</v>
      </c>
      <c r="AJ194" s="563">
        <f t="shared" si="73"/>
        <v>5.2615831009846934</v>
      </c>
      <c r="AK194" s="563">
        <f t="shared" si="73"/>
        <v>5.2615831009846934</v>
      </c>
      <c r="AL194" s="563">
        <f t="shared" si="73"/>
        <v>5.2615831009846934</v>
      </c>
      <c r="AM194" s="563">
        <f t="shared" si="73"/>
        <v>5.2615831009846934</v>
      </c>
      <c r="AN194" s="563">
        <f t="shared" si="73"/>
        <v>5.2615831009846934</v>
      </c>
      <c r="AO194" s="563">
        <f t="shared" si="73"/>
        <v>5.2615831009846934</v>
      </c>
      <c r="AP194" s="563">
        <f t="shared" si="74"/>
        <v>5.2615831009846934</v>
      </c>
      <c r="AQ194" s="563">
        <f t="shared" si="74"/>
        <v>5.2615831009846934</v>
      </c>
      <c r="AR194" s="563">
        <f t="shared" si="74"/>
        <v>5.2615831009846934</v>
      </c>
      <c r="AS194" s="563">
        <f t="shared" si="74"/>
        <v>5.2615831009846934</v>
      </c>
      <c r="AT194" s="563">
        <f t="shared" si="74"/>
        <v>5.2615831009846934</v>
      </c>
      <c r="AU194" s="563">
        <f t="shared" si="74"/>
        <v>5.2615831009846934</v>
      </c>
      <c r="AV194" s="563">
        <f t="shared" si="74"/>
        <v>5.2615831009846934</v>
      </c>
      <c r="AW194" s="563">
        <f t="shared" si="74"/>
        <v>5.2615831009846934</v>
      </c>
      <c r="AX194" s="563">
        <f t="shared" si="74"/>
        <v>5.2615831009846934</v>
      </c>
      <c r="AY194" s="563">
        <f t="shared" si="74"/>
        <v>5.2615831009846934</v>
      </c>
      <c r="AZ194" s="563">
        <f t="shared" si="75"/>
        <v>5.2615831009846934</v>
      </c>
      <c r="BA194" s="563">
        <f t="shared" si="75"/>
        <v>5.2615831009846934</v>
      </c>
      <c r="BB194" s="563">
        <f t="shared" si="75"/>
        <v>5.2615831009846934</v>
      </c>
      <c r="BC194" s="563">
        <f t="shared" si="75"/>
        <v>5.2615831009846934</v>
      </c>
      <c r="BD194" s="563">
        <f t="shared" si="75"/>
        <v>5.2615831009846934</v>
      </c>
      <c r="BE194" s="563">
        <f t="shared" si="75"/>
        <v>5.2615831009846934</v>
      </c>
      <c r="BF194" s="563">
        <f t="shared" si="75"/>
        <v>5.2615831009846934</v>
      </c>
      <c r="BG194" s="563">
        <f t="shared" si="75"/>
        <v>5.2615831009846934</v>
      </c>
      <c r="BH194" s="563">
        <f t="shared" si="75"/>
        <v>5.2615831009846934</v>
      </c>
      <c r="BI194" s="563">
        <f t="shared" si="75"/>
        <v>5.2615831009846934</v>
      </c>
      <c r="BJ194" s="563">
        <f t="shared" si="76"/>
        <v>5.2615831009846934</v>
      </c>
      <c r="BK194" s="563">
        <f t="shared" si="76"/>
        <v>5.2615831009846934</v>
      </c>
      <c r="BL194" s="563">
        <f t="shared" si="76"/>
        <v>5.2615831009846934</v>
      </c>
      <c r="BM194" s="563">
        <f t="shared" si="76"/>
        <v>5.2615831009846934</v>
      </c>
      <c r="BN194" s="564">
        <f t="shared" si="76"/>
        <v>5.2615831009846934</v>
      </c>
      <c r="BO194" s="564">
        <f t="shared" si="76"/>
        <v>5.2615831009846934</v>
      </c>
      <c r="BP194" s="564">
        <f t="shared" si="76"/>
        <v>5.2615831009846934</v>
      </c>
      <c r="BQ194" s="564">
        <f t="shared" si="76"/>
        <v>5.2615831009846934</v>
      </c>
      <c r="BR194" s="564">
        <f t="shared" si="76"/>
        <v>5.2615831009846934</v>
      </c>
      <c r="BS194" s="564">
        <f t="shared" si="76"/>
        <v>5.2615831009846934</v>
      </c>
    </row>
    <row r="195" spans="1:71" s="18" customFormat="1" ht="12.75" customHeight="1">
      <c r="A195" s="554">
        <v>0</v>
      </c>
      <c r="B195" s="555" t="s">
        <v>441</v>
      </c>
      <c r="C195" s="556" t="s">
        <v>723</v>
      </c>
      <c r="D195" s="557" t="s">
        <v>422</v>
      </c>
      <c r="E195" s="556"/>
      <c r="F195" s="566">
        <v>4.62</v>
      </c>
      <c r="G195" s="558">
        <f>F195*(1+EIA_AEO_OilForecast_2026!D$16)</f>
        <v>3.5377683828620192</v>
      </c>
      <c r="H195" s="558">
        <f>G195*(1+EIA_AEO_OilForecast_2026!E$16)</f>
        <v>4.0257113609453237</v>
      </c>
      <c r="I195" s="558">
        <f>H195*(1+EIA_AEO_OilForecast_2026!F$16)</f>
        <v>4.3139855758894106</v>
      </c>
      <c r="J195" s="558">
        <f>I195*(1+EIA_AEO_OilForecast_2026!G$16)</f>
        <v>4.4980586130936366</v>
      </c>
      <c r="K195" s="558">
        <f>J195*(1+EIA_AEO_OilForecast_2026!H$16)</f>
        <v>4.6178709763367589</v>
      </c>
      <c r="L195" s="558">
        <f>K195*(1+EIA_AEO_OilForecast_2026!I$16)</f>
        <v>4.5597668272349052</v>
      </c>
      <c r="M195" s="558">
        <f>L195*(1+EIA_AEO_OilForecast_2026!J$16)</f>
        <v>4.6076728381067964</v>
      </c>
      <c r="N195" s="558">
        <f>M195*(1+EIA_AEO_OilForecast_2026!K$16)</f>
        <v>4.7059639930943096</v>
      </c>
      <c r="O195" s="558">
        <f>N195*(1+EIA_AEO_OilForecast_2026!L$16)</f>
        <v>4.7970007811290873</v>
      </c>
      <c r="P195" s="558">
        <f>O195*(1+EIA_AEO_OilForecast_2026!M$16)</f>
        <v>4.8377634077287084</v>
      </c>
      <c r="Q195" s="558">
        <f>P195*(1+EIA_AEO_OilForecast_2026!N$16)</f>
        <v>4.9038722092525253</v>
      </c>
      <c r="R195" s="558">
        <f>Q195*(1+EIA_AEO_OilForecast_2026!O$16)</f>
        <v>4.9740313467474992</v>
      </c>
      <c r="S195" s="558">
        <f>R195*(1+EIA_AEO_OilForecast_2026!P$16)</f>
        <v>5.0340831887049582</v>
      </c>
      <c r="T195" s="558">
        <f>S195*(1+EIA_AEO_OilForecast_2026!Q$16)</f>
        <v>5.0665640962164282</v>
      </c>
      <c r="U195" s="558">
        <f>T195*(1+EIA_AEO_OilForecast_2026!R$16)</f>
        <v>5.1147995802726314</v>
      </c>
      <c r="V195" s="558">
        <f>U195*(1+EIA_AEO_OilForecast_2026!S$16)</f>
        <v>5.1800325050638945</v>
      </c>
      <c r="W195" s="558">
        <f>V195*(1+EIA_AEO_OilForecast_2026!T$16)</f>
        <v>5.206528432191547</v>
      </c>
      <c r="X195" s="558">
        <f>W195*(1+EIA_AEO_OilForecast_2026!U$16)</f>
        <v>5.2681384993489386</v>
      </c>
      <c r="Y195" s="558">
        <f>X195*(1+EIA_AEO_OilForecast_2026!V$16)</f>
        <v>5.335746524417643</v>
      </c>
      <c r="Z195" s="558">
        <f>Y195*(1+EIA_AEO_OilForecast_2026!W$16)</f>
        <v>5.4842792906484048</v>
      </c>
      <c r="AA195" s="558">
        <f>Z195*(1+EIA_AEO_OilForecast_2026!X$16)</f>
        <v>5.5700755687016255</v>
      </c>
      <c r="AB195" s="558">
        <f>AA195*(1+EIA_AEO_OilForecast_2026!Y$16)</f>
        <v>5.6545192763621657</v>
      </c>
      <c r="AC195" s="558">
        <f>AB195*(1+EIA_AEO_OilForecast_2026!Z$16)</f>
        <v>5.7454608249465489</v>
      </c>
      <c r="AD195" s="558">
        <f>AC195*(1+EIA_AEO_OilForecast_2026!AA$16)</f>
        <v>5.8165602304033825</v>
      </c>
      <c r="AE195" s="558">
        <f>AD195*(1+EIA_AEO_OilForecast_2026!AB$16)</f>
        <v>5.9284720451062833</v>
      </c>
      <c r="AF195" s="559">
        <f t="shared" si="73"/>
        <v>5.9284720451062833</v>
      </c>
      <c r="AG195" s="559">
        <f t="shared" si="73"/>
        <v>5.9284720451062833</v>
      </c>
      <c r="AH195" s="559">
        <f t="shared" si="73"/>
        <v>5.9284720451062833</v>
      </c>
      <c r="AI195" s="559">
        <f t="shared" si="73"/>
        <v>5.9284720451062833</v>
      </c>
      <c r="AJ195" s="559">
        <f t="shared" si="73"/>
        <v>5.9284720451062833</v>
      </c>
      <c r="AK195" s="559">
        <f t="shared" si="73"/>
        <v>5.9284720451062833</v>
      </c>
      <c r="AL195" s="559">
        <f t="shared" si="73"/>
        <v>5.9284720451062833</v>
      </c>
      <c r="AM195" s="559">
        <f t="shared" si="73"/>
        <v>5.9284720451062833</v>
      </c>
      <c r="AN195" s="559">
        <f t="shared" si="73"/>
        <v>5.9284720451062833</v>
      </c>
      <c r="AO195" s="559">
        <f t="shared" si="73"/>
        <v>5.9284720451062833</v>
      </c>
      <c r="AP195" s="559">
        <f t="shared" si="74"/>
        <v>5.9284720451062833</v>
      </c>
      <c r="AQ195" s="559">
        <f t="shared" si="74"/>
        <v>5.9284720451062833</v>
      </c>
      <c r="AR195" s="559">
        <f t="shared" si="74"/>
        <v>5.9284720451062833</v>
      </c>
      <c r="AS195" s="559">
        <f t="shared" si="74"/>
        <v>5.9284720451062833</v>
      </c>
      <c r="AT195" s="559">
        <f t="shared" si="74"/>
        <v>5.9284720451062833</v>
      </c>
      <c r="AU195" s="559">
        <f t="shared" si="74"/>
        <v>5.9284720451062833</v>
      </c>
      <c r="AV195" s="559">
        <f t="shared" si="74"/>
        <v>5.9284720451062833</v>
      </c>
      <c r="AW195" s="559">
        <f t="shared" si="74"/>
        <v>5.9284720451062833</v>
      </c>
      <c r="AX195" s="559">
        <f t="shared" si="74"/>
        <v>5.9284720451062833</v>
      </c>
      <c r="AY195" s="559">
        <f t="shared" si="74"/>
        <v>5.9284720451062833</v>
      </c>
      <c r="AZ195" s="559">
        <f t="shared" si="75"/>
        <v>5.9284720451062833</v>
      </c>
      <c r="BA195" s="559">
        <f t="shared" si="75"/>
        <v>5.9284720451062833</v>
      </c>
      <c r="BB195" s="559">
        <f t="shared" si="75"/>
        <v>5.9284720451062833</v>
      </c>
      <c r="BC195" s="559">
        <f t="shared" si="75"/>
        <v>5.9284720451062833</v>
      </c>
      <c r="BD195" s="559">
        <f t="shared" si="75"/>
        <v>5.9284720451062833</v>
      </c>
      <c r="BE195" s="559">
        <f t="shared" si="75"/>
        <v>5.9284720451062833</v>
      </c>
      <c r="BF195" s="559">
        <f t="shared" si="75"/>
        <v>5.9284720451062833</v>
      </c>
      <c r="BG195" s="559">
        <f t="shared" si="75"/>
        <v>5.9284720451062833</v>
      </c>
      <c r="BH195" s="559">
        <f t="shared" si="75"/>
        <v>5.9284720451062833</v>
      </c>
      <c r="BI195" s="559">
        <f t="shared" si="75"/>
        <v>5.9284720451062833</v>
      </c>
      <c r="BJ195" s="559">
        <f t="shared" si="76"/>
        <v>5.9284720451062833</v>
      </c>
      <c r="BK195" s="559">
        <f t="shared" si="76"/>
        <v>5.9284720451062833</v>
      </c>
      <c r="BL195" s="559">
        <f t="shared" si="76"/>
        <v>5.9284720451062833</v>
      </c>
      <c r="BM195" s="559">
        <f t="shared" si="76"/>
        <v>5.9284720451062833</v>
      </c>
      <c r="BN195" s="560">
        <f t="shared" si="76"/>
        <v>5.9284720451062833</v>
      </c>
      <c r="BO195" s="560">
        <f t="shared" si="76"/>
        <v>5.9284720451062833</v>
      </c>
      <c r="BP195" s="560">
        <f t="shared" si="76"/>
        <v>5.9284720451062833</v>
      </c>
      <c r="BQ195" s="560">
        <f t="shared" si="76"/>
        <v>5.9284720451062833</v>
      </c>
      <c r="BR195" s="560">
        <f t="shared" si="76"/>
        <v>5.9284720451062833</v>
      </c>
      <c r="BS195" s="560">
        <f t="shared" si="76"/>
        <v>5.9284720451062833</v>
      </c>
    </row>
    <row r="196" spans="1:71" s="63" customFormat="1" ht="12.75" customHeight="1">
      <c r="A196" s="561">
        <v>0</v>
      </c>
      <c r="B196" s="553" t="s">
        <v>443</v>
      </c>
      <c r="C196" s="491" t="s">
        <v>655</v>
      </c>
      <c r="D196" s="551" t="s">
        <v>419</v>
      </c>
      <c r="E196" s="491"/>
      <c r="F196" s="565">
        <v>3.2354940000000001</v>
      </c>
      <c r="G196" s="562">
        <f>F196*(1+EIA_AEO_OilForecast_2026!D$16)</f>
        <v>2.477581899597352</v>
      </c>
      <c r="H196" s="562">
        <f>G196*(1+EIA_AEO_OilForecast_2026!E$16)</f>
        <v>2.8192997736083178</v>
      </c>
      <c r="I196" s="562">
        <f>H196*(1+EIA_AEO_OilForecast_2026!F$16)</f>
        <v>3.0211849452114139</v>
      </c>
      <c r="J196" s="562">
        <f>I196*(1+EIA_AEO_OilForecast_2026!G$16)</f>
        <v>3.1500955961715977</v>
      </c>
      <c r="K196" s="562">
        <f>J196*(1+EIA_AEO_OilForecast_2026!H$16)</f>
        <v>3.2340029949592473</v>
      </c>
      <c r="L196" s="562">
        <f>K196*(1+EIA_AEO_OilForecast_2026!I$16)</f>
        <v>3.193311301064409</v>
      </c>
      <c r="M196" s="562">
        <f>L196*(1+EIA_AEO_OilForecast_2026!J$16)</f>
        <v>3.2268610003587681</v>
      </c>
      <c r="N196" s="562">
        <f>M196*(1+EIA_AEO_OilForecast_2026!K$16)</f>
        <v>3.2956965939118352</v>
      </c>
      <c r="O196" s="562">
        <f>N196*(1+EIA_AEO_OilForecast_2026!L$16)</f>
        <v>3.3594517847052972</v>
      </c>
      <c r="P196" s="562">
        <f>O196*(1+EIA_AEO_OilForecast_2026!M$16)</f>
        <v>3.3879988050055814</v>
      </c>
      <c r="Q196" s="562">
        <f>P196*(1+EIA_AEO_OilForecast_2026!N$16)</f>
        <v>3.4342963441132652</v>
      </c>
      <c r="R196" s="562">
        <f>Q196*(1+EIA_AEO_OilForecast_2026!O$16)</f>
        <v>3.4834304281847293</v>
      </c>
      <c r="S196" s="562">
        <f>R196*(1+EIA_AEO_OilForecast_2026!P$16)</f>
        <v>3.5254861369168302</v>
      </c>
      <c r="T196" s="562">
        <f>S196*(1+EIA_AEO_OilForecast_2026!Q$16)</f>
        <v>3.5482332757410546</v>
      </c>
      <c r="U196" s="562">
        <f>T196*(1+EIA_AEO_OilForecast_2026!R$16)</f>
        <v>3.582013712808358</v>
      </c>
      <c r="V196" s="562">
        <f>U196*(1+EIA_AEO_OilForecast_2026!S$16)</f>
        <v>3.6276978549651941</v>
      </c>
      <c r="W196" s="562">
        <f>V196*(1+EIA_AEO_OilForecast_2026!T$16)</f>
        <v>3.6462535721179985</v>
      </c>
      <c r="X196" s="562">
        <f>W196*(1+EIA_AEO_OilForecast_2026!U$16)</f>
        <v>3.6894005423836562</v>
      </c>
      <c r="Y196" s="562">
        <f>X196*(1+EIA_AEO_OilForecast_2026!V$16)</f>
        <v>3.736748022786609</v>
      </c>
      <c r="Z196" s="562">
        <f>Y196*(1+EIA_AEO_OilForecast_2026!W$16)</f>
        <v>3.8407689911725469</v>
      </c>
      <c r="AA196" s="562">
        <f>Z196*(1+EIA_AEO_OilForecast_2026!X$16)</f>
        <v>3.9008541303204964</v>
      </c>
      <c r="AB196" s="562">
        <f>AA196*(1+EIA_AEO_OilForecast_2026!Y$16)</f>
        <v>3.9599920328039233</v>
      </c>
      <c r="AC196" s="562">
        <f>AB196*(1+EIA_AEO_OilForecast_2026!Z$16)</f>
        <v>4.023680525183897</v>
      </c>
      <c r="AD196" s="562">
        <f>AC196*(1+EIA_AEO_OilForecast_2026!AA$16)</f>
        <v>4.0734731008893412</v>
      </c>
      <c r="AE196" s="562">
        <f>AD196*(1+EIA_AEO_OilForecast_2026!AB$16)</f>
        <v>4.1518475608461269</v>
      </c>
      <c r="AF196" s="563">
        <f t="shared" si="73"/>
        <v>4.1518475608461269</v>
      </c>
      <c r="AG196" s="563">
        <f t="shared" si="73"/>
        <v>4.1518475608461269</v>
      </c>
      <c r="AH196" s="563">
        <f t="shared" si="73"/>
        <v>4.1518475608461269</v>
      </c>
      <c r="AI196" s="563">
        <f t="shared" si="73"/>
        <v>4.1518475608461269</v>
      </c>
      <c r="AJ196" s="563">
        <f t="shared" si="73"/>
        <v>4.1518475608461269</v>
      </c>
      <c r="AK196" s="563">
        <f t="shared" si="73"/>
        <v>4.1518475608461269</v>
      </c>
      <c r="AL196" s="563">
        <f t="shared" si="73"/>
        <v>4.1518475608461269</v>
      </c>
      <c r="AM196" s="563">
        <f t="shared" si="73"/>
        <v>4.1518475608461269</v>
      </c>
      <c r="AN196" s="563">
        <f t="shared" si="73"/>
        <v>4.1518475608461269</v>
      </c>
      <c r="AO196" s="563">
        <f t="shared" si="73"/>
        <v>4.1518475608461269</v>
      </c>
      <c r="AP196" s="563">
        <f t="shared" si="74"/>
        <v>4.1518475608461269</v>
      </c>
      <c r="AQ196" s="563">
        <f t="shared" si="74"/>
        <v>4.1518475608461269</v>
      </c>
      <c r="AR196" s="563">
        <f t="shared" si="74"/>
        <v>4.1518475608461269</v>
      </c>
      <c r="AS196" s="563">
        <f t="shared" si="74"/>
        <v>4.1518475608461269</v>
      </c>
      <c r="AT196" s="563">
        <f t="shared" si="74"/>
        <v>4.1518475608461269</v>
      </c>
      <c r="AU196" s="563">
        <f t="shared" si="74"/>
        <v>4.1518475608461269</v>
      </c>
      <c r="AV196" s="563">
        <f t="shared" si="74"/>
        <v>4.1518475608461269</v>
      </c>
      <c r="AW196" s="563">
        <f t="shared" si="74"/>
        <v>4.1518475608461269</v>
      </c>
      <c r="AX196" s="563">
        <f t="shared" si="74"/>
        <v>4.1518475608461269</v>
      </c>
      <c r="AY196" s="563">
        <f t="shared" si="74"/>
        <v>4.1518475608461269</v>
      </c>
      <c r="AZ196" s="563">
        <f t="shared" si="75"/>
        <v>4.1518475608461269</v>
      </c>
      <c r="BA196" s="563">
        <f t="shared" si="75"/>
        <v>4.1518475608461269</v>
      </c>
      <c r="BB196" s="563">
        <f t="shared" si="75"/>
        <v>4.1518475608461269</v>
      </c>
      <c r="BC196" s="563">
        <f t="shared" si="75"/>
        <v>4.1518475608461269</v>
      </c>
      <c r="BD196" s="563">
        <f t="shared" si="75"/>
        <v>4.1518475608461269</v>
      </c>
      <c r="BE196" s="563">
        <f t="shared" si="75"/>
        <v>4.1518475608461269</v>
      </c>
      <c r="BF196" s="563">
        <f t="shared" si="75"/>
        <v>4.1518475608461269</v>
      </c>
      <c r="BG196" s="563">
        <f t="shared" si="75"/>
        <v>4.1518475608461269</v>
      </c>
      <c r="BH196" s="563">
        <f t="shared" si="75"/>
        <v>4.1518475608461269</v>
      </c>
      <c r="BI196" s="563">
        <f t="shared" si="75"/>
        <v>4.1518475608461269</v>
      </c>
      <c r="BJ196" s="563">
        <f t="shared" si="76"/>
        <v>4.1518475608461269</v>
      </c>
      <c r="BK196" s="563">
        <f t="shared" si="76"/>
        <v>4.1518475608461269</v>
      </c>
      <c r="BL196" s="563">
        <f t="shared" si="76"/>
        <v>4.1518475608461269</v>
      </c>
      <c r="BM196" s="563">
        <f t="shared" si="76"/>
        <v>4.1518475608461269</v>
      </c>
      <c r="BN196" s="564">
        <f t="shared" si="76"/>
        <v>4.1518475608461269</v>
      </c>
      <c r="BO196" s="564">
        <f t="shared" si="76"/>
        <v>4.1518475608461269</v>
      </c>
      <c r="BP196" s="564">
        <f t="shared" si="76"/>
        <v>4.1518475608461269</v>
      </c>
      <c r="BQ196" s="564">
        <f t="shared" si="76"/>
        <v>4.1518475608461269</v>
      </c>
      <c r="BR196" s="564">
        <f t="shared" si="76"/>
        <v>4.1518475608461269</v>
      </c>
      <c r="BS196" s="564">
        <f t="shared" si="76"/>
        <v>4.1518475608461269</v>
      </c>
    </row>
    <row r="197" spans="1:71" s="18" customFormat="1" ht="12.75" customHeight="1">
      <c r="A197" s="554">
        <v>0</v>
      </c>
      <c r="B197" s="555" t="s">
        <v>724</v>
      </c>
      <c r="C197" s="556" t="s">
        <v>725</v>
      </c>
      <c r="D197" s="557" t="s">
        <v>427</v>
      </c>
      <c r="E197" s="556" t="s">
        <v>533</v>
      </c>
      <c r="F197" s="566">
        <v>5.6</v>
      </c>
      <c r="G197" s="558">
        <f>F197*(1+EIA_AEO_OilForecast_2026!D$16)</f>
        <v>4.2882041004388105</v>
      </c>
      <c r="H197" s="558">
        <f>G197*(1+EIA_AEO_OilForecast_2026!E$16)</f>
        <v>4.8796501344791787</v>
      </c>
      <c r="I197" s="558">
        <f>H197*(1+EIA_AEO_OilForecast_2026!F$16)</f>
        <v>5.2290734253204958</v>
      </c>
      <c r="J197" s="558">
        <f>I197*(1+EIA_AEO_OilForecast_2026!G$16)</f>
        <v>5.4521922582953151</v>
      </c>
      <c r="K197" s="558">
        <f>J197*(1+EIA_AEO_OilForecast_2026!H$16)</f>
        <v>5.5974193652566751</v>
      </c>
      <c r="L197" s="558">
        <f>K197*(1+EIA_AEO_OilForecast_2026!I$16)</f>
        <v>5.5269900936180649</v>
      </c>
      <c r="M197" s="558">
        <f>L197*(1+EIA_AEO_OilForecast_2026!J$16)</f>
        <v>5.5850579855839939</v>
      </c>
      <c r="N197" s="558">
        <f>M197*(1+EIA_AEO_OilForecast_2026!K$16)</f>
        <v>5.7041987795082525</v>
      </c>
      <c r="O197" s="558">
        <f>N197*(1+EIA_AEO_OilForecast_2026!L$16)</f>
        <v>5.814546401368589</v>
      </c>
      <c r="P197" s="558">
        <f>O197*(1+EIA_AEO_OilForecast_2026!M$16)</f>
        <v>5.8639556457317656</v>
      </c>
      <c r="Q197" s="558">
        <f>P197*(1+EIA_AEO_OilForecast_2026!N$16)</f>
        <v>5.9440875263666948</v>
      </c>
      <c r="R197" s="558">
        <f>Q197*(1+EIA_AEO_OilForecast_2026!O$16)</f>
        <v>6.0291289051484815</v>
      </c>
      <c r="S197" s="558">
        <f>R197*(1+EIA_AEO_OilForecast_2026!P$16)</f>
        <v>6.1019190166120678</v>
      </c>
      <c r="T197" s="558">
        <f>S197*(1+EIA_AEO_OilForecast_2026!Q$16)</f>
        <v>6.1412898135956686</v>
      </c>
      <c r="U197" s="558">
        <f>T197*(1+EIA_AEO_OilForecast_2026!R$16)</f>
        <v>6.1997570669971269</v>
      </c>
      <c r="V197" s="558">
        <f>U197*(1+EIA_AEO_OilForecast_2026!S$16)</f>
        <v>6.2788272788653252</v>
      </c>
      <c r="W197" s="558">
        <f>V197*(1+EIA_AEO_OilForecast_2026!T$16)</f>
        <v>6.3109435541715708</v>
      </c>
      <c r="X197" s="558">
        <f>W197*(1+EIA_AEO_OilForecast_2026!U$16)</f>
        <v>6.3856224234532579</v>
      </c>
      <c r="Y197" s="558">
        <f>X197*(1+EIA_AEO_OilForecast_2026!V$16)</f>
        <v>6.4675715447486573</v>
      </c>
      <c r="Z197" s="558">
        <f>Y197*(1+EIA_AEO_OilForecast_2026!W$16)</f>
        <v>6.6476112613920053</v>
      </c>
      <c r="AA197" s="558">
        <f>Z197*(1+EIA_AEO_OilForecast_2026!X$16)</f>
        <v>6.751606749941363</v>
      </c>
      <c r="AB197" s="558">
        <f>AA197*(1+EIA_AEO_OilForecast_2026!Y$16)</f>
        <v>6.8539627592268664</v>
      </c>
      <c r="AC197" s="558">
        <f>AB197*(1+EIA_AEO_OilForecast_2026!Z$16)</f>
        <v>6.9641949393291487</v>
      </c>
      <c r="AD197" s="558">
        <f>AC197*(1+EIA_AEO_OilForecast_2026!AA$16)</f>
        <v>7.0503760368525832</v>
      </c>
      <c r="AE197" s="558">
        <f>AD197*(1+EIA_AEO_OilForecast_2026!AB$16)</f>
        <v>7.1860267213409479</v>
      </c>
      <c r="AF197" s="559">
        <f t="shared" si="73"/>
        <v>7.1860267213409479</v>
      </c>
      <c r="AG197" s="559">
        <f t="shared" si="73"/>
        <v>7.1860267213409479</v>
      </c>
      <c r="AH197" s="559">
        <f t="shared" si="73"/>
        <v>7.1860267213409479</v>
      </c>
      <c r="AI197" s="559">
        <f t="shared" si="73"/>
        <v>7.1860267213409479</v>
      </c>
      <c r="AJ197" s="559">
        <f t="shared" si="73"/>
        <v>7.1860267213409479</v>
      </c>
      <c r="AK197" s="559">
        <f t="shared" si="73"/>
        <v>7.1860267213409479</v>
      </c>
      <c r="AL197" s="559">
        <f t="shared" si="73"/>
        <v>7.1860267213409479</v>
      </c>
      <c r="AM197" s="559">
        <f t="shared" si="73"/>
        <v>7.1860267213409479</v>
      </c>
      <c r="AN197" s="559">
        <f t="shared" si="73"/>
        <v>7.1860267213409479</v>
      </c>
      <c r="AO197" s="559">
        <f t="shared" si="73"/>
        <v>7.1860267213409479</v>
      </c>
      <c r="AP197" s="559">
        <f t="shared" si="74"/>
        <v>7.1860267213409479</v>
      </c>
      <c r="AQ197" s="559">
        <f t="shared" si="74"/>
        <v>7.1860267213409479</v>
      </c>
      <c r="AR197" s="559">
        <f t="shared" si="74"/>
        <v>7.1860267213409479</v>
      </c>
      <c r="AS197" s="559">
        <f t="shared" si="74"/>
        <v>7.1860267213409479</v>
      </c>
      <c r="AT197" s="559">
        <f t="shared" si="74"/>
        <v>7.1860267213409479</v>
      </c>
      <c r="AU197" s="559">
        <f t="shared" si="74"/>
        <v>7.1860267213409479</v>
      </c>
      <c r="AV197" s="559">
        <f t="shared" si="74"/>
        <v>7.1860267213409479</v>
      </c>
      <c r="AW197" s="559">
        <f t="shared" si="74"/>
        <v>7.1860267213409479</v>
      </c>
      <c r="AX197" s="559">
        <f t="shared" si="74"/>
        <v>7.1860267213409479</v>
      </c>
      <c r="AY197" s="559">
        <f t="shared" si="74"/>
        <v>7.1860267213409479</v>
      </c>
      <c r="AZ197" s="559">
        <f t="shared" si="75"/>
        <v>7.1860267213409479</v>
      </c>
      <c r="BA197" s="559">
        <f t="shared" si="75"/>
        <v>7.1860267213409479</v>
      </c>
      <c r="BB197" s="559">
        <f t="shared" si="75"/>
        <v>7.1860267213409479</v>
      </c>
      <c r="BC197" s="559">
        <f t="shared" si="75"/>
        <v>7.1860267213409479</v>
      </c>
      <c r="BD197" s="559">
        <f t="shared" si="75"/>
        <v>7.1860267213409479</v>
      </c>
      <c r="BE197" s="559">
        <f t="shared" si="75"/>
        <v>7.1860267213409479</v>
      </c>
      <c r="BF197" s="559">
        <f t="shared" si="75"/>
        <v>7.1860267213409479</v>
      </c>
      <c r="BG197" s="559">
        <f t="shared" si="75"/>
        <v>7.1860267213409479</v>
      </c>
      <c r="BH197" s="559">
        <f t="shared" si="75"/>
        <v>7.1860267213409479</v>
      </c>
      <c r="BI197" s="559">
        <f t="shared" si="75"/>
        <v>7.1860267213409479</v>
      </c>
      <c r="BJ197" s="559">
        <f t="shared" si="76"/>
        <v>7.1860267213409479</v>
      </c>
      <c r="BK197" s="559">
        <f t="shared" si="76"/>
        <v>7.1860267213409479</v>
      </c>
      <c r="BL197" s="559">
        <f t="shared" si="76"/>
        <v>7.1860267213409479</v>
      </c>
      <c r="BM197" s="559">
        <f t="shared" si="76"/>
        <v>7.1860267213409479</v>
      </c>
      <c r="BN197" s="560">
        <f t="shared" si="76"/>
        <v>7.1860267213409479</v>
      </c>
      <c r="BO197" s="560">
        <f t="shared" si="76"/>
        <v>7.1860267213409479</v>
      </c>
      <c r="BP197" s="560">
        <f t="shared" si="76"/>
        <v>7.1860267213409479</v>
      </c>
      <c r="BQ197" s="560">
        <f t="shared" si="76"/>
        <v>7.1860267213409479</v>
      </c>
      <c r="BR197" s="560">
        <f t="shared" si="76"/>
        <v>7.1860267213409479</v>
      </c>
      <c r="BS197" s="560">
        <f t="shared" si="76"/>
        <v>7.1860267213409479</v>
      </c>
    </row>
    <row r="198" spans="1:71" s="63" customFormat="1" ht="12.75" customHeight="1">
      <c r="A198" s="561">
        <v>1</v>
      </c>
      <c r="B198" s="553" t="s">
        <v>726</v>
      </c>
      <c r="C198" s="491" t="s">
        <v>727</v>
      </c>
      <c r="D198" s="551" t="s">
        <v>419</v>
      </c>
      <c r="E198" s="491" t="s">
        <v>655</v>
      </c>
      <c r="F198" s="565">
        <v>3.1</v>
      </c>
      <c r="G198" s="562">
        <f>F198*(1+EIA_AEO_OilForecast_2026!D$16)</f>
        <v>2.3738272698857705</v>
      </c>
      <c r="H198" s="562">
        <f>G198*(1+EIA_AEO_OilForecast_2026!E$16)</f>
        <v>2.7012348958724033</v>
      </c>
      <c r="I198" s="562">
        <f>H198*(1+EIA_AEO_OilForecast_2026!F$16)</f>
        <v>2.8946656461595612</v>
      </c>
      <c r="J198" s="562">
        <f>I198*(1+EIA_AEO_OilForecast_2026!G$16)</f>
        <v>3.0181778572706217</v>
      </c>
      <c r="K198" s="562">
        <f>J198*(1+EIA_AEO_OilForecast_2026!H$16)</f>
        <v>3.0985714343385173</v>
      </c>
      <c r="L198" s="562">
        <f>K198*(1+EIA_AEO_OilForecast_2026!I$16)</f>
        <v>3.0595838018242865</v>
      </c>
      <c r="M198" s="562">
        <f>L198*(1+EIA_AEO_OilForecast_2026!J$16)</f>
        <v>3.0917285277339968</v>
      </c>
      <c r="N198" s="562">
        <f>M198*(1+EIA_AEO_OilForecast_2026!K$16)</f>
        <v>3.1576814672277829</v>
      </c>
      <c r="O198" s="562">
        <f>N198*(1+EIA_AEO_OilForecast_2026!L$16)</f>
        <v>3.2187667579004691</v>
      </c>
      <c r="P198" s="562">
        <f>O198*(1+EIA_AEO_OilForecast_2026!M$16)</f>
        <v>3.2461183038872279</v>
      </c>
      <c r="Q198" s="562">
        <f>P198*(1+EIA_AEO_OilForecast_2026!N$16)</f>
        <v>3.2904770235244212</v>
      </c>
      <c r="R198" s="562">
        <f>Q198*(1+EIA_AEO_OilForecast_2026!O$16)</f>
        <v>3.3375535010643387</v>
      </c>
      <c r="S198" s="562">
        <f>R198*(1+EIA_AEO_OilForecast_2026!P$16)</f>
        <v>3.3778480270531097</v>
      </c>
      <c r="T198" s="562">
        <f>S198*(1+EIA_AEO_OilForecast_2026!Q$16)</f>
        <v>3.399642575383317</v>
      </c>
      <c r="U198" s="562">
        <f>T198*(1+EIA_AEO_OilForecast_2026!R$16)</f>
        <v>3.4320083763734099</v>
      </c>
      <c r="V198" s="562">
        <f>U198*(1+EIA_AEO_OilForecast_2026!S$16)</f>
        <v>3.4757793865147337</v>
      </c>
      <c r="W198" s="562">
        <f>V198*(1+EIA_AEO_OilForecast_2026!T$16)</f>
        <v>3.4935580389164054</v>
      </c>
      <c r="X198" s="562">
        <f>W198*(1+EIA_AEO_OilForecast_2026!U$16)</f>
        <v>3.5348981272687676</v>
      </c>
      <c r="Y198" s="562">
        <f>X198*(1+EIA_AEO_OilForecast_2026!V$16)</f>
        <v>3.5802628194144348</v>
      </c>
      <c r="Z198" s="562">
        <f>Y198*(1+EIA_AEO_OilForecast_2026!W$16)</f>
        <v>3.6799276625562882</v>
      </c>
      <c r="AA198" s="562">
        <f>Z198*(1+EIA_AEO_OilForecast_2026!X$16)</f>
        <v>3.7374965937175397</v>
      </c>
      <c r="AB198" s="562">
        <f>AA198*(1+EIA_AEO_OilForecast_2026!Y$16)</f>
        <v>3.7941579560005865</v>
      </c>
      <c r="AC198" s="562">
        <f>AB198*(1+EIA_AEO_OilForecast_2026!Z$16)</f>
        <v>3.8551793414143498</v>
      </c>
      <c r="AD198" s="562">
        <f>AC198*(1+EIA_AEO_OilForecast_2026!AA$16)</f>
        <v>3.902886734686251</v>
      </c>
      <c r="AE198" s="562">
        <f>AD198*(1+EIA_AEO_OilForecast_2026!AB$16)</f>
        <v>3.9779790778851676</v>
      </c>
      <c r="AF198" s="563">
        <f t="shared" si="73"/>
        <v>3.9779790778851676</v>
      </c>
      <c r="AG198" s="563">
        <f t="shared" si="73"/>
        <v>3.9779790778851676</v>
      </c>
      <c r="AH198" s="563">
        <f t="shared" si="73"/>
        <v>3.9779790778851676</v>
      </c>
      <c r="AI198" s="563">
        <f t="shared" si="73"/>
        <v>3.9779790778851676</v>
      </c>
      <c r="AJ198" s="563">
        <f t="shared" si="73"/>
        <v>3.9779790778851676</v>
      </c>
      <c r="AK198" s="563">
        <f t="shared" si="73"/>
        <v>3.9779790778851676</v>
      </c>
      <c r="AL198" s="563">
        <f t="shared" si="73"/>
        <v>3.9779790778851676</v>
      </c>
      <c r="AM198" s="563">
        <f t="shared" si="73"/>
        <v>3.9779790778851676</v>
      </c>
      <c r="AN198" s="563">
        <f t="shared" si="73"/>
        <v>3.9779790778851676</v>
      </c>
      <c r="AO198" s="563">
        <f t="shared" si="73"/>
        <v>3.9779790778851676</v>
      </c>
      <c r="AP198" s="563">
        <f t="shared" si="74"/>
        <v>3.9779790778851676</v>
      </c>
      <c r="AQ198" s="563">
        <f t="shared" si="74"/>
        <v>3.9779790778851676</v>
      </c>
      <c r="AR198" s="563">
        <f t="shared" si="74"/>
        <v>3.9779790778851676</v>
      </c>
      <c r="AS198" s="563">
        <f t="shared" si="74"/>
        <v>3.9779790778851676</v>
      </c>
      <c r="AT198" s="563">
        <f t="shared" si="74"/>
        <v>3.9779790778851676</v>
      </c>
      <c r="AU198" s="563">
        <f t="shared" si="74"/>
        <v>3.9779790778851676</v>
      </c>
      <c r="AV198" s="563">
        <f t="shared" si="74"/>
        <v>3.9779790778851676</v>
      </c>
      <c r="AW198" s="563">
        <f t="shared" si="74"/>
        <v>3.9779790778851676</v>
      </c>
      <c r="AX198" s="563">
        <f t="shared" si="74"/>
        <v>3.9779790778851676</v>
      </c>
      <c r="AY198" s="563">
        <f t="shared" si="74"/>
        <v>3.9779790778851676</v>
      </c>
      <c r="AZ198" s="563">
        <f t="shared" si="75"/>
        <v>3.9779790778851676</v>
      </c>
      <c r="BA198" s="563">
        <f t="shared" si="75"/>
        <v>3.9779790778851676</v>
      </c>
      <c r="BB198" s="563">
        <f t="shared" si="75"/>
        <v>3.9779790778851676</v>
      </c>
      <c r="BC198" s="563">
        <f t="shared" si="75"/>
        <v>3.9779790778851676</v>
      </c>
      <c r="BD198" s="563">
        <f t="shared" si="75"/>
        <v>3.9779790778851676</v>
      </c>
      <c r="BE198" s="563">
        <f t="shared" si="75"/>
        <v>3.9779790778851676</v>
      </c>
      <c r="BF198" s="563">
        <f t="shared" si="75"/>
        <v>3.9779790778851676</v>
      </c>
      <c r="BG198" s="563">
        <f t="shared" si="75"/>
        <v>3.9779790778851676</v>
      </c>
      <c r="BH198" s="563">
        <f t="shared" si="75"/>
        <v>3.9779790778851676</v>
      </c>
      <c r="BI198" s="563">
        <f t="shared" si="75"/>
        <v>3.9779790778851676</v>
      </c>
      <c r="BJ198" s="563">
        <f t="shared" si="76"/>
        <v>3.9779790778851676</v>
      </c>
      <c r="BK198" s="563">
        <f t="shared" si="76"/>
        <v>3.9779790778851676</v>
      </c>
      <c r="BL198" s="563">
        <f t="shared" si="76"/>
        <v>3.9779790778851676</v>
      </c>
      <c r="BM198" s="563">
        <f t="shared" si="76"/>
        <v>3.9779790778851676</v>
      </c>
      <c r="BN198" s="564">
        <f t="shared" si="76"/>
        <v>3.9779790778851676</v>
      </c>
      <c r="BO198" s="564">
        <f t="shared" si="76"/>
        <v>3.9779790778851676</v>
      </c>
      <c r="BP198" s="564">
        <f t="shared" si="76"/>
        <v>3.9779790778851676</v>
      </c>
      <c r="BQ198" s="564">
        <f t="shared" si="76"/>
        <v>3.9779790778851676</v>
      </c>
      <c r="BR198" s="564">
        <f t="shared" si="76"/>
        <v>3.9779790778851676</v>
      </c>
      <c r="BS198" s="564">
        <f t="shared" si="76"/>
        <v>3.9779790778851676</v>
      </c>
    </row>
    <row r="199" spans="1:71" s="18" customFormat="1" ht="12.75" customHeight="1">
      <c r="A199" s="554">
        <v>0</v>
      </c>
      <c r="B199" s="555" t="s">
        <v>441</v>
      </c>
      <c r="C199" s="556" t="s">
        <v>728</v>
      </c>
      <c r="D199" s="557" t="s">
        <v>422</v>
      </c>
      <c r="E199" s="556"/>
      <c r="F199" s="566">
        <v>3.03</v>
      </c>
      <c r="G199" s="558">
        <f>F199*(1+EIA_AEO_OilForecast_2026!D$16)</f>
        <v>2.3202247186302851</v>
      </c>
      <c r="H199" s="558">
        <f>G199*(1+EIA_AEO_OilForecast_2026!E$16)</f>
        <v>2.6402392691914129</v>
      </c>
      <c r="I199" s="558">
        <f>H199*(1+EIA_AEO_OilForecast_2026!F$16)</f>
        <v>2.8293022283430544</v>
      </c>
      <c r="J199" s="558">
        <f>I199*(1+EIA_AEO_OilForecast_2026!G$16)</f>
        <v>2.95002545404193</v>
      </c>
      <c r="K199" s="558">
        <f>J199*(1+EIA_AEO_OilForecast_2026!H$16)</f>
        <v>3.0286036922728088</v>
      </c>
      <c r="L199" s="558">
        <f>K199*(1+EIA_AEO_OilForecast_2026!I$16)</f>
        <v>2.9904964256540607</v>
      </c>
      <c r="M199" s="558">
        <f>L199*(1+EIA_AEO_OilForecast_2026!J$16)</f>
        <v>3.0219153029141972</v>
      </c>
      <c r="N199" s="558">
        <f>M199*(1+EIA_AEO_OilForecast_2026!K$16)</f>
        <v>3.0863789824839301</v>
      </c>
      <c r="O199" s="558">
        <f>N199*(1+EIA_AEO_OilForecast_2026!L$16)</f>
        <v>3.1460849278833618</v>
      </c>
      <c r="P199" s="558">
        <f>O199*(1+EIA_AEO_OilForecast_2026!M$16)</f>
        <v>3.1728188583155807</v>
      </c>
      <c r="Q199" s="558">
        <f>P199*(1+EIA_AEO_OilForecast_2026!N$16)</f>
        <v>3.2161759294448373</v>
      </c>
      <c r="R199" s="558">
        <f>Q199*(1+EIA_AEO_OilForecast_2026!O$16)</f>
        <v>3.2621893897499827</v>
      </c>
      <c r="S199" s="558">
        <f>R199*(1+EIA_AEO_OilForecast_2026!P$16)</f>
        <v>3.3015740393454589</v>
      </c>
      <c r="T199" s="558">
        <f>S199*(1+EIA_AEO_OilForecast_2026!Q$16)</f>
        <v>3.3228764527133712</v>
      </c>
      <c r="U199" s="558">
        <f>T199*(1+EIA_AEO_OilForecast_2026!R$16)</f>
        <v>3.3545114130359459</v>
      </c>
      <c r="V199" s="558">
        <f>U199*(1+EIA_AEO_OilForecast_2026!S$16)</f>
        <v>3.3972940455289171</v>
      </c>
      <c r="W199" s="558">
        <f>V199*(1+EIA_AEO_OilForecast_2026!T$16)</f>
        <v>3.4146712444892606</v>
      </c>
      <c r="X199" s="558">
        <f>W199*(1+EIA_AEO_OilForecast_2026!U$16)</f>
        <v>3.4550778469756018</v>
      </c>
      <c r="Y199" s="558">
        <f>X199*(1+EIA_AEO_OilForecast_2026!V$16)</f>
        <v>3.4994181751050766</v>
      </c>
      <c r="Z199" s="558">
        <f>Y199*(1+EIA_AEO_OilForecast_2026!W$16)</f>
        <v>3.5968325217888881</v>
      </c>
      <c r="AA199" s="558">
        <f>Z199*(1+EIA_AEO_OilForecast_2026!X$16)</f>
        <v>3.6531015093432728</v>
      </c>
      <c r="AB199" s="558">
        <f>AA199*(1+EIA_AEO_OilForecast_2026!Y$16)</f>
        <v>3.7084834215102505</v>
      </c>
      <c r="AC199" s="558">
        <f>AB199*(1+EIA_AEO_OilForecast_2026!Z$16)</f>
        <v>3.7681269046727355</v>
      </c>
      <c r="AD199" s="558">
        <f>AC199*(1+EIA_AEO_OilForecast_2026!AA$16)</f>
        <v>3.8147570342255941</v>
      </c>
      <c r="AE199" s="558">
        <f>AD199*(1+EIA_AEO_OilForecast_2026!AB$16)</f>
        <v>3.888153743868406</v>
      </c>
      <c r="AF199" s="559">
        <f t="shared" si="73"/>
        <v>3.888153743868406</v>
      </c>
      <c r="AG199" s="559">
        <f t="shared" si="73"/>
        <v>3.888153743868406</v>
      </c>
      <c r="AH199" s="559">
        <f t="shared" si="73"/>
        <v>3.888153743868406</v>
      </c>
      <c r="AI199" s="559">
        <f t="shared" si="73"/>
        <v>3.888153743868406</v>
      </c>
      <c r="AJ199" s="559">
        <f t="shared" si="73"/>
        <v>3.888153743868406</v>
      </c>
      <c r="AK199" s="559">
        <f t="shared" si="73"/>
        <v>3.888153743868406</v>
      </c>
      <c r="AL199" s="559">
        <f t="shared" si="73"/>
        <v>3.888153743868406</v>
      </c>
      <c r="AM199" s="559">
        <f t="shared" si="73"/>
        <v>3.888153743868406</v>
      </c>
      <c r="AN199" s="559">
        <f t="shared" si="73"/>
        <v>3.888153743868406</v>
      </c>
      <c r="AO199" s="559">
        <f t="shared" si="73"/>
        <v>3.888153743868406</v>
      </c>
      <c r="AP199" s="559">
        <f t="shared" si="74"/>
        <v>3.888153743868406</v>
      </c>
      <c r="AQ199" s="559">
        <f t="shared" si="74"/>
        <v>3.888153743868406</v>
      </c>
      <c r="AR199" s="559">
        <f t="shared" si="74"/>
        <v>3.888153743868406</v>
      </c>
      <c r="AS199" s="559">
        <f t="shared" si="74"/>
        <v>3.888153743868406</v>
      </c>
      <c r="AT199" s="559">
        <f t="shared" si="74"/>
        <v>3.888153743868406</v>
      </c>
      <c r="AU199" s="559">
        <f t="shared" si="74"/>
        <v>3.888153743868406</v>
      </c>
      <c r="AV199" s="559">
        <f t="shared" si="74"/>
        <v>3.888153743868406</v>
      </c>
      <c r="AW199" s="559">
        <f t="shared" si="74"/>
        <v>3.888153743868406</v>
      </c>
      <c r="AX199" s="559">
        <f t="shared" si="74"/>
        <v>3.888153743868406</v>
      </c>
      <c r="AY199" s="559">
        <f t="shared" si="74"/>
        <v>3.888153743868406</v>
      </c>
      <c r="AZ199" s="559">
        <f t="shared" si="75"/>
        <v>3.888153743868406</v>
      </c>
      <c r="BA199" s="559">
        <f t="shared" si="75"/>
        <v>3.888153743868406</v>
      </c>
      <c r="BB199" s="559">
        <f t="shared" si="75"/>
        <v>3.888153743868406</v>
      </c>
      <c r="BC199" s="559">
        <f t="shared" si="75"/>
        <v>3.888153743868406</v>
      </c>
      <c r="BD199" s="559">
        <f t="shared" si="75"/>
        <v>3.888153743868406</v>
      </c>
      <c r="BE199" s="559">
        <f t="shared" si="75"/>
        <v>3.888153743868406</v>
      </c>
      <c r="BF199" s="559">
        <f t="shared" si="75"/>
        <v>3.888153743868406</v>
      </c>
      <c r="BG199" s="559">
        <f t="shared" si="75"/>
        <v>3.888153743868406</v>
      </c>
      <c r="BH199" s="559">
        <f t="shared" si="75"/>
        <v>3.888153743868406</v>
      </c>
      <c r="BI199" s="559">
        <f t="shared" si="75"/>
        <v>3.888153743868406</v>
      </c>
      <c r="BJ199" s="559">
        <f t="shared" si="76"/>
        <v>3.888153743868406</v>
      </c>
      <c r="BK199" s="559">
        <f t="shared" si="76"/>
        <v>3.888153743868406</v>
      </c>
      <c r="BL199" s="559">
        <f t="shared" si="76"/>
        <v>3.888153743868406</v>
      </c>
      <c r="BM199" s="559">
        <f t="shared" si="76"/>
        <v>3.888153743868406</v>
      </c>
      <c r="BN199" s="560">
        <f t="shared" si="76"/>
        <v>3.888153743868406</v>
      </c>
      <c r="BO199" s="560">
        <f t="shared" si="76"/>
        <v>3.888153743868406</v>
      </c>
      <c r="BP199" s="560">
        <f t="shared" si="76"/>
        <v>3.888153743868406</v>
      </c>
      <c r="BQ199" s="560">
        <f t="shared" si="76"/>
        <v>3.888153743868406</v>
      </c>
      <c r="BR199" s="560">
        <f t="shared" si="76"/>
        <v>3.888153743868406</v>
      </c>
      <c r="BS199" s="560">
        <f t="shared" si="76"/>
        <v>3.888153743868406</v>
      </c>
    </row>
    <row r="200" spans="1:71">
      <c r="E200" s="552"/>
    </row>
  </sheetData>
  <autoFilter ref="A5:BS199" xr:uid="{00000000-0001-0000-0800-000000000000}">
    <sortState xmlns:xlrd2="http://schemas.microsoft.com/office/spreadsheetml/2017/richdata2" ref="A6:BS199">
      <sortCondition ref="C5:C199"/>
    </sortState>
  </autoFilter>
  <phoneticPr fontId="129" type="noConversion"/>
  <conditionalFormatting sqref="C1:C1048576">
    <cfRule type="duplicateValues" dxfId="84" priority="1"/>
  </conditionalFormatting>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36612-3BAA-41B6-B6D9-8A1BCB3C1593}">
  <sheetPr>
    <tabColor indexed="8"/>
  </sheetPr>
  <dimension ref="C3:E188"/>
  <sheetViews>
    <sheetView topLeftCell="A168" workbookViewId="0">
      <selection activeCell="C3" sqref="C3:E188"/>
    </sheetView>
  </sheetViews>
  <sheetFormatPr defaultRowHeight="12.75"/>
  <cols>
    <col min="3" max="3" width="14.42578125" customWidth="1"/>
    <col min="4" max="4" width="23.85546875" customWidth="1"/>
    <col min="5" max="5" width="30.5703125" customWidth="1"/>
  </cols>
  <sheetData>
    <row r="3" spans="3:5">
      <c r="C3" t="s">
        <v>285</v>
      </c>
      <c r="D3" t="s">
        <v>445</v>
      </c>
      <c r="E3">
        <f>_xlfn.XLOOKUP(C3,Sheet2!$A:$A,Sheet2!$B:$B)</f>
        <v>5.53</v>
      </c>
    </row>
    <row r="4" spans="3:5">
      <c r="C4" t="s">
        <v>421</v>
      </c>
      <c r="D4" t="s">
        <v>445</v>
      </c>
      <c r="E4">
        <f>_xlfn.XLOOKUP(C4,Sheet2!$A:$A,Sheet2!$B:$B)</f>
        <v>3.41</v>
      </c>
    </row>
    <row r="5" spans="3:5">
      <c r="C5" t="s">
        <v>424</v>
      </c>
      <c r="D5" t="s">
        <v>445</v>
      </c>
      <c r="E5">
        <f>_xlfn.XLOOKUP(C5,Sheet2!$A:$A,Sheet2!$B:$B)</f>
        <v>4.7</v>
      </c>
    </row>
    <row r="6" spans="3:5">
      <c r="C6" t="s">
        <v>426</v>
      </c>
      <c r="D6" t="s">
        <v>445</v>
      </c>
      <c r="E6" t="e">
        <f>_xlfn.XLOOKUP(C6,Sheet2!$A:$A,Sheet2!$B:$B)</f>
        <v>#N/A</v>
      </c>
    </row>
    <row r="7" spans="3:5">
      <c r="C7" t="s">
        <v>440</v>
      </c>
      <c r="D7" t="s">
        <v>445</v>
      </c>
      <c r="E7" t="e">
        <f>_xlfn.XLOOKUP(C7,Sheet2!$A:$A,Sheet2!$B:$B)</f>
        <v>#N/A</v>
      </c>
    </row>
    <row r="8" spans="3:5">
      <c r="C8" t="s">
        <v>442</v>
      </c>
      <c r="D8" t="s">
        <v>445</v>
      </c>
      <c r="E8">
        <f>_xlfn.XLOOKUP(C8,Sheet2!$A:$A,Sheet2!$B:$B)</f>
        <v>0</v>
      </c>
    </row>
    <row r="9" spans="3:5">
      <c r="C9" t="s">
        <v>444</v>
      </c>
      <c r="D9" t="s">
        <v>445</v>
      </c>
      <c r="E9" t="e">
        <f>_xlfn.XLOOKUP(C9,Sheet2!$A:$A,Sheet2!$B:$B)</f>
        <v>#N/A</v>
      </c>
    </row>
    <row r="10" spans="3:5">
      <c r="C10" t="s">
        <v>446</v>
      </c>
      <c r="D10" t="s">
        <v>445</v>
      </c>
      <c r="E10">
        <f>_xlfn.XLOOKUP(C10,Sheet2!$A:$A,Sheet2!$B:$B)</f>
        <v>0</v>
      </c>
    </row>
    <row r="11" spans="3:5">
      <c r="C11" t="s">
        <v>448</v>
      </c>
      <c r="D11" t="s">
        <v>445</v>
      </c>
      <c r="E11">
        <f>_xlfn.XLOOKUP(C11,Sheet2!$A:$A,Sheet2!$B:$B)</f>
        <v>6.19</v>
      </c>
    </row>
    <row r="12" spans="3:5">
      <c r="C12" t="s">
        <v>450</v>
      </c>
      <c r="D12" t="s">
        <v>445</v>
      </c>
      <c r="E12">
        <f>_xlfn.XLOOKUP(C12,Sheet2!$A:$A,Sheet2!$B:$B)</f>
        <v>3.72</v>
      </c>
    </row>
    <row r="13" spans="3:5">
      <c r="C13" t="s">
        <v>453</v>
      </c>
      <c r="D13" t="s">
        <v>445</v>
      </c>
      <c r="E13">
        <f>_xlfn.XLOOKUP(C13,Sheet2!$A:$A,Sheet2!$B:$B)</f>
        <v>4.6399999999999997</v>
      </c>
    </row>
    <row r="14" spans="3:5">
      <c r="C14" t="s">
        <v>454</v>
      </c>
      <c r="D14" t="s">
        <v>445</v>
      </c>
      <c r="E14">
        <f>_xlfn.XLOOKUP(C14,Sheet2!$A:$A,Sheet2!$B:$B)</f>
        <v>0</v>
      </c>
    </row>
    <row r="15" spans="3:5">
      <c r="C15" t="s">
        <v>456</v>
      </c>
      <c r="D15" t="s">
        <v>445</v>
      </c>
      <c r="E15">
        <f>_xlfn.XLOOKUP(C15,Sheet2!$A:$A,Sheet2!$B:$B)</f>
        <v>6.91</v>
      </c>
    </row>
    <row r="16" spans="3:5">
      <c r="C16" t="s">
        <v>458</v>
      </c>
      <c r="D16" t="s">
        <v>445</v>
      </c>
      <c r="E16" t="e">
        <f>_xlfn.XLOOKUP(C16,Sheet2!$A:$A,Sheet2!$B:$B)</f>
        <v>#N/A</v>
      </c>
    </row>
    <row r="17" spans="3:5">
      <c r="C17" t="s">
        <v>461</v>
      </c>
      <c r="D17" t="s">
        <v>445</v>
      </c>
      <c r="E17">
        <f>_xlfn.XLOOKUP(C17,Sheet2!$A:$A,Sheet2!$B:$B)</f>
        <v>4.87</v>
      </c>
    </row>
    <row r="18" spans="3:5">
      <c r="C18" t="s">
        <v>462</v>
      </c>
      <c r="D18" t="s">
        <v>445</v>
      </c>
      <c r="E18">
        <f>_xlfn.XLOOKUP(C18,Sheet2!$A:$A,Sheet2!$B:$B)</f>
        <v>5.16</v>
      </c>
    </row>
    <row r="19" spans="3:5">
      <c r="C19" t="s">
        <v>464</v>
      </c>
      <c r="D19" t="s">
        <v>465</v>
      </c>
      <c r="E19" t="e">
        <f>_xlfn.XLOOKUP(C19,Sheet2!$A:$A,Sheet2!$B:$B)</f>
        <v>#N/A</v>
      </c>
    </row>
    <row r="20" spans="3:5">
      <c r="C20" t="s">
        <v>466</v>
      </c>
      <c r="D20" t="s">
        <v>445</v>
      </c>
      <c r="E20" t="e">
        <f>_xlfn.XLOOKUP(C20,Sheet2!$A:$A,Sheet2!$B:$B)</f>
        <v>#N/A</v>
      </c>
    </row>
    <row r="21" spans="3:5">
      <c r="C21" t="s">
        <v>467</v>
      </c>
      <c r="D21" t="s">
        <v>445</v>
      </c>
      <c r="E21" t="e">
        <f>_xlfn.XLOOKUP(C21,Sheet2!$A:$A,Sheet2!$B:$B)</f>
        <v>#N/A</v>
      </c>
    </row>
    <row r="22" spans="3:5">
      <c r="C22" t="s">
        <v>469</v>
      </c>
      <c r="D22" t="s">
        <v>465</v>
      </c>
      <c r="E22" t="e">
        <f>_xlfn.XLOOKUP(C22,Sheet2!$A:$A,Sheet2!$B:$B)</f>
        <v>#N/A</v>
      </c>
    </row>
    <row r="23" spans="3:5">
      <c r="C23" t="s">
        <v>470</v>
      </c>
      <c r="D23" t="s">
        <v>445</v>
      </c>
      <c r="E23">
        <f>_xlfn.XLOOKUP(C23,Sheet2!$A:$A,Sheet2!$B:$B)</f>
        <v>0</v>
      </c>
    </row>
    <row r="24" spans="3:5">
      <c r="C24" t="s">
        <v>472</v>
      </c>
      <c r="D24" t="s">
        <v>445</v>
      </c>
      <c r="E24">
        <f>_xlfn.XLOOKUP(C24,Sheet2!$A:$A,Sheet2!$B:$B)</f>
        <v>5.46</v>
      </c>
    </row>
    <row r="25" spans="3:5">
      <c r="C25" t="s">
        <v>474</v>
      </c>
      <c r="D25" t="s">
        <v>445</v>
      </c>
      <c r="E25">
        <f>_xlfn.XLOOKUP(C25,Sheet2!$A:$A,Sheet2!$B:$B)</f>
        <v>3.53</v>
      </c>
    </row>
    <row r="26" spans="3:5">
      <c r="C26" t="s">
        <v>476</v>
      </c>
      <c r="D26" t="s">
        <v>477</v>
      </c>
      <c r="E26" t="e">
        <f>_xlfn.XLOOKUP(C26,Sheet2!$A:$A,Sheet2!$B:$B)</f>
        <v>#N/A</v>
      </c>
    </row>
    <row r="27" spans="3:5">
      <c r="C27" t="s">
        <v>479</v>
      </c>
      <c r="D27" t="s">
        <v>445</v>
      </c>
      <c r="E27">
        <f>_xlfn.XLOOKUP(C27,Sheet2!$A:$A,Sheet2!$B:$B)</f>
        <v>4.55</v>
      </c>
    </row>
    <row r="28" spans="3:5">
      <c r="C28" t="s">
        <v>481</v>
      </c>
      <c r="D28" t="s">
        <v>445</v>
      </c>
      <c r="E28">
        <f>_xlfn.XLOOKUP(C28,Sheet2!$A:$A,Sheet2!$B:$B)</f>
        <v>5.85</v>
      </c>
    </row>
    <row r="29" spans="3:5">
      <c r="C29" t="s">
        <v>482</v>
      </c>
      <c r="D29" t="s">
        <v>445</v>
      </c>
      <c r="E29">
        <f>_xlfn.XLOOKUP(C29,Sheet2!$A:$A,Sheet2!$B:$B)</f>
        <v>0</v>
      </c>
    </row>
    <row r="30" spans="3:5">
      <c r="C30" t="s">
        <v>484</v>
      </c>
      <c r="D30" t="s">
        <v>445</v>
      </c>
      <c r="E30">
        <f>_xlfn.XLOOKUP(C30,Sheet2!$A:$A,Sheet2!$B:$B)</f>
        <v>4.5</v>
      </c>
    </row>
    <row r="31" spans="3:5">
      <c r="C31" t="s">
        <v>486</v>
      </c>
      <c r="D31" t="s">
        <v>445</v>
      </c>
      <c r="E31">
        <f>_xlfn.XLOOKUP(C31,Sheet2!$A:$A,Sheet2!$B:$B)</f>
        <v>4.5999999999999996</v>
      </c>
    </row>
    <row r="32" spans="3:5">
      <c r="C32" t="s">
        <v>488</v>
      </c>
      <c r="D32" t="s">
        <v>445</v>
      </c>
      <c r="E32">
        <f>_xlfn.XLOOKUP(C32,Sheet2!$A:$A,Sheet2!$B:$B)</f>
        <v>4.75</v>
      </c>
    </row>
    <row r="33" spans="3:5">
      <c r="C33" t="s">
        <v>489</v>
      </c>
      <c r="D33" t="s">
        <v>445</v>
      </c>
      <c r="E33" t="e">
        <f>_xlfn.XLOOKUP(C33,Sheet2!$A:$A,Sheet2!$B:$B)</f>
        <v>#N/A</v>
      </c>
    </row>
    <row r="34" spans="3:5">
      <c r="C34" t="s">
        <v>491</v>
      </c>
      <c r="D34" t="s">
        <v>445</v>
      </c>
      <c r="E34">
        <f>_xlfn.XLOOKUP(C34,Sheet2!$A:$A,Sheet2!$B:$B)</f>
        <v>3.1</v>
      </c>
    </row>
    <row r="35" spans="3:5">
      <c r="C35" t="s">
        <v>493</v>
      </c>
      <c r="D35" t="s">
        <v>445</v>
      </c>
      <c r="E35">
        <f>_xlfn.XLOOKUP(C35,Sheet2!$A:$A,Sheet2!$B:$B)</f>
        <v>3.59</v>
      </c>
    </row>
    <row r="36" spans="3:5">
      <c r="C36" t="s">
        <v>495</v>
      </c>
      <c r="D36" t="s">
        <v>445</v>
      </c>
      <c r="E36">
        <f>_xlfn.XLOOKUP(C36,Sheet2!$A:$A,Sheet2!$B:$B)</f>
        <v>4.7</v>
      </c>
    </row>
    <row r="37" spans="3:5">
      <c r="C37" t="s">
        <v>497</v>
      </c>
      <c r="D37" t="s">
        <v>445</v>
      </c>
      <c r="E37">
        <f>_xlfn.XLOOKUP(C37,Sheet2!$A:$A,Sheet2!$B:$B)</f>
        <v>3.82</v>
      </c>
    </row>
    <row r="38" spans="3:5">
      <c r="C38" t="s">
        <v>498</v>
      </c>
      <c r="D38" t="s">
        <v>445</v>
      </c>
      <c r="E38">
        <f>_xlfn.XLOOKUP(C38,Sheet2!$A:$A,Sheet2!$B:$B)</f>
        <v>3.43</v>
      </c>
    </row>
    <row r="39" spans="3:5">
      <c r="C39" t="s">
        <v>500</v>
      </c>
      <c r="D39" t="s">
        <v>445</v>
      </c>
      <c r="E39">
        <f>_xlfn.XLOOKUP(C39,Sheet2!$A:$A,Sheet2!$B:$B)</f>
        <v>7.19</v>
      </c>
    </row>
    <row r="40" spans="3:5">
      <c r="C40" t="s">
        <v>502</v>
      </c>
      <c r="D40" t="s">
        <v>445</v>
      </c>
      <c r="E40" t="e">
        <f>_xlfn.XLOOKUP(C40,Sheet2!$A:$A,Sheet2!$B:$B)</f>
        <v>#N/A</v>
      </c>
    </row>
    <row r="41" spans="3:5">
      <c r="C41" t="s">
        <v>503</v>
      </c>
      <c r="D41" t="s">
        <v>445</v>
      </c>
      <c r="E41">
        <f>_xlfn.XLOOKUP(C41,Sheet2!$A:$A,Sheet2!$B:$B)</f>
        <v>3.43</v>
      </c>
    </row>
    <row r="42" spans="3:5">
      <c r="C42" t="s">
        <v>504</v>
      </c>
      <c r="D42" t="s">
        <v>445</v>
      </c>
      <c r="E42">
        <f>_xlfn.XLOOKUP(C42,Sheet2!$A:$A,Sheet2!$B:$B)</f>
        <v>4.7</v>
      </c>
    </row>
    <row r="43" spans="3:5">
      <c r="C43" t="s">
        <v>506</v>
      </c>
      <c r="D43" t="s">
        <v>445</v>
      </c>
      <c r="E43">
        <f>_xlfn.XLOOKUP(C43,Sheet2!$A:$A,Sheet2!$B:$B)</f>
        <v>4.17</v>
      </c>
    </row>
    <row r="44" spans="3:5">
      <c r="C44" t="s">
        <v>508</v>
      </c>
      <c r="D44" t="s">
        <v>445</v>
      </c>
      <c r="E44" t="e">
        <f>_xlfn.XLOOKUP(C44,Sheet2!$A:$A,Sheet2!$B:$B)</f>
        <v>#N/A</v>
      </c>
    </row>
    <row r="45" spans="3:5">
      <c r="C45" t="s">
        <v>510</v>
      </c>
      <c r="D45" t="s">
        <v>445</v>
      </c>
      <c r="E45">
        <f>_xlfn.XLOOKUP(C45,Sheet2!$A:$A,Sheet2!$B:$B)</f>
        <v>3.18</v>
      </c>
    </row>
    <row r="46" spans="3:5">
      <c r="C46" t="s">
        <v>511</v>
      </c>
      <c r="D46" t="s">
        <v>445</v>
      </c>
      <c r="E46" t="e">
        <f>_xlfn.XLOOKUP(C46,Sheet2!$A:$A,Sheet2!$B:$B)</f>
        <v>#N/A</v>
      </c>
    </row>
    <row r="47" spans="3:5">
      <c r="C47" t="s">
        <v>512</v>
      </c>
      <c r="D47" t="s">
        <v>445</v>
      </c>
      <c r="E47" t="e">
        <f>_xlfn.XLOOKUP(C47,Sheet2!$A:$A,Sheet2!$B:$B)</f>
        <v>#N/A</v>
      </c>
    </row>
    <row r="48" spans="3:5">
      <c r="C48" t="s">
        <v>513</v>
      </c>
      <c r="D48" t="s">
        <v>445</v>
      </c>
      <c r="E48">
        <f>_xlfn.XLOOKUP(C48,Sheet2!$A:$A,Sheet2!$B:$B)</f>
        <v>0</v>
      </c>
    </row>
    <row r="49" spans="3:5">
      <c r="C49" t="s">
        <v>515</v>
      </c>
      <c r="D49" t="s">
        <v>657</v>
      </c>
      <c r="E49" t="e">
        <f>_xlfn.XLOOKUP(C49,Sheet2!$A:$A,Sheet2!$B:$B)</f>
        <v>#N/A</v>
      </c>
    </row>
    <row r="50" spans="3:5">
      <c r="C50" t="s">
        <v>518</v>
      </c>
      <c r="D50" t="s">
        <v>445</v>
      </c>
      <c r="E50">
        <f>_xlfn.XLOOKUP(C50,Sheet2!$A:$A,Sheet2!$B:$B)</f>
        <v>0</v>
      </c>
    </row>
    <row r="51" spans="3:5">
      <c r="C51" t="s">
        <v>520</v>
      </c>
      <c r="D51" t="s">
        <v>445</v>
      </c>
      <c r="E51">
        <f>_xlfn.XLOOKUP(C51,Sheet2!$A:$A,Sheet2!$B:$B)</f>
        <v>5.93</v>
      </c>
    </row>
    <row r="52" spans="3:5">
      <c r="C52" t="s">
        <v>521</v>
      </c>
      <c r="D52" t="s">
        <v>445</v>
      </c>
      <c r="E52">
        <f>_xlfn.XLOOKUP(C52,Sheet2!$A:$A,Sheet2!$B:$B)</f>
        <v>0</v>
      </c>
    </row>
    <row r="53" spans="3:5">
      <c r="C53" t="s">
        <v>522</v>
      </c>
      <c r="D53" t="s">
        <v>445</v>
      </c>
      <c r="E53">
        <f>_xlfn.XLOOKUP(C53,Sheet2!$A:$A,Sheet2!$B:$B)</f>
        <v>0</v>
      </c>
    </row>
    <row r="54" spans="3:5">
      <c r="C54" t="s">
        <v>524</v>
      </c>
      <c r="D54" t="s">
        <v>729</v>
      </c>
      <c r="E54" t="e">
        <f>_xlfn.XLOOKUP(C54,Sheet2!$A:$A,Sheet2!$B:$B)</f>
        <v>#N/A</v>
      </c>
    </row>
    <row r="55" spans="3:5">
      <c r="C55" t="s">
        <v>527</v>
      </c>
      <c r="D55" t="s">
        <v>445</v>
      </c>
      <c r="E55">
        <f>_xlfn.XLOOKUP(C55,Sheet2!$A:$A,Sheet2!$B:$B)</f>
        <v>3.59</v>
      </c>
    </row>
    <row r="56" spans="3:5">
      <c r="C56" t="s">
        <v>477</v>
      </c>
      <c r="D56" t="s">
        <v>445</v>
      </c>
      <c r="E56">
        <f>_xlfn.XLOOKUP(C56,Sheet2!$A:$A,Sheet2!$B:$B)</f>
        <v>7.28</v>
      </c>
    </row>
    <row r="57" spans="3:5">
      <c r="C57" t="s">
        <v>530</v>
      </c>
      <c r="D57" t="s">
        <v>445</v>
      </c>
      <c r="E57">
        <f>_xlfn.XLOOKUP(C57,Sheet2!$A:$A,Sheet2!$B:$B)</f>
        <v>3.84</v>
      </c>
    </row>
    <row r="58" spans="3:5">
      <c r="C58" t="s">
        <v>531</v>
      </c>
      <c r="D58" t="s">
        <v>445</v>
      </c>
      <c r="E58">
        <f>_xlfn.XLOOKUP(C58,Sheet2!$A:$A,Sheet2!$B:$B)</f>
        <v>0</v>
      </c>
    </row>
    <row r="59" spans="3:5">
      <c r="C59" t="s">
        <v>533</v>
      </c>
      <c r="D59" t="s">
        <v>445</v>
      </c>
      <c r="E59">
        <f>_xlfn.XLOOKUP(C59,Sheet2!$A:$A,Sheet2!$B:$B)</f>
        <v>3.71</v>
      </c>
    </row>
    <row r="60" spans="3:5">
      <c r="C60" t="s">
        <v>534</v>
      </c>
      <c r="D60" t="s">
        <v>445</v>
      </c>
      <c r="E60">
        <f>_xlfn.XLOOKUP(C60,Sheet2!$A:$A,Sheet2!$B:$B)</f>
        <v>0</v>
      </c>
    </row>
    <row r="61" spans="3:5">
      <c r="C61" t="s">
        <v>535</v>
      </c>
      <c r="D61" t="s">
        <v>445</v>
      </c>
      <c r="E61">
        <f>_xlfn.XLOOKUP(C61,Sheet2!$A:$A,Sheet2!$B:$B)</f>
        <v>0</v>
      </c>
    </row>
    <row r="62" spans="3:5">
      <c r="C62" t="s">
        <v>537</v>
      </c>
      <c r="D62" t="s">
        <v>445</v>
      </c>
      <c r="E62">
        <f>_xlfn.XLOOKUP(C62,Sheet2!$A:$A,Sheet2!$B:$B)</f>
        <v>4.5999999999999996</v>
      </c>
    </row>
    <row r="63" spans="3:5">
      <c r="C63" t="s">
        <v>490</v>
      </c>
      <c r="D63" t="s">
        <v>445</v>
      </c>
      <c r="E63" t="e">
        <f>_xlfn.XLOOKUP(C63,Sheet2!$A:$A,Sheet2!$B:$B)</f>
        <v>#N/A</v>
      </c>
    </row>
    <row r="64" spans="3:5">
      <c r="C64" t="s">
        <v>538</v>
      </c>
      <c r="D64" t="s">
        <v>445</v>
      </c>
      <c r="E64">
        <f>_xlfn.XLOOKUP(C64,Sheet2!$A:$A,Sheet2!$B:$B)</f>
        <v>3.88</v>
      </c>
    </row>
    <row r="65" spans="3:5">
      <c r="C65" t="s">
        <v>539</v>
      </c>
      <c r="D65" t="s">
        <v>445</v>
      </c>
      <c r="E65">
        <f>_xlfn.XLOOKUP(C65,Sheet2!$A:$A,Sheet2!$B:$B)</f>
        <v>3.43</v>
      </c>
    </row>
    <row r="66" spans="3:5">
      <c r="C66" t="s">
        <v>540</v>
      </c>
      <c r="D66" t="s">
        <v>445</v>
      </c>
      <c r="E66">
        <f>_xlfn.XLOOKUP(C66,Sheet2!$A:$A,Sheet2!$B:$B)</f>
        <v>0</v>
      </c>
    </row>
    <row r="67" spans="3:5">
      <c r="C67" t="s">
        <v>541</v>
      </c>
      <c r="D67" t="s">
        <v>445</v>
      </c>
      <c r="E67">
        <f>_xlfn.XLOOKUP(C67,Sheet2!$A:$A,Sheet2!$B:$B)</f>
        <v>3.72</v>
      </c>
    </row>
    <row r="68" spans="3:5">
      <c r="C68" t="s">
        <v>542</v>
      </c>
      <c r="D68" t="s">
        <v>445</v>
      </c>
      <c r="E68">
        <f>_xlfn.XLOOKUP(C68,Sheet2!$A:$A,Sheet2!$B:$B)</f>
        <v>0</v>
      </c>
    </row>
    <row r="69" spans="3:5">
      <c r="C69" t="s">
        <v>544</v>
      </c>
      <c r="D69" t="s">
        <v>445</v>
      </c>
      <c r="E69">
        <f>_xlfn.XLOOKUP(C69,Sheet2!$A:$A,Sheet2!$B:$B)</f>
        <v>5.51</v>
      </c>
    </row>
    <row r="70" spans="3:5">
      <c r="C70" t="s">
        <v>545</v>
      </c>
      <c r="D70" t="s">
        <v>445</v>
      </c>
      <c r="E70">
        <f>_xlfn.XLOOKUP(C70,Sheet2!$A:$A,Sheet2!$B:$B)</f>
        <v>0</v>
      </c>
    </row>
    <row r="71" spans="3:5">
      <c r="C71" t="s">
        <v>546</v>
      </c>
      <c r="D71" t="s">
        <v>445</v>
      </c>
      <c r="E71">
        <f>_xlfn.XLOOKUP(C71,Sheet2!$A:$A,Sheet2!$B:$B)</f>
        <v>3.43</v>
      </c>
    </row>
    <row r="72" spans="3:5">
      <c r="C72" t="s">
        <v>548</v>
      </c>
      <c r="D72" t="s">
        <v>445</v>
      </c>
      <c r="E72">
        <f>_xlfn.XLOOKUP(C72,Sheet2!$A:$A,Sheet2!$B:$B)</f>
        <v>10.28</v>
      </c>
    </row>
    <row r="73" spans="3:5">
      <c r="C73" t="s">
        <v>550</v>
      </c>
      <c r="D73" t="s">
        <v>445</v>
      </c>
      <c r="E73" t="e">
        <f>_xlfn.XLOOKUP(C73,Sheet2!$A:$A,Sheet2!$B:$B)</f>
        <v>#N/A</v>
      </c>
    </row>
    <row r="74" spans="3:5">
      <c r="C74" t="s">
        <v>552</v>
      </c>
      <c r="D74" t="s">
        <v>553</v>
      </c>
      <c r="E74" t="e">
        <f>_xlfn.XLOOKUP(C74,Sheet2!$A:$A,Sheet2!$B:$B)</f>
        <v>#N/A</v>
      </c>
    </row>
    <row r="75" spans="3:5">
      <c r="C75" t="s">
        <v>554</v>
      </c>
      <c r="D75" t="s">
        <v>445</v>
      </c>
      <c r="E75">
        <f>_xlfn.XLOOKUP(C75,Sheet2!$A:$A,Sheet2!$B:$B)</f>
        <v>3.72</v>
      </c>
    </row>
    <row r="76" spans="3:5">
      <c r="C76" t="s">
        <v>555</v>
      </c>
      <c r="D76" t="s">
        <v>445</v>
      </c>
      <c r="E76">
        <f>_xlfn.XLOOKUP(C76,Sheet2!$A:$A,Sheet2!$B:$B)</f>
        <v>4.16</v>
      </c>
    </row>
    <row r="77" spans="3:5">
      <c r="C77" t="s">
        <v>556</v>
      </c>
      <c r="D77" t="s">
        <v>445</v>
      </c>
      <c r="E77" t="e">
        <f>_xlfn.XLOOKUP(C77,Sheet2!$A:$A,Sheet2!$B:$B)</f>
        <v>#N/A</v>
      </c>
    </row>
    <row r="78" spans="3:5">
      <c r="C78" t="s">
        <v>557</v>
      </c>
      <c r="D78" t="s">
        <v>445</v>
      </c>
      <c r="E78">
        <f>_xlfn.XLOOKUP(C78,Sheet2!$A:$A,Sheet2!$B:$B)</f>
        <v>0</v>
      </c>
    </row>
    <row r="79" spans="3:5">
      <c r="C79" t="s">
        <v>559</v>
      </c>
      <c r="D79" t="s">
        <v>445</v>
      </c>
      <c r="E79">
        <f>_xlfn.XLOOKUP(C79,Sheet2!$A:$A,Sheet2!$B:$B)</f>
        <v>5.85</v>
      </c>
    </row>
    <row r="80" spans="3:5">
      <c r="C80" t="s">
        <v>560</v>
      </c>
      <c r="D80" t="s">
        <v>445</v>
      </c>
      <c r="E80">
        <f>_xlfn.XLOOKUP(C80,Sheet2!$A:$A,Sheet2!$B:$B)</f>
        <v>0</v>
      </c>
    </row>
    <row r="81" spans="3:5">
      <c r="C81" t="s">
        <v>562</v>
      </c>
      <c r="D81" t="s">
        <v>552</v>
      </c>
      <c r="E81" t="e">
        <f>_xlfn.XLOOKUP(C81,Sheet2!$A:$A,Sheet2!$B:$B)</f>
        <v>#N/A</v>
      </c>
    </row>
    <row r="82" spans="3:5">
      <c r="C82" t="s">
        <v>563</v>
      </c>
      <c r="D82" t="s">
        <v>445</v>
      </c>
      <c r="E82">
        <f>_xlfn.XLOOKUP(C82,Sheet2!$A:$A,Sheet2!$B:$B)</f>
        <v>0</v>
      </c>
    </row>
    <row r="83" spans="3:5">
      <c r="C83" t="s">
        <v>565</v>
      </c>
      <c r="D83" t="s">
        <v>500</v>
      </c>
      <c r="E83" t="e">
        <f>_xlfn.XLOOKUP(C83,Sheet2!$A:$A,Sheet2!$B:$B)</f>
        <v>#N/A</v>
      </c>
    </row>
    <row r="84" spans="3:5">
      <c r="C84" t="s">
        <v>567</v>
      </c>
      <c r="D84" t="s">
        <v>445</v>
      </c>
      <c r="E84" t="e">
        <f>_xlfn.XLOOKUP(C84,Sheet2!$A:$A,Sheet2!$B:$B)</f>
        <v>#N/A</v>
      </c>
    </row>
    <row r="85" spans="3:5">
      <c r="C85" t="s">
        <v>569</v>
      </c>
      <c r="D85" t="s">
        <v>445</v>
      </c>
      <c r="E85">
        <f>_xlfn.XLOOKUP(C85,Sheet2!$A:$A,Sheet2!$B:$B)</f>
        <v>0</v>
      </c>
    </row>
    <row r="86" spans="3:5">
      <c r="C86" t="s">
        <v>571</v>
      </c>
      <c r="D86" t="s">
        <v>445</v>
      </c>
      <c r="E86">
        <f>_xlfn.XLOOKUP(C86,Sheet2!$A:$A,Sheet2!$B:$B)</f>
        <v>3.43</v>
      </c>
    </row>
    <row r="87" spans="3:5">
      <c r="C87" t="s">
        <v>572</v>
      </c>
      <c r="E87" t="e">
        <f>_xlfn.XLOOKUP(C87,Sheet2!$A:$A,Sheet2!$B:$B)</f>
        <v>#N/A</v>
      </c>
    </row>
    <row r="88" spans="3:5">
      <c r="C88" t="s">
        <v>575</v>
      </c>
      <c r="D88" t="s">
        <v>445</v>
      </c>
      <c r="E88">
        <f>_xlfn.XLOOKUP(C88,Sheet2!$A:$A,Sheet2!$B:$B)</f>
        <v>0</v>
      </c>
    </row>
    <row r="89" spans="3:5">
      <c r="C89" t="s">
        <v>577</v>
      </c>
      <c r="D89" t="s">
        <v>578</v>
      </c>
      <c r="E89" t="e">
        <f>_xlfn.XLOOKUP(C89,Sheet2!$A:$A,Sheet2!$B:$B)</f>
        <v>#N/A</v>
      </c>
    </row>
    <row r="90" spans="3:5">
      <c r="C90" t="s">
        <v>580</v>
      </c>
      <c r="D90" t="s">
        <v>445</v>
      </c>
      <c r="E90">
        <f>_xlfn.XLOOKUP(C90,Sheet2!$A:$A,Sheet2!$B:$B)</f>
        <v>7.31</v>
      </c>
    </row>
    <row r="91" spans="3:5">
      <c r="C91" t="s">
        <v>582</v>
      </c>
      <c r="D91" t="s">
        <v>445</v>
      </c>
      <c r="E91" t="e">
        <f>_xlfn.XLOOKUP(C91,Sheet2!$A:$A,Sheet2!$B:$B)</f>
        <v>#N/A</v>
      </c>
    </row>
    <row r="92" spans="3:5">
      <c r="C92" t="s">
        <v>584</v>
      </c>
      <c r="D92" t="s">
        <v>445</v>
      </c>
      <c r="E92">
        <f>_xlfn.XLOOKUP(C92,Sheet2!$A:$A,Sheet2!$B:$B)</f>
        <v>4.7</v>
      </c>
    </row>
    <row r="93" spans="3:5">
      <c r="C93" t="s">
        <v>586</v>
      </c>
      <c r="D93" t="s">
        <v>445</v>
      </c>
      <c r="E93">
        <f>_xlfn.XLOOKUP(C93,Sheet2!$A:$A,Sheet2!$B:$B)</f>
        <v>0</v>
      </c>
    </row>
    <row r="94" spans="3:5">
      <c r="C94" t="s">
        <v>588</v>
      </c>
      <c r="D94" t="s">
        <v>445</v>
      </c>
      <c r="E94">
        <f>_xlfn.XLOOKUP(C94,Sheet2!$A:$A,Sheet2!$B:$B)</f>
        <v>3.12</v>
      </c>
    </row>
    <row r="95" spans="3:5">
      <c r="C95" t="s">
        <v>589</v>
      </c>
      <c r="D95" t="s">
        <v>445</v>
      </c>
      <c r="E95">
        <f>_xlfn.XLOOKUP(C95,Sheet2!$A:$A,Sheet2!$B:$B)</f>
        <v>0</v>
      </c>
    </row>
    <row r="96" spans="3:5">
      <c r="C96" t="s">
        <v>591</v>
      </c>
      <c r="D96" t="s">
        <v>445</v>
      </c>
      <c r="E96">
        <f>_xlfn.XLOOKUP(C96,Sheet2!$A:$A,Sheet2!$B:$B)</f>
        <v>4.45</v>
      </c>
    </row>
    <row r="97" spans="3:5">
      <c r="C97" t="s">
        <v>594</v>
      </c>
      <c r="D97" t="s">
        <v>445</v>
      </c>
      <c r="E97">
        <f>_xlfn.XLOOKUP(C97,Sheet2!$A:$A,Sheet2!$B:$B)</f>
        <v>7.26</v>
      </c>
    </row>
    <row r="98" spans="3:5">
      <c r="C98" t="s">
        <v>596</v>
      </c>
      <c r="D98" t="s">
        <v>445</v>
      </c>
      <c r="E98">
        <f>_xlfn.XLOOKUP(C98,Sheet2!$A:$A,Sheet2!$B:$B)</f>
        <v>4.88</v>
      </c>
    </row>
    <row r="99" spans="3:5">
      <c r="C99" t="s">
        <v>598</v>
      </c>
      <c r="D99" t="s">
        <v>559</v>
      </c>
      <c r="E99" t="e">
        <f>_xlfn.XLOOKUP(C99,Sheet2!$A:$A,Sheet2!$B:$B)</f>
        <v>#N/A</v>
      </c>
    </row>
    <row r="100" spans="3:5">
      <c r="C100" t="s">
        <v>600</v>
      </c>
      <c r="D100" t="s">
        <v>445</v>
      </c>
      <c r="E100">
        <f>_xlfn.XLOOKUP(C100,Sheet2!$A:$A,Sheet2!$B:$B)</f>
        <v>5.45</v>
      </c>
    </row>
    <row r="101" spans="3:5">
      <c r="C101" t="s">
        <v>602</v>
      </c>
      <c r="D101" t="s">
        <v>694</v>
      </c>
      <c r="E101">
        <f>_xlfn.XLOOKUP(C101,Sheet2!$A:$A,Sheet2!$B:$B)</f>
        <v>11.92</v>
      </c>
    </row>
    <row r="102" spans="3:5">
      <c r="C102" t="s">
        <v>603</v>
      </c>
      <c r="D102" t="s">
        <v>445</v>
      </c>
      <c r="E102">
        <f>_xlfn.XLOOKUP(C102,Sheet2!$A:$A,Sheet2!$B:$B)</f>
        <v>0</v>
      </c>
    </row>
    <row r="103" spans="3:5">
      <c r="C103" t="s">
        <v>605</v>
      </c>
      <c r="D103" t="s">
        <v>445</v>
      </c>
      <c r="E103">
        <f>_xlfn.XLOOKUP(C103,Sheet2!$A:$A,Sheet2!$B:$B)</f>
        <v>4.2300000000000004</v>
      </c>
    </row>
    <row r="104" spans="3:5">
      <c r="C104" t="s">
        <v>607</v>
      </c>
      <c r="D104" t="s">
        <v>445</v>
      </c>
      <c r="E104">
        <f>_xlfn.XLOOKUP(C104,Sheet2!$A:$A,Sheet2!$B:$B)</f>
        <v>3.72</v>
      </c>
    </row>
    <row r="105" spans="3:5">
      <c r="C105" t="s">
        <v>608</v>
      </c>
      <c r="D105" t="s">
        <v>445</v>
      </c>
      <c r="E105">
        <f>_xlfn.XLOOKUP(C105,Sheet2!$A:$A,Sheet2!$B:$B)</f>
        <v>0</v>
      </c>
    </row>
    <row r="106" spans="3:5">
      <c r="C106" t="s">
        <v>610</v>
      </c>
      <c r="D106" t="s">
        <v>445</v>
      </c>
      <c r="E106">
        <f>_xlfn.XLOOKUP(C106,Sheet2!$A:$A,Sheet2!$B:$B)</f>
        <v>5.16</v>
      </c>
    </row>
    <row r="107" spans="3:5">
      <c r="C107" t="s">
        <v>611</v>
      </c>
      <c r="D107" t="s">
        <v>445</v>
      </c>
      <c r="E107">
        <f>_xlfn.XLOOKUP(C107,Sheet2!$A:$A,Sheet2!$B:$B)</f>
        <v>0</v>
      </c>
    </row>
    <row r="108" spans="3:5">
      <c r="C108" t="s">
        <v>612</v>
      </c>
      <c r="D108" t="s">
        <v>445</v>
      </c>
      <c r="E108">
        <f>_xlfn.XLOOKUP(C108,Sheet2!$A:$A,Sheet2!$B:$B)</f>
        <v>3.1</v>
      </c>
    </row>
    <row r="109" spans="3:5">
      <c r="C109" t="s">
        <v>615</v>
      </c>
      <c r="D109" t="s">
        <v>552</v>
      </c>
      <c r="E109" t="e">
        <f>_xlfn.XLOOKUP(C109,Sheet2!$A:$A,Sheet2!$B:$B)</f>
        <v>#N/A</v>
      </c>
    </row>
    <row r="110" spans="3:5">
      <c r="C110" t="s">
        <v>616</v>
      </c>
      <c r="D110" t="s">
        <v>445</v>
      </c>
      <c r="E110">
        <f>_xlfn.XLOOKUP(C110,Sheet2!$A:$A,Sheet2!$B:$B)</f>
        <v>0</v>
      </c>
    </row>
    <row r="111" spans="3:5">
      <c r="C111" t="s">
        <v>617</v>
      </c>
      <c r="D111" t="s">
        <v>445</v>
      </c>
      <c r="E111" t="e">
        <f>_xlfn.XLOOKUP(C111,Sheet2!$A:$A,Sheet2!$B:$B)</f>
        <v>#N/A</v>
      </c>
    </row>
    <row r="112" spans="3:5">
      <c r="C112" t="s">
        <v>619</v>
      </c>
      <c r="D112" t="s">
        <v>445</v>
      </c>
      <c r="E112" t="e">
        <f>_xlfn.XLOOKUP(C112,Sheet2!$A:$A,Sheet2!$B:$B)</f>
        <v>#N/A</v>
      </c>
    </row>
    <row r="113" spans="3:5">
      <c r="C113" t="s">
        <v>621</v>
      </c>
      <c r="D113" t="s">
        <v>445</v>
      </c>
      <c r="E113">
        <f>_xlfn.XLOOKUP(C113,Sheet2!$A:$A,Sheet2!$B:$B)</f>
        <v>0.48</v>
      </c>
    </row>
    <row r="114" spans="3:5">
      <c r="C114" t="s">
        <v>623</v>
      </c>
      <c r="D114" t="s">
        <v>445</v>
      </c>
      <c r="E114">
        <f>_xlfn.XLOOKUP(C114,Sheet2!$A:$A,Sheet2!$B:$B)</f>
        <v>5.04</v>
      </c>
    </row>
    <row r="115" spans="3:5">
      <c r="C115" t="s">
        <v>624</v>
      </c>
      <c r="D115" t="s">
        <v>445</v>
      </c>
      <c r="E115">
        <f>_xlfn.XLOOKUP(C115,Sheet2!$A:$A,Sheet2!$B:$B)</f>
        <v>3.43</v>
      </c>
    </row>
    <row r="116" spans="3:5">
      <c r="C116" t="s">
        <v>626</v>
      </c>
      <c r="D116" t="s">
        <v>445</v>
      </c>
      <c r="E116">
        <f>_xlfn.XLOOKUP(C116,Sheet2!$A:$A,Sheet2!$B:$B)</f>
        <v>5.33</v>
      </c>
    </row>
    <row r="117" spans="3:5">
      <c r="C117" t="s">
        <v>627</v>
      </c>
      <c r="D117" t="s">
        <v>445</v>
      </c>
      <c r="E117">
        <f>_xlfn.XLOOKUP(C117,Sheet2!$A:$A,Sheet2!$B:$B)</f>
        <v>0</v>
      </c>
    </row>
    <row r="118" spans="3:5">
      <c r="C118" t="s">
        <v>629</v>
      </c>
      <c r="D118" t="s">
        <v>445</v>
      </c>
      <c r="E118" t="e">
        <f>_xlfn.XLOOKUP(C118,Sheet2!$A:$A,Sheet2!$B:$B)</f>
        <v>#N/A</v>
      </c>
    </row>
    <row r="119" spans="3:5">
      <c r="C119" t="s">
        <v>630</v>
      </c>
      <c r="D119" t="s">
        <v>445</v>
      </c>
      <c r="E119">
        <f>_xlfn.XLOOKUP(C119,Sheet2!$A:$A,Sheet2!$B:$B)</f>
        <v>0</v>
      </c>
    </row>
    <row r="120" spans="3:5">
      <c r="C120" t="s">
        <v>632</v>
      </c>
      <c r="D120" t="s">
        <v>445</v>
      </c>
      <c r="E120" t="e">
        <f>_xlfn.XLOOKUP(C120,Sheet2!$A:$A,Sheet2!$B:$B)</f>
        <v>#N/A</v>
      </c>
    </row>
    <row r="121" spans="3:5">
      <c r="C121" t="s">
        <v>634</v>
      </c>
      <c r="D121" t="s">
        <v>445</v>
      </c>
      <c r="E121">
        <f>_xlfn.XLOOKUP(C121,Sheet2!$A:$A,Sheet2!$B:$B)</f>
        <v>8.51</v>
      </c>
    </row>
    <row r="122" spans="3:5">
      <c r="C122" t="s">
        <v>635</v>
      </c>
      <c r="D122" t="s">
        <v>445</v>
      </c>
      <c r="E122">
        <f>_xlfn.XLOOKUP(C122,Sheet2!$A:$A,Sheet2!$B:$B)</f>
        <v>0</v>
      </c>
    </row>
    <row r="123" spans="3:5">
      <c r="C123" t="s">
        <v>637</v>
      </c>
      <c r="D123" t="s">
        <v>445</v>
      </c>
      <c r="E123">
        <f>_xlfn.XLOOKUP(C123,Sheet2!$A:$A,Sheet2!$B:$B)</f>
        <v>3.59</v>
      </c>
    </row>
    <row r="124" spans="3:5">
      <c r="C124" t="s">
        <v>638</v>
      </c>
      <c r="D124" t="s">
        <v>445</v>
      </c>
      <c r="E124">
        <f>_xlfn.XLOOKUP(C124,Sheet2!$A:$A,Sheet2!$B:$B)</f>
        <v>0</v>
      </c>
    </row>
    <row r="125" spans="3:5">
      <c r="C125" t="s">
        <v>639</v>
      </c>
      <c r="D125" t="s">
        <v>445</v>
      </c>
      <c r="E125" t="e">
        <f>_xlfn.XLOOKUP(C125,Sheet2!$A:$A,Sheet2!$B:$B)</f>
        <v>#N/A</v>
      </c>
    </row>
    <row r="126" spans="3:5">
      <c r="C126" t="s">
        <v>640</v>
      </c>
      <c r="D126" t="s">
        <v>445</v>
      </c>
      <c r="E126">
        <f>_xlfn.XLOOKUP(C126,Sheet2!$A:$A,Sheet2!$B:$B)</f>
        <v>6.52</v>
      </c>
    </row>
    <row r="127" spans="3:5">
      <c r="C127" t="s">
        <v>641</v>
      </c>
      <c r="D127" t="s">
        <v>445</v>
      </c>
      <c r="E127">
        <f>_xlfn.XLOOKUP(C127,Sheet2!$A:$A,Sheet2!$B:$B)</f>
        <v>0</v>
      </c>
    </row>
    <row r="128" spans="3:5">
      <c r="C128" t="s">
        <v>643</v>
      </c>
      <c r="D128" t="s">
        <v>445</v>
      </c>
      <c r="E128">
        <f>_xlfn.XLOOKUP(C128,Sheet2!$A:$A,Sheet2!$B:$B)</f>
        <v>4.54</v>
      </c>
    </row>
    <row r="129" spans="3:5">
      <c r="C129" t="s">
        <v>644</v>
      </c>
      <c r="D129" t="s">
        <v>445</v>
      </c>
      <c r="E129">
        <f>_xlfn.XLOOKUP(C129,Sheet2!$A:$A,Sheet2!$B:$B)</f>
        <v>0</v>
      </c>
    </row>
    <row r="130" spans="3:5">
      <c r="C130" t="s">
        <v>645</v>
      </c>
      <c r="D130" t="s">
        <v>445</v>
      </c>
      <c r="E130">
        <f>_xlfn.XLOOKUP(C130,Sheet2!$A:$A,Sheet2!$B:$B)</f>
        <v>0</v>
      </c>
    </row>
    <row r="131" spans="3:5">
      <c r="C131" t="s">
        <v>578</v>
      </c>
      <c r="D131" t="s">
        <v>445</v>
      </c>
      <c r="E131">
        <f>_xlfn.XLOOKUP(C131,Sheet2!$A:$A,Sheet2!$B:$B)</f>
        <v>4.17</v>
      </c>
    </row>
    <row r="132" spans="3:5">
      <c r="C132" t="s">
        <v>648</v>
      </c>
      <c r="D132" t="s">
        <v>550</v>
      </c>
      <c r="E132" t="e">
        <f>_xlfn.XLOOKUP(C132,Sheet2!$A:$A,Sheet2!$B:$B)</f>
        <v>#N/A</v>
      </c>
    </row>
    <row r="133" spans="3:5">
      <c r="C133" t="s">
        <v>650</v>
      </c>
      <c r="D133" t="s">
        <v>445</v>
      </c>
      <c r="E133" t="e">
        <f>_xlfn.XLOOKUP(C133,Sheet2!$A:$A,Sheet2!$B:$B)</f>
        <v>#N/A</v>
      </c>
    </row>
    <row r="134" spans="3:5">
      <c r="C134" t="s">
        <v>652</v>
      </c>
      <c r="D134" t="s">
        <v>484</v>
      </c>
      <c r="E134" t="e">
        <f>_xlfn.XLOOKUP(C134,Sheet2!$A:$A,Sheet2!$B:$B)</f>
        <v>#N/A</v>
      </c>
    </row>
    <row r="135" spans="3:5">
      <c r="C135" t="s">
        <v>654</v>
      </c>
      <c r="D135" t="s">
        <v>655</v>
      </c>
      <c r="E135" t="e">
        <f>_xlfn.XLOOKUP(C135,Sheet2!$A:$A,Sheet2!$B:$B)</f>
        <v>#N/A</v>
      </c>
    </row>
    <row r="136" spans="3:5">
      <c r="C136" t="s">
        <v>657</v>
      </c>
      <c r="D136" t="s">
        <v>445</v>
      </c>
      <c r="E136">
        <f>_xlfn.XLOOKUP(C136,Sheet2!$A:$A,Sheet2!$B:$B)</f>
        <v>5.2</v>
      </c>
    </row>
    <row r="137" spans="3:5">
      <c r="C137" t="s">
        <v>658</v>
      </c>
      <c r="D137" t="s">
        <v>445</v>
      </c>
      <c r="E137">
        <f>_xlfn.XLOOKUP(C137,Sheet2!$A:$A,Sheet2!$B:$B)</f>
        <v>0</v>
      </c>
    </row>
    <row r="138" spans="3:5">
      <c r="C138" t="s">
        <v>659</v>
      </c>
      <c r="D138" t="s">
        <v>445</v>
      </c>
      <c r="E138">
        <f>_xlfn.XLOOKUP(C138,Sheet2!$A:$A,Sheet2!$B:$B)</f>
        <v>0</v>
      </c>
    </row>
    <row r="139" spans="3:5">
      <c r="C139" t="s">
        <v>661</v>
      </c>
      <c r="D139" t="s">
        <v>534</v>
      </c>
      <c r="E139" t="e">
        <f>_xlfn.XLOOKUP(C139,Sheet2!$A:$A,Sheet2!$B:$B)</f>
        <v>#N/A</v>
      </c>
    </row>
    <row r="140" spans="3:5">
      <c r="C140" t="s">
        <v>662</v>
      </c>
      <c r="D140" t="s">
        <v>445</v>
      </c>
      <c r="E140">
        <f>_xlfn.XLOOKUP(C140,Sheet2!$A:$A,Sheet2!$B:$B)</f>
        <v>3.82</v>
      </c>
    </row>
    <row r="141" spans="3:5">
      <c r="C141" t="s">
        <v>663</v>
      </c>
      <c r="D141" t="s">
        <v>445</v>
      </c>
      <c r="E141">
        <f>_xlfn.XLOOKUP(C141,Sheet2!$A:$A,Sheet2!$B:$B)</f>
        <v>5.74</v>
      </c>
    </row>
    <row r="142" spans="3:5">
      <c r="C142" t="s">
        <v>665</v>
      </c>
      <c r="D142" t="s">
        <v>445</v>
      </c>
      <c r="E142">
        <f>_xlfn.XLOOKUP(C142,Sheet2!$A:$A,Sheet2!$B:$B)</f>
        <v>5.41</v>
      </c>
    </row>
    <row r="143" spans="3:5">
      <c r="C143" t="s">
        <v>667</v>
      </c>
      <c r="D143" t="s">
        <v>445</v>
      </c>
      <c r="E143">
        <f>_xlfn.XLOOKUP(C143,Sheet2!$A:$A,Sheet2!$B:$B)</f>
        <v>4.9800000000000004</v>
      </c>
    </row>
    <row r="144" spans="3:5">
      <c r="C144" t="s">
        <v>668</v>
      </c>
      <c r="D144" t="s">
        <v>445</v>
      </c>
      <c r="E144">
        <f>_xlfn.XLOOKUP(C144,Sheet2!$A:$A,Sheet2!$B:$B)</f>
        <v>0</v>
      </c>
    </row>
    <row r="145" spans="3:5">
      <c r="C145" t="s">
        <v>669</v>
      </c>
      <c r="D145" t="s">
        <v>445</v>
      </c>
      <c r="E145">
        <f>_xlfn.XLOOKUP(C145,Sheet2!$A:$A,Sheet2!$B:$B)</f>
        <v>4.7</v>
      </c>
    </row>
    <row r="146" spans="3:5">
      <c r="C146" t="s">
        <v>671</v>
      </c>
      <c r="D146" t="s">
        <v>445</v>
      </c>
      <c r="E146">
        <f>_xlfn.XLOOKUP(C146,Sheet2!$A:$A,Sheet2!$B:$B)</f>
        <v>7.02</v>
      </c>
    </row>
    <row r="147" spans="3:5">
      <c r="C147" t="s">
        <v>672</v>
      </c>
      <c r="D147" t="s">
        <v>445</v>
      </c>
      <c r="E147">
        <f>_xlfn.XLOOKUP(C147,Sheet2!$A:$A,Sheet2!$B:$B)</f>
        <v>0</v>
      </c>
    </row>
    <row r="148" spans="3:5">
      <c r="C148" t="s">
        <v>674</v>
      </c>
      <c r="D148" t="s">
        <v>445</v>
      </c>
      <c r="E148">
        <f>_xlfn.XLOOKUP(C148,Sheet2!$A:$A,Sheet2!$B:$B)</f>
        <v>4.16</v>
      </c>
    </row>
    <row r="149" spans="3:5">
      <c r="C149" t="s">
        <v>675</v>
      </c>
      <c r="D149" t="s">
        <v>445</v>
      </c>
      <c r="E149">
        <f>_xlfn.XLOOKUP(C149,Sheet2!$A:$A,Sheet2!$B:$B)</f>
        <v>0</v>
      </c>
    </row>
    <row r="150" spans="3:5">
      <c r="C150" t="s">
        <v>676</v>
      </c>
      <c r="D150" t="s">
        <v>445</v>
      </c>
      <c r="E150">
        <f>_xlfn.XLOOKUP(C150,Sheet2!$A:$A,Sheet2!$B:$B)</f>
        <v>0</v>
      </c>
    </row>
    <row r="151" spans="3:5">
      <c r="C151" t="s">
        <v>677</v>
      </c>
      <c r="D151" t="s">
        <v>445</v>
      </c>
      <c r="E151">
        <f>_xlfn.XLOOKUP(C151,Sheet2!$A:$A,Sheet2!$B:$B)</f>
        <v>0</v>
      </c>
    </row>
    <row r="152" spans="3:5">
      <c r="C152" t="s">
        <v>678</v>
      </c>
      <c r="D152" t="s">
        <v>445</v>
      </c>
      <c r="E152">
        <f>_xlfn.XLOOKUP(C152,Sheet2!$A:$A,Sheet2!$B:$B)</f>
        <v>0</v>
      </c>
    </row>
    <row r="153" spans="3:5">
      <c r="C153" t="s">
        <v>679</v>
      </c>
      <c r="D153" t="s">
        <v>445</v>
      </c>
      <c r="E153">
        <f>_xlfn.XLOOKUP(C153,Sheet2!$A:$A,Sheet2!$B:$B)</f>
        <v>0</v>
      </c>
    </row>
    <row r="154" spans="3:5">
      <c r="C154" t="s">
        <v>680</v>
      </c>
      <c r="D154" t="s">
        <v>445</v>
      </c>
      <c r="E154">
        <f>_xlfn.XLOOKUP(C154,Sheet2!$A:$A,Sheet2!$B:$B)</f>
        <v>0</v>
      </c>
    </row>
    <row r="155" spans="3:5">
      <c r="C155" t="s">
        <v>681</v>
      </c>
      <c r="D155" t="s">
        <v>445</v>
      </c>
      <c r="E155">
        <f>_xlfn.XLOOKUP(C155,Sheet2!$A:$A,Sheet2!$B:$B)</f>
        <v>0</v>
      </c>
    </row>
    <row r="156" spans="3:5">
      <c r="C156" t="s">
        <v>683</v>
      </c>
      <c r="D156" t="s">
        <v>552</v>
      </c>
      <c r="E156" t="e">
        <f>_xlfn.XLOOKUP(C156,Sheet2!$A:$A,Sheet2!$B:$B)</f>
        <v>#N/A</v>
      </c>
    </row>
    <row r="157" spans="3:5">
      <c r="C157" t="s">
        <v>684</v>
      </c>
      <c r="D157" t="s">
        <v>445</v>
      </c>
      <c r="E157">
        <f>_xlfn.XLOOKUP(C157,Sheet2!$A:$A,Sheet2!$B:$B)</f>
        <v>4.3099999999999996</v>
      </c>
    </row>
    <row r="158" spans="3:5">
      <c r="C158" t="s">
        <v>685</v>
      </c>
      <c r="D158" t="s">
        <v>445</v>
      </c>
      <c r="E158">
        <f>_xlfn.XLOOKUP(C158,Sheet2!$A:$A,Sheet2!$B:$B)</f>
        <v>3.1</v>
      </c>
    </row>
    <row r="159" spans="3:5">
      <c r="C159" t="s">
        <v>686</v>
      </c>
      <c r="D159" t="s">
        <v>445</v>
      </c>
      <c r="E159">
        <f>_xlfn.XLOOKUP(C159,Sheet2!$A:$A,Sheet2!$B:$B)</f>
        <v>4.7</v>
      </c>
    </row>
    <row r="160" spans="3:5">
      <c r="C160" t="s">
        <v>688</v>
      </c>
      <c r="D160" t="s">
        <v>445</v>
      </c>
      <c r="E160">
        <f>_xlfn.XLOOKUP(C160,Sheet2!$A:$A,Sheet2!$B:$B)</f>
        <v>10.99</v>
      </c>
    </row>
    <row r="161" spans="3:5">
      <c r="C161" t="s">
        <v>689</v>
      </c>
      <c r="D161" t="s">
        <v>445</v>
      </c>
      <c r="E161">
        <f>_xlfn.XLOOKUP(C161,Sheet2!$A:$A,Sheet2!$B:$B)</f>
        <v>0</v>
      </c>
    </row>
    <row r="162" spans="3:5">
      <c r="C162" t="s">
        <v>690</v>
      </c>
      <c r="D162" t="s">
        <v>445</v>
      </c>
      <c r="E162">
        <f>_xlfn.XLOOKUP(C162,Sheet2!$A:$A,Sheet2!$B:$B)</f>
        <v>0</v>
      </c>
    </row>
    <row r="163" spans="3:5">
      <c r="C163" t="s">
        <v>692</v>
      </c>
      <c r="D163" t="s">
        <v>445</v>
      </c>
      <c r="E163">
        <f>_xlfn.XLOOKUP(C163,Sheet2!$A:$A,Sheet2!$B:$B)</f>
        <v>6.55</v>
      </c>
    </row>
    <row r="164" spans="3:5">
      <c r="C164" t="s">
        <v>693</v>
      </c>
      <c r="D164" t="s">
        <v>445</v>
      </c>
      <c r="E164">
        <f>_xlfn.XLOOKUP(C164,Sheet2!$A:$A,Sheet2!$B:$B)</f>
        <v>0</v>
      </c>
    </row>
    <row r="165" spans="3:5">
      <c r="C165" t="s">
        <v>694</v>
      </c>
      <c r="D165" t="s">
        <v>445</v>
      </c>
      <c r="E165">
        <f>_xlfn.XLOOKUP(C165,Sheet2!$A:$A,Sheet2!$B:$B)</f>
        <v>4.7</v>
      </c>
    </row>
    <row r="166" spans="3:5">
      <c r="C166" t="s">
        <v>696</v>
      </c>
      <c r="D166" t="s">
        <v>445</v>
      </c>
      <c r="E166">
        <f>_xlfn.XLOOKUP(C166,Sheet2!$A:$A,Sheet2!$B:$B)</f>
        <v>5.51</v>
      </c>
    </row>
    <row r="167" spans="3:5">
      <c r="C167" t="s">
        <v>698</v>
      </c>
      <c r="D167" t="s">
        <v>445</v>
      </c>
      <c r="E167">
        <f>_xlfn.XLOOKUP(C167,Sheet2!$A:$A,Sheet2!$B:$B)</f>
        <v>3.74</v>
      </c>
    </row>
    <row r="168" spans="3:5">
      <c r="C168" t="s">
        <v>700</v>
      </c>
      <c r="D168" t="s">
        <v>445</v>
      </c>
      <c r="E168">
        <f>_xlfn.XLOOKUP(C168,Sheet2!$A:$A,Sheet2!$B:$B)</f>
        <v>5.3</v>
      </c>
    </row>
    <row r="169" spans="3:5">
      <c r="C169" t="s">
        <v>701</v>
      </c>
      <c r="D169" t="s">
        <v>445</v>
      </c>
      <c r="E169">
        <f>_xlfn.XLOOKUP(C169,Sheet2!$A:$A,Sheet2!$B:$B)</f>
        <v>0</v>
      </c>
    </row>
    <row r="170" spans="3:5">
      <c r="C170" t="s">
        <v>703</v>
      </c>
      <c r="D170" t="s">
        <v>445</v>
      </c>
      <c r="E170">
        <f>_xlfn.XLOOKUP(C170,Sheet2!$A:$A,Sheet2!$B:$B)</f>
        <v>4.5199999999999996</v>
      </c>
    </row>
    <row r="171" spans="3:5">
      <c r="C171" t="s">
        <v>704</v>
      </c>
      <c r="D171" t="s">
        <v>445</v>
      </c>
      <c r="E171">
        <f>_xlfn.XLOOKUP(C171,Sheet2!$A:$A,Sheet2!$B:$B)</f>
        <v>3.21</v>
      </c>
    </row>
    <row r="172" spans="3:5">
      <c r="C172" t="s">
        <v>705</v>
      </c>
      <c r="D172" t="s">
        <v>445</v>
      </c>
      <c r="E172" t="e">
        <f>_xlfn.XLOOKUP(C172,Sheet2!$A:$A,Sheet2!$B:$B)</f>
        <v>#N/A</v>
      </c>
    </row>
    <row r="173" spans="3:5">
      <c r="C173" t="s">
        <v>706</v>
      </c>
      <c r="D173" t="s">
        <v>445</v>
      </c>
      <c r="E173">
        <f>_xlfn.XLOOKUP(C173,Sheet2!$A:$A,Sheet2!$B:$B)</f>
        <v>0</v>
      </c>
    </row>
    <row r="174" spans="3:5">
      <c r="C174" t="s">
        <v>707</v>
      </c>
      <c r="D174" t="s">
        <v>445</v>
      </c>
      <c r="E174" t="e">
        <f>_xlfn.XLOOKUP(C174,Sheet2!$A:$A,Sheet2!$B:$B)</f>
        <v>#N/A</v>
      </c>
    </row>
    <row r="175" spans="3:5">
      <c r="C175" t="s">
        <v>708</v>
      </c>
      <c r="D175" t="s">
        <v>445</v>
      </c>
      <c r="E175">
        <f>_xlfn.XLOOKUP(C175,Sheet2!$A:$A,Sheet2!$B:$B)</f>
        <v>0</v>
      </c>
    </row>
    <row r="176" spans="3:5">
      <c r="C176" t="s">
        <v>710</v>
      </c>
      <c r="D176" t="s">
        <v>445</v>
      </c>
      <c r="E176">
        <f>_xlfn.XLOOKUP(C176,Sheet2!$A:$A,Sheet2!$B:$B)</f>
        <v>12.44</v>
      </c>
    </row>
    <row r="177" spans="3:5">
      <c r="C177" t="s">
        <v>712</v>
      </c>
      <c r="D177" t="s">
        <v>445</v>
      </c>
      <c r="E177">
        <f>_xlfn.XLOOKUP(C177,Sheet2!$A:$A,Sheet2!$B:$B)</f>
        <v>4.97</v>
      </c>
    </row>
    <row r="178" spans="3:5">
      <c r="C178" t="s">
        <v>713</v>
      </c>
      <c r="D178" t="s">
        <v>445</v>
      </c>
      <c r="E178">
        <f>_xlfn.XLOOKUP(C178,Sheet2!$A:$A,Sheet2!$B:$B)</f>
        <v>0</v>
      </c>
    </row>
    <row r="179" spans="3:5">
      <c r="C179" t="s">
        <v>715</v>
      </c>
      <c r="D179" t="s">
        <v>445</v>
      </c>
      <c r="E179">
        <f>_xlfn.XLOOKUP(C179,Sheet2!$A:$A,Sheet2!$B:$B)</f>
        <v>0</v>
      </c>
    </row>
    <row r="180" spans="3:5">
      <c r="C180" t="s">
        <v>718</v>
      </c>
      <c r="D180" t="s">
        <v>445</v>
      </c>
      <c r="E180">
        <f>_xlfn.XLOOKUP(C180,Sheet2!$A:$A,Sheet2!$B:$B)</f>
        <v>3.95</v>
      </c>
    </row>
    <row r="181" spans="3:5">
      <c r="C181" t="s">
        <v>720</v>
      </c>
      <c r="D181" t="s">
        <v>445</v>
      </c>
      <c r="E181">
        <f>_xlfn.XLOOKUP(C181,Sheet2!$A:$A,Sheet2!$B:$B)</f>
        <v>3.44</v>
      </c>
    </row>
    <row r="182" spans="3:5">
      <c r="C182" t="s">
        <v>465</v>
      </c>
      <c r="D182" t="s">
        <v>445</v>
      </c>
      <c r="E182">
        <f>_xlfn.XLOOKUP(C182,Sheet2!$A:$A,Sheet2!$B:$B)</f>
        <v>6.12</v>
      </c>
    </row>
    <row r="183" spans="3:5">
      <c r="C183" t="s">
        <v>722</v>
      </c>
      <c r="D183" t="s">
        <v>445</v>
      </c>
      <c r="E183">
        <f>_xlfn.XLOOKUP(C183,Sheet2!$A:$A,Sheet2!$B:$B)</f>
        <v>4.0999999999999996</v>
      </c>
    </row>
    <row r="184" spans="3:5">
      <c r="C184" t="s">
        <v>723</v>
      </c>
      <c r="D184" t="s">
        <v>445</v>
      </c>
      <c r="E184">
        <f>_xlfn.XLOOKUP(C184,Sheet2!$A:$A,Sheet2!$B:$B)</f>
        <v>0</v>
      </c>
    </row>
    <row r="185" spans="3:5">
      <c r="C185" t="s">
        <v>655</v>
      </c>
      <c r="D185" t="s">
        <v>445</v>
      </c>
      <c r="E185">
        <f>_xlfn.XLOOKUP(C185,Sheet2!$A:$A,Sheet2!$B:$B)</f>
        <v>3.43</v>
      </c>
    </row>
    <row r="186" spans="3:5">
      <c r="C186" t="s">
        <v>725</v>
      </c>
      <c r="D186" t="s">
        <v>445</v>
      </c>
      <c r="E186">
        <f>_xlfn.XLOOKUP(C186,Sheet2!$A:$A,Sheet2!$B:$B)</f>
        <v>3.08</v>
      </c>
    </row>
    <row r="187" spans="3:5">
      <c r="C187" t="s">
        <v>727</v>
      </c>
      <c r="D187" t="s">
        <v>655</v>
      </c>
      <c r="E187" t="e">
        <f>_xlfn.XLOOKUP(C187,Sheet2!$A:$A,Sheet2!$B:$B)</f>
        <v>#N/A</v>
      </c>
    </row>
    <row r="188" spans="3:5">
      <c r="C188" t="s">
        <v>728</v>
      </c>
      <c r="D188" t="s">
        <v>445</v>
      </c>
      <c r="E188">
        <f>_xlfn.XLOOKUP(C188,Sheet2!$A:$A,Sheet2!$B:$B)</f>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indexed="8"/>
  </sheetPr>
  <dimension ref="A1:BR191"/>
  <sheetViews>
    <sheetView workbookViewId="0">
      <pane ySplit="5" topLeftCell="A80" activePane="bottomLeft" state="frozen"/>
      <selection activeCell="I32" sqref="I32"/>
      <selection pane="bottomLeft" activeCell="E9" sqref="E9"/>
    </sheetView>
  </sheetViews>
  <sheetFormatPr defaultColWidth="9.140625" defaultRowHeight="12.75"/>
  <cols>
    <col min="1" max="1" width="10.140625" customWidth="1"/>
    <col min="2" max="2" width="29.7109375" bestFit="1" customWidth="1"/>
    <col min="3" max="3" width="26.42578125" bestFit="1" customWidth="1"/>
    <col min="4" max="4" width="28" bestFit="1" customWidth="1"/>
    <col min="5" max="9" width="11.140625" customWidth="1"/>
    <col min="10" max="65" width="12.140625" customWidth="1"/>
  </cols>
  <sheetData>
    <row r="1" spans="1:70">
      <c r="A1" s="253" t="s">
        <v>412</v>
      </c>
      <c r="B1" s="228"/>
      <c r="C1" s="254"/>
      <c r="D1" s="254"/>
      <c r="E1" s="254"/>
      <c r="F1" s="254"/>
      <c r="G1" s="254"/>
      <c r="H1" s="254"/>
      <c r="I1" s="254"/>
      <c r="J1" s="254"/>
      <c r="K1" s="254"/>
      <c r="L1" s="254"/>
      <c r="M1" s="254"/>
      <c r="N1" s="254"/>
      <c r="O1" s="254"/>
      <c r="P1" s="254"/>
      <c r="Q1" s="254"/>
      <c r="R1" s="254"/>
      <c r="S1" s="254"/>
      <c r="T1" s="255"/>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row>
    <row r="3" spans="1:70">
      <c r="C3" t="s">
        <v>730</v>
      </c>
      <c r="J3" t="s">
        <v>731</v>
      </c>
    </row>
    <row r="4" spans="1:70" ht="33" customHeight="1">
      <c r="C4" s="5"/>
      <c r="D4" s="5"/>
      <c r="E4">
        <v>3</v>
      </c>
      <c r="F4">
        <f>E4+1</f>
        <v>4</v>
      </c>
      <c r="G4">
        <f t="shared" ref="G4:BG4" si="0">F4+1</f>
        <v>5</v>
      </c>
      <c r="H4">
        <f t="shared" si="0"/>
        <v>6</v>
      </c>
      <c r="I4">
        <f t="shared" si="0"/>
        <v>7</v>
      </c>
      <c r="J4">
        <f t="shared" si="0"/>
        <v>8</v>
      </c>
      <c r="K4">
        <f t="shared" si="0"/>
        <v>9</v>
      </c>
      <c r="L4">
        <f t="shared" si="0"/>
        <v>10</v>
      </c>
      <c r="M4">
        <f t="shared" si="0"/>
        <v>11</v>
      </c>
      <c r="N4">
        <f t="shared" si="0"/>
        <v>12</v>
      </c>
      <c r="O4">
        <f t="shared" si="0"/>
        <v>13</v>
      </c>
      <c r="P4">
        <f t="shared" si="0"/>
        <v>14</v>
      </c>
      <c r="Q4">
        <f t="shared" si="0"/>
        <v>15</v>
      </c>
      <c r="R4">
        <f t="shared" si="0"/>
        <v>16</v>
      </c>
      <c r="S4">
        <f t="shared" si="0"/>
        <v>17</v>
      </c>
      <c r="T4">
        <f t="shared" si="0"/>
        <v>18</v>
      </c>
      <c r="U4">
        <f t="shared" si="0"/>
        <v>19</v>
      </c>
      <c r="V4">
        <f t="shared" si="0"/>
        <v>20</v>
      </c>
      <c r="W4">
        <f t="shared" si="0"/>
        <v>21</v>
      </c>
      <c r="X4">
        <f t="shared" si="0"/>
        <v>22</v>
      </c>
      <c r="Y4">
        <f t="shared" si="0"/>
        <v>23</v>
      </c>
      <c r="Z4">
        <f t="shared" si="0"/>
        <v>24</v>
      </c>
      <c r="AA4">
        <f t="shared" si="0"/>
        <v>25</v>
      </c>
      <c r="AB4">
        <f t="shared" si="0"/>
        <v>26</v>
      </c>
      <c r="AC4">
        <f t="shared" si="0"/>
        <v>27</v>
      </c>
      <c r="AD4">
        <f t="shared" si="0"/>
        <v>28</v>
      </c>
      <c r="AE4">
        <f t="shared" si="0"/>
        <v>29</v>
      </c>
      <c r="AF4">
        <f t="shared" si="0"/>
        <v>30</v>
      </c>
      <c r="AG4">
        <f t="shared" si="0"/>
        <v>31</v>
      </c>
      <c r="AH4">
        <f t="shared" si="0"/>
        <v>32</v>
      </c>
      <c r="AI4">
        <f t="shared" si="0"/>
        <v>33</v>
      </c>
      <c r="AJ4">
        <f t="shared" si="0"/>
        <v>34</v>
      </c>
      <c r="AK4">
        <f t="shared" si="0"/>
        <v>35</v>
      </c>
      <c r="AL4">
        <f t="shared" si="0"/>
        <v>36</v>
      </c>
      <c r="AM4">
        <f t="shared" si="0"/>
        <v>37</v>
      </c>
      <c r="AN4">
        <f t="shared" si="0"/>
        <v>38</v>
      </c>
      <c r="AO4">
        <f t="shared" si="0"/>
        <v>39</v>
      </c>
      <c r="AP4">
        <f t="shared" si="0"/>
        <v>40</v>
      </c>
      <c r="AQ4">
        <f t="shared" si="0"/>
        <v>41</v>
      </c>
      <c r="AR4">
        <f t="shared" si="0"/>
        <v>42</v>
      </c>
      <c r="AS4">
        <f t="shared" si="0"/>
        <v>43</v>
      </c>
      <c r="AT4">
        <f t="shared" si="0"/>
        <v>44</v>
      </c>
      <c r="AU4">
        <f t="shared" si="0"/>
        <v>45</v>
      </c>
      <c r="AV4">
        <f t="shared" si="0"/>
        <v>46</v>
      </c>
      <c r="AW4">
        <f t="shared" si="0"/>
        <v>47</v>
      </c>
      <c r="AX4">
        <f t="shared" si="0"/>
        <v>48</v>
      </c>
      <c r="AY4">
        <f t="shared" si="0"/>
        <v>49</v>
      </c>
      <c r="AZ4">
        <f t="shared" si="0"/>
        <v>50</v>
      </c>
      <c r="BA4">
        <f t="shared" si="0"/>
        <v>51</v>
      </c>
      <c r="BB4">
        <f t="shared" si="0"/>
        <v>52</v>
      </c>
      <c r="BC4">
        <f t="shared" si="0"/>
        <v>53</v>
      </c>
      <c r="BD4">
        <f t="shared" si="0"/>
        <v>54</v>
      </c>
      <c r="BE4">
        <f t="shared" si="0"/>
        <v>55</v>
      </c>
      <c r="BF4">
        <f t="shared" si="0"/>
        <v>56</v>
      </c>
      <c r="BG4">
        <f t="shared" si="0"/>
        <v>57</v>
      </c>
      <c r="BH4">
        <f t="shared" ref="BH4" si="1">BG4+1</f>
        <v>58</v>
      </c>
      <c r="BI4">
        <f t="shared" ref="BI4" si="2">BH4+1</f>
        <v>59</v>
      </c>
      <c r="BJ4">
        <f t="shared" ref="BJ4" si="3">BI4+1</f>
        <v>60</v>
      </c>
      <c r="BK4">
        <f t="shared" ref="BK4" si="4">BJ4+1</f>
        <v>61</v>
      </c>
      <c r="BL4">
        <f t="shared" ref="BL4" si="5">BK4+1</f>
        <v>62</v>
      </c>
      <c r="BM4">
        <f t="shared" ref="BM4" si="6">BL4+1</f>
        <v>63</v>
      </c>
      <c r="BN4">
        <f t="shared" ref="BN4" si="7">BM4+1</f>
        <v>64</v>
      </c>
      <c r="BO4">
        <f t="shared" ref="BO4" si="8">BN4+1</f>
        <v>65</v>
      </c>
      <c r="BP4">
        <f t="shared" ref="BP4" si="9">BO4+1</f>
        <v>66</v>
      </c>
      <c r="BQ4">
        <f t="shared" ref="BQ4" si="10">BP4+1</f>
        <v>67</v>
      </c>
      <c r="BR4">
        <f t="shared" ref="BR4" si="11">BQ4+1</f>
        <v>68</v>
      </c>
    </row>
    <row r="5" spans="1:70" s="3" customFormat="1" ht="24.75" customHeight="1">
      <c r="A5" s="438" t="s">
        <v>413</v>
      </c>
      <c r="B5" s="439" t="s">
        <v>414</v>
      </c>
      <c r="C5" s="440" t="s">
        <v>415</v>
      </c>
      <c r="D5" s="441" t="s">
        <v>417</v>
      </c>
      <c r="E5" s="459">
        <v>2025</v>
      </c>
      <c r="F5" s="459">
        <v>2026</v>
      </c>
      <c r="G5" s="459">
        <v>2027</v>
      </c>
      <c r="H5" s="459">
        <v>2028</v>
      </c>
      <c r="I5" s="459">
        <v>2029</v>
      </c>
      <c r="J5" s="459">
        <v>2030</v>
      </c>
      <c r="K5" s="459">
        <v>2031</v>
      </c>
      <c r="L5" s="459">
        <v>2032</v>
      </c>
      <c r="M5" s="459">
        <v>2033</v>
      </c>
      <c r="N5" s="459">
        <v>2034</v>
      </c>
      <c r="O5" s="459">
        <v>2035</v>
      </c>
      <c r="P5" s="459">
        <v>2036</v>
      </c>
      <c r="Q5" s="459">
        <v>2037</v>
      </c>
      <c r="R5" s="459">
        <v>2038</v>
      </c>
      <c r="S5" s="459">
        <v>2039</v>
      </c>
      <c r="T5" s="459">
        <v>2040</v>
      </c>
      <c r="U5" s="459">
        <v>2041</v>
      </c>
      <c r="V5" s="459">
        <v>2042</v>
      </c>
      <c r="W5" s="459">
        <v>2043</v>
      </c>
      <c r="X5" s="459">
        <v>2044</v>
      </c>
      <c r="Y5" s="459">
        <v>2045</v>
      </c>
      <c r="Z5" s="459">
        <v>2046</v>
      </c>
      <c r="AA5" s="459">
        <v>2047</v>
      </c>
      <c r="AB5" s="459">
        <v>2048</v>
      </c>
      <c r="AC5" s="459">
        <v>2049</v>
      </c>
      <c r="AD5" s="459">
        <v>2050</v>
      </c>
      <c r="AE5" s="459">
        <v>2051</v>
      </c>
      <c r="AF5" s="459">
        <v>2052</v>
      </c>
      <c r="AG5" s="459">
        <v>2053</v>
      </c>
      <c r="AH5" s="459">
        <v>2054</v>
      </c>
      <c r="AI5" s="459">
        <v>2055</v>
      </c>
      <c r="AJ5" s="459">
        <v>2056</v>
      </c>
      <c r="AK5" s="459">
        <v>2057</v>
      </c>
      <c r="AL5" s="459">
        <v>2058</v>
      </c>
      <c r="AM5" s="459">
        <v>2059</v>
      </c>
      <c r="AN5" s="459">
        <v>2060</v>
      </c>
      <c r="AO5" s="459">
        <v>2061</v>
      </c>
      <c r="AP5" s="459">
        <v>2062</v>
      </c>
      <c r="AQ5" s="459">
        <v>2063</v>
      </c>
      <c r="AR5" s="459">
        <v>2064</v>
      </c>
      <c r="AS5" s="459">
        <v>2065</v>
      </c>
      <c r="AT5" s="459">
        <v>2066</v>
      </c>
      <c r="AU5" s="459">
        <v>2067</v>
      </c>
      <c r="AV5" s="459">
        <v>2068</v>
      </c>
      <c r="AW5" s="459">
        <v>2069</v>
      </c>
      <c r="AX5" s="459">
        <v>2070</v>
      </c>
      <c r="AY5" s="459">
        <v>2071</v>
      </c>
      <c r="AZ5" s="459">
        <v>2072</v>
      </c>
      <c r="BA5" s="459">
        <v>2073</v>
      </c>
      <c r="BB5" s="459">
        <v>2074</v>
      </c>
      <c r="BC5" s="459">
        <v>2075</v>
      </c>
      <c r="BD5" s="459">
        <v>2076</v>
      </c>
      <c r="BE5" s="459">
        <v>2077</v>
      </c>
      <c r="BF5" s="459">
        <v>2078</v>
      </c>
      <c r="BG5" s="459">
        <v>2079</v>
      </c>
      <c r="BH5" s="459">
        <v>2080</v>
      </c>
      <c r="BI5" s="459">
        <v>2081</v>
      </c>
      <c r="BJ5" s="459">
        <v>2082</v>
      </c>
      <c r="BK5" s="459">
        <v>2083</v>
      </c>
      <c r="BL5" s="459">
        <v>2084</v>
      </c>
      <c r="BM5" s="460">
        <v>2085</v>
      </c>
      <c r="BN5" s="459">
        <v>2086</v>
      </c>
      <c r="BO5" s="460">
        <v>2087</v>
      </c>
      <c r="BP5" s="459">
        <v>2088</v>
      </c>
      <c r="BQ5" s="460">
        <v>2089</v>
      </c>
      <c r="BR5" s="459">
        <v>2090</v>
      </c>
    </row>
    <row r="6" spans="1:70" s="18" customFormat="1" ht="12.75" customHeight="1">
      <c r="A6" s="442">
        <v>0</v>
      </c>
      <c r="B6" s="491" t="s">
        <v>418</v>
      </c>
      <c r="C6" s="491" t="s">
        <v>285</v>
      </c>
      <c r="D6" s="491" t="s">
        <v>445</v>
      </c>
      <c r="E6" s="499">
        <v>5.71</v>
      </c>
      <c r="F6" s="443">
        <f>E6*(1+EIA_AEO_OilForecast_2026!D$16)</f>
        <v>4.372436680983145</v>
      </c>
      <c r="G6" s="443">
        <f>F6*(1+EIA_AEO_OilForecast_2026!E$16)</f>
        <v>4.9755004049778782</v>
      </c>
      <c r="H6" s="443">
        <f>G6*(1+EIA_AEO_OilForecast_2026!F$16)</f>
        <v>5.331787367603579</v>
      </c>
      <c r="I6" s="443">
        <f>H6*(1+EIA_AEO_OilForecast_2026!G$16)</f>
        <v>5.5592888919404038</v>
      </c>
      <c r="J6" s="443">
        <f>I6*(1+EIA_AEO_OilForecast_2026!H$16)</f>
        <v>5.7073686742170757</v>
      </c>
      <c r="K6" s="443">
        <f>J6*(1+EIA_AEO_OilForecast_2026!I$16)</f>
        <v>5.6355559704569922</v>
      </c>
      <c r="L6" s="443">
        <f>K6*(1+EIA_AEO_OilForecast_2026!J$16)</f>
        <v>5.6947644817293943</v>
      </c>
      <c r="M6" s="443">
        <f>L6*(1+EIA_AEO_OilForecast_2026!K$16)</f>
        <v>5.8162455412485938</v>
      </c>
      <c r="N6" s="443">
        <f>M6*(1+EIA_AEO_OilForecast_2026!L$16)</f>
        <v>5.9287607056811868</v>
      </c>
      <c r="O6" s="443">
        <f>N6*(1+EIA_AEO_OilForecast_2026!M$16)</f>
        <v>5.9791404887729263</v>
      </c>
      <c r="P6" s="443">
        <f>O6*(1+EIA_AEO_OilForecast_2026!N$16)</f>
        <v>6.0608463884917558</v>
      </c>
      <c r="Q6" s="443">
        <f>P6*(1+EIA_AEO_OilForecast_2026!O$16)</f>
        <v>6.1475582229281844</v>
      </c>
      <c r="R6" s="443">
        <f>Q6*(1+EIA_AEO_OilForecast_2026!P$16)</f>
        <v>6.2217781401526624</v>
      </c>
      <c r="S6" s="443">
        <f>R6*(1+EIA_AEO_OilForecast_2026!Q$16)</f>
        <v>6.2619222920770126</v>
      </c>
      <c r="T6" s="443">
        <f>S6*(1+EIA_AEO_OilForecast_2026!R$16)</f>
        <v>6.3215380093845708</v>
      </c>
      <c r="U6" s="443">
        <f>T6*(1+EIA_AEO_OilForecast_2026!S$16)</f>
        <v>6.4021613861287507</v>
      </c>
      <c r="V6" s="443">
        <f>U6*(1+EIA_AEO_OilForecast_2026!T$16)</f>
        <v>6.4349085168427971</v>
      </c>
      <c r="W6" s="443">
        <f>V6*(1+EIA_AEO_OilForecast_2026!U$16)</f>
        <v>6.5110542924853743</v>
      </c>
      <c r="X6" s="443">
        <f>W6*(1+EIA_AEO_OilForecast_2026!V$16)</f>
        <v>6.5946131286633616</v>
      </c>
      <c r="Y6" s="443">
        <f>X6*(1+EIA_AEO_OilForecast_2026!W$16)</f>
        <v>6.7781893397407753</v>
      </c>
      <c r="Z6" s="443">
        <f>Y6*(1+EIA_AEO_OilForecast_2026!X$16)</f>
        <v>6.8842275968152098</v>
      </c>
      <c r="AA6" s="443">
        <f>Z6*(1+EIA_AEO_OilForecast_2026!Y$16)</f>
        <v>6.9885941705688213</v>
      </c>
      <c r="AB6" s="443">
        <f>AA6*(1+EIA_AEO_OilForecast_2026!Z$16)</f>
        <v>7.1009916256373984</v>
      </c>
      <c r="AC6" s="443">
        <f>AB6*(1+EIA_AEO_OilForecast_2026!AA$16)</f>
        <v>7.1888655661479008</v>
      </c>
      <c r="AD6" s="443">
        <f>AC6*(1+EIA_AEO_OilForecast_2026!AB$16)</f>
        <v>7.3271808176530016</v>
      </c>
      <c r="AE6" s="507">
        <f>$AD6</f>
        <v>7.3271808176530016</v>
      </c>
      <c r="AF6" s="507">
        <f t="shared" ref="AF6:BR12" si="12">$AD6</f>
        <v>7.3271808176530016</v>
      </c>
      <c r="AG6" s="507">
        <f t="shared" si="12"/>
        <v>7.3271808176530016</v>
      </c>
      <c r="AH6" s="507">
        <f t="shared" si="12"/>
        <v>7.3271808176530016</v>
      </c>
      <c r="AI6" s="507">
        <f t="shared" si="12"/>
        <v>7.3271808176530016</v>
      </c>
      <c r="AJ6" s="507">
        <f t="shared" si="12"/>
        <v>7.3271808176530016</v>
      </c>
      <c r="AK6" s="507">
        <f t="shared" si="12"/>
        <v>7.3271808176530016</v>
      </c>
      <c r="AL6" s="507">
        <f t="shared" si="12"/>
        <v>7.3271808176530016</v>
      </c>
      <c r="AM6" s="507">
        <f t="shared" si="12"/>
        <v>7.3271808176530016</v>
      </c>
      <c r="AN6" s="507">
        <f t="shared" si="12"/>
        <v>7.3271808176530016</v>
      </c>
      <c r="AO6" s="507">
        <f t="shared" si="12"/>
        <v>7.3271808176530016</v>
      </c>
      <c r="AP6" s="507">
        <f t="shared" si="12"/>
        <v>7.3271808176530016</v>
      </c>
      <c r="AQ6" s="507">
        <f t="shared" si="12"/>
        <v>7.3271808176530016</v>
      </c>
      <c r="AR6" s="507">
        <f t="shared" si="12"/>
        <v>7.3271808176530016</v>
      </c>
      <c r="AS6" s="507">
        <f t="shared" si="12"/>
        <v>7.3271808176530016</v>
      </c>
      <c r="AT6" s="507">
        <f t="shared" si="12"/>
        <v>7.3271808176530016</v>
      </c>
      <c r="AU6" s="507">
        <f t="shared" si="12"/>
        <v>7.3271808176530016</v>
      </c>
      <c r="AV6" s="507">
        <f t="shared" si="12"/>
        <v>7.3271808176530016</v>
      </c>
      <c r="AW6" s="507">
        <f t="shared" si="12"/>
        <v>7.3271808176530016</v>
      </c>
      <c r="AX6" s="507">
        <f t="shared" si="12"/>
        <v>7.3271808176530016</v>
      </c>
      <c r="AY6" s="507">
        <f t="shared" si="12"/>
        <v>7.3271808176530016</v>
      </c>
      <c r="AZ6" s="507">
        <f t="shared" si="12"/>
        <v>7.3271808176530016</v>
      </c>
      <c r="BA6" s="507">
        <f t="shared" si="12"/>
        <v>7.3271808176530016</v>
      </c>
      <c r="BB6" s="507">
        <f t="shared" si="12"/>
        <v>7.3271808176530016</v>
      </c>
      <c r="BC6" s="507">
        <f t="shared" si="12"/>
        <v>7.3271808176530016</v>
      </c>
      <c r="BD6" s="507">
        <f t="shared" si="12"/>
        <v>7.3271808176530016</v>
      </c>
      <c r="BE6" s="507">
        <f t="shared" si="12"/>
        <v>7.3271808176530016</v>
      </c>
      <c r="BF6" s="507">
        <f t="shared" si="12"/>
        <v>7.3271808176530016</v>
      </c>
      <c r="BG6" s="507">
        <f t="shared" si="12"/>
        <v>7.3271808176530016</v>
      </c>
      <c r="BH6" s="507">
        <f t="shared" si="12"/>
        <v>7.3271808176530016</v>
      </c>
      <c r="BI6" s="507">
        <f t="shared" si="12"/>
        <v>7.3271808176530016</v>
      </c>
      <c r="BJ6" s="507">
        <f t="shared" si="12"/>
        <v>7.3271808176530016</v>
      </c>
      <c r="BK6" s="507">
        <f t="shared" si="12"/>
        <v>7.3271808176530016</v>
      </c>
      <c r="BL6" s="507">
        <f t="shared" si="12"/>
        <v>7.3271808176530016</v>
      </c>
      <c r="BM6" s="508">
        <f t="shared" si="12"/>
        <v>7.3271808176530016</v>
      </c>
      <c r="BN6" s="508">
        <f t="shared" si="12"/>
        <v>7.3271808176530016</v>
      </c>
      <c r="BO6" s="508">
        <f t="shared" si="12"/>
        <v>7.3271808176530016</v>
      </c>
      <c r="BP6" s="508">
        <f t="shared" si="12"/>
        <v>7.3271808176530016</v>
      </c>
      <c r="BQ6" s="508">
        <f t="shared" si="12"/>
        <v>7.3271808176530016</v>
      </c>
      <c r="BR6" s="508">
        <f t="shared" si="12"/>
        <v>7.3271808176530016</v>
      </c>
    </row>
    <row r="7" spans="1:70" s="18" customFormat="1" ht="12.75" customHeight="1">
      <c r="A7" s="444">
        <v>0</v>
      </c>
      <c r="B7" s="492" t="s">
        <v>420</v>
      </c>
      <c r="C7" s="492" t="s">
        <v>421</v>
      </c>
      <c r="D7" s="492" t="s">
        <v>445</v>
      </c>
      <c r="E7" s="500">
        <v>3.41</v>
      </c>
      <c r="F7" s="445">
        <f>E7*(1+EIA_AEO_OilForecast_2026!D$16)</f>
        <v>2.6112099968743476</v>
      </c>
      <c r="G7" s="445">
        <f>F7*(1+EIA_AEO_OilForecast_2026!E$16)</f>
        <v>2.9713583854596437</v>
      </c>
      <c r="H7" s="445">
        <f>G7*(1+EIA_AEO_OilForecast_2026!F$16)</f>
        <v>3.1841322107755174</v>
      </c>
      <c r="I7" s="445">
        <f>H7*(1+EIA_AEO_OilForecast_2026!G$16)</f>
        <v>3.319995642997684</v>
      </c>
      <c r="J7" s="445">
        <f>I7*(1+EIA_AEO_OilForecast_2026!H$16)</f>
        <v>3.4084285777723693</v>
      </c>
      <c r="K7" s="445">
        <f>J7*(1+EIA_AEO_OilForecast_2026!I$16)</f>
        <v>3.3655421820067155</v>
      </c>
      <c r="L7" s="445">
        <f>K7*(1+EIA_AEO_OilForecast_2026!J$16)</f>
        <v>3.4009013805073969</v>
      </c>
      <c r="M7" s="445">
        <f>L7*(1+EIA_AEO_OilForecast_2026!K$16)</f>
        <v>3.4734496139505615</v>
      </c>
      <c r="N7" s="445">
        <f>M7*(1+EIA_AEO_OilForecast_2026!L$16)</f>
        <v>3.5406434336905162</v>
      </c>
      <c r="O7" s="445">
        <f>N7*(1+EIA_AEO_OilForecast_2026!M$16)</f>
        <v>3.5707301342759505</v>
      </c>
      <c r="P7" s="445">
        <f>O7*(1+EIA_AEO_OilForecast_2026!N$16)</f>
        <v>3.6195247258768628</v>
      </c>
      <c r="Q7" s="445">
        <f>P7*(1+EIA_AEO_OilForecast_2026!O$16)</f>
        <v>3.6713088511707719</v>
      </c>
      <c r="R7" s="445">
        <f>Q7*(1+EIA_AEO_OilForecast_2026!P$16)</f>
        <v>3.71563282975842</v>
      </c>
      <c r="S7" s="445">
        <f>R7*(1+EIA_AEO_OilForecast_2026!Q$16)</f>
        <v>3.7396068329216483</v>
      </c>
      <c r="T7" s="445">
        <f>S7*(1+EIA_AEO_OilForecast_2026!R$16)</f>
        <v>3.7752092140107507</v>
      </c>
      <c r="U7" s="445">
        <f>T7*(1+EIA_AEO_OilForecast_2026!S$16)</f>
        <v>3.823357325166207</v>
      </c>
      <c r="V7" s="445">
        <f>U7*(1+EIA_AEO_OilForecast_2026!T$16)</f>
        <v>3.8429138428080454</v>
      </c>
      <c r="W7" s="445">
        <f>V7*(1+EIA_AEO_OilForecast_2026!U$16)</f>
        <v>3.8883879399956442</v>
      </c>
      <c r="X7" s="445">
        <f>W7*(1+EIA_AEO_OilForecast_2026!V$16)</f>
        <v>3.9382891013558785</v>
      </c>
      <c r="Y7" s="445">
        <f>X7*(1+EIA_AEO_OilForecast_2026!W$16)</f>
        <v>4.047920428811917</v>
      </c>
      <c r="Z7" s="445">
        <f>Y7*(1+EIA_AEO_OilForecast_2026!X$16)</f>
        <v>4.1112462530892939</v>
      </c>
      <c r="AA7" s="445">
        <f>Z7*(1+EIA_AEO_OilForecast_2026!Y$16)</f>
        <v>4.173573751600645</v>
      </c>
      <c r="AB7" s="445">
        <f>AA7*(1+EIA_AEO_OilForecast_2026!Z$16)</f>
        <v>4.2406972755557852</v>
      </c>
      <c r="AC7" s="445">
        <f>AB7*(1+EIA_AEO_OilForecast_2026!AA$16)</f>
        <v>4.2931754081548767</v>
      </c>
      <c r="AD7" s="445">
        <f>AC7*(1+EIA_AEO_OilForecast_2026!AB$16)</f>
        <v>4.375776985673685</v>
      </c>
      <c r="AE7" s="509">
        <f t="shared" ref="AE7:AT21" si="13">$AD7</f>
        <v>4.375776985673685</v>
      </c>
      <c r="AF7" s="509">
        <f t="shared" si="13"/>
        <v>4.375776985673685</v>
      </c>
      <c r="AG7" s="509">
        <f t="shared" si="13"/>
        <v>4.375776985673685</v>
      </c>
      <c r="AH7" s="509">
        <f t="shared" si="13"/>
        <v>4.375776985673685</v>
      </c>
      <c r="AI7" s="509">
        <f t="shared" si="13"/>
        <v>4.375776985673685</v>
      </c>
      <c r="AJ7" s="509">
        <f t="shared" si="13"/>
        <v>4.375776985673685</v>
      </c>
      <c r="AK7" s="509">
        <f t="shared" si="13"/>
        <v>4.375776985673685</v>
      </c>
      <c r="AL7" s="509">
        <f t="shared" si="13"/>
        <v>4.375776985673685</v>
      </c>
      <c r="AM7" s="509">
        <f t="shared" si="13"/>
        <v>4.375776985673685</v>
      </c>
      <c r="AN7" s="509">
        <f t="shared" si="13"/>
        <v>4.375776985673685</v>
      </c>
      <c r="AO7" s="509">
        <f t="shared" si="13"/>
        <v>4.375776985673685</v>
      </c>
      <c r="AP7" s="509">
        <f t="shared" si="13"/>
        <v>4.375776985673685</v>
      </c>
      <c r="AQ7" s="509">
        <f t="shared" si="13"/>
        <v>4.375776985673685</v>
      </c>
      <c r="AR7" s="509">
        <f t="shared" si="13"/>
        <v>4.375776985673685</v>
      </c>
      <c r="AS7" s="509">
        <f t="shared" si="13"/>
        <v>4.375776985673685</v>
      </c>
      <c r="AT7" s="509">
        <f t="shared" si="13"/>
        <v>4.375776985673685</v>
      </c>
      <c r="AU7" s="509">
        <f t="shared" si="12"/>
        <v>4.375776985673685</v>
      </c>
      <c r="AV7" s="509">
        <f t="shared" si="12"/>
        <v>4.375776985673685</v>
      </c>
      <c r="AW7" s="509">
        <f t="shared" si="12"/>
        <v>4.375776985673685</v>
      </c>
      <c r="AX7" s="509">
        <f t="shared" si="12"/>
        <v>4.375776985673685</v>
      </c>
      <c r="AY7" s="509">
        <f t="shared" si="12"/>
        <v>4.375776985673685</v>
      </c>
      <c r="AZ7" s="509">
        <f t="shared" si="12"/>
        <v>4.375776985673685</v>
      </c>
      <c r="BA7" s="509">
        <f t="shared" si="12"/>
        <v>4.375776985673685</v>
      </c>
      <c r="BB7" s="509">
        <f t="shared" si="12"/>
        <v>4.375776985673685</v>
      </c>
      <c r="BC7" s="509">
        <f t="shared" si="12"/>
        <v>4.375776985673685</v>
      </c>
      <c r="BD7" s="509">
        <f t="shared" si="12"/>
        <v>4.375776985673685</v>
      </c>
      <c r="BE7" s="509">
        <f t="shared" si="12"/>
        <v>4.375776985673685</v>
      </c>
      <c r="BF7" s="509">
        <f t="shared" si="12"/>
        <v>4.375776985673685</v>
      </c>
      <c r="BG7" s="509">
        <f t="shared" si="12"/>
        <v>4.375776985673685</v>
      </c>
      <c r="BH7" s="509">
        <f t="shared" si="12"/>
        <v>4.375776985673685</v>
      </c>
      <c r="BI7" s="509">
        <f t="shared" si="12"/>
        <v>4.375776985673685</v>
      </c>
      <c r="BJ7" s="509">
        <f t="shared" si="12"/>
        <v>4.375776985673685</v>
      </c>
      <c r="BK7" s="509">
        <f t="shared" si="12"/>
        <v>4.375776985673685</v>
      </c>
      <c r="BL7" s="509">
        <f t="shared" si="12"/>
        <v>4.375776985673685</v>
      </c>
      <c r="BM7" s="510">
        <f t="shared" si="12"/>
        <v>4.375776985673685</v>
      </c>
      <c r="BN7" s="510">
        <f t="shared" si="12"/>
        <v>4.375776985673685</v>
      </c>
      <c r="BO7" s="510">
        <f t="shared" si="12"/>
        <v>4.375776985673685</v>
      </c>
      <c r="BP7" s="510">
        <f t="shared" si="12"/>
        <v>4.375776985673685</v>
      </c>
      <c r="BQ7" s="510">
        <f t="shared" si="12"/>
        <v>4.375776985673685</v>
      </c>
      <c r="BR7" s="510">
        <f t="shared" si="12"/>
        <v>4.375776985673685</v>
      </c>
    </row>
    <row r="8" spans="1:70" s="18" customFormat="1" ht="12.75" customHeight="1">
      <c r="A8" s="446">
        <v>0</v>
      </c>
      <c r="B8" s="493" t="s">
        <v>423</v>
      </c>
      <c r="C8" s="491" t="s">
        <v>424</v>
      </c>
      <c r="D8" s="491" t="s">
        <v>445</v>
      </c>
      <c r="E8" s="501">
        <v>4.71</v>
      </c>
      <c r="F8" s="447">
        <f>E8*(1+EIA_AEO_OilForecast_2026!D$16)</f>
        <v>3.6066859487619287</v>
      </c>
      <c r="G8" s="447">
        <f>F8*(1+EIA_AEO_OilForecast_2026!E$16)</f>
        <v>4.1041343095351674</v>
      </c>
      <c r="H8" s="447">
        <f>G8*(1+EIA_AEO_OilForecast_2026!F$16)</f>
        <v>4.3980242559392044</v>
      </c>
      <c r="I8" s="447">
        <f>H8*(1+EIA_AEO_OilForecast_2026!G$16)</f>
        <v>4.5856831315305255</v>
      </c>
      <c r="J8" s="447">
        <f>I8*(1+EIA_AEO_OilForecast_2026!H$16)</f>
        <v>4.7078295018498117</v>
      </c>
      <c r="K8" s="447">
        <f>J8*(1+EIA_AEO_OilForecast_2026!I$16)</f>
        <v>4.6485934537394806</v>
      </c>
      <c r="L8" s="447">
        <f>K8*(1+EIA_AEO_OilForecast_2026!J$16)</f>
        <v>4.6974326985893953</v>
      </c>
      <c r="M8" s="447">
        <f>L8*(1+EIA_AEO_OilForecast_2026!K$16)</f>
        <v>4.797638616336406</v>
      </c>
      <c r="N8" s="447">
        <f>M8*(1+EIA_AEO_OilForecast_2026!L$16)</f>
        <v>4.8904488482939383</v>
      </c>
      <c r="O8" s="447">
        <f>N8*(1+EIA_AEO_OilForecast_2026!M$16)</f>
        <v>4.9320055520351103</v>
      </c>
      <c r="P8" s="447">
        <f>O8*(1+EIA_AEO_OilForecast_2026!N$16)</f>
        <v>4.9994021873548453</v>
      </c>
      <c r="Q8" s="447">
        <f>P8*(1+EIA_AEO_OilForecast_2026!O$16)</f>
        <v>5.0709280612945262</v>
      </c>
      <c r="R8" s="447">
        <f>Q8*(1+EIA_AEO_OilForecast_2026!P$16)</f>
        <v>5.1321497443290784</v>
      </c>
      <c r="S8" s="447">
        <f>R8*(1+EIA_AEO_OilForecast_2026!Q$16)</f>
        <v>5.1652633967920707</v>
      </c>
      <c r="T8" s="447">
        <f>S8*(1+EIA_AEO_OilForecast_2026!R$16)</f>
        <v>5.2144385331350831</v>
      </c>
      <c r="U8" s="447">
        <f>T8*(1+EIA_AEO_OilForecast_2026!S$16)</f>
        <v>5.280942229188514</v>
      </c>
      <c r="V8" s="447">
        <f>U8*(1+EIA_AEO_OilForecast_2026!T$16)</f>
        <v>5.3079543107407305</v>
      </c>
      <c r="W8" s="447">
        <f>V8*(1+EIA_AEO_OilForecast_2026!U$16)</f>
        <v>5.3707645740115781</v>
      </c>
      <c r="X8" s="447">
        <f>W8*(1+EIA_AEO_OilForecast_2026!V$16)</f>
        <v>5.4396896385296731</v>
      </c>
      <c r="Y8" s="447">
        <f>X8*(1+EIA_AEO_OilForecast_2026!W$16)</f>
        <v>5.5911159002064892</v>
      </c>
      <c r="Z8" s="447">
        <f>Y8*(1+EIA_AEO_OilForecast_2026!X$16)</f>
        <v>5.6785835343256812</v>
      </c>
      <c r="AA8" s="447">
        <f>Z8*(1+EIA_AEO_OilForecast_2026!Y$16)</f>
        <v>5.76467224927831</v>
      </c>
      <c r="AB8" s="447">
        <f>AA8*(1+EIA_AEO_OilForecast_2026!Z$16)</f>
        <v>5.8573853864714795</v>
      </c>
      <c r="AC8" s="447">
        <f>AB8*(1+EIA_AEO_OilForecast_2026!AA$16)</f>
        <v>5.9298698452813685</v>
      </c>
      <c r="AD8" s="447">
        <f>AC8*(1+EIA_AEO_OilForecast_2026!AB$16)</f>
        <v>6.0439617602706894</v>
      </c>
      <c r="AE8" s="511">
        <f t="shared" si="13"/>
        <v>6.0439617602706894</v>
      </c>
      <c r="AF8" s="511">
        <f t="shared" si="12"/>
        <v>6.0439617602706894</v>
      </c>
      <c r="AG8" s="511">
        <f t="shared" si="12"/>
        <v>6.0439617602706894</v>
      </c>
      <c r="AH8" s="511">
        <f t="shared" si="12"/>
        <v>6.0439617602706894</v>
      </c>
      <c r="AI8" s="511">
        <f t="shared" si="12"/>
        <v>6.0439617602706894</v>
      </c>
      <c r="AJ8" s="511">
        <f t="shared" si="12"/>
        <v>6.0439617602706894</v>
      </c>
      <c r="AK8" s="511">
        <f t="shared" si="12"/>
        <v>6.0439617602706894</v>
      </c>
      <c r="AL8" s="511">
        <f t="shared" si="12"/>
        <v>6.0439617602706894</v>
      </c>
      <c r="AM8" s="511">
        <f t="shared" si="12"/>
        <v>6.0439617602706894</v>
      </c>
      <c r="AN8" s="511">
        <f t="shared" si="12"/>
        <v>6.0439617602706894</v>
      </c>
      <c r="AO8" s="511">
        <f t="shared" si="12"/>
        <v>6.0439617602706894</v>
      </c>
      <c r="AP8" s="511">
        <f t="shared" si="12"/>
        <v>6.0439617602706894</v>
      </c>
      <c r="AQ8" s="511">
        <f t="shared" si="12"/>
        <v>6.0439617602706894</v>
      </c>
      <c r="AR8" s="511">
        <f t="shared" si="12"/>
        <v>6.0439617602706894</v>
      </c>
      <c r="AS8" s="511">
        <f t="shared" si="12"/>
        <v>6.0439617602706894</v>
      </c>
      <c r="AT8" s="511">
        <f t="shared" si="12"/>
        <v>6.0439617602706894</v>
      </c>
      <c r="AU8" s="511">
        <f t="shared" si="12"/>
        <v>6.0439617602706894</v>
      </c>
      <c r="AV8" s="511">
        <f t="shared" si="12"/>
        <v>6.0439617602706894</v>
      </c>
      <c r="AW8" s="511">
        <f t="shared" si="12"/>
        <v>6.0439617602706894</v>
      </c>
      <c r="AX8" s="511">
        <f t="shared" si="12"/>
        <v>6.0439617602706894</v>
      </c>
      <c r="AY8" s="511">
        <f t="shared" si="12"/>
        <v>6.0439617602706894</v>
      </c>
      <c r="AZ8" s="511">
        <f t="shared" si="12"/>
        <v>6.0439617602706894</v>
      </c>
      <c r="BA8" s="511">
        <f t="shared" si="12"/>
        <v>6.0439617602706894</v>
      </c>
      <c r="BB8" s="511">
        <f t="shared" si="12"/>
        <v>6.0439617602706894</v>
      </c>
      <c r="BC8" s="511">
        <f t="shared" si="12"/>
        <v>6.0439617602706894</v>
      </c>
      <c r="BD8" s="511">
        <f t="shared" si="12"/>
        <v>6.0439617602706894</v>
      </c>
      <c r="BE8" s="511">
        <f t="shared" si="12"/>
        <v>6.0439617602706894</v>
      </c>
      <c r="BF8" s="511">
        <f t="shared" si="12"/>
        <v>6.0439617602706894</v>
      </c>
      <c r="BG8" s="511">
        <f t="shared" si="12"/>
        <v>6.0439617602706894</v>
      </c>
      <c r="BH8" s="511">
        <f t="shared" si="12"/>
        <v>6.0439617602706894</v>
      </c>
      <c r="BI8" s="511">
        <f t="shared" si="12"/>
        <v>6.0439617602706894</v>
      </c>
      <c r="BJ8" s="511">
        <f t="shared" si="12"/>
        <v>6.0439617602706894</v>
      </c>
      <c r="BK8" s="511">
        <f t="shared" si="12"/>
        <v>6.0439617602706894</v>
      </c>
      <c r="BL8" s="511">
        <f t="shared" si="12"/>
        <v>6.0439617602706894</v>
      </c>
      <c r="BM8" s="512">
        <f t="shared" si="12"/>
        <v>6.0439617602706894</v>
      </c>
      <c r="BN8" s="512">
        <f t="shared" si="12"/>
        <v>6.0439617602706894</v>
      </c>
      <c r="BO8" s="512">
        <f t="shared" si="12"/>
        <v>6.0439617602706894</v>
      </c>
      <c r="BP8" s="512">
        <f t="shared" si="12"/>
        <v>6.0439617602706894</v>
      </c>
      <c r="BQ8" s="512">
        <f t="shared" si="12"/>
        <v>6.0439617602706894</v>
      </c>
      <c r="BR8" s="512">
        <f t="shared" si="12"/>
        <v>6.0439617602706894</v>
      </c>
    </row>
    <row r="9" spans="1:70" s="18" customFormat="1" ht="12.75" customHeight="1">
      <c r="A9" s="448">
        <v>0</v>
      </c>
      <c r="B9" s="494" t="s">
        <v>425</v>
      </c>
      <c r="C9" s="492" t="s">
        <v>426</v>
      </c>
      <c r="D9" s="492" t="s">
        <v>445</v>
      </c>
      <c r="E9" s="500">
        <v>9.5</v>
      </c>
      <c r="F9" s="445">
        <f>E9*(1+EIA_AEO_OilForecast_2026!D$16)</f>
        <v>7.2746319561015547</v>
      </c>
      <c r="G9" s="445">
        <f>F9*(1+EIA_AEO_OilForecast_2026!E$16)</f>
        <v>8.2779779067057522</v>
      </c>
      <c r="H9" s="445">
        <f>G9*(1+EIA_AEO_OilForecast_2026!F$16)</f>
        <v>8.870749560811559</v>
      </c>
      <c r="I9" s="445">
        <f>H9*(1+EIA_AEO_OilForecast_2026!G$16)</f>
        <v>9.2492547238938414</v>
      </c>
      <c r="J9" s="445">
        <f>I9*(1+EIA_AEO_OilForecast_2026!H$16)</f>
        <v>9.495622137489006</v>
      </c>
      <c r="K9" s="445">
        <f>J9*(1+EIA_AEO_OilForecast_2026!I$16)</f>
        <v>9.3761439088163634</v>
      </c>
      <c r="L9" s="445">
        <f>K9*(1+EIA_AEO_OilForecast_2026!J$16)</f>
        <v>9.4746519398299931</v>
      </c>
      <c r="M9" s="445">
        <f>L9*(1+EIA_AEO_OilForecast_2026!K$16)</f>
        <v>9.6767657866657881</v>
      </c>
      <c r="N9" s="445">
        <f>M9*(1+EIA_AEO_OilForecast_2026!L$16)</f>
        <v>9.8639626451788587</v>
      </c>
      <c r="O9" s="445">
        <f>N9*(1+EIA_AEO_OilForecast_2026!M$16)</f>
        <v>9.9477818990092484</v>
      </c>
      <c r="P9" s="445">
        <f>O9*(1+EIA_AEO_OilForecast_2026!N$16)</f>
        <v>10.083719910800646</v>
      </c>
      <c r="Q9" s="445">
        <f>P9*(1+EIA_AEO_OilForecast_2026!O$16)</f>
        <v>10.227986535519747</v>
      </c>
      <c r="R9" s="445">
        <f>Q9*(1+EIA_AEO_OilForecast_2026!P$16)</f>
        <v>10.351469760324045</v>
      </c>
      <c r="S9" s="445">
        <f>R9*(1+EIA_AEO_OilForecast_2026!Q$16)</f>
        <v>10.418259505206938</v>
      </c>
      <c r="T9" s="445">
        <f>S9*(1+EIA_AEO_OilForecast_2026!R$16)</f>
        <v>10.517445024370126</v>
      </c>
      <c r="U9" s="445">
        <f>T9*(1+EIA_AEO_OilForecast_2026!S$16)</f>
        <v>10.651581990932247</v>
      </c>
      <c r="V9" s="445">
        <f>U9*(1+EIA_AEO_OilForecast_2026!T$16)</f>
        <v>10.706064957969627</v>
      </c>
      <c r="W9" s="445">
        <f>V9*(1+EIA_AEO_OilForecast_2026!U$16)</f>
        <v>10.83275232550106</v>
      </c>
      <c r="X9" s="445">
        <f>W9*(1+EIA_AEO_OilForecast_2026!V$16)</f>
        <v>10.971773156270041</v>
      </c>
      <c r="Y9" s="445">
        <f>X9*(1+EIA_AEO_OilForecast_2026!W$16)</f>
        <v>11.277197675575721</v>
      </c>
      <c r="Z9" s="445">
        <f>Y9*(1+EIA_AEO_OilForecast_2026!X$16)</f>
        <v>11.453618593650525</v>
      </c>
      <c r="AA9" s="445">
        <f>Z9*(1+EIA_AEO_OilForecast_2026!Y$16)</f>
        <v>11.62725825225986</v>
      </c>
      <c r="AB9" s="445">
        <f>AA9*(1+EIA_AEO_OilForecast_2026!Z$16)</f>
        <v>11.814259272076232</v>
      </c>
      <c r="AC9" s="445">
        <f>AB9*(1+EIA_AEO_OilForecast_2026!AA$16)</f>
        <v>11.960459348232058</v>
      </c>
      <c r="AD9" s="445">
        <f>AC9*(1+EIA_AEO_OilForecast_2026!AB$16)</f>
        <v>12.190581045131964</v>
      </c>
      <c r="AE9" s="509">
        <f t="shared" si="13"/>
        <v>12.190581045131964</v>
      </c>
      <c r="AF9" s="509">
        <f t="shared" si="12"/>
        <v>12.190581045131964</v>
      </c>
      <c r="AG9" s="509">
        <f t="shared" si="12"/>
        <v>12.190581045131964</v>
      </c>
      <c r="AH9" s="509">
        <f t="shared" si="12"/>
        <v>12.190581045131964</v>
      </c>
      <c r="AI9" s="509">
        <f t="shared" si="12"/>
        <v>12.190581045131964</v>
      </c>
      <c r="AJ9" s="509">
        <f t="shared" si="12"/>
        <v>12.190581045131964</v>
      </c>
      <c r="AK9" s="509">
        <f t="shared" si="12"/>
        <v>12.190581045131964</v>
      </c>
      <c r="AL9" s="509">
        <f t="shared" si="12"/>
        <v>12.190581045131964</v>
      </c>
      <c r="AM9" s="509">
        <f t="shared" si="12"/>
        <v>12.190581045131964</v>
      </c>
      <c r="AN9" s="509">
        <f t="shared" si="12"/>
        <v>12.190581045131964</v>
      </c>
      <c r="AO9" s="509">
        <f t="shared" si="12"/>
        <v>12.190581045131964</v>
      </c>
      <c r="AP9" s="509">
        <f t="shared" si="12"/>
        <v>12.190581045131964</v>
      </c>
      <c r="AQ9" s="509">
        <f t="shared" si="12"/>
        <v>12.190581045131964</v>
      </c>
      <c r="AR9" s="509">
        <f t="shared" si="12"/>
        <v>12.190581045131964</v>
      </c>
      <c r="AS9" s="509">
        <f t="shared" si="12"/>
        <v>12.190581045131964</v>
      </c>
      <c r="AT9" s="509">
        <f t="shared" si="12"/>
        <v>12.190581045131964</v>
      </c>
      <c r="AU9" s="509">
        <f t="shared" si="12"/>
        <v>12.190581045131964</v>
      </c>
      <c r="AV9" s="509">
        <f t="shared" si="12"/>
        <v>12.190581045131964</v>
      </c>
      <c r="AW9" s="509">
        <f t="shared" si="12"/>
        <v>12.190581045131964</v>
      </c>
      <c r="AX9" s="509">
        <f t="shared" si="12"/>
        <v>12.190581045131964</v>
      </c>
      <c r="AY9" s="509">
        <f t="shared" si="12"/>
        <v>12.190581045131964</v>
      </c>
      <c r="AZ9" s="509">
        <f t="shared" si="12"/>
        <v>12.190581045131964</v>
      </c>
      <c r="BA9" s="509">
        <f t="shared" si="12"/>
        <v>12.190581045131964</v>
      </c>
      <c r="BB9" s="509">
        <f t="shared" si="12"/>
        <v>12.190581045131964</v>
      </c>
      <c r="BC9" s="509">
        <f t="shared" si="12"/>
        <v>12.190581045131964</v>
      </c>
      <c r="BD9" s="509">
        <f t="shared" si="12"/>
        <v>12.190581045131964</v>
      </c>
      <c r="BE9" s="509">
        <f t="shared" si="12"/>
        <v>12.190581045131964</v>
      </c>
      <c r="BF9" s="509">
        <f t="shared" si="12"/>
        <v>12.190581045131964</v>
      </c>
      <c r="BG9" s="509">
        <f t="shared" si="12"/>
        <v>12.190581045131964</v>
      </c>
      <c r="BH9" s="509">
        <f t="shared" si="12"/>
        <v>12.190581045131964</v>
      </c>
      <c r="BI9" s="509">
        <f t="shared" si="12"/>
        <v>12.190581045131964</v>
      </c>
      <c r="BJ9" s="509">
        <f t="shared" si="12"/>
        <v>12.190581045131964</v>
      </c>
      <c r="BK9" s="509">
        <f t="shared" si="12"/>
        <v>12.190581045131964</v>
      </c>
      <c r="BL9" s="509">
        <f t="shared" si="12"/>
        <v>12.190581045131964</v>
      </c>
      <c r="BM9" s="510">
        <f t="shared" si="12"/>
        <v>12.190581045131964</v>
      </c>
      <c r="BN9" s="510">
        <f t="shared" si="12"/>
        <v>12.190581045131964</v>
      </c>
      <c r="BO9" s="510">
        <f t="shared" si="12"/>
        <v>12.190581045131964</v>
      </c>
      <c r="BP9" s="510">
        <f t="shared" si="12"/>
        <v>12.190581045131964</v>
      </c>
      <c r="BQ9" s="510">
        <f t="shared" si="12"/>
        <v>12.190581045131964</v>
      </c>
      <c r="BR9" s="510">
        <f t="shared" si="12"/>
        <v>12.190581045131964</v>
      </c>
    </row>
    <row r="10" spans="1:70" s="18" customFormat="1" ht="12.75" customHeight="1">
      <c r="A10" s="446">
        <v>0</v>
      </c>
      <c r="B10" s="493" t="s">
        <v>439</v>
      </c>
      <c r="C10" s="491" t="s">
        <v>440</v>
      </c>
      <c r="D10" s="491" t="s">
        <v>445</v>
      </c>
      <c r="E10" s="501">
        <v>4.7699999999999996</v>
      </c>
      <c r="F10" s="447">
        <f>E10*(1+EIA_AEO_OilForecast_2026!D$16)</f>
        <v>3.6526309926952014</v>
      </c>
      <c r="G10" s="447">
        <f>F10*(1+EIA_AEO_OilForecast_2026!E$16)</f>
        <v>4.15641627526173</v>
      </c>
      <c r="H10" s="447">
        <f>G10*(1+EIA_AEO_OilForecast_2026!F$16)</f>
        <v>4.4540500426390661</v>
      </c>
      <c r="I10" s="447">
        <f>H10*(1+EIA_AEO_OilForecast_2026!G$16)</f>
        <v>4.644099477155117</v>
      </c>
      <c r="J10" s="447">
        <f>I10*(1+EIA_AEO_OilForecast_2026!H$16)</f>
        <v>4.7678018521918464</v>
      </c>
      <c r="K10" s="447">
        <f>J10*(1+EIA_AEO_OilForecast_2026!I$16)</f>
        <v>4.70781120474253</v>
      </c>
      <c r="L10" s="447">
        <f>K10*(1+EIA_AEO_OilForecast_2026!J$16)</f>
        <v>4.7572726055777945</v>
      </c>
      <c r="M10" s="447">
        <f>L10*(1+EIA_AEO_OilForecast_2026!K$16)</f>
        <v>4.8587550318311363</v>
      </c>
      <c r="N10" s="447">
        <f>M10*(1+EIA_AEO_OilForecast_2026!L$16)</f>
        <v>4.9527475597371726</v>
      </c>
      <c r="O10" s="447">
        <f>N10*(1+EIA_AEO_OilForecast_2026!M$16)</f>
        <v>4.9948336482393785</v>
      </c>
      <c r="P10" s="447">
        <f>O10*(1+EIA_AEO_OilForecast_2026!N$16)</f>
        <v>5.0630888394230595</v>
      </c>
      <c r="Q10" s="447">
        <f>P10*(1+EIA_AEO_OilForecast_2026!O$16)</f>
        <v>5.1355258709925451</v>
      </c>
      <c r="R10" s="447">
        <f>Q10*(1+EIA_AEO_OilForecast_2026!P$16)</f>
        <v>5.1975274480784925</v>
      </c>
      <c r="S10" s="447">
        <f>R10*(1+EIA_AEO_OilForecast_2026!Q$16)</f>
        <v>5.2310629305091663</v>
      </c>
      <c r="T10" s="447">
        <f>S10*(1+EIA_AEO_OilForecast_2026!R$16)</f>
        <v>5.2808645017100515</v>
      </c>
      <c r="U10" s="447">
        <f>T10*(1+EIA_AEO_OilForecast_2026!S$16)</f>
        <v>5.3482153786049276</v>
      </c>
      <c r="V10" s="447">
        <f>U10*(1+EIA_AEO_OilForecast_2026!T$16)</f>
        <v>5.3755715631068544</v>
      </c>
      <c r="W10" s="447">
        <f>V10*(1+EIA_AEO_OilForecast_2026!U$16)</f>
        <v>5.439181957120006</v>
      </c>
      <c r="X10" s="447">
        <f>W10*(1+EIA_AEO_OilForecast_2026!V$16)</f>
        <v>5.5089850479376938</v>
      </c>
      <c r="Y10" s="447">
        <f>X10*(1+EIA_AEO_OilForecast_2026!W$16)</f>
        <v>5.662340306578546</v>
      </c>
      <c r="Z10" s="447">
        <f>Y10*(1+EIA_AEO_OilForecast_2026!X$16)</f>
        <v>5.7509221780750526</v>
      </c>
      <c r="AA10" s="447">
        <f>Z10*(1+EIA_AEO_OilForecast_2026!Y$16)</f>
        <v>5.8381075645557408</v>
      </c>
      <c r="AB10" s="447">
        <f>AA10*(1+EIA_AEO_OilForecast_2026!Z$16)</f>
        <v>5.9320017608214348</v>
      </c>
      <c r="AC10" s="447">
        <f>AB10*(1+EIA_AEO_OilForecast_2026!AA$16)</f>
        <v>6.00540958853336</v>
      </c>
      <c r="AD10" s="447">
        <f>AC10*(1+EIA_AEO_OilForecast_2026!AB$16)</f>
        <v>6.1209549037136277</v>
      </c>
      <c r="AE10" s="511">
        <f t="shared" si="13"/>
        <v>6.1209549037136277</v>
      </c>
      <c r="AF10" s="511">
        <f t="shared" si="12"/>
        <v>6.1209549037136277</v>
      </c>
      <c r="AG10" s="511">
        <f t="shared" si="12"/>
        <v>6.1209549037136277</v>
      </c>
      <c r="AH10" s="511">
        <f t="shared" si="12"/>
        <v>6.1209549037136277</v>
      </c>
      <c r="AI10" s="511">
        <f t="shared" si="12"/>
        <v>6.1209549037136277</v>
      </c>
      <c r="AJ10" s="511">
        <f t="shared" si="12"/>
        <v>6.1209549037136277</v>
      </c>
      <c r="AK10" s="511">
        <f t="shared" si="12"/>
        <v>6.1209549037136277</v>
      </c>
      <c r="AL10" s="511">
        <f t="shared" si="12"/>
        <v>6.1209549037136277</v>
      </c>
      <c r="AM10" s="511">
        <f t="shared" si="12"/>
        <v>6.1209549037136277</v>
      </c>
      <c r="AN10" s="511">
        <f t="shared" si="12"/>
        <v>6.1209549037136277</v>
      </c>
      <c r="AO10" s="511">
        <f t="shared" si="12"/>
        <v>6.1209549037136277</v>
      </c>
      <c r="AP10" s="511">
        <f t="shared" si="12"/>
        <v>6.1209549037136277</v>
      </c>
      <c r="AQ10" s="511">
        <f t="shared" si="12"/>
        <v>6.1209549037136277</v>
      </c>
      <c r="AR10" s="511">
        <f t="shared" si="12"/>
        <v>6.1209549037136277</v>
      </c>
      <c r="AS10" s="511">
        <f t="shared" si="12"/>
        <v>6.1209549037136277</v>
      </c>
      <c r="AT10" s="511">
        <f t="shared" si="12"/>
        <v>6.1209549037136277</v>
      </c>
      <c r="AU10" s="511">
        <f t="shared" si="12"/>
        <v>6.1209549037136277</v>
      </c>
      <c r="AV10" s="511">
        <f t="shared" si="12"/>
        <v>6.1209549037136277</v>
      </c>
      <c r="AW10" s="511">
        <f t="shared" si="12"/>
        <v>6.1209549037136277</v>
      </c>
      <c r="AX10" s="511">
        <f t="shared" si="12"/>
        <v>6.1209549037136277</v>
      </c>
      <c r="AY10" s="511">
        <f t="shared" si="12"/>
        <v>6.1209549037136277</v>
      </c>
      <c r="AZ10" s="511">
        <f t="shared" si="12"/>
        <v>6.1209549037136277</v>
      </c>
      <c r="BA10" s="511">
        <f t="shared" si="12"/>
        <v>6.1209549037136277</v>
      </c>
      <c r="BB10" s="511">
        <f t="shared" si="12"/>
        <v>6.1209549037136277</v>
      </c>
      <c r="BC10" s="511">
        <f t="shared" si="12"/>
        <v>6.1209549037136277</v>
      </c>
      <c r="BD10" s="511">
        <f t="shared" si="12"/>
        <v>6.1209549037136277</v>
      </c>
      <c r="BE10" s="511">
        <f t="shared" si="12"/>
        <v>6.1209549037136277</v>
      </c>
      <c r="BF10" s="511">
        <f t="shared" si="12"/>
        <v>6.1209549037136277</v>
      </c>
      <c r="BG10" s="511">
        <f t="shared" si="12"/>
        <v>6.1209549037136277</v>
      </c>
      <c r="BH10" s="511">
        <f t="shared" si="12"/>
        <v>6.1209549037136277</v>
      </c>
      <c r="BI10" s="511">
        <f t="shared" si="12"/>
        <v>6.1209549037136277</v>
      </c>
      <c r="BJ10" s="511">
        <f t="shared" si="12"/>
        <v>6.1209549037136277</v>
      </c>
      <c r="BK10" s="511">
        <f t="shared" si="12"/>
        <v>6.1209549037136277</v>
      </c>
      <c r="BL10" s="511">
        <f t="shared" si="12"/>
        <v>6.1209549037136277</v>
      </c>
      <c r="BM10" s="512">
        <f t="shared" si="12"/>
        <v>6.1209549037136277</v>
      </c>
      <c r="BN10" s="512">
        <f t="shared" si="12"/>
        <v>6.1209549037136277</v>
      </c>
      <c r="BO10" s="512">
        <f t="shared" si="12"/>
        <v>6.1209549037136277</v>
      </c>
      <c r="BP10" s="512">
        <f t="shared" si="12"/>
        <v>6.1209549037136277</v>
      </c>
      <c r="BQ10" s="512">
        <f t="shared" si="12"/>
        <v>6.1209549037136277</v>
      </c>
      <c r="BR10" s="512">
        <f t="shared" si="12"/>
        <v>6.1209549037136277</v>
      </c>
    </row>
    <row r="11" spans="1:70" s="18" customFormat="1" ht="12.75" customHeight="1">
      <c r="A11" s="448">
        <v>0</v>
      </c>
      <c r="B11" s="494" t="s">
        <v>441</v>
      </c>
      <c r="C11" s="492" t="s">
        <v>442</v>
      </c>
      <c r="D11" s="492" t="s">
        <v>445</v>
      </c>
      <c r="E11" s="500">
        <v>5.0999999999999996</v>
      </c>
      <c r="F11" s="445">
        <f>E11*(1+EIA_AEO_OilForecast_2026!D$16)</f>
        <v>3.9053287343282026</v>
      </c>
      <c r="G11" s="445">
        <f>F11*(1+EIA_AEO_OilForecast_2026!E$16)</f>
        <v>4.4439670867578238</v>
      </c>
      <c r="H11" s="445">
        <f>G11*(1+EIA_AEO_OilForecast_2026!F$16)</f>
        <v>4.7621918694883094</v>
      </c>
      <c r="I11" s="445">
        <f>H11*(1+EIA_AEO_OilForecast_2026!G$16)</f>
        <v>4.9653893780903768</v>
      </c>
      <c r="J11" s="445">
        <f>I11*(1+EIA_AEO_OilForecast_2026!H$16)</f>
        <v>5.097649779073044</v>
      </c>
      <c r="K11" s="445">
        <f>J11*(1+EIA_AEO_OilForecast_2026!I$16)</f>
        <v>5.0335088352593091</v>
      </c>
      <c r="L11" s="445">
        <f>K11*(1+EIA_AEO_OilForecast_2026!J$16)</f>
        <v>5.0863920940139939</v>
      </c>
      <c r="M11" s="445">
        <f>L11*(1+EIA_AEO_OilForecast_2026!K$16)</f>
        <v>5.1948953170521577</v>
      </c>
      <c r="N11" s="445">
        <f>M11*(1+EIA_AEO_OilForecast_2026!L$16)</f>
        <v>5.2953904726749634</v>
      </c>
      <c r="O11" s="445">
        <f>N11*(1+EIA_AEO_OilForecast_2026!M$16)</f>
        <v>5.3403881773628568</v>
      </c>
      <c r="P11" s="445">
        <f>O11*(1+EIA_AEO_OilForecast_2026!N$16)</f>
        <v>5.4133654257982391</v>
      </c>
      <c r="Q11" s="445">
        <f>P11*(1+EIA_AEO_OilForecast_2026!O$16)</f>
        <v>5.490813824331652</v>
      </c>
      <c r="R11" s="445">
        <f>Q11*(1+EIA_AEO_OilForecast_2026!P$16)</f>
        <v>5.5571048187002754</v>
      </c>
      <c r="S11" s="445">
        <f>R11*(1+EIA_AEO_OilForecast_2026!Q$16)</f>
        <v>5.5929603659531972</v>
      </c>
      <c r="T11" s="445">
        <f>S11*(1+EIA_AEO_OilForecast_2026!R$16)</f>
        <v>5.6462073288723822</v>
      </c>
      <c r="U11" s="445">
        <f>T11*(1+EIA_AEO_OilForecast_2026!S$16)</f>
        <v>5.718217700395205</v>
      </c>
      <c r="V11" s="445">
        <f>U11*(1+EIA_AEO_OilForecast_2026!T$16)</f>
        <v>5.7474664511205358</v>
      </c>
      <c r="W11" s="445">
        <f>V11*(1+EIA_AEO_OilForecast_2026!U$16)</f>
        <v>5.8154775642163576</v>
      </c>
      <c r="X11" s="445">
        <f>W11*(1+EIA_AEO_OilForecast_2026!V$16)</f>
        <v>5.8901097996818104</v>
      </c>
      <c r="Y11" s="445">
        <f>X11*(1+EIA_AEO_OilForecast_2026!W$16)</f>
        <v>6.0540745416248596</v>
      </c>
      <c r="Z11" s="445">
        <f>Y11*(1+EIA_AEO_OilForecast_2026!X$16)</f>
        <v>6.1487847186965965</v>
      </c>
      <c r="AA11" s="445">
        <f>Z11*(1+EIA_AEO_OilForecast_2026!Y$16)</f>
        <v>6.242001798581609</v>
      </c>
      <c r="AB11" s="445">
        <f>AA11*(1+EIA_AEO_OilForecast_2026!Z$16)</f>
        <v>6.3423918197461875</v>
      </c>
      <c r="AC11" s="445">
        <f>AB11*(1+EIA_AEO_OilForecast_2026!AA$16)</f>
        <v>6.4208781764193157</v>
      </c>
      <c r="AD11" s="445">
        <f>AC11*(1+EIA_AEO_OilForecast_2026!AB$16)</f>
        <v>6.5444171926497914</v>
      </c>
      <c r="AE11" s="509">
        <f t="shared" si="13"/>
        <v>6.5444171926497914</v>
      </c>
      <c r="AF11" s="509">
        <f t="shared" si="12"/>
        <v>6.5444171926497914</v>
      </c>
      <c r="AG11" s="509">
        <f t="shared" si="12"/>
        <v>6.5444171926497914</v>
      </c>
      <c r="AH11" s="509">
        <f t="shared" si="12"/>
        <v>6.5444171926497914</v>
      </c>
      <c r="AI11" s="509">
        <f t="shared" si="12"/>
        <v>6.5444171926497914</v>
      </c>
      <c r="AJ11" s="509">
        <f t="shared" si="12"/>
        <v>6.5444171926497914</v>
      </c>
      <c r="AK11" s="509">
        <f t="shared" si="12"/>
        <v>6.5444171926497914</v>
      </c>
      <c r="AL11" s="509">
        <f t="shared" si="12"/>
        <v>6.5444171926497914</v>
      </c>
      <c r="AM11" s="509">
        <f t="shared" si="12"/>
        <v>6.5444171926497914</v>
      </c>
      <c r="AN11" s="509">
        <f t="shared" si="12"/>
        <v>6.5444171926497914</v>
      </c>
      <c r="AO11" s="509">
        <f t="shared" si="12"/>
        <v>6.5444171926497914</v>
      </c>
      <c r="AP11" s="509">
        <f t="shared" si="12"/>
        <v>6.5444171926497914</v>
      </c>
      <c r="AQ11" s="509">
        <f t="shared" si="12"/>
        <v>6.5444171926497914</v>
      </c>
      <c r="AR11" s="509">
        <f t="shared" si="12"/>
        <v>6.5444171926497914</v>
      </c>
      <c r="AS11" s="509">
        <f t="shared" si="12"/>
        <v>6.5444171926497914</v>
      </c>
      <c r="AT11" s="509">
        <f t="shared" si="12"/>
        <v>6.5444171926497914</v>
      </c>
      <c r="AU11" s="509">
        <f t="shared" si="12"/>
        <v>6.5444171926497914</v>
      </c>
      <c r="AV11" s="509">
        <f t="shared" si="12"/>
        <v>6.5444171926497914</v>
      </c>
      <c r="AW11" s="509">
        <f t="shared" si="12"/>
        <v>6.5444171926497914</v>
      </c>
      <c r="AX11" s="509">
        <f t="shared" si="12"/>
        <v>6.5444171926497914</v>
      </c>
      <c r="AY11" s="509">
        <f t="shared" si="12"/>
        <v>6.5444171926497914</v>
      </c>
      <c r="AZ11" s="509">
        <f t="shared" si="12"/>
        <v>6.5444171926497914</v>
      </c>
      <c r="BA11" s="509">
        <f t="shared" si="12"/>
        <v>6.5444171926497914</v>
      </c>
      <c r="BB11" s="509">
        <f t="shared" si="12"/>
        <v>6.5444171926497914</v>
      </c>
      <c r="BC11" s="509">
        <f t="shared" si="12"/>
        <v>6.5444171926497914</v>
      </c>
      <c r="BD11" s="509">
        <f t="shared" si="12"/>
        <v>6.5444171926497914</v>
      </c>
      <c r="BE11" s="509">
        <f t="shared" si="12"/>
        <v>6.5444171926497914</v>
      </c>
      <c r="BF11" s="509">
        <f t="shared" si="12"/>
        <v>6.5444171926497914</v>
      </c>
      <c r="BG11" s="509">
        <f t="shared" si="12"/>
        <v>6.5444171926497914</v>
      </c>
      <c r="BH11" s="509">
        <f t="shared" si="12"/>
        <v>6.5444171926497914</v>
      </c>
      <c r="BI11" s="509">
        <f t="shared" si="12"/>
        <v>6.5444171926497914</v>
      </c>
      <c r="BJ11" s="509">
        <f t="shared" si="12"/>
        <v>6.5444171926497914</v>
      </c>
      <c r="BK11" s="509">
        <f t="shared" si="12"/>
        <v>6.5444171926497914</v>
      </c>
      <c r="BL11" s="509">
        <f t="shared" si="12"/>
        <v>6.5444171926497914</v>
      </c>
      <c r="BM11" s="510">
        <f t="shared" si="12"/>
        <v>6.5444171926497914</v>
      </c>
      <c r="BN11" s="510">
        <f t="shared" si="12"/>
        <v>6.5444171926497914</v>
      </c>
      <c r="BO11" s="510">
        <f t="shared" si="12"/>
        <v>6.5444171926497914</v>
      </c>
      <c r="BP11" s="510">
        <f t="shared" si="12"/>
        <v>6.5444171926497914</v>
      </c>
      <c r="BQ11" s="510">
        <f t="shared" si="12"/>
        <v>6.5444171926497914</v>
      </c>
      <c r="BR11" s="510">
        <f t="shared" si="12"/>
        <v>6.5444171926497914</v>
      </c>
    </row>
    <row r="12" spans="1:70" s="18" customFormat="1" ht="12.75" customHeight="1">
      <c r="A12" s="446">
        <v>0</v>
      </c>
      <c r="B12" s="493" t="s">
        <v>443</v>
      </c>
      <c r="C12" s="491" t="s">
        <v>444</v>
      </c>
      <c r="D12" s="491" t="s">
        <v>445</v>
      </c>
      <c r="E12" s="501">
        <v>5.88</v>
      </c>
      <c r="F12" s="447">
        <f>E12*(1+EIA_AEO_OilForecast_2026!D$16)</f>
        <v>4.5026143054607513</v>
      </c>
      <c r="G12" s="447">
        <f>F12*(1+EIA_AEO_OilForecast_2026!E$16)</f>
        <v>5.1236326412031383</v>
      </c>
      <c r="H12" s="447">
        <f>G12*(1+EIA_AEO_OilForecast_2026!F$16)</f>
        <v>5.4905270965865212</v>
      </c>
      <c r="I12" s="447">
        <f>H12*(1+EIA_AEO_OilForecast_2026!G$16)</f>
        <v>5.7248018712100812</v>
      </c>
      <c r="J12" s="447">
        <f>I12*(1+EIA_AEO_OilForecast_2026!H$16)</f>
        <v>5.8772903335195092</v>
      </c>
      <c r="K12" s="447">
        <f>J12*(1+EIA_AEO_OilForecast_2026!I$16)</f>
        <v>5.8033395982989679</v>
      </c>
      <c r="L12" s="447">
        <f>K12*(1+EIA_AEO_OilForecast_2026!J$16)</f>
        <v>5.8643108848631931</v>
      </c>
      <c r="M12" s="447">
        <f>L12*(1+EIA_AEO_OilForecast_2026!K$16)</f>
        <v>5.9894087184836646</v>
      </c>
      <c r="N12" s="447">
        <f>M12*(1+EIA_AEO_OilForecast_2026!L$16)</f>
        <v>6.1052737214370172</v>
      </c>
      <c r="O12" s="447">
        <f>N12*(1+EIA_AEO_OilForecast_2026!M$16)</f>
        <v>6.1571534280183533</v>
      </c>
      <c r="P12" s="447">
        <f>O12*(1+EIA_AEO_OilForecast_2026!N$16)</f>
        <v>6.2412919026850293</v>
      </c>
      <c r="Q12" s="447">
        <f>P12*(1+EIA_AEO_OilForecast_2026!O$16)</f>
        <v>6.3305853504059053</v>
      </c>
      <c r="R12" s="447">
        <f>Q12*(1+EIA_AEO_OilForecast_2026!P$16)</f>
        <v>6.4070149674426711</v>
      </c>
      <c r="S12" s="447">
        <f>R12*(1+EIA_AEO_OilForecast_2026!Q$16)</f>
        <v>6.4483543042754512</v>
      </c>
      <c r="T12" s="447">
        <f>S12*(1+EIA_AEO_OilForecast_2026!R$16)</f>
        <v>6.5097449203469822</v>
      </c>
      <c r="U12" s="447">
        <f>T12*(1+EIA_AEO_OilForecast_2026!S$16)</f>
        <v>6.5927686428085899</v>
      </c>
      <c r="V12" s="447">
        <f>U12*(1+EIA_AEO_OilForecast_2026!T$16)</f>
        <v>6.6264907318801471</v>
      </c>
      <c r="W12" s="447">
        <f>V12*(1+EIA_AEO_OilForecast_2026!U$16)</f>
        <v>6.7049035446259184</v>
      </c>
      <c r="X12" s="447">
        <f>W12*(1+EIA_AEO_OilForecast_2026!V$16)</f>
        <v>6.7909501219860875</v>
      </c>
      <c r="Y12" s="447">
        <f>X12*(1+EIA_AEO_OilForecast_2026!W$16)</f>
        <v>6.979991824461603</v>
      </c>
      <c r="Z12" s="447">
        <f>Y12*(1+EIA_AEO_OilForecast_2026!X$16)</f>
        <v>7.0891870874384288</v>
      </c>
      <c r="AA12" s="447">
        <f>Z12*(1+EIA_AEO_OilForecast_2026!Y$16)</f>
        <v>7.1966608971882078</v>
      </c>
      <c r="AB12" s="447">
        <f>AA12*(1+EIA_AEO_OilForecast_2026!Z$16)</f>
        <v>7.3124046862956043</v>
      </c>
      <c r="AC12" s="447">
        <f>AB12*(1+EIA_AEO_OilForecast_2026!AA$16)</f>
        <v>7.4028948386952109</v>
      </c>
      <c r="AD12" s="447">
        <f>AC12*(1+EIA_AEO_OilForecast_2026!AB$16)</f>
        <v>7.5453280574079944</v>
      </c>
      <c r="AE12" s="511">
        <f t="shared" si="13"/>
        <v>7.5453280574079944</v>
      </c>
      <c r="AF12" s="511">
        <f t="shared" si="12"/>
        <v>7.5453280574079944</v>
      </c>
      <c r="AG12" s="511">
        <f t="shared" si="12"/>
        <v>7.5453280574079944</v>
      </c>
      <c r="AH12" s="511">
        <f t="shared" si="12"/>
        <v>7.5453280574079944</v>
      </c>
      <c r="AI12" s="511">
        <f t="shared" si="12"/>
        <v>7.5453280574079944</v>
      </c>
      <c r="AJ12" s="511">
        <f t="shared" si="12"/>
        <v>7.5453280574079944</v>
      </c>
      <c r="AK12" s="511">
        <f t="shared" si="12"/>
        <v>7.5453280574079944</v>
      </c>
      <c r="AL12" s="511">
        <f t="shared" si="12"/>
        <v>7.5453280574079944</v>
      </c>
      <c r="AM12" s="511">
        <f t="shared" si="12"/>
        <v>7.5453280574079944</v>
      </c>
      <c r="AN12" s="511">
        <f t="shared" si="12"/>
        <v>7.5453280574079944</v>
      </c>
      <c r="AO12" s="511">
        <f t="shared" si="12"/>
        <v>7.5453280574079944</v>
      </c>
      <c r="AP12" s="511">
        <f t="shared" si="12"/>
        <v>7.5453280574079944</v>
      </c>
      <c r="AQ12" s="511">
        <f t="shared" si="12"/>
        <v>7.5453280574079944</v>
      </c>
      <c r="AR12" s="511">
        <f t="shared" si="12"/>
        <v>7.5453280574079944</v>
      </c>
      <c r="AS12" s="511">
        <f t="shared" si="12"/>
        <v>7.5453280574079944</v>
      </c>
      <c r="AT12" s="511">
        <f t="shared" si="12"/>
        <v>7.5453280574079944</v>
      </c>
      <c r="AU12" s="511">
        <f t="shared" si="12"/>
        <v>7.5453280574079944</v>
      </c>
      <c r="AV12" s="511">
        <f t="shared" si="12"/>
        <v>7.5453280574079944</v>
      </c>
      <c r="AW12" s="511">
        <f t="shared" si="12"/>
        <v>7.5453280574079944</v>
      </c>
      <c r="AX12" s="511">
        <f t="shared" si="12"/>
        <v>7.5453280574079944</v>
      </c>
      <c r="AY12" s="511">
        <f t="shared" si="12"/>
        <v>7.5453280574079944</v>
      </c>
      <c r="AZ12" s="511">
        <f t="shared" si="12"/>
        <v>7.5453280574079944</v>
      </c>
      <c r="BA12" s="511">
        <f t="shared" si="12"/>
        <v>7.5453280574079944</v>
      </c>
      <c r="BB12" s="511">
        <f t="shared" si="12"/>
        <v>7.5453280574079944</v>
      </c>
      <c r="BC12" s="511">
        <f t="shared" si="12"/>
        <v>7.5453280574079944</v>
      </c>
      <c r="BD12" s="511">
        <f t="shared" si="12"/>
        <v>7.5453280574079944</v>
      </c>
      <c r="BE12" s="511">
        <f t="shared" si="12"/>
        <v>7.5453280574079944</v>
      </c>
      <c r="BF12" s="511">
        <f t="shared" si="12"/>
        <v>7.5453280574079944</v>
      </c>
      <c r="BG12" s="511">
        <f t="shared" si="12"/>
        <v>7.5453280574079944</v>
      </c>
      <c r="BH12" s="511">
        <f t="shared" si="12"/>
        <v>7.5453280574079944</v>
      </c>
      <c r="BI12" s="511">
        <f t="shared" si="12"/>
        <v>7.5453280574079944</v>
      </c>
      <c r="BJ12" s="511">
        <f t="shared" si="12"/>
        <v>7.5453280574079944</v>
      </c>
      <c r="BK12" s="511">
        <f t="shared" si="12"/>
        <v>7.5453280574079944</v>
      </c>
      <c r="BL12" s="511">
        <f t="shared" si="12"/>
        <v>7.5453280574079944</v>
      </c>
      <c r="BM12" s="512">
        <f t="shared" si="12"/>
        <v>7.5453280574079944</v>
      </c>
      <c r="BN12" s="512">
        <f t="shared" si="12"/>
        <v>7.5453280574079944</v>
      </c>
      <c r="BO12" s="512">
        <f t="shared" si="12"/>
        <v>7.5453280574079944</v>
      </c>
      <c r="BP12" s="512">
        <f t="shared" ref="AF12:BR19" si="14">$AD12</f>
        <v>7.5453280574079944</v>
      </c>
      <c r="BQ12" s="512">
        <f t="shared" si="14"/>
        <v>7.5453280574079944</v>
      </c>
      <c r="BR12" s="512">
        <f t="shared" si="14"/>
        <v>7.5453280574079944</v>
      </c>
    </row>
    <row r="13" spans="1:70" s="2" customFormat="1">
      <c r="A13" s="448">
        <v>0</v>
      </c>
      <c r="B13" s="494" t="s">
        <v>441</v>
      </c>
      <c r="C13" s="492" t="s">
        <v>446</v>
      </c>
      <c r="D13" s="492" t="s">
        <v>445</v>
      </c>
      <c r="E13" s="500">
        <v>6.3</v>
      </c>
      <c r="F13" s="445">
        <f>E13*(1+EIA_AEO_OilForecast_2026!D$16)</f>
        <v>4.8242296129936619</v>
      </c>
      <c r="G13" s="445">
        <f>F13*(1+EIA_AEO_OilForecast_2026!E$16)</f>
        <v>5.4896064012890768</v>
      </c>
      <c r="H13" s="445">
        <f>G13*(1+EIA_AEO_OilForecast_2026!F$16)</f>
        <v>5.8827076034855592</v>
      </c>
      <c r="I13" s="445">
        <f>H13*(1+EIA_AEO_OilForecast_2026!G$16)</f>
        <v>6.1337162905822309</v>
      </c>
      <c r="J13" s="445">
        <f>I13*(1+EIA_AEO_OilForecast_2026!H$16)</f>
        <v>6.2970967859137605</v>
      </c>
      <c r="K13" s="445">
        <f>J13*(1+EIA_AEO_OilForecast_2026!I$16)</f>
        <v>6.2178638553203243</v>
      </c>
      <c r="L13" s="445">
        <f>K13*(1+EIA_AEO_OilForecast_2026!J$16)</f>
        <v>6.283190233781994</v>
      </c>
      <c r="M13" s="445">
        <f>L13*(1+EIA_AEO_OilForecast_2026!K$16)</f>
        <v>6.4172236269467851</v>
      </c>
      <c r="N13" s="445">
        <f>M13*(1+EIA_AEO_OilForecast_2026!L$16)</f>
        <v>6.5413647015396634</v>
      </c>
      <c r="O13" s="445">
        <f>N13*(1+EIA_AEO_OilForecast_2026!M$16)</f>
        <v>6.596950101448237</v>
      </c>
      <c r="P13" s="445">
        <f>O13*(1+EIA_AEO_OilForecast_2026!N$16)</f>
        <v>6.6870984671625324</v>
      </c>
      <c r="Q13" s="445">
        <f>P13*(1+EIA_AEO_OilForecast_2026!O$16)</f>
        <v>6.7827700182920418</v>
      </c>
      <c r="R13" s="445">
        <f>Q13*(1+EIA_AEO_OilForecast_2026!P$16)</f>
        <v>6.864658893688576</v>
      </c>
      <c r="S13" s="445">
        <f>R13*(1+EIA_AEO_OilForecast_2026!Q$16)</f>
        <v>6.9089510402951264</v>
      </c>
      <c r="T13" s="445">
        <f>S13*(1+EIA_AEO_OilForecast_2026!R$16)</f>
        <v>6.9747267003717672</v>
      </c>
      <c r="U13" s="445">
        <f>T13*(1+EIA_AEO_OilForecast_2026!S$16)</f>
        <v>7.0636806887234895</v>
      </c>
      <c r="V13" s="445">
        <f>U13*(1+EIA_AEO_OilForecast_2026!T$16)</f>
        <v>7.0998114984430156</v>
      </c>
      <c r="W13" s="445">
        <f>V13*(1+EIA_AEO_OilForecast_2026!U$16)</f>
        <v>7.1838252263849132</v>
      </c>
      <c r="X13" s="445">
        <f>W13*(1+EIA_AEO_OilForecast_2026!V$16)</f>
        <v>7.2760179878422369</v>
      </c>
      <c r="Y13" s="445">
        <f>X13*(1+EIA_AEO_OilForecast_2026!W$16)</f>
        <v>7.4785626690660036</v>
      </c>
      <c r="Z13" s="445">
        <f>Y13*(1+EIA_AEO_OilForecast_2026!X$16)</f>
        <v>7.5955575936840312</v>
      </c>
      <c r="AA13" s="445">
        <f>Z13*(1+EIA_AEO_OilForecast_2026!Y$16)</f>
        <v>7.710708104130223</v>
      </c>
      <c r="AB13" s="445">
        <f>AA13*(1+EIA_AEO_OilForecast_2026!Z$16)</f>
        <v>7.8347193067452903</v>
      </c>
      <c r="AC13" s="445">
        <f>AB13*(1+EIA_AEO_OilForecast_2026!AA$16)</f>
        <v>7.9316730414591543</v>
      </c>
      <c r="AD13" s="445">
        <f>AC13*(1+EIA_AEO_OilForecast_2026!AB$16)</f>
        <v>8.084280061508565</v>
      </c>
      <c r="AE13" s="509">
        <f t="shared" si="13"/>
        <v>8.084280061508565</v>
      </c>
      <c r="AF13" s="509">
        <f t="shared" si="14"/>
        <v>8.084280061508565</v>
      </c>
      <c r="AG13" s="509">
        <f t="shared" si="14"/>
        <v>8.084280061508565</v>
      </c>
      <c r="AH13" s="509">
        <f t="shared" si="14"/>
        <v>8.084280061508565</v>
      </c>
      <c r="AI13" s="509">
        <f t="shared" si="14"/>
        <v>8.084280061508565</v>
      </c>
      <c r="AJ13" s="509">
        <f t="shared" si="14"/>
        <v>8.084280061508565</v>
      </c>
      <c r="AK13" s="509">
        <f t="shared" si="14"/>
        <v>8.084280061508565</v>
      </c>
      <c r="AL13" s="509">
        <f t="shared" si="14"/>
        <v>8.084280061508565</v>
      </c>
      <c r="AM13" s="509">
        <f t="shared" si="14"/>
        <v>8.084280061508565</v>
      </c>
      <c r="AN13" s="509">
        <f t="shared" si="14"/>
        <v>8.084280061508565</v>
      </c>
      <c r="AO13" s="509">
        <f t="shared" si="14"/>
        <v>8.084280061508565</v>
      </c>
      <c r="AP13" s="509">
        <f t="shared" si="14"/>
        <v>8.084280061508565</v>
      </c>
      <c r="AQ13" s="509">
        <f t="shared" si="14"/>
        <v>8.084280061508565</v>
      </c>
      <c r="AR13" s="509">
        <f t="shared" si="14"/>
        <v>8.084280061508565</v>
      </c>
      <c r="AS13" s="509">
        <f t="shared" si="14"/>
        <v>8.084280061508565</v>
      </c>
      <c r="AT13" s="509">
        <f t="shared" si="14"/>
        <v>8.084280061508565</v>
      </c>
      <c r="AU13" s="509">
        <f t="shared" si="14"/>
        <v>8.084280061508565</v>
      </c>
      <c r="AV13" s="509">
        <f t="shared" si="14"/>
        <v>8.084280061508565</v>
      </c>
      <c r="AW13" s="509">
        <f t="shared" si="14"/>
        <v>8.084280061508565</v>
      </c>
      <c r="AX13" s="509">
        <f t="shared" si="14"/>
        <v>8.084280061508565</v>
      </c>
      <c r="AY13" s="509">
        <f t="shared" si="14"/>
        <v>8.084280061508565</v>
      </c>
      <c r="AZ13" s="509">
        <f t="shared" si="14"/>
        <v>8.084280061508565</v>
      </c>
      <c r="BA13" s="509">
        <f t="shared" si="14"/>
        <v>8.084280061508565</v>
      </c>
      <c r="BB13" s="509">
        <f t="shared" si="14"/>
        <v>8.084280061508565</v>
      </c>
      <c r="BC13" s="509">
        <f t="shared" si="14"/>
        <v>8.084280061508565</v>
      </c>
      <c r="BD13" s="509">
        <f t="shared" si="14"/>
        <v>8.084280061508565</v>
      </c>
      <c r="BE13" s="509">
        <f t="shared" si="14"/>
        <v>8.084280061508565</v>
      </c>
      <c r="BF13" s="509">
        <f t="shared" si="14"/>
        <v>8.084280061508565</v>
      </c>
      <c r="BG13" s="509">
        <f t="shared" si="14"/>
        <v>8.084280061508565</v>
      </c>
      <c r="BH13" s="509">
        <f t="shared" si="14"/>
        <v>8.084280061508565</v>
      </c>
      <c r="BI13" s="509">
        <f t="shared" si="14"/>
        <v>8.084280061508565</v>
      </c>
      <c r="BJ13" s="509">
        <f t="shared" si="14"/>
        <v>8.084280061508565</v>
      </c>
      <c r="BK13" s="509">
        <f t="shared" si="14"/>
        <v>8.084280061508565</v>
      </c>
      <c r="BL13" s="509">
        <f t="shared" si="14"/>
        <v>8.084280061508565</v>
      </c>
      <c r="BM13" s="510">
        <f t="shared" si="14"/>
        <v>8.084280061508565</v>
      </c>
      <c r="BN13" s="510">
        <f t="shared" si="14"/>
        <v>8.084280061508565</v>
      </c>
      <c r="BO13" s="510">
        <f t="shared" si="14"/>
        <v>8.084280061508565</v>
      </c>
      <c r="BP13" s="510">
        <f t="shared" si="14"/>
        <v>8.084280061508565</v>
      </c>
      <c r="BQ13" s="510">
        <f t="shared" si="14"/>
        <v>8.084280061508565</v>
      </c>
      <c r="BR13" s="510">
        <f t="shared" si="14"/>
        <v>8.084280061508565</v>
      </c>
    </row>
    <row r="14" spans="1:70" s="2" customFormat="1">
      <c r="A14" s="446">
        <v>0</v>
      </c>
      <c r="B14" s="493" t="s">
        <v>447</v>
      </c>
      <c r="C14" s="491" t="s">
        <v>448</v>
      </c>
      <c r="D14" s="491" t="s">
        <v>445</v>
      </c>
      <c r="E14" s="501">
        <v>6.38</v>
      </c>
      <c r="F14" s="447">
        <f>E14*(1+EIA_AEO_OilForecast_2026!D$16)</f>
        <v>4.88548967157136</v>
      </c>
      <c r="G14" s="447">
        <f>F14*(1+EIA_AEO_OilForecast_2026!E$16)</f>
        <v>5.5593156889244941</v>
      </c>
      <c r="H14" s="447">
        <f>G14*(1+EIA_AEO_OilForecast_2026!F$16)</f>
        <v>5.9574086524187093</v>
      </c>
      <c r="I14" s="447">
        <f>H14*(1+EIA_AEO_OilForecast_2026!G$16)</f>
        <v>6.2116047514150212</v>
      </c>
      <c r="J14" s="447">
        <f>I14*(1+EIA_AEO_OilForecast_2026!H$16)</f>
        <v>6.3770599197031421</v>
      </c>
      <c r="K14" s="447">
        <f>J14*(1+EIA_AEO_OilForecast_2026!I$16)</f>
        <v>6.2968208566577255</v>
      </c>
      <c r="L14" s="447">
        <f>K14*(1+EIA_AEO_OilForecast_2026!J$16)</f>
        <v>6.3629767764331939</v>
      </c>
      <c r="M14" s="447">
        <f>L14*(1+EIA_AEO_OilForecast_2026!K$16)</f>
        <v>6.4987121809397594</v>
      </c>
      <c r="N14" s="447">
        <f>M14*(1+EIA_AEO_OilForecast_2026!L$16)</f>
        <v>6.6244296501306428</v>
      </c>
      <c r="O14" s="447">
        <f>N14*(1+EIA_AEO_OilForecast_2026!M$16)</f>
        <v>6.6807208963872622</v>
      </c>
      <c r="P14" s="447">
        <f>O14*(1+EIA_AEO_OilForecast_2026!N$16)</f>
        <v>6.772014003253485</v>
      </c>
      <c r="Q14" s="447">
        <f>P14*(1+EIA_AEO_OilForecast_2026!O$16)</f>
        <v>6.8689004312227349</v>
      </c>
      <c r="R14" s="447">
        <f>Q14*(1+EIA_AEO_OilForecast_2026!P$16)</f>
        <v>6.9518291653544635</v>
      </c>
      <c r="S14" s="447">
        <f>R14*(1+EIA_AEO_OilForecast_2026!Q$16)</f>
        <v>6.9966837519179226</v>
      </c>
      <c r="T14" s="447">
        <f>S14*(1+EIA_AEO_OilForecast_2026!R$16)</f>
        <v>7.0632946584717269</v>
      </c>
      <c r="U14" s="447">
        <f>T14*(1+EIA_AEO_OilForecast_2026!S$16)</f>
        <v>7.1533782212787091</v>
      </c>
      <c r="V14" s="447">
        <f>U14*(1+EIA_AEO_OilForecast_2026!T$16)</f>
        <v>7.1899678349311813</v>
      </c>
      <c r="W14" s="447">
        <f>V14*(1+EIA_AEO_OilForecast_2026!U$16)</f>
        <v>7.2750484038628178</v>
      </c>
      <c r="X14" s="447">
        <f>W14*(1+EIA_AEO_OilForecast_2026!V$16)</f>
        <v>7.3684118670529335</v>
      </c>
      <c r="Y14" s="447">
        <f>X14*(1+EIA_AEO_OilForecast_2026!W$16)</f>
        <v>7.5735285442287479</v>
      </c>
      <c r="Z14" s="447">
        <f>Y14*(1+EIA_AEO_OilForecast_2026!X$16)</f>
        <v>7.6920091186831954</v>
      </c>
      <c r="AA14" s="447">
        <f>Z14*(1+EIA_AEO_OilForecast_2026!Y$16)</f>
        <v>7.8086218578334652</v>
      </c>
      <c r="AB14" s="447">
        <f>AA14*(1+EIA_AEO_OilForecast_2026!Z$16)</f>
        <v>7.9342078058785654</v>
      </c>
      <c r="AC14" s="447">
        <f>AB14*(1+EIA_AEO_OilForecast_2026!AA$16)</f>
        <v>8.0323926991284793</v>
      </c>
      <c r="AD14" s="447">
        <f>AC14*(1+EIA_AEO_OilForecast_2026!AB$16)</f>
        <v>8.1869375860991518</v>
      </c>
      <c r="AE14" s="511">
        <f t="shared" si="13"/>
        <v>8.1869375860991518</v>
      </c>
      <c r="AF14" s="511">
        <f t="shared" si="14"/>
        <v>8.1869375860991518</v>
      </c>
      <c r="AG14" s="511">
        <f t="shared" si="14"/>
        <v>8.1869375860991518</v>
      </c>
      <c r="AH14" s="511">
        <f t="shared" si="14"/>
        <v>8.1869375860991518</v>
      </c>
      <c r="AI14" s="511">
        <f t="shared" si="14"/>
        <v>8.1869375860991518</v>
      </c>
      <c r="AJ14" s="511">
        <f t="shared" si="14"/>
        <v>8.1869375860991518</v>
      </c>
      <c r="AK14" s="511">
        <f t="shared" si="14"/>
        <v>8.1869375860991518</v>
      </c>
      <c r="AL14" s="511">
        <f t="shared" si="14"/>
        <v>8.1869375860991518</v>
      </c>
      <c r="AM14" s="511">
        <f t="shared" si="14"/>
        <v>8.1869375860991518</v>
      </c>
      <c r="AN14" s="511">
        <f t="shared" si="14"/>
        <v>8.1869375860991518</v>
      </c>
      <c r="AO14" s="511">
        <f t="shared" si="14"/>
        <v>8.1869375860991518</v>
      </c>
      <c r="AP14" s="511">
        <f t="shared" si="14"/>
        <v>8.1869375860991518</v>
      </c>
      <c r="AQ14" s="511">
        <f t="shared" si="14"/>
        <v>8.1869375860991518</v>
      </c>
      <c r="AR14" s="511">
        <f t="shared" si="14"/>
        <v>8.1869375860991518</v>
      </c>
      <c r="AS14" s="511">
        <f t="shared" si="14"/>
        <v>8.1869375860991518</v>
      </c>
      <c r="AT14" s="511">
        <f t="shared" si="14"/>
        <v>8.1869375860991518</v>
      </c>
      <c r="AU14" s="511">
        <f t="shared" si="14"/>
        <v>8.1869375860991518</v>
      </c>
      <c r="AV14" s="511">
        <f t="shared" si="14"/>
        <v>8.1869375860991518</v>
      </c>
      <c r="AW14" s="511">
        <f t="shared" si="14"/>
        <v>8.1869375860991518</v>
      </c>
      <c r="AX14" s="511">
        <f t="shared" si="14"/>
        <v>8.1869375860991518</v>
      </c>
      <c r="AY14" s="511">
        <f t="shared" si="14"/>
        <v>8.1869375860991518</v>
      </c>
      <c r="AZ14" s="511">
        <f t="shared" si="14"/>
        <v>8.1869375860991518</v>
      </c>
      <c r="BA14" s="511">
        <f t="shared" si="14"/>
        <v>8.1869375860991518</v>
      </c>
      <c r="BB14" s="511">
        <f t="shared" si="14"/>
        <v>8.1869375860991518</v>
      </c>
      <c r="BC14" s="511">
        <f t="shared" si="14"/>
        <v>8.1869375860991518</v>
      </c>
      <c r="BD14" s="511">
        <f t="shared" si="14"/>
        <v>8.1869375860991518</v>
      </c>
      <c r="BE14" s="511">
        <f t="shared" si="14"/>
        <v>8.1869375860991518</v>
      </c>
      <c r="BF14" s="511">
        <f t="shared" si="14"/>
        <v>8.1869375860991518</v>
      </c>
      <c r="BG14" s="511">
        <f t="shared" si="14"/>
        <v>8.1869375860991518</v>
      </c>
      <c r="BH14" s="511">
        <f t="shared" si="14"/>
        <v>8.1869375860991518</v>
      </c>
      <c r="BI14" s="511">
        <f t="shared" si="14"/>
        <v>8.1869375860991518</v>
      </c>
      <c r="BJ14" s="511">
        <f t="shared" si="14"/>
        <v>8.1869375860991518</v>
      </c>
      <c r="BK14" s="511">
        <f t="shared" si="14"/>
        <v>8.1869375860991518</v>
      </c>
      <c r="BL14" s="511">
        <f t="shared" si="14"/>
        <v>8.1869375860991518</v>
      </c>
      <c r="BM14" s="512">
        <f t="shared" si="14"/>
        <v>8.1869375860991518</v>
      </c>
      <c r="BN14" s="512">
        <f t="shared" si="14"/>
        <v>8.1869375860991518</v>
      </c>
      <c r="BO14" s="512">
        <f t="shared" si="14"/>
        <v>8.1869375860991518</v>
      </c>
      <c r="BP14" s="512">
        <f t="shared" si="14"/>
        <v>8.1869375860991518</v>
      </c>
      <c r="BQ14" s="512">
        <f t="shared" si="14"/>
        <v>8.1869375860991518</v>
      </c>
      <c r="BR14" s="512">
        <f t="shared" si="14"/>
        <v>8.1869375860991518</v>
      </c>
    </row>
    <row r="15" spans="1:70" s="2" customFormat="1">
      <c r="A15" s="448">
        <v>0</v>
      </c>
      <c r="B15" s="494" t="s">
        <v>449</v>
      </c>
      <c r="C15" s="492" t="s">
        <v>450</v>
      </c>
      <c r="D15" s="492" t="s">
        <v>445</v>
      </c>
      <c r="E15" s="500">
        <v>3.24</v>
      </c>
      <c r="F15" s="445">
        <f>E15*(1+EIA_AEO_OilForecast_2026!D$16)</f>
        <v>2.4810323723967409</v>
      </c>
      <c r="G15" s="445">
        <f>F15*(1+EIA_AEO_OilForecast_2026!E$16)</f>
        <v>2.8232261492343826</v>
      </c>
      <c r="H15" s="445">
        <f>G15*(1+EIA_AEO_OilForecast_2026!F$16)</f>
        <v>3.0253924817925735</v>
      </c>
      <c r="I15" s="445">
        <f>H15*(1+EIA_AEO_OilForecast_2026!G$16)</f>
        <v>3.1544826637280043</v>
      </c>
      <c r="J15" s="445">
        <f>I15*(1+EIA_AEO_OilForecast_2026!H$16)</f>
        <v>3.238506918469934</v>
      </c>
      <c r="K15" s="445">
        <f>J15*(1+EIA_AEO_OilForecast_2026!I$16)</f>
        <v>3.197758554164738</v>
      </c>
      <c r="L15" s="445">
        <f>K15*(1+EIA_AEO_OilForecast_2026!J$16)</f>
        <v>3.2313549773735968</v>
      </c>
      <c r="M15" s="445">
        <f>L15*(1+EIA_AEO_OilForecast_2026!K$16)</f>
        <v>3.3002864367154894</v>
      </c>
      <c r="N15" s="445">
        <f>M15*(1+EIA_AEO_OilForecast_2026!L$16)</f>
        <v>3.364130417934684</v>
      </c>
      <c r="O15" s="445">
        <f>N15*(1+EIA_AEO_OilForecast_2026!M$16)</f>
        <v>3.3927171950305222</v>
      </c>
      <c r="P15" s="445">
        <f>O15*(1+EIA_AEO_OilForecast_2026!N$16)</f>
        <v>3.4390792116835884</v>
      </c>
      <c r="Q15" s="445">
        <f>P15*(1+EIA_AEO_OilForecast_2026!O$16)</f>
        <v>3.4882817236930506</v>
      </c>
      <c r="R15" s="445">
        <f>Q15*(1+EIA_AEO_OilForecast_2026!P$16)</f>
        <v>3.5303960024684113</v>
      </c>
      <c r="S15" s="445">
        <f>R15*(1+EIA_AEO_OilForecast_2026!Q$16)</f>
        <v>3.5531748207232088</v>
      </c>
      <c r="T15" s="445">
        <f>S15*(1+EIA_AEO_OilForecast_2026!R$16)</f>
        <v>3.587002303048338</v>
      </c>
      <c r="U15" s="445">
        <f>T15*(1+EIA_AEO_OilForecast_2026!S$16)</f>
        <v>3.6327500684863669</v>
      </c>
      <c r="V15" s="445">
        <f>U15*(1+EIA_AEO_OilForecast_2026!T$16)</f>
        <v>3.6513316277706944</v>
      </c>
      <c r="W15" s="445">
        <f>V15*(1+EIA_AEO_OilForecast_2026!U$16)</f>
        <v>3.6945386878550992</v>
      </c>
      <c r="X15" s="445">
        <f>W15*(1+EIA_AEO_OilForecast_2026!V$16)</f>
        <v>3.7419521080331517</v>
      </c>
      <c r="Y15" s="445">
        <f>X15*(1+EIA_AEO_OilForecast_2026!W$16)</f>
        <v>3.8461179440910889</v>
      </c>
      <c r="Z15" s="445">
        <f>Y15*(1+EIA_AEO_OilForecast_2026!X$16)</f>
        <v>3.9062867624660744</v>
      </c>
      <c r="AA15" s="445">
        <f>Z15*(1+EIA_AEO_OilForecast_2026!Y$16)</f>
        <v>3.9655070249812585</v>
      </c>
      <c r="AB15" s="445">
        <f>AA15*(1+EIA_AEO_OilForecast_2026!Z$16)</f>
        <v>4.0292842148975794</v>
      </c>
      <c r="AC15" s="445">
        <f>AB15*(1+EIA_AEO_OilForecast_2026!AA$16)</f>
        <v>4.0791461356075667</v>
      </c>
      <c r="AD15" s="445">
        <f>AC15*(1+EIA_AEO_OilForecast_2026!AB$16)</f>
        <v>4.1576297459186922</v>
      </c>
      <c r="AE15" s="509">
        <f t="shared" si="13"/>
        <v>4.1576297459186922</v>
      </c>
      <c r="AF15" s="509">
        <f t="shared" si="14"/>
        <v>4.1576297459186922</v>
      </c>
      <c r="AG15" s="509">
        <f t="shared" si="14"/>
        <v>4.1576297459186922</v>
      </c>
      <c r="AH15" s="509">
        <f t="shared" si="14"/>
        <v>4.1576297459186922</v>
      </c>
      <c r="AI15" s="509">
        <f t="shared" si="14"/>
        <v>4.1576297459186922</v>
      </c>
      <c r="AJ15" s="509">
        <f t="shared" si="14"/>
        <v>4.1576297459186922</v>
      </c>
      <c r="AK15" s="509">
        <f t="shared" si="14"/>
        <v>4.1576297459186922</v>
      </c>
      <c r="AL15" s="509">
        <f t="shared" si="14"/>
        <v>4.1576297459186922</v>
      </c>
      <c r="AM15" s="509">
        <f t="shared" si="14"/>
        <v>4.1576297459186922</v>
      </c>
      <c r="AN15" s="509">
        <f t="shared" si="14"/>
        <v>4.1576297459186922</v>
      </c>
      <c r="AO15" s="509">
        <f t="shared" si="14"/>
        <v>4.1576297459186922</v>
      </c>
      <c r="AP15" s="509">
        <f t="shared" si="14"/>
        <v>4.1576297459186922</v>
      </c>
      <c r="AQ15" s="509">
        <f t="shared" si="14"/>
        <v>4.1576297459186922</v>
      </c>
      <c r="AR15" s="509">
        <f t="shared" si="14"/>
        <v>4.1576297459186922</v>
      </c>
      <c r="AS15" s="509">
        <f t="shared" si="14"/>
        <v>4.1576297459186922</v>
      </c>
      <c r="AT15" s="509">
        <f t="shared" si="14"/>
        <v>4.1576297459186922</v>
      </c>
      <c r="AU15" s="509">
        <f t="shared" si="14"/>
        <v>4.1576297459186922</v>
      </c>
      <c r="AV15" s="509">
        <f t="shared" si="14"/>
        <v>4.1576297459186922</v>
      </c>
      <c r="AW15" s="509">
        <f t="shared" si="14"/>
        <v>4.1576297459186922</v>
      </c>
      <c r="AX15" s="509">
        <f t="shared" si="14"/>
        <v>4.1576297459186922</v>
      </c>
      <c r="AY15" s="509">
        <f t="shared" si="14"/>
        <v>4.1576297459186922</v>
      </c>
      <c r="AZ15" s="509">
        <f t="shared" si="14"/>
        <v>4.1576297459186922</v>
      </c>
      <c r="BA15" s="509">
        <f t="shared" si="14"/>
        <v>4.1576297459186922</v>
      </c>
      <c r="BB15" s="509">
        <f t="shared" si="14"/>
        <v>4.1576297459186922</v>
      </c>
      <c r="BC15" s="509">
        <f t="shared" si="14"/>
        <v>4.1576297459186922</v>
      </c>
      <c r="BD15" s="509">
        <f t="shared" si="14"/>
        <v>4.1576297459186922</v>
      </c>
      <c r="BE15" s="509">
        <f t="shared" si="14"/>
        <v>4.1576297459186922</v>
      </c>
      <c r="BF15" s="509">
        <f t="shared" si="14"/>
        <v>4.1576297459186922</v>
      </c>
      <c r="BG15" s="509">
        <f t="shared" si="14"/>
        <v>4.1576297459186922</v>
      </c>
      <c r="BH15" s="509">
        <f t="shared" si="14"/>
        <v>4.1576297459186922</v>
      </c>
      <c r="BI15" s="509">
        <f t="shared" si="14"/>
        <v>4.1576297459186922</v>
      </c>
      <c r="BJ15" s="509">
        <f t="shared" si="14"/>
        <v>4.1576297459186922</v>
      </c>
      <c r="BK15" s="509">
        <f t="shared" si="14"/>
        <v>4.1576297459186922</v>
      </c>
      <c r="BL15" s="509">
        <f t="shared" si="14"/>
        <v>4.1576297459186922</v>
      </c>
      <c r="BM15" s="510">
        <f t="shared" si="14"/>
        <v>4.1576297459186922</v>
      </c>
      <c r="BN15" s="510">
        <f t="shared" si="14"/>
        <v>4.1576297459186922</v>
      </c>
      <c r="BO15" s="510">
        <f t="shared" si="14"/>
        <v>4.1576297459186922</v>
      </c>
      <c r="BP15" s="510">
        <f t="shared" si="14"/>
        <v>4.1576297459186922</v>
      </c>
      <c r="BQ15" s="510">
        <f t="shared" si="14"/>
        <v>4.1576297459186922</v>
      </c>
      <c r="BR15" s="510">
        <f t="shared" si="14"/>
        <v>4.1576297459186922</v>
      </c>
    </row>
    <row r="16" spans="1:70" s="2" customFormat="1">
      <c r="A16" s="446">
        <v>0</v>
      </c>
      <c r="B16" s="493" t="s">
        <v>452</v>
      </c>
      <c r="C16" s="491" t="s">
        <v>453</v>
      </c>
      <c r="D16" s="491" t="s">
        <v>445</v>
      </c>
      <c r="E16" s="501">
        <v>4.6500000000000004</v>
      </c>
      <c r="F16" s="447">
        <f>E16*(1+EIA_AEO_OilForecast_2026!D$16)</f>
        <v>3.560740904828656</v>
      </c>
      <c r="G16" s="447">
        <f>F16*(1+EIA_AEO_OilForecast_2026!E$16)</f>
        <v>4.0518523438086049</v>
      </c>
      <c r="H16" s="447">
        <f>G16*(1+EIA_AEO_OilForecast_2026!F$16)</f>
        <v>4.3419984692393419</v>
      </c>
      <c r="I16" s="447">
        <f>H16*(1+EIA_AEO_OilForecast_2026!G$16)</f>
        <v>4.5272667859059323</v>
      </c>
      <c r="J16" s="447">
        <f>I16*(1+EIA_AEO_OilForecast_2026!H$16)</f>
        <v>4.6478571515077762</v>
      </c>
      <c r="K16" s="447">
        <f>J16*(1+EIA_AEO_OilForecast_2026!I$16)</f>
        <v>4.5893757027364304</v>
      </c>
      <c r="L16" s="447">
        <f>K16*(1+EIA_AEO_OilForecast_2026!J$16)</f>
        <v>4.637592791600996</v>
      </c>
      <c r="M16" s="447">
        <f>L16*(1+EIA_AEO_OilForecast_2026!K$16)</f>
        <v>4.7365222008416747</v>
      </c>
      <c r="N16" s="447">
        <f>M16*(1+EIA_AEO_OilForecast_2026!L$16)</f>
        <v>4.828150136850704</v>
      </c>
      <c r="O16" s="447">
        <f>N16*(1+EIA_AEO_OilForecast_2026!M$16)</f>
        <v>4.869177455830842</v>
      </c>
      <c r="P16" s="447">
        <f>O16*(1+EIA_AEO_OilForecast_2026!N$16)</f>
        <v>4.935715535286632</v>
      </c>
      <c r="Q16" s="447">
        <f>P16*(1+EIA_AEO_OilForecast_2026!O$16)</f>
        <v>5.0063302515965082</v>
      </c>
      <c r="R16" s="447">
        <f>Q16*(1+EIA_AEO_OilForecast_2026!P$16)</f>
        <v>5.0667720405796643</v>
      </c>
      <c r="S16" s="447">
        <f>R16*(1+EIA_AEO_OilForecast_2026!Q$16)</f>
        <v>5.0994638630749751</v>
      </c>
      <c r="T16" s="447">
        <f>S16*(1+EIA_AEO_OilForecast_2026!R$16)</f>
        <v>5.1480125645601147</v>
      </c>
      <c r="U16" s="447">
        <f>T16*(1+EIA_AEO_OilForecast_2026!S$16)</f>
        <v>5.2136690797721004</v>
      </c>
      <c r="V16" s="447">
        <f>U16*(1+EIA_AEO_OilForecast_2026!T$16)</f>
        <v>5.2403370583746076</v>
      </c>
      <c r="W16" s="447">
        <f>V16*(1+EIA_AEO_OilForecast_2026!U$16)</f>
        <v>5.3023471909031512</v>
      </c>
      <c r="X16" s="447">
        <f>W16*(1+EIA_AEO_OilForecast_2026!V$16)</f>
        <v>5.3703942291216524</v>
      </c>
      <c r="Y16" s="447">
        <f>X16*(1+EIA_AEO_OilForecast_2026!W$16)</f>
        <v>5.5198914938344323</v>
      </c>
      <c r="Z16" s="447">
        <f>Y16*(1+EIA_AEO_OilForecast_2026!X$16)</f>
        <v>5.6062448905763098</v>
      </c>
      <c r="AA16" s="447">
        <f>Z16*(1+EIA_AEO_OilForecast_2026!Y$16)</f>
        <v>5.6912369340008802</v>
      </c>
      <c r="AB16" s="447">
        <f>AA16*(1+EIA_AEO_OilForecast_2026!Z$16)</f>
        <v>5.7827690121215252</v>
      </c>
      <c r="AC16" s="447">
        <f>AB16*(1+EIA_AEO_OilForecast_2026!AA$16)</f>
        <v>5.854330102029377</v>
      </c>
      <c r="AD16" s="447">
        <f>AC16*(1+EIA_AEO_OilForecast_2026!AB$16)</f>
        <v>5.9669686168277511</v>
      </c>
      <c r="AE16" s="511">
        <f t="shared" si="13"/>
        <v>5.9669686168277511</v>
      </c>
      <c r="AF16" s="511">
        <f t="shared" si="14"/>
        <v>5.9669686168277511</v>
      </c>
      <c r="AG16" s="511">
        <f t="shared" si="14"/>
        <v>5.9669686168277511</v>
      </c>
      <c r="AH16" s="511">
        <f t="shared" si="14"/>
        <v>5.9669686168277511</v>
      </c>
      <c r="AI16" s="511">
        <f t="shared" si="14"/>
        <v>5.9669686168277511</v>
      </c>
      <c r="AJ16" s="511">
        <f t="shared" si="14"/>
        <v>5.9669686168277511</v>
      </c>
      <c r="AK16" s="511">
        <f t="shared" si="14"/>
        <v>5.9669686168277511</v>
      </c>
      <c r="AL16" s="511">
        <f t="shared" si="14"/>
        <v>5.9669686168277511</v>
      </c>
      <c r="AM16" s="511">
        <f t="shared" si="14"/>
        <v>5.9669686168277511</v>
      </c>
      <c r="AN16" s="511">
        <f t="shared" si="14"/>
        <v>5.9669686168277511</v>
      </c>
      <c r="AO16" s="511">
        <f t="shared" si="14"/>
        <v>5.9669686168277511</v>
      </c>
      <c r="AP16" s="511">
        <f t="shared" si="14"/>
        <v>5.9669686168277511</v>
      </c>
      <c r="AQ16" s="511">
        <f t="shared" si="14"/>
        <v>5.9669686168277511</v>
      </c>
      <c r="AR16" s="511">
        <f t="shared" si="14"/>
        <v>5.9669686168277511</v>
      </c>
      <c r="AS16" s="511">
        <f t="shared" si="14"/>
        <v>5.9669686168277511</v>
      </c>
      <c r="AT16" s="511">
        <f t="shared" si="14"/>
        <v>5.9669686168277511</v>
      </c>
      <c r="AU16" s="511">
        <f t="shared" si="14"/>
        <v>5.9669686168277511</v>
      </c>
      <c r="AV16" s="511">
        <f t="shared" si="14"/>
        <v>5.9669686168277511</v>
      </c>
      <c r="AW16" s="511">
        <f t="shared" si="14"/>
        <v>5.9669686168277511</v>
      </c>
      <c r="AX16" s="511">
        <f t="shared" si="14"/>
        <v>5.9669686168277511</v>
      </c>
      <c r="AY16" s="511">
        <f t="shared" si="14"/>
        <v>5.9669686168277511</v>
      </c>
      <c r="AZ16" s="511">
        <f t="shared" si="14"/>
        <v>5.9669686168277511</v>
      </c>
      <c r="BA16" s="511">
        <f t="shared" si="14"/>
        <v>5.9669686168277511</v>
      </c>
      <c r="BB16" s="511">
        <f t="shared" si="14"/>
        <v>5.9669686168277511</v>
      </c>
      <c r="BC16" s="511">
        <f t="shared" si="14"/>
        <v>5.9669686168277511</v>
      </c>
      <c r="BD16" s="511">
        <f t="shared" si="14"/>
        <v>5.9669686168277511</v>
      </c>
      <c r="BE16" s="511">
        <f t="shared" si="14"/>
        <v>5.9669686168277511</v>
      </c>
      <c r="BF16" s="511">
        <f t="shared" si="14"/>
        <v>5.9669686168277511</v>
      </c>
      <c r="BG16" s="511">
        <f t="shared" si="14"/>
        <v>5.9669686168277511</v>
      </c>
      <c r="BH16" s="511">
        <f t="shared" si="14"/>
        <v>5.9669686168277511</v>
      </c>
      <c r="BI16" s="511">
        <f t="shared" si="14"/>
        <v>5.9669686168277511</v>
      </c>
      <c r="BJ16" s="511">
        <f t="shared" si="14"/>
        <v>5.9669686168277511</v>
      </c>
      <c r="BK16" s="511">
        <f t="shared" si="14"/>
        <v>5.9669686168277511</v>
      </c>
      <c r="BL16" s="511">
        <f t="shared" si="14"/>
        <v>5.9669686168277511</v>
      </c>
      <c r="BM16" s="512">
        <f t="shared" si="14"/>
        <v>5.9669686168277511</v>
      </c>
      <c r="BN16" s="512">
        <f t="shared" si="14"/>
        <v>5.9669686168277511</v>
      </c>
      <c r="BO16" s="512">
        <f t="shared" si="14"/>
        <v>5.9669686168277511</v>
      </c>
      <c r="BP16" s="512">
        <f t="shared" si="14"/>
        <v>5.9669686168277511</v>
      </c>
      <c r="BQ16" s="512">
        <f t="shared" si="14"/>
        <v>5.9669686168277511</v>
      </c>
      <c r="BR16" s="512">
        <f t="shared" si="14"/>
        <v>5.9669686168277511</v>
      </c>
    </row>
    <row r="17" spans="1:70" s="2" customFormat="1">
      <c r="A17" s="448">
        <v>0</v>
      </c>
      <c r="B17" s="494" t="s">
        <v>441</v>
      </c>
      <c r="C17" s="492" t="s">
        <v>454</v>
      </c>
      <c r="D17" s="492" t="s">
        <v>445</v>
      </c>
      <c r="E17" s="500">
        <v>4.09</v>
      </c>
      <c r="F17" s="445">
        <f>E17*(1+EIA_AEO_OilForecast_2026!D$16)</f>
        <v>3.1319204947847745</v>
      </c>
      <c r="G17" s="445">
        <f>F17*(1+EIA_AEO_OilForecast_2026!E$16)</f>
        <v>3.5638873303606866</v>
      </c>
      <c r="H17" s="445">
        <f>G17*(1+EIA_AEO_OilForecast_2026!F$16)</f>
        <v>3.8190911267072916</v>
      </c>
      <c r="I17" s="445">
        <f>H17*(1+EIA_AEO_OilForecast_2026!G$16)</f>
        <v>3.9820475600764005</v>
      </c>
      <c r="J17" s="445">
        <f>I17*(1+EIA_AEO_OilForecast_2026!H$16)</f>
        <v>4.0881152149821078</v>
      </c>
      <c r="K17" s="445">
        <f>J17*(1+EIA_AEO_OilForecast_2026!I$16)</f>
        <v>4.0366766933746225</v>
      </c>
      <c r="L17" s="445">
        <f>K17*(1+EIA_AEO_OilForecast_2026!J$16)</f>
        <v>4.079086993042595</v>
      </c>
      <c r="M17" s="445">
        <f>L17*(1+EIA_AEO_OilForecast_2026!K$16)</f>
        <v>4.1661023228908478</v>
      </c>
      <c r="N17" s="445">
        <f>M17*(1+EIA_AEO_OilForecast_2026!L$16)</f>
        <v>4.2466954967138433</v>
      </c>
      <c r="O17" s="445">
        <f>N17*(1+EIA_AEO_OilForecast_2026!M$16)</f>
        <v>4.2827818912576632</v>
      </c>
      <c r="P17" s="445">
        <f>O17*(1+EIA_AEO_OilForecast_2026!N$16)</f>
        <v>4.3413067826499594</v>
      </c>
      <c r="Q17" s="445">
        <f>P17*(1+EIA_AEO_OilForecast_2026!O$16)</f>
        <v>4.4034173610816572</v>
      </c>
      <c r="R17" s="445">
        <f>Q17*(1+EIA_AEO_OilForecast_2026!P$16)</f>
        <v>4.4565801389184552</v>
      </c>
      <c r="S17" s="445">
        <f>R17*(1+EIA_AEO_OilForecast_2026!Q$16)</f>
        <v>4.4853348817154064</v>
      </c>
      <c r="T17" s="445">
        <f>S17*(1+EIA_AEO_OilForecast_2026!R$16)</f>
        <v>4.5280368578603998</v>
      </c>
      <c r="U17" s="445">
        <f>T17*(1+EIA_AEO_OilForecast_2026!S$16)</f>
        <v>4.5857863518855657</v>
      </c>
      <c r="V17" s="445">
        <f>U17*(1+EIA_AEO_OilForecast_2026!T$16)</f>
        <v>4.6092427029574488</v>
      </c>
      <c r="W17" s="445">
        <f>V17*(1+EIA_AEO_OilForecast_2026!U$16)</f>
        <v>4.663784948557824</v>
      </c>
      <c r="X17" s="445">
        <f>W17*(1+EIA_AEO_OilForecast_2026!V$16)</f>
        <v>4.7236370746467848</v>
      </c>
      <c r="Y17" s="445">
        <f>X17*(1+EIA_AEO_OilForecast_2026!W$16)</f>
        <v>4.8551303676952298</v>
      </c>
      <c r="Z17" s="445">
        <f>Y17*(1+EIA_AEO_OilForecast_2026!X$16)</f>
        <v>4.9310842155821719</v>
      </c>
      <c r="AA17" s="445">
        <f>Z17*(1+EIA_AEO_OilForecast_2026!Y$16)</f>
        <v>5.0058406580781911</v>
      </c>
      <c r="AB17" s="445">
        <f>AA17*(1+EIA_AEO_OilForecast_2026!Z$16)</f>
        <v>5.0863495181886078</v>
      </c>
      <c r="AC17" s="445">
        <f>AB17*(1+EIA_AEO_OilForecast_2026!AA$16)</f>
        <v>5.1492924983441162</v>
      </c>
      <c r="AD17" s="445">
        <f>AC17*(1+EIA_AEO_OilForecast_2026!AB$16)</f>
        <v>5.2483659446936546</v>
      </c>
      <c r="AE17" s="509">
        <f t="shared" si="13"/>
        <v>5.2483659446936546</v>
      </c>
      <c r="AF17" s="509">
        <f t="shared" si="14"/>
        <v>5.2483659446936546</v>
      </c>
      <c r="AG17" s="509">
        <f t="shared" si="14"/>
        <v>5.2483659446936546</v>
      </c>
      <c r="AH17" s="509">
        <f t="shared" si="14"/>
        <v>5.2483659446936546</v>
      </c>
      <c r="AI17" s="509">
        <f t="shared" si="14"/>
        <v>5.2483659446936546</v>
      </c>
      <c r="AJ17" s="509">
        <f t="shared" si="14"/>
        <v>5.2483659446936546</v>
      </c>
      <c r="AK17" s="509">
        <f t="shared" si="14"/>
        <v>5.2483659446936546</v>
      </c>
      <c r="AL17" s="509">
        <f t="shared" si="14"/>
        <v>5.2483659446936546</v>
      </c>
      <c r="AM17" s="509">
        <f t="shared" si="14"/>
        <v>5.2483659446936546</v>
      </c>
      <c r="AN17" s="509">
        <f t="shared" si="14"/>
        <v>5.2483659446936546</v>
      </c>
      <c r="AO17" s="509">
        <f t="shared" si="14"/>
        <v>5.2483659446936546</v>
      </c>
      <c r="AP17" s="509">
        <f t="shared" si="14"/>
        <v>5.2483659446936546</v>
      </c>
      <c r="AQ17" s="509">
        <f t="shared" si="14"/>
        <v>5.2483659446936546</v>
      </c>
      <c r="AR17" s="509">
        <f t="shared" si="14"/>
        <v>5.2483659446936546</v>
      </c>
      <c r="AS17" s="509">
        <f t="shared" si="14"/>
        <v>5.2483659446936546</v>
      </c>
      <c r="AT17" s="509">
        <f t="shared" si="14"/>
        <v>5.2483659446936546</v>
      </c>
      <c r="AU17" s="509">
        <f t="shared" si="14"/>
        <v>5.2483659446936546</v>
      </c>
      <c r="AV17" s="509">
        <f t="shared" si="14"/>
        <v>5.2483659446936546</v>
      </c>
      <c r="AW17" s="509">
        <f t="shared" si="14"/>
        <v>5.2483659446936546</v>
      </c>
      <c r="AX17" s="509">
        <f t="shared" si="14"/>
        <v>5.2483659446936546</v>
      </c>
      <c r="AY17" s="509">
        <f t="shared" si="14"/>
        <v>5.2483659446936546</v>
      </c>
      <c r="AZ17" s="509">
        <f t="shared" si="14"/>
        <v>5.2483659446936546</v>
      </c>
      <c r="BA17" s="509">
        <f t="shared" si="14"/>
        <v>5.2483659446936546</v>
      </c>
      <c r="BB17" s="509">
        <f t="shared" si="14"/>
        <v>5.2483659446936546</v>
      </c>
      <c r="BC17" s="509">
        <f t="shared" si="14"/>
        <v>5.2483659446936546</v>
      </c>
      <c r="BD17" s="509">
        <f t="shared" si="14"/>
        <v>5.2483659446936546</v>
      </c>
      <c r="BE17" s="509">
        <f t="shared" si="14"/>
        <v>5.2483659446936546</v>
      </c>
      <c r="BF17" s="509">
        <f t="shared" si="14"/>
        <v>5.2483659446936546</v>
      </c>
      <c r="BG17" s="509">
        <f t="shared" si="14"/>
        <v>5.2483659446936546</v>
      </c>
      <c r="BH17" s="509">
        <f t="shared" si="14"/>
        <v>5.2483659446936546</v>
      </c>
      <c r="BI17" s="509">
        <f t="shared" si="14"/>
        <v>5.2483659446936546</v>
      </c>
      <c r="BJ17" s="509">
        <f t="shared" si="14"/>
        <v>5.2483659446936546</v>
      </c>
      <c r="BK17" s="509">
        <f t="shared" si="14"/>
        <v>5.2483659446936546</v>
      </c>
      <c r="BL17" s="509">
        <f t="shared" si="14"/>
        <v>5.2483659446936546</v>
      </c>
      <c r="BM17" s="510">
        <f t="shared" si="14"/>
        <v>5.2483659446936546</v>
      </c>
      <c r="BN17" s="510">
        <f t="shared" si="14"/>
        <v>5.2483659446936546</v>
      </c>
      <c r="BO17" s="510">
        <f t="shared" si="14"/>
        <v>5.2483659446936546</v>
      </c>
      <c r="BP17" s="510">
        <f t="shared" si="14"/>
        <v>5.2483659446936546</v>
      </c>
      <c r="BQ17" s="510">
        <f t="shared" si="14"/>
        <v>5.2483659446936546</v>
      </c>
      <c r="BR17" s="510">
        <f t="shared" si="14"/>
        <v>5.2483659446936546</v>
      </c>
    </row>
    <row r="18" spans="1:70" s="2" customFormat="1">
      <c r="A18" s="446">
        <v>0</v>
      </c>
      <c r="B18" s="493" t="s">
        <v>455</v>
      </c>
      <c r="C18" s="491" t="s">
        <v>456</v>
      </c>
      <c r="D18" s="495" t="s">
        <v>445</v>
      </c>
      <c r="E18" s="501">
        <v>7.77</v>
      </c>
      <c r="F18" s="447">
        <f>E18*(1+EIA_AEO_OilForecast_2026!D$16)</f>
        <v>5.9498831893588502</v>
      </c>
      <c r="G18" s="447">
        <f>F18*(1+EIA_AEO_OilForecast_2026!E$16)</f>
        <v>6.7705145615898612</v>
      </c>
      <c r="H18" s="447">
        <f>G18*(1+EIA_AEO_OilForecast_2026!F$16)</f>
        <v>7.2553393776321888</v>
      </c>
      <c r="I18" s="447">
        <f>H18*(1+EIA_AEO_OilForecast_2026!G$16)</f>
        <v>7.5649167583847499</v>
      </c>
      <c r="J18" s="447">
        <f>I18*(1+EIA_AEO_OilForecast_2026!H$16)</f>
        <v>7.7664193692936365</v>
      </c>
      <c r="K18" s="447">
        <f>J18*(1+EIA_AEO_OilForecast_2026!I$16)</f>
        <v>7.6686987548950647</v>
      </c>
      <c r="L18" s="447">
        <f>K18*(1+EIA_AEO_OilForecast_2026!J$16)</f>
        <v>7.7492679549977908</v>
      </c>
      <c r="M18" s="447">
        <f>L18*(1+EIA_AEO_OilForecast_2026!K$16)</f>
        <v>7.914575806567699</v>
      </c>
      <c r="N18" s="447">
        <f>M18*(1+EIA_AEO_OilForecast_2026!L$16)</f>
        <v>8.0676831318989155</v>
      </c>
      <c r="O18" s="447">
        <f>N18*(1+EIA_AEO_OilForecast_2026!M$16)</f>
        <v>8.1362384584528229</v>
      </c>
      <c r="P18" s="447">
        <f>O18*(1+EIA_AEO_OilForecast_2026!N$16)</f>
        <v>8.2474214428337866</v>
      </c>
      <c r="Q18" s="447">
        <f>P18*(1+EIA_AEO_OilForecast_2026!O$16)</f>
        <v>8.3654163558935153</v>
      </c>
      <c r="R18" s="447">
        <f>Q18*(1+EIA_AEO_OilForecast_2026!P$16)</f>
        <v>8.4664126355492417</v>
      </c>
      <c r="S18" s="447">
        <f>R18*(1+EIA_AEO_OilForecast_2026!Q$16)</f>
        <v>8.5210396163639874</v>
      </c>
      <c r="T18" s="447">
        <f>S18*(1+EIA_AEO_OilForecast_2026!R$16)</f>
        <v>8.6021629304585101</v>
      </c>
      <c r="U18" s="447">
        <f>T18*(1+EIA_AEO_OilForecast_2026!S$16)</f>
        <v>8.7118728494256352</v>
      </c>
      <c r="V18" s="447">
        <f>U18*(1+EIA_AEO_OilForecast_2026!T$16)</f>
        <v>8.7564341814130504</v>
      </c>
      <c r="W18" s="447">
        <f>V18*(1+EIA_AEO_OilForecast_2026!U$16)</f>
        <v>8.8600511125413917</v>
      </c>
      <c r="X18" s="447">
        <f>W18*(1+EIA_AEO_OilForecast_2026!V$16)</f>
        <v>8.9737555183387574</v>
      </c>
      <c r="Y18" s="447">
        <f>X18*(1+EIA_AEO_OilForecast_2026!W$16)</f>
        <v>9.2235606251814026</v>
      </c>
      <c r="Z18" s="447">
        <f>Y18*(1+EIA_AEO_OilForecast_2026!X$16)</f>
        <v>9.3678543655436375</v>
      </c>
      <c r="AA18" s="447">
        <f>Z18*(1+EIA_AEO_OilForecast_2026!Y$16)</f>
        <v>9.5098733284272736</v>
      </c>
      <c r="AB18" s="447">
        <f>AA18*(1+EIA_AEO_OilForecast_2026!Z$16)</f>
        <v>9.6628204783191904</v>
      </c>
      <c r="AC18" s="447">
        <f>AB18*(1+EIA_AEO_OilForecast_2026!AA$16)</f>
        <v>9.7823967511329553</v>
      </c>
      <c r="AD18" s="447">
        <f>AC18*(1+EIA_AEO_OilForecast_2026!AB$16)</f>
        <v>9.9706120758605614</v>
      </c>
      <c r="AE18" s="511">
        <f t="shared" si="13"/>
        <v>9.9706120758605614</v>
      </c>
      <c r="AF18" s="511">
        <f t="shared" si="14"/>
        <v>9.9706120758605614</v>
      </c>
      <c r="AG18" s="511">
        <f t="shared" si="14"/>
        <v>9.9706120758605614</v>
      </c>
      <c r="AH18" s="511">
        <f t="shared" si="14"/>
        <v>9.9706120758605614</v>
      </c>
      <c r="AI18" s="511">
        <f t="shared" si="14"/>
        <v>9.9706120758605614</v>
      </c>
      <c r="AJ18" s="511">
        <f t="shared" si="14"/>
        <v>9.9706120758605614</v>
      </c>
      <c r="AK18" s="511">
        <f t="shared" si="14"/>
        <v>9.9706120758605614</v>
      </c>
      <c r="AL18" s="511">
        <f t="shared" si="14"/>
        <v>9.9706120758605614</v>
      </c>
      <c r="AM18" s="511">
        <f t="shared" si="14"/>
        <v>9.9706120758605614</v>
      </c>
      <c r="AN18" s="511">
        <f t="shared" si="14"/>
        <v>9.9706120758605614</v>
      </c>
      <c r="AO18" s="511">
        <f t="shared" si="14"/>
        <v>9.9706120758605614</v>
      </c>
      <c r="AP18" s="511">
        <f t="shared" si="14"/>
        <v>9.9706120758605614</v>
      </c>
      <c r="AQ18" s="511">
        <f t="shared" si="14"/>
        <v>9.9706120758605614</v>
      </c>
      <c r="AR18" s="511">
        <f t="shared" si="14"/>
        <v>9.9706120758605614</v>
      </c>
      <c r="AS18" s="511">
        <f t="shared" si="14"/>
        <v>9.9706120758605614</v>
      </c>
      <c r="AT18" s="511">
        <f t="shared" si="14"/>
        <v>9.9706120758605614</v>
      </c>
      <c r="AU18" s="511">
        <f t="shared" si="14"/>
        <v>9.9706120758605614</v>
      </c>
      <c r="AV18" s="511">
        <f t="shared" si="14"/>
        <v>9.9706120758605614</v>
      </c>
      <c r="AW18" s="511">
        <f t="shared" si="14"/>
        <v>9.9706120758605614</v>
      </c>
      <c r="AX18" s="511">
        <f t="shared" si="14"/>
        <v>9.9706120758605614</v>
      </c>
      <c r="AY18" s="511">
        <f t="shared" si="14"/>
        <v>9.9706120758605614</v>
      </c>
      <c r="AZ18" s="511">
        <f t="shared" si="14"/>
        <v>9.9706120758605614</v>
      </c>
      <c r="BA18" s="511">
        <f t="shared" si="14"/>
        <v>9.9706120758605614</v>
      </c>
      <c r="BB18" s="511">
        <f t="shared" si="14"/>
        <v>9.9706120758605614</v>
      </c>
      <c r="BC18" s="511">
        <f t="shared" si="14"/>
        <v>9.9706120758605614</v>
      </c>
      <c r="BD18" s="511">
        <f t="shared" si="14"/>
        <v>9.9706120758605614</v>
      </c>
      <c r="BE18" s="511">
        <f t="shared" si="14"/>
        <v>9.9706120758605614</v>
      </c>
      <c r="BF18" s="511">
        <f t="shared" si="14"/>
        <v>9.9706120758605614</v>
      </c>
      <c r="BG18" s="511">
        <f t="shared" si="14"/>
        <v>9.9706120758605614</v>
      </c>
      <c r="BH18" s="511">
        <f t="shared" si="14"/>
        <v>9.9706120758605614</v>
      </c>
      <c r="BI18" s="511">
        <f t="shared" si="14"/>
        <v>9.9706120758605614</v>
      </c>
      <c r="BJ18" s="511">
        <f t="shared" si="14"/>
        <v>9.9706120758605614</v>
      </c>
      <c r="BK18" s="511">
        <f t="shared" si="14"/>
        <v>9.9706120758605614</v>
      </c>
      <c r="BL18" s="511">
        <f t="shared" si="14"/>
        <v>9.9706120758605614</v>
      </c>
      <c r="BM18" s="512">
        <f t="shared" si="14"/>
        <v>9.9706120758605614</v>
      </c>
      <c r="BN18" s="512">
        <f t="shared" si="14"/>
        <v>9.9706120758605614</v>
      </c>
      <c r="BO18" s="512">
        <f t="shared" si="14"/>
        <v>9.9706120758605614</v>
      </c>
      <c r="BP18" s="512">
        <f t="shared" si="14"/>
        <v>9.9706120758605614</v>
      </c>
      <c r="BQ18" s="512">
        <f t="shared" si="14"/>
        <v>9.9706120758605614</v>
      </c>
      <c r="BR18" s="512">
        <f t="shared" si="14"/>
        <v>9.9706120758605614</v>
      </c>
    </row>
    <row r="19" spans="1:70" s="2" customFormat="1">
      <c r="A19" s="448">
        <v>0</v>
      </c>
      <c r="B19" s="494" t="s">
        <v>457</v>
      </c>
      <c r="C19" s="492" t="s">
        <v>458</v>
      </c>
      <c r="D19" s="492" t="s">
        <v>445</v>
      </c>
      <c r="E19" s="500">
        <v>5.33</v>
      </c>
      <c r="F19" s="445">
        <f>E19*(1+EIA_AEO_OilForecast_2026!D$16)</f>
        <v>4.0814514027390825</v>
      </c>
      <c r="G19" s="445">
        <f>F19*(1+EIA_AEO_OilForecast_2026!E$16)</f>
        <v>4.6443812887096474</v>
      </c>
      <c r="H19" s="445">
        <f>G19*(1+EIA_AEO_OilForecast_2026!F$16)</f>
        <v>4.9769573851711151</v>
      </c>
      <c r="I19" s="445">
        <f>H19*(1+EIA_AEO_OilForecast_2026!G$16)</f>
        <v>5.1893187029846484</v>
      </c>
      <c r="J19" s="445">
        <f>I19*(1+EIA_AEO_OilForecast_2026!H$16)</f>
        <v>5.3275437887175139</v>
      </c>
      <c r="K19" s="445">
        <f>J19*(1+EIA_AEO_OilForecast_2026!I$16)</f>
        <v>5.2605102141043361</v>
      </c>
      <c r="L19" s="445">
        <f>K19*(1+EIA_AEO_OilForecast_2026!J$16)</f>
        <v>5.3157784041361928</v>
      </c>
      <c r="M19" s="445">
        <f>L19*(1+EIA_AEO_OilForecast_2026!K$16)</f>
        <v>5.4291749097819606</v>
      </c>
      <c r="N19" s="445">
        <f>M19*(1+EIA_AEO_OilForecast_2026!L$16)</f>
        <v>5.5342021998740307</v>
      </c>
      <c r="O19" s="445">
        <f>N19*(1+EIA_AEO_OilForecast_2026!M$16)</f>
        <v>5.5812292128125547</v>
      </c>
      <c r="P19" s="445">
        <f>O19*(1+EIA_AEO_OilForecast_2026!N$16)</f>
        <v>5.6574975920597286</v>
      </c>
      <c r="Q19" s="445">
        <f>P19*(1+EIA_AEO_OilForecast_2026!O$16)</f>
        <v>5.7384387615073935</v>
      </c>
      <c r="R19" s="445">
        <f>Q19*(1+EIA_AEO_OilForecast_2026!P$16)</f>
        <v>5.8077193497396999</v>
      </c>
      <c r="S19" s="445">
        <f>R19*(1+EIA_AEO_OilForecast_2026!Q$16)</f>
        <v>5.8451919118687341</v>
      </c>
      <c r="T19" s="445">
        <f>S19*(1+EIA_AEO_OilForecast_2026!R$16)</f>
        <v>5.9008402084097646</v>
      </c>
      <c r="U19" s="445">
        <f>T19*(1+EIA_AEO_OilForecast_2026!S$16)</f>
        <v>5.9760981064914604</v>
      </c>
      <c r="V19" s="445">
        <f>U19*(1+EIA_AEO_OilForecast_2026!T$16)</f>
        <v>6.0066659185240114</v>
      </c>
      <c r="W19" s="445">
        <f>V19*(1+EIA_AEO_OilForecast_2026!U$16)</f>
        <v>6.0777441994653314</v>
      </c>
      <c r="X19" s="445">
        <f>W19*(1+EIA_AEO_OilForecast_2026!V$16)</f>
        <v>6.1557422024125596</v>
      </c>
      <c r="Y19" s="445">
        <f>X19*(1+EIA_AEO_OilForecast_2026!W$16)</f>
        <v>6.3271014327177459</v>
      </c>
      <c r="Z19" s="445">
        <f>Y19*(1+EIA_AEO_OilForecast_2026!X$16)</f>
        <v>6.4260828530691887</v>
      </c>
      <c r="AA19" s="445">
        <f>Z19*(1+EIA_AEO_OilForecast_2026!Y$16)</f>
        <v>6.5235038404784271</v>
      </c>
      <c r="AB19" s="445">
        <f>AA19*(1+EIA_AEO_OilForecast_2026!Z$16)</f>
        <v>6.6284212547543495</v>
      </c>
      <c r="AC19" s="445">
        <f>AB19*(1+EIA_AEO_OilForecast_2026!AA$16)</f>
        <v>6.7104471922186182</v>
      </c>
      <c r="AD19" s="445">
        <f>AC19*(1+EIA_AEO_OilForecast_2026!AB$16)</f>
        <v>6.8395575758477225</v>
      </c>
      <c r="AE19" s="509">
        <f t="shared" si="13"/>
        <v>6.8395575758477225</v>
      </c>
      <c r="AF19" s="509">
        <f t="shared" si="14"/>
        <v>6.8395575758477225</v>
      </c>
      <c r="AG19" s="509">
        <f t="shared" si="14"/>
        <v>6.8395575758477225</v>
      </c>
      <c r="AH19" s="509">
        <f t="shared" si="14"/>
        <v>6.8395575758477225</v>
      </c>
      <c r="AI19" s="509">
        <f t="shared" si="14"/>
        <v>6.8395575758477225</v>
      </c>
      <c r="AJ19" s="509">
        <f t="shared" si="14"/>
        <v>6.8395575758477225</v>
      </c>
      <c r="AK19" s="509">
        <f t="shared" si="14"/>
        <v>6.8395575758477225</v>
      </c>
      <c r="AL19" s="509">
        <f t="shared" si="14"/>
        <v>6.8395575758477225</v>
      </c>
      <c r="AM19" s="509">
        <f t="shared" si="14"/>
        <v>6.8395575758477225</v>
      </c>
      <c r="AN19" s="509">
        <f t="shared" si="14"/>
        <v>6.8395575758477225</v>
      </c>
      <c r="AO19" s="509">
        <f t="shared" si="14"/>
        <v>6.8395575758477225</v>
      </c>
      <c r="AP19" s="509">
        <f t="shared" si="14"/>
        <v>6.8395575758477225</v>
      </c>
      <c r="AQ19" s="509">
        <f t="shared" si="14"/>
        <v>6.8395575758477225</v>
      </c>
      <c r="AR19" s="509">
        <f t="shared" si="14"/>
        <v>6.8395575758477225</v>
      </c>
      <c r="AS19" s="509">
        <f t="shared" si="14"/>
        <v>6.8395575758477225</v>
      </c>
      <c r="AT19" s="509">
        <f t="shared" si="14"/>
        <v>6.8395575758477225</v>
      </c>
      <c r="AU19" s="509">
        <f t="shared" si="14"/>
        <v>6.8395575758477225</v>
      </c>
      <c r="AV19" s="509">
        <f t="shared" si="14"/>
        <v>6.8395575758477225</v>
      </c>
      <c r="AW19" s="509">
        <f t="shared" si="14"/>
        <v>6.8395575758477225</v>
      </c>
      <c r="AX19" s="509">
        <f t="shared" ref="AF19:BR21" si="15">$AD19</f>
        <v>6.8395575758477225</v>
      </c>
      <c r="AY19" s="509">
        <f t="shared" si="15"/>
        <v>6.8395575758477225</v>
      </c>
      <c r="AZ19" s="509">
        <f t="shared" si="15"/>
        <v>6.8395575758477225</v>
      </c>
      <c r="BA19" s="509">
        <f t="shared" si="15"/>
        <v>6.8395575758477225</v>
      </c>
      <c r="BB19" s="509">
        <f t="shared" si="15"/>
        <v>6.8395575758477225</v>
      </c>
      <c r="BC19" s="509">
        <f t="shared" si="15"/>
        <v>6.8395575758477225</v>
      </c>
      <c r="BD19" s="509">
        <f t="shared" si="15"/>
        <v>6.8395575758477225</v>
      </c>
      <c r="BE19" s="509">
        <f t="shared" si="15"/>
        <v>6.8395575758477225</v>
      </c>
      <c r="BF19" s="509">
        <f t="shared" si="15"/>
        <v>6.8395575758477225</v>
      </c>
      <c r="BG19" s="509">
        <f t="shared" si="15"/>
        <v>6.8395575758477225</v>
      </c>
      <c r="BH19" s="509">
        <f t="shared" si="15"/>
        <v>6.8395575758477225</v>
      </c>
      <c r="BI19" s="509">
        <f t="shared" si="15"/>
        <v>6.8395575758477225</v>
      </c>
      <c r="BJ19" s="509">
        <f t="shared" si="15"/>
        <v>6.8395575758477225</v>
      </c>
      <c r="BK19" s="509">
        <f t="shared" si="15"/>
        <v>6.8395575758477225</v>
      </c>
      <c r="BL19" s="509">
        <f t="shared" si="15"/>
        <v>6.8395575758477225</v>
      </c>
      <c r="BM19" s="510">
        <f t="shared" si="15"/>
        <v>6.8395575758477225</v>
      </c>
      <c r="BN19" s="510">
        <f t="shared" si="15"/>
        <v>6.8395575758477225</v>
      </c>
      <c r="BO19" s="510">
        <f t="shared" si="15"/>
        <v>6.8395575758477225</v>
      </c>
      <c r="BP19" s="510">
        <f t="shared" si="15"/>
        <v>6.8395575758477225</v>
      </c>
      <c r="BQ19" s="510">
        <f t="shared" si="15"/>
        <v>6.8395575758477225</v>
      </c>
      <c r="BR19" s="510">
        <f t="shared" si="15"/>
        <v>6.8395575758477225</v>
      </c>
    </row>
    <row r="20" spans="1:70" s="2" customFormat="1">
      <c r="A20" s="446">
        <v>0</v>
      </c>
      <c r="B20" s="493" t="s">
        <v>460</v>
      </c>
      <c r="C20" s="491" t="s">
        <v>461</v>
      </c>
      <c r="D20" s="491" t="s">
        <v>445</v>
      </c>
      <c r="E20" s="501">
        <v>4.87</v>
      </c>
      <c r="F20" s="447">
        <f>E20*(1+EIA_AEO_OilForecast_2026!D$16)</f>
        <v>3.7292060659173232</v>
      </c>
      <c r="G20" s="447">
        <f>F20*(1+EIA_AEO_OilForecast_2026!E$16)</f>
        <v>4.2435528848060011</v>
      </c>
      <c r="H20" s="447">
        <f>G20*(1+EIA_AEO_OilForecast_2026!F$16)</f>
        <v>4.5474263538055038</v>
      </c>
      <c r="I20" s="447">
        <f>H20*(1+EIA_AEO_OilForecast_2026!G$16)</f>
        <v>4.7414600531961053</v>
      </c>
      <c r="J20" s="447">
        <f>I20*(1+EIA_AEO_OilForecast_2026!H$16)</f>
        <v>4.867755769428574</v>
      </c>
      <c r="K20" s="447">
        <f>J20*(1+EIA_AEO_OilForecast_2026!I$16)</f>
        <v>4.8065074564142822</v>
      </c>
      <c r="L20" s="447">
        <f>K20*(1+EIA_AEO_OilForecast_2026!J$16)</f>
        <v>4.857005783891795</v>
      </c>
      <c r="M20" s="447">
        <f>L20*(1+EIA_AEO_OilForecast_2026!K$16)</f>
        <v>4.9606157243223556</v>
      </c>
      <c r="N20" s="447">
        <f>M20*(1+EIA_AEO_OilForecast_2026!L$16)</f>
        <v>5.0565787454758979</v>
      </c>
      <c r="O20" s="447">
        <f>N20*(1+EIA_AEO_OilForecast_2026!M$16)</f>
        <v>5.0995471419131606</v>
      </c>
      <c r="P20" s="447">
        <f>O20*(1+EIA_AEO_OilForecast_2026!N$16)</f>
        <v>5.1692332595367514</v>
      </c>
      <c r="Q20" s="447">
        <f>P20*(1+EIA_AEO_OilForecast_2026!O$16)</f>
        <v>5.2431888871559122</v>
      </c>
      <c r="R20" s="447">
        <f>Q20*(1+EIA_AEO_OilForecast_2026!P$16)</f>
        <v>5.3064902876608526</v>
      </c>
      <c r="S20" s="447">
        <f>R20*(1+EIA_AEO_OilForecast_2026!Q$16)</f>
        <v>5.3407288200376621</v>
      </c>
      <c r="T20" s="447">
        <f>S20*(1+EIA_AEO_OilForecast_2026!R$16)</f>
        <v>5.3915744493350015</v>
      </c>
      <c r="U20" s="447">
        <f>T20*(1+EIA_AEO_OilForecast_2026!S$16)</f>
        <v>5.4603372942989523</v>
      </c>
      <c r="V20" s="447">
        <f>U20*(1+EIA_AEO_OilForecast_2026!T$16)</f>
        <v>5.4882669837170619</v>
      </c>
      <c r="W20" s="447">
        <f>V20*(1+EIA_AEO_OilForecast_2026!U$16)</f>
        <v>5.5532109289673857</v>
      </c>
      <c r="X20" s="447">
        <f>W20*(1+EIA_AEO_OilForecast_2026!V$16)</f>
        <v>5.6244773969510629</v>
      </c>
      <c r="Y20" s="447">
        <f>X20*(1+EIA_AEO_OilForecast_2026!W$16)</f>
        <v>5.7810476505319741</v>
      </c>
      <c r="Z20" s="447">
        <f>Y20*(1+EIA_AEO_OilForecast_2026!X$16)</f>
        <v>5.8714865843240052</v>
      </c>
      <c r="AA20" s="447">
        <f>Z20*(1+EIA_AEO_OilForecast_2026!Y$16)</f>
        <v>5.9604997566847917</v>
      </c>
      <c r="AB20" s="447">
        <f>AA20*(1+EIA_AEO_OilForecast_2026!Z$16)</f>
        <v>6.0563623847380263</v>
      </c>
      <c r="AC20" s="447">
        <f>AB20*(1+EIA_AEO_OilForecast_2026!AA$16)</f>
        <v>6.1313091606200132</v>
      </c>
      <c r="AD20" s="447">
        <f>AC20*(1+EIA_AEO_OilForecast_2026!AB$16)</f>
        <v>6.2492768094518594</v>
      </c>
      <c r="AE20" s="511">
        <f t="shared" si="13"/>
        <v>6.2492768094518594</v>
      </c>
      <c r="AF20" s="511">
        <f t="shared" si="15"/>
        <v>6.2492768094518594</v>
      </c>
      <c r="AG20" s="511">
        <f t="shared" si="15"/>
        <v>6.2492768094518594</v>
      </c>
      <c r="AH20" s="511">
        <f t="shared" si="15"/>
        <v>6.2492768094518594</v>
      </c>
      <c r="AI20" s="511">
        <f t="shared" si="15"/>
        <v>6.2492768094518594</v>
      </c>
      <c r="AJ20" s="511">
        <f t="shared" si="15"/>
        <v>6.2492768094518594</v>
      </c>
      <c r="AK20" s="511">
        <f t="shared" si="15"/>
        <v>6.2492768094518594</v>
      </c>
      <c r="AL20" s="511">
        <f t="shared" si="15"/>
        <v>6.2492768094518594</v>
      </c>
      <c r="AM20" s="511">
        <f t="shared" si="15"/>
        <v>6.2492768094518594</v>
      </c>
      <c r="AN20" s="511">
        <f t="shared" si="15"/>
        <v>6.2492768094518594</v>
      </c>
      <c r="AO20" s="511">
        <f t="shared" si="15"/>
        <v>6.2492768094518594</v>
      </c>
      <c r="AP20" s="511">
        <f t="shared" si="15"/>
        <v>6.2492768094518594</v>
      </c>
      <c r="AQ20" s="511">
        <f t="shared" si="15"/>
        <v>6.2492768094518594</v>
      </c>
      <c r="AR20" s="511">
        <f t="shared" si="15"/>
        <v>6.2492768094518594</v>
      </c>
      <c r="AS20" s="511">
        <f t="shared" si="15"/>
        <v>6.2492768094518594</v>
      </c>
      <c r="AT20" s="511">
        <f t="shared" si="15"/>
        <v>6.2492768094518594</v>
      </c>
      <c r="AU20" s="511">
        <f t="shared" si="15"/>
        <v>6.2492768094518594</v>
      </c>
      <c r="AV20" s="511">
        <f t="shared" si="15"/>
        <v>6.2492768094518594</v>
      </c>
      <c r="AW20" s="511">
        <f t="shared" si="15"/>
        <v>6.2492768094518594</v>
      </c>
      <c r="AX20" s="511">
        <f t="shared" si="15"/>
        <v>6.2492768094518594</v>
      </c>
      <c r="AY20" s="511">
        <f t="shared" si="15"/>
        <v>6.2492768094518594</v>
      </c>
      <c r="AZ20" s="511">
        <f t="shared" si="15"/>
        <v>6.2492768094518594</v>
      </c>
      <c r="BA20" s="511">
        <f t="shared" si="15"/>
        <v>6.2492768094518594</v>
      </c>
      <c r="BB20" s="511">
        <f t="shared" si="15"/>
        <v>6.2492768094518594</v>
      </c>
      <c r="BC20" s="511">
        <f t="shared" si="15"/>
        <v>6.2492768094518594</v>
      </c>
      <c r="BD20" s="511">
        <f t="shared" si="15"/>
        <v>6.2492768094518594</v>
      </c>
      <c r="BE20" s="511">
        <f t="shared" si="15"/>
        <v>6.2492768094518594</v>
      </c>
      <c r="BF20" s="511">
        <f t="shared" si="15"/>
        <v>6.2492768094518594</v>
      </c>
      <c r="BG20" s="511">
        <f t="shared" si="15"/>
        <v>6.2492768094518594</v>
      </c>
      <c r="BH20" s="511">
        <f t="shared" si="15"/>
        <v>6.2492768094518594</v>
      </c>
      <c r="BI20" s="511">
        <f t="shared" si="15"/>
        <v>6.2492768094518594</v>
      </c>
      <c r="BJ20" s="511">
        <f t="shared" si="15"/>
        <v>6.2492768094518594</v>
      </c>
      <c r="BK20" s="511">
        <f t="shared" si="15"/>
        <v>6.2492768094518594</v>
      </c>
      <c r="BL20" s="511">
        <f t="shared" si="15"/>
        <v>6.2492768094518594</v>
      </c>
      <c r="BM20" s="512">
        <f t="shared" si="15"/>
        <v>6.2492768094518594</v>
      </c>
      <c r="BN20" s="512">
        <f t="shared" si="15"/>
        <v>6.2492768094518594</v>
      </c>
      <c r="BO20" s="512">
        <f t="shared" si="15"/>
        <v>6.2492768094518594</v>
      </c>
      <c r="BP20" s="512">
        <f t="shared" si="15"/>
        <v>6.2492768094518594</v>
      </c>
      <c r="BQ20" s="512">
        <f t="shared" si="15"/>
        <v>6.2492768094518594</v>
      </c>
      <c r="BR20" s="512">
        <f t="shared" si="15"/>
        <v>6.2492768094518594</v>
      </c>
    </row>
    <row r="21" spans="1:70" s="2" customFormat="1">
      <c r="A21" s="448">
        <v>0</v>
      </c>
      <c r="B21" s="494" t="s">
        <v>447</v>
      </c>
      <c r="C21" s="492" t="s">
        <v>462</v>
      </c>
      <c r="D21" s="492" t="s">
        <v>445</v>
      </c>
      <c r="E21" s="500">
        <v>7.41</v>
      </c>
      <c r="F21" s="445">
        <f>E21*(1+EIA_AEO_OilForecast_2026!D$16)</f>
        <v>5.6742129257592122</v>
      </c>
      <c r="G21" s="445">
        <f>F21*(1+EIA_AEO_OilForecast_2026!E$16)</f>
        <v>6.4568227672304852</v>
      </c>
      <c r="H21" s="445">
        <f>G21*(1+EIA_AEO_OilForecast_2026!F$16)</f>
        <v>6.9191846574330143</v>
      </c>
      <c r="I21" s="445">
        <f>H21*(1+EIA_AEO_OilForecast_2026!G$16)</f>
        <v>7.2144186846371943</v>
      </c>
      <c r="J21" s="445">
        <f>I21*(1+EIA_AEO_OilForecast_2026!H$16)</f>
        <v>7.4065852672414225</v>
      </c>
      <c r="K21" s="445">
        <f>J21*(1+EIA_AEO_OilForecast_2026!I$16)</f>
        <v>7.3133922488767613</v>
      </c>
      <c r="L21" s="445">
        <f>K21*(1+EIA_AEO_OilForecast_2026!J$16)</f>
        <v>7.3902285130673917</v>
      </c>
      <c r="M21" s="445">
        <f>L21*(1+EIA_AEO_OilForecast_2026!K$16)</f>
        <v>7.5478773135993125</v>
      </c>
      <c r="N21" s="445">
        <f>M21*(1+EIA_AEO_OilForecast_2026!L$16)</f>
        <v>7.6938908632395071</v>
      </c>
      <c r="O21" s="445">
        <f>N21*(1+EIA_AEO_OilForecast_2026!M$16)</f>
        <v>7.759269881227211</v>
      </c>
      <c r="P21" s="445">
        <f>O21*(1+EIA_AEO_OilForecast_2026!N$16)</f>
        <v>7.8653015304245013</v>
      </c>
      <c r="Q21" s="445">
        <f>P21*(1+EIA_AEO_OilForecast_2026!O$16)</f>
        <v>7.9778294977054012</v>
      </c>
      <c r="R21" s="445">
        <f>Q21*(1+EIA_AEO_OilForecast_2026!P$16)</f>
        <v>8.0741464130527536</v>
      </c>
      <c r="S21" s="445">
        <f>R21*(1+EIA_AEO_OilForecast_2026!Q$16)</f>
        <v>8.1262424140614105</v>
      </c>
      <c r="T21" s="445">
        <f>S21*(1+EIA_AEO_OilForecast_2026!R$16)</f>
        <v>8.2036071190086979</v>
      </c>
      <c r="U21" s="445">
        <f>T21*(1+EIA_AEO_OilForecast_2026!S$16)</f>
        <v>8.3082339529271518</v>
      </c>
      <c r="V21" s="445">
        <f>U21*(1+EIA_AEO_OilForecast_2026!T$16)</f>
        <v>8.3507306672163093</v>
      </c>
      <c r="W21" s="445">
        <f>V21*(1+EIA_AEO_OilForecast_2026!U$16)</f>
        <v>8.4495468138908265</v>
      </c>
      <c r="X21" s="445">
        <f>W21*(1+EIA_AEO_OilForecast_2026!V$16)</f>
        <v>8.5579830618906314</v>
      </c>
      <c r="Y21" s="445">
        <f>X21*(1+EIA_AEO_OilForecast_2026!W$16)</f>
        <v>8.7962141869490615</v>
      </c>
      <c r="Z21" s="445">
        <f>Y21*(1+EIA_AEO_OilForecast_2026!X$16)</f>
        <v>8.9338225030474092</v>
      </c>
      <c r="AA21" s="445">
        <f>Z21*(1+EIA_AEO_OilForecast_2026!Y$16)</f>
        <v>9.0692614367626909</v>
      </c>
      <c r="AB21" s="445">
        <f>AA21*(1+EIA_AEO_OilForecast_2026!Z$16)</f>
        <v>9.2151222322194606</v>
      </c>
      <c r="AC21" s="445">
        <f>AB21*(1+EIA_AEO_OilForecast_2026!AA$16)</f>
        <v>9.3291582916210061</v>
      </c>
      <c r="AD21" s="445">
        <f>AC21*(1+EIA_AEO_OilForecast_2026!AB$16)</f>
        <v>9.5086532152029317</v>
      </c>
      <c r="AE21" s="509">
        <f t="shared" si="13"/>
        <v>9.5086532152029317</v>
      </c>
      <c r="AF21" s="509">
        <f t="shared" si="15"/>
        <v>9.5086532152029317</v>
      </c>
      <c r="AG21" s="509">
        <f t="shared" si="15"/>
        <v>9.5086532152029317</v>
      </c>
      <c r="AH21" s="509">
        <f t="shared" si="15"/>
        <v>9.5086532152029317</v>
      </c>
      <c r="AI21" s="509">
        <f t="shared" si="15"/>
        <v>9.5086532152029317</v>
      </c>
      <c r="AJ21" s="509">
        <f t="shared" si="15"/>
        <v>9.5086532152029317</v>
      </c>
      <c r="AK21" s="509">
        <f t="shared" si="15"/>
        <v>9.5086532152029317</v>
      </c>
      <c r="AL21" s="509">
        <f t="shared" si="15"/>
        <v>9.5086532152029317</v>
      </c>
      <c r="AM21" s="509">
        <f t="shared" si="15"/>
        <v>9.5086532152029317</v>
      </c>
      <c r="AN21" s="509">
        <f t="shared" si="15"/>
        <v>9.5086532152029317</v>
      </c>
      <c r="AO21" s="509">
        <f t="shared" si="15"/>
        <v>9.5086532152029317</v>
      </c>
      <c r="AP21" s="509">
        <f t="shared" si="15"/>
        <v>9.5086532152029317</v>
      </c>
      <c r="AQ21" s="509">
        <f t="shared" si="15"/>
        <v>9.5086532152029317</v>
      </c>
      <c r="AR21" s="509">
        <f t="shared" si="15"/>
        <v>9.5086532152029317</v>
      </c>
      <c r="AS21" s="509">
        <f t="shared" si="15"/>
        <v>9.5086532152029317</v>
      </c>
      <c r="AT21" s="509">
        <f t="shared" si="15"/>
        <v>9.5086532152029317</v>
      </c>
      <c r="AU21" s="509">
        <f t="shared" si="15"/>
        <v>9.5086532152029317</v>
      </c>
      <c r="AV21" s="509">
        <f t="shared" si="15"/>
        <v>9.5086532152029317</v>
      </c>
      <c r="AW21" s="509">
        <f t="shared" si="15"/>
        <v>9.5086532152029317</v>
      </c>
      <c r="AX21" s="509">
        <f t="shared" si="15"/>
        <v>9.5086532152029317</v>
      </c>
      <c r="AY21" s="509">
        <f t="shared" si="15"/>
        <v>9.5086532152029317</v>
      </c>
      <c r="AZ21" s="509">
        <f t="shared" si="15"/>
        <v>9.5086532152029317</v>
      </c>
      <c r="BA21" s="509">
        <f t="shared" si="15"/>
        <v>9.5086532152029317</v>
      </c>
      <c r="BB21" s="509">
        <f t="shared" si="15"/>
        <v>9.5086532152029317</v>
      </c>
      <c r="BC21" s="509">
        <f t="shared" si="15"/>
        <v>9.5086532152029317</v>
      </c>
      <c r="BD21" s="509">
        <f t="shared" si="15"/>
        <v>9.5086532152029317</v>
      </c>
      <c r="BE21" s="509">
        <f t="shared" si="15"/>
        <v>9.5086532152029317</v>
      </c>
      <c r="BF21" s="509">
        <f t="shared" si="15"/>
        <v>9.5086532152029317</v>
      </c>
      <c r="BG21" s="509">
        <f t="shared" si="15"/>
        <v>9.5086532152029317</v>
      </c>
      <c r="BH21" s="509">
        <f t="shared" si="15"/>
        <v>9.5086532152029317</v>
      </c>
      <c r="BI21" s="509">
        <f t="shared" si="15"/>
        <v>9.5086532152029317</v>
      </c>
      <c r="BJ21" s="509">
        <f t="shared" si="15"/>
        <v>9.5086532152029317</v>
      </c>
      <c r="BK21" s="509">
        <f t="shared" si="15"/>
        <v>9.5086532152029317</v>
      </c>
      <c r="BL21" s="509">
        <f t="shared" si="15"/>
        <v>9.5086532152029317</v>
      </c>
      <c r="BM21" s="510">
        <f t="shared" si="15"/>
        <v>9.5086532152029317</v>
      </c>
      <c r="BN21" s="510">
        <f t="shared" si="15"/>
        <v>9.5086532152029317</v>
      </c>
      <c r="BO21" s="510">
        <f t="shared" si="15"/>
        <v>9.5086532152029317</v>
      </c>
      <c r="BP21" s="510">
        <f t="shared" si="15"/>
        <v>9.5086532152029317</v>
      </c>
      <c r="BQ21" s="510">
        <f t="shared" si="15"/>
        <v>9.5086532152029317</v>
      </c>
      <c r="BR21" s="510">
        <f t="shared" si="15"/>
        <v>9.5086532152029317</v>
      </c>
    </row>
    <row r="22" spans="1:70" s="2" customFormat="1">
      <c r="A22" s="446">
        <v>0</v>
      </c>
      <c r="B22" s="493" t="s">
        <v>463</v>
      </c>
      <c r="C22" s="491" t="s">
        <v>464</v>
      </c>
      <c r="D22" s="491" t="s">
        <v>465</v>
      </c>
      <c r="E22" s="501">
        <v>7.36</v>
      </c>
      <c r="F22" s="447">
        <f>E22*(1+EIA_AEO_OilForecast_2026!D$16)</f>
        <v>5.6359253891481522</v>
      </c>
      <c r="G22" s="447">
        <f>F22*(1+EIA_AEO_OilForecast_2026!E$16)</f>
        <v>6.413254462458351</v>
      </c>
      <c r="H22" s="447">
        <f>G22*(1+EIA_AEO_OilForecast_2026!F$16)</f>
        <v>6.8724965018497963</v>
      </c>
      <c r="I22" s="447">
        <f>H22*(1+EIA_AEO_OilForecast_2026!G$16)</f>
        <v>7.1657383966167014</v>
      </c>
      <c r="J22" s="447">
        <f>I22*(1+EIA_AEO_OilForecast_2026!H$16)</f>
        <v>7.35660830862306</v>
      </c>
      <c r="K22" s="447">
        <f>J22*(1+EIA_AEO_OilForecast_2026!I$16)</f>
        <v>7.2640441230408861</v>
      </c>
      <c r="L22" s="447">
        <f>K22*(1+EIA_AEO_OilForecast_2026!J$16)</f>
        <v>7.3403619239103923</v>
      </c>
      <c r="M22" s="447">
        <f>L22*(1+EIA_AEO_OilForecast_2026!K$16)</f>
        <v>7.4969469673537033</v>
      </c>
      <c r="N22" s="447">
        <f>M22*(1+EIA_AEO_OilForecast_2026!L$16)</f>
        <v>7.6419752703701453</v>
      </c>
      <c r="O22" s="447">
        <f>N22*(1+EIA_AEO_OilForecast_2026!M$16)</f>
        <v>7.7069131343903203</v>
      </c>
      <c r="P22" s="447">
        <f>O22*(1+EIA_AEO_OilForecast_2026!N$16)</f>
        <v>7.8122293203676563</v>
      </c>
      <c r="Q22" s="447">
        <f>P22*(1+EIA_AEO_OilForecast_2026!O$16)</f>
        <v>7.9239979896237189</v>
      </c>
      <c r="R22" s="447">
        <f>Q22*(1+EIA_AEO_OilForecast_2026!P$16)</f>
        <v>8.0196649932615749</v>
      </c>
      <c r="S22" s="447">
        <f>R22*(1+EIA_AEO_OilForecast_2026!Q$16)</f>
        <v>8.0714094692971639</v>
      </c>
      <c r="T22" s="447">
        <f>S22*(1+EIA_AEO_OilForecast_2026!R$16)</f>
        <v>8.1482521451962224</v>
      </c>
      <c r="U22" s="447">
        <f>T22*(1+EIA_AEO_OilForecast_2026!S$16)</f>
        <v>8.252172995080139</v>
      </c>
      <c r="V22" s="447">
        <f>U22*(1+EIA_AEO_OilForecast_2026!T$16)</f>
        <v>8.2943829569112033</v>
      </c>
      <c r="W22" s="447">
        <f>V22*(1+EIA_AEO_OilForecast_2026!U$16)</f>
        <v>8.3925323279671353</v>
      </c>
      <c r="X22" s="447">
        <f>W22*(1+EIA_AEO_OilForecast_2026!V$16)</f>
        <v>8.5002368873839451</v>
      </c>
      <c r="Y22" s="447">
        <f>X22*(1+EIA_AEO_OilForecast_2026!W$16)</f>
        <v>8.7368605149723457</v>
      </c>
      <c r="Z22" s="447">
        <f>Y22*(1+EIA_AEO_OilForecast_2026!X$16)</f>
        <v>8.8735402999229311</v>
      </c>
      <c r="AA22" s="447">
        <f>Z22*(1+EIA_AEO_OilForecast_2026!Y$16)</f>
        <v>9.008065340698165</v>
      </c>
      <c r="AB22" s="447">
        <f>AA22*(1+EIA_AEO_OilForecast_2026!Z$16)</f>
        <v>9.1529419202611653</v>
      </c>
      <c r="AC22" s="447">
        <f>AB22*(1+EIA_AEO_OilForecast_2026!AA$16)</f>
        <v>9.2662085055776799</v>
      </c>
      <c r="AD22" s="447">
        <f>AC22*(1+EIA_AEO_OilForecast_2026!AB$16)</f>
        <v>9.4444922623338172</v>
      </c>
      <c r="AE22" s="511">
        <f t="shared" ref="AE22:AN31" si="16">$AD22</f>
        <v>9.4444922623338172</v>
      </c>
      <c r="AF22" s="511">
        <f t="shared" si="16"/>
        <v>9.4444922623338172</v>
      </c>
      <c r="AG22" s="511">
        <f t="shared" si="16"/>
        <v>9.4444922623338172</v>
      </c>
      <c r="AH22" s="511">
        <f t="shared" si="16"/>
        <v>9.4444922623338172</v>
      </c>
      <c r="AI22" s="511">
        <f t="shared" si="16"/>
        <v>9.4444922623338172</v>
      </c>
      <c r="AJ22" s="511">
        <f t="shared" si="16"/>
        <v>9.4444922623338172</v>
      </c>
      <c r="AK22" s="511">
        <f t="shared" si="16"/>
        <v>9.4444922623338172</v>
      </c>
      <c r="AL22" s="511">
        <f t="shared" si="16"/>
        <v>9.4444922623338172</v>
      </c>
      <c r="AM22" s="511">
        <f t="shared" si="16"/>
        <v>9.4444922623338172</v>
      </c>
      <c r="AN22" s="511">
        <f t="shared" si="16"/>
        <v>9.4444922623338172</v>
      </c>
      <c r="AO22" s="511">
        <f t="shared" ref="AO22:AX31" si="17">$AD22</f>
        <v>9.4444922623338172</v>
      </c>
      <c r="AP22" s="511">
        <f t="shared" si="17"/>
        <v>9.4444922623338172</v>
      </c>
      <c r="AQ22" s="511">
        <f t="shared" si="17"/>
        <v>9.4444922623338172</v>
      </c>
      <c r="AR22" s="511">
        <f t="shared" si="17"/>
        <v>9.4444922623338172</v>
      </c>
      <c r="AS22" s="511">
        <f t="shared" si="17"/>
        <v>9.4444922623338172</v>
      </c>
      <c r="AT22" s="511">
        <f t="shared" si="17"/>
        <v>9.4444922623338172</v>
      </c>
      <c r="AU22" s="511">
        <f t="shared" si="17"/>
        <v>9.4444922623338172</v>
      </c>
      <c r="AV22" s="511">
        <f t="shared" si="17"/>
        <v>9.4444922623338172</v>
      </c>
      <c r="AW22" s="511">
        <f t="shared" si="17"/>
        <v>9.4444922623338172</v>
      </c>
      <c r="AX22" s="511">
        <f t="shared" si="17"/>
        <v>9.4444922623338172</v>
      </c>
      <c r="AY22" s="511">
        <f t="shared" ref="AY22:BH31" si="18">$AD22</f>
        <v>9.4444922623338172</v>
      </c>
      <c r="AZ22" s="511">
        <f t="shared" si="18"/>
        <v>9.4444922623338172</v>
      </c>
      <c r="BA22" s="511">
        <f t="shared" si="18"/>
        <v>9.4444922623338172</v>
      </c>
      <c r="BB22" s="511">
        <f t="shared" si="18"/>
        <v>9.4444922623338172</v>
      </c>
      <c r="BC22" s="511">
        <f t="shared" si="18"/>
        <v>9.4444922623338172</v>
      </c>
      <c r="BD22" s="511">
        <f t="shared" si="18"/>
        <v>9.4444922623338172</v>
      </c>
      <c r="BE22" s="511">
        <f t="shared" si="18"/>
        <v>9.4444922623338172</v>
      </c>
      <c r="BF22" s="511">
        <f t="shared" si="18"/>
        <v>9.4444922623338172</v>
      </c>
      <c r="BG22" s="511">
        <f t="shared" si="18"/>
        <v>9.4444922623338172</v>
      </c>
      <c r="BH22" s="511">
        <f t="shared" si="18"/>
        <v>9.4444922623338172</v>
      </c>
      <c r="BI22" s="511">
        <f t="shared" ref="BI22:BR31" si="19">$AD22</f>
        <v>9.4444922623338172</v>
      </c>
      <c r="BJ22" s="511">
        <f t="shared" si="19"/>
        <v>9.4444922623338172</v>
      </c>
      <c r="BK22" s="511">
        <f t="shared" si="19"/>
        <v>9.4444922623338172</v>
      </c>
      <c r="BL22" s="511">
        <f t="shared" si="19"/>
        <v>9.4444922623338172</v>
      </c>
      <c r="BM22" s="512">
        <f t="shared" si="19"/>
        <v>9.4444922623338172</v>
      </c>
      <c r="BN22" s="512">
        <f t="shared" si="19"/>
        <v>9.4444922623338172</v>
      </c>
      <c r="BO22" s="512">
        <f t="shared" si="19"/>
        <v>9.4444922623338172</v>
      </c>
      <c r="BP22" s="512">
        <f t="shared" si="19"/>
        <v>9.4444922623338172</v>
      </c>
      <c r="BQ22" s="512">
        <f t="shared" si="19"/>
        <v>9.4444922623338172</v>
      </c>
      <c r="BR22" s="512">
        <f t="shared" si="19"/>
        <v>9.4444922623338172</v>
      </c>
    </row>
    <row r="23" spans="1:70" s="2" customFormat="1">
      <c r="A23" s="448">
        <v>0</v>
      </c>
      <c r="B23" s="494" t="s">
        <v>441</v>
      </c>
      <c r="C23" s="492" t="s">
        <v>466</v>
      </c>
      <c r="D23" s="492" t="s">
        <v>445</v>
      </c>
      <c r="E23" s="500">
        <v>4.59</v>
      </c>
      <c r="F23" s="445">
        <f>E23*(1+EIA_AEO_OilForecast_2026!D$16)</f>
        <v>3.5147958608953824</v>
      </c>
      <c r="G23" s="445">
        <f>F23*(1+EIA_AEO_OilForecast_2026!E$16)</f>
        <v>3.9995703780820415</v>
      </c>
      <c r="H23" s="445">
        <f>G23*(1+EIA_AEO_OilForecast_2026!F$16)</f>
        <v>4.2859726825394784</v>
      </c>
      <c r="I23" s="445">
        <f>H23*(1+EIA_AEO_OilForecast_2026!G$16)</f>
        <v>4.4688504402813392</v>
      </c>
      <c r="J23" s="445">
        <f>I23*(1+EIA_AEO_OilForecast_2026!H$16)</f>
        <v>4.5878848011657398</v>
      </c>
      <c r="K23" s="445">
        <f>J23*(1+EIA_AEO_OilForecast_2026!I$16)</f>
        <v>4.5301579517333792</v>
      </c>
      <c r="L23" s="445">
        <f>K23*(1+EIA_AEO_OilForecast_2026!J$16)</f>
        <v>4.5777528846125959</v>
      </c>
      <c r="M23" s="445">
        <f>L23*(1+EIA_AEO_OilForecast_2026!K$16)</f>
        <v>4.6754057853469435</v>
      </c>
      <c r="N23" s="445">
        <f>M23*(1+EIA_AEO_OilForecast_2026!L$16)</f>
        <v>4.7658514254074689</v>
      </c>
      <c r="O23" s="445">
        <f>N23*(1+EIA_AEO_OilForecast_2026!M$16)</f>
        <v>4.8063493596265729</v>
      </c>
      <c r="P23" s="445">
        <f>O23*(1+EIA_AEO_OilForecast_2026!N$16)</f>
        <v>4.8720288832184169</v>
      </c>
      <c r="Q23" s="445">
        <f>P23*(1+EIA_AEO_OilForecast_2026!O$16)</f>
        <v>4.9417324418984885</v>
      </c>
      <c r="R23" s="445">
        <f>Q23*(1+EIA_AEO_OilForecast_2026!P$16)</f>
        <v>5.0013943368302494</v>
      </c>
      <c r="S23" s="445">
        <f>R23*(1+EIA_AEO_OilForecast_2026!Q$16)</f>
        <v>5.0336643293578787</v>
      </c>
      <c r="T23" s="445">
        <f>S23*(1+EIA_AEO_OilForecast_2026!R$16)</f>
        <v>5.0815865959851454</v>
      </c>
      <c r="U23" s="445">
        <f>T23*(1+EIA_AEO_OilForecast_2026!S$16)</f>
        <v>5.1463959303556859</v>
      </c>
      <c r="V23" s="445">
        <f>U23*(1+EIA_AEO_OilForecast_2026!T$16)</f>
        <v>5.1727198060084829</v>
      </c>
      <c r="W23" s="445">
        <f>V23*(1+EIA_AEO_OilForecast_2026!U$16)</f>
        <v>5.2339298077947225</v>
      </c>
      <c r="X23" s="445">
        <f>W23*(1+EIA_AEO_OilForecast_2026!V$16)</f>
        <v>5.30109881971363</v>
      </c>
      <c r="Y23" s="445">
        <f>X23*(1+EIA_AEO_OilForecast_2026!W$16)</f>
        <v>5.4486670874623737</v>
      </c>
      <c r="Z23" s="445">
        <f>Y23*(1+EIA_AEO_OilForecast_2026!X$16)</f>
        <v>5.5339062468269367</v>
      </c>
      <c r="AA23" s="445">
        <f>Z23*(1+EIA_AEO_OilForecast_2026!Y$16)</f>
        <v>5.6178016187234476</v>
      </c>
      <c r="AB23" s="445">
        <f>AA23*(1+EIA_AEO_OilForecast_2026!Z$16)</f>
        <v>5.7081526377715681</v>
      </c>
      <c r="AC23" s="445">
        <f>AB23*(1+EIA_AEO_OilForecast_2026!AA$16)</f>
        <v>5.7787903587773837</v>
      </c>
      <c r="AD23" s="445">
        <f>AC23*(1+EIA_AEO_OilForecast_2026!AB$16)</f>
        <v>5.8899754733848111</v>
      </c>
      <c r="AE23" s="509">
        <f t="shared" si="16"/>
        <v>5.8899754733848111</v>
      </c>
      <c r="AF23" s="509">
        <f t="shared" si="16"/>
        <v>5.8899754733848111</v>
      </c>
      <c r="AG23" s="509">
        <f t="shared" si="16"/>
        <v>5.8899754733848111</v>
      </c>
      <c r="AH23" s="509">
        <f t="shared" si="16"/>
        <v>5.8899754733848111</v>
      </c>
      <c r="AI23" s="509">
        <f t="shared" si="16"/>
        <v>5.8899754733848111</v>
      </c>
      <c r="AJ23" s="509">
        <f t="shared" si="16"/>
        <v>5.8899754733848111</v>
      </c>
      <c r="AK23" s="509">
        <f t="shared" si="16"/>
        <v>5.8899754733848111</v>
      </c>
      <c r="AL23" s="509">
        <f t="shared" si="16"/>
        <v>5.8899754733848111</v>
      </c>
      <c r="AM23" s="509">
        <f t="shared" si="16"/>
        <v>5.8899754733848111</v>
      </c>
      <c r="AN23" s="509">
        <f t="shared" si="16"/>
        <v>5.8899754733848111</v>
      </c>
      <c r="AO23" s="509">
        <f t="shared" si="17"/>
        <v>5.8899754733848111</v>
      </c>
      <c r="AP23" s="509">
        <f t="shared" si="17"/>
        <v>5.8899754733848111</v>
      </c>
      <c r="AQ23" s="509">
        <f t="shared" si="17"/>
        <v>5.8899754733848111</v>
      </c>
      <c r="AR23" s="509">
        <f t="shared" si="17"/>
        <v>5.8899754733848111</v>
      </c>
      <c r="AS23" s="509">
        <f t="shared" si="17"/>
        <v>5.8899754733848111</v>
      </c>
      <c r="AT23" s="509">
        <f t="shared" si="17"/>
        <v>5.8899754733848111</v>
      </c>
      <c r="AU23" s="509">
        <f t="shared" si="17"/>
        <v>5.8899754733848111</v>
      </c>
      <c r="AV23" s="509">
        <f t="shared" si="17"/>
        <v>5.8899754733848111</v>
      </c>
      <c r="AW23" s="509">
        <f t="shared" si="17"/>
        <v>5.8899754733848111</v>
      </c>
      <c r="AX23" s="509">
        <f t="shared" si="17"/>
        <v>5.8899754733848111</v>
      </c>
      <c r="AY23" s="509">
        <f t="shared" si="18"/>
        <v>5.8899754733848111</v>
      </c>
      <c r="AZ23" s="509">
        <f t="shared" si="18"/>
        <v>5.8899754733848111</v>
      </c>
      <c r="BA23" s="509">
        <f t="shared" si="18"/>
        <v>5.8899754733848111</v>
      </c>
      <c r="BB23" s="509">
        <f t="shared" si="18"/>
        <v>5.8899754733848111</v>
      </c>
      <c r="BC23" s="509">
        <f t="shared" si="18"/>
        <v>5.8899754733848111</v>
      </c>
      <c r="BD23" s="509">
        <f t="shared" si="18"/>
        <v>5.8899754733848111</v>
      </c>
      <c r="BE23" s="509">
        <f t="shared" si="18"/>
        <v>5.8899754733848111</v>
      </c>
      <c r="BF23" s="509">
        <f t="shared" si="18"/>
        <v>5.8899754733848111</v>
      </c>
      <c r="BG23" s="509">
        <f t="shared" si="18"/>
        <v>5.8899754733848111</v>
      </c>
      <c r="BH23" s="509">
        <f t="shared" si="18"/>
        <v>5.8899754733848111</v>
      </c>
      <c r="BI23" s="509">
        <f t="shared" si="19"/>
        <v>5.8899754733848111</v>
      </c>
      <c r="BJ23" s="509">
        <f t="shared" si="19"/>
        <v>5.8899754733848111</v>
      </c>
      <c r="BK23" s="509">
        <f t="shared" si="19"/>
        <v>5.8899754733848111</v>
      </c>
      <c r="BL23" s="509">
        <f t="shared" si="19"/>
        <v>5.8899754733848111</v>
      </c>
      <c r="BM23" s="510">
        <f t="shared" si="19"/>
        <v>5.8899754733848111</v>
      </c>
      <c r="BN23" s="510">
        <f t="shared" si="19"/>
        <v>5.8899754733848111</v>
      </c>
      <c r="BO23" s="510">
        <f t="shared" si="19"/>
        <v>5.8899754733848111</v>
      </c>
      <c r="BP23" s="510">
        <f t="shared" si="19"/>
        <v>5.8899754733848111</v>
      </c>
      <c r="BQ23" s="510">
        <f t="shared" si="19"/>
        <v>5.8899754733848111</v>
      </c>
      <c r="BR23" s="510">
        <f t="shared" si="19"/>
        <v>5.8899754733848111</v>
      </c>
    </row>
    <row r="24" spans="1:70" s="2" customFormat="1">
      <c r="A24" s="446">
        <v>0</v>
      </c>
      <c r="B24" s="493" t="s">
        <v>443</v>
      </c>
      <c r="C24" s="491" t="s">
        <v>467</v>
      </c>
      <c r="D24" s="491" t="s">
        <v>445</v>
      </c>
      <c r="E24" s="501">
        <v>4.6399999999999997</v>
      </c>
      <c r="F24" s="447">
        <f>E24*(1+EIA_AEO_OilForecast_2026!D$16)</f>
        <v>3.5530833975064433</v>
      </c>
      <c r="G24" s="447">
        <f>F24*(1+EIA_AEO_OilForecast_2026!E$16)</f>
        <v>4.0431386828541775</v>
      </c>
      <c r="H24" s="447">
        <f>G24*(1+EIA_AEO_OilForecast_2026!F$16)</f>
        <v>4.3326608381226981</v>
      </c>
      <c r="I24" s="447">
        <f>H24*(1+EIA_AEO_OilForecast_2026!G$16)</f>
        <v>4.5175307283018338</v>
      </c>
      <c r="J24" s="447">
        <f>I24*(1+EIA_AEO_OilForecast_2026!H$16)</f>
        <v>4.6378617597841032</v>
      </c>
      <c r="K24" s="447">
        <f>J24*(1+EIA_AEO_OilForecast_2026!I$16)</f>
        <v>4.5795060775692544</v>
      </c>
      <c r="L24" s="447">
        <f>K24*(1+EIA_AEO_OilForecast_2026!J$16)</f>
        <v>4.6276194737695953</v>
      </c>
      <c r="M24" s="447">
        <f>L24*(1+EIA_AEO_OilForecast_2026!K$16)</f>
        <v>4.7263361315925527</v>
      </c>
      <c r="N24" s="447">
        <f>M24*(1+EIA_AEO_OilForecast_2026!L$16)</f>
        <v>4.8177670182768315</v>
      </c>
      <c r="O24" s="447">
        <f>N24*(1+EIA_AEO_OilForecast_2026!M$16)</f>
        <v>4.8587061064634636</v>
      </c>
      <c r="P24" s="447">
        <f>O24*(1+EIA_AEO_OilForecast_2026!N$16)</f>
        <v>4.9251010932752619</v>
      </c>
      <c r="Q24" s="447">
        <f>P24*(1+EIA_AEO_OilForecast_2026!O$16)</f>
        <v>4.9955639499801707</v>
      </c>
      <c r="R24" s="447">
        <f>Q24*(1+EIA_AEO_OilForecast_2026!P$16)</f>
        <v>5.0558757566214281</v>
      </c>
      <c r="S24" s="447">
        <f>R24*(1+EIA_AEO_OilForecast_2026!Q$16)</f>
        <v>5.0884972741221253</v>
      </c>
      <c r="T24" s="447">
        <f>S24*(1+EIA_AEO_OilForecast_2026!R$16)</f>
        <v>5.1369415697976191</v>
      </c>
      <c r="U24" s="447">
        <f>T24*(1+EIA_AEO_OilForecast_2026!S$16)</f>
        <v>5.2024568882026969</v>
      </c>
      <c r="V24" s="447">
        <f>U24*(1+EIA_AEO_OilForecast_2026!T$16)</f>
        <v>5.2290675163135854</v>
      </c>
      <c r="W24" s="447">
        <f>V24*(1+EIA_AEO_OilForecast_2026!U$16)</f>
        <v>5.2909442937184119</v>
      </c>
      <c r="X24" s="447">
        <f>W24*(1+EIA_AEO_OilForecast_2026!V$16)</f>
        <v>5.3588449942203145</v>
      </c>
      <c r="Y24" s="447">
        <f>X24*(1+EIA_AEO_OilForecast_2026!W$16)</f>
        <v>5.5080207594390886</v>
      </c>
      <c r="Z24" s="447">
        <f>Y24*(1+EIA_AEO_OilForecast_2026!X$16)</f>
        <v>5.5941884499514138</v>
      </c>
      <c r="AA24" s="447">
        <f>Z24*(1+EIA_AEO_OilForecast_2026!Y$16)</f>
        <v>5.6789977147879735</v>
      </c>
      <c r="AB24" s="447">
        <f>AA24*(1+EIA_AEO_OilForecast_2026!Z$16)</f>
        <v>5.7703329497298643</v>
      </c>
      <c r="AC24" s="447">
        <f>AB24*(1+EIA_AEO_OilForecast_2026!AA$16)</f>
        <v>5.8417401448207098</v>
      </c>
      <c r="AD24" s="447">
        <f>AC24*(1+EIA_AEO_OilForecast_2026!AB$16)</f>
        <v>5.9541364262539265</v>
      </c>
      <c r="AE24" s="511">
        <f t="shared" si="16"/>
        <v>5.9541364262539265</v>
      </c>
      <c r="AF24" s="511">
        <f t="shared" si="16"/>
        <v>5.9541364262539265</v>
      </c>
      <c r="AG24" s="511">
        <f t="shared" si="16"/>
        <v>5.9541364262539265</v>
      </c>
      <c r="AH24" s="511">
        <f t="shared" si="16"/>
        <v>5.9541364262539265</v>
      </c>
      <c r="AI24" s="511">
        <f t="shared" si="16"/>
        <v>5.9541364262539265</v>
      </c>
      <c r="AJ24" s="511">
        <f t="shared" si="16"/>
        <v>5.9541364262539265</v>
      </c>
      <c r="AK24" s="511">
        <f t="shared" si="16"/>
        <v>5.9541364262539265</v>
      </c>
      <c r="AL24" s="511">
        <f t="shared" si="16"/>
        <v>5.9541364262539265</v>
      </c>
      <c r="AM24" s="511">
        <f t="shared" si="16"/>
        <v>5.9541364262539265</v>
      </c>
      <c r="AN24" s="511">
        <f t="shared" si="16"/>
        <v>5.9541364262539265</v>
      </c>
      <c r="AO24" s="511">
        <f t="shared" si="17"/>
        <v>5.9541364262539265</v>
      </c>
      <c r="AP24" s="511">
        <f t="shared" si="17"/>
        <v>5.9541364262539265</v>
      </c>
      <c r="AQ24" s="511">
        <f t="shared" si="17"/>
        <v>5.9541364262539265</v>
      </c>
      <c r="AR24" s="511">
        <f t="shared" si="17"/>
        <v>5.9541364262539265</v>
      </c>
      <c r="AS24" s="511">
        <f t="shared" si="17"/>
        <v>5.9541364262539265</v>
      </c>
      <c r="AT24" s="511">
        <f t="shared" si="17"/>
        <v>5.9541364262539265</v>
      </c>
      <c r="AU24" s="511">
        <f t="shared" si="17"/>
        <v>5.9541364262539265</v>
      </c>
      <c r="AV24" s="511">
        <f t="shared" si="17"/>
        <v>5.9541364262539265</v>
      </c>
      <c r="AW24" s="511">
        <f t="shared" si="17"/>
        <v>5.9541364262539265</v>
      </c>
      <c r="AX24" s="511">
        <f t="shared" si="17"/>
        <v>5.9541364262539265</v>
      </c>
      <c r="AY24" s="511">
        <f t="shared" si="18"/>
        <v>5.9541364262539265</v>
      </c>
      <c r="AZ24" s="511">
        <f t="shared" si="18"/>
        <v>5.9541364262539265</v>
      </c>
      <c r="BA24" s="511">
        <f t="shared" si="18"/>
        <v>5.9541364262539265</v>
      </c>
      <c r="BB24" s="511">
        <f t="shared" si="18"/>
        <v>5.9541364262539265</v>
      </c>
      <c r="BC24" s="511">
        <f t="shared" si="18"/>
        <v>5.9541364262539265</v>
      </c>
      <c r="BD24" s="511">
        <f t="shared" si="18"/>
        <v>5.9541364262539265</v>
      </c>
      <c r="BE24" s="511">
        <f t="shared" si="18"/>
        <v>5.9541364262539265</v>
      </c>
      <c r="BF24" s="511">
        <f t="shared" si="18"/>
        <v>5.9541364262539265</v>
      </c>
      <c r="BG24" s="511">
        <f t="shared" si="18"/>
        <v>5.9541364262539265</v>
      </c>
      <c r="BH24" s="511">
        <f t="shared" si="18"/>
        <v>5.9541364262539265</v>
      </c>
      <c r="BI24" s="511">
        <f t="shared" si="19"/>
        <v>5.9541364262539265</v>
      </c>
      <c r="BJ24" s="511">
        <f t="shared" si="19"/>
        <v>5.9541364262539265</v>
      </c>
      <c r="BK24" s="511">
        <f t="shared" si="19"/>
        <v>5.9541364262539265</v>
      </c>
      <c r="BL24" s="511">
        <f t="shared" si="19"/>
        <v>5.9541364262539265</v>
      </c>
      <c r="BM24" s="512">
        <f t="shared" si="19"/>
        <v>5.9541364262539265</v>
      </c>
      <c r="BN24" s="512">
        <f t="shared" si="19"/>
        <v>5.9541364262539265</v>
      </c>
      <c r="BO24" s="512">
        <f t="shared" si="19"/>
        <v>5.9541364262539265</v>
      </c>
      <c r="BP24" s="512">
        <f t="shared" si="19"/>
        <v>5.9541364262539265</v>
      </c>
      <c r="BQ24" s="512">
        <f t="shared" si="19"/>
        <v>5.9541364262539265</v>
      </c>
      <c r="BR24" s="512">
        <f t="shared" si="19"/>
        <v>5.9541364262539265</v>
      </c>
    </row>
    <row r="25" spans="1:70" s="2" customFormat="1">
      <c r="A25" s="448">
        <v>0</v>
      </c>
      <c r="B25" s="494" t="s">
        <v>468</v>
      </c>
      <c r="C25" s="492" t="s">
        <v>469</v>
      </c>
      <c r="D25" s="492" t="s">
        <v>465</v>
      </c>
      <c r="E25" s="500">
        <v>7.36</v>
      </c>
      <c r="F25" s="445">
        <f>E25*(1+EIA_AEO_OilForecast_2026!D$16)</f>
        <v>5.6359253891481522</v>
      </c>
      <c r="G25" s="445">
        <f>F25*(1+EIA_AEO_OilForecast_2026!E$16)</f>
        <v>6.413254462458351</v>
      </c>
      <c r="H25" s="445">
        <f>G25*(1+EIA_AEO_OilForecast_2026!F$16)</f>
        <v>6.8724965018497963</v>
      </c>
      <c r="I25" s="445">
        <f>H25*(1+EIA_AEO_OilForecast_2026!G$16)</f>
        <v>7.1657383966167014</v>
      </c>
      <c r="J25" s="445">
        <f>I25*(1+EIA_AEO_OilForecast_2026!H$16)</f>
        <v>7.35660830862306</v>
      </c>
      <c r="K25" s="445">
        <f>J25*(1+EIA_AEO_OilForecast_2026!I$16)</f>
        <v>7.2640441230408861</v>
      </c>
      <c r="L25" s="445">
        <f>K25*(1+EIA_AEO_OilForecast_2026!J$16)</f>
        <v>7.3403619239103923</v>
      </c>
      <c r="M25" s="445">
        <f>L25*(1+EIA_AEO_OilForecast_2026!K$16)</f>
        <v>7.4969469673537033</v>
      </c>
      <c r="N25" s="445">
        <f>M25*(1+EIA_AEO_OilForecast_2026!L$16)</f>
        <v>7.6419752703701453</v>
      </c>
      <c r="O25" s="445">
        <f>N25*(1+EIA_AEO_OilForecast_2026!M$16)</f>
        <v>7.7069131343903203</v>
      </c>
      <c r="P25" s="445">
        <f>O25*(1+EIA_AEO_OilForecast_2026!N$16)</f>
        <v>7.8122293203676563</v>
      </c>
      <c r="Q25" s="445">
        <f>P25*(1+EIA_AEO_OilForecast_2026!O$16)</f>
        <v>7.9239979896237189</v>
      </c>
      <c r="R25" s="445">
        <f>Q25*(1+EIA_AEO_OilForecast_2026!P$16)</f>
        <v>8.0196649932615749</v>
      </c>
      <c r="S25" s="445">
        <f>R25*(1+EIA_AEO_OilForecast_2026!Q$16)</f>
        <v>8.0714094692971639</v>
      </c>
      <c r="T25" s="445">
        <f>S25*(1+EIA_AEO_OilForecast_2026!R$16)</f>
        <v>8.1482521451962224</v>
      </c>
      <c r="U25" s="445">
        <f>T25*(1+EIA_AEO_OilForecast_2026!S$16)</f>
        <v>8.252172995080139</v>
      </c>
      <c r="V25" s="445">
        <f>U25*(1+EIA_AEO_OilForecast_2026!T$16)</f>
        <v>8.2943829569112033</v>
      </c>
      <c r="W25" s="445">
        <f>V25*(1+EIA_AEO_OilForecast_2026!U$16)</f>
        <v>8.3925323279671353</v>
      </c>
      <c r="X25" s="445">
        <f>W25*(1+EIA_AEO_OilForecast_2026!V$16)</f>
        <v>8.5002368873839451</v>
      </c>
      <c r="Y25" s="445">
        <f>X25*(1+EIA_AEO_OilForecast_2026!W$16)</f>
        <v>8.7368605149723457</v>
      </c>
      <c r="Z25" s="445">
        <f>Y25*(1+EIA_AEO_OilForecast_2026!X$16)</f>
        <v>8.8735402999229311</v>
      </c>
      <c r="AA25" s="445">
        <f>Z25*(1+EIA_AEO_OilForecast_2026!Y$16)</f>
        <v>9.008065340698165</v>
      </c>
      <c r="AB25" s="445">
        <f>AA25*(1+EIA_AEO_OilForecast_2026!Z$16)</f>
        <v>9.1529419202611653</v>
      </c>
      <c r="AC25" s="445">
        <f>AB25*(1+EIA_AEO_OilForecast_2026!AA$16)</f>
        <v>9.2662085055776799</v>
      </c>
      <c r="AD25" s="445">
        <f>AC25*(1+EIA_AEO_OilForecast_2026!AB$16)</f>
        <v>9.4444922623338172</v>
      </c>
      <c r="AE25" s="509">
        <f t="shared" si="16"/>
        <v>9.4444922623338172</v>
      </c>
      <c r="AF25" s="509">
        <f t="shared" si="16"/>
        <v>9.4444922623338172</v>
      </c>
      <c r="AG25" s="509">
        <f t="shared" si="16"/>
        <v>9.4444922623338172</v>
      </c>
      <c r="AH25" s="509">
        <f t="shared" si="16"/>
        <v>9.4444922623338172</v>
      </c>
      <c r="AI25" s="509">
        <f t="shared" si="16"/>
        <v>9.4444922623338172</v>
      </c>
      <c r="AJ25" s="509">
        <f t="shared" si="16"/>
        <v>9.4444922623338172</v>
      </c>
      <c r="AK25" s="509">
        <f t="shared" si="16"/>
        <v>9.4444922623338172</v>
      </c>
      <c r="AL25" s="509">
        <f t="shared" si="16"/>
        <v>9.4444922623338172</v>
      </c>
      <c r="AM25" s="509">
        <f t="shared" si="16"/>
        <v>9.4444922623338172</v>
      </c>
      <c r="AN25" s="509">
        <f t="shared" si="16"/>
        <v>9.4444922623338172</v>
      </c>
      <c r="AO25" s="509">
        <f t="shared" si="17"/>
        <v>9.4444922623338172</v>
      </c>
      <c r="AP25" s="509">
        <f t="shared" si="17"/>
        <v>9.4444922623338172</v>
      </c>
      <c r="AQ25" s="509">
        <f t="shared" si="17"/>
        <v>9.4444922623338172</v>
      </c>
      <c r="AR25" s="509">
        <f t="shared" si="17"/>
        <v>9.4444922623338172</v>
      </c>
      <c r="AS25" s="509">
        <f t="shared" si="17"/>
        <v>9.4444922623338172</v>
      </c>
      <c r="AT25" s="509">
        <f t="shared" si="17"/>
        <v>9.4444922623338172</v>
      </c>
      <c r="AU25" s="509">
        <f t="shared" si="17"/>
        <v>9.4444922623338172</v>
      </c>
      <c r="AV25" s="509">
        <f t="shared" si="17"/>
        <v>9.4444922623338172</v>
      </c>
      <c r="AW25" s="509">
        <f t="shared" si="17"/>
        <v>9.4444922623338172</v>
      </c>
      <c r="AX25" s="509">
        <f t="shared" si="17"/>
        <v>9.4444922623338172</v>
      </c>
      <c r="AY25" s="509">
        <f t="shared" si="18"/>
        <v>9.4444922623338172</v>
      </c>
      <c r="AZ25" s="509">
        <f t="shared" si="18"/>
        <v>9.4444922623338172</v>
      </c>
      <c r="BA25" s="509">
        <f t="shared" si="18"/>
        <v>9.4444922623338172</v>
      </c>
      <c r="BB25" s="509">
        <f t="shared" si="18"/>
        <v>9.4444922623338172</v>
      </c>
      <c r="BC25" s="509">
        <f t="shared" si="18"/>
        <v>9.4444922623338172</v>
      </c>
      <c r="BD25" s="509">
        <f t="shared" si="18"/>
        <v>9.4444922623338172</v>
      </c>
      <c r="BE25" s="509">
        <f t="shared" si="18"/>
        <v>9.4444922623338172</v>
      </c>
      <c r="BF25" s="509">
        <f t="shared" si="18"/>
        <v>9.4444922623338172</v>
      </c>
      <c r="BG25" s="509">
        <f t="shared" si="18"/>
        <v>9.4444922623338172</v>
      </c>
      <c r="BH25" s="509">
        <f t="shared" si="18"/>
        <v>9.4444922623338172</v>
      </c>
      <c r="BI25" s="509">
        <f t="shared" si="19"/>
        <v>9.4444922623338172</v>
      </c>
      <c r="BJ25" s="509">
        <f t="shared" si="19"/>
        <v>9.4444922623338172</v>
      </c>
      <c r="BK25" s="509">
        <f t="shared" si="19"/>
        <v>9.4444922623338172</v>
      </c>
      <c r="BL25" s="509">
        <f t="shared" si="19"/>
        <v>9.4444922623338172</v>
      </c>
      <c r="BM25" s="510">
        <f t="shared" si="19"/>
        <v>9.4444922623338172</v>
      </c>
      <c r="BN25" s="510">
        <f t="shared" si="19"/>
        <v>9.4444922623338172</v>
      </c>
      <c r="BO25" s="510">
        <f t="shared" si="19"/>
        <v>9.4444922623338172</v>
      </c>
      <c r="BP25" s="510">
        <f t="shared" si="19"/>
        <v>9.4444922623338172</v>
      </c>
      <c r="BQ25" s="510">
        <f t="shared" si="19"/>
        <v>9.4444922623338172</v>
      </c>
      <c r="BR25" s="510">
        <f t="shared" si="19"/>
        <v>9.4444922623338172</v>
      </c>
    </row>
    <row r="26" spans="1:70" s="2" customFormat="1">
      <c r="A26" s="446">
        <v>0</v>
      </c>
      <c r="B26" s="493" t="s">
        <v>441</v>
      </c>
      <c r="C26" s="491" t="s">
        <v>470</v>
      </c>
      <c r="D26" s="491" t="s">
        <v>445</v>
      </c>
      <c r="E26" s="501">
        <v>4.93</v>
      </c>
      <c r="F26" s="447">
        <f>E26*(1+EIA_AEO_OilForecast_2026!D$16)</f>
        <v>3.7751511098505959</v>
      </c>
      <c r="G26" s="447">
        <f>F26*(1+EIA_AEO_OilForecast_2026!E$16)</f>
        <v>4.2958348505325628</v>
      </c>
      <c r="H26" s="447">
        <f>G26*(1+EIA_AEO_OilForecast_2026!F$16)</f>
        <v>4.6034521405053654</v>
      </c>
      <c r="I26" s="447">
        <f>H26*(1+EIA_AEO_OilForecast_2026!G$16)</f>
        <v>4.7998763988206976</v>
      </c>
      <c r="J26" s="447">
        <f>I26*(1+EIA_AEO_OilForecast_2026!H$16)</f>
        <v>4.9277281197706087</v>
      </c>
      <c r="K26" s="447">
        <f>J26*(1+EIA_AEO_OilForecast_2026!I$16)</f>
        <v>4.8657252074173316</v>
      </c>
      <c r="L26" s="447">
        <f>K26*(1+EIA_AEO_OilForecast_2026!J$16)</f>
        <v>4.9168456908801934</v>
      </c>
      <c r="M26" s="447">
        <f>L26*(1+EIA_AEO_OilForecast_2026!K$16)</f>
        <v>5.0217321398170851</v>
      </c>
      <c r="N26" s="447">
        <f>M26*(1+EIA_AEO_OilForecast_2026!L$16)</f>
        <v>5.1188774569191313</v>
      </c>
      <c r="O26" s="447">
        <f>N26*(1+EIA_AEO_OilForecast_2026!M$16)</f>
        <v>5.1623752381174279</v>
      </c>
      <c r="P26" s="447">
        <f>O26*(1+EIA_AEO_OilForecast_2026!N$16)</f>
        <v>5.2329199116049638</v>
      </c>
      <c r="Q26" s="447">
        <f>P26*(1+EIA_AEO_OilForecast_2026!O$16)</f>
        <v>5.3077866968539293</v>
      </c>
      <c r="R26" s="447">
        <f>Q26*(1+EIA_AEO_OilForecast_2026!P$16)</f>
        <v>5.3718679914102649</v>
      </c>
      <c r="S26" s="447">
        <f>R26*(1+EIA_AEO_OilForecast_2026!Q$16)</f>
        <v>5.4065283537547559</v>
      </c>
      <c r="T26" s="447">
        <f>S26*(1+EIA_AEO_OilForecast_2026!R$16)</f>
        <v>5.4580004179099681</v>
      </c>
      <c r="U26" s="447">
        <f>T26*(1+EIA_AEO_OilForecast_2026!S$16)</f>
        <v>5.5276104437153641</v>
      </c>
      <c r="V26" s="447">
        <f>U26*(1+EIA_AEO_OilForecast_2026!T$16)</f>
        <v>5.5558842360831839</v>
      </c>
      <c r="W26" s="447">
        <f>V26*(1+EIA_AEO_OilForecast_2026!U$16)</f>
        <v>5.6216283120758117</v>
      </c>
      <c r="X26" s="447">
        <f>W26*(1+EIA_AEO_OilForecast_2026!V$16)</f>
        <v>5.6937728063590827</v>
      </c>
      <c r="Y26" s="447">
        <f>X26*(1+EIA_AEO_OilForecast_2026!W$16)</f>
        <v>5.8522720569040301</v>
      </c>
      <c r="Z26" s="447">
        <f>Y26*(1+EIA_AEO_OilForecast_2026!X$16)</f>
        <v>5.9438252280733757</v>
      </c>
      <c r="AA26" s="447">
        <f>Z26*(1+EIA_AEO_OilForecast_2026!Y$16)</f>
        <v>6.0339350719622207</v>
      </c>
      <c r="AB26" s="447">
        <f>AA26*(1+EIA_AEO_OilForecast_2026!Z$16)</f>
        <v>6.1309787590879798</v>
      </c>
      <c r="AC26" s="447">
        <f>AB26*(1+EIA_AEO_OilForecast_2026!AA$16)</f>
        <v>6.2068489038720038</v>
      </c>
      <c r="AD26" s="447">
        <f>AC26*(1+EIA_AEO_OilForecast_2026!AB$16)</f>
        <v>6.3262699528947968</v>
      </c>
      <c r="AE26" s="511">
        <f t="shared" si="16"/>
        <v>6.3262699528947968</v>
      </c>
      <c r="AF26" s="511">
        <f t="shared" si="16"/>
        <v>6.3262699528947968</v>
      </c>
      <c r="AG26" s="511">
        <f t="shared" si="16"/>
        <v>6.3262699528947968</v>
      </c>
      <c r="AH26" s="511">
        <f t="shared" si="16"/>
        <v>6.3262699528947968</v>
      </c>
      <c r="AI26" s="511">
        <f t="shared" si="16"/>
        <v>6.3262699528947968</v>
      </c>
      <c r="AJ26" s="511">
        <f t="shared" si="16"/>
        <v>6.3262699528947968</v>
      </c>
      <c r="AK26" s="511">
        <f t="shared" si="16"/>
        <v>6.3262699528947968</v>
      </c>
      <c r="AL26" s="511">
        <f t="shared" si="16"/>
        <v>6.3262699528947968</v>
      </c>
      <c r="AM26" s="511">
        <f t="shared" si="16"/>
        <v>6.3262699528947968</v>
      </c>
      <c r="AN26" s="511">
        <f t="shared" si="16"/>
        <v>6.3262699528947968</v>
      </c>
      <c r="AO26" s="511">
        <f t="shared" si="17"/>
        <v>6.3262699528947968</v>
      </c>
      <c r="AP26" s="511">
        <f t="shared" si="17"/>
        <v>6.3262699528947968</v>
      </c>
      <c r="AQ26" s="511">
        <f t="shared" si="17"/>
        <v>6.3262699528947968</v>
      </c>
      <c r="AR26" s="511">
        <f t="shared" si="17"/>
        <v>6.3262699528947968</v>
      </c>
      <c r="AS26" s="511">
        <f t="shared" si="17"/>
        <v>6.3262699528947968</v>
      </c>
      <c r="AT26" s="511">
        <f t="shared" si="17"/>
        <v>6.3262699528947968</v>
      </c>
      <c r="AU26" s="511">
        <f t="shared" si="17"/>
        <v>6.3262699528947968</v>
      </c>
      <c r="AV26" s="511">
        <f t="shared" si="17"/>
        <v>6.3262699528947968</v>
      </c>
      <c r="AW26" s="511">
        <f t="shared" si="17"/>
        <v>6.3262699528947968</v>
      </c>
      <c r="AX26" s="511">
        <f t="shared" si="17"/>
        <v>6.3262699528947968</v>
      </c>
      <c r="AY26" s="511">
        <f t="shared" si="18"/>
        <v>6.3262699528947968</v>
      </c>
      <c r="AZ26" s="511">
        <f t="shared" si="18"/>
        <v>6.3262699528947968</v>
      </c>
      <c r="BA26" s="511">
        <f t="shared" si="18"/>
        <v>6.3262699528947968</v>
      </c>
      <c r="BB26" s="511">
        <f t="shared" si="18"/>
        <v>6.3262699528947968</v>
      </c>
      <c r="BC26" s="511">
        <f t="shared" si="18"/>
        <v>6.3262699528947968</v>
      </c>
      <c r="BD26" s="511">
        <f t="shared" si="18"/>
        <v>6.3262699528947968</v>
      </c>
      <c r="BE26" s="511">
        <f t="shared" si="18"/>
        <v>6.3262699528947968</v>
      </c>
      <c r="BF26" s="511">
        <f t="shared" si="18"/>
        <v>6.3262699528947968</v>
      </c>
      <c r="BG26" s="511">
        <f t="shared" si="18"/>
        <v>6.3262699528947968</v>
      </c>
      <c r="BH26" s="511">
        <f t="shared" si="18"/>
        <v>6.3262699528947968</v>
      </c>
      <c r="BI26" s="511">
        <f t="shared" si="19"/>
        <v>6.3262699528947968</v>
      </c>
      <c r="BJ26" s="511">
        <f t="shared" si="19"/>
        <v>6.3262699528947968</v>
      </c>
      <c r="BK26" s="511">
        <f t="shared" si="19"/>
        <v>6.3262699528947968</v>
      </c>
      <c r="BL26" s="511">
        <f t="shared" si="19"/>
        <v>6.3262699528947968</v>
      </c>
      <c r="BM26" s="512">
        <f t="shared" si="19"/>
        <v>6.3262699528947968</v>
      </c>
      <c r="BN26" s="512">
        <f t="shared" si="19"/>
        <v>6.3262699528947968</v>
      </c>
      <c r="BO26" s="512">
        <f t="shared" si="19"/>
        <v>6.3262699528947968</v>
      </c>
      <c r="BP26" s="512">
        <f t="shared" si="19"/>
        <v>6.3262699528947968</v>
      </c>
      <c r="BQ26" s="512">
        <f t="shared" si="19"/>
        <v>6.3262699528947968</v>
      </c>
      <c r="BR26" s="512">
        <f t="shared" si="19"/>
        <v>6.3262699528947968</v>
      </c>
    </row>
    <row r="27" spans="1:70" s="2" customFormat="1">
      <c r="A27" s="448">
        <v>0</v>
      </c>
      <c r="B27" s="494" t="s">
        <v>471</v>
      </c>
      <c r="C27" s="492" t="s">
        <v>472</v>
      </c>
      <c r="D27" s="492" t="s">
        <v>445</v>
      </c>
      <c r="E27" s="500">
        <v>5.0599999999999996</v>
      </c>
      <c r="F27" s="445">
        <f>E27*(1+EIA_AEO_OilForecast_2026!D$16)</f>
        <v>3.874698705039354</v>
      </c>
      <c r="G27" s="445">
        <f>F27*(1+EIA_AEO_OilForecast_2026!E$16)</f>
        <v>4.4091124429401152</v>
      </c>
      <c r="H27" s="445">
        <f>G27*(1+EIA_AEO_OilForecast_2026!F$16)</f>
        <v>4.7248413450217344</v>
      </c>
      <c r="I27" s="445">
        <f>H27*(1+EIA_AEO_OilForecast_2026!G$16)</f>
        <v>4.9264451476739817</v>
      </c>
      <c r="J27" s="445">
        <f>I27*(1+EIA_AEO_OilForecast_2026!H$16)</f>
        <v>5.0576682121783536</v>
      </c>
      <c r="K27" s="445">
        <f>J27*(1+EIA_AEO_OilForecast_2026!I$16)</f>
        <v>4.994030334590609</v>
      </c>
      <c r="L27" s="445">
        <f>K27*(1+EIA_AEO_OilForecast_2026!J$16)</f>
        <v>5.0464988226883944</v>
      </c>
      <c r="M27" s="445">
        <f>L27*(1+EIA_AEO_OilForecast_2026!K$16)</f>
        <v>5.1541510400556705</v>
      </c>
      <c r="N27" s="445">
        <f>M27*(1+EIA_AEO_OilForecast_2026!L$16)</f>
        <v>5.2538579983794742</v>
      </c>
      <c r="O27" s="445">
        <f>N27*(1+EIA_AEO_OilForecast_2026!M$16)</f>
        <v>5.2985027798933446</v>
      </c>
      <c r="P27" s="445">
        <f>O27*(1+EIA_AEO_OilForecast_2026!N$16)</f>
        <v>5.3709076577527632</v>
      </c>
      <c r="Q27" s="445">
        <f>P27*(1+EIA_AEO_OilForecast_2026!O$16)</f>
        <v>5.4477486178663064</v>
      </c>
      <c r="R27" s="445">
        <f>Q27*(1+EIA_AEO_OilForecast_2026!P$16)</f>
        <v>5.513519682867333</v>
      </c>
      <c r="S27" s="445">
        <f>R27*(1+EIA_AEO_OilForecast_2026!Q$16)</f>
        <v>5.5490940101418005</v>
      </c>
      <c r="T27" s="445">
        <f>S27*(1+EIA_AEO_OilForecast_2026!R$16)</f>
        <v>5.6019233498224041</v>
      </c>
      <c r="U27" s="445">
        <f>T27*(1+EIA_AEO_OilForecast_2026!S$16)</f>
        <v>5.6733689341175975</v>
      </c>
      <c r="V27" s="445">
        <f>U27*(1+EIA_AEO_OilForecast_2026!T$16)</f>
        <v>5.7023882828764547</v>
      </c>
      <c r="W27" s="445">
        <f>V27*(1+EIA_AEO_OilForecast_2026!U$16)</f>
        <v>5.7698659754774075</v>
      </c>
      <c r="X27" s="445">
        <f>W27*(1+EIA_AEO_OilForecast_2026!V$16)</f>
        <v>5.8439128600764647</v>
      </c>
      <c r="Y27" s="445">
        <f>X27*(1+EIA_AEO_OilForecast_2026!W$16)</f>
        <v>6.0065916040434901</v>
      </c>
      <c r="Z27" s="445">
        <f>Y27*(1+EIA_AEO_OilForecast_2026!X$16)</f>
        <v>6.100558956197017</v>
      </c>
      <c r="AA27" s="445">
        <f>Z27*(1+EIA_AEO_OilForecast_2026!Y$16)</f>
        <v>6.1930449217299897</v>
      </c>
      <c r="AB27" s="445">
        <f>AA27*(1+EIA_AEO_OilForecast_2026!Z$16)</f>
        <v>6.2926475701795521</v>
      </c>
      <c r="AC27" s="445">
        <f>AB27*(1+EIA_AEO_OilForecast_2026!AA$16)</f>
        <v>6.3705183475846558</v>
      </c>
      <c r="AD27" s="445">
        <f>AC27*(1+EIA_AEO_OilForecast_2026!AB$16)</f>
        <v>6.4930884303544998</v>
      </c>
      <c r="AE27" s="509">
        <f t="shared" si="16"/>
        <v>6.4930884303544998</v>
      </c>
      <c r="AF27" s="509">
        <f t="shared" si="16"/>
        <v>6.4930884303544998</v>
      </c>
      <c r="AG27" s="509">
        <f t="shared" si="16"/>
        <v>6.4930884303544998</v>
      </c>
      <c r="AH27" s="509">
        <f t="shared" si="16"/>
        <v>6.4930884303544998</v>
      </c>
      <c r="AI27" s="509">
        <f t="shared" si="16"/>
        <v>6.4930884303544998</v>
      </c>
      <c r="AJ27" s="509">
        <f t="shared" si="16"/>
        <v>6.4930884303544998</v>
      </c>
      <c r="AK27" s="509">
        <f t="shared" si="16"/>
        <v>6.4930884303544998</v>
      </c>
      <c r="AL27" s="509">
        <f t="shared" si="16"/>
        <v>6.4930884303544998</v>
      </c>
      <c r="AM27" s="509">
        <f t="shared" si="16"/>
        <v>6.4930884303544998</v>
      </c>
      <c r="AN27" s="509">
        <f t="shared" si="16"/>
        <v>6.4930884303544998</v>
      </c>
      <c r="AO27" s="509">
        <f t="shared" si="17"/>
        <v>6.4930884303544998</v>
      </c>
      <c r="AP27" s="509">
        <f t="shared" si="17"/>
        <v>6.4930884303544998</v>
      </c>
      <c r="AQ27" s="509">
        <f t="shared" si="17"/>
        <v>6.4930884303544998</v>
      </c>
      <c r="AR27" s="509">
        <f t="shared" si="17"/>
        <v>6.4930884303544998</v>
      </c>
      <c r="AS27" s="509">
        <f t="shared" si="17"/>
        <v>6.4930884303544998</v>
      </c>
      <c r="AT27" s="509">
        <f t="shared" si="17"/>
        <v>6.4930884303544998</v>
      </c>
      <c r="AU27" s="509">
        <f t="shared" si="17"/>
        <v>6.4930884303544998</v>
      </c>
      <c r="AV27" s="509">
        <f t="shared" si="17"/>
        <v>6.4930884303544998</v>
      </c>
      <c r="AW27" s="509">
        <f t="shared" si="17"/>
        <v>6.4930884303544998</v>
      </c>
      <c r="AX27" s="509">
        <f t="shared" si="17"/>
        <v>6.4930884303544998</v>
      </c>
      <c r="AY27" s="509">
        <f t="shared" si="18"/>
        <v>6.4930884303544998</v>
      </c>
      <c r="AZ27" s="509">
        <f t="shared" si="18"/>
        <v>6.4930884303544998</v>
      </c>
      <c r="BA27" s="509">
        <f t="shared" si="18"/>
        <v>6.4930884303544998</v>
      </c>
      <c r="BB27" s="509">
        <f t="shared" si="18"/>
        <v>6.4930884303544998</v>
      </c>
      <c r="BC27" s="509">
        <f t="shared" si="18"/>
        <v>6.4930884303544998</v>
      </c>
      <c r="BD27" s="509">
        <f t="shared" si="18"/>
        <v>6.4930884303544998</v>
      </c>
      <c r="BE27" s="509">
        <f t="shared" si="18"/>
        <v>6.4930884303544998</v>
      </c>
      <c r="BF27" s="509">
        <f t="shared" si="18"/>
        <v>6.4930884303544998</v>
      </c>
      <c r="BG27" s="509">
        <f t="shared" si="18"/>
        <v>6.4930884303544998</v>
      </c>
      <c r="BH27" s="509">
        <f t="shared" si="18"/>
        <v>6.4930884303544998</v>
      </c>
      <c r="BI27" s="509">
        <f t="shared" si="19"/>
        <v>6.4930884303544998</v>
      </c>
      <c r="BJ27" s="509">
        <f t="shared" si="19"/>
        <v>6.4930884303544998</v>
      </c>
      <c r="BK27" s="509">
        <f t="shared" si="19"/>
        <v>6.4930884303544998</v>
      </c>
      <c r="BL27" s="509">
        <f t="shared" si="19"/>
        <v>6.4930884303544998</v>
      </c>
      <c r="BM27" s="510">
        <f t="shared" si="19"/>
        <v>6.4930884303544998</v>
      </c>
      <c r="BN27" s="510">
        <f t="shared" si="19"/>
        <v>6.4930884303544998</v>
      </c>
      <c r="BO27" s="510">
        <f t="shared" si="19"/>
        <v>6.4930884303544998</v>
      </c>
      <c r="BP27" s="510">
        <f t="shared" si="19"/>
        <v>6.4930884303544998</v>
      </c>
      <c r="BQ27" s="510">
        <f t="shared" si="19"/>
        <v>6.4930884303544998</v>
      </c>
      <c r="BR27" s="510">
        <f t="shared" si="19"/>
        <v>6.4930884303544998</v>
      </c>
    </row>
    <row r="28" spans="1:70" s="2" customFormat="1">
      <c r="A28" s="446">
        <v>0</v>
      </c>
      <c r="B28" s="493" t="s">
        <v>473</v>
      </c>
      <c r="C28" s="491" t="s">
        <v>474</v>
      </c>
      <c r="D28" s="491" t="s">
        <v>445</v>
      </c>
      <c r="E28" s="501">
        <v>3.8</v>
      </c>
      <c r="F28" s="447">
        <f>E28*(1+EIA_AEO_OilForecast_2026!D$16)</f>
        <v>2.9098527824406215</v>
      </c>
      <c r="G28" s="447">
        <f>F28*(1+EIA_AEO_OilForecast_2026!E$16)</f>
        <v>3.3111911626823001</v>
      </c>
      <c r="H28" s="447">
        <f>G28*(1+EIA_AEO_OilForecast_2026!F$16)</f>
        <v>3.5482998243246224</v>
      </c>
      <c r="I28" s="447">
        <f>H28*(1+EIA_AEO_OilForecast_2026!G$16)</f>
        <v>3.6997018895575353</v>
      </c>
      <c r="J28" s="447">
        <f>I28*(1+EIA_AEO_OilForecast_2026!H$16)</f>
        <v>3.7982488549956011</v>
      </c>
      <c r="K28" s="447">
        <f>J28*(1+EIA_AEO_OilForecast_2026!I$16)</f>
        <v>3.750457563526544</v>
      </c>
      <c r="L28" s="447">
        <f>K28*(1+EIA_AEO_OilForecast_2026!J$16)</f>
        <v>3.7898607759319956</v>
      </c>
      <c r="M28" s="447">
        <f>L28*(1+EIA_AEO_OilForecast_2026!K$16)</f>
        <v>3.8707063146663137</v>
      </c>
      <c r="N28" s="447">
        <f>M28*(1+EIA_AEO_OilForecast_2026!L$16)</f>
        <v>3.9455850580715417</v>
      </c>
      <c r="O28" s="447">
        <f>N28*(1+EIA_AEO_OilForecast_2026!M$16)</f>
        <v>3.9791127596036975</v>
      </c>
      <c r="P28" s="447">
        <f>O28*(1+EIA_AEO_OilForecast_2026!N$16)</f>
        <v>4.0334879643202566</v>
      </c>
      <c r="Q28" s="447">
        <f>P28*(1+EIA_AEO_OilForecast_2026!O$16)</f>
        <v>4.0911946142078977</v>
      </c>
      <c r="R28" s="447">
        <f>Q28*(1+EIA_AEO_OilForecast_2026!P$16)</f>
        <v>4.1405879041296165</v>
      </c>
      <c r="S28" s="447">
        <f>R28*(1+EIA_AEO_OilForecast_2026!Q$16)</f>
        <v>4.167303802082774</v>
      </c>
      <c r="T28" s="447">
        <f>S28*(1+EIA_AEO_OilForecast_2026!R$16)</f>
        <v>4.2069780097480489</v>
      </c>
      <c r="U28" s="447">
        <f>T28*(1+EIA_AEO_OilForecast_2026!S$16)</f>
        <v>4.2606327963728976</v>
      </c>
      <c r="V28" s="447">
        <f>U28*(1+EIA_AEO_OilForecast_2026!T$16)</f>
        <v>4.2824259831878493</v>
      </c>
      <c r="W28" s="447">
        <f>V28*(1+EIA_AEO_OilForecast_2026!U$16)</f>
        <v>4.3331009302004224</v>
      </c>
      <c r="X28" s="447">
        <f>W28*(1+EIA_AEO_OilForecast_2026!V$16)</f>
        <v>4.3887092625080149</v>
      </c>
      <c r="Y28" s="447">
        <f>X28*(1+EIA_AEO_OilForecast_2026!W$16)</f>
        <v>4.5108790702302866</v>
      </c>
      <c r="Z28" s="447">
        <f>Y28*(1+EIA_AEO_OilForecast_2026!X$16)</f>
        <v>4.5814474374602083</v>
      </c>
      <c r="AA28" s="447">
        <f>Z28*(1+EIA_AEO_OilForecast_2026!Y$16)</f>
        <v>4.6509033009039431</v>
      </c>
      <c r="AB28" s="447">
        <f>AA28*(1+EIA_AEO_OilForecast_2026!Z$16)</f>
        <v>4.7257037088304914</v>
      </c>
      <c r="AC28" s="447">
        <f>AB28*(1+EIA_AEO_OilForecast_2026!AA$16)</f>
        <v>4.7841837392928221</v>
      </c>
      <c r="AD28" s="447">
        <f>AC28*(1+EIA_AEO_OilForecast_2026!AB$16)</f>
        <v>4.8762324180527843</v>
      </c>
      <c r="AE28" s="511">
        <f t="shared" si="16"/>
        <v>4.8762324180527843</v>
      </c>
      <c r="AF28" s="511">
        <f t="shared" si="16"/>
        <v>4.8762324180527843</v>
      </c>
      <c r="AG28" s="511">
        <f t="shared" si="16"/>
        <v>4.8762324180527843</v>
      </c>
      <c r="AH28" s="511">
        <f t="shared" si="16"/>
        <v>4.8762324180527843</v>
      </c>
      <c r="AI28" s="511">
        <f t="shared" si="16"/>
        <v>4.8762324180527843</v>
      </c>
      <c r="AJ28" s="511">
        <f t="shared" si="16"/>
        <v>4.8762324180527843</v>
      </c>
      <c r="AK28" s="511">
        <f t="shared" si="16"/>
        <v>4.8762324180527843</v>
      </c>
      <c r="AL28" s="511">
        <f t="shared" si="16"/>
        <v>4.8762324180527843</v>
      </c>
      <c r="AM28" s="511">
        <f t="shared" si="16"/>
        <v>4.8762324180527843</v>
      </c>
      <c r="AN28" s="511">
        <f t="shared" si="16"/>
        <v>4.8762324180527843</v>
      </c>
      <c r="AO28" s="511">
        <f t="shared" si="17"/>
        <v>4.8762324180527843</v>
      </c>
      <c r="AP28" s="511">
        <f t="shared" si="17"/>
        <v>4.8762324180527843</v>
      </c>
      <c r="AQ28" s="511">
        <f t="shared" si="17"/>
        <v>4.8762324180527843</v>
      </c>
      <c r="AR28" s="511">
        <f t="shared" si="17"/>
        <v>4.8762324180527843</v>
      </c>
      <c r="AS28" s="511">
        <f t="shared" si="17"/>
        <v>4.8762324180527843</v>
      </c>
      <c r="AT28" s="511">
        <f t="shared" si="17"/>
        <v>4.8762324180527843</v>
      </c>
      <c r="AU28" s="511">
        <f t="shared" si="17"/>
        <v>4.8762324180527843</v>
      </c>
      <c r="AV28" s="511">
        <f t="shared" si="17"/>
        <v>4.8762324180527843</v>
      </c>
      <c r="AW28" s="511">
        <f t="shared" si="17"/>
        <v>4.8762324180527843</v>
      </c>
      <c r="AX28" s="511">
        <f t="shared" si="17"/>
        <v>4.8762324180527843</v>
      </c>
      <c r="AY28" s="511">
        <f t="shared" si="18"/>
        <v>4.8762324180527843</v>
      </c>
      <c r="AZ28" s="511">
        <f t="shared" si="18"/>
        <v>4.8762324180527843</v>
      </c>
      <c r="BA28" s="511">
        <f t="shared" si="18"/>
        <v>4.8762324180527843</v>
      </c>
      <c r="BB28" s="511">
        <f t="shared" si="18"/>
        <v>4.8762324180527843</v>
      </c>
      <c r="BC28" s="511">
        <f t="shared" si="18"/>
        <v>4.8762324180527843</v>
      </c>
      <c r="BD28" s="511">
        <f t="shared" si="18"/>
        <v>4.8762324180527843</v>
      </c>
      <c r="BE28" s="511">
        <f t="shared" si="18"/>
        <v>4.8762324180527843</v>
      </c>
      <c r="BF28" s="511">
        <f t="shared" si="18"/>
        <v>4.8762324180527843</v>
      </c>
      <c r="BG28" s="511">
        <f t="shared" si="18"/>
        <v>4.8762324180527843</v>
      </c>
      <c r="BH28" s="511">
        <f t="shared" si="18"/>
        <v>4.8762324180527843</v>
      </c>
      <c r="BI28" s="511">
        <f t="shared" si="19"/>
        <v>4.8762324180527843</v>
      </c>
      <c r="BJ28" s="511">
        <f t="shared" si="19"/>
        <v>4.8762324180527843</v>
      </c>
      <c r="BK28" s="511">
        <f t="shared" si="19"/>
        <v>4.8762324180527843</v>
      </c>
      <c r="BL28" s="511">
        <f t="shared" si="19"/>
        <v>4.8762324180527843</v>
      </c>
      <c r="BM28" s="512">
        <f t="shared" si="19"/>
        <v>4.8762324180527843</v>
      </c>
      <c r="BN28" s="512">
        <f t="shared" si="19"/>
        <v>4.8762324180527843</v>
      </c>
      <c r="BO28" s="512">
        <f t="shared" si="19"/>
        <v>4.8762324180527843</v>
      </c>
      <c r="BP28" s="512">
        <f t="shared" si="19"/>
        <v>4.8762324180527843</v>
      </c>
      <c r="BQ28" s="512">
        <f t="shared" si="19"/>
        <v>4.8762324180527843</v>
      </c>
      <c r="BR28" s="512">
        <f t="shared" si="19"/>
        <v>4.8762324180527843</v>
      </c>
    </row>
    <row r="29" spans="1:70" s="2" customFormat="1">
      <c r="A29" s="448">
        <v>0</v>
      </c>
      <c r="B29" s="494" t="s">
        <v>475</v>
      </c>
      <c r="C29" s="492" t="s">
        <v>476</v>
      </c>
      <c r="D29" s="492" t="s">
        <v>477</v>
      </c>
      <c r="E29" s="500">
        <v>6.8</v>
      </c>
      <c r="F29" s="445">
        <f>E29*(1+EIA_AEO_OilForecast_2026!D$16)</f>
        <v>5.2071049791042707</v>
      </c>
      <c r="G29" s="445">
        <f>F29*(1+EIA_AEO_OilForecast_2026!E$16)</f>
        <v>5.9252894490104326</v>
      </c>
      <c r="H29" s="445">
        <f>G29*(1+EIA_AEO_OilForecast_2026!F$16)</f>
        <v>6.3495891593177465</v>
      </c>
      <c r="I29" s="445">
        <f>H29*(1+EIA_AEO_OilForecast_2026!G$16)</f>
        <v>6.62051917078717</v>
      </c>
      <c r="J29" s="445">
        <f>I29*(1+EIA_AEO_OilForecast_2026!H$16)</f>
        <v>6.7968663720973925</v>
      </c>
      <c r="K29" s="445">
        <f>J29*(1+EIA_AEO_OilForecast_2026!I$16)</f>
        <v>6.71134511367908</v>
      </c>
      <c r="L29" s="445">
        <f>K29*(1+EIA_AEO_OilForecast_2026!J$16)</f>
        <v>6.7818561253519931</v>
      </c>
      <c r="M29" s="445">
        <f>L29*(1+EIA_AEO_OilForecast_2026!K$16)</f>
        <v>6.9265270894028781</v>
      </c>
      <c r="N29" s="445">
        <f>M29*(1+EIA_AEO_OilForecast_2026!L$16)</f>
        <v>7.0605206302332864</v>
      </c>
      <c r="O29" s="445">
        <f>N29*(1+EIA_AEO_OilForecast_2026!M$16)</f>
        <v>7.1205175698171441</v>
      </c>
      <c r="P29" s="445">
        <f>O29*(1+EIA_AEO_OilForecast_2026!N$16)</f>
        <v>7.2178205677309872</v>
      </c>
      <c r="Q29" s="445">
        <f>P29*(1+EIA_AEO_OilForecast_2026!O$16)</f>
        <v>7.3210850991088705</v>
      </c>
      <c r="R29" s="445">
        <f>Q29*(1+EIA_AEO_OilForecast_2026!P$16)</f>
        <v>7.4094730916003684</v>
      </c>
      <c r="S29" s="445">
        <f>R29*(1+EIA_AEO_OilForecast_2026!Q$16)</f>
        <v>7.4572804879375978</v>
      </c>
      <c r="T29" s="445">
        <f>S29*(1+EIA_AEO_OilForecast_2026!R$16)</f>
        <v>7.5282764384965111</v>
      </c>
      <c r="U29" s="445">
        <f>T29*(1+EIA_AEO_OilForecast_2026!S$16)</f>
        <v>7.6242902671936088</v>
      </c>
      <c r="V29" s="445">
        <f>U29*(1+EIA_AEO_OilForecast_2026!T$16)</f>
        <v>7.6632886014940498</v>
      </c>
      <c r="W29" s="445">
        <f>V29*(1+EIA_AEO_OilForecast_2026!U$16)</f>
        <v>7.7539700856218126</v>
      </c>
      <c r="X29" s="445">
        <f>W29*(1+EIA_AEO_OilForecast_2026!V$16)</f>
        <v>7.8534797329090829</v>
      </c>
      <c r="Y29" s="445">
        <f>X29*(1+EIA_AEO_OilForecast_2026!W$16)</f>
        <v>8.0720993888331485</v>
      </c>
      <c r="Z29" s="445">
        <f>Y29*(1+EIA_AEO_OilForecast_2026!X$16)</f>
        <v>8.1983796249287977</v>
      </c>
      <c r="AA29" s="445">
        <f>Z29*(1+EIA_AEO_OilForecast_2026!Y$16)</f>
        <v>8.3226690647754804</v>
      </c>
      <c r="AB29" s="445">
        <f>AA29*(1+EIA_AEO_OilForecast_2026!Z$16)</f>
        <v>8.4565224263282524</v>
      </c>
      <c r="AC29" s="445">
        <f>AB29*(1+EIA_AEO_OilForecast_2026!AA$16)</f>
        <v>8.5611709018924227</v>
      </c>
      <c r="AD29" s="445">
        <f>AC29*(1+EIA_AEO_OilForecast_2026!AB$16)</f>
        <v>8.7258895901997224</v>
      </c>
      <c r="AE29" s="509">
        <f t="shared" si="16"/>
        <v>8.7258895901997224</v>
      </c>
      <c r="AF29" s="509">
        <f t="shared" si="16"/>
        <v>8.7258895901997224</v>
      </c>
      <c r="AG29" s="509">
        <f t="shared" si="16"/>
        <v>8.7258895901997224</v>
      </c>
      <c r="AH29" s="509">
        <f t="shared" si="16"/>
        <v>8.7258895901997224</v>
      </c>
      <c r="AI29" s="509">
        <f t="shared" si="16"/>
        <v>8.7258895901997224</v>
      </c>
      <c r="AJ29" s="509">
        <f t="shared" si="16"/>
        <v>8.7258895901997224</v>
      </c>
      <c r="AK29" s="509">
        <f t="shared" si="16"/>
        <v>8.7258895901997224</v>
      </c>
      <c r="AL29" s="509">
        <f t="shared" si="16"/>
        <v>8.7258895901997224</v>
      </c>
      <c r="AM29" s="509">
        <f t="shared" si="16"/>
        <v>8.7258895901997224</v>
      </c>
      <c r="AN29" s="509">
        <f t="shared" si="16"/>
        <v>8.7258895901997224</v>
      </c>
      <c r="AO29" s="509">
        <f t="shared" si="17"/>
        <v>8.7258895901997224</v>
      </c>
      <c r="AP29" s="509">
        <f t="shared" si="17"/>
        <v>8.7258895901997224</v>
      </c>
      <c r="AQ29" s="509">
        <f t="shared" si="17"/>
        <v>8.7258895901997224</v>
      </c>
      <c r="AR29" s="509">
        <f t="shared" si="17"/>
        <v>8.7258895901997224</v>
      </c>
      <c r="AS29" s="509">
        <f t="shared" si="17"/>
        <v>8.7258895901997224</v>
      </c>
      <c r="AT29" s="509">
        <f t="shared" si="17"/>
        <v>8.7258895901997224</v>
      </c>
      <c r="AU29" s="509">
        <f t="shared" si="17"/>
        <v>8.7258895901997224</v>
      </c>
      <c r="AV29" s="509">
        <f t="shared" si="17"/>
        <v>8.7258895901997224</v>
      </c>
      <c r="AW29" s="509">
        <f t="shared" si="17"/>
        <v>8.7258895901997224</v>
      </c>
      <c r="AX29" s="509">
        <f t="shared" si="17"/>
        <v>8.7258895901997224</v>
      </c>
      <c r="AY29" s="509">
        <f t="shared" si="18"/>
        <v>8.7258895901997224</v>
      </c>
      <c r="AZ29" s="509">
        <f t="shared" si="18"/>
        <v>8.7258895901997224</v>
      </c>
      <c r="BA29" s="509">
        <f t="shared" si="18"/>
        <v>8.7258895901997224</v>
      </c>
      <c r="BB29" s="509">
        <f t="shared" si="18"/>
        <v>8.7258895901997224</v>
      </c>
      <c r="BC29" s="509">
        <f t="shared" si="18"/>
        <v>8.7258895901997224</v>
      </c>
      <c r="BD29" s="509">
        <f t="shared" si="18"/>
        <v>8.7258895901997224</v>
      </c>
      <c r="BE29" s="509">
        <f t="shared" si="18"/>
        <v>8.7258895901997224</v>
      </c>
      <c r="BF29" s="509">
        <f t="shared" si="18"/>
        <v>8.7258895901997224</v>
      </c>
      <c r="BG29" s="509">
        <f t="shared" si="18"/>
        <v>8.7258895901997224</v>
      </c>
      <c r="BH29" s="509">
        <f t="shared" si="18"/>
        <v>8.7258895901997224</v>
      </c>
      <c r="BI29" s="509">
        <f t="shared" si="19"/>
        <v>8.7258895901997224</v>
      </c>
      <c r="BJ29" s="509">
        <f t="shared" si="19"/>
        <v>8.7258895901997224</v>
      </c>
      <c r="BK29" s="509">
        <f t="shared" si="19"/>
        <v>8.7258895901997224</v>
      </c>
      <c r="BL29" s="509">
        <f t="shared" si="19"/>
        <v>8.7258895901997224</v>
      </c>
      <c r="BM29" s="510">
        <f t="shared" si="19"/>
        <v>8.7258895901997224</v>
      </c>
      <c r="BN29" s="510">
        <f t="shared" si="19"/>
        <v>8.7258895901997224</v>
      </c>
      <c r="BO29" s="510">
        <f t="shared" si="19"/>
        <v>8.7258895901997224</v>
      </c>
      <c r="BP29" s="510">
        <f t="shared" si="19"/>
        <v>8.7258895901997224</v>
      </c>
      <c r="BQ29" s="510">
        <f t="shared" si="19"/>
        <v>8.7258895901997224</v>
      </c>
      <c r="BR29" s="510">
        <f t="shared" si="19"/>
        <v>8.7258895901997224</v>
      </c>
    </row>
    <row r="30" spans="1:70" s="2" customFormat="1">
      <c r="A30" s="446">
        <v>0</v>
      </c>
      <c r="B30" s="493" t="s">
        <v>478</v>
      </c>
      <c r="C30" s="491" t="s">
        <v>479</v>
      </c>
      <c r="D30" s="491" t="s">
        <v>445</v>
      </c>
      <c r="E30" s="501">
        <v>5.04</v>
      </c>
      <c r="F30" s="447">
        <f>E30*(1+EIA_AEO_OilForecast_2026!D$16)</f>
        <v>3.8593836903949299</v>
      </c>
      <c r="G30" s="447">
        <f>F30*(1+EIA_AEO_OilForecast_2026!E$16)</f>
        <v>4.3916851210312613</v>
      </c>
      <c r="H30" s="447">
        <f>G30*(1+EIA_AEO_OilForecast_2026!F$16)</f>
        <v>4.7061660827884468</v>
      </c>
      <c r="I30" s="447">
        <f>H30*(1+EIA_AEO_OilForecast_2026!G$16)</f>
        <v>4.9069730324657836</v>
      </c>
      <c r="J30" s="447">
        <f>I30*(1+EIA_AEO_OilForecast_2026!H$16)</f>
        <v>5.0376774287310075</v>
      </c>
      <c r="K30" s="447">
        <f>J30*(1+EIA_AEO_OilForecast_2026!I$16)</f>
        <v>4.974291084256258</v>
      </c>
      <c r="L30" s="447">
        <f>K30*(1+EIA_AEO_OilForecast_2026!J$16)</f>
        <v>5.0265521870255938</v>
      </c>
      <c r="M30" s="447">
        <f>L30*(1+EIA_AEO_OilForecast_2026!K$16)</f>
        <v>5.1337789015574264</v>
      </c>
      <c r="N30" s="447">
        <f>M30*(1+EIA_AEO_OilForecast_2026!L$16)</f>
        <v>5.2330917612317291</v>
      </c>
      <c r="O30" s="447">
        <f>N30*(1+EIA_AEO_OilForecast_2026!M$16)</f>
        <v>5.2775600811585885</v>
      </c>
      <c r="P30" s="447">
        <f>O30*(1+EIA_AEO_OilForecast_2026!N$16)</f>
        <v>5.3496787737300249</v>
      </c>
      <c r="Q30" s="447">
        <f>P30*(1+EIA_AEO_OilForecast_2026!O$16)</f>
        <v>5.4262160146336331</v>
      </c>
      <c r="R30" s="447">
        <f>Q30*(1+EIA_AEO_OilForecast_2026!P$16)</f>
        <v>5.4917271149508604</v>
      </c>
      <c r="S30" s="447">
        <f>R30*(1+EIA_AEO_OilForecast_2026!Q$16)</f>
        <v>5.5271608322361008</v>
      </c>
      <c r="T30" s="447">
        <f>S30*(1+EIA_AEO_OilForecast_2026!R$16)</f>
        <v>5.5797813602974129</v>
      </c>
      <c r="U30" s="447">
        <f>T30*(1+EIA_AEO_OilForecast_2026!S$16)</f>
        <v>5.6509445509787906</v>
      </c>
      <c r="V30" s="447">
        <f>U30*(1+EIA_AEO_OilForecast_2026!T$16)</f>
        <v>5.6798491987544111</v>
      </c>
      <c r="W30" s="447">
        <f>V30*(1+EIA_AEO_OilForecast_2026!U$16)</f>
        <v>5.7470601811079289</v>
      </c>
      <c r="X30" s="447">
        <f>W30*(1+EIA_AEO_OilForecast_2026!V$16)</f>
        <v>5.8208143902737879</v>
      </c>
      <c r="Y30" s="447">
        <f>X30*(1+EIA_AEO_OilForecast_2026!W$16)</f>
        <v>5.982850135252801</v>
      </c>
      <c r="Z30" s="447">
        <f>Y30*(1+EIA_AEO_OilForecast_2026!X$16)</f>
        <v>6.0764460749472233</v>
      </c>
      <c r="AA30" s="447">
        <f>Z30*(1+EIA_AEO_OilForecast_2026!Y$16)</f>
        <v>6.1685664833041765</v>
      </c>
      <c r="AB30" s="447">
        <f>AA30*(1+EIA_AEO_OilForecast_2026!Z$16)</f>
        <v>6.2677754453962304</v>
      </c>
      <c r="AC30" s="447">
        <f>AB30*(1+EIA_AEO_OilForecast_2026!AA$16)</f>
        <v>6.3453384331673215</v>
      </c>
      <c r="AD30" s="447">
        <f>AC30*(1+EIA_AEO_OilForecast_2026!AB$16)</f>
        <v>6.4674240492068495</v>
      </c>
      <c r="AE30" s="511">
        <f t="shared" si="16"/>
        <v>6.4674240492068495</v>
      </c>
      <c r="AF30" s="511">
        <f t="shared" si="16"/>
        <v>6.4674240492068495</v>
      </c>
      <c r="AG30" s="511">
        <f t="shared" si="16"/>
        <v>6.4674240492068495</v>
      </c>
      <c r="AH30" s="511">
        <f t="shared" si="16"/>
        <v>6.4674240492068495</v>
      </c>
      <c r="AI30" s="511">
        <f t="shared" si="16"/>
        <v>6.4674240492068495</v>
      </c>
      <c r="AJ30" s="511">
        <f t="shared" si="16"/>
        <v>6.4674240492068495</v>
      </c>
      <c r="AK30" s="511">
        <f t="shared" si="16"/>
        <v>6.4674240492068495</v>
      </c>
      <c r="AL30" s="511">
        <f t="shared" si="16"/>
        <v>6.4674240492068495</v>
      </c>
      <c r="AM30" s="511">
        <f t="shared" si="16"/>
        <v>6.4674240492068495</v>
      </c>
      <c r="AN30" s="511">
        <f t="shared" si="16"/>
        <v>6.4674240492068495</v>
      </c>
      <c r="AO30" s="511">
        <f t="shared" si="17"/>
        <v>6.4674240492068495</v>
      </c>
      <c r="AP30" s="511">
        <f t="shared" si="17"/>
        <v>6.4674240492068495</v>
      </c>
      <c r="AQ30" s="511">
        <f t="shared" si="17"/>
        <v>6.4674240492068495</v>
      </c>
      <c r="AR30" s="511">
        <f t="shared" si="17"/>
        <v>6.4674240492068495</v>
      </c>
      <c r="AS30" s="511">
        <f t="shared" si="17"/>
        <v>6.4674240492068495</v>
      </c>
      <c r="AT30" s="511">
        <f t="shared" si="17"/>
        <v>6.4674240492068495</v>
      </c>
      <c r="AU30" s="511">
        <f t="shared" si="17"/>
        <v>6.4674240492068495</v>
      </c>
      <c r="AV30" s="511">
        <f t="shared" si="17"/>
        <v>6.4674240492068495</v>
      </c>
      <c r="AW30" s="511">
        <f t="shared" si="17"/>
        <v>6.4674240492068495</v>
      </c>
      <c r="AX30" s="511">
        <f t="shared" si="17"/>
        <v>6.4674240492068495</v>
      </c>
      <c r="AY30" s="511">
        <f t="shared" si="18"/>
        <v>6.4674240492068495</v>
      </c>
      <c r="AZ30" s="511">
        <f t="shared" si="18"/>
        <v>6.4674240492068495</v>
      </c>
      <c r="BA30" s="511">
        <f t="shared" si="18"/>
        <v>6.4674240492068495</v>
      </c>
      <c r="BB30" s="511">
        <f t="shared" si="18"/>
        <v>6.4674240492068495</v>
      </c>
      <c r="BC30" s="511">
        <f t="shared" si="18"/>
        <v>6.4674240492068495</v>
      </c>
      <c r="BD30" s="511">
        <f t="shared" si="18"/>
        <v>6.4674240492068495</v>
      </c>
      <c r="BE30" s="511">
        <f t="shared" si="18"/>
        <v>6.4674240492068495</v>
      </c>
      <c r="BF30" s="511">
        <f t="shared" si="18"/>
        <v>6.4674240492068495</v>
      </c>
      <c r="BG30" s="511">
        <f t="shared" si="18"/>
        <v>6.4674240492068495</v>
      </c>
      <c r="BH30" s="511">
        <f t="shared" si="18"/>
        <v>6.4674240492068495</v>
      </c>
      <c r="BI30" s="511">
        <f t="shared" si="19"/>
        <v>6.4674240492068495</v>
      </c>
      <c r="BJ30" s="511">
        <f t="shared" si="19"/>
        <v>6.4674240492068495</v>
      </c>
      <c r="BK30" s="511">
        <f t="shared" si="19"/>
        <v>6.4674240492068495</v>
      </c>
      <c r="BL30" s="511">
        <f t="shared" si="19"/>
        <v>6.4674240492068495</v>
      </c>
      <c r="BM30" s="512">
        <f t="shared" si="19"/>
        <v>6.4674240492068495</v>
      </c>
      <c r="BN30" s="512">
        <f t="shared" si="19"/>
        <v>6.4674240492068495</v>
      </c>
      <c r="BO30" s="512">
        <f t="shared" si="19"/>
        <v>6.4674240492068495</v>
      </c>
      <c r="BP30" s="512">
        <f t="shared" si="19"/>
        <v>6.4674240492068495</v>
      </c>
      <c r="BQ30" s="512">
        <f t="shared" si="19"/>
        <v>6.4674240492068495</v>
      </c>
      <c r="BR30" s="512">
        <f t="shared" si="19"/>
        <v>6.4674240492068495</v>
      </c>
    </row>
    <row r="31" spans="1:70" s="2" customFormat="1">
      <c r="A31" s="448">
        <v>0</v>
      </c>
      <c r="B31" s="494" t="s">
        <v>480</v>
      </c>
      <c r="C31" s="492" t="s">
        <v>481</v>
      </c>
      <c r="D31" s="492" t="s">
        <v>445</v>
      </c>
      <c r="E31" s="500">
        <v>5.85</v>
      </c>
      <c r="F31" s="445">
        <f>E31*(1+EIA_AEO_OilForecast_2026!D$16)</f>
        <v>4.4796417834941149</v>
      </c>
      <c r="G31" s="445">
        <f>F31*(1+EIA_AEO_OilForecast_2026!E$16)</f>
        <v>5.0974916583398571</v>
      </c>
      <c r="H31" s="445">
        <f>G31*(1+EIA_AEO_OilForecast_2026!F$16)</f>
        <v>5.4625142032365908</v>
      </c>
      <c r="I31" s="445">
        <f>H31*(1+EIA_AEO_OilForecast_2026!G$16)</f>
        <v>5.6955936983977855</v>
      </c>
      <c r="J31" s="445">
        <f>I31*(1+EIA_AEO_OilForecast_2026!H$16)</f>
        <v>5.8473041583484919</v>
      </c>
      <c r="K31" s="445">
        <f>J31*(1+EIA_AEO_OilForecast_2026!I$16)</f>
        <v>5.7737307227974437</v>
      </c>
      <c r="L31" s="445">
        <f>K31*(1+EIA_AEO_OilForecast_2026!J$16)</f>
        <v>5.8343909313689943</v>
      </c>
      <c r="M31" s="445">
        <f>L31*(1+EIA_AEO_OilForecast_2026!K$16)</f>
        <v>5.9588505107363003</v>
      </c>
      <c r="N31" s="445">
        <f>M31*(1+EIA_AEO_OilForecast_2026!L$16)</f>
        <v>6.0741243657154014</v>
      </c>
      <c r="O31" s="445">
        <f>N31*(1+EIA_AEO_OilForecast_2026!M$16)</f>
        <v>6.1257393799162205</v>
      </c>
      <c r="P31" s="445">
        <f>O31*(1+EIA_AEO_OilForecast_2026!N$16)</f>
        <v>6.2094485766509235</v>
      </c>
      <c r="Q31" s="445">
        <f>P31*(1+EIA_AEO_OilForecast_2026!O$16)</f>
        <v>6.2982864455568972</v>
      </c>
      <c r="R31" s="445">
        <f>Q31*(1+EIA_AEO_OilForecast_2026!P$16)</f>
        <v>6.3743261155679649</v>
      </c>
      <c r="S31" s="445">
        <f>R31*(1+EIA_AEO_OilForecast_2026!Q$16)</f>
        <v>6.4154545374169043</v>
      </c>
      <c r="T31" s="445">
        <f>S31*(1+EIA_AEO_OilForecast_2026!R$16)</f>
        <v>6.4765319360594988</v>
      </c>
      <c r="U31" s="445">
        <f>T31*(1+EIA_AEO_OilForecast_2026!S$16)</f>
        <v>6.559132068100384</v>
      </c>
      <c r="V31" s="445">
        <f>U31*(1+EIA_AEO_OilForecast_2026!T$16)</f>
        <v>6.5926821056970866</v>
      </c>
      <c r="W31" s="445">
        <f>V31*(1+EIA_AEO_OilForecast_2026!U$16)</f>
        <v>6.6706948530717058</v>
      </c>
      <c r="X31" s="445">
        <f>W31*(1+EIA_AEO_OilForecast_2026!V$16)</f>
        <v>6.756302417282078</v>
      </c>
      <c r="Y31" s="445">
        <f>X31*(1+EIA_AEO_OilForecast_2026!W$16)</f>
        <v>6.9443796212755755</v>
      </c>
      <c r="Z31" s="445">
        <f>Y31*(1+EIA_AEO_OilForecast_2026!X$16)</f>
        <v>7.0530177655637436</v>
      </c>
      <c r="AA31" s="445">
        <f>Z31*(1+EIA_AEO_OilForecast_2026!Y$16)</f>
        <v>7.1599432395494933</v>
      </c>
      <c r="AB31" s="445">
        <f>AA31*(1+EIA_AEO_OilForecast_2026!Z$16)</f>
        <v>7.2750964991206279</v>
      </c>
      <c r="AC31" s="445">
        <f>AB31*(1+EIA_AEO_OilForecast_2026!AA$16)</f>
        <v>7.3651249670692156</v>
      </c>
      <c r="AD31" s="445">
        <f>AC31*(1+EIA_AEO_OilForecast_2026!AB$16)</f>
        <v>7.5068314856865257</v>
      </c>
      <c r="AE31" s="509">
        <f t="shared" si="16"/>
        <v>7.5068314856865257</v>
      </c>
      <c r="AF31" s="509">
        <f t="shared" si="16"/>
        <v>7.5068314856865257</v>
      </c>
      <c r="AG31" s="509">
        <f t="shared" si="16"/>
        <v>7.5068314856865257</v>
      </c>
      <c r="AH31" s="509">
        <f t="shared" si="16"/>
        <v>7.5068314856865257</v>
      </c>
      <c r="AI31" s="509">
        <f t="shared" si="16"/>
        <v>7.5068314856865257</v>
      </c>
      <c r="AJ31" s="509">
        <f t="shared" si="16"/>
        <v>7.5068314856865257</v>
      </c>
      <c r="AK31" s="509">
        <f t="shared" si="16"/>
        <v>7.5068314856865257</v>
      </c>
      <c r="AL31" s="509">
        <f t="shared" si="16"/>
        <v>7.5068314856865257</v>
      </c>
      <c r="AM31" s="509">
        <f t="shared" si="16"/>
        <v>7.5068314856865257</v>
      </c>
      <c r="AN31" s="509">
        <f t="shared" si="16"/>
        <v>7.5068314856865257</v>
      </c>
      <c r="AO31" s="509">
        <f t="shared" si="17"/>
        <v>7.5068314856865257</v>
      </c>
      <c r="AP31" s="509">
        <f t="shared" si="17"/>
        <v>7.5068314856865257</v>
      </c>
      <c r="AQ31" s="509">
        <f t="shared" si="17"/>
        <v>7.5068314856865257</v>
      </c>
      <c r="AR31" s="509">
        <f t="shared" si="17"/>
        <v>7.5068314856865257</v>
      </c>
      <c r="AS31" s="509">
        <f t="shared" si="17"/>
        <v>7.5068314856865257</v>
      </c>
      <c r="AT31" s="509">
        <f t="shared" si="17"/>
        <v>7.5068314856865257</v>
      </c>
      <c r="AU31" s="509">
        <f t="shared" si="17"/>
        <v>7.5068314856865257</v>
      </c>
      <c r="AV31" s="509">
        <f t="shared" si="17"/>
        <v>7.5068314856865257</v>
      </c>
      <c r="AW31" s="509">
        <f t="shared" si="17"/>
        <v>7.5068314856865257</v>
      </c>
      <c r="AX31" s="509">
        <f t="shared" si="17"/>
        <v>7.5068314856865257</v>
      </c>
      <c r="AY31" s="509">
        <f t="shared" si="18"/>
        <v>7.5068314856865257</v>
      </c>
      <c r="AZ31" s="509">
        <f t="shared" si="18"/>
        <v>7.5068314856865257</v>
      </c>
      <c r="BA31" s="509">
        <f t="shared" si="18"/>
        <v>7.5068314856865257</v>
      </c>
      <c r="BB31" s="509">
        <f t="shared" si="18"/>
        <v>7.5068314856865257</v>
      </c>
      <c r="BC31" s="509">
        <f t="shared" si="18"/>
        <v>7.5068314856865257</v>
      </c>
      <c r="BD31" s="509">
        <f t="shared" si="18"/>
        <v>7.5068314856865257</v>
      </c>
      <c r="BE31" s="509">
        <f t="shared" si="18"/>
        <v>7.5068314856865257</v>
      </c>
      <c r="BF31" s="509">
        <f t="shared" si="18"/>
        <v>7.5068314856865257</v>
      </c>
      <c r="BG31" s="509">
        <f t="shared" si="18"/>
        <v>7.5068314856865257</v>
      </c>
      <c r="BH31" s="509">
        <f t="shared" si="18"/>
        <v>7.5068314856865257</v>
      </c>
      <c r="BI31" s="509">
        <f t="shared" si="19"/>
        <v>7.5068314856865257</v>
      </c>
      <c r="BJ31" s="509">
        <f t="shared" si="19"/>
        <v>7.5068314856865257</v>
      </c>
      <c r="BK31" s="509">
        <f t="shared" si="19"/>
        <v>7.5068314856865257</v>
      </c>
      <c r="BL31" s="509">
        <f t="shared" si="19"/>
        <v>7.5068314856865257</v>
      </c>
      <c r="BM31" s="510">
        <f t="shared" si="19"/>
        <v>7.5068314856865257</v>
      </c>
      <c r="BN31" s="510">
        <f t="shared" si="19"/>
        <v>7.5068314856865257</v>
      </c>
      <c r="BO31" s="510">
        <f t="shared" si="19"/>
        <v>7.5068314856865257</v>
      </c>
      <c r="BP31" s="510">
        <f t="shared" si="19"/>
        <v>7.5068314856865257</v>
      </c>
      <c r="BQ31" s="510">
        <f t="shared" si="19"/>
        <v>7.5068314856865257</v>
      </c>
      <c r="BR31" s="510">
        <f t="shared" si="19"/>
        <v>7.5068314856865257</v>
      </c>
    </row>
    <row r="32" spans="1:70" s="2" customFormat="1">
      <c r="A32" s="446">
        <v>0</v>
      </c>
      <c r="B32" s="493" t="s">
        <v>441</v>
      </c>
      <c r="C32" s="491" t="s">
        <v>482</v>
      </c>
      <c r="D32" s="491" t="s">
        <v>445</v>
      </c>
      <c r="E32" s="501">
        <v>4.5</v>
      </c>
      <c r="F32" s="447">
        <f>E32*(1+EIA_AEO_OilForecast_2026!D$16)</f>
        <v>3.4458782949954729</v>
      </c>
      <c r="G32" s="447">
        <f>F32*(1+EIA_AEO_OilForecast_2026!E$16)</f>
        <v>3.9211474294921977</v>
      </c>
      <c r="H32" s="447">
        <f>G32*(1+EIA_AEO_OilForecast_2026!F$16)</f>
        <v>4.2019340024896845</v>
      </c>
      <c r="I32" s="447">
        <f>H32*(1+EIA_AEO_OilForecast_2026!G$16)</f>
        <v>4.3812259218444503</v>
      </c>
      <c r="J32" s="447">
        <f>I32*(1+EIA_AEO_OilForecast_2026!H$16)</f>
        <v>4.4979262756526861</v>
      </c>
      <c r="K32" s="447">
        <f>J32*(1+EIA_AEO_OilForecast_2026!I$16)</f>
        <v>4.4413313252288029</v>
      </c>
      <c r="L32" s="447">
        <f>K32*(1+EIA_AEO_OilForecast_2026!J$16)</f>
        <v>4.4879930241299952</v>
      </c>
      <c r="M32" s="447">
        <f>L32*(1+EIA_AEO_OilForecast_2026!K$16)</f>
        <v>4.5837311621048462</v>
      </c>
      <c r="N32" s="447">
        <f>M32*(1+EIA_AEO_OilForecast_2026!L$16)</f>
        <v>4.6724033582426161</v>
      </c>
      <c r="O32" s="447">
        <f>N32*(1+EIA_AEO_OilForecast_2026!M$16)</f>
        <v>4.7121072153201693</v>
      </c>
      <c r="P32" s="447">
        <f>O32*(1+EIA_AEO_OilForecast_2026!N$16)</f>
        <v>4.7764989051160951</v>
      </c>
      <c r="Q32" s="447">
        <f>P32*(1+EIA_AEO_OilForecast_2026!O$16)</f>
        <v>4.8448357273514588</v>
      </c>
      <c r="R32" s="447">
        <f>Q32*(1+EIA_AEO_OilForecast_2026!P$16)</f>
        <v>4.9033277812061264</v>
      </c>
      <c r="S32" s="447">
        <f>R32*(1+EIA_AEO_OilForecast_2026!Q$16)</f>
        <v>4.9349650287822335</v>
      </c>
      <c r="T32" s="447">
        <f>S32*(1+EIA_AEO_OilForecast_2026!R$16)</f>
        <v>4.981947643122691</v>
      </c>
      <c r="U32" s="447">
        <f>T32*(1+EIA_AEO_OilForecast_2026!S$16)</f>
        <v>5.0454862062310646</v>
      </c>
      <c r="V32" s="447">
        <f>U32*(1+EIA_AEO_OilForecast_2026!T$16)</f>
        <v>5.0712939274592976</v>
      </c>
      <c r="W32" s="447">
        <f>V32*(1+EIA_AEO_OilForecast_2026!U$16)</f>
        <v>5.1313037331320821</v>
      </c>
      <c r="X32" s="447">
        <f>W32*(1+EIA_AEO_OilForecast_2026!V$16)</f>
        <v>5.1971557056015989</v>
      </c>
      <c r="Y32" s="447">
        <f>X32*(1+EIA_AEO_OilForecast_2026!W$16)</f>
        <v>5.3418304779042893</v>
      </c>
      <c r="Z32" s="447">
        <f>Y32*(1+EIA_AEO_OilForecast_2026!X$16)</f>
        <v>5.4253982812028809</v>
      </c>
      <c r="AA32" s="447">
        <f>Z32*(1+EIA_AEO_OilForecast_2026!Y$16)</f>
        <v>5.5076486458073033</v>
      </c>
      <c r="AB32" s="447">
        <f>AA32*(1+EIA_AEO_OilForecast_2026!Z$16)</f>
        <v>5.5962280762466374</v>
      </c>
      <c r="AC32" s="447">
        <f>AB32*(1+EIA_AEO_OilForecast_2026!AA$16)</f>
        <v>5.6654807438993977</v>
      </c>
      <c r="AD32" s="447">
        <f>AC32*(1+EIA_AEO_OilForecast_2026!AB$16)</f>
        <v>5.774485758220405</v>
      </c>
      <c r="AE32" s="511">
        <f t="shared" ref="AE32:AN41" si="20">$AD32</f>
        <v>5.774485758220405</v>
      </c>
      <c r="AF32" s="511">
        <f t="shared" si="20"/>
        <v>5.774485758220405</v>
      </c>
      <c r="AG32" s="511">
        <f t="shared" si="20"/>
        <v>5.774485758220405</v>
      </c>
      <c r="AH32" s="511">
        <f t="shared" si="20"/>
        <v>5.774485758220405</v>
      </c>
      <c r="AI32" s="511">
        <f t="shared" si="20"/>
        <v>5.774485758220405</v>
      </c>
      <c r="AJ32" s="511">
        <f t="shared" si="20"/>
        <v>5.774485758220405</v>
      </c>
      <c r="AK32" s="511">
        <f t="shared" si="20"/>
        <v>5.774485758220405</v>
      </c>
      <c r="AL32" s="511">
        <f t="shared" si="20"/>
        <v>5.774485758220405</v>
      </c>
      <c r="AM32" s="511">
        <f t="shared" si="20"/>
        <v>5.774485758220405</v>
      </c>
      <c r="AN32" s="511">
        <f t="shared" si="20"/>
        <v>5.774485758220405</v>
      </c>
      <c r="AO32" s="511">
        <f t="shared" ref="AO32:AX41" si="21">$AD32</f>
        <v>5.774485758220405</v>
      </c>
      <c r="AP32" s="511">
        <f t="shared" si="21"/>
        <v>5.774485758220405</v>
      </c>
      <c r="AQ32" s="511">
        <f t="shared" si="21"/>
        <v>5.774485758220405</v>
      </c>
      <c r="AR32" s="511">
        <f t="shared" si="21"/>
        <v>5.774485758220405</v>
      </c>
      <c r="AS32" s="511">
        <f t="shared" si="21"/>
        <v>5.774485758220405</v>
      </c>
      <c r="AT32" s="511">
        <f t="shared" si="21"/>
        <v>5.774485758220405</v>
      </c>
      <c r="AU32" s="511">
        <f t="shared" si="21"/>
        <v>5.774485758220405</v>
      </c>
      <c r="AV32" s="511">
        <f t="shared" si="21"/>
        <v>5.774485758220405</v>
      </c>
      <c r="AW32" s="511">
        <f t="shared" si="21"/>
        <v>5.774485758220405</v>
      </c>
      <c r="AX32" s="511">
        <f t="shared" si="21"/>
        <v>5.774485758220405</v>
      </c>
      <c r="AY32" s="511">
        <f t="shared" ref="AY32:BH41" si="22">$AD32</f>
        <v>5.774485758220405</v>
      </c>
      <c r="AZ32" s="511">
        <f t="shared" si="22"/>
        <v>5.774485758220405</v>
      </c>
      <c r="BA32" s="511">
        <f t="shared" si="22"/>
        <v>5.774485758220405</v>
      </c>
      <c r="BB32" s="511">
        <f t="shared" si="22"/>
        <v>5.774485758220405</v>
      </c>
      <c r="BC32" s="511">
        <f t="shared" si="22"/>
        <v>5.774485758220405</v>
      </c>
      <c r="BD32" s="511">
        <f t="shared" si="22"/>
        <v>5.774485758220405</v>
      </c>
      <c r="BE32" s="511">
        <f t="shared" si="22"/>
        <v>5.774485758220405</v>
      </c>
      <c r="BF32" s="511">
        <f t="shared" si="22"/>
        <v>5.774485758220405</v>
      </c>
      <c r="BG32" s="511">
        <f t="shared" si="22"/>
        <v>5.774485758220405</v>
      </c>
      <c r="BH32" s="511">
        <f t="shared" si="22"/>
        <v>5.774485758220405</v>
      </c>
      <c r="BI32" s="511">
        <f t="shared" ref="BI32:BR41" si="23">$AD32</f>
        <v>5.774485758220405</v>
      </c>
      <c r="BJ32" s="511">
        <f t="shared" si="23"/>
        <v>5.774485758220405</v>
      </c>
      <c r="BK32" s="511">
        <f t="shared" si="23"/>
        <v>5.774485758220405</v>
      </c>
      <c r="BL32" s="511">
        <f t="shared" si="23"/>
        <v>5.774485758220405</v>
      </c>
      <c r="BM32" s="512">
        <f t="shared" si="23"/>
        <v>5.774485758220405</v>
      </c>
      <c r="BN32" s="512">
        <f t="shared" si="23"/>
        <v>5.774485758220405</v>
      </c>
      <c r="BO32" s="512">
        <f t="shared" si="23"/>
        <v>5.774485758220405</v>
      </c>
      <c r="BP32" s="512">
        <f t="shared" si="23"/>
        <v>5.774485758220405</v>
      </c>
      <c r="BQ32" s="512">
        <f t="shared" si="23"/>
        <v>5.774485758220405</v>
      </c>
      <c r="BR32" s="512">
        <f t="shared" si="23"/>
        <v>5.774485758220405</v>
      </c>
    </row>
    <row r="33" spans="1:70" s="2" customFormat="1">
      <c r="A33" s="448">
        <v>0</v>
      </c>
      <c r="B33" s="494" t="s">
        <v>483</v>
      </c>
      <c r="C33" s="492" t="s">
        <v>484</v>
      </c>
      <c r="D33" s="492" t="s">
        <v>445</v>
      </c>
      <c r="E33" s="500">
        <v>4.5</v>
      </c>
      <c r="F33" s="445">
        <f>E33*(1+EIA_AEO_OilForecast_2026!D$16)</f>
        <v>3.4458782949954729</v>
      </c>
      <c r="G33" s="445">
        <f>F33*(1+EIA_AEO_OilForecast_2026!E$16)</f>
        <v>3.9211474294921977</v>
      </c>
      <c r="H33" s="445">
        <f>G33*(1+EIA_AEO_OilForecast_2026!F$16)</f>
        <v>4.2019340024896845</v>
      </c>
      <c r="I33" s="445">
        <f>H33*(1+EIA_AEO_OilForecast_2026!G$16)</f>
        <v>4.3812259218444503</v>
      </c>
      <c r="J33" s="445">
        <f>I33*(1+EIA_AEO_OilForecast_2026!H$16)</f>
        <v>4.4979262756526861</v>
      </c>
      <c r="K33" s="445">
        <f>J33*(1+EIA_AEO_OilForecast_2026!I$16)</f>
        <v>4.4413313252288029</v>
      </c>
      <c r="L33" s="445">
        <f>K33*(1+EIA_AEO_OilForecast_2026!J$16)</f>
        <v>4.4879930241299952</v>
      </c>
      <c r="M33" s="445">
        <f>L33*(1+EIA_AEO_OilForecast_2026!K$16)</f>
        <v>4.5837311621048462</v>
      </c>
      <c r="N33" s="445">
        <f>M33*(1+EIA_AEO_OilForecast_2026!L$16)</f>
        <v>4.6724033582426161</v>
      </c>
      <c r="O33" s="445">
        <f>N33*(1+EIA_AEO_OilForecast_2026!M$16)</f>
        <v>4.7121072153201693</v>
      </c>
      <c r="P33" s="445">
        <f>O33*(1+EIA_AEO_OilForecast_2026!N$16)</f>
        <v>4.7764989051160951</v>
      </c>
      <c r="Q33" s="445">
        <f>P33*(1+EIA_AEO_OilForecast_2026!O$16)</f>
        <v>4.8448357273514588</v>
      </c>
      <c r="R33" s="445">
        <f>Q33*(1+EIA_AEO_OilForecast_2026!P$16)</f>
        <v>4.9033277812061264</v>
      </c>
      <c r="S33" s="445">
        <f>R33*(1+EIA_AEO_OilForecast_2026!Q$16)</f>
        <v>4.9349650287822335</v>
      </c>
      <c r="T33" s="445">
        <f>S33*(1+EIA_AEO_OilForecast_2026!R$16)</f>
        <v>4.981947643122691</v>
      </c>
      <c r="U33" s="445">
        <f>T33*(1+EIA_AEO_OilForecast_2026!S$16)</f>
        <v>5.0454862062310646</v>
      </c>
      <c r="V33" s="445">
        <f>U33*(1+EIA_AEO_OilForecast_2026!T$16)</f>
        <v>5.0712939274592976</v>
      </c>
      <c r="W33" s="445">
        <f>V33*(1+EIA_AEO_OilForecast_2026!U$16)</f>
        <v>5.1313037331320821</v>
      </c>
      <c r="X33" s="445">
        <f>W33*(1+EIA_AEO_OilForecast_2026!V$16)</f>
        <v>5.1971557056015989</v>
      </c>
      <c r="Y33" s="445">
        <f>X33*(1+EIA_AEO_OilForecast_2026!W$16)</f>
        <v>5.3418304779042893</v>
      </c>
      <c r="Z33" s="445">
        <f>Y33*(1+EIA_AEO_OilForecast_2026!X$16)</f>
        <v>5.4253982812028809</v>
      </c>
      <c r="AA33" s="445">
        <f>Z33*(1+EIA_AEO_OilForecast_2026!Y$16)</f>
        <v>5.5076486458073033</v>
      </c>
      <c r="AB33" s="445">
        <f>AA33*(1+EIA_AEO_OilForecast_2026!Z$16)</f>
        <v>5.5962280762466374</v>
      </c>
      <c r="AC33" s="445">
        <f>AB33*(1+EIA_AEO_OilForecast_2026!AA$16)</f>
        <v>5.6654807438993977</v>
      </c>
      <c r="AD33" s="445">
        <f>AC33*(1+EIA_AEO_OilForecast_2026!AB$16)</f>
        <v>5.774485758220405</v>
      </c>
      <c r="AE33" s="509">
        <f t="shared" si="20"/>
        <v>5.774485758220405</v>
      </c>
      <c r="AF33" s="509">
        <f t="shared" si="20"/>
        <v>5.774485758220405</v>
      </c>
      <c r="AG33" s="509">
        <f t="shared" si="20"/>
        <v>5.774485758220405</v>
      </c>
      <c r="AH33" s="509">
        <f t="shared" si="20"/>
        <v>5.774485758220405</v>
      </c>
      <c r="AI33" s="509">
        <f t="shared" si="20"/>
        <v>5.774485758220405</v>
      </c>
      <c r="AJ33" s="509">
        <f t="shared" si="20"/>
        <v>5.774485758220405</v>
      </c>
      <c r="AK33" s="509">
        <f t="shared" si="20"/>
        <v>5.774485758220405</v>
      </c>
      <c r="AL33" s="509">
        <f t="shared" si="20"/>
        <v>5.774485758220405</v>
      </c>
      <c r="AM33" s="509">
        <f t="shared" si="20"/>
        <v>5.774485758220405</v>
      </c>
      <c r="AN33" s="509">
        <f t="shared" si="20"/>
        <v>5.774485758220405</v>
      </c>
      <c r="AO33" s="509">
        <f t="shared" si="21"/>
        <v>5.774485758220405</v>
      </c>
      <c r="AP33" s="509">
        <f t="shared" si="21"/>
        <v>5.774485758220405</v>
      </c>
      <c r="AQ33" s="509">
        <f t="shared" si="21"/>
        <v>5.774485758220405</v>
      </c>
      <c r="AR33" s="509">
        <f t="shared" si="21"/>
        <v>5.774485758220405</v>
      </c>
      <c r="AS33" s="509">
        <f t="shared" si="21"/>
        <v>5.774485758220405</v>
      </c>
      <c r="AT33" s="509">
        <f t="shared" si="21"/>
        <v>5.774485758220405</v>
      </c>
      <c r="AU33" s="509">
        <f t="shared" si="21"/>
        <v>5.774485758220405</v>
      </c>
      <c r="AV33" s="509">
        <f t="shared" si="21"/>
        <v>5.774485758220405</v>
      </c>
      <c r="AW33" s="509">
        <f t="shared" si="21"/>
        <v>5.774485758220405</v>
      </c>
      <c r="AX33" s="509">
        <f t="shared" si="21"/>
        <v>5.774485758220405</v>
      </c>
      <c r="AY33" s="509">
        <f t="shared" si="22"/>
        <v>5.774485758220405</v>
      </c>
      <c r="AZ33" s="509">
        <f t="shared" si="22"/>
        <v>5.774485758220405</v>
      </c>
      <c r="BA33" s="509">
        <f t="shared" si="22"/>
        <v>5.774485758220405</v>
      </c>
      <c r="BB33" s="509">
        <f t="shared" si="22"/>
        <v>5.774485758220405</v>
      </c>
      <c r="BC33" s="509">
        <f t="shared" si="22"/>
        <v>5.774485758220405</v>
      </c>
      <c r="BD33" s="509">
        <f t="shared" si="22"/>
        <v>5.774485758220405</v>
      </c>
      <c r="BE33" s="509">
        <f t="shared" si="22"/>
        <v>5.774485758220405</v>
      </c>
      <c r="BF33" s="509">
        <f t="shared" si="22"/>
        <v>5.774485758220405</v>
      </c>
      <c r="BG33" s="509">
        <f t="shared" si="22"/>
        <v>5.774485758220405</v>
      </c>
      <c r="BH33" s="509">
        <f t="shared" si="22"/>
        <v>5.774485758220405</v>
      </c>
      <c r="BI33" s="509">
        <f t="shared" si="23"/>
        <v>5.774485758220405</v>
      </c>
      <c r="BJ33" s="509">
        <f t="shared" si="23"/>
        <v>5.774485758220405</v>
      </c>
      <c r="BK33" s="509">
        <f t="shared" si="23"/>
        <v>5.774485758220405</v>
      </c>
      <c r="BL33" s="509">
        <f t="shared" si="23"/>
        <v>5.774485758220405</v>
      </c>
      <c r="BM33" s="510">
        <f t="shared" si="23"/>
        <v>5.774485758220405</v>
      </c>
      <c r="BN33" s="510">
        <f t="shared" si="23"/>
        <v>5.774485758220405</v>
      </c>
      <c r="BO33" s="510">
        <f t="shared" si="23"/>
        <v>5.774485758220405</v>
      </c>
      <c r="BP33" s="510">
        <f t="shared" si="23"/>
        <v>5.774485758220405</v>
      </c>
      <c r="BQ33" s="510">
        <f t="shared" si="23"/>
        <v>5.774485758220405</v>
      </c>
      <c r="BR33" s="510">
        <f t="shared" si="23"/>
        <v>5.774485758220405</v>
      </c>
    </row>
    <row r="34" spans="1:70" s="2" customFormat="1">
      <c r="A34" s="446">
        <v>0</v>
      </c>
      <c r="B34" s="493" t="s">
        <v>485</v>
      </c>
      <c r="C34" s="491" t="s">
        <v>486</v>
      </c>
      <c r="D34" s="491" t="s">
        <v>445</v>
      </c>
      <c r="E34" s="501">
        <v>4.87</v>
      </c>
      <c r="F34" s="447">
        <f>E34*(1+EIA_AEO_OilForecast_2026!D$16)</f>
        <v>3.7292060659173232</v>
      </c>
      <c r="G34" s="447">
        <f>F34*(1+EIA_AEO_OilForecast_2026!E$16)</f>
        <v>4.2435528848060011</v>
      </c>
      <c r="H34" s="447">
        <f>G34*(1+EIA_AEO_OilForecast_2026!F$16)</f>
        <v>4.5474263538055038</v>
      </c>
      <c r="I34" s="447">
        <f>H34*(1+EIA_AEO_OilForecast_2026!G$16)</f>
        <v>4.7414600531961053</v>
      </c>
      <c r="J34" s="447">
        <f>I34*(1+EIA_AEO_OilForecast_2026!H$16)</f>
        <v>4.867755769428574</v>
      </c>
      <c r="K34" s="447">
        <f>J34*(1+EIA_AEO_OilForecast_2026!I$16)</f>
        <v>4.8065074564142822</v>
      </c>
      <c r="L34" s="447">
        <f>K34*(1+EIA_AEO_OilForecast_2026!J$16)</f>
        <v>4.857005783891795</v>
      </c>
      <c r="M34" s="447">
        <f>L34*(1+EIA_AEO_OilForecast_2026!K$16)</f>
        <v>4.9606157243223556</v>
      </c>
      <c r="N34" s="447">
        <f>M34*(1+EIA_AEO_OilForecast_2026!L$16)</f>
        <v>5.0565787454758979</v>
      </c>
      <c r="O34" s="447">
        <f>N34*(1+EIA_AEO_OilForecast_2026!M$16)</f>
        <v>5.0995471419131606</v>
      </c>
      <c r="P34" s="447">
        <f>O34*(1+EIA_AEO_OilForecast_2026!N$16)</f>
        <v>5.1692332595367514</v>
      </c>
      <c r="Q34" s="447">
        <f>P34*(1+EIA_AEO_OilForecast_2026!O$16)</f>
        <v>5.2431888871559122</v>
      </c>
      <c r="R34" s="447">
        <f>Q34*(1+EIA_AEO_OilForecast_2026!P$16)</f>
        <v>5.3064902876608526</v>
      </c>
      <c r="S34" s="447">
        <f>R34*(1+EIA_AEO_OilForecast_2026!Q$16)</f>
        <v>5.3407288200376621</v>
      </c>
      <c r="T34" s="447">
        <f>S34*(1+EIA_AEO_OilForecast_2026!R$16)</f>
        <v>5.3915744493350015</v>
      </c>
      <c r="U34" s="447">
        <f>T34*(1+EIA_AEO_OilForecast_2026!S$16)</f>
        <v>5.4603372942989523</v>
      </c>
      <c r="V34" s="447">
        <f>U34*(1+EIA_AEO_OilForecast_2026!T$16)</f>
        <v>5.4882669837170619</v>
      </c>
      <c r="W34" s="447">
        <f>V34*(1+EIA_AEO_OilForecast_2026!U$16)</f>
        <v>5.5532109289673857</v>
      </c>
      <c r="X34" s="447">
        <f>W34*(1+EIA_AEO_OilForecast_2026!V$16)</f>
        <v>5.6244773969510629</v>
      </c>
      <c r="Y34" s="447">
        <f>X34*(1+EIA_AEO_OilForecast_2026!W$16)</f>
        <v>5.7810476505319741</v>
      </c>
      <c r="Z34" s="447">
        <f>Y34*(1+EIA_AEO_OilForecast_2026!X$16)</f>
        <v>5.8714865843240052</v>
      </c>
      <c r="AA34" s="447">
        <f>Z34*(1+EIA_AEO_OilForecast_2026!Y$16)</f>
        <v>5.9604997566847917</v>
      </c>
      <c r="AB34" s="447">
        <f>AA34*(1+EIA_AEO_OilForecast_2026!Z$16)</f>
        <v>6.0563623847380263</v>
      </c>
      <c r="AC34" s="447">
        <f>AB34*(1+EIA_AEO_OilForecast_2026!AA$16)</f>
        <v>6.1313091606200132</v>
      </c>
      <c r="AD34" s="447">
        <f>AC34*(1+EIA_AEO_OilForecast_2026!AB$16)</f>
        <v>6.2492768094518594</v>
      </c>
      <c r="AE34" s="511">
        <f t="shared" si="20"/>
        <v>6.2492768094518594</v>
      </c>
      <c r="AF34" s="511">
        <f t="shared" si="20"/>
        <v>6.2492768094518594</v>
      </c>
      <c r="AG34" s="511">
        <f t="shared" si="20"/>
        <v>6.2492768094518594</v>
      </c>
      <c r="AH34" s="511">
        <f t="shared" si="20"/>
        <v>6.2492768094518594</v>
      </c>
      <c r="AI34" s="511">
        <f t="shared" si="20"/>
        <v>6.2492768094518594</v>
      </c>
      <c r="AJ34" s="511">
        <f t="shared" si="20"/>
        <v>6.2492768094518594</v>
      </c>
      <c r="AK34" s="511">
        <f t="shared" si="20"/>
        <v>6.2492768094518594</v>
      </c>
      <c r="AL34" s="511">
        <f t="shared" si="20"/>
        <v>6.2492768094518594</v>
      </c>
      <c r="AM34" s="511">
        <f t="shared" si="20"/>
        <v>6.2492768094518594</v>
      </c>
      <c r="AN34" s="511">
        <f t="shared" si="20"/>
        <v>6.2492768094518594</v>
      </c>
      <c r="AO34" s="511">
        <f t="shared" si="21"/>
        <v>6.2492768094518594</v>
      </c>
      <c r="AP34" s="511">
        <f t="shared" si="21"/>
        <v>6.2492768094518594</v>
      </c>
      <c r="AQ34" s="511">
        <f t="shared" si="21"/>
        <v>6.2492768094518594</v>
      </c>
      <c r="AR34" s="511">
        <f t="shared" si="21"/>
        <v>6.2492768094518594</v>
      </c>
      <c r="AS34" s="511">
        <f t="shared" si="21"/>
        <v>6.2492768094518594</v>
      </c>
      <c r="AT34" s="511">
        <f t="shared" si="21"/>
        <v>6.2492768094518594</v>
      </c>
      <c r="AU34" s="511">
        <f t="shared" si="21"/>
        <v>6.2492768094518594</v>
      </c>
      <c r="AV34" s="511">
        <f t="shared" si="21"/>
        <v>6.2492768094518594</v>
      </c>
      <c r="AW34" s="511">
        <f t="shared" si="21"/>
        <v>6.2492768094518594</v>
      </c>
      <c r="AX34" s="511">
        <f t="shared" si="21"/>
        <v>6.2492768094518594</v>
      </c>
      <c r="AY34" s="511">
        <f t="shared" si="22"/>
        <v>6.2492768094518594</v>
      </c>
      <c r="AZ34" s="511">
        <f t="shared" si="22"/>
        <v>6.2492768094518594</v>
      </c>
      <c r="BA34" s="511">
        <f t="shared" si="22"/>
        <v>6.2492768094518594</v>
      </c>
      <c r="BB34" s="511">
        <f t="shared" si="22"/>
        <v>6.2492768094518594</v>
      </c>
      <c r="BC34" s="511">
        <f t="shared" si="22"/>
        <v>6.2492768094518594</v>
      </c>
      <c r="BD34" s="511">
        <f t="shared" si="22"/>
        <v>6.2492768094518594</v>
      </c>
      <c r="BE34" s="511">
        <f t="shared" si="22"/>
        <v>6.2492768094518594</v>
      </c>
      <c r="BF34" s="511">
        <f t="shared" si="22"/>
        <v>6.2492768094518594</v>
      </c>
      <c r="BG34" s="511">
        <f t="shared" si="22"/>
        <v>6.2492768094518594</v>
      </c>
      <c r="BH34" s="511">
        <f t="shared" si="22"/>
        <v>6.2492768094518594</v>
      </c>
      <c r="BI34" s="511">
        <f t="shared" si="23"/>
        <v>6.2492768094518594</v>
      </c>
      <c r="BJ34" s="511">
        <f t="shared" si="23"/>
        <v>6.2492768094518594</v>
      </c>
      <c r="BK34" s="511">
        <f t="shared" si="23"/>
        <v>6.2492768094518594</v>
      </c>
      <c r="BL34" s="511">
        <f t="shared" si="23"/>
        <v>6.2492768094518594</v>
      </c>
      <c r="BM34" s="512">
        <f t="shared" si="23"/>
        <v>6.2492768094518594</v>
      </c>
      <c r="BN34" s="512">
        <f t="shared" si="23"/>
        <v>6.2492768094518594</v>
      </c>
      <c r="BO34" s="512">
        <f t="shared" si="23"/>
        <v>6.2492768094518594</v>
      </c>
      <c r="BP34" s="512">
        <f t="shared" si="23"/>
        <v>6.2492768094518594</v>
      </c>
      <c r="BQ34" s="512">
        <f t="shared" si="23"/>
        <v>6.2492768094518594</v>
      </c>
      <c r="BR34" s="512">
        <f t="shared" si="23"/>
        <v>6.2492768094518594</v>
      </c>
    </row>
    <row r="35" spans="1:70" s="2" customFormat="1">
      <c r="A35" s="448">
        <v>0</v>
      </c>
      <c r="B35" s="494" t="s">
        <v>487</v>
      </c>
      <c r="C35" s="492" t="s">
        <v>488</v>
      </c>
      <c r="D35" s="492" t="s">
        <v>445</v>
      </c>
      <c r="E35" s="500">
        <v>3.94</v>
      </c>
      <c r="F35" s="445">
        <f>E35*(1+EIA_AEO_OilForecast_2026!D$16)</f>
        <v>3.0170578849515919</v>
      </c>
      <c r="G35" s="445">
        <f>F35*(1+EIA_AEO_OilForecast_2026!E$16)</f>
        <v>3.4331824160442799</v>
      </c>
      <c r="H35" s="445">
        <f>G35*(1+EIA_AEO_OilForecast_2026!F$16)</f>
        <v>3.6790266599576351</v>
      </c>
      <c r="I35" s="445">
        <f>H35*(1+EIA_AEO_OilForecast_2026!G$16)</f>
        <v>3.8360066960149184</v>
      </c>
      <c r="J35" s="445">
        <f>I35*(1+EIA_AEO_OilForecast_2026!H$16)</f>
        <v>3.9381843391270182</v>
      </c>
      <c r="K35" s="445">
        <f>J35*(1+EIA_AEO_OilForecast_2026!I$16)</f>
        <v>3.888632315866996</v>
      </c>
      <c r="L35" s="445">
        <f>K35*(1+EIA_AEO_OilForecast_2026!J$16)</f>
        <v>3.9294872255715956</v>
      </c>
      <c r="M35" s="445">
        <f>L35*(1+EIA_AEO_OilForecast_2026!K$16)</f>
        <v>4.0133112841540202</v>
      </c>
      <c r="N35" s="445">
        <f>M35*(1+EIA_AEO_OilForecast_2026!L$16)</f>
        <v>4.0909487181057571</v>
      </c>
      <c r="O35" s="445">
        <f>N35*(1+EIA_AEO_OilForecast_2026!M$16)</f>
        <v>4.1257116507469922</v>
      </c>
      <c r="P35" s="445">
        <f>O35*(1+EIA_AEO_OilForecast_2026!N$16)</f>
        <v>4.1820901524794243</v>
      </c>
      <c r="Q35" s="445">
        <f>P35*(1+EIA_AEO_OilForecast_2026!O$16)</f>
        <v>4.2419228368366095</v>
      </c>
      <c r="R35" s="445">
        <f>Q35*(1+EIA_AEO_OilForecast_2026!P$16)</f>
        <v>4.2931358795449182</v>
      </c>
      <c r="S35" s="445">
        <f>R35*(1+EIA_AEO_OilForecast_2026!Q$16)</f>
        <v>4.3208360474226657</v>
      </c>
      <c r="T35" s="445">
        <f>S35*(1+EIA_AEO_OilForecast_2026!R$16)</f>
        <v>4.361971936422977</v>
      </c>
      <c r="U35" s="445">
        <f>T35*(1+EIA_AEO_OilForecast_2026!S$16)</f>
        <v>4.4176034783445308</v>
      </c>
      <c r="V35" s="445">
        <f>U35*(1+EIA_AEO_OilForecast_2026!T$16)</f>
        <v>4.4401995720421388</v>
      </c>
      <c r="W35" s="445">
        <f>V35*(1+EIA_AEO_OilForecast_2026!U$16)</f>
        <v>4.492741490786754</v>
      </c>
      <c r="X35" s="445">
        <f>W35*(1+EIA_AEO_OilForecast_2026!V$16)</f>
        <v>4.5503985511267313</v>
      </c>
      <c r="Y35" s="445">
        <f>X35*(1+EIA_AEO_OilForecast_2026!W$16)</f>
        <v>4.6770693517650868</v>
      </c>
      <c r="Z35" s="445">
        <f>Y35*(1+EIA_AEO_OilForecast_2026!X$16)</f>
        <v>4.7502376062087421</v>
      </c>
      <c r="AA35" s="445">
        <f>Z35*(1+EIA_AEO_OilForecast_2026!Y$16)</f>
        <v>4.8222523698846143</v>
      </c>
      <c r="AB35" s="445">
        <f>AA35*(1+EIA_AEO_OilForecast_2026!Z$16)</f>
        <v>4.8998085823137201</v>
      </c>
      <c r="AC35" s="445">
        <f>AB35*(1+EIA_AEO_OilForecast_2026!AA$16)</f>
        <v>4.9604431402141369</v>
      </c>
      <c r="AD35" s="445">
        <f>AC35*(1+EIA_AEO_OilForecast_2026!AB$16)</f>
        <v>5.0558830860863075</v>
      </c>
      <c r="AE35" s="509">
        <f t="shared" si="20"/>
        <v>5.0558830860863075</v>
      </c>
      <c r="AF35" s="509">
        <f t="shared" si="20"/>
        <v>5.0558830860863075</v>
      </c>
      <c r="AG35" s="509">
        <f t="shared" si="20"/>
        <v>5.0558830860863075</v>
      </c>
      <c r="AH35" s="509">
        <f t="shared" si="20"/>
        <v>5.0558830860863075</v>
      </c>
      <c r="AI35" s="509">
        <f t="shared" si="20"/>
        <v>5.0558830860863075</v>
      </c>
      <c r="AJ35" s="509">
        <f t="shared" si="20"/>
        <v>5.0558830860863075</v>
      </c>
      <c r="AK35" s="509">
        <f t="shared" si="20"/>
        <v>5.0558830860863075</v>
      </c>
      <c r="AL35" s="509">
        <f t="shared" si="20"/>
        <v>5.0558830860863075</v>
      </c>
      <c r="AM35" s="509">
        <f t="shared" si="20"/>
        <v>5.0558830860863075</v>
      </c>
      <c r="AN35" s="509">
        <f t="shared" si="20"/>
        <v>5.0558830860863075</v>
      </c>
      <c r="AO35" s="509">
        <f t="shared" si="21"/>
        <v>5.0558830860863075</v>
      </c>
      <c r="AP35" s="509">
        <f t="shared" si="21"/>
        <v>5.0558830860863075</v>
      </c>
      <c r="AQ35" s="509">
        <f t="shared" si="21"/>
        <v>5.0558830860863075</v>
      </c>
      <c r="AR35" s="509">
        <f t="shared" si="21"/>
        <v>5.0558830860863075</v>
      </c>
      <c r="AS35" s="509">
        <f t="shared" si="21"/>
        <v>5.0558830860863075</v>
      </c>
      <c r="AT35" s="509">
        <f t="shared" si="21"/>
        <v>5.0558830860863075</v>
      </c>
      <c r="AU35" s="509">
        <f t="shared" si="21"/>
        <v>5.0558830860863075</v>
      </c>
      <c r="AV35" s="509">
        <f t="shared" si="21"/>
        <v>5.0558830860863075</v>
      </c>
      <c r="AW35" s="509">
        <f t="shared" si="21"/>
        <v>5.0558830860863075</v>
      </c>
      <c r="AX35" s="509">
        <f t="shared" si="21"/>
        <v>5.0558830860863075</v>
      </c>
      <c r="AY35" s="509">
        <f t="shared" si="22"/>
        <v>5.0558830860863075</v>
      </c>
      <c r="AZ35" s="509">
        <f t="shared" si="22"/>
        <v>5.0558830860863075</v>
      </c>
      <c r="BA35" s="509">
        <f t="shared" si="22"/>
        <v>5.0558830860863075</v>
      </c>
      <c r="BB35" s="509">
        <f t="shared" si="22"/>
        <v>5.0558830860863075</v>
      </c>
      <c r="BC35" s="509">
        <f t="shared" si="22"/>
        <v>5.0558830860863075</v>
      </c>
      <c r="BD35" s="509">
        <f t="shared" si="22"/>
        <v>5.0558830860863075</v>
      </c>
      <c r="BE35" s="509">
        <f t="shared" si="22"/>
        <v>5.0558830860863075</v>
      </c>
      <c r="BF35" s="509">
        <f t="shared" si="22"/>
        <v>5.0558830860863075</v>
      </c>
      <c r="BG35" s="509">
        <f t="shared" si="22"/>
        <v>5.0558830860863075</v>
      </c>
      <c r="BH35" s="509">
        <f t="shared" si="22"/>
        <v>5.0558830860863075</v>
      </c>
      <c r="BI35" s="509">
        <f t="shared" si="23"/>
        <v>5.0558830860863075</v>
      </c>
      <c r="BJ35" s="509">
        <f t="shared" si="23"/>
        <v>5.0558830860863075</v>
      </c>
      <c r="BK35" s="509">
        <f t="shared" si="23"/>
        <v>5.0558830860863075</v>
      </c>
      <c r="BL35" s="509">
        <f t="shared" si="23"/>
        <v>5.0558830860863075</v>
      </c>
      <c r="BM35" s="510">
        <f t="shared" si="23"/>
        <v>5.0558830860863075</v>
      </c>
      <c r="BN35" s="510">
        <f t="shared" si="23"/>
        <v>5.0558830860863075</v>
      </c>
      <c r="BO35" s="510">
        <f t="shared" si="23"/>
        <v>5.0558830860863075</v>
      </c>
      <c r="BP35" s="510">
        <f t="shared" si="23"/>
        <v>5.0558830860863075</v>
      </c>
      <c r="BQ35" s="510">
        <f t="shared" si="23"/>
        <v>5.0558830860863075</v>
      </c>
      <c r="BR35" s="510">
        <f t="shared" si="23"/>
        <v>5.0558830860863075</v>
      </c>
    </row>
    <row r="36" spans="1:70" s="2" customFormat="1">
      <c r="A36" s="446">
        <v>0</v>
      </c>
      <c r="B36" s="493" t="s">
        <v>449</v>
      </c>
      <c r="C36" s="491" t="s">
        <v>489</v>
      </c>
      <c r="D36" s="491" t="s">
        <v>445</v>
      </c>
      <c r="E36" s="501">
        <v>3.24</v>
      </c>
      <c r="F36" s="447">
        <f>E36*(1+EIA_AEO_OilForecast_2026!D$16)</f>
        <v>2.4810323723967409</v>
      </c>
      <c r="G36" s="447">
        <f>F36*(1+EIA_AEO_OilForecast_2026!E$16)</f>
        <v>2.8232261492343826</v>
      </c>
      <c r="H36" s="447">
        <f>G36*(1+EIA_AEO_OilForecast_2026!F$16)</f>
        <v>3.0253924817925735</v>
      </c>
      <c r="I36" s="447">
        <f>H36*(1+EIA_AEO_OilForecast_2026!G$16)</f>
        <v>3.1544826637280043</v>
      </c>
      <c r="J36" s="447">
        <f>I36*(1+EIA_AEO_OilForecast_2026!H$16)</f>
        <v>3.238506918469934</v>
      </c>
      <c r="K36" s="447">
        <f>J36*(1+EIA_AEO_OilForecast_2026!I$16)</f>
        <v>3.197758554164738</v>
      </c>
      <c r="L36" s="447">
        <f>K36*(1+EIA_AEO_OilForecast_2026!J$16)</f>
        <v>3.2313549773735968</v>
      </c>
      <c r="M36" s="447">
        <f>L36*(1+EIA_AEO_OilForecast_2026!K$16)</f>
        <v>3.3002864367154894</v>
      </c>
      <c r="N36" s="447">
        <f>M36*(1+EIA_AEO_OilForecast_2026!L$16)</f>
        <v>3.364130417934684</v>
      </c>
      <c r="O36" s="447">
        <f>N36*(1+EIA_AEO_OilForecast_2026!M$16)</f>
        <v>3.3927171950305222</v>
      </c>
      <c r="P36" s="447">
        <f>O36*(1+EIA_AEO_OilForecast_2026!N$16)</f>
        <v>3.4390792116835884</v>
      </c>
      <c r="Q36" s="447">
        <f>P36*(1+EIA_AEO_OilForecast_2026!O$16)</f>
        <v>3.4882817236930506</v>
      </c>
      <c r="R36" s="447">
        <f>Q36*(1+EIA_AEO_OilForecast_2026!P$16)</f>
        <v>3.5303960024684113</v>
      </c>
      <c r="S36" s="447">
        <f>R36*(1+EIA_AEO_OilForecast_2026!Q$16)</f>
        <v>3.5531748207232088</v>
      </c>
      <c r="T36" s="447">
        <f>S36*(1+EIA_AEO_OilForecast_2026!R$16)</f>
        <v>3.587002303048338</v>
      </c>
      <c r="U36" s="447">
        <f>T36*(1+EIA_AEO_OilForecast_2026!S$16)</f>
        <v>3.6327500684863669</v>
      </c>
      <c r="V36" s="447">
        <f>U36*(1+EIA_AEO_OilForecast_2026!T$16)</f>
        <v>3.6513316277706944</v>
      </c>
      <c r="W36" s="447">
        <f>V36*(1+EIA_AEO_OilForecast_2026!U$16)</f>
        <v>3.6945386878550992</v>
      </c>
      <c r="X36" s="447">
        <f>W36*(1+EIA_AEO_OilForecast_2026!V$16)</f>
        <v>3.7419521080331517</v>
      </c>
      <c r="Y36" s="447">
        <f>X36*(1+EIA_AEO_OilForecast_2026!W$16)</f>
        <v>3.8461179440910889</v>
      </c>
      <c r="Z36" s="447">
        <f>Y36*(1+EIA_AEO_OilForecast_2026!X$16)</f>
        <v>3.9062867624660744</v>
      </c>
      <c r="AA36" s="447">
        <f>Z36*(1+EIA_AEO_OilForecast_2026!Y$16)</f>
        <v>3.9655070249812585</v>
      </c>
      <c r="AB36" s="447">
        <f>AA36*(1+EIA_AEO_OilForecast_2026!Z$16)</f>
        <v>4.0292842148975794</v>
      </c>
      <c r="AC36" s="447">
        <f>AB36*(1+EIA_AEO_OilForecast_2026!AA$16)</f>
        <v>4.0791461356075667</v>
      </c>
      <c r="AD36" s="447">
        <f>AC36*(1+EIA_AEO_OilForecast_2026!AB$16)</f>
        <v>4.1576297459186922</v>
      </c>
      <c r="AE36" s="511">
        <f t="shared" si="20"/>
        <v>4.1576297459186922</v>
      </c>
      <c r="AF36" s="511">
        <f t="shared" si="20"/>
        <v>4.1576297459186922</v>
      </c>
      <c r="AG36" s="511">
        <f t="shared" si="20"/>
        <v>4.1576297459186922</v>
      </c>
      <c r="AH36" s="511">
        <f t="shared" si="20"/>
        <v>4.1576297459186922</v>
      </c>
      <c r="AI36" s="511">
        <f t="shared" si="20"/>
        <v>4.1576297459186922</v>
      </c>
      <c r="AJ36" s="511">
        <f t="shared" si="20"/>
        <v>4.1576297459186922</v>
      </c>
      <c r="AK36" s="511">
        <f t="shared" si="20"/>
        <v>4.1576297459186922</v>
      </c>
      <c r="AL36" s="511">
        <f t="shared" si="20"/>
        <v>4.1576297459186922</v>
      </c>
      <c r="AM36" s="511">
        <f t="shared" si="20"/>
        <v>4.1576297459186922</v>
      </c>
      <c r="AN36" s="511">
        <f t="shared" si="20"/>
        <v>4.1576297459186922</v>
      </c>
      <c r="AO36" s="511">
        <f t="shared" si="21"/>
        <v>4.1576297459186922</v>
      </c>
      <c r="AP36" s="511">
        <f t="shared" si="21"/>
        <v>4.1576297459186922</v>
      </c>
      <c r="AQ36" s="511">
        <f t="shared" si="21"/>
        <v>4.1576297459186922</v>
      </c>
      <c r="AR36" s="511">
        <f t="shared" si="21"/>
        <v>4.1576297459186922</v>
      </c>
      <c r="AS36" s="511">
        <f t="shared" si="21"/>
        <v>4.1576297459186922</v>
      </c>
      <c r="AT36" s="511">
        <f t="shared" si="21"/>
        <v>4.1576297459186922</v>
      </c>
      <c r="AU36" s="511">
        <f t="shared" si="21"/>
        <v>4.1576297459186922</v>
      </c>
      <c r="AV36" s="511">
        <f t="shared" si="21"/>
        <v>4.1576297459186922</v>
      </c>
      <c r="AW36" s="511">
        <f t="shared" si="21"/>
        <v>4.1576297459186922</v>
      </c>
      <c r="AX36" s="511">
        <f t="shared" si="21"/>
        <v>4.1576297459186922</v>
      </c>
      <c r="AY36" s="511">
        <f t="shared" si="22"/>
        <v>4.1576297459186922</v>
      </c>
      <c r="AZ36" s="511">
        <f t="shared" si="22"/>
        <v>4.1576297459186922</v>
      </c>
      <c r="BA36" s="511">
        <f t="shared" si="22"/>
        <v>4.1576297459186922</v>
      </c>
      <c r="BB36" s="511">
        <f t="shared" si="22"/>
        <v>4.1576297459186922</v>
      </c>
      <c r="BC36" s="511">
        <f t="shared" si="22"/>
        <v>4.1576297459186922</v>
      </c>
      <c r="BD36" s="511">
        <f t="shared" si="22"/>
        <v>4.1576297459186922</v>
      </c>
      <c r="BE36" s="511">
        <f t="shared" si="22"/>
        <v>4.1576297459186922</v>
      </c>
      <c r="BF36" s="511">
        <f t="shared" si="22"/>
        <v>4.1576297459186922</v>
      </c>
      <c r="BG36" s="511">
        <f t="shared" si="22"/>
        <v>4.1576297459186922</v>
      </c>
      <c r="BH36" s="511">
        <f t="shared" si="22"/>
        <v>4.1576297459186922</v>
      </c>
      <c r="BI36" s="511">
        <f t="shared" si="23"/>
        <v>4.1576297459186922</v>
      </c>
      <c r="BJ36" s="511">
        <f t="shared" si="23"/>
        <v>4.1576297459186922</v>
      </c>
      <c r="BK36" s="511">
        <f t="shared" si="23"/>
        <v>4.1576297459186922</v>
      </c>
      <c r="BL36" s="511">
        <f t="shared" si="23"/>
        <v>4.1576297459186922</v>
      </c>
      <c r="BM36" s="512">
        <f t="shared" si="23"/>
        <v>4.1576297459186922</v>
      </c>
      <c r="BN36" s="512">
        <f t="shared" si="23"/>
        <v>4.1576297459186922</v>
      </c>
      <c r="BO36" s="512">
        <f t="shared" si="23"/>
        <v>4.1576297459186922</v>
      </c>
      <c r="BP36" s="512">
        <f t="shared" si="23"/>
        <v>4.1576297459186922</v>
      </c>
      <c r="BQ36" s="512">
        <f t="shared" si="23"/>
        <v>4.1576297459186922</v>
      </c>
      <c r="BR36" s="512">
        <f t="shared" si="23"/>
        <v>4.1576297459186922</v>
      </c>
    </row>
    <row r="37" spans="1:70" s="2" customFormat="1">
      <c r="A37" s="448">
        <v>0</v>
      </c>
      <c r="B37" s="494" t="s">
        <v>443</v>
      </c>
      <c r="C37" s="492" t="s">
        <v>491</v>
      </c>
      <c r="D37" s="492" t="s">
        <v>445</v>
      </c>
      <c r="E37" s="500">
        <v>2.85</v>
      </c>
      <c r="F37" s="445">
        <f>E37*(1+EIA_AEO_OilForecast_2026!D$16)</f>
        <v>2.1823895868304666</v>
      </c>
      <c r="G37" s="445">
        <f>F37*(1+EIA_AEO_OilForecast_2026!E$16)</f>
        <v>2.4833933720117258</v>
      </c>
      <c r="H37" s="445">
        <f>G37*(1+EIA_AEO_OilForecast_2026!F$16)</f>
        <v>2.6612248682434676</v>
      </c>
      <c r="I37" s="445">
        <f>H37*(1+EIA_AEO_OilForecast_2026!G$16)</f>
        <v>2.7747764171681522</v>
      </c>
      <c r="J37" s="445">
        <f>I37*(1+EIA_AEO_OilForecast_2026!H$16)</f>
        <v>2.8486866412467013</v>
      </c>
      <c r="K37" s="445">
        <f>J37*(1+EIA_AEO_OilForecast_2026!I$16)</f>
        <v>2.8128431726449086</v>
      </c>
      <c r="L37" s="445">
        <f>K37*(1+EIA_AEO_OilForecast_2026!J$16)</f>
        <v>2.8423955819489972</v>
      </c>
      <c r="M37" s="445">
        <f>L37*(1+EIA_AEO_OilForecast_2026!K$16)</f>
        <v>2.9030297359997359</v>
      </c>
      <c r="N37" s="445">
        <f>M37*(1+EIA_AEO_OilForecast_2026!L$16)</f>
        <v>2.9591887935536572</v>
      </c>
      <c r="O37" s="445">
        <f>N37*(1+EIA_AEO_OilForecast_2026!M$16)</f>
        <v>2.9843345697027739</v>
      </c>
      <c r="P37" s="445">
        <f>O37*(1+EIA_AEO_OilForecast_2026!N$16)</f>
        <v>3.0251159732401933</v>
      </c>
      <c r="Q37" s="445">
        <f>P37*(1+EIA_AEO_OilForecast_2026!O$16)</f>
        <v>3.0683959606559239</v>
      </c>
      <c r="R37" s="445">
        <f>Q37*(1+EIA_AEO_OilForecast_2026!P$16)</f>
        <v>3.1054409280972135</v>
      </c>
      <c r="S37" s="445">
        <f>R37*(1+EIA_AEO_OilForecast_2026!Q$16)</f>
        <v>3.1254778515620818</v>
      </c>
      <c r="T37" s="445">
        <f>S37*(1+EIA_AEO_OilForecast_2026!R$16)</f>
        <v>3.155233507311038</v>
      </c>
      <c r="U37" s="445">
        <f>T37*(1+EIA_AEO_OilForecast_2026!S$16)</f>
        <v>3.1954745972796745</v>
      </c>
      <c r="V37" s="445">
        <f>U37*(1+EIA_AEO_OilForecast_2026!T$16)</f>
        <v>3.2118194873908887</v>
      </c>
      <c r="W37" s="445">
        <f>V37*(1+EIA_AEO_OilForecast_2026!U$16)</f>
        <v>3.2498256976503188</v>
      </c>
      <c r="X37" s="445">
        <f>W37*(1+EIA_AEO_OilForecast_2026!V$16)</f>
        <v>3.2915319468810131</v>
      </c>
      <c r="Y37" s="445">
        <f>X37*(1+EIA_AEO_OilForecast_2026!W$16)</f>
        <v>3.3831593026727171</v>
      </c>
      <c r="Z37" s="445">
        <f>Y37*(1+EIA_AEO_OilForecast_2026!X$16)</f>
        <v>3.4360855780951582</v>
      </c>
      <c r="AA37" s="445">
        <f>Z37*(1+EIA_AEO_OilForecast_2026!Y$16)</f>
        <v>3.4881774756779591</v>
      </c>
      <c r="AB37" s="445">
        <f>AA37*(1+EIA_AEO_OilForecast_2026!Z$16)</f>
        <v>3.5442777816228705</v>
      </c>
      <c r="AC37" s="445">
        <f>AB37*(1+EIA_AEO_OilForecast_2026!AA$16)</f>
        <v>3.5881378044696186</v>
      </c>
      <c r="AD37" s="445">
        <f>AC37*(1+EIA_AEO_OilForecast_2026!AB$16)</f>
        <v>3.6571743135395902</v>
      </c>
      <c r="AE37" s="509">
        <f t="shared" si="20"/>
        <v>3.6571743135395902</v>
      </c>
      <c r="AF37" s="509">
        <f t="shared" si="20"/>
        <v>3.6571743135395902</v>
      </c>
      <c r="AG37" s="509">
        <f t="shared" si="20"/>
        <v>3.6571743135395902</v>
      </c>
      <c r="AH37" s="509">
        <f t="shared" si="20"/>
        <v>3.6571743135395902</v>
      </c>
      <c r="AI37" s="509">
        <f t="shared" si="20"/>
        <v>3.6571743135395902</v>
      </c>
      <c r="AJ37" s="509">
        <f t="shared" si="20"/>
        <v>3.6571743135395902</v>
      </c>
      <c r="AK37" s="509">
        <f t="shared" si="20"/>
        <v>3.6571743135395902</v>
      </c>
      <c r="AL37" s="509">
        <f t="shared" si="20"/>
        <v>3.6571743135395902</v>
      </c>
      <c r="AM37" s="509">
        <f t="shared" si="20"/>
        <v>3.6571743135395902</v>
      </c>
      <c r="AN37" s="509">
        <f t="shared" si="20"/>
        <v>3.6571743135395902</v>
      </c>
      <c r="AO37" s="509">
        <f t="shared" si="21"/>
        <v>3.6571743135395902</v>
      </c>
      <c r="AP37" s="509">
        <f t="shared" si="21"/>
        <v>3.6571743135395902</v>
      </c>
      <c r="AQ37" s="509">
        <f t="shared" si="21"/>
        <v>3.6571743135395902</v>
      </c>
      <c r="AR37" s="509">
        <f t="shared" si="21"/>
        <v>3.6571743135395902</v>
      </c>
      <c r="AS37" s="509">
        <f t="shared" si="21"/>
        <v>3.6571743135395902</v>
      </c>
      <c r="AT37" s="509">
        <f t="shared" si="21"/>
        <v>3.6571743135395902</v>
      </c>
      <c r="AU37" s="509">
        <f t="shared" si="21"/>
        <v>3.6571743135395902</v>
      </c>
      <c r="AV37" s="509">
        <f t="shared" si="21"/>
        <v>3.6571743135395902</v>
      </c>
      <c r="AW37" s="509">
        <f t="shared" si="21"/>
        <v>3.6571743135395902</v>
      </c>
      <c r="AX37" s="509">
        <f t="shared" si="21"/>
        <v>3.6571743135395902</v>
      </c>
      <c r="AY37" s="509">
        <f t="shared" si="22"/>
        <v>3.6571743135395902</v>
      </c>
      <c r="AZ37" s="509">
        <f t="shared" si="22"/>
        <v>3.6571743135395902</v>
      </c>
      <c r="BA37" s="509">
        <f t="shared" si="22"/>
        <v>3.6571743135395902</v>
      </c>
      <c r="BB37" s="509">
        <f t="shared" si="22"/>
        <v>3.6571743135395902</v>
      </c>
      <c r="BC37" s="509">
        <f t="shared" si="22"/>
        <v>3.6571743135395902</v>
      </c>
      <c r="BD37" s="509">
        <f t="shared" si="22"/>
        <v>3.6571743135395902</v>
      </c>
      <c r="BE37" s="509">
        <f t="shared" si="22"/>
        <v>3.6571743135395902</v>
      </c>
      <c r="BF37" s="509">
        <f t="shared" si="22"/>
        <v>3.6571743135395902</v>
      </c>
      <c r="BG37" s="509">
        <f t="shared" si="22"/>
        <v>3.6571743135395902</v>
      </c>
      <c r="BH37" s="509">
        <f t="shared" si="22"/>
        <v>3.6571743135395902</v>
      </c>
      <c r="BI37" s="509">
        <f t="shared" si="23"/>
        <v>3.6571743135395902</v>
      </c>
      <c r="BJ37" s="509">
        <f t="shared" si="23"/>
        <v>3.6571743135395902</v>
      </c>
      <c r="BK37" s="509">
        <f t="shared" si="23"/>
        <v>3.6571743135395902</v>
      </c>
      <c r="BL37" s="509">
        <f t="shared" si="23"/>
        <v>3.6571743135395902</v>
      </c>
      <c r="BM37" s="510">
        <f t="shared" si="23"/>
        <v>3.6571743135395902</v>
      </c>
      <c r="BN37" s="510">
        <f t="shared" si="23"/>
        <v>3.6571743135395902</v>
      </c>
      <c r="BO37" s="510">
        <f t="shared" si="23"/>
        <v>3.6571743135395902</v>
      </c>
      <c r="BP37" s="510">
        <f t="shared" si="23"/>
        <v>3.6571743135395902</v>
      </c>
      <c r="BQ37" s="510">
        <f t="shared" si="23"/>
        <v>3.6571743135395902</v>
      </c>
      <c r="BR37" s="510">
        <f t="shared" si="23"/>
        <v>3.6571743135395902</v>
      </c>
    </row>
    <row r="38" spans="1:70" s="2" customFormat="1">
      <c r="A38" s="446">
        <v>0</v>
      </c>
      <c r="B38" s="493" t="s">
        <v>492</v>
      </c>
      <c r="C38" s="491" t="s">
        <v>493</v>
      </c>
      <c r="D38" s="491" t="s">
        <v>445</v>
      </c>
      <c r="E38" s="501">
        <v>3.53</v>
      </c>
      <c r="F38" s="447">
        <f>E38*(1+EIA_AEO_OilForecast_2026!D$16)</f>
        <v>2.703100084740893</v>
      </c>
      <c r="G38" s="447">
        <f>F38*(1+EIA_AEO_OilForecast_2026!E$16)</f>
        <v>3.0759223169127683</v>
      </c>
      <c r="H38" s="447">
        <f>G38*(1+EIA_AEO_OilForecast_2026!F$16)</f>
        <v>3.2961837841752417</v>
      </c>
      <c r="I38" s="447">
        <f>H38*(1+EIA_AEO_OilForecast_2026!G$16)</f>
        <v>3.4368283342468686</v>
      </c>
      <c r="J38" s="447">
        <f>I38*(1+EIA_AEO_OilForecast_2026!H$16)</f>
        <v>3.5283732784564403</v>
      </c>
      <c r="K38" s="447">
        <f>J38*(1+EIA_AEO_OilForecast_2026!I$16)</f>
        <v>3.4839776840128165</v>
      </c>
      <c r="L38" s="447">
        <f>K38*(1+EIA_AEO_OilForecast_2026!J$16)</f>
        <v>3.5205811944841967</v>
      </c>
      <c r="M38" s="447">
        <f>L38*(1+EIA_AEO_OilForecast_2026!K$16)</f>
        <v>3.595682444940024</v>
      </c>
      <c r="N38" s="447">
        <f>M38*(1+EIA_AEO_OilForecast_2026!L$16)</f>
        <v>3.6652408565769861</v>
      </c>
      <c r="O38" s="447">
        <f>N38*(1+EIA_AEO_OilForecast_2026!M$16)</f>
        <v>3.6963863266844887</v>
      </c>
      <c r="P38" s="447">
        <f>O38*(1+EIA_AEO_OilForecast_2026!N$16)</f>
        <v>3.7468980300132926</v>
      </c>
      <c r="Q38" s="447">
        <f>P38*(1+EIA_AEO_OilForecast_2026!O$16)</f>
        <v>3.8005044705668114</v>
      </c>
      <c r="R38" s="447">
        <f>Q38*(1+EIA_AEO_OilForecast_2026!P$16)</f>
        <v>3.8463882372572504</v>
      </c>
      <c r="S38" s="447">
        <f>R38*(1+EIA_AEO_OilForecast_2026!Q$16)</f>
        <v>3.8712059003558412</v>
      </c>
      <c r="T38" s="447">
        <f>S38*(1+EIA_AEO_OilForecast_2026!R$16)</f>
        <v>3.9080611511606889</v>
      </c>
      <c r="U38" s="447">
        <f>T38*(1+EIA_AEO_OilForecast_2026!S$16)</f>
        <v>3.9579036239990351</v>
      </c>
      <c r="V38" s="447">
        <f>U38*(1+EIA_AEO_OilForecast_2026!T$16)</f>
        <v>3.978148347540293</v>
      </c>
      <c r="W38" s="447">
        <f>V38*(1+EIA_AEO_OilForecast_2026!U$16)</f>
        <v>4.0252227062124994</v>
      </c>
      <c r="X38" s="447">
        <f>W38*(1+EIA_AEO_OilForecast_2026!V$16)</f>
        <v>4.0768799201719208</v>
      </c>
      <c r="Y38" s="447">
        <f>X38*(1+EIA_AEO_OilForecast_2026!W$16)</f>
        <v>4.1903692415560316</v>
      </c>
      <c r="Z38" s="447">
        <f>Y38*(1+EIA_AEO_OilForecast_2026!X$16)</f>
        <v>4.2559235405880376</v>
      </c>
      <c r="AA38" s="447">
        <f>Z38*(1+EIA_AEO_OilForecast_2026!Y$16)</f>
        <v>4.3204443821555065</v>
      </c>
      <c r="AB38" s="447">
        <f>AA38*(1+EIA_AEO_OilForecast_2026!Z$16)</f>
        <v>4.3899300242556949</v>
      </c>
      <c r="AC38" s="447">
        <f>AB38*(1+EIA_AEO_OilForecast_2026!AA$16)</f>
        <v>4.4442548946588598</v>
      </c>
      <c r="AD38" s="447">
        <f>AC38*(1+EIA_AEO_OilForecast_2026!AB$16)</f>
        <v>4.5297632725595616</v>
      </c>
      <c r="AE38" s="511">
        <f t="shared" si="20"/>
        <v>4.5297632725595616</v>
      </c>
      <c r="AF38" s="511">
        <f t="shared" si="20"/>
        <v>4.5297632725595616</v>
      </c>
      <c r="AG38" s="511">
        <f t="shared" si="20"/>
        <v>4.5297632725595616</v>
      </c>
      <c r="AH38" s="511">
        <f t="shared" si="20"/>
        <v>4.5297632725595616</v>
      </c>
      <c r="AI38" s="511">
        <f t="shared" si="20"/>
        <v>4.5297632725595616</v>
      </c>
      <c r="AJ38" s="511">
        <f t="shared" si="20"/>
        <v>4.5297632725595616</v>
      </c>
      <c r="AK38" s="511">
        <f t="shared" si="20"/>
        <v>4.5297632725595616</v>
      </c>
      <c r="AL38" s="511">
        <f t="shared" si="20"/>
        <v>4.5297632725595616</v>
      </c>
      <c r="AM38" s="511">
        <f t="shared" si="20"/>
        <v>4.5297632725595616</v>
      </c>
      <c r="AN38" s="511">
        <f t="shared" si="20"/>
        <v>4.5297632725595616</v>
      </c>
      <c r="AO38" s="511">
        <f t="shared" si="21"/>
        <v>4.5297632725595616</v>
      </c>
      <c r="AP38" s="511">
        <f t="shared" si="21"/>
        <v>4.5297632725595616</v>
      </c>
      <c r="AQ38" s="511">
        <f t="shared" si="21"/>
        <v>4.5297632725595616</v>
      </c>
      <c r="AR38" s="511">
        <f t="shared" si="21"/>
        <v>4.5297632725595616</v>
      </c>
      <c r="AS38" s="511">
        <f t="shared" si="21"/>
        <v>4.5297632725595616</v>
      </c>
      <c r="AT38" s="511">
        <f t="shared" si="21"/>
        <v>4.5297632725595616</v>
      </c>
      <c r="AU38" s="511">
        <f t="shared" si="21"/>
        <v>4.5297632725595616</v>
      </c>
      <c r="AV38" s="511">
        <f t="shared" si="21"/>
        <v>4.5297632725595616</v>
      </c>
      <c r="AW38" s="511">
        <f t="shared" si="21"/>
        <v>4.5297632725595616</v>
      </c>
      <c r="AX38" s="511">
        <f t="shared" si="21"/>
        <v>4.5297632725595616</v>
      </c>
      <c r="AY38" s="511">
        <f t="shared" si="22"/>
        <v>4.5297632725595616</v>
      </c>
      <c r="AZ38" s="511">
        <f t="shared" si="22"/>
        <v>4.5297632725595616</v>
      </c>
      <c r="BA38" s="511">
        <f t="shared" si="22"/>
        <v>4.5297632725595616</v>
      </c>
      <c r="BB38" s="511">
        <f t="shared" si="22"/>
        <v>4.5297632725595616</v>
      </c>
      <c r="BC38" s="511">
        <f t="shared" si="22"/>
        <v>4.5297632725595616</v>
      </c>
      <c r="BD38" s="511">
        <f t="shared" si="22"/>
        <v>4.5297632725595616</v>
      </c>
      <c r="BE38" s="511">
        <f t="shared" si="22"/>
        <v>4.5297632725595616</v>
      </c>
      <c r="BF38" s="511">
        <f t="shared" si="22"/>
        <v>4.5297632725595616</v>
      </c>
      <c r="BG38" s="511">
        <f t="shared" si="22"/>
        <v>4.5297632725595616</v>
      </c>
      <c r="BH38" s="511">
        <f t="shared" si="22"/>
        <v>4.5297632725595616</v>
      </c>
      <c r="BI38" s="511">
        <f t="shared" si="23"/>
        <v>4.5297632725595616</v>
      </c>
      <c r="BJ38" s="511">
        <f t="shared" si="23"/>
        <v>4.5297632725595616</v>
      </c>
      <c r="BK38" s="511">
        <f t="shared" si="23"/>
        <v>4.5297632725595616</v>
      </c>
      <c r="BL38" s="511">
        <f t="shared" si="23"/>
        <v>4.5297632725595616</v>
      </c>
      <c r="BM38" s="512">
        <f t="shared" si="23"/>
        <v>4.5297632725595616</v>
      </c>
      <c r="BN38" s="512">
        <f t="shared" si="23"/>
        <v>4.5297632725595616</v>
      </c>
      <c r="BO38" s="512">
        <f t="shared" si="23"/>
        <v>4.5297632725595616</v>
      </c>
      <c r="BP38" s="512">
        <f t="shared" si="23"/>
        <v>4.5297632725595616</v>
      </c>
      <c r="BQ38" s="512">
        <f t="shared" si="23"/>
        <v>4.5297632725595616</v>
      </c>
      <c r="BR38" s="512">
        <f t="shared" si="23"/>
        <v>4.5297632725595616</v>
      </c>
    </row>
    <row r="39" spans="1:70" s="2" customFormat="1">
      <c r="A39" s="448">
        <v>0</v>
      </c>
      <c r="B39" s="494" t="s">
        <v>494</v>
      </c>
      <c r="C39" s="492" t="s">
        <v>495</v>
      </c>
      <c r="D39" s="492" t="s">
        <v>445</v>
      </c>
      <c r="E39" s="500">
        <v>4.47</v>
      </c>
      <c r="F39" s="445">
        <f>E39*(1+EIA_AEO_OilForecast_2026!D$16)</f>
        <v>3.4229057730288366</v>
      </c>
      <c r="G39" s="445">
        <f>F39*(1+EIA_AEO_OilForecast_2026!E$16)</f>
        <v>3.8950064466289165</v>
      </c>
      <c r="H39" s="445">
        <f>G39*(1+EIA_AEO_OilForecast_2026!F$16)</f>
        <v>4.1739211091397541</v>
      </c>
      <c r="I39" s="445">
        <f>H39*(1+EIA_AEO_OilForecast_2026!G$16)</f>
        <v>4.3520177490321545</v>
      </c>
      <c r="J39" s="445">
        <f>I39*(1+EIA_AEO_OilForecast_2026!H$16)</f>
        <v>4.4679401004816688</v>
      </c>
      <c r="K39" s="445">
        <f>J39*(1+EIA_AEO_OilForecast_2026!I$16)</f>
        <v>4.4117224497272778</v>
      </c>
      <c r="L39" s="445">
        <f>K39*(1+EIA_AEO_OilForecast_2026!J$16)</f>
        <v>4.4580730706357956</v>
      </c>
      <c r="M39" s="445">
        <f>L39*(1+EIA_AEO_OilForecast_2026!K$16)</f>
        <v>4.5531729543574802</v>
      </c>
      <c r="N39" s="445">
        <f>M39*(1+EIA_AEO_OilForecast_2026!L$16)</f>
        <v>4.6412540025209985</v>
      </c>
      <c r="O39" s="445">
        <f>N39*(1+EIA_AEO_OilForecast_2026!M$16)</f>
        <v>4.6806931672180347</v>
      </c>
      <c r="P39" s="445">
        <f>O39*(1+EIA_AEO_OilForecast_2026!N$16)</f>
        <v>4.7446555790819875</v>
      </c>
      <c r="Q39" s="445">
        <f>P39*(1+EIA_AEO_OilForecast_2026!O$16)</f>
        <v>4.812536822502449</v>
      </c>
      <c r="R39" s="445">
        <f>Q39*(1+EIA_AEO_OilForecast_2026!P$16)</f>
        <v>4.8706389293314185</v>
      </c>
      <c r="S39" s="445">
        <f>R39*(1+EIA_AEO_OilForecast_2026!Q$16)</f>
        <v>4.9020652619236857</v>
      </c>
      <c r="T39" s="445">
        <f>S39*(1+EIA_AEO_OilForecast_2026!R$16)</f>
        <v>4.9487346588352068</v>
      </c>
      <c r="U39" s="445">
        <f>T39*(1+EIA_AEO_OilForecast_2026!S$16)</f>
        <v>5.0118496315228578</v>
      </c>
      <c r="V39" s="445">
        <f>U39*(1+EIA_AEO_OilForecast_2026!T$16)</f>
        <v>5.0374853012762353</v>
      </c>
      <c r="W39" s="445">
        <f>V39*(1+EIA_AEO_OilForecast_2026!U$16)</f>
        <v>5.0970950415778677</v>
      </c>
      <c r="X39" s="445">
        <f>W39*(1+EIA_AEO_OilForecast_2026!V$16)</f>
        <v>5.1625080008975885</v>
      </c>
      <c r="Y39" s="445">
        <f>X39*(1+EIA_AEO_OilForecast_2026!W$16)</f>
        <v>5.3062182747182609</v>
      </c>
      <c r="Z39" s="445">
        <f>Y39*(1+EIA_AEO_OilForecast_2026!X$16)</f>
        <v>5.3892289593281948</v>
      </c>
      <c r="AA39" s="445">
        <f>Z39*(1+EIA_AEO_OilForecast_2026!Y$16)</f>
        <v>5.4709309881685879</v>
      </c>
      <c r="AB39" s="445">
        <f>AA39*(1+EIA_AEO_OilForecast_2026!Z$16)</f>
        <v>5.5589198890716593</v>
      </c>
      <c r="AC39" s="445">
        <f>AB39*(1+EIA_AEO_OilForecast_2026!AA$16)</f>
        <v>5.6277108722734006</v>
      </c>
      <c r="AD39" s="445">
        <f>AC39*(1+EIA_AEO_OilForecast_2026!AB$16)</f>
        <v>5.7359891864989345</v>
      </c>
      <c r="AE39" s="509">
        <f t="shared" si="20"/>
        <v>5.7359891864989345</v>
      </c>
      <c r="AF39" s="509">
        <f t="shared" si="20"/>
        <v>5.7359891864989345</v>
      </c>
      <c r="AG39" s="509">
        <f t="shared" si="20"/>
        <v>5.7359891864989345</v>
      </c>
      <c r="AH39" s="509">
        <f t="shared" si="20"/>
        <v>5.7359891864989345</v>
      </c>
      <c r="AI39" s="509">
        <f t="shared" si="20"/>
        <v>5.7359891864989345</v>
      </c>
      <c r="AJ39" s="509">
        <f t="shared" si="20"/>
        <v>5.7359891864989345</v>
      </c>
      <c r="AK39" s="509">
        <f t="shared" si="20"/>
        <v>5.7359891864989345</v>
      </c>
      <c r="AL39" s="509">
        <f t="shared" si="20"/>
        <v>5.7359891864989345</v>
      </c>
      <c r="AM39" s="509">
        <f t="shared" si="20"/>
        <v>5.7359891864989345</v>
      </c>
      <c r="AN39" s="509">
        <f t="shared" si="20"/>
        <v>5.7359891864989345</v>
      </c>
      <c r="AO39" s="509">
        <f t="shared" si="21"/>
        <v>5.7359891864989345</v>
      </c>
      <c r="AP39" s="509">
        <f t="shared" si="21"/>
        <v>5.7359891864989345</v>
      </c>
      <c r="AQ39" s="509">
        <f t="shared" si="21"/>
        <v>5.7359891864989345</v>
      </c>
      <c r="AR39" s="509">
        <f t="shared" si="21"/>
        <v>5.7359891864989345</v>
      </c>
      <c r="AS39" s="509">
        <f t="shared" si="21"/>
        <v>5.7359891864989345</v>
      </c>
      <c r="AT39" s="509">
        <f t="shared" si="21"/>
        <v>5.7359891864989345</v>
      </c>
      <c r="AU39" s="509">
        <f t="shared" si="21"/>
        <v>5.7359891864989345</v>
      </c>
      <c r="AV39" s="509">
        <f t="shared" si="21"/>
        <v>5.7359891864989345</v>
      </c>
      <c r="AW39" s="509">
        <f t="shared" si="21"/>
        <v>5.7359891864989345</v>
      </c>
      <c r="AX39" s="509">
        <f t="shared" si="21"/>
        <v>5.7359891864989345</v>
      </c>
      <c r="AY39" s="509">
        <f t="shared" si="22"/>
        <v>5.7359891864989345</v>
      </c>
      <c r="AZ39" s="509">
        <f t="shared" si="22"/>
        <v>5.7359891864989345</v>
      </c>
      <c r="BA39" s="509">
        <f t="shared" si="22"/>
        <v>5.7359891864989345</v>
      </c>
      <c r="BB39" s="509">
        <f t="shared" si="22"/>
        <v>5.7359891864989345</v>
      </c>
      <c r="BC39" s="509">
        <f t="shared" si="22"/>
        <v>5.7359891864989345</v>
      </c>
      <c r="BD39" s="509">
        <f t="shared" si="22"/>
        <v>5.7359891864989345</v>
      </c>
      <c r="BE39" s="509">
        <f t="shared" si="22"/>
        <v>5.7359891864989345</v>
      </c>
      <c r="BF39" s="509">
        <f t="shared" si="22"/>
        <v>5.7359891864989345</v>
      </c>
      <c r="BG39" s="509">
        <f t="shared" si="22"/>
        <v>5.7359891864989345</v>
      </c>
      <c r="BH39" s="509">
        <f t="shared" si="22"/>
        <v>5.7359891864989345</v>
      </c>
      <c r="BI39" s="509">
        <f t="shared" si="23"/>
        <v>5.7359891864989345</v>
      </c>
      <c r="BJ39" s="509">
        <f t="shared" si="23"/>
        <v>5.7359891864989345</v>
      </c>
      <c r="BK39" s="509">
        <f t="shared" si="23"/>
        <v>5.7359891864989345</v>
      </c>
      <c r="BL39" s="509">
        <f t="shared" si="23"/>
        <v>5.7359891864989345</v>
      </c>
      <c r="BM39" s="510">
        <f t="shared" si="23"/>
        <v>5.7359891864989345</v>
      </c>
      <c r="BN39" s="510">
        <f t="shared" si="23"/>
        <v>5.7359891864989345</v>
      </c>
      <c r="BO39" s="510">
        <f t="shared" si="23"/>
        <v>5.7359891864989345</v>
      </c>
      <c r="BP39" s="510">
        <f t="shared" si="23"/>
        <v>5.7359891864989345</v>
      </c>
      <c r="BQ39" s="510">
        <f t="shared" si="23"/>
        <v>5.7359891864989345</v>
      </c>
      <c r="BR39" s="510">
        <f t="shared" si="23"/>
        <v>5.7359891864989345</v>
      </c>
    </row>
    <row r="40" spans="1:70" s="2" customFormat="1">
      <c r="A40" s="446">
        <v>0</v>
      </c>
      <c r="B40" s="493" t="s">
        <v>496</v>
      </c>
      <c r="C40" s="491" t="s">
        <v>497</v>
      </c>
      <c r="D40" s="491" t="s">
        <v>445</v>
      </c>
      <c r="E40" s="501">
        <v>3.7</v>
      </c>
      <c r="F40" s="447">
        <f>E40*(1+EIA_AEO_OilForecast_2026!D$16)</f>
        <v>2.8332777092185002</v>
      </c>
      <c r="G40" s="447">
        <f>F40*(1+EIA_AEO_OilForecast_2026!E$16)</f>
        <v>3.2240545531380294</v>
      </c>
      <c r="H40" s="447">
        <f>G40*(1+EIA_AEO_OilForecast_2026!F$16)</f>
        <v>3.4549235131581857</v>
      </c>
      <c r="I40" s="447">
        <f>H40*(1+EIA_AEO_OilForecast_2026!G$16)</f>
        <v>3.6023413135165483</v>
      </c>
      <c r="J40" s="447">
        <f>I40*(1+EIA_AEO_OilForecast_2026!H$16)</f>
        <v>3.6982949377588752</v>
      </c>
      <c r="K40" s="447">
        <f>J40*(1+EIA_AEO_OilForecast_2026!I$16)</f>
        <v>3.6517613118547931</v>
      </c>
      <c r="L40" s="447">
        <f>K40*(1+EIA_AEO_OilForecast_2026!J$16)</f>
        <v>3.6901275976179959</v>
      </c>
      <c r="M40" s="447">
        <f>L40*(1+EIA_AEO_OilForecast_2026!K$16)</f>
        <v>3.7688456221750952</v>
      </c>
      <c r="N40" s="447">
        <f>M40*(1+EIA_AEO_OilForecast_2026!L$16)</f>
        <v>3.8417538723328173</v>
      </c>
      <c r="O40" s="447">
        <f>N40*(1+EIA_AEO_OilForecast_2026!M$16)</f>
        <v>3.8743992659299162</v>
      </c>
      <c r="P40" s="447">
        <f>O40*(1+EIA_AEO_OilForecast_2026!N$16)</f>
        <v>3.9273435442065661</v>
      </c>
      <c r="Q40" s="447">
        <f>P40*(1+EIA_AEO_OilForecast_2026!O$16)</f>
        <v>3.9835315980445323</v>
      </c>
      <c r="R40" s="447">
        <f>Q40*(1+EIA_AEO_OilForecast_2026!P$16)</f>
        <v>4.0316250645472591</v>
      </c>
      <c r="S40" s="447">
        <f>R40*(1+EIA_AEO_OilForecast_2026!Q$16)</f>
        <v>4.0576379125542807</v>
      </c>
      <c r="T40" s="447">
        <f>S40*(1+EIA_AEO_OilForecast_2026!R$16)</f>
        <v>4.0962680621231016</v>
      </c>
      <c r="U40" s="447">
        <f>T40*(1+EIA_AEO_OilForecast_2026!S$16)</f>
        <v>4.1485108806788755</v>
      </c>
      <c r="V40" s="447">
        <f>U40*(1+EIA_AEO_OilForecast_2026!T$16)</f>
        <v>4.1697305625776444</v>
      </c>
      <c r="W40" s="447">
        <f>V40*(1+EIA_AEO_OilForecast_2026!U$16)</f>
        <v>4.2190719583530445</v>
      </c>
      <c r="X40" s="447">
        <f>W40*(1+EIA_AEO_OilForecast_2026!V$16)</f>
        <v>4.2732169134946476</v>
      </c>
      <c r="Y40" s="447">
        <f>X40*(1+EIA_AEO_OilForecast_2026!W$16)</f>
        <v>4.3921717262768594</v>
      </c>
      <c r="Z40" s="447">
        <f>Y40*(1+EIA_AEO_OilForecast_2026!X$16)</f>
        <v>4.4608830312112566</v>
      </c>
      <c r="AA40" s="447">
        <f>Z40*(1+EIA_AEO_OilForecast_2026!Y$16)</f>
        <v>4.528511108774893</v>
      </c>
      <c r="AB40" s="447">
        <f>AA40*(1+EIA_AEO_OilForecast_2026!Z$16)</f>
        <v>4.6013430849139008</v>
      </c>
      <c r="AC40" s="447">
        <f>AB40*(1+EIA_AEO_OilForecast_2026!AA$16)</f>
        <v>4.6582841672061699</v>
      </c>
      <c r="AD40" s="447">
        <f>AC40*(1+EIA_AEO_OilForecast_2026!AB$16)</f>
        <v>4.7479105123145535</v>
      </c>
      <c r="AE40" s="511">
        <f t="shared" si="20"/>
        <v>4.7479105123145535</v>
      </c>
      <c r="AF40" s="511">
        <f t="shared" si="20"/>
        <v>4.7479105123145535</v>
      </c>
      <c r="AG40" s="511">
        <f t="shared" si="20"/>
        <v>4.7479105123145535</v>
      </c>
      <c r="AH40" s="511">
        <f t="shared" si="20"/>
        <v>4.7479105123145535</v>
      </c>
      <c r="AI40" s="511">
        <f t="shared" si="20"/>
        <v>4.7479105123145535</v>
      </c>
      <c r="AJ40" s="511">
        <f t="shared" si="20"/>
        <v>4.7479105123145535</v>
      </c>
      <c r="AK40" s="511">
        <f t="shared" si="20"/>
        <v>4.7479105123145535</v>
      </c>
      <c r="AL40" s="511">
        <f t="shared" si="20"/>
        <v>4.7479105123145535</v>
      </c>
      <c r="AM40" s="511">
        <f t="shared" si="20"/>
        <v>4.7479105123145535</v>
      </c>
      <c r="AN40" s="511">
        <f t="shared" si="20"/>
        <v>4.7479105123145535</v>
      </c>
      <c r="AO40" s="511">
        <f t="shared" si="21"/>
        <v>4.7479105123145535</v>
      </c>
      <c r="AP40" s="511">
        <f t="shared" si="21"/>
        <v>4.7479105123145535</v>
      </c>
      <c r="AQ40" s="511">
        <f t="shared" si="21"/>
        <v>4.7479105123145535</v>
      </c>
      <c r="AR40" s="511">
        <f t="shared" si="21"/>
        <v>4.7479105123145535</v>
      </c>
      <c r="AS40" s="511">
        <f t="shared" si="21"/>
        <v>4.7479105123145535</v>
      </c>
      <c r="AT40" s="511">
        <f t="shared" si="21"/>
        <v>4.7479105123145535</v>
      </c>
      <c r="AU40" s="511">
        <f t="shared" si="21"/>
        <v>4.7479105123145535</v>
      </c>
      <c r="AV40" s="511">
        <f t="shared" si="21"/>
        <v>4.7479105123145535</v>
      </c>
      <c r="AW40" s="511">
        <f t="shared" si="21"/>
        <v>4.7479105123145535</v>
      </c>
      <c r="AX40" s="511">
        <f t="shared" si="21"/>
        <v>4.7479105123145535</v>
      </c>
      <c r="AY40" s="511">
        <f t="shared" si="22"/>
        <v>4.7479105123145535</v>
      </c>
      <c r="AZ40" s="511">
        <f t="shared" si="22"/>
        <v>4.7479105123145535</v>
      </c>
      <c r="BA40" s="511">
        <f t="shared" si="22"/>
        <v>4.7479105123145535</v>
      </c>
      <c r="BB40" s="511">
        <f t="shared" si="22"/>
        <v>4.7479105123145535</v>
      </c>
      <c r="BC40" s="511">
        <f t="shared" si="22"/>
        <v>4.7479105123145535</v>
      </c>
      <c r="BD40" s="511">
        <f t="shared" si="22"/>
        <v>4.7479105123145535</v>
      </c>
      <c r="BE40" s="511">
        <f t="shared" si="22"/>
        <v>4.7479105123145535</v>
      </c>
      <c r="BF40" s="511">
        <f t="shared" si="22"/>
        <v>4.7479105123145535</v>
      </c>
      <c r="BG40" s="511">
        <f t="shared" si="22"/>
        <v>4.7479105123145535</v>
      </c>
      <c r="BH40" s="511">
        <f t="shared" si="22"/>
        <v>4.7479105123145535</v>
      </c>
      <c r="BI40" s="511">
        <f t="shared" si="23"/>
        <v>4.7479105123145535</v>
      </c>
      <c r="BJ40" s="511">
        <f t="shared" si="23"/>
        <v>4.7479105123145535</v>
      </c>
      <c r="BK40" s="511">
        <f t="shared" si="23"/>
        <v>4.7479105123145535</v>
      </c>
      <c r="BL40" s="511">
        <f t="shared" si="23"/>
        <v>4.7479105123145535</v>
      </c>
      <c r="BM40" s="512">
        <f t="shared" si="23"/>
        <v>4.7479105123145535</v>
      </c>
      <c r="BN40" s="512">
        <f t="shared" si="23"/>
        <v>4.7479105123145535</v>
      </c>
      <c r="BO40" s="512">
        <f t="shared" si="23"/>
        <v>4.7479105123145535</v>
      </c>
      <c r="BP40" s="512">
        <f t="shared" si="23"/>
        <v>4.7479105123145535</v>
      </c>
      <c r="BQ40" s="512">
        <f t="shared" si="23"/>
        <v>4.7479105123145535</v>
      </c>
      <c r="BR40" s="512">
        <f t="shared" si="23"/>
        <v>4.7479105123145535</v>
      </c>
    </row>
    <row r="41" spans="1:70" s="2" customFormat="1">
      <c r="A41" s="448">
        <v>0</v>
      </c>
      <c r="B41" s="494" t="s">
        <v>443</v>
      </c>
      <c r="C41" s="492" t="s">
        <v>498</v>
      </c>
      <c r="D41" s="492" t="s">
        <v>445</v>
      </c>
      <c r="E41" s="500">
        <v>3.03</v>
      </c>
      <c r="F41" s="445">
        <f>E41*(1+EIA_AEO_OilForecast_2026!D$16)</f>
        <v>2.3202247186302851</v>
      </c>
      <c r="G41" s="445">
        <f>F41*(1+EIA_AEO_OilForecast_2026!E$16)</f>
        <v>2.6402392691914129</v>
      </c>
      <c r="H41" s="445">
        <f>G41*(1+EIA_AEO_OilForecast_2026!F$16)</f>
        <v>2.8293022283430544</v>
      </c>
      <c r="I41" s="445">
        <f>H41*(1+EIA_AEO_OilForecast_2026!G$16)</f>
        <v>2.95002545404193</v>
      </c>
      <c r="J41" s="445">
        <f>I41*(1+EIA_AEO_OilForecast_2026!H$16)</f>
        <v>3.0286036922728088</v>
      </c>
      <c r="K41" s="445">
        <f>J41*(1+EIA_AEO_OilForecast_2026!I$16)</f>
        <v>2.9904964256540607</v>
      </c>
      <c r="L41" s="445">
        <f>K41*(1+EIA_AEO_OilForecast_2026!J$16)</f>
        <v>3.0219153029141972</v>
      </c>
      <c r="M41" s="445">
        <f>L41*(1+EIA_AEO_OilForecast_2026!K$16)</f>
        <v>3.0863789824839301</v>
      </c>
      <c r="N41" s="445">
        <f>M41*(1+EIA_AEO_OilForecast_2026!L$16)</f>
        <v>3.1460849278833618</v>
      </c>
      <c r="O41" s="445">
        <f>N41*(1+EIA_AEO_OilForecast_2026!M$16)</f>
        <v>3.1728188583155807</v>
      </c>
      <c r="P41" s="445">
        <f>O41*(1+EIA_AEO_OilForecast_2026!N$16)</f>
        <v>3.2161759294448373</v>
      </c>
      <c r="Q41" s="445">
        <f>P41*(1+EIA_AEO_OilForecast_2026!O$16)</f>
        <v>3.2621893897499827</v>
      </c>
      <c r="R41" s="445">
        <f>Q41*(1+EIA_AEO_OilForecast_2026!P$16)</f>
        <v>3.3015740393454589</v>
      </c>
      <c r="S41" s="445">
        <f>R41*(1+EIA_AEO_OilForecast_2026!Q$16)</f>
        <v>3.3228764527133712</v>
      </c>
      <c r="T41" s="445">
        <f>S41*(1+EIA_AEO_OilForecast_2026!R$16)</f>
        <v>3.3545114130359459</v>
      </c>
      <c r="U41" s="445">
        <f>T41*(1+EIA_AEO_OilForecast_2026!S$16)</f>
        <v>3.3972940455289171</v>
      </c>
      <c r="V41" s="445">
        <f>U41*(1+EIA_AEO_OilForecast_2026!T$16)</f>
        <v>3.4146712444892606</v>
      </c>
      <c r="W41" s="445">
        <f>V41*(1+EIA_AEO_OilForecast_2026!U$16)</f>
        <v>3.4550778469756018</v>
      </c>
      <c r="X41" s="445">
        <f>W41*(1+EIA_AEO_OilForecast_2026!V$16)</f>
        <v>3.4994181751050766</v>
      </c>
      <c r="Y41" s="445">
        <f>X41*(1+EIA_AEO_OilForecast_2026!W$16)</f>
        <v>3.5968325217888881</v>
      </c>
      <c r="Z41" s="445">
        <f>Y41*(1+EIA_AEO_OilForecast_2026!X$16)</f>
        <v>3.6531015093432728</v>
      </c>
      <c r="AA41" s="445">
        <f>Z41*(1+EIA_AEO_OilForecast_2026!Y$16)</f>
        <v>3.7084834215102505</v>
      </c>
      <c r="AB41" s="445">
        <f>AA41*(1+EIA_AEO_OilForecast_2026!Z$16)</f>
        <v>3.7681269046727355</v>
      </c>
      <c r="AC41" s="445">
        <f>AB41*(1+EIA_AEO_OilForecast_2026!AA$16)</f>
        <v>3.8147570342255941</v>
      </c>
      <c r="AD41" s="445">
        <f>AC41*(1+EIA_AEO_OilForecast_2026!AB$16)</f>
        <v>3.888153743868406</v>
      </c>
      <c r="AE41" s="509">
        <f t="shared" si="20"/>
        <v>3.888153743868406</v>
      </c>
      <c r="AF41" s="509">
        <f t="shared" si="20"/>
        <v>3.888153743868406</v>
      </c>
      <c r="AG41" s="509">
        <f t="shared" si="20"/>
        <v>3.888153743868406</v>
      </c>
      <c r="AH41" s="509">
        <f t="shared" si="20"/>
        <v>3.888153743868406</v>
      </c>
      <c r="AI41" s="509">
        <f t="shared" si="20"/>
        <v>3.888153743868406</v>
      </c>
      <c r="AJ41" s="509">
        <f t="shared" si="20"/>
        <v>3.888153743868406</v>
      </c>
      <c r="AK41" s="509">
        <f t="shared" si="20"/>
        <v>3.888153743868406</v>
      </c>
      <c r="AL41" s="509">
        <f t="shared" si="20"/>
        <v>3.888153743868406</v>
      </c>
      <c r="AM41" s="509">
        <f t="shared" si="20"/>
        <v>3.888153743868406</v>
      </c>
      <c r="AN41" s="509">
        <f t="shared" si="20"/>
        <v>3.888153743868406</v>
      </c>
      <c r="AO41" s="509">
        <f t="shared" si="21"/>
        <v>3.888153743868406</v>
      </c>
      <c r="AP41" s="509">
        <f t="shared" si="21"/>
        <v>3.888153743868406</v>
      </c>
      <c r="AQ41" s="509">
        <f t="shared" si="21"/>
        <v>3.888153743868406</v>
      </c>
      <c r="AR41" s="509">
        <f t="shared" si="21"/>
        <v>3.888153743868406</v>
      </c>
      <c r="AS41" s="509">
        <f t="shared" si="21"/>
        <v>3.888153743868406</v>
      </c>
      <c r="AT41" s="509">
        <f t="shared" si="21"/>
        <v>3.888153743868406</v>
      </c>
      <c r="AU41" s="509">
        <f t="shared" si="21"/>
        <v>3.888153743868406</v>
      </c>
      <c r="AV41" s="509">
        <f t="shared" si="21"/>
        <v>3.888153743868406</v>
      </c>
      <c r="AW41" s="509">
        <f t="shared" si="21"/>
        <v>3.888153743868406</v>
      </c>
      <c r="AX41" s="509">
        <f t="shared" si="21"/>
        <v>3.888153743868406</v>
      </c>
      <c r="AY41" s="509">
        <f t="shared" si="22"/>
        <v>3.888153743868406</v>
      </c>
      <c r="AZ41" s="509">
        <f t="shared" si="22"/>
        <v>3.888153743868406</v>
      </c>
      <c r="BA41" s="509">
        <f t="shared" si="22"/>
        <v>3.888153743868406</v>
      </c>
      <c r="BB41" s="509">
        <f t="shared" si="22"/>
        <v>3.888153743868406</v>
      </c>
      <c r="BC41" s="509">
        <f t="shared" si="22"/>
        <v>3.888153743868406</v>
      </c>
      <c r="BD41" s="509">
        <f t="shared" si="22"/>
        <v>3.888153743868406</v>
      </c>
      <c r="BE41" s="509">
        <f t="shared" si="22"/>
        <v>3.888153743868406</v>
      </c>
      <c r="BF41" s="509">
        <f t="shared" si="22"/>
        <v>3.888153743868406</v>
      </c>
      <c r="BG41" s="509">
        <f t="shared" si="22"/>
        <v>3.888153743868406</v>
      </c>
      <c r="BH41" s="509">
        <f t="shared" si="22"/>
        <v>3.888153743868406</v>
      </c>
      <c r="BI41" s="509">
        <f t="shared" si="23"/>
        <v>3.888153743868406</v>
      </c>
      <c r="BJ41" s="509">
        <f t="shared" si="23"/>
        <v>3.888153743868406</v>
      </c>
      <c r="BK41" s="509">
        <f t="shared" si="23"/>
        <v>3.888153743868406</v>
      </c>
      <c r="BL41" s="509">
        <f t="shared" si="23"/>
        <v>3.888153743868406</v>
      </c>
      <c r="BM41" s="510">
        <f t="shared" si="23"/>
        <v>3.888153743868406</v>
      </c>
      <c r="BN41" s="510">
        <f t="shared" si="23"/>
        <v>3.888153743868406</v>
      </c>
      <c r="BO41" s="510">
        <f t="shared" si="23"/>
        <v>3.888153743868406</v>
      </c>
      <c r="BP41" s="510">
        <f t="shared" si="23"/>
        <v>3.888153743868406</v>
      </c>
      <c r="BQ41" s="510">
        <f t="shared" si="23"/>
        <v>3.888153743868406</v>
      </c>
      <c r="BR41" s="510">
        <f t="shared" si="23"/>
        <v>3.888153743868406</v>
      </c>
    </row>
    <row r="42" spans="1:70" s="2" customFormat="1">
      <c r="A42" s="446">
        <v>0</v>
      </c>
      <c r="B42" s="493" t="s">
        <v>499</v>
      </c>
      <c r="C42" s="491" t="s">
        <v>500</v>
      </c>
      <c r="D42" s="491" t="s">
        <v>445</v>
      </c>
      <c r="E42" s="501">
        <v>7.19</v>
      </c>
      <c r="F42" s="447">
        <f>E42*(1+EIA_AEO_OilForecast_2026!D$16)</f>
        <v>5.5057477646705451</v>
      </c>
      <c r="G42" s="447">
        <f>F42*(1+EIA_AEO_OilForecast_2026!E$16)</f>
        <v>6.2651222262330899</v>
      </c>
      <c r="H42" s="447">
        <f>G42*(1+EIA_AEO_OilForecast_2026!F$16)</f>
        <v>6.7137567728668524</v>
      </c>
      <c r="I42" s="447">
        <f>H42*(1+EIA_AEO_OilForecast_2026!G$16)</f>
        <v>7.0002254173470222</v>
      </c>
      <c r="J42" s="447">
        <f>I42*(1+EIA_AEO_OilForecast_2026!H$16)</f>
        <v>7.1866866493206256</v>
      </c>
      <c r="K42" s="447">
        <f>J42*(1+EIA_AEO_OilForecast_2026!I$16)</f>
        <v>7.0962604951989094</v>
      </c>
      <c r="L42" s="447">
        <f>K42*(1+EIA_AEO_OilForecast_2026!J$16)</f>
        <v>7.1708155207765927</v>
      </c>
      <c r="M42" s="447">
        <f>L42*(1+EIA_AEO_OilForecast_2026!K$16)</f>
        <v>7.3237837901186316</v>
      </c>
      <c r="N42" s="447">
        <f>M42*(1+EIA_AEO_OilForecast_2026!L$16)</f>
        <v>7.4654622546143132</v>
      </c>
      <c r="O42" s="447">
        <f>N42*(1+EIA_AEO_OilForecast_2026!M$16)</f>
        <v>7.5289001951448924</v>
      </c>
      <c r="P42" s="447">
        <f>O42*(1+EIA_AEO_OilForecast_2026!N$16)</f>
        <v>7.6317838061743819</v>
      </c>
      <c r="Q42" s="447">
        <f>P42*(1+EIA_AEO_OilForecast_2026!O$16)</f>
        <v>7.7409708621459972</v>
      </c>
      <c r="R42" s="447">
        <f>Q42*(1+EIA_AEO_OilForecast_2026!P$16)</f>
        <v>7.8344281659715662</v>
      </c>
      <c r="S42" s="447">
        <f>R42*(1+EIA_AEO_OilForecast_2026!Q$16)</f>
        <v>7.8849774570987243</v>
      </c>
      <c r="T42" s="447">
        <f>S42*(1+EIA_AEO_OilForecast_2026!R$16)</f>
        <v>7.9600452342338111</v>
      </c>
      <c r="U42" s="447">
        <f>T42*(1+EIA_AEO_OilForecast_2026!S$16)</f>
        <v>8.0615657384003008</v>
      </c>
      <c r="V42" s="447">
        <f>U42*(1+EIA_AEO_OilForecast_2026!T$16)</f>
        <v>8.102800741873855</v>
      </c>
      <c r="W42" s="447">
        <f>V42*(1+EIA_AEO_OilForecast_2026!U$16)</f>
        <v>8.1986830758265921</v>
      </c>
      <c r="X42" s="447">
        <f>W42*(1+EIA_AEO_OilForecast_2026!V$16)</f>
        <v>8.303899894061221</v>
      </c>
      <c r="Y42" s="447">
        <f>X42*(1+EIA_AEO_OilForecast_2026!W$16)</f>
        <v>8.5350580302515198</v>
      </c>
      <c r="Z42" s="447">
        <f>Y42*(1+EIA_AEO_OilForecast_2026!X$16)</f>
        <v>8.6685808092997139</v>
      </c>
      <c r="AA42" s="447">
        <f>Z42*(1+EIA_AEO_OilForecast_2026!Y$16)</f>
        <v>8.7999986140787794</v>
      </c>
      <c r="AB42" s="447">
        <f>AA42*(1+EIA_AEO_OilForecast_2026!Z$16)</f>
        <v>8.9415288596029594</v>
      </c>
      <c r="AC42" s="447">
        <f>AB42*(1+EIA_AEO_OilForecast_2026!AA$16)</f>
        <v>9.052179233030369</v>
      </c>
      <c r="AD42" s="447">
        <f>AC42*(1+EIA_AEO_OilForecast_2026!AB$16)</f>
        <v>9.2263450225788226</v>
      </c>
      <c r="AE42" s="511">
        <f t="shared" ref="AE42:AN51" si="24">$AD42</f>
        <v>9.2263450225788226</v>
      </c>
      <c r="AF42" s="511">
        <f t="shared" si="24"/>
        <v>9.2263450225788226</v>
      </c>
      <c r="AG42" s="511">
        <f t="shared" si="24"/>
        <v>9.2263450225788226</v>
      </c>
      <c r="AH42" s="511">
        <f t="shared" si="24"/>
        <v>9.2263450225788226</v>
      </c>
      <c r="AI42" s="511">
        <f t="shared" si="24"/>
        <v>9.2263450225788226</v>
      </c>
      <c r="AJ42" s="511">
        <f t="shared" si="24"/>
        <v>9.2263450225788226</v>
      </c>
      <c r="AK42" s="511">
        <f t="shared" si="24"/>
        <v>9.2263450225788226</v>
      </c>
      <c r="AL42" s="511">
        <f t="shared" si="24"/>
        <v>9.2263450225788226</v>
      </c>
      <c r="AM42" s="511">
        <f t="shared" si="24"/>
        <v>9.2263450225788226</v>
      </c>
      <c r="AN42" s="511">
        <f t="shared" si="24"/>
        <v>9.2263450225788226</v>
      </c>
      <c r="AO42" s="511">
        <f t="shared" ref="AO42:AX51" si="25">$AD42</f>
        <v>9.2263450225788226</v>
      </c>
      <c r="AP42" s="511">
        <f t="shared" si="25"/>
        <v>9.2263450225788226</v>
      </c>
      <c r="AQ42" s="511">
        <f t="shared" si="25"/>
        <v>9.2263450225788226</v>
      </c>
      <c r="AR42" s="511">
        <f t="shared" si="25"/>
        <v>9.2263450225788226</v>
      </c>
      <c r="AS42" s="511">
        <f t="shared" si="25"/>
        <v>9.2263450225788226</v>
      </c>
      <c r="AT42" s="511">
        <f t="shared" si="25"/>
        <v>9.2263450225788226</v>
      </c>
      <c r="AU42" s="511">
        <f t="shared" si="25"/>
        <v>9.2263450225788226</v>
      </c>
      <c r="AV42" s="511">
        <f t="shared" si="25"/>
        <v>9.2263450225788226</v>
      </c>
      <c r="AW42" s="511">
        <f t="shared" si="25"/>
        <v>9.2263450225788226</v>
      </c>
      <c r="AX42" s="511">
        <f t="shared" si="25"/>
        <v>9.2263450225788226</v>
      </c>
      <c r="AY42" s="511">
        <f t="shared" ref="AY42:BH51" si="26">$AD42</f>
        <v>9.2263450225788226</v>
      </c>
      <c r="AZ42" s="511">
        <f t="shared" si="26"/>
        <v>9.2263450225788226</v>
      </c>
      <c r="BA42" s="511">
        <f t="shared" si="26"/>
        <v>9.2263450225788226</v>
      </c>
      <c r="BB42" s="511">
        <f t="shared" si="26"/>
        <v>9.2263450225788226</v>
      </c>
      <c r="BC42" s="511">
        <f t="shared" si="26"/>
        <v>9.2263450225788226</v>
      </c>
      <c r="BD42" s="511">
        <f t="shared" si="26"/>
        <v>9.2263450225788226</v>
      </c>
      <c r="BE42" s="511">
        <f t="shared" si="26"/>
        <v>9.2263450225788226</v>
      </c>
      <c r="BF42" s="511">
        <f t="shared" si="26"/>
        <v>9.2263450225788226</v>
      </c>
      <c r="BG42" s="511">
        <f t="shared" si="26"/>
        <v>9.2263450225788226</v>
      </c>
      <c r="BH42" s="511">
        <f t="shared" si="26"/>
        <v>9.2263450225788226</v>
      </c>
      <c r="BI42" s="511">
        <f t="shared" ref="BI42:BR51" si="27">$AD42</f>
        <v>9.2263450225788226</v>
      </c>
      <c r="BJ42" s="511">
        <f t="shared" si="27"/>
        <v>9.2263450225788226</v>
      </c>
      <c r="BK42" s="511">
        <f t="shared" si="27"/>
        <v>9.2263450225788226</v>
      </c>
      <c r="BL42" s="511">
        <f t="shared" si="27"/>
        <v>9.2263450225788226</v>
      </c>
      <c r="BM42" s="512">
        <f t="shared" si="27"/>
        <v>9.2263450225788226</v>
      </c>
      <c r="BN42" s="512">
        <f t="shared" si="27"/>
        <v>9.2263450225788226</v>
      </c>
      <c r="BO42" s="512">
        <f t="shared" si="27"/>
        <v>9.2263450225788226</v>
      </c>
      <c r="BP42" s="512">
        <f t="shared" si="27"/>
        <v>9.2263450225788226</v>
      </c>
      <c r="BQ42" s="512">
        <f t="shared" si="27"/>
        <v>9.2263450225788226</v>
      </c>
      <c r="BR42" s="512">
        <f t="shared" si="27"/>
        <v>9.2263450225788226</v>
      </c>
    </row>
    <row r="43" spans="1:70" s="2" customFormat="1">
      <c r="A43" s="448">
        <v>0</v>
      </c>
      <c r="B43" s="494" t="s">
        <v>501</v>
      </c>
      <c r="C43" s="492" t="s">
        <v>502</v>
      </c>
      <c r="D43" s="492" t="s">
        <v>445</v>
      </c>
      <c r="E43" s="500">
        <v>3.24</v>
      </c>
      <c r="F43" s="445">
        <f>E43*(1+EIA_AEO_OilForecast_2026!D$16)</f>
        <v>2.4810323723967409</v>
      </c>
      <c r="G43" s="445">
        <f>F43*(1+EIA_AEO_OilForecast_2026!E$16)</f>
        <v>2.8232261492343826</v>
      </c>
      <c r="H43" s="445">
        <f>G43*(1+EIA_AEO_OilForecast_2026!F$16)</f>
        <v>3.0253924817925735</v>
      </c>
      <c r="I43" s="445">
        <f>H43*(1+EIA_AEO_OilForecast_2026!G$16)</f>
        <v>3.1544826637280043</v>
      </c>
      <c r="J43" s="445">
        <f>I43*(1+EIA_AEO_OilForecast_2026!H$16)</f>
        <v>3.238506918469934</v>
      </c>
      <c r="K43" s="445">
        <f>J43*(1+EIA_AEO_OilForecast_2026!I$16)</f>
        <v>3.197758554164738</v>
      </c>
      <c r="L43" s="445">
        <f>K43*(1+EIA_AEO_OilForecast_2026!J$16)</f>
        <v>3.2313549773735968</v>
      </c>
      <c r="M43" s="445">
        <f>L43*(1+EIA_AEO_OilForecast_2026!K$16)</f>
        <v>3.3002864367154894</v>
      </c>
      <c r="N43" s="445">
        <f>M43*(1+EIA_AEO_OilForecast_2026!L$16)</f>
        <v>3.364130417934684</v>
      </c>
      <c r="O43" s="445">
        <f>N43*(1+EIA_AEO_OilForecast_2026!M$16)</f>
        <v>3.3927171950305222</v>
      </c>
      <c r="P43" s="445">
        <f>O43*(1+EIA_AEO_OilForecast_2026!N$16)</f>
        <v>3.4390792116835884</v>
      </c>
      <c r="Q43" s="445">
        <f>P43*(1+EIA_AEO_OilForecast_2026!O$16)</f>
        <v>3.4882817236930506</v>
      </c>
      <c r="R43" s="445">
        <f>Q43*(1+EIA_AEO_OilForecast_2026!P$16)</f>
        <v>3.5303960024684113</v>
      </c>
      <c r="S43" s="445">
        <f>R43*(1+EIA_AEO_OilForecast_2026!Q$16)</f>
        <v>3.5531748207232088</v>
      </c>
      <c r="T43" s="445">
        <f>S43*(1+EIA_AEO_OilForecast_2026!R$16)</f>
        <v>3.587002303048338</v>
      </c>
      <c r="U43" s="445">
        <f>T43*(1+EIA_AEO_OilForecast_2026!S$16)</f>
        <v>3.6327500684863669</v>
      </c>
      <c r="V43" s="445">
        <f>U43*(1+EIA_AEO_OilForecast_2026!T$16)</f>
        <v>3.6513316277706944</v>
      </c>
      <c r="W43" s="445">
        <f>V43*(1+EIA_AEO_OilForecast_2026!U$16)</f>
        <v>3.6945386878550992</v>
      </c>
      <c r="X43" s="445">
        <f>W43*(1+EIA_AEO_OilForecast_2026!V$16)</f>
        <v>3.7419521080331517</v>
      </c>
      <c r="Y43" s="445">
        <f>X43*(1+EIA_AEO_OilForecast_2026!W$16)</f>
        <v>3.8461179440910889</v>
      </c>
      <c r="Z43" s="445">
        <f>Y43*(1+EIA_AEO_OilForecast_2026!X$16)</f>
        <v>3.9062867624660744</v>
      </c>
      <c r="AA43" s="445">
        <f>Z43*(1+EIA_AEO_OilForecast_2026!Y$16)</f>
        <v>3.9655070249812585</v>
      </c>
      <c r="AB43" s="445">
        <f>AA43*(1+EIA_AEO_OilForecast_2026!Z$16)</f>
        <v>4.0292842148975794</v>
      </c>
      <c r="AC43" s="445">
        <f>AB43*(1+EIA_AEO_OilForecast_2026!AA$16)</f>
        <v>4.0791461356075667</v>
      </c>
      <c r="AD43" s="445">
        <f>AC43*(1+EIA_AEO_OilForecast_2026!AB$16)</f>
        <v>4.1576297459186922</v>
      </c>
      <c r="AE43" s="509">
        <f t="shared" si="24"/>
        <v>4.1576297459186922</v>
      </c>
      <c r="AF43" s="509">
        <f t="shared" si="24"/>
        <v>4.1576297459186922</v>
      </c>
      <c r="AG43" s="509">
        <f t="shared" si="24"/>
        <v>4.1576297459186922</v>
      </c>
      <c r="AH43" s="509">
        <f t="shared" si="24"/>
        <v>4.1576297459186922</v>
      </c>
      <c r="AI43" s="509">
        <f t="shared" si="24"/>
        <v>4.1576297459186922</v>
      </c>
      <c r="AJ43" s="509">
        <f t="shared" si="24"/>
        <v>4.1576297459186922</v>
      </c>
      <c r="AK43" s="509">
        <f t="shared" si="24"/>
        <v>4.1576297459186922</v>
      </c>
      <c r="AL43" s="509">
        <f t="shared" si="24"/>
        <v>4.1576297459186922</v>
      </c>
      <c r="AM43" s="509">
        <f t="shared" si="24"/>
        <v>4.1576297459186922</v>
      </c>
      <c r="AN43" s="509">
        <f t="shared" si="24"/>
        <v>4.1576297459186922</v>
      </c>
      <c r="AO43" s="509">
        <f t="shared" si="25"/>
        <v>4.1576297459186922</v>
      </c>
      <c r="AP43" s="509">
        <f t="shared" si="25"/>
        <v>4.1576297459186922</v>
      </c>
      <c r="AQ43" s="509">
        <f t="shared" si="25"/>
        <v>4.1576297459186922</v>
      </c>
      <c r="AR43" s="509">
        <f t="shared" si="25"/>
        <v>4.1576297459186922</v>
      </c>
      <c r="AS43" s="509">
        <f t="shared" si="25"/>
        <v>4.1576297459186922</v>
      </c>
      <c r="AT43" s="509">
        <f t="shared" si="25"/>
        <v>4.1576297459186922</v>
      </c>
      <c r="AU43" s="509">
        <f t="shared" si="25"/>
        <v>4.1576297459186922</v>
      </c>
      <c r="AV43" s="509">
        <f t="shared" si="25"/>
        <v>4.1576297459186922</v>
      </c>
      <c r="AW43" s="509">
        <f t="shared" si="25"/>
        <v>4.1576297459186922</v>
      </c>
      <c r="AX43" s="509">
        <f t="shared" si="25"/>
        <v>4.1576297459186922</v>
      </c>
      <c r="AY43" s="509">
        <f t="shared" si="26"/>
        <v>4.1576297459186922</v>
      </c>
      <c r="AZ43" s="509">
        <f t="shared" si="26"/>
        <v>4.1576297459186922</v>
      </c>
      <c r="BA43" s="509">
        <f t="shared" si="26"/>
        <v>4.1576297459186922</v>
      </c>
      <c r="BB43" s="509">
        <f t="shared" si="26"/>
        <v>4.1576297459186922</v>
      </c>
      <c r="BC43" s="509">
        <f t="shared" si="26"/>
        <v>4.1576297459186922</v>
      </c>
      <c r="BD43" s="509">
        <f t="shared" si="26"/>
        <v>4.1576297459186922</v>
      </c>
      <c r="BE43" s="509">
        <f t="shared" si="26"/>
        <v>4.1576297459186922</v>
      </c>
      <c r="BF43" s="509">
        <f t="shared" si="26"/>
        <v>4.1576297459186922</v>
      </c>
      <c r="BG43" s="509">
        <f t="shared" si="26"/>
        <v>4.1576297459186922</v>
      </c>
      <c r="BH43" s="509">
        <f t="shared" si="26"/>
        <v>4.1576297459186922</v>
      </c>
      <c r="BI43" s="509">
        <f t="shared" si="27"/>
        <v>4.1576297459186922</v>
      </c>
      <c r="BJ43" s="509">
        <f t="shared" si="27"/>
        <v>4.1576297459186922</v>
      </c>
      <c r="BK43" s="509">
        <f t="shared" si="27"/>
        <v>4.1576297459186922</v>
      </c>
      <c r="BL43" s="509">
        <f t="shared" si="27"/>
        <v>4.1576297459186922</v>
      </c>
      <c r="BM43" s="510">
        <f t="shared" si="27"/>
        <v>4.1576297459186922</v>
      </c>
      <c r="BN43" s="510">
        <f t="shared" si="27"/>
        <v>4.1576297459186922</v>
      </c>
      <c r="BO43" s="510">
        <f t="shared" si="27"/>
        <v>4.1576297459186922</v>
      </c>
      <c r="BP43" s="510">
        <f t="shared" si="27"/>
        <v>4.1576297459186922</v>
      </c>
      <c r="BQ43" s="510">
        <f t="shared" si="27"/>
        <v>4.1576297459186922</v>
      </c>
      <c r="BR43" s="510">
        <f t="shared" si="27"/>
        <v>4.1576297459186922</v>
      </c>
    </row>
    <row r="44" spans="1:70" s="2" customFormat="1" ht="15">
      <c r="A44" s="446">
        <v>0</v>
      </c>
      <c r="B44" s="493" t="s">
        <v>443</v>
      </c>
      <c r="C44" s="491" t="s">
        <v>503</v>
      </c>
      <c r="D44" s="491" t="s">
        <v>445</v>
      </c>
      <c r="E44" s="664">
        <v>3.03</v>
      </c>
      <c r="F44" s="665">
        <f>E44*(1+EIA_AEO_OilForecast_2026!D$16)</f>
        <v>2.3202247186302851</v>
      </c>
      <c r="G44" s="665">
        <f>F44*(1+EIA_AEO_OilForecast_2026!E$16)</f>
        <v>2.6402392691914129</v>
      </c>
      <c r="H44" s="665">
        <f>G44*(1+EIA_AEO_OilForecast_2026!F$16)</f>
        <v>2.8293022283430544</v>
      </c>
      <c r="I44" s="665">
        <f>H44*(1+EIA_AEO_OilForecast_2026!G$16)</f>
        <v>2.95002545404193</v>
      </c>
      <c r="J44" s="665">
        <f>I44*(1+EIA_AEO_OilForecast_2026!H$16)</f>
        <v>3.0286036922728088</v>
      </c>
      <c r="K44" s="665">
        <f>J44*(1+EIA_AEO_OilForecast_2026!I$16)</f>
        <v>2.9904964256540607</v>
      </c>
      <c r="L44" s="665">
        <f>K44*(1+EIA_AEO_OilForecast_2026!J$16)</f>
        <v>3.0219153029141972</v>
      </c>
      <c r="M44" s="665">
        <f>L44*(1+EIA_AEO_OilForecast_2026!K$16)</f>
        <v>3.0863789824839301</v>
      </c>
      <c r="N44" s="665">
        <f>M44*(1+EIA_AEO_OilForecast_2026!L$16)</f>
        <v>3.1460849278833618</v>
      </c>
      <c r="O44" s="665">
        <f>N44*(1+EIA_AEO_OilForecast_2026!M$16)</f>
        <v>3.1728188583155807</v>
      </c>
      <c r="P44" s="665">
        <f>O44*(1+EIA_AEO_OilForecast_2026!N$16)</f>
        <v>3.2161759294448373</v>
      </c>
      <c r="Q44" s="665">
        <f>P44*(1+EIA_AEO_OilForecast_2026!O$16)</f>
        <v>3.2621893897499827</v>
      </c>
      <c r="R44" s="665">
        <f>Q44*(1+EIA_AEO_OilForecast_2026!P$16)</f>
        <v>3.3015740393454589</v>
      </c>
      <c r="S44" s="665">
        <f>R44*(1+EIA_AEO_OilForecast_2026!Q$16)</f>
        <v>3.3228764527133712</v>
      </c>
      <c r="T44" s="665">
        <f>S44*(1+EIA_AEO_OilForecast_2026!R$16)</f>
        <v>3.3545114130359459</v>
      </c>
      <c r="U44" s="665">
        <f>T44*(1+EIA_AEO_OilForecast_2026!S$16)</f>
        <v>3.3972940455289171</v>
      </c>
      <c r="V44" s="665">
        <f>U44*(1+EIA_AEO_OilForecast_2026!T$16)</f>
        <v>3.4146712444892606</v>
      </c>
      <c r="W44" s="665">
        <f>V44*(1+EIA_AEO_OilForecast_2026!U$16)</f>
        <v>3.4550778469756018</v>
      </c>
      <c r="X44" s="665">
        <f>W44*(1+EIA_AEO_OilForecast_2026!V$16)</f>
        <v>3.4994181751050766</v>
      </c>
      <c r="Y44" s="665">
        <f>X44*(1+EIA_AEO_OilForecast_2026!W$16)</f>
        <v>3.5968325217888881</v>
      </c>
      <c r="Z44" s="665">
        <f>Y44*(1+EIA_AEO_OilForecast_2026!X$16)</f>
        <v>3.6531015093432728</v>
      </c>
      <c r="AA44" s="665">
        <f>Z44*(1+EIA_AEO_OilForecast_2026!Y$16)</f>
        <v>3.7084834215102505</v>
      </c>
      <c r="AB44" s="665">
        <f>AA44*(1+EIA_AEO_OilForecast_2026!Z$16)</f>
        <v>3.7681269046727355</v>
      </c>
      <c r="AC44" s="665">
        <f>AB44*(1+EIA_AEO_OilForecast_2026!AA$16)</f>
        <v>3.8147570342255941</v>
      </c>
      <c r="AD44" s="665">
        <f>AC44*(1+EIA_AEO_OilForecast_2026!AB$16)</f>
        <v>3.888153743868406</v>
      </c>
      <c r="AE44" s="511">
        <f t="shared" si="24"/>
        <v>3.888153743868406</v>
      </c>
      <c r="AF44" s="511">
        <f t="shared" si="24"/>
        <v>3.888153743868406</v>
      </c>
      <c r="AG44" s="511">
        <f t="shared" si="24"/>
        <v>3.888153743868406</v>
      </c>
      <c r="AH44" s="511">
        <f t="shared" si="24"/>
        <v>3.888153743868406</v>
      </c>
      <c r="AI44" s="511">
        <f t="shared" si="24"/>
        <v>3.888153743868406</v>
      </c>
      <c r="AJ44" s="511">
        <f t="shared" si="24"/>
        <v>3.888153743868406</v>
      </c>
      <c r="AK44" s="511">
        <f t="shared" si="24"/>
        <v>3.888153743868406</v>
      </c>
      <c r="AL44" s="511">
        <f t="shared" si="24"/>
        <v>3.888153743868406</v>
      </c>
      <c r="AM44" s="511">
        <f t="shared" si="24"/>
        <v>3.888153743868406</v>
      </c>
      <c r="AN44" s="511">
        <f t="shared" si="24"/>
        <v>3.888153743868406</v>
      </c>
      <c r="AO44" s="511">
        <f t="shared" si="25"/>
        <v>3.888153743868406</v>
      </c>
      <c r="AP44" s="511">
        <f t="shared" si="25"/>
        <v>3.888153743868406</v>
      </c>
      <c r="AQ44" s="511">
        <f t="shared" si="25"/>
        <v>3.888153743868406</v>
      </c>
      <c r="AR44" s="511">
        <f t="shared" si="25"/>
        <v>3.888153743868406</v>
      </c>
      <c r="AS44" s="511">
        <f t="shared" si="25"/>
        <v>3.888153743868406</v>
      </c>
      <c r="AT44" s="511">
        <f t="shared" si="25"/>
        <v>3.888153743868406</v>
      </c>
      <c r="AU44" s="511">
        <f t="shared" si="25"/>
        <v>3.888153743868406</v>
      </c>
      <c r="AV44" s="511">
        <f t="shared" si="25"/>
        <v>3.888153743868406</v>
      </c>
      <c r="AW44" s="511">
        <f t="shared" si="25"/>
        <v>3.888153743868406</v>
      </c>
      <c r="AX44" s="511">
        <f t="shared" si="25"/>
        <v>3.888153743868406</v>
      </c>
      <c r="AY44" s="511">
        <f t="shared" si="26"/>
        <v>3.888153743868406</v>
      </c>
      <c r="AZ44" s="511">
        <f t="shared" si="26"/>
        <v>3.888153743868406</v>
      </c>
      <c r="BA44" s="511">
        <f t="shared" si="26"/>
        <v>3.888153743868406</v>
      </c>
      <c r="BB44" s="511">
        <f t="shared" si="26"/>
        <v>3.888153743868406</v>
      </c>
      <c r="BC44" s="511">
        <f t="shared" si="26"/>
        <v>3.888153743868406</v>
      </c>
      <c r="BD44" s="511">
        <f t="shared" si="26"/>
        <v>3.888153743868406</v>
      </c>
      <c r="BE44" s="511">
        <f t="shared" si="26"/>
        <v>3.888153743868406</v>
      </c>
      <c r="BF44" s="511">
        <f t="shared" si="26"/>
        <v>3.888153743868406</v>
      </c>
      <c r="BG44" s="511">
        <f t="shared" si="26"/>
        <v>3.888153743868406</v>
      </c>
      <c r="BH44" s="511">
        <f t="shared" si="26"/>
        <v>3.888153743868406</v>
      </c>
      <c r="BI44" s="511">
        <f t="shared" si="27"/>
        <v>3.888153743868406</v>
      </c>
      <c r="BJ44" s="511">
        <f t="shared" si="27"/>
        <v>3.888153743868406</v>
      </c>
      <c r="BK44" s="511">
        <f t="shared" si="27"/>
        <v>3.888153743868406</v>
      </c>
      <c r="BL44" s="511">
        <f t="shared" si="27"/>
        <v>3.888153743868406</v>
      </c>
      <c r="BM44" s="512">
        <f t="shared" si="27"/>
        <v>3.888153743868406</v>
      </c>
      <c r="BN44" s="512">
        <f t="shared" si="27"/>
        <v>3.888153743868406</v>
      </c>
      <c r="BO44" s="512">
        <f t="shared" si="27"/>
        <v>3.888153743868406</v>
      </c>
      <c r="BP44" s="512">
        <f t="shared" si="27"/>
        <v>3.888153743868406</v>
      </c>
      <c r="BQ44" s="512">
        <f t="shared" si="27"/>
        <v>3.888153743868406</v>
      </c>
      <c r="BR44" s="512">
        <f t="shared" si="27"/>
        <v>3.888153743868406</v>
      </c>
    </row>
    <row r="45" spans="1:70" s="2" customFormat="1">
      <c r="A45" s="448">
        <v>0</v>
      </c>
      <c r="B45" s="494" t="s">
        <v>494</v>
      </c>
      <c r="C45" s="492" t="s">
        <v>504</v>
      </c>
      <c r="D45" s="492" t="s">
        <v>445</v>
      </c>
      <c r="E45" s="500">
        <v>4.47</v>
      </c>
      <c r="F45" s="445">
        <f>E45*(1+EIA_AEO_OilForecast_2026!D$16)</f>
        <v>3.4229057730288366</v>
      </c>
      <c r="G45" s="445">
        <f>F45*(1+EIA_AEO_OilForecast_2026!E$16)</f>
        <v>3.8950064466289165</v>
      </c>
      <c r="H45" s="445">
        <f>G45*(1+EIA_AEO_OilForecast_2026!F$16)</f>
        <v>4.1739211091397541</v>
      </c>
      <c r="I45" s="445">
        <f>H45*(1+EIA_AEO_OilForecast_2026!G$16)</f>
        <v>4.3520177490321545</v>
      </c>
      <c r="J45" s="445">
        <f>I45*(1+EIA_AEO_OilForecast_2026!H$16)</f>
        <v>4.4679401004816688</v>
      </c>
      <c r="K45" s="445">
        <f>J45*(1+EIA_AEO_OilForecast_2026!I$16)</f>
        <v>4.4117224497272778</v>
      </c>
      <c r="L45" s="445">
        <f>K45*(1+EIA_AEO_OilForecast_2026!J$16)</f>
        <v>4.4580730706357956</v>
      </c>
      <c r="M45" s="445">
        <f>L45*(1+EIA_AEO_OilForecast_2026!K$16)</f>
        <v>4.5531729543574802</v>
      </c>
      <c r="N45" s="445">
        <f>M45*(1+EIA_AEO_OilForecast_2026!L$16)</f>
        <v>4.6412540025209985</v>
      </c>
      <c r="O45" s="445">
        <f>N45*(1+EIA_AEO_OilForecast_2026!M$16)</f>
        <v>4.6806931672180347</v>
      </c>
      <c r="P45" s="445">
        <f>O45*(1+EIA_AEO_OilForecast_2026!N$16)</f>
        <v>4.7446555790819875</v>
      </c>
      <c r="Q45" s="445">
        <f>P45*(1+EIA_AEO_OilForecast_2026!O$16)</f>
        <v>4.812536822502449</v>
      </c>
      <c r="R45" s="445">
        <f>Q45*(1+EIA_AEO_OilForecast_2026!P$16)</f>
        <v>4.8706389293314185</v>
      </c>
      <c r="S45" s="445">
        <f>R45*(1+EIA_AEO_OilForecast_2026!Q$16)</f>
        <v>4.9020652619236857</v>
      </c>
      <c r="T45" s="445">
        <f>S45*(1+EIA_AEO_OilForecast_2026!R$16)</f>
        <v>4.9487346588352068</v>
      </c>
      <c r="U45" s="445">
        <f>T45*(1+EIA_AEO_OilForecast_2026!S$16)</f>
        <v>5.0118496315228578</v>
      </c>
      <c r="V45" s="445">
        <f>U45*(1+EIA_AEO_OilForecast_2026!T$16)</f>
        <v>5.0374853012762353</v>
      </c>
      <c r="W45" s="445">
        <f>V45*(1+EIA_AEO_OilForecast_2026!U$16)</f>
        <v>5.0970950415778677</v>
      </c>
      <c r="X45" s="445">
        <f>W45*(1+EIA_AEO_OilForecast_2026!V$16)</f>
        <v>5.1625080008975885</v>
      </c>
      <c r="Y45" s="445">
        <f>X45*(1+EIA_AEO_OilForecast_2026!W$16)</f>
        <v>5.3062182747182609</v>
      </c>
      <c r="Z45" s="445">
        <f>Y45*(1+EIA_AEO_OilForecast_2026!X$16)</f>
        <v>5.3892289593281948</v>
      </c>
      <c r="AA45" s="445">
        <f>Z45*(1+EIA_AEO_OilForecast_2026!Y$16)</f>
        <v>5.4709309881685879</v>
      </c>
      <c r="AB45" s="445">
        <f>AA45*(1+EIA_AEO_OilForecast_2026!Z$16)</f>
        <v>5.5589198890716593</v>
      </c>
      <c r="AC45" s="445">
        <f>AB45*(1+EIA_AEO_OilForecast_2026!AA$16)</f>
        <v>5.6277108722734006</v>
      </c>
      <c r="AD45" s="445">
        <f>AC45*(1+EIA_AEO_OilForecast_2026!AB$16)</f>
        <v>5.7359891864989345</v>
      </c>
      <c r="AE45" s="509">
        <f t="shared" si="24"/>
        <v>5.7359891864989345</v>
      </c>
      <c r="AF45" s="509">
        <f t="shared" si="24"/>
        <v>5.7359891864989345</v>
      </c>
      <c r="AG45" s="509">
        <f t="shared" si="24"/>
        <v>5.7359891864989345</v>
      </c>
      <c r="AH45" s="509">
        <f t="shared" si="24"/>
        <v>5.7359891864989345</v>
      </c>
      <c r="AI45" s="509">
        <f t="shared" si="24"/>
        <v>5.7359891864989345</v>
      </c>
      <c r="AJ45" s="509">
        <f t="shared" si="24"/>
        <v>5.7359891864989345</v>
      </c>
      <c r="AK45" s="509">
        <f t="shared" si="24"/>
        <v>5.7359891864989345</v>
      </c>
      <c r="AL45" s="509">
        <f t="shared" si="24"/>
        <v>5.7359891864989345</v>
      </c>
      <c r="AM45" s="509">
        <f t="shared" si="24"/>
        <v>5.7359891864989345</v>
      </c>
      <c r="AN45" s="509">
        <f t="shared" si="24"/>
        <v>5.7359891864989345</v>
      </c>
      <c r="AO45" s="509">
        <f t="shared" si="25"/>
        <v>5.7359891864989345</v>
      </c>
      <c r="AP45" s="509">
        <f t="shared" si="25"/>
        <v>5.7359891864989345</v>
      </c>
      <c r="AQ45" s="509">
        <f t="shared" si="25"/>
        <v>5.7359891864989345</v>
      </c>
      <c r="AR45" s="509">
        <f t="shared" si="25"/>
        <v>5.7359891864989345</v>
      </c>
      <c r="AS45" s="509">
        <f t="shared" si="25"/>
        <v>5.7359891864989345</v>
      </c>
      <c r="AT45" s="509">
        <f t="shared" si="25"/>
        <v>5.7359891864989345</v>
      </c>
      <c r="AU45" s="509">
        <f t="shared" si="25"/>
        <v>5.7359891864989345</v>
      </c>
      <c r="AV45" s="509">
        <f t="shared" si="25"/>
        <v>5.7359891864989345</v>
      </c>
      <c r="AW45" s="509">
        <f t="shared" si="25"/>
        <v>5.7359891864989345</v>
      </c>
      <c r="AX45" s="509">
        <f t="shared" si="25"/>
        <v>5.7359891864989345</v>
      </c>
      <c r="AY45" s="509">
        <f t="shared" si="26"/>
        <v>5.7359891864989345</v>
      </c>
      <c r="AZ45" s="509">
        <f t="shared" si="26"/>
        <v>5.7359891864989345</v>
      </c>
      <c r="BA45" s="509">
        <f t="shared" si="26"/>
        <v>5.7359891864989345</v>
      </c>
      <c r="BB45" s="509">
        <f t="shared" si="26"/>
        <v>5.7359891864989345</v>
      </c>
      <c r="BC45" s="509">
        <f t="shared" si="26"/>
        <v>5.7359891864989345</v>
      </c>
      <c r="BD45" s="509">
        <f t="shared" si="26"/>
        <v>5.7359891864989345</v>
      </c>
      <c r="BE45" s="509">
        <f t="shared" si="26"/>
        <v>5.7359891864989345</v>
      </c>
      <c r="BF45" s="509">
        <f t="shared" si="26"/>
        <v>5.7359891864989345</v>
      </c>
      <c r="BG45" s="509">
        <f t="shared" si="26"/>
        <v>5.7359891864989345</v>
      </c>
      <c r="BH45" s="509">
        <f t="shared" si="26"/>
        <v>5.7359891864989345</v>
      </c>
      <c r="BI45" s="509">
        <f t="shared" si="27"/>
        <v>5.7359891864989345</v>
      </c>
      <c r="BJ45" s="509">
        <f t="shared" si="27"/>
        <v>5.7359891864989345</v>
      </c>
      <c r="BK45" s="509">
        <f t="shared" si="27"/>
        <v>5.7359891864989345</v>
      </c>
      <c r="BL45" s="509">
        <f t="shared" si="27"/>
        <v>5.7359891864989345</v>
      </c>
      <c r="BM45" s="510">
        <f t="shared" si="27"/>
        <v>5.7359891864989345</v>
      </c>
      <c r="BN45" s="510">
        <f t="shared" si="27"/>
        <v>5.7359891864989345</v>
      </c>
      <c r="BO45" s="510">
        <f t="shared" si="27"/>
        <v>5.7359891864989345</v>
      </c>
      <c r="BP45" s="510">
        <f t="shared" si="27"/>
        <v>5.7359891864989345</v>
      </c>
      <c r="BQ45" s="510">
        <f t="shared" si="27"/>
        <v>5.7359891864989345</v>
      </c>
      <c r="BR45" s="510">
        <f t="shared" si="27"/>
        <v>5.7359891864989345</v>
      </c>
    </row>
    <row r="46" spans="1:70" s="2" customFormat="1">
      <c r="A46" s="446">
        <v>0</v>
      </c>
      <c r="B46" s="493" t="s">
        <v>505</v>
      </c>
      <c r="C46" s="491" t="s">
        <v>506</v>
      </c>
      <c r="D46" s="491" t="s">
        <v>445</v>
      </c>
      <c r="E46" s="501">
        <v>4.97</v>
      </c>
      <c r="F46" s="447">
        <f>E46*(1+EIA_AEO_OilForecast_2026!D$16)</f>
        <v>3.8057811391394445</v>
      </c>
      <c r="G46" s="447">
        <f>F46*(1+EIA_AEO_OilForecast_2026!E$16)</f>
        <v>4.3306894943502714</v>
      </c>
      <c r="H46" s="447">
        <f>G46*(1+EIA_AEO_OilForecast_2026!F$16)</f>
        <v>4.6408026649719405</v>
      </c>
      <c r="I46" s="447">
        <f>H46*(1+EIA_AEO_OilForecast_2026!G$16)</f>
        <v>4.8388206292370928</v>
      </c>
      <c r="J46" s="447">
        <f>I46*(1+EIA_AEO_OilForecast_2026!H$16)</f>
        <v>4.9677096866652999</v>
      </c>
      <c r="K46" s="447">
        <f>J46*(1+EIA_AEO_OilForecast_2026!I$16)</f>
        <v>4.9052037080860336</v>
      </c>
      <c r="L46" s="447">
        <f>K46*(1+EIA_AEO_OilForecast_2026!J$16)</f>
        <v>4.9567389622057956</v>
      </c>
      <c r="M46" s="447">
        <f>L46*(1+EIA_AEO_OilForecast_2026!K$16)</f>
        <v>5.062476416813575</v>
      </c>
      <c r="N46" s="447">
        <f>M46*(1+EIA_AEO_OilForecast_2026!L$16)</f>
        <v>5.1604099312146232</v>
      </c>
      <c r="O46" s="447">
        <f>N46*(1+EIA_AEO_OilForecast_2026!M$16)</f>
        <v>5.2042606355869427</v>
      </c>
      <c r="P46" s="447">
        <f>O46*(1+EIA_AEO_OilForecast_2026!N$16)</f>
        <v>5.2753776796504424</v>
      </c>
      <c r="Q46" s="447">
        <f>P46*(1+EIA_AEO_OilForecast_2026!O$16)</f>
        <v>5.3508519033192776</v>
      </c>
      <c r="R46" s="447">
        <f>Q46*(1+EIA_AEO_OilForecast_2026!P$16)</f>
        <v>5.41545312724321</v>
      </c>
      <c r="S46" s="447">
        <f>R46*(1+EIA_AEO_OilForecast_2026!Q$16)</f>
        <v>5.4503947095661553</v>
      </c>
      <c r="T46" s="447">
        <f>S46*(1+EIA_AEO_OilForecast_2026!R$16)</f>
        <v>5.5022843969599498</v>
      </c>
      <c r="U46" s="447">
        <f>T46*(1+EIA_AEO_OilForecast_2026!S$16)</f>
        <v>5.5724592099929753</v>
      </c>
      <c r="V46" s="447">
        <f>U46*(1+EIA_AEO_OilForecast_2026!T$16)</f>
        <v>5.6009624043272677</v>
      </c>
      <c r="W46" s="447">
        <f>V46*(1+EIA_AEO_OilForecast_2026!U$16)</f>
        <v>5.6672399008147645</v>
      </c>
      <c r="X46" s="447">
        <f>W46*(1+EIA_AEO_OilForecast_2026!V$16)</f>
        <v>5.739969745964431</v>
      </c>
      <c r="Y46" s="447">
        <f>X46*(1+EIA_AEO_OilForecast_2026!W$16)</f>
        <v>5.8997549944854022</v>
      </c>
      <c r="Z46" s="447">
        <f>Y46*(1+EIA_AEO_OilForecast_2026!X$16)</f>
        <v>5.9920509905729578</v>
      </c>
      <c r="AA46" s="447">
        <f>Z46*(1+EIA_AEO_OilForecast_2026!Y$16)</f>
        <v>6.0828919488138418</v>
      </c>
      <c r="AB46" s="447">
        <f>AA46*(1+EIA_AEO_OilForecast_2026!Z$16)</f>
        <v>6.180723008654617</v>
      </c>
      <c r="AC46" s="447">
        <f>AB46*(1+EIA_AEO_OilForecast_2026!AA$16)</f>
        <v>6.2572087327066654</v>
      </c>
      <c r="AD46" s="447">
        <f>AC46*(1+EIA_AEO_OilForecast_2026!AB$16)</f>
        <v>6.3775987151900893</v>
      </c>
      <c r="AE46" s="511">
        <f t="shared" si="24"/>
        <v>6.3775987151900893</v>
      </c>
      <c r="AF46" s="511">
        <f t="shared" si="24"/>
        <v>6.3775987151900893</v>
      </c>
      <c r="AG46" s="511">
        <f t="shared" si="24"/>
        <v>6.3775987151900893</v>
      </c>
      <c r="AH46" s="511">
        <f t="shared" si="24"/>
        <v>6.3775987151900893</v>
      </c>
      <c r="AI46" s="511">
        <f t="shared" si="24"/>
        <v>6.3775987151900893</v>
      </c>
      <c r="AJ46" s="511">
        <f t="shared" si="24"/>
        <v>6.3775987151900893</v>
      </c>
      <c r="AK46" s="511">
        <f t="shared" si="24"/>
        <v>6.3775987151900893</v>
      </c>
      <c r="AL46" s="511">
        <f t="shared" si="24"/>
        <v>6.3775987151900893</v>
      </c>
      <c r="AM46" s="511">
        <f t="shared" si="24"/>
        <v>6.3775987151900893</v>
      </c>
      <c r="AN46" s="511">
        <f t="shared" si="24"/>
        <v>6.3775987151900893</v>
      </c>
      <c r="AO46" s="511">
        <f t="shared" si="25"/>
        <v>6.3775987151900893</v>
      </c>
      <c r="AP46" s="511">
        <f t="shared" si="25"/>
        <v>6.3775987151900893</v>
      </c>
      <c r="AQ46" s="511">
        <f t="shared" si="25"/>
        <v>6.3775987151900893</v>
      </c>
      <c r="AR46" s="511">
        <f t="shared" si="25"/>
        <v>6.3775987151900893</v>
      </c>
      <c r="AS46" s="511">
        <f t="shared" si="25"/>
        <v>6.3775987151900893</v>
      </c>
      <c r="AT46" s="511">
        <f t="shared" si="25"/>
        <v>6.3775987151900893</v>
      </c>
      <c r="AU46" s="511">
        <f t="shared" si="25"/>
        <v>6.3775987151900893</v>
      </c>
      <c r="AV46" s="511">
        <f t="shared" si="25"/>
        <v>6.3775987151900893</v>
      </c>
      <c r="AW46" s="511">
        <f t="shared" si="25"/>
        <v>6.3775987151900893</v>
      </c>
      <c r="AX46" s="511">
        <f t="shared" si="25"/>
        <v>6.3775987151900893</v>
      </c>
      <c r="AY46" s="511">
        <f t="shared" si="26"/>
        <v>6.3775987151900893</v>
      </c>
      <c r="AZ46" s="511">
        <f t="shared" si="26"/>
        <v>6.3775987151900893</v>
      </c>
      <c r="BA46" s="511">
        <f t="shared" si="26"/>
        <v>6.3775987151900893</v>
      </c>
      <c r="BB46" s="511">
        <f t="shared" si="26"/>
        <v>6.3775987151900893</v>
      </c>
      <c r="BC46" s="511">
        <f t="shared" si="26"/>
        <v>6.3775987151900893</v>
      </c>
      <c r="BD46" s="511">
        <f t="shared" si="26"/>
        <v>6.3775987151900893</v>
      </c>
      <c r="BE46" s="511">
        <f t="shared" si="26"/>
        <v>6.3775987151900893</v>
      </c>
      <c r="BF46" s="511">
        <f t="shared" si="26"/>
        <v>6.3775987151900893</v>
      </c>
      <c r="BG46" s="511">
        <f t="shared" si="26"/>
        <v>6.3775987151900893</v>
      </c>
      <c r="BH46" s="511">
        <f t="shared" si="26"/>
        <v>6.3775987151900893</v>
      </c>
      <c r="BI46" s="511">
        <f t="shared" si="27"/>
        <v>6.3775987151900893</v>
      </c>
      <c r="BJ46" s="511">
        <f t="shared" si="27"/>
        <v>6.3775987151900893</v>
      </c>
      <c r="BK46" s="511">
        <f t="shared" si="27"/>
        <v>6.3775987151900893</v>
      </c>
      <c r="BL46" s="511">
        <f t="shared" si="27"/>
        <v>6.3775987151900893</v>
      </c>
      <c r="BM46" s="512">
        <f t="shared" si="27"/>
        <v>6.3775987151900893</v>
      </c>
      <c r="BN46" s="512">
        <f t="shared" si="27"/>
        <v>6.3775987151900893</v>
      </c>
      <c r="BO46" s="512">
        <f t="shared" si="27"/>
        <v>6.3775987151900893</v>
      </c>
      <c r="BP46" s="512">
        <f t="shared" si="27"/>
        <v>6.3775987151900893</v>
      </c>
      <c r="BQ46" s="512">
        <f t="shared" si="27"/>
        <v>6.3775987151900893</v>
      </c>
      <c r="BR46" s="512">
        <f t="shared" si="27"/>
        <v>6.3775987151900893</v>
      </c>
    </row>
    <row r="47" spans="1:70" s="2" customFormat="1">
      <c r="A47" s="448">
        <v>0</v>
      </c>
      <c r="B47" s="494" t="s">
        <v>507</v>
      </c>
      <c r="C47" s="492" t="s">
        <v>508</v>
      </c>
      <c r="D47" s="492" t="s">
        <v>445</v>
      </c>
      <c r="E47" s="500">
        <v>3.54</v>
      </c>
      <c r="F47" s="445">
        <f>E47*(1+EIA_AEO_OilForecast_2026!D$16)</f>
        <v>2.7107575920631057</v>
      </c>
      <c r="G47" s="445">
        <f>F47*(1+EIA_AEO_OilForecast_2026!E$16)</f>
        <v>3.0846359778671957</v>
      </c>
      <c r="H47" s="445">
        <f>G47*(1+EIA_AEO_OilForecast_2026!F$16)</f>
        <v>3.3055214152918855</v>
      </c>
      <c r="I47" s="445">
        <f>H47*(1+EIA_AEO_OilForecast_2026!G$16)</f>
        <v>3.4465643918509676</v>
      </c>
      <c r="J47" s="445">
        <f>I47*(1+EIA_AEO_OilForecast_2026!H$16)</f>
        <v>3.5383686701801129</v>
      </c>
      <c r="K47" s="445">
        <f>J47*(1+EIA_AEO_OilForecast_2026!I$16)</f>
        <v>3.4938473091799915</v>
      </c>
      <c r="L47" s="445">
        <f>K47*(1+EIA_AEO_OilForecast_2026!J$16)</f>
        <v>3.5305545123155966</v>
      </c>
      <c r="M47" s="445">
        <f>L47*(1+EIA_AEO_OilForecast_2026!K$16)</f>
        <v>3.6058685141891456</v>
      </c>
      <c r="N47" s="445">
        <f>M47*(1+EIA_AEO_OilForecast_2026!L$16)</f>
        <v>3.6756239751508581</v>
      </c>
      <c r="O47" s="445">
        <f>N47*(1+EIA_AEO_OilForecast_2026!M$16)</f>
        <v>3.7068576760518663</v>
      </c>
      <c r="P47" s="445">
        <f>O47*(1+EIA_AEO_OilForecast_2026!N$16)</f>
        <v>3.7575124720246609</v>
      </c>
      <c r="Q47" s="445">
        <f>P47*(1+EIA_AEO_OilForecast_2026!O$16)</f>
        <v>3.8112707721831471</v>
      </c>
      <c r="R47" s="445">
        <f>Q47*(1+EIA_AEO_OilForecast_2026!P$16)</f>
        <v>3.8572845212154854</v>
      </c>
      <c r="S47" s="445">
        <f>R47*(1+EIA_AEO_OilForecast_2026!Q$16)</f>
        <v>3.8821724893086897</v>
      </c>
      <c r="T47" s="445">
        <f>S47*(1+EIA_AEO_OilForecast_2026!R$16)</f>
        <v>3.9191321459231832</v>
      </c>
      <c r="U47" s="445">
        <f>T47*(1+EIA_AEO_OilForecast_2026!S$16)</f>
        <v>3.9691158155684367</v>
      </c>
      <c r="V47" s="445">
        <f>U47*(1+EIA_AEO_OilForecast_2026!T$16)</f>
        <v>3.989417889601313</v>
      </c>
      <c r="W47" s="445">
        <f>V47*(1+EIA_AEO_OilForecast_2026!U$16)</f>
        <v>4.036625603397237</v>
      </c>
      <c r="X47" s="445">
        <f>W47*(1+EIA_AEO_OilForecast_2026!V$16)</f>
        <v>4.088429155073257</v>
      </c>
      <c r="Y47" s="445">
        <f>X47*(1+EIA_AEO_OilForecast_2026!W$16)</f>
        <v>4.2022399759513736</v>
      </c>
      <c r="Z47" s="445">
        <f>Y47*(1+EIA_AEO_OilForecast_2026!X$16)</f>
        <v>4.2679799812129318</v>
      </c>
      <c r="AA47" s="445">
        <f>Z47*(1+EIA_AEO_OilForecast_2026!Y$16)</f>
        <v>4.3326836013684105</v>
      </c>
      <c r="AB47" s="445">
        <f>AA47*(1+EIA_AEO_OilForecast_2026!Z$16)</f>
        <v>4.4023660866473531</v>
      </c>
      <c r="AC47" s="445">
        <f>AB47*(1+EIA_AEO_OilForecast_2026!AA$16)</f>
        <v>4.4568448518675243</v>
      </c>
      <c r="AD47" s="445">
        <f>AC47*(1+EIA_AEO_OilForecast_2026!AB$16)</f>
        <v>4.5425954631333836</v>
      </c>
      <c r="AE47" s="509">
        <f t="shared" si="24"/>
        <v>4.5425954631333836</v>
      </c>
      <c r="AF47" s="509">
        <f t="shared" si="24"/>
        <v>4.5425954631333836</v>
      </c>
      <c r="AG47" s="509">
        <f t="shared" si="24"/>
        <v>4.5425954631333836</v>
      </c>
      <c r="AH47" s="509">
        <f t="shared" si="24"/>
        <v>4.5425954631333836</v>
      </c>
      <c r="AI47" s="509">
        <f t="shared" si="24"/>
        <v>4.5425954631333836</v>
      </c>
      <c r="AJ47" s="509">
        <f t="shared" si="24"/>
        <v>4.5425954631333836</v>
      </c>
      <c r="AK47" s="509">
        <f t="shared" si="24"/>
        <v>4.5425954631333836</v>
      </c>
      <c r="AL47" s="509">
        <f t="shared" si="24"/>
        <v>4.5425954631333836</v>
      </c>
      <c r="AM47" s="509">
        <f t="shared" si="24"/>
        <v>4.5425954631333836</v>
      </c>
      <c r="AN47" s="509">
        <f t="shared" si="24"/>
        <v>4.5425954631333836</v>
      </c>
      <c r="AO47" s="509">
        <f t="shared" si="25"/>
        <v>4.5425954631333836</v>
      </c>
      <c r="AP47" s="509">
        <f t="shared" si="25"/>
        <v>4.5425954631333836</v>
      </c>
      <c r="AQ47" s="509">
        <f t="shared" si="25"/>
        <v>4.5425954631333836</v>
      </c>
      <c r="AR47" s="509">
        <f t="shared" si="25"/>
        <v>4.5425954631333836</v>
      </c>
      <c r="AS47" s="509">
        <f t="shared" si="25"/>
        <v>4.5425954631333836</v>
      </c>
      <c r="AT47" s="509">
        <f t="shared" si="25"/>
        <v>4.5425954631333836</v>
      </c>
      <c r="AU47" s="509">
        <f t="shared" si="25"/>
        <v>4.5425954631333836</v>
      </c>
      <c r="AV47" s="509">
        <f t="shared" si="25"/>
        <v>4.5425954631333836</v>
      </c>
      <c r="AW47" s="509">
        <f t="shared" si="25"/>
        <v>4.5425954631333836</v>
      </c>
      <c r="AX47" s="509">
        <f t="shared" si="25"/>
        <v>4.5425954631333836</v>
      </c>
      <c r="AY47" s="509">
        <f t="shared" si="26"/>
        <v>4.5425954631333836</v>
      </c>
      <c r="AZ47" s="509">
        <f t="shared" si="26"/>
        <v>4.5425954631333836</v>
      </c>
      <c r="BA47" s="509">
        <f t="shared" si="26"/>
        <v>4.5425954631333836</v>
      </c>
      <c r="BB47" s="509">
        <f t="shared" si="26"/>
        <v>4.5425954631333836</v>
      </c>
      <c r="BC47" s="509">
        <f t="shared" si="26"/>
        <v>4.5425954631333836</v>
      </c>
      <c r="BD47" s="509">
        <f t="shared" si="26"/>
        <v>4.5425954631333836</v>
      </c>
      <c r="BE47" s="509">
        <f t="shared" si="26"/>
        <v>4.5425954631333836</v>
      </c>
      <c r="BF47" s="509">
        <f t="shared" si="26"/>
        <v>4.5425954631333836</v>
      </c>
      <c r="BG47" s="509">
        <f t="shared" si="26"/>
        <v>4.5425954631333836</v>
      </c>
      <c r="BH47" s="509">
        <f t="shared" si="26"/>
        <v>4.5425954631333836</v>
      </c>
      <c r="BI47" s="509">
        <f t="shared" si="27"/>
        <v>4.5425954631333836</v>
      </c>
      <c r="BJ47" s="509">
        <f t="shared" si="27"/>
        <v>4.5425954631333836</v>
      </c>
      <c r="BK47" s="509">
        <f t="shared" si="27"/>
        <v>4.5425954631333836</v>
      </c>
      <c r="BL47" s="509">
        <f t="shared" si="27"/>
        <v>4.5425954631333836</v>
      </c>
      <c r="BM47" s="510">
        <f t="shared" si="27"/>
        <v>4.5425954631333836</v>
      </c>
      <c r="BN47" s="510">
        <f t="shared" si="27"/>
        <v>4.5425954631333836</v>
      </c>
      <c r="BO47" s="510">
        <f t="shared" si="27"/>
        <v>4.5425954631333836</v>
      </c>
      <c r="BP47" s="510">
        <f t="shared" si="27"/>
        <v>4.5425954631333836</v>
      </c>
      <c r="BQ47" s="510">
        <f t="shared" si="27"/>
        <v>4.5425954631333836</v>
      </c>
      <c r="BR47" s="510">
        <f t="shared" si="27"/>
        <v>4.5425954631333836</v>
      </c>
    </row>
    <row r="48" spans="1:70" s="2" customFormat="1">
      <c r="A48" s="446">
        <v>0</v>
      </c>
      <c r="B48" s="493" t="s">
        <v>509</v>
      </c>
      <c r="C48" s="491" t="s">
        <v>510</v>
      </c>
      <c r="D48" s="491" t="s">
        <v>445</v>
      </c>
      <c r="E48" s="501">
        <v>3.18</v>
      </c>
      <c r="F48" s="447">
        <f>E48*(1+EIA_AEO_OilForecast_2026!D$16)</f>
        <v>2.4350873284634678</v>
      </c>
      <c r="G48" s="447">
        <f>F48*(1+EIA_AEO_OilForecast_2026!E$16)</f>
        <v>2.7709441835078201</v>
      </c>
      <c r="H48" s="447">
        <f>G48*(1+EIA_AEO_OilForecast_2026!F$16)</f>
        <v>2.9693666950927109</v>
      </c>
      <c r="I48" s="447">
        <f>H48*(1+EIA_AEO_OilForecast_2026!G$16)</f>
        <v>3.0960663181034116</v>
      </c>
      <c r="J48" s="447">
        <f>I48*(1+EIA_AEO_OilForecast_2026!H$16)</f>
        <v>3.178534568127898</v>
      </c>
      <c r="K48" s="447">
        <f>J48*(1+EIA_AEO_OilForecast_2026!I$16)</f>
        <v>3.1385408031616873</v>
      </c>
      <c r="L48" s="447">
        <f>K48*(1+EIA_AEO_OilForecast_2026!J$16)</f>
        <v>3.1715150703851966</v>
      </c>
      <c r="M48" s="447">
        <f>L48*(1+EIA_AEO_OilForecast_2026!K$16)</f>
        <v>3.2391700212207577</v>
      </c>
      <c r="N48" s="447">
        <f>M48*(1+EIA_AEO_OilForecast_2026!L$16)</f>
        <v>3.3018317064914484</v>
      </c>
      <c r="O48" s="447">
        <f>N48*(1+EIA_AEO_OilForecast_2026!M$16)</f>
        <v>3.3298890988262526</v>
      </c>
      <c r="P48" s="447">
        <f>O48*(1+EIA_AEO_OilForecast_2026!N$16)</f>
        <v>3.3753925596153733</v>
      </c>
      <c r="Q48" s="447">
        <f>P48*(1+EIA_AEO_OilForecast_2026!O$16)</f>
        <v>3.4236839139950308</v>
      </c>
      <c r="R48" s="447">
        <f>Q48*(1+EIA_AEO_OilForecast_2026!P$16)</f>
        <v>3.4650182987189959</v>
      </c>
      <c r="S48" s="447">
        <f>R48*(1+EIA_AEO_OilForecast_2026!Q$16)</f>
        <v>3.4873752870061119</v>
      </c>
      <c r="T48" s="447">
        <f>S48*(1+EIA_AEO_OilForecast_2026!R$16)</f>
        <v>3.5205763344733687</v>
      </c>
      <c r="U48" s="447">
        <f>T48*(1+EIA_AEO_OilForecast_2026!S$16)</f>
        <v>3.5654769190699525</v>
      </c>
      <c r="V48" s="447">
        <f>U48*(1+EIA_AEO_OilForecast_2026!T$16)</f>
        <v>3.5837143754045702</v>
      </c>
      <c r="W48" s="447">
        <f>V48*(1+EIA_AEO_OilForecast_2026!U$16)</f>
        <v>3.6261213047466709</v>
      </c>
      <c r="X48" s="447">
        <f>W48*(1+EIA_AEO_OilForecast_2026!V$16)</f>
        <v>3.6726566986251297</v>
      </c>
      <c r="Y48" s="447">
        <f>X48*(1+EIA_AEO_OilForecast_2026!W$16)</f>
        <v>3.7748935377190307</v>
      </c>
      <c r="Z48" s="447">
        <f>Y48*(1+EIA_AEO_OilForecast_2026!X$16)</f>
        <v>3.8339481187167017</v>
      </c>
      <c r="AA48" s="447">
        <f>Z48*(1+EIA_AEO_OilForecast_2026!Y$16)</f>
        <v>3.8920717097038269</v>
      </c>
      <c r="AB48" s="447">
        <f>AA48*(1+EIA_AEO_OilForecast_2026!Z$16)</f>
        <v>3.9546678405476228</v>
      </c>
      <c r="AC48" s="447">
        <f>AB48*(1+EIA_AEO_OilForecast_2026!AA$16)</f>
        <v>4.0036063923555734</v>
      </c>
      <c r="AD48" s="447">
        <f>AC48*(1+EIA_AEO_OilForecast_2026!AB$16)</f>
        <v>4.0806366024757521</v>
      </c>
      <c r="AE48" s="511">
        <f t="shared" si="24"/>
        <v>4.0806366024757521</v>
      </c>
      <c r="AF48" s="511">
        <f t="shared" si="24"/>
        <v>4.0806366024757521</v>
      </c>
      <c r="AG48" s="511">
        <f t="shared" si="24"/>
        <v>4.0806366024757521</v>
      </c>
      <c r="AH48" s="511">
        <f t="shared" si="24"/>
        <v>4.0806366024757521</v>
      </c>
      <c r="AI48" s="511">
        <f t="shared" si="24"/>
        <v>4.0806366024757521</v>
      </c>
      <c r="AJ48" s="511">
        <f t="shared" si="24"/>
        <v>4.0806366024757521</v>
      </c>
      <c r="AK48" s="511">
        <f t="shared" si="24"/>
        <v>4.0806366024757521</v>
      </c>
      <c r="AL48" s="511">
        <f t="shared" si="24"/>
        <v>4.0806366024757521</v>
      </c>
      <c r="AM48" s="511">
        <f t="shared" si="24"/>
        <v>4.0806366024757521</v>
      </c>
      <c r="AN48" s="511">
        <f t="shared" si="24"/>
        <v>4.0806366024757521</v>
      </c>
      <c r="AO48" s="511">
        <f t="shared" si="25"/>
        <v>4.0806366024757521</v>
      </c>
      <c r="AP48" s="511">
        <f t="shared" si="25"/>
        <v>4.0806366024757521</v>
      </c>
      <c r="AQ48" s="511">
        <f t="shared" si="25"/>
        <v>4.0806366024757521</v>
      </c>
      <c r="AR48" s="511">
        <f t="shared" si="25"/>
        <v>4.0806366024757521</v>
      </c>
      <c r="AS48" s="511">
        <f t="shared" si="25"/>
        <v>4.0806366024757521</v>
      </c>
      <c r="AT48" s="511">
        <f t="shared" si="25"/>
        <v>4.0806366024757521</v>
      </c>
      <c r="AU48" s="511">
        <f t="shared" si="25"/>
        <v>4.0806366024757521</v>
      </c>
      <c r="AV48" s="511">
        <f t="shared" si="25"/>
        <v>4.0806366024757521</v>
      </c>
      <c r="AW48" s="511">
        <f t="shared" si="25"/>
        <v>4.0806366024757521</v>
      </c>
      <c r="AX48" s="511">
        <f t="shared" si="25"/>
        <v>4.0806366024757521</v>
      </c>
      <c r="AY48" s="511">
        <f t="shared" si="26"/>
        <v>4.0806366024757521</v>
      </c>
      <c r="AZ48" s="511">
        <f t="shared" si="26"/>
        <v>4.0806366024757521</v>
      </c>
      <c r="BA48" s="511">
        <f t="shared" si="26"/>
        <v>4.0806366024757521</v>
      </c>
      <c r="BB48" s="511">
        <f t="shared" si="26"/>
        <v>4.0806366024757521</v>
      </c>
      <c r="BC48" s="511">
        <f t="shared" si="26"/>
        <v>4.0806366024757521</v>
      </c>
      <c r="BD48" s="511">
        <f t="shared" si="26"/>
        <v>4.0806366024757521</v>
      </c>
      <c r="BE48" s="511">
        <f t="shared" si="26"/>
        <v>4.0806366024757521</v>
      </c>
      <c r="BF48" s="511">
        <f t="shared" si="26"/>
        <v>4.0806366024757521</v>
      </c>
      <c r="BG48" s="511">
        <f t="shared" si="26"/>
        <v>4.0806366024757521</v>
      </c>
      <c r="BH48" s="511">
        <f t="shared" si="26"/>
        <v>4.0806366024757521</v>
      </c>
      <c r="BI48" s="511">
        <f t="shared" si="27"/>
        <v>4.0806366024757521</v>
      </c>
      <c r="BJ48" s="511">
        <f t="shared" si="27"/>
        <v>4.0806366024757521</v>
      </c>
      <c r="BK48" s="511">
        <f t="shared" si="27"/>
        <v>4.0806366024757521</v>
      </c>
      <c r="BL48" s="511">
        <f t="shared" si="27"/>
        <v>4.0806366024757521</v>
      </c>
      <c r="BM48" s="512">
        <f t="shared" si="27"/>
        <v>4.0806366024757521</v>
      </c>
      <c r="BN48" s="512">
        <f t="shared" si="27"/>
        <v>4.0806366024757521</v>
      </c>
      <c r="BO48" s="512">
        <f t="shared" si="27"/>
        <v>4.0806366024757521</v>
      </c>
      <c r="BP48" s="512">
        <f t="shared" si="27"/>
        <v>4.0806366024757521</v>
      </c>
      <c r="BQ48" s="512">
        <f t="shared" si="27"/>
        <v>4.0806366024757521</v>
      </c>
      <c r="BR48" s="512">
        <f t="shared" si="27"/>
        <v>4.0806366024757521</v>
      </c>
    </row>
    <row r="49" spans="1:70" s="2" customFormat="1">
      <c r="A49" s="448">
        <v>0</v>
      </c>
      <c r="B49" s="494" t="s">
        <v>443</v>
      </c>
      <c r="C49" s="492" t="s">
        <v>511</v>
      </c>
      <c r="D49" s="492" t="s">
        <v>445</v>
      </c>
      <c r="E49" s="500">
        <v>2.79</v>
      </c>
      <c r="F49" s="445">
        <f>E49*(1+EIA_AEO_OilForecast_2026!D$16)</f>
        <v>2.1364445428971934</v>
      </c>
      <c r="G49" s="445">
        <f>F49*(1+EIA_AEO_OilForecast_2026!E$16)</f>
        <v>2.4311114062851629</v>
      </c>
      <c r="H49" s="445">
        <f>G49*(1+EIA_AEO_OilForecast_2026!F$16)</f>
        <v>2.605199081543605</v>
      </c>
      <c r="I49" s="445">
        <f>H49*(1+EIA_AEO_OilForecast_2026!G$16)</f>
        <v>2.7163600715435594</v>
      </c>
      <c r="J49" s="445">
        <f>I49*(1+EIA_AEO_OilForecast_2026!H$16)</f>
        <v>2.7887142909046654</v>
      </c>
      <c r="K49" s="445">
        <f>J49*(1+EIA_AEO_OilForecast_2026!I$16)</f>
        <v>2.7536254216418579</v>
      </c>
      <c r="L49" s="445">
        <f>K49*(1+EIA_AEO_OilForecast_2026!J$16)</f>
        <v>2.7825556749605975</v>
      </c>
      <c r="M49" s="445">
        <f>L49*(1+EIA_AEO_OilForecast_2026!K$16)</f>
        <v>2.8419133205050051</v>
      </c>
      <c r="N49" s="445">
        <f>M49*(1+EIA_AEO_OilForecast_2026!L$16)</f>
        <v>2.8968900821104224</v>
      </c>
      <c r="O49" s="445">
        <f>N49*(1+EIA_AEO_OilForecast_2026!M$16)</f>
        <v>2.9215064734985052</v>
      </c>
      <c r="P49" s="445">
        <f>O49*(1+EIA_AEO_OilForecast_2026!N$16)</f>
        <v>2.9614293211719791</v>
      </c>
      <c r="Q49" s="445">
        <f>P49*(1+EIA_AEO_OilForecast_2026!O$16)</f>
        <v>3.003798150957905</v>
      </c>
      <c r="R49" s="445">
        <f>Q49*(1+EIA_AEO_OilForecast_2026!P$16)</f>
        <v>3.040063224347799</v>
      </c>
      <c r="S49" s="445">
        <f>R49*(1+EIA_AEO_OilForecast_2026!Q$16)</f>
        <v>3.0596783178449858</v>
      </c>
      <c r="T49" s="445">
        <f>S49*(1+EIA_AEO_OilForecast_2026!R$16)</f>
        <v>3.0888075387360696</v>
      </c>
      <c r="U49" s="445">
        <f>T49*(1+EIA_AEO_OilForecast_2026!S$16)</f>
        <v>3.1282014478632609</v>
      </c>
      <c r="V49" s="445">
        <f>U49*(1+EIA_AEO_OilForecast_2026!T$16)</f>
        <v>3.1442022350247654</v>
      </c>
      <c r="W49" s="445">
        <f>V49*(1+EIA_AEO_OilForecast_2026!U$16)</f>
        <v>3.1814083145418914</v>
      </c>
      <c r="X49" s="445">
        <f>W49*(1+EIA_AEO_OilForecast_2026!V$16)</f>
        <v>3.222236537472992</v>
      </c>
      <c r="Y49" s="445">
        <f>X49*(1+EIA_AEO_OilForecast_2026!W$16)</f>
        <v>3.3119348963006598</v>
      </c>
      <c r="Z49" s="445">
        <f>Y49*(1+EIA_AEO_OilForecast_2026!X$16)</f>
        <v>3.3637469343457864</v>
      </c>
      <c r="AA49" s="445">
        <f>Z49*(1+EIA_AEO_OilForecast_2026!Y$16)</f>
        <v>3.4147421604005284</v>
      </c>
      <c r="AB49" s="445">
        <f>AA49*(1+EIA_AEO_OilForecast_2026!Z$16)</f>
        <v>3.4696614072729153</v>
      </c>
      <c r="AC49" s="445">
        <f>AB49*(1+EIA_AEO_OilForecast_2026!AA$16)</f>
        <v>3.5125980612176266</v>
      </c>
      <c r="AD49" s="445">
        <f>AC49*(1+EIA_AEO_OilForecast_2026!AB$16)</f>
        <v>3.5801811700966515</v>
      </c>
      <c r="AE49" s="509">
        <f t="shared" si="24"/>
        <v>3.5801811700966515</v>
      </c>
      <c r="AF49" s="509">
        <f t="shared" si="24"/>
        <v>3.5801811700966515</v>
      </c>
      <c r="AG49" s="509">
        <f t="shared" si="24"/>
        <v>3.5801811700966515</v>
      </c>
      <c r="AH49" s="509">
        <f t="shared" si="24"/>
        <v>3.5801811700966515</v>
      </c>
      <c r="AI49" s="509">
        <f t="shared" si="24"/>
        <v>3.5801811700966515</v>
      </c>
      <c r="AJ49" s="509">
        <f t="shared" si="24"/>
        <v>3.5801811700966515</v>
      </c>
      <c r="AK49" s="509">
        <f t="shared" si="24"/>
        <v>3.5801811700966515</v>
      </c>
      <c r="AL49" s="509">
        <f t="shared" si="24"/>
        <v>3.5801811700966515</v>
      </c>
      <c r="AM49" s="509">
        <f t="shared" si="24"/>
        <v>3.5801811700966515</v>
      </c>
      <c r="AN49" s="509">
        <f t="shared" si="24"/>
        <v>3.5801811700966515</v>
      </c>
      <c r="AO49" s="509">
        <f t="shared" si="25"/>
        <v>3.5801811700966515</v>
      </c>
      <c r="AP49" s="509">
        <f t="shared" si="25"/>
        <v>3.5801811700966515</v>
      </c>
      <c r="AQ49" s="509">
        <f t="shared" si="25"/>
        <v>3.5801811700966515</v>
      </c>
      <c r="AR49" s="509">
        <f t="shared" si="25"/>
        <v>3.5801811700966515</v>
      </c>
      <c r="AS49" s="509">
        <f t="shared" si="25"/>
        <v>3.5801811700966515</v>
      </c>
      <c r="AT49" s="509">
        <f t="shared" si="25"/>
        <v>3.5801811700966515</v>
      </c>
      <c r="AU49" s="509">
        <f t="shared" si="25"/>
        <v>3.5801811700966515</v>
      </c>
      <c r="AV49" s="509">
        <f t="shared" si="25"/>
        <v>3.5801811700966515</v>
      </c>
      <c r="AW49" s="509">
        <f t="shared" si="25"/>
        <v>3.5801811700966515</v>
      </c>
      <c r="AX49" s="509">
        <f t="shared" si="25"/>
        <v>3.5801811700966515</v>
      </c>
      <c r="AY49" s="509">
        <f t="shared" si="26"/>
        <v>3.5801811700966515</v>
      </c>
      <c r="AZ49" s="509">
        <f t="shared" si="26"/>
        <v>3.5801811700966515</v>
      </c>
      <c r="BA49" s="509">
        <f t="shared" si="26"/>
        <v>3.5801811700966515</v>
      </c>
      <c r="BB49" s="509">
        <f t="shared" si="26"/>
        <v>3.5801811700966515</v>
      </c>
      <c r="BC49" s="509">
        <f t="shared" si="26"/>
        <v>3.5801811700966515</v>
      </c>
      <c r="BD49" s="509">
        <f t="shared" si="26"/>
        <v>3.5801811700966515</v>
      </c>
      <c r="BE49" s="509">
        <f t="shared" si="26"/>
        <v>3.5801811700966515</v>
      </c>
      <c r="BF49" s="509">
        <f t="shared" si="26"/>
        <v>3.5801811700966515</v>
      </c>
      <c r="BG49" s="509">
        <f t="shared" si="26"/>
        <v>3.5801811700966515</v>
      </c>
      <c r="BH49" s="509">
        <f t="shared" si="26"/>
        <v>3.5801811700966515</v>
      </c>
      <c r="BI49" s="509">
        <f t="shared" si="27"/>
        <v>3.5801811700966515</v>
      </c>
      <c r="BJ49" s="509">
        <f t="shared" si="27"/>
        <v>3.5801811700966515</v>
      </c>
      <c r="BK49" s="509">
        <f t="shared" si="27"/>
        <v>3.5801811700966515</v>
      </c>
      <c r="BL49" s="509">
        <f t="shared" si="27"/>
        <v>3.5801811700966515</v>
      </c>
      <c r="BM49" s="510">
        <f t="shared" si="27"/>
        <v>3.5801811700966515</v>
      </c>
      <c r="BN49" s="510">
        <f t="shared" si="27"/>
        <v>3.5801811700966515</v>
      </c>
      <c r="BO49" s="510">
        <f t="shared" si="27"/>
        <v>3.5801811700966515</v>
      </c>
      <c r="BP49" s="510">
        <f t="shared" si="27"/>
        <v>3.5801811700966515</v>
      </c>
      <c r="BQ49" s="510">
        <f t="shared" si="27"/>
        <v>3.5801811700966515</v>
      </c>
      <c r="BR49" s="510">
        <f t="shared" si="27"/>
        <v>3.5801811700966515</v>
      </c>
    </row>
    <row r="50" spans="1:70" s="2" customFormat="1">
      <c r="A50" s="446">
        <v>0</v>
      </c>
      <c r="B50" s="493" t="s">
        <v>443</v>
      </c>
      <c r="C50" s="491" t="s">
        <v>512</v>
      </c>
      <c r="D50" s="491" t="s">
        <v>445</v>
      </c>
      <c r="E50" s="501">
        <v>3.68</v>
      </c>
      <c r="F50" s="447">
        <f>E50*(1+EIA_AEO_OilForecast_2026!D$16)</f>
        <v>2.8179626945740761</v>
      </c>
      <c r="G50" s="447">
        <f>F50*(1+EIA_AEO_OilForecast_2026!E$16)</f>
        <v>3.2066272312291755</v>
      </c>
      <c r="H50" s="447">
        <f>G50*(1+EIA_AEO_OilForecast_2026!F$16)</f>
        <v>3.4362482509248982</v>
      </c>
      <c r="I50" s="447">
        <f>H50*(1+EIA_AEO_OilForecast_2026!G$16)</f>
        <v>3.5828691983083507</v>
      </c>
      <c r="J50" s="447">
        <f>I50*(1+EIA_AEO_OilForecast_2026!H$16)</f>
        <v>3.67830415431153</v>
      </c>
      <c r="K50" s="447">
        <f>J50*(1+EIA_AEO_OilForecast_2026!I$16)</f>
        <v>3.632022061520443</v>
      </c>
      <c r="L50" s="447">
        <f>K50*(1+EIA_AEO_OilForecast_2026!J$16)</f>
        <v>3.6701809619551962</v>
      </c>
      <c r="M50" s="447">
        <f>L50*(1+EIA_AEO_OilForecast_2026!K$16)</f>
        <v>3.7484734836768516</v>
      </c>
      <c r="N50" s="447">
        <f>M50*(1+EIA_AEO_OilForecast_2026!L$16)</f>
        <v>3.8209876351850727</v>
      </c>
      <c r="O50" s="447">
        <f>N50*(1+EIA_AEO_OilForecast_2026!M$16)</f>
        <v>3.8534565671951602</v>
      </c>
      <c r="P50" s="447">
        <f>O50*(1+EIA_AEO_OilForecast_2026!N$16)</f>
        <v>3.9061146601838281</v>
      </c>
      <c r="Q50" s="447">
        <f>P50*(1+EIA_AEO_OilForecast_2026!O$16)</f>
        <v>3.9619989948118595</v>
      </c>
      <c r="R50" s="447">
        <f>Q50*(1+EIA_AEO_OilForecast_2026!P$16)</f>
        <v>4.0098324966307874</v>
      </c>
      <c r="S50" s="447">
        <f>R50*(1+EIA_AEO_OilForecast_2026!Q$16)</f>
        <v>4.0357047346485819</v>
      </c>
      <c r="T50" s="447">
        <f>S50*(1+EIA_AEO_OilForecast_2026!R$16)</f>
        <v>4.0741260725981112</v>
      </c>
      <c r="U50" s="447">
        <f>T50*(1+EIA_AEO_OilForecast_2026!S$16)</f>
        <v>4.1260864975400695</v>
      </c>
      <c r="V50" s="447">
        <f>U50*(1+EIA_AEO_OilForecast_2026!T$16)</f>
        <v>4.1471914784556017</v>
      </c>
      <c r="W50" s="447">
        <f>V50*(1+EIA_AEO_OilForecast_2026!U$16)</f>
        <v>4.1962661639835677</v>
      </c>
      <c r="X50" s="447">
        <f>W50*(1+EIA_AEO_OilForecast_2026!V$16)</f>
        <v>4.2501184436919726</v>
      </c>
      <c r="Y50" s="447">
        <f>X50*(1+EIA_AEO_OilForecast_2026!W$16)</f>
        <v>4.3684302574861729</v>
      </c>
      <c r="Z50" s="447">
        <f>Y50*(1+EIA_AEO_OilForecast_2026!X$16)</f>
        <v>4.4367701499614656</v>
      </c>
      <c r="AA50" s="447">
        <f>Z50*(1+EIA_AEO_OilForecast_2026!Y$16)</f>
        <v>4.5040326703490825</v>
      </c>
      <c r="AB50" s="447">
        <f>AA50*(1+EIA_AEO_OilForecast_2026!Z$16)</f>
        <v>4.5764709601305826</v>
      </c>
      <c r="AC50" s="447">
        <f>AB50*(1+EIA_AEO_OilForecast_2026!AA$16)</f>
        <v>4.63310425278884</v>
      </c>
      <c r="AD50" s="447">
        <f>AC50*(1+EIA_AEO_OilForecast_2026!AB$16)</f>
        <v>4.7222461311669086</v>
      </c>
      <c r="AE50" s="511">
        <f t="shared" si="24"/>
        <v>4.7222461311669086</v>
      </c>
      <c r="AF50" s="511">
        <f t="shared" si="24"/>
        <v>4.7222461311669086</v>
      </c>
      <c r="AG50" s="511">
        <f t="shared" si="24"/>
        <v>4.7222461311669086</v>
      </c>
      <c r="AH50" s="511">
        <f t="shared" si="24"/>
        <v>4.7222461311669086</v>
      </c>
      <c r="AI50" s="511">
        <f t="shared" si="24"/>
        <v>4.7222461311669086</v>
      </c>
      <c r="AJ50" s="511">
        <f t="shared" si="24"/>
        <v>4.7222461311669086</v>
      </c>
      <c r="AK50" s="511">
        <f t="shared" si="24"/>
        <v>4.7222461311669086</v>
      </c>
      <c r="AL50" s="511">
        <f t="shared" si="24"/>
        <v>4.7222461311669086</v>
      </c>
      <c r="AM50" s="511">
        <f t="shared" si="24"/>
        <v>4.7222461311669086</v>
      </c>
      <c r="AN50" s="511">
        <f t="shared" si="24"/>
        <v>4.7222461311669086</v>
      </c>
      <c r="AO50" s="511">
        <f t="shared" si="25"/>
        <v>4.7222461311669086</v>
      </c>
      <c r="AP50" s="511">
        <f t="shared" si="25"/>
        <v>4.7222461311669086</v>
      </c>
      <c r="AQ50" s="511">
        <f t="shared" si="25"/>
        <v>4.7222461311669086</v>
      </c>
      <c r="AR50" s="511">
        <f t="shared" si="25"/>
        <v>4.7222461311669086</v>
      </c>
      <c r="AS50" s="511">
        <f t="shared" si="25"/>
        <v>4.7222461311669086</v>
      </c>
      <c r="AT50" s="511">
        <f t="shared" si="25"/>
        <v>4.7222461311669086</v>
      </c>
      <c r="AU50" s="511">
        <f t="shared" si="25"/>
        <v>4.7222461311669086</v>
      </c>
      <c r="AV50" s="511">
        <f t="shared" si="25"/>
        <v>4.7222461311669086</v>
      </c>
      <c r="AW50" s="511">
        <f t="shared" si="25"/>
        <v>4.7222461311669086</v>
      </c>
      <c r="AX50" s="511">
        <f t="shared" si="25"/>
        <v>4.7222461311669086</v>
      </c>
      <c r="AY50" s="511">
        <f t="shared" si="26"/>
        <v>4.7222461311669086</v>
      </c>
      <c r="AZ50" s="511">
        <f t="shared" si="26"/>
        <v>4.7222461311669086</v>
      </c>
      <c r="BA50" s="511">
        <f t="shared" si="26"/>
        <v>4.7222461311669086</v>
      </c>
      <c r="BB50" s="511">
        <f t="shared" si="26"/>
        <v>4.7222461311669086</v>
      </c>
      <c r="BC50" s="511">
        <f t="shared" si="26"/>
        <v>4.7222461311669086</v>
      </c>
      <c r="BD50" s="511">
        <f t="shared" si="26"/>
        <v>4.7222461311669086</v>
      </c>
      <c r="BE50" s="511">
        <f t="shared" si="26"/>
        <v>4.7222461311669086</v>
      </c>
      <c r="BF50" s="511">
        <f t="shared" si="26"/>
        <v>4.7222461311669086</v>
      </c>
      <c r="BG50" s="511">
        <f t="shared" si="26"/>
        <v>4.7222461311669086</v>
      </c>
      <c r="BH50" s="511">
        <f t="shared" si="26"/>
        <v>4.7222461311669086</v>
      </c>
      <c r="BI50" s="511">
        <f t="shared" si="27"/>
        <v>4.7222461311669086</v>
      </c>
      <c r="BJ50" s="511">
        <f t="shared" si="27"/>
        <v>4.7222461311669086</v>
      </c>
      <c r="BK50" s="511">
        <f t="shared" si="27"/>
        <v>4.7222461311669086</v>
      </c>
      <c r="BL50" s="511">
        <f t="shared" si="27"/>
        <v>4.7222461311669086</v>
      </c>
      <c r="BM50" s="512">
        <f t="shared" si="27"/>
        <v>4.7222461311669086</v>
      </c>
      <c r="BN50" s="512">
        <f t="shared" si="27"/>
        <v>4.7222461311669086</v>
      </c>
      <c r="BO50" s="512">
        <f t="shared" si="27"/>
        <v>4.7222461311669086</v>
      </c>
      <c r="BP50" s="512">
        <f t="shared" si="27"/>
        <v>4.7222461311669086</v>
      </c>
      <c r="BQ50" s="512">
        <f t="shared" si="27"/>
        <v>4.7222461311669086</v>
      </c>
      <c r="BR50" s="512">
        <f t="shared" si="27"/>
        <v>4.7222461311669086</v>
      </c>
    </row>
    <row r="51" spans="1:70" s="2" customFormat="1">
      <c r="A51" s="448">
        <v>0</v>
      </c>
      <c r="B51" s="494" t="s">
        <v>441</v>
      </c>
      <c r="C51" s="492" t="s">
        <v>513</v>
      </c>
      <c r="D51" s="492" t="s">
        <v>445</v>
      </c>
      <c r="E51" s="500">
        <v>4.8</v>
      </c>
      <c r="F51" s="445">
        <f>E51*(1+EIA_AEO_OilForecast_2026!D$16)</f>
        <v>3.6756035146618378</v>
      </c>
      <c r="G51" s="445">
        <f>F51*(1+EIA_AEO_OilForecast_2026!E$16)</f>
        <v>4.1825572581250112</v>
      </c>
      <c r="H51" s="445">
        <f>G51*(1+EIA_AEO_OilForecast_2026!F$16)</f>
        <v>4.4820629359889974</v>
      </c>
      <c r="I51" s="445">
        <f>H51*(1+EIA_AEO_OilForecast_2026!G$16)</f>
        <v>4.6733076499674135</v>
      </c>
      <c r="J51" s="445">
        <f>I51*(1+EIA_AEO_OilForecast_2026!H$16)</f>
        <v>4.7977880273628646</v>
      </c>
      <c r="K51" s="445">
        <f>J51*(1+EIA_AEO_OilForecast_2026!I$16)</f>
        <v>4.737420080244056</v>
      </c>
      <c r="L51" s="445">
        <f>K51*(1+EIA_AEO_OilForecast_2026!J$16)</f>
        <v>4.787192559071995</v>
      </c>
      <c r="M51" s="445">
        <f>L51*(1+EIA_AEO_OilForecast_2026!K$16)</f>
        <v>4.8893132395785024</v>
      </c>
      <c r="N51" s="445">
        <f>M51*(1+EIA_AEO_OilForecast_2026!L$16)</f>
        <v>4.9838969154587902</v>
      </c>
      <c r="O51" s="445">
        <f>N51*(1+EIA_AEO_OilForecast_2026!M$16)</f>
        <v>5.026247696341513</v>
      </c>
      <c r="P51" s="445">
        <f>O51*(1+EIA_AEO_OilForecast_2026!N$16)</f>
        <v>5.0949321654571671</v>
      </c>
      <c r="Q51" s="445">
        <f>P51*(1+EIA_AEO_OilForecast_2026!O$16)</f>
        <v>5.1678247758415559</v>
      </c>
      <c r="R51" s="445">
        <f>Q51*(1+EIA_AEO_OilForecast_2026!P$16)</f>
        <v>5.2302162999532014</v>
      </c>
      <c r="S51" s="445">
        <f>R51*(1+EIA_AEO_OilForecast_2026!Q$16)</f>
        <v>5.2639626973677158</v>
      </c>
      <c r="T51" s="445">
        <f>S51*(1+EIA_AEO_OilForecast_2026!R$16)</f>
        <v>5.3140774859975375</v>
      </c>
      <c r="U51" s="445">
        <f>T51*(1+EIA_AEO_OilForecast_2026!S$16)</f>
        <v>5.3818519533131353</v>
      </c>
      <c r="V51" s="445">
        <f>U51*(1+EIA_AEO_OilForecast_2026!T$16)</f>
        <v>5.4093801892899167</v>
      </c>
      <c r="W51" s="445">
        <f>V51*(1+EIA_AEO_OilForecast_2026!U$16)</f>
        <v>5.4733906486742194</v>
      </c>
      <c r="X51" s="445">
        <f>W51*(1+EIA_AEO_OilForecast_2026!V$16)</f>
        <v>5.5436327526417042</v>
      </c>
      <c r="Y51" s="445">
        <f>X51*(1+EIA_AEO_OilForecast_2026!W$16)</f>
        <v>5.6979525097645736</v>
      </c>
      <c r="Z51" s="445">
        <f>Y51*(1+EIA_AEO_OilForecast_2026!X$16)</f>
        <v>5.7870914999497378</v>
      </c>
      <c r="AA51" s="445">
        <f>Z51*(1+EIA_AEO_OilForecast_2026!Y$16)</f>
        <v>5.8748252221944552</v>
      </c>
      <c r="AB51" s="445">
        <f>AA51*(1+EIA_AEO_OilForecast_2026!Z$16)</f>
        <v>5.9693099479964111</v>
      </c>
      <c r="AC51" s="445">
        <f>AB51*(1+EIA_AEO_OilForecast_2026!AA$16)</f>
        <v>6.0431794601593554</v>
      </c>
      <c r="AD51" s="445">
        <f>AC51*(1+EIA_AEO_OilForecast_2026!AB$16)</f>
        <v>6.1594514754350964</v>
      </c>
      <c r="AE51" s="509">
        <f t="shared" si="24"/>
        <v>6.1594514754350964</v>
      </c>
      <c r="AF51" s="509">
        <f t="shared" si="24"/>
        <v>6.1594514754350964</v>
      </c>
      <c r="AG51" s="509">
        <f t="shared" si="24"/>
        <v>6.1594514754350964</v>
      </c>
      <c r="AH51" s="509">
        <f t="shared" si="24"/>
        <v>6.1594514754350964</v>
      </c>
      <c r="AI51" s="509">
        <f t="shared" si="24"/>
        <v>6.1594514754350964</v>
      </c>
      <c r="AJ51" s="509">
        <f t="shared" si="24"/>
        <v>6.1594514754350964</v>
      </c>
      <c r="AK51" s="509">
        <f t="shared" si="24"/>
        <v>6.1594514754350964</v>
      </c>
      <c r="AL51" s="509">
        <f t="shared" si="24"/>
        <v>6.1594514754350964</v>
      </c>
      <c r="AM51" s="509">
        <f t="shared" si="24"/>
        <v>6.1594514754350964</v>
      </c>
      <c r="AN51" s="509">
        <f t="shared" si="24"/>
        <v>6.1594514754350964</v>
      </c>
      <c r="AO51" s="509">
        <f t="shared" si="25"/>
        <v>6.1594514754350964</v>
      </c>
      <c r="AP51" s="509">
        <f t="shared" si="25"/>
        <v>6.1594514754350964</v>
      </c>
      <c r="AQ51" s="509">
        <f t="shared" si="25"/>
        <v>6.1594514754350964</v>
      </c>
      <c r="AR51" s="509">
        <f t="shared" si="25"/>
        <v>6.1594514754350964</v>
      </c>
      <c r="AS51" s="509">
        <f t="shared" si="25"/>
        <v>6.1594514754350964</v>
      </c>
      <c r="AT51" s="509">
        <f t="shared" si="25"/>
        <v>6.1594514754350964</v>
      </c>
      <c r="AU51" s="509">
        <f t="shared" si="25"/>
        <v>6.1594514754350964</v>
      </c>
      <c r="AV51" s="509">
        <f t="shared" si="25"/>
        <v>6.1594514754350964</v>
      </c>
      <c r="AW51" s="509">
        <f t="shared" si="25"/>
        <v>6.1594514754350964</v>
      </c>
      <c r="AX51" s="509">
        <f t="shared" si="25"/>
        <v>6.1594514754350964</v>
      </c>
      <c r="AY51" s="509">
        <f t="shared" si="26"/>
        <v>6.1594514754350964</v>
      </c>
      <c r="AZ51" s="509">
        <f t="shared" si="26"/>
        <v>6.1594514754350964</v>
      </c>
      <c r="BA51" s="509">
        <f t="shared" si="26"/>
        <v>6.1594514754350964</v>
      </c>
      <c r="BB51" s="509">
        <f t="shared" si="26"/>
        <v>6.1594514754350964</v>
      </c>
      <c r="BC51" s="509">
        <f t="shared" si="26"/>
        <v>6.1594514754350964</v>
      </c>
      <c r="BD51" s="509">
        <f t="shared" si="26"/>
        <v>6.1594514754350964</v>
      </c>
      <c r="BE51" s="509">
        <f t="shared" si="26"/>
        <v>6.1594514754350964</v>
      </c>
      <c r="BF51" s="509">
        <f t="shared" si="26"/>
        <v>6.1594514754350964</v>
      </c>
      <c r="BG51" s="509">
        <f t="shared" si="26"/>
        <v>6.1594514754350964</v>
      </c>
      <c r="BH51" s="509">
        <f t="shared" si="26"/>
        <v>6.1594514754350964</v>
      </c>
      <c r="BI51" s="509">
        <f t="shared" si="27"/>
        <v>6.1594514754350964</v>
      </c>
      <c r="BJ51" s="509">
        <f t="shared" si="27"/>
        <v>6.1594514754350964</v>
      </c>
      <c r="BK51" s="509">
        <f t="shared" si="27"/>
        <v>6.1594514754350964</v>
      </c>
      <c r="BL51" s="509">
        <f t="shared" si="27"/>
        <v>6.1594514754350964</v>
      </c>
      <c r="BM51" s="510">
        <f t="shared" si="27"/>
        <v>6.1594514754350964</v>
      </c>
      <c r="BN51" s="510">
        <f t="shared" si="27"/>
        <v>6.1594514754350964</v>
      </c>
      <c r="BO51" s="510">
        <f t="shared" si="27"/>
        <v>6.1594514754350964</v>
      </c>
      <c r="BP51" s="510">
        <f t="shared" si="27"/>
        <v>6.1594514754350964</v>
      </c>
      <c r="BQ51" s="510">
        <f t="shared" si="27"/>
        <v>6.1594514754350964</v>
      </c>
      <c r="BR51" s="510">
        <f t="shared" si="27"/>
        <v>6.1594514754350964</v>
      </c>
    </row>
    <row r="52" spans="1:70" s="2" customFormat="1">
      <c r="A52" s="446">
        <v>0</v>
      </c>
      <c r="B52" s="493" t="s">
        <v>514</v>
      </c>
      <c r="C52" s="491" t="s">
        <v>515</v>
      </c>
      <c r="D52" s="491" t="s">
        <v>657</v>
      </c>
      <c r="E52" s="501">
        <v>5.2</v>
      </c>
      <c r="F52" s="447">
        <f>E52*(1+EIA_AEO_OilForecast_2026!D$16)</f>
        <v>3.9819038075503248</v>
      </c>
      <c r="G52" s="447">
        <f>F52*(1+EIA_AEO_OilForecast_2026!E$16)</f>
        <v>4.5311036963020959</v>
      </c>
      <c r="H52" s="447">
        <f>G52*(1+EIA_AEO_OilForecast_2026!F$16)</f>
        <v>4.8555681806547479</v>
      </c>
      <c r="I52" s="447">
        <f>H52*(1+EIA_AEO_OilForecast_2026!G$16)</f>
        <v>5.0627499541313661</v>
      </c>
      <c r="J52" s="447">
        <f>I52*(1+EIA_AEO_OilForecast_2026!H$16)</f>
        <v>5.1976036963097716</v>
      </c>
      <c r="K52" s="447">
        <f>J52*(1+EIA_AEO_OilForecast_2026!I$16)</f>
        <v>5.1322050869310623</v>
      </c>
      <c r="L52" s="447">
        <f>K52*(1+EIA_AEO_OilForecast_2026!J$16)</f>
        <v>5.1861252723279962</v>
      </c>
      <c r="M52" s="447">
        <f>L52*(1+EIA_AEO_OilForecast_2026!K$16)</f>
        <v>5.2967560095433788</v>
      </c>
      <c r="N52" s="447">
        <f>M52*(1+EIA_AEO_OilForecast_2026!L$16)</f>
        <v>5.3992216584136914</v>
      </c>
      <c r="O52" s="447">
        <f>N52*(1+EIA_AEO_OilForecast_2026!M$16)</f>
        <v>5.4451016710366416</v>
      </c>
      <c r="P52" s="447">
        <f>O52*(1+EIA_AEO_OilForecast_2026!N$16)</f>
        <v>5.5195098459119336</v>
      </c>
      <c r="Q52" s="447">
        <f>P52*(1+EIA_AEO_OilForecast_2026!O$16)</f>
        <v>5.5984768404950209</v>
      </c>
      <c r="R52" s="447">
        <f>Q52*(1+EIA_AEO_OilForecast_2026!P$16)</f>
        <v>5.6660676582826364</v>
      </c>
      <c r="S52" s="447">
        <f>R52*(1+EIA_AEO_OilForecast_2026!Q$16)</f>
        <v>5.702626255481694</v>
      </c>
      <c r="T52" s="447">
        <f>S52*(1+EIA_AEO_OilForecast_2026!R$16)</f>
        <v>5.756917276497334</v>
      </c>
      <c r="U52" s="447">
        <f>T52*(1+EIA_AEO_OilForecast_2026!S$16)</f>
        <v>5.8303396160892325</v>
      </c>
      <c r="V52" s="447">
        <f>U52*(1+EIA_AEO_OilForecast_2026!T$16)</f>
        <v>5.860161871730746</v>
      </c>
      <c r="W52" s="447">
        <f>V52*(1+EIA_AEO_OilForecast_2026!U$16)</f>
        <v>5.9295065360637409</v>
      </c>
      <c r="X52" s="447">
        <f>W52*(1+EIA_AEO_OilForecast_2026!V$16)</f>
        <v>6.0056021486951829</v>
      </c>
      <c r="Y52" s="447">
        <f>X52*(1+EIA_AEO_OilForecast_2026!W$16)</f>
        <v>6.1727818855782921</v>
      </c>
      <c r="Z52" s="447">
        <f>Y52*(1+EIA_AEO_OilForecast_2026!X$16)</f>
        <v>6.2693491249455526</v>
      </c>
      <c r="AA52" s="447">
        <f>Z52*(1+EIA_AEO_OilForecast_2026!Y$16)</f>
        <v>6.3643939907106635</v>
      </c>
      <c r="AB52" s="447">
        <f>AA52*(1+EIA_AEO_OilForecast_2026!Z$16)</f>
        <v>6.4667524436627826</v>
      </c>
      <c r="AC52" s="447">
        <f>AB52*(1+EIA_AEO_OilForecast_2026!AA$16)</f>
        <v>6.5467777485059715</v>
      </c>
      <c r="AD52" s="447">
        <f>AC52*(1+EIA_AEO_OilForecast_2026!AB$16)</f>
        <v>6.6727390983880248</v>
      </c>
      <c r="AE52" s="511">
        <f t="shared" ref="AE52:AN61" si="28">$AD52</f>
        <v>6.6727390983880248</v>
      </c>
      <c r="AF52" s="511">
        <f t="shared" si="28"/>
        <v>6.6727390983880248</v>
      </c>
      <c r="AG52" s="511">
        <f t="shared" si="28"/>
        <v>6.6727390983880248</v>
      </c>
      <c r="AH52" s="511">
        <f t="shared" si="28"/>
        <v>6.6727390983880248</v>
      </c>
      <c r="AI52" s="511">
        <f t="shared" si="28"/>
        <v>6.6727390983880248</v>
      </c>
      <c r="AJ52" s="511">
        <f t="shared" si="28"/>
        <v>6.6727390983880248</v>
      </c>
      <c r="AK52" s="511">
        <f t="shared" si="28"/>
        <v>6.6727390983880248</v>
      </c>
      <c r="AL52" s="511">
        <f t="shared" si="28"/>
        <v>6.6727390983880248</v>
      </c>
      <c r="AM52" s="511">
        <f t="shared" si="28"/>
        <v>6.6727390983880248</v>
      </c>
      <c r="AN52" s="511">
        <f t="shared" si="28"/>
        <v>6.6727390983880248</v>
      </c>
      <c r="AO52" s="511">
        <f t="shared" ref="AO52:AX61" si="29">$AD52</f>
        <v>6.6727390983880248</v>
      </c>
      <c r="AP52" s="511">
        <f t="shared" si="29"/>
        <v>6.6727390983880248</v>
      </c>
      <c r="AQ52" s="511">
        <f t="shared" si="29"/>
        <v>6.6727390983880248</v>
      </c>
      <c r="AR52" s="511">
        <f t="shared" si="29"/>
        <v>6.6727390983880248</v>
      </c>
      <c r="AS52" s="511">
        <f t="shared" si="29"/>
        <v>6.6727390983880248</v>
      </c>
      <c r="AT52" s="511">
        <f t="shared" si="29"/>
        <v>6.6727390983880248</v>
      </c>
      <c r="AU52" s="511">
        <f t="shared" si="29"/>
        <v>6.6727390983880248</v>
      </c>
      <c r="AV52" s="511">
        <f t="shared" si="29"/>
        <v>6.6727390983880248</v>
      </c>
      <c r="AW52" s="511">
        <f t="shared" si="29"/>
        <v>6.6727390983880248</v>
      </c>
      <c r="AX52" s="511">
        <f t="shared" si="29"/>
        <v>6.6727390983880248</v>
      </c>
      <c r="AY52" s="511">
        <f t="shared" ref="AY52:BH61" si="30">$AD52</f>
        <v>6.6727390983880248</v>
      </c>
      <c r="AZ52" s="511">
        <f t="shared" si="30"/>
        <v>6.6727390983880248</v>
      </c>
      <c r="BA52" s="511">
        <f t="shared" si="30"/>
        <v>6.6727390983880248</v>
      </c>
      <c r="BB52" s="511">
        <f t="shared" si="30"/>
        <v>6.6727390983880248</v>
      </c>
      <c r="BC52" s="511">
        <f t="shared" si="30"/>
        <v>6.6727390983880248</v>
      </c>
      <c r="BD52" s="511">
        <f t="shared" si="30"/>
        <v>6.6727390983880248</v>
      </c>
      <c r="BE52" s="511">
        <f t="shared" si="30"/>
        <v>6.6727390983880248</v>
      </c>
      <c r="BF52" s="511">
        <f t="shared" si="30"/>
        <v>6.6727390983880248</v>
      </c>
      <c r="BG52" s="511">
        <f t="shared" si="30"/>
        <v>6.6727390983880248</v>
      </c>
      <c r="BH52" s="511">
        <f t="shared" si="30"/>
        <v>6.6727390983880248</v>
      </c>
      <c r="BI52" s="511">
        <f t="shared" ref="BI52:BR61" si="31">$AD52</f>
        <v>6.6727390983880248</v>
      </c>
      <c r="BJ52" s="511">
        <f t="shared" si="31"/>
        <v>6.6727390983880248</v>
      </c>
      <c r="BK52" s="511">
        <f t="shared" si="31"/>
        <v>6.6727390983880248</v>
      </c>
      <c r="BL52" s="511">
        <f t="shared" si="31"/>
        <v>6.6727390983880248</v>
      </c>
      <c r="BM52" s="512">
        <f t="shared" si="31"/>
        <v>6.6727390983880248</v>
      </c>
      <c r="BN52" s="512">
        <f t="shared" si="31"/>
        <v>6.6727390983880248</v>
      </c>
      <c r="BO52" s="512">
        <f t="shared" si="31"/>
        <v>6.6727390983880248</v>
      </c>
      <c r="BP52" s="512">
        <f t="shared" si="31"/>
        <v>6.6727390983880248</v>
      </c>
      <c r="BQ52" s="512">
        <f t="shared" si="31"/>
        <v>6.6727390983880248</v>
      </c>
      <c r="BR52" s="512">
        <f t="shared" si="31"/>
        <v>6.6727390983880248</v>
      </c>
    </row>
    <row r="53" spans="1:70" s="2" customFormat="1">
      <c r="A53" s="448">
        <v>0</v>
      </c>
      <c r="B53" s="494" t="s">
        <v>517</v>
      </c>
      <c r="C53" s="492" t="s">
        <v>518</v>
      </c>
      <c r="D53" s="492" t="s">
        <v>445</v>
      </c>
      <c r="E53" s="500">
        <v>4.91</v>
      </c>
      <c r="F53" s="445">
        <f>E53*(1+EIA_AEO_OilForecast_2026!D$16)</f>
        <v>3.7598360952061718</v>
      </c>
      <c r="G53" s="445">
        <f>F53*(1+EIA_AEO_OilForecast_2026!E$16)</f>
        <v>4.2784075286237089</v>
      </c>
      <c r="H53" s="445">
        <f>G53*(1+EIA_AEO_OilForecast_2026!F$16)</f>
        <v>4.5847768782720779</v>
      </c>
      <c r="I53" s="445">
        <f>H53*(1+EIA_AEO_OilForecast_2026!G$16)</f>
        <v>4.7804042836124996</v>
      </c>
      <c r="J53" s="445">
        <f>I53*(1+EIA_AEO_OilForecast_2026!H$16)</f>
        <v>4.9077373363232635</v>
      </c>
      <c r="K53" s="445">
        <f>J53*(1+EIA_AEO_OilForecast_2026!I$16)</f>
        <v>4.8459859570829815</v>
      </c>
      <c r="L53" s="445">
        <f>K53*(1+EIA_AEO_OilForecast_2026!J$16)</f>
        <v>4.8968990552173937</v>
      </c>
      <c r="M53" s="445">
        <f>L53*(1+EIA_AEO_OilForecast_2026!K$16)</f>
        <v>5.001360001318842</v>
      </c>
      <c r="N53" s="445">
        <f>M53*(1+EIA_AEO_OilForecast_2026!L$16)</f>
        <v>5.0981112197713863</v>
      </c>
      <c r="O53" s="445">
        <f>N53*(1+EIA_AEO_OilForecast_2026!M$16)</f>
        <v>5.1414325393826719</v>
      </c>
      <c r="P53" s="445">
        <f>O53*(1+EIA_AEO_OilForecast_2026!N$16)</f>
        <v>5.2116910275822264</v>
      </c>
      <c r="Q53" s="445">
        <f>P53*(1+EIA_AEO_OilForecast_2026!O$16)</f>
        <v>5.286254093621257</v>
      </c>
      <c r="R53" s="445">
        <f>Q53*(1+EIA_AEO_OilForecast_2026!P$16)</f>
        <v>5.3500754234937942</v>
      </c>
      <c r="S53" s="445">
        <f>R53*(1+EIA_AEO_OilForecast_2026!Q$16)</f>
        <v>5.384595175849058</v>
      </c>
      <c r="T53" s="445">
        <f>S53*(1+EIA_AEO_OilForecast_2026!R$16)</f>
        <v>5.4358584283849796</v>
      </c>
      <c r="U53" s="445">
        <f>T53*(1+EIA_AEO_OilForecast_2026!S$16)</f>
        <v>5.5051860605765599</v>
      </c>
      <c r="V53" s="445">
        <f>U53*(1+EIA_AEO_OilForecast_2026!T$16)</f>
        <v>5.533345151961143</v>
      </c>
      <c r="W53" s="445">
        <f>V53*(1+EIA_AEO_OilForecast_2026!U$16)</f>
        <v>5.5988225177063367</v>
      </c>
      <c r="X53" s="445">
        <f>W53*(1+EIA_AEO_OilForecast_2026!V$16)</f>
        <v>5.6706743365564103</v>
      </c>
      <c r="Y53" s="445">
        <f>X53*(1+EIA_AEO_OilForecast_2026!W$16)</f>
        <v>5.8285305881133462</v>
      </c>
      <c r="Z53" s="445">
        <f>Y53*(1+EIA_AEO_OilForecast_2026!X$16)</f>
        <v>5.9197123468235873</v>
      </c>
      <c r="AA53" s="445">
        <f>Z53*(1+EIA_AEO_OilForecast_2026!Y$16)</f>
        <v>6.0094566335364128</v>
      </c>
      <c r="AB53" s="445">
        <f>AA53*(1+EIA_AEO_OilForecast_2026!Z$16)</f>
        <v>6.1061066343046635</v>
      </c>
      <c r="AC53" s="445">
        <f>AB53*(1+EIA_AEO_OilForecast_2026!AA$16)</f>
        <v>6.1816689894546748</v>
      </c>
      <c r="AD53" s="445">
        <f>AC53*(1+EIA_AEO_OilForecast_2026!AB$16)</f>
        <v>6.3006055717471519</v>
      </c>
      <c r="AE53" s="509">
        <f t="shared" si="28"/>
        <v>6.3006055717471519</v>
      </c>
      <c r="AF53" s="509">
        <f t="shared" si="28"/>
        <v>6.3006055717471519</v>
      </c>
      <c r="AG53" s="509">
        <f t="shared" si="28"/>
        <v>6.3006055717471519</v>
      </c>
      <c r="AH53" s="509">
        <f t="shared" si="28"/>
        <v>6.3006055717471519</v>
      </c>
      <c r="AI53" s="509">
        <f t="shared" si="28"/>
        <v>6.3006055717471519</v>
      </c>
      <c r="AJ53" s="509">
        <f t="shared" si="28"/>
        <v>6.3006055717471519</v>
      </c>
      <c r="AK53" s="509">
        <f t="shared" si="28"/>
        <v>6.3006055717471519</v>
      </c>
      <c r="AL53" s="509">
        <f t="shared" si="28"/>
        <v>6.3006055717471519</v>
      </c>
      <c r="AM53" s="509">
        <f t="shared" si="28"/>
        <v>6.3006055717471519</v>
      </c>
      <c r="AN53" s="509">
        <f t="shared" si="28"/>
        <v>6.3006055717471519</v>
      </c>
      <c r="AO53" s="509">
        <f t="shared" si="29"/>
        <v>6.3006055717471519</v>
      </c>
      <c r="AP53" s="509">
        <f t="shared" si="29"/>
        <v>6.3006055717471519</v>
      </c>
      <c r="AQ53" s="509">
        <f t="shared" si="29"/>
        <v>6.3006055717471519</v>
      </c>
      <c r="AR53" s="509">
        <f t="shared" si="29"/>
        <v>6.3006055717471519</v>
      </c>
      <c r="AS53" s="509">
        <f t="shared" si="29"/>
        <v>6.3006055717471519</v>
      </c>
      <c r="AT53" s="509">
        <f t="shared" si="29"/>
        <v>6.3006055717471519</v>
      </c>
      <c r="AU53" s="509">
        <f t="shared" si="29"/>
        <v>6.3006055717471519</v>
      </c>
      <c r="AV53" s="509">
        <f t="shared" si="29"/>
        <v>6.3006055717471519</v>
      </c>
      <c r="AW53" s="509">
        <f t="shared" si="29"/>
        <v>6.3006055717471519</v>
      </c>
      <c r="AX53" s="509">
        <f t="shared" si="29"/>
        <v>6.3006055717471519</v>
      </c>
      <c r="AY53" s="509">
        <f t="shared" si="30"/>
        <v>6.3006055717471519</v>
      </c>
      <c r="AZ53" s="509">
        <f t="shared" si="30"/>
        <v>6.3006055717471519</v>
      </c>
      <c r="BA53" s="509">
        <f t="shared" si="30"/>
        <v>6.3006055717471519</v>
      </c>
      <c r="BB53" s="509">
        <f t="shared" si="30"/>
        <v>6.3006055717471519</v>
      </c>
      <c r="BC53" s="509">
        <f t="shared" si="30"/>
        <v>6.3006055717471519</v>
      </c>
      <c r="BD53" s="509">
        <f t="shared" si="30"/>
        <v>6.3006055717471519</v>
      </c>
      <c r="BE53" s="509">
        <f t="shared" si="30"/>
        <v>6.3006055717471519</v>
      </c>
      <c r="BF53" s="509">
        <f t="shared" si="30"/>
        <v>6.3006055717471519</v>
      </c>
      <c r="BG53" s="509">
        <f t="shared" si="30"/>
        <v>6.3006055717471519</v>
      </c>
      <c r="BH53" s="509">
        <f t="shared" si="30"/>
        <v>6.3006055717471519</v>
      </c>
      <c r="BI53" s="509">
        <f t="shared" si="31"/>
        <v>6.3006055717471519</v>
      </c>
      <c r="BJ53" s="509">
        <f t="shared" si="31"/>
        <v>6.3006055717471519</v>
      </c>
      <c r="BK53" s="509">
        <f t="shared" si="31"/>
        <v>6.3006055717471519</v>
      </c>
      <c r="BL53" s="509">
        <f t="shared" si="31"/>
        <v>6.3006055717471519</v>
      </c>
      <c r="BM53" s="510">
        <f t="shared" si="31"/>
        <v>6.3006055717471519</v>
      </c>
      <c r="BN53" s="510">
        <f t="shared" si="31"/>
        <v>6.3006055717471519</v>
      </c>
      <c r="BO53" s="510">
        <f t="shared" si="31"/>
        <v>6.3006055717471519</v>
      </c>
      <c r="BP53" s="510">
        <f t="shared" si="31"/>
        <v>6.3006055717471519</v>
      </c>
      <c r="BQ53" s="510">
        <f t="shared" si="31"/>
        <v>6.3006055717471519</v>
      </c>
      <c r="BR53" s="510">
        <f t="shared" si="31"/>
        <v>6.3006055717471519</v>
      </c>
    </row>
    <row r="54" spans="1:70" s="2" customFormat="1">
      <c r="A54" s="446">
        <v>0</v>
      </c>
      <c r="B54" s="493" t="s">
        <v>519</v>
      </c>
      <c r="C54" s="491" t="s">
        <v>520</v>
      </c>
      <c r="D54" s="491" t="s">
        <v>445</v>
      </c>
      <c r="E54" s="501">
        <v>5.71</v>
      </c>
      <c r="F54" s="447">
        <f>E54*(1+EIA_AEO_OilForecast_2026!D$16)</f>
        <v>4.372436680983145</v>
      </c>
      <c r="G54" s="447">
        <f>F54*(1+EIA_AEO_OilForecast_2026!E$16)</f>
        <v>4.9755004049778782</v>
      </c>
      <c r="H54" s="447">
        <f>G54*(1+EIA_AEO_OilForecast_2026!F$16)</f>
        <v>5.331787367603579</v>
      </c>
      <c r="I54" s="447">
        <f>H54*(1+EIA_AEO_OilForecast_2026!G$16)</f>
        <v>5.5592888919404038</v>
      </c>
      <c r="J54" s="447">
        <f>I54*(1+EIA_AEO_OilForecast_2026!H$16)</f>
        <v>5.7073686742170757</v>
      </c>
      <c r="K54" s="447">
        <f>J54*(1+EIA_AEO_OilForecast_2026!I$16)</f>
        <v>5.6355559704569922</v>
      </c>
      <c r="L54" s="447">
        <f>K54*(1+EIA_AEO_OilForecast_2026!J$16)</f>
        <v>5.6947644817293943</v>
      </c>
      <c r="M54" s="447">
        <f>L54*(1+EIA_AEO_OilForecast_2026!K$16)</f>
        <v>5.8162455412485938</v>
      </c>
      <c r="N54" s="447">
        <f>M54*(1+EIA_AEO_OilForecast_2026!L$16)</f>
        <v>5.9287607056811868</v>
      </c>
      <c r="O54" s="447">
        <f>N54*(1+EIA_AEO_OilForecast_2026!M$16)</f>
        <v>5.9791404887729263</v>
      </c>
      <c r="P54" s="447">
        <f>O54*(1+EIA_AEO_OilForecast_2026!N$16)</f>
        <v>6.0608463884917558</v>
      </c>
      <c r="Q54" s="447">
        <f>P54*(1+EIA_AEO_OilForecast_2026!O$16)</f>
        <v>6.1475582229281844</v>
      </c>
      <c r="R54" s="447">
        <f>Q54*(1+EIA_AEO_OilForecast_2026!P$16)</f>
        <v>6.2217781401526624</v>
      </c>
      <c r="S54" s="447">
        <f>R54*(1+EIA_AEO_OilForecast_2026!Q$16)</f>
        <v>6.2619222920770126</v>
      </c>
      <c r="T54" s="447">
        <f>S54*(1+EIA_AEO_OilForecast_2026!R$16)</f>
        <v>6.3215380093845708</v>
      </c>
      <c r="U54" s="447">
        <f>T54*(1+EIA_AEO_OilForecast_2026!S$16)</f>
        <v>6.4021613861287507</v>
      </c>
      <c r="V54" s="447">
        <f>U54*(1+EIA_AEO_OilForecast_2026!T$16)</f>
        <v>6.4349085168427971</v>
      </c>
      <c r="W54" s="447">
        <f>V54*(1+EIA_AEO_OilForecast_2026!U$16)</f>
        <v>6.5110542924853743</v>
      </c>
      <c r="X54" s="447">
        <f>W54*(1+EIA_AEO_OilForecast_2026!V$16)</f>
        <v>6.5946131286633616</v>
      </c>
      <c r="Y54" s="447">
        <f>X54*(1+EIA_AEO_OilForecast_2026!W$16)</f>
        <v>6.7781893397407753</v>
      </c>
      <c r="Z54" s="447">
        <f>Y54*(1+EIA_AEO_OilForecast_2026!X$16)</f>
        <v>6.8842275968152098</v>
      </c>
      <c r="AA54" s="447">
        <f>Z54*(1+EIA_AEO_OilForecast_2026!Y$16)</f>
        <v>6.9885941705688213</v>
      </c>
      <c r="AB54" s="447">
        <f>AA54*(1+EIA_AEO_OilForecast_2026!Z$16)</f>
        <v>7.1009916256373984</v>
      </c>
      <c r="AC54" s="447">
        <f>AB54*(1+EIA_AEO_OilForecast_2026!AA$16)</f>
        <v>7.1888655661479008</v>
      </c>
      <c r="AD54" s="447">
        <f>AC54*(1+EIA_AEO_OilForecast_2026!AB$16)</f>
        <v>7.3271808176530016</v>
      </c>
      <c r="AE54" s="511">
        <f t="shared" si="28"/>
        <v>7.3271808176530016</v>
      </c>
      <c r="AF54" s="511">
        <f t="shared" si="28"/>
        <v>7.3271808176530016</v>
      </c>
      <c r="AG54" s="511">
        <f t="shared" si="28"/>
        <v>7.3271808176530016</v>
      </c>
      <c r="AH54" s="511">
        <f t="shared" si="28"/>
        <v>7.3271808176530016</v>
      </c>
      <c r="AI54" s="511">
        <f t="shared" si="28"/>
        <v>7.3271808176530016</v>
      </c>
      <c r="AJ54" s="511">
        <f t="shared" si="28"/>
        <v>7.3271808176530016</v>
      </c>
      <c r="AK54" s="511">
        <f t="shared" si="28"/>
        <v>7.3271808176530016</v>
      </c>
      <c r="AL54" s="511">
        <f t="shared" si="28"/>
        <v>7.3271808176530016</v>
      </c>
      <c r="AM54" s="511">
        <f t="shared" si="28"/>
        <v>7.3271808176530016</v>
      </c>
      <c r="AN54" s="511">
        <f t="shared" si="28"/>
        <v>7.3271808176530016</v>
      </c>
      <c r="AO54" s="511">
        <f t="shared" si="29"/>
        <v>7.3271808176530016</v>
      </c>
      <c r="AP54" s="511">
        <f t="shared" si="29"/>
        <v>7.3271808176530016</v>
      </c>
      <c r="AQ54" s="511">
        <f t="shared" si="29"/>
        <v>7.3271808176530016</v>
      </c>
      <c r="AR54" s="511">
        <f t="shared" si="29"/>
        <v>7.3271808176530016</v>
      </c>
      <c r="AS54" s="511">
        <f t="shared" si="29"/>
        <v>7.3271808176530016</v>
      </c>
      <c r="AT54" s="511">
        <f t="shared" si="29"/>
        <v>7.3271808176530016</v>
      </c>
      <c r="AU54" s="511">
        <f t="shared" si="29"/>
        <v>7.3271808176530016</v>
      </c>
      <c r="AV54" s="511">
        <f t="shared" si="29"/>
        <v>7.3271808176530016</v>
      </c>
      <c r="AW54" s="511">
        <f t="shared" si="29"/>
        <v>7.3271808176530016</v>
      </c>
      <c r="AX54" s="511">
        <f t="shared" si="29"/>
        <v>7.3271808176530016</v>
      </c>
      <c r="AY54" s="511">
        <f t="shared" si="30"/>
        <v>7.3271808176530016</v>
      </c>
      <c r="AZ54" s="511">
        <f t="shared" si="30"/>
        <v>7.3271808176530016</v>
      </c>
      <c r="BA54" s="511">
        <f t="shared" si="30"/>
        <v>7.3271808176530016</v>
      </c>
      <c r="BB54" s="511">
        <f t="shared" si="30"/>
        <v>7.3271808176530016</v>
      </c>
      <c r="BC54" s="511">
        <f t="shared" si="30"/>
        <v>7.3271808176530016</v>
      </c>
      <c r="BD54" s="511">
        <f t="shared" si="30"/>
        <v>7.3271808176530016</v>
      </c>
      <c r="BE54" s="511">
        <f t="shared" si="30"/>
        <v>7.3271808176530016</v>
      </c>
      <c r="BF54" s="511">
        <f t="shared" si="30"/>
        <v>7.3271808176530016</v>
      </c>
      <c r="BG54" s="511">
        <f t="shared" si="30"/>
        <v>7.3271808176530016</v>
      </c>
      <c r="BH54" s="511">
        <f t="shared" si="30"/>
        <v>7.3271808176530016</v>
      </c>
      <c r="BI54" s="511">
        <f t="shared" si="31"/>
        <v>7.3271808176530016</v>
      </c>
      <c r="BJ54" s="511">
        <f t="shared" si="31"/>
        <v>7.3271808176530016</v>
      </c>
      <c r="BK54" s="511">
        <f t="shared" si="31"/>
        <v>7.3271808176530016</v>
      </c>
      <c r="BL54" s="511">
        <f t="shared" si="31"/>
        <v>7.3271808176530016</v>
      </c>
      <c r="BM54" s="512">
        <f t="shared" si="31"/>
        <v>7.3271808176530016</v>
      </c>
      <c r="BN54" s="512">
        <f t="shared" si="31"/>
        <v>7.3271808176530016</v>
      </c>
      <c r="BO54" s="512">
        <f t="shared" si="31"/>
        <v>7.3271808176530016</v>
      </c>
      <c r="BP54" s="512">
        <f t="shared" si="31"/>
        <v>7.3271808176530016</v>
      </c>
      <c r="BQ54" s="512">
        <f t="shared" si="31"/>
        <v>7.3271808176530016</v>
      </c>
      <c r="BR54" s="512">
        <f t="shared" si="31"/>
        <v>7.3271808176530016</v>
      </c>
    </row>
    <row r="55" spans="1:70" s="2" customFormat="1">
      <c r="A55" s="448">
        <v>0</v>
      </c>
      <c r="B55" s="494" t="s">
        <v>441</v>
      </c>
      <c r="C55" s="492" t="s">
        <v>521</v>
      </c>
      <c r="D55" s="492" t="s">
        <v>445</v>
      </c>
      <c r="E55" s="500">
        <v>5.12</v>
      </c>
      <c r="F55" s="445">
        <f>E55*(1+EIA_AEO_OilForecast_2026!D$16)</f>
        <v>3.9206437489726271</v>
      </c>
      <c r="G55" s="445">
        <f>F55*(1+EIA_AEO_OilForecast_2026!E$16)</f>
        <v>4.4613944086666786</v>
      </c>
      <c r="H55" s="445">
        <f>G55*(1+EIA_AEO_OilForecast_2026!F$16)</f>
        <v>4.7808671317215969</v>
      </c>
      <c r="I55" s="445">
        <f>H55*(1+EIA_AEO_OilForecast_2026!G$16)</f>
        <v>4.984861493298574</v>
      </c>
      <c r="J55" s="445">
        <f>I55*(1+EIA_AEO_OilForecast_2026!H$16)</f>
        <v>5.1176405625203891</v>
      </c>
      <c r="K55" s="445">
        <f>J55*(1+EIA_AEO_OilForecast_2026!I$16)</f>
        <v>5.0532480855936592</v>
      </c>
      <c r="L55" s="445">
        <f>K55*(1+EIA_AEO_OilForecast_2026!J$16)</f>
        <v>5.1063387296767937</v>
      </c>
      <c r="M55" s="445">
        <f>L55*(1+EIA_AEO_OilForecast_2026!K$16)</f>
        <v>5.2152674555504017</v>
      </c>
      <c r="N55" s="445">
        <f>M55*(1+EIA_AEO_OilForecast_2026!L$16)</f>
        <v>5.3161567098227094</v>
      </c>
      <c r="O55" s="445">
        <f>N55*(1+EIA_AEO_OilForecast_2026!M$16)</f>
        <v>5.3613308760976137</v>
      </c>
      <c r="P55" s="445">
        <f>O55*(1+EIA_AEO_OilForecast_2026!N$16)</f>
        <v>5.4345943098209775</v>
      </c>
      <c r="Q55" s="445">
        <f>P55*(1+EIA_AEO_OilForecast_2026!O$16)</f>
        <v>5.5123464275643252</v>
      </c>
      <c r="R55" s="445">
        <f>Q55*(1+EIA_AEO_OilForecast_2026!P$16)</f>
        <v>5.5788973866167471</v>
      </c>
      <c r="S55" s="445">
        <f>R55*(1+EIA_AEO_OilForecast_2026!Q$16)</f>
        <v>5.6148935438588961</v>
      </c>
      <c r="T55" s="445">
        <f>S55*(1+EIA_AEO_OilForecast_2026!R$16)</f>
        <v>5.6683493183973725</v>
      </c>
      <c r="U55" s="445">
        <f>T55*(1+EIA_AEO_OilForecast_2026!S$16)</f>
        <v>5.7406420835340102</v>
      </c>
      <c r="V55" s="445">
        <f>U55*(1+EIA_AEO_OilForecast_2026!T$16)</f>
        <v>5.7700055352425776</v>
      </c>
      <c r="W55" s="445">
        <f>V55*(1+EIA_AEO_OilForecast_2026!U$16)</f>
        <v>5.8382833585858345</v>
      </c>
      <c r="X55" s="445">
        <f>W55*(1+EIA_AEO_OilForecast_2026!V$16)</f>
        <v>5.9132082694844854</v>
      </c>
      <c r="Y55" s="445">
        <f>X55*(1+EIA_AEO_OilForecast_2026!W$16)</f>
        <v>6.0778160104155461</v>
      </c>
      <c r="Z55" s="445">
        <f>Y55*(1+EIA_AEO_OilForecast_2026!X$16)</f>
        <v>6.1728975999463875</v>
      </c>
      <c r="AA55" s="445">
        <f>Z55*(1+EIA_AEO_OilForecast_2026!Y$16)</f>
        <v>6.2664802370074195</v>
      </c>
      <c r="AB55" s="445">
        <f>AA55*(1+EIA_AEO_OilForecast_2026!Z$16)</f>
        <v>6.3672639445295065</v>
      </c>
      <c r="AC55" s="445">
        <f>AB55*(1+EIA_AEO_OilForecast_2026!AA$16)</f>
        <v>6.4460580908366465</v>
      </c>
      <c r="AD55" s="445">
        <f>AC55*(1+EIA_AEO_OilForecast_2026!AB$16)</f>
        <v>6.5700815737974372</v>
      </c>
      <c r="AE55" s="509">
        <f t="shared" si="28"/>
        <v>6.5700815737974372</v>
      </c>
      <c r="AF55" s="509">
        <f t="shared" si="28"/>
        <v>6.5700815737974372</v>
      </c>
      <c r="AG55" s="509">
        <f t="shared" si="28"/>
        <v>6.5700815737974372</v>
      </c>
      <c r="AH55" s="509">
        <f t="shared" si="28"/>
        <v>6.5700815737974372</v>
      </c>
      <c r="AI55" s="509">
        <f t="shared" si="28"/>
        <v>6.5700815737974372</v>
      </c>
      <c r="AJ55" s="509">
        <f t="shared" si="28"/>
        <v>6.5700815737974372</v>
      </c>
      <c r="AK55" s="509">
        <f t="shared" si="28"/>
        <v>6.5700815737974372</v>
      </c>
      <c r="AL55" s="509">
        <f t="shared" si="28"/>
        <v>6.5700815737974372</v>
      </c>
      <c r="AM55" s="509">
        <f t="shared" si="28"/>
        <v>6.5700815737974372</v>
      </c>
      <c r="AN55" s="509">
        <f t="shared" si="28"/>
        <v>6.5700815737974372</v>
      </c>
      <c r="AO55" s="509">
        <f t="shared" si="29"/>
        <v>6.5700815737974372</v>
      </c>
      <c r="AP55" s="509">
        <f t="shared" si="29"/>
        <v>6.5700815737974372</v>
      </c>
      <c r="AQ55" s="509">
        <f t="shared" si="29"/>
        <v>6.5700815737974372</v>
      </c>
      <c r="AR55" s="509">
        <f t="shared" si="29"/>
        <v>6.5700815737974372</v>
      </c>
      <c r="AS55" s="509">
        <f t="shared" si="29"/>
        <v>6.5700815737974372</v>
      </c>
      <c r="AT55" s="509">
        <f t="shared" si="29"/>
        <v>6.5700815737974372</v>
      </c>
      <c r="AU55" s="509">
        <f t="shared" si="29"/>
        <v>6.5700815737974372</v>
      </c>
      <c r="AV55" s="509">
        <f t="shared" si="29"/>
        <v>6.5700815737974372</v>
      </c>
      <c r="AW55" s="509">
        <f t="shared" si="29"/>
        <v>6.5700815737974372</v>
      </c>
      <c r="AX55" s="509">
        <f t="shared" si="29"/>
        <v>6.5700815737974372</v>
      </c>
      <c r="AY55" s="509">
        <f t="shared" si="30"/>
        <v>6.5700815737974372</v>
      </c>
      <c r="AZ55" s="509">
        <f t="shared" si="30"/>
        <v>6.5700815737974372</v>
      </c>
      <c r="BA55" s="509">
        <f t="shared" si="30"/>
        <v>6.5700815737974372</v>
      </c>
      <c r="BB55" s="509">
        <f t="shared" si="30"/>
        <v>6.5700815737974372</v>
      </c>
      <c r="BC55" s="509">
        <f t="shared" si="30"/>
        <v>6.5700815737974372</v>
      </c>
      <c r="BD55" s="509">
        <f t="shared" si="30"/>
        <v>6.5700815737974372</v>
      </c>
      <c r="BE55" s="509">
        <f t="shared" si="30"/>
        <v>6.5700815737974372</v>
      </c>
      <c r="BF55" s="509">
        <f t="shared" si="30"/>
        <v>6.5700815737974372</v>
      </c>
      <c r="BG55" s="509">
        <f t="shared" si="30"/>
        <v>6.5700815737974372</v>
      </c>
      <c r="BH55" s="509">
        <f t="shared" si="30"/>
        <v>6.5700815737974372</v>
      </c>
      <c r="BI55" s="509">
        <f t="shared" si="31"/>
        <v>6.5700815737974372</v>
      </c>
      <c r="BJ55" s="509">
        <f t="shared" si="31"/>
        <v>6.5700815737974372</v>
      </c>
      <c r="BK55" s="509">
        <f t="shared" si="31"/>
        <v>6.5700815737974372</v>
      </c>
      <c r="BL55" s="509">
        <f t="shared" si="31"/>
        <v>6.5700815737974372</v>
      </c>
      <c r="BM55" s="510">
        <f t="shared" si="31"/>
        <v>6.5700815737974372</v>
      </c>
      <c r="BN55" s="510">
        <f t="shared" si="31"/>
        <v>6.5700815737974372</v>
      </c>
      <c r="BO55" s="510">
        <f t="shared" si="31"/>
        <v>6.5700815737974372</v>
      </c>
      <c r="BP55" s="510">
        <f t="shared" si="31"/>
        <v>6.5700815737974372</v>
      </c>
      <c r="BQ55" s="510">
        <f t="shared" si="31"/>
        <v>6.5700815737974372</v>
      </c>
      <c r="BR55" s="510">
        <f t="shared" si="31"/>
        <v>6.5700815737974372</v>
      </c>
    </row>
    <row r="56" spans="1:70" s="2" customFormat="1">
      <c r="A56" s="446">
        <v>0</v>
      </c>
      <c r="B56" s="493" t="s">
        <v>441</v>
      </c>
      <c r="C56" s="491" t="s">
        <v>522</v>
      </c>
      <c r="D56" s="491" t="s">
        <v>445</v>
      </c>
      <c r="E56" s="501">
        <v>5.0999999999999996</v>
      </c>
      <c r="F56" s="447">
        <f>E56*(1+EIA_AEO_OilForecast_2026!D$16)</f>
        <v>3.9053287343282026</v>
      </c>
      <c r="G56" s="447">
        <f>F56*(1+EIA_AEO_OilForecast_2026!E$16)</f>
        <v>4.4439670867578238</v>
      </c>
      <c r="H56" s="447">
        <f>G56*(1+EIA_AEO_OilForecast_2026!F$16)</f>
        <v>4.7621918694883094</v>
      </c>
      <c r="I56" s="447">
        <f>H56*(1+EIA_AEO_OilForecast_2026!G$16)</f>
        <v>4.9653893780903768</v>
      </c>
      <c r="J56" s="447">
        <f>I56*(1+EIA_AEO_OilForecast_2026!H$16)</f>
        <v>5.097649779073044</v>
      </c>
      <c r="K56" s="447">
        <f>J56*(1+EIA_AEO_OilForecast_2026!I$16)</f>
        <v>5.0335088352593091</v>
      </c>
      <c r="L56" s="447">
        <f>K56*(1+EIA_AEO_OilForecast_2026!J$16)</f>
        <v>5.0863920940139939</v>
      </c>
      <c r="M56" s="447">
        <f>L56*(1+EIA_AEO_OilForecast_2026!K$16)</f>
        <v>5.1948953170521577</v>
      </c>
      <c r="N56" s="447">
        <f>M56*(1+EIA_AEO_OilForecast_2026!L$16)</f>
        <v>5.2953904726749634</v>
      </c>
      <c r="O56" s="447">
        <f>N56*(1+EIA_AEO_OilForecast_2026!M$16)</f>
        <v>5.3403881773628568</v>
      </c>
      <c r="P56" s="447">
        <f>O56*(1+EIA_AEO_OilForecast_2026!N$16)</f>
        <v>5.4133654257982391</v>
      </c>
      <c r="Q56" s="447">
        <f>P56*(1+EIA_AEO_OilForecast_2026!O$16)</f>
        <v>5.490813824331652</v>
      </c>
      <c r="R56" s="447">
        <f>Q56*(1+EIA_AEO_OilForecast_2026!P$16)</f>
        <v>5.5571048187002754</v>
      </c>
      <c r="S56" s="447">
        <f>R56*(1+EIA_AEO_OilForecast_2026!Q$16)</f>
        <v>5.5929603659531972</v>
      </c>
      <c r="T56" s="447">
        <f>S56*(1+EIA_AEO_OilForecast_2026!R$16)</f>
        <v>5.6462073288723822</v>
      </c>
      <c r="U56" s="447">
        <f>T56*(1+EIA_AEO_OilForecast_2026!S$16)</f>
        <v>5.718217700395205</v>
      </c>
      <c r="V56" s="447">
        <f>U56*(1+EIA_AEO_OilForecast_2026!T$16)</f>
        <v>5.7474664511205358</v>
      </c>
      <c r="W56" s="447">
        <f>V56*(1+EIA_AEO_OilForecast_2026!U$16)</f>
        <v>5.8154775642163576</v>
      </c>
      <c r="X56" s="447">
        <f>W56*(1+EIA_AEO_OilForecast_2026!V$16)</f>
        <v>5.8901097996818104</v>
      </c>
      <c r="Y56" s="447">
        <f>X56*(1+EIA_AEO_OilForecast_2026!W$16)</f>
        <v>6.0540745416248596</v>
      </c>
      <c r="Z56" s="447">
        <f>Y56*(1+EIA_AEO_OilForecast_2026!X$16)</f>
        <v>6.1487847186965965</v>
      </c>
      <c r="AA56" s="447">
        <f>Z56*(1+EIA_AEO_OilForecast_2026!Y$16)</f>
        <v>6.242001798581609</v>
      </c>
      <c r="AB56" s="447">
        <f>AA56*(1+EIA_AEO_OilForecast_2026!Z$16)</f>
        <v>6.3423918197461875</v>
      </c>
      <c r="AC56" s="447">
        <f>AB56*(1+EIA_AEO_OilForecast_2026!AA$16)</f>
        <v>6.4208781764193157</v>
      </c>
      <c r="AD56" s="447">
        <f>AC56*(1+EIA_AEO_OilForecast_2026!AB$16)</f>
        <v>6.5444171926497914</v>
      </c>
      <c r="AE56" s="511">
        <f t="shared" si="28"/>
        <v>6.5444171926497914</v>
      </c>
      <c r="AF56" s="511">
        <f t="shared" si="28"/>
        <v>6.5444171926497914</v>
      </c>
      <c r="AG56" s="511">
        <f t="shared" si="28"/>
        <v>6.5444171926497914</v>
      </c>
      <c r="AH56" s="511">
        <f t="shared" si="28"/>
        <v>6.5444171926497914</v>
      </c>
      <c r="AI56" s="511">
        <f t="shared" si="28"/>
        <v>6.5444171926497914</v>
      </c>
      <c r="AJ56" s="511">
        <f t="shared" si="28"/>
        <v>6.5444171926497914</v>
      </c>
      <c r="AK56" s="511">
        <f t="shared" si="28"/>
        <v>6.5444171926497914</v>
      </c>
      <c r="AL56" s="511">
        <f t="shared" si="28"/>
        <v>6.5444171926497914</v>
      </c>
      <c r="AM56" s="511">
        <f t="shared" si="28"/>
        <v>6.5444171926497914</v>
      </c>
      <c r="AN56" s="511">
        <f t="shared" si="28"/>
        <v>6.5444171926497914</v>
      </c>
      <c r="AO56" s="511">
        <f t="shared" si="29"/>
        <v>6.5444171926497914</v>
      </c>
      <c r="AP56" s="511">
        <f t="shared" si="29"/>
        <v>6.5444171926497914</v>
      </c>
      <c r="AQ56" s="511">
        <f t="shared" si="29"/>
        <v>6.5444171926497914</v>
      </c>
      <c r="AR56" s="511">
        <f t="shared" si="29"/>
        <v>6.5444171926497914</v>
      </c>
      <c r="AS56" s="511">
        <f t="shared" si="29"/>
        <v>6.5444171926497914</v>
      </c>
      <c r="AT56" s="511">
        <f t="shared" si="29"/>
        <v>6.5444171926497914</v>
      </c>
      <c r="AU56" s="511">
        <f t="shared" si="29"/>
        <v>6.5444171926497914</v>
      </c>
      <c r="AV56" s="511">
        <f t="shared" si="29"/>
        <v>6.5444171926497914</v>
      </c>
      <c r="AW56" s="511">
        <f t="shared" si="29"/>
        <v>6.5444171926497914</v>
      </c>
      <c r="AX56" s="511">
        <f t="shared" si="29"/>
        <v>6.5444171926497914</v>
      </c>
      <c r="AY56" s="511">
        <f t="shared" si="30"/>
        <v>6.5444171926497914</v>
      </c>
      <c r="AZ56" s="511">
        <f t="shared" si="30"/>
        <v>6.5444171926497914</v>
      </c>
      <c r="BA56" s="511">
        <f t="shared" si="30"/>
        <v>6.5444171926497914</v>
      </c>
      <c r="BB56" s="511">
        <f t="shared" si="30"/>
        <v>6.5444171926497914</v>
      </c>
      <c r="BC56" s="511">
        <f t="shared" si="30"/>
        <v>6.5444171926497914</v>
      </c>
      <c r="BD56" s="511">
        <f t="shared" si="30"/>
        <v>6.5444171926497914</v>
      </c>
      <c r="BE56" s="511">
        <f t="shared" si="30"/>
        <v>6.5444171926497914</v>
      </c>
      <c r="BF56" s="511">
        <f t="shared" si="30"/>
        <v>6.5444171926497914</v>
      </c>
      <c r="BG56" s="511">
        <f t="shared" si="30"/>
        <v>6.5444171926497914</v>
      </c>
      <c r="BH56" s="511">
        <f t="shared" si="30"/>
        <v>6.5444171926497914</v>
      </c>
      <c r="BI56" s="511">
        <f t="shared" si="31"/>
        <v>6.5444171926497914</v>
      </c>
      <c r="BJ56" s="511">
        <f t="shared" si="31"/>
        <v>6.5444171926497914</v>
      </c>
      <c r="BK56" s="511">
        <f t="shared" si="31"/>
        <v>6.5444171926497914</v>
      </c>
      <c r="BL56" s="511">
        <f t="shared" si="31"/>
        <v>6.5444171926497914</v>
      </c>
      <c r="BM56" s="512">
        <f t="shared" si="31"/>
        <v>6.5444171926497914</v>
      </c>
      <c r="BN56" s="512">
        <f t="shared" si="31"/>
        <v>6.5444171926497914</v>
      </c>
      <c r="BO56" s="512">
        <f t="shared" si="31"/>
        <v>6.5444171926497914</v>
      </c>
      <c r="BP56" s="512">
        <f t="shared" si="31"/>
        <v>6.5444171926497914</v>
      </c>
      <c r="BQ56" s="512">
        <f t="shared" si="31"/>
        <v>6.5444171926497914</v>
      </c>
      <c r="BR56" s="512">
        <f t="shared" si="31"/>
        <v>6.5444171926497914</v>
      </c>
    </row>
    <row r="57" spans="1:70" s="2" customFormat="1">
      <c r="A57" s="449">
        <v>1</v>
      </c>
      <c r="B57" s="494" t="s">
        <v>523</v>
      </c>
      <c r="C57" s="494" t="s">
        <v>524</v>
      </c>
      <c r="D57" s="494" t="s">
        <v>729</v>
      </c>
      <c r="E57" s="500">
        <v>2.2400000000000002</v>
      </c>
      <c r="F57" s="445">
        <f>E57*(1+EIA_AEO_OilForecast_2026!D$16)</f>
        <v>1.7152816401755246</v>
      </c>
      <c r="G57" s="445">
        <f>F57*(1+EIA_AEO_OilForecast_2026!E$16)</f>
        <v>1.9518600537916722</v>
      </c>
      <c r="H57" s="445">
        <f>G57*(1+EIA_AEO_OilForecast_2026!F$16)</f>
        <v>2.0916293701281989</v>
      </c>
      <c r="I57" s="445">
        <f>H57*(1+EIA_AEO_OilForecast_2026!G$16)</f>
        <v>2.1808769033181266</v>
      </c>
      <c r="J57" s="445">
        <f>I57*(1+EIA_AEO_OilForecast_2026!H$16)</f>
        <v>2.2389677461026705</v>
      </c>
      <c r="K57" s="445">
        <f>J57*(1+EIA_AEO_OilForecast_2026!I$16)</f>
        <v>2.2107960374472264</v>
      </c>
      <c r="L57" s="445">
        <f>K57*(1+EIA_AEO_OilForecast_2026!J$16)</f>
        <v>2.2340231942335977</v>
      </c>
      <c r="M57" s="445">
        <f>L57*(1+EIA_AEO_OilForecast_2026!K$16)</f>
        <v>2.2816795118033011</v>
      </c>
      <c r="N57" s="445">
        <f>M57*(1+EIA_AEO_OilForecast_2026!L$16)</f>
        <v>2.3258185605474355</v>
      </c>
      <c r="O57" s="445">
        <f>N57*(1+EIA_AEO_OilForecast_2026!M$16)</f>
        <v>2.3455822582927062</v>
      </c>
      <c r="P57" s="445">
        <f>O57*(1+EIA_AEO_OilForecast_2026!N$16)</f>
        <v>2.3776350105466779</v>
      </c>
      <c r="Q57" s="445">
        <f>P57*(1+EIA_AEO_OilForecast_2026!O$16)</f>
        <v>2.4116515620593924</v>
      </c>
      <c r="R57" s="445">
        <f>Q57*(1+EIA_AEO_OilForecast_2026!P$16)</f>
        <v>2.4407676066448269</v>
      </c>
      <c r="S57" s="445">
        <f>R57*(1+EIA_AEO_OilForecast_2026!Q$16)</f>
        <v>2.4565159254382674</v>
      </c>
      <c r="T57" s="445">
        <f>S57*(1+EIA_AEO_OilForecast_2026!R$16)</f>
        <v>2.4799028267988508</v>
      </c>
      <c r="U57" s="445">
        <f>T57*(1+EIA_AEO_OilForecast_2026!S$16)</f>
        <v>2.5115309115461297</v>
      </c>
      <c r="V57" s="445">
        <f>U57*(1+EIA_AEO_OilForecast_2026!T$16)</f>
        <v>2.5243774216686279</v>
      </c>
      <c r="W57" s="445">
        <f>V57*(1+EIA_AEO_OilForecast_2026!U$16)</f>
        <v>2.5542489693813026</v>
      </c>
      <c r="X57" s="445">
        <f>W57*(1+EIA_AEO_OilForecast_2026!V$16)</f>
        <v>2.5870286178994624</v>
      </c>
      <c r="Y57" s="445">
        <f>X57*(1+EIA_AEO_OilForecast_2026!W$16)</f>
        <v>2.6590445045568014</v>
      </c>
      <c r="Z57" s="445">
        <f>Y57*(1+EIA_AEO_OilForecast_2026!X$16)</f>
        <v>2.7006426999765445</v>
      </c>
      <c r="AA57" s="445">
        <f>Z57*(1+EIA_AEO_OilForecast_2026!Y$16)</f>
        <v>2.7415851036907459</v>
      </c>
      <c r="AB57" s="445">
        <f>AA57*(1+EIA_AEO_OilForecast_2026!Z$16)</f>
        <v>2.7856779757316588</v>
      </c>
      <c r="AC57" s="445">
        <f>AB57*(1+EIA_AEO_OilForecast_2026!AA$16)</f>
        <v>2.8201504147410326</v>
      </c>
      <c r="AD57" s="445">
        <f>AC57*(1+EIA_AEO_OilForecast_2026!AB$16)</f>
        <v>2.8744106885363787</v>
      </c>
      <c r="AE57" s="509">
        <f t="shared" si="28"/>
        <v>2.8744106885363787</v>
      </c>
      <c r="AF57" s="509">
        <f t="shared" si="28"/>
        <v>2.8744106885363787</v>
      </c>
      <c r="AG57" s="509">
        <f t="shared" si="28"/>
        <v>2.8744106885363787</v>
      </c>
      <c r="AH57" s="509">
        <f t="shared" si="28"/>
        <v>2.8744106885363787</v>
      </c>
      <c r="AI57" s="509">
        <f t="shared" si="28"/>
        <v>2.8744106885363787</v>
      </c>
      <c r="AJ57" s="509">
        <f t="shared" si="28"/>
        <v>2.8744106885363787</v>
      </c>
      <c r="AK57" s="509">
        <f t="shared" si="28"/>
        <v>2.8744106885363787</v>
      </c>
      <c r="AL57" s="509">
        <f t="shared" si="28"/>
        <v>2.8744106885363787</v>
      </c>
      <c r="AM57" s="509">
        <f t="shared" si="28"/>
        <v>2.8744106885363787</v>
      </c>
      <c r="AN57" s="509">
        <f t="shared" si="28"/>
        <v>2.8744106885363787</v>
      </c>
      <c r="AO57" s="509">
        <f t="shared" si="29"/>
        <v>2.8744106885363787</v>
      </c>
      <c r="AP57" s="509">
        <f t="shared" si="29"/>
        <v>2.8744106885363787</v>
      </c>
      <c r="AQ57" s="509">
        <f t="shared" si="29"/>
        <v>2.8744106885363787</v>
      </c>
      <c r="AR57" s="509">
        <f t="shared" si="29"/>
        <v>2.8744106885363787</v>
      </c>
      <c r="AS57" s="509">
        <f t="shared" si="29"/>
        <v>2.8744106885363787</v>
      </c>
      <c r="AT57" s="509">
        <f t="shared" si="29"/>
        <v>2.8744106885363787</v>
      </c>
      <c r="AU57" s="509">
        <f t="shared" si="29"/>
        <v>2.8744106885363787</v>
      </c>
      <c r="AV57" s="509">
        <f t="shared" si="29"/>
        <v>2.8744106885363787</v>
      </c>
      <c r="AW57" s="509">
        <f t="shared" si="29"/>
        <v>2.8744106885363787</v>
      </c>
      <c r="AX57" s="509">
        <f t="shared" si="29"/>
        <v>2.8744106885363787</v>
      </c>
      <c r="AY57" s="509">
        <f t="shared" si="30"/>
        <v>2.8744106885363787</v>
      </c>
      <c r="AZ57" s="509">
        <f t="shared" si="30"/>
        <v>2.8744106885363787</v>
      </c>
      <c r="BA57" s="509">
        <f t="shared" si="30"/>
        <v>2.8744106885363787</v>
      </c>
      <c r="BB57" s="509">
        <f t="shared" si="30"/>
        <v>2.8744106885363787</v>
      </c>
      <c r="BC57" s="509">
        <f t="shared" si="30"/>
        <v>2.8744106885363787</v>
      </c>
      <c r="BD57" s="509">
        <f t="shared" si="30"/>
        <v>2.8744106885363787</v>
      </c>
      <c r="BE57" s="509">
        <f t="shared" si="30"/>
        <v>2.8744106885363787</v>
      </c>
      <c r="BF57" s="509">
        <f t="shared" si="30"/>
        <v>2.8744106885363787</v>
      </c>
      <c r="BG57" s="509">
        <f t="shared" si="30"/>
        <v>2.8744106885363787</v>
      </c>
      <c r="BH57" s="509">
        <f t="shared" si="30"/>
        <v>2.8744106885363787</v>
      </c>
      <c r="BI57" s="509">
        <f t="shared" si="31"/>
        <v>2.8744106885363787</v>
      </c>
      <c r="BJ57" s="509">
        <f t="shared" si="31"/>
        <v>2.8744106885363787</v>
      </c>
      <c r="BK57" s="509">
        <f t="shared" si="31"/>
        <v>2.8744106885363787</v>
      </c>
      <c r="BL57" s="509">
        <f t="shared" si="31"/>
        <v>2.8744106885363787</v>
      </c>
      <c r="BM57" s="510">
        <f t="shared" si="31"/>
        <v>2.8744106885363787</v>
      </c>
      <c r="BN57" s="510">
        <f t="shared" si="31"/>
        <v>2.8744106885363787</v>
      </c>
      <c r="BO57" s="510">
        <f t="shared" si="31"/>
        <v>2.8744106885363787</v>
      </c>
      <c r="BP57" s="510">
        <f t="shared" si="31"/>
        <v>2.8744106885363787</v>
      </c>
      <c r="BQ57" s="510">
        <f t="shared" si="31"/>
        <v>2.8744106885363787</v>
      </c>
      <c r="BR57" s="510">
        <f t="shared" si="31"/>
        <v>2.8744106885363787</v>
      </c>
    </row>
    <row r="58" spans="1:70" s="2" customFormat="1">
      <c r="A58" s="446">
        <v>0</v>
      </c>
      <c r="B58" s="493" t="s">
        <v>526</v>
      </c>
      <c r="C58" s="491" t="s">
        <v>527</v>
      </c>
      <c r="D58" s="491" t="s">
        <v>445</v>
      </c>
      <c r="E58" s="501">
        <v>3.63</v>
      </c>
      <c r="F58" s="447">
        <f>E58*(1+EIA_AEO_OilForecast_2026!D$16)</f>
        <v>2.7796751579630148</v>
      </c>
      <c r="G58" s="447">
        <f>F58*(1+EIA_AEO_OilForecast_2026!E$16)</f>
        <v>3.1630589264570395</v>
      </c>
      <c r="H58" s="447">
        <f>G58*(1+EIA_AEO_OilForecast_2026!F$16)</f>
        <v>3.3895600953416789</v>
      </c>
      <c r="I58" s="447">
        <f>H58*(1+EIA_AEO_OilForecast_2026!G$16)</f>
        <v>3.5341889102878561</v>
      </c>
      <c r="J58" s="447">
        <f>I58*(1+EIA_AEO_OilForecast_2026!H$16)</f>
        <v>3.6283271956931662</v>
      </c>
      <c r="K58" s="447">
        <f>J58*(1+EIA_AEO_OilForecast_2026!I$16)</f>
        <v>3.5826739356845669</v>
      </c>
      <c r="L58" s="447">
        <f>K58*(1+EIA_AEO_OilForecast_2026!J$16)</f>
        <v>3.6203143727981955</v>
      </c>
      <c r="M58" s="447">
        <f>L58*(1+EIA_AEO_OilForecast_2026!K$16)</f>
        <v>3.6975431374312415</v>
      </c>
      <c r="N58" s="447">
        <f>M58*(1+EIA_AEO_OilForecast_2026!L$16)</f>
        <v>3.7690720423157096</v>
      </c>
      <c r="O58" s="447">
        <f>N58*(1+EIA_AEO_OilForecast_2026!M$16)</f>
        <v>3.8010998203582691</v>
      </c>
      <c r="P58" s="447">
        <f>O58*(1+EIA_AEO_OilForecast_2026!N$16)</f>
        <v>3.8530424501269822</v>
      </c>
      <c r="Q58" s="447">
        <f>P58*(1+EIA_AEO_OilForecast_2026!O$16)</f>
        <v>3.9081674867301759</v>
      </c>
      <c r="R58" s="447">
        <f>Q58*(1+EIA_AEO_OilForecast_2026!P$16)</f>
        <v>3.9553510768396078</v>
      </c>
      <c r="S58" s="447">
        <f>R58*(1+EIA_AEO_OilForecast_2026!Q$16)</f>
        <v>3.9808717898843344</v>
      </c>
      <c r="T58" s="447">
        <f>S58*(1+EIA_AEO_OilForecast_2026!R$16)</f>
        <v>4.0187710987856367</v>
      </c>
      <c r="U58" s="447">
        <f>T58*(1+EIA_AEO_OilForecast_2026!S$16)</f>
        <v>4.0700255396930576</v>
      </c>
      <c r="V58" s="447">
        <f>U58*(1+EIA_AEO_OilForecast_2026!T$16)</f>
        <v>4.0908437681504983</v>
      </c>
      <c r="W58" s="447">
        <f>V58*(1+EIA_AEO_OilForecast_2026!U$16)</f>
        <v>4.1392516780598774</v>
      </c>
      <c r="X58" s="447">
        <f>W58*(1+EIA_AEO_OilForecast_2026!V$16)</f>
        <v>4.192372269185288</v>
      </c>
      <c r="Y58" s="447">
        <f>X58*(1+EIA_AEO_OilForecast_2026!W$16)</f>
        <v>4.3090765855094579</v>
      </c>
      <c r="Z58" s="447">
        <f>Y58*(1+EIA_AEO_OilForecast_2026!X$16)</f>
        <v>4.3764879468369884</v>
      </c>
      <c r="AA58" s="447">
        <f>Z58*(1+EIA_AEO_OilForecast_2026!Y$16)</f>
        <v>4.4428365742845557</v>
      </c>
      <c r="AB58" s="447">
        <f>AA58*(1+EIA_AEO_OilForecast_2026!Z$16)</f>
        <v>4.5142906481722855</v>
      </c>
      <c r="AC58" s="447">
        <f>AB58*(1+EIA_AEO_OilForecast_2026!AA$16)</f>
        <v>4.5701544667455121</v>
      </c>
      <c r="AD58" s="447">
        <f>AC58*(1+EIA_AEO_OilForecast_2026!AB$16)</f>
        <v>4.6580851782977915</v>
      </c>
      <c r="AE58" s="511">
        <f t="shared" si="28"/>
        <v>4.6580851782977915</v>
      </c>
      <c r="AF58" s="511">
        <f t="shared" si="28"/>
        <v>4.6580851782977915</v>
      </c>
      <c r="AG58" s="511">
        <f t="shared" si="28"/>
        <v>4.6580851782977915</v>
      </c>
      <c r="AH58" s="511">
        <f t="shared" si="28"/>
        <v>4.6580851782977915</v>
      </c>
      <c r="AI58" s="511">
        <f t="shared" si="28"/>
        <v>4.6580851782977915</v>
      </c>
      <c r="AJ58" s="511">
        <f t="shared" si="28"/>
        <v>4.6580851782977915</v>
      </c>
      <c r="AK58" s="511">
        <f t="shared" si="28"/>
        <v>4.6580851782977915</v>
      </c>
      <c r="AL58" s="511">
        <f t="shared" si="28"/>
        <v>4.6580851782977915</v>
      </c>
      <c r="AM58" s="511">
        <f t="shared" si="28"/>
        <v>4.6580851782977915</v>
      </c>
      <c r="AN58" s="511">
        <f t="shared" si="28"/>
        <v>4.6580851782977915</v>
      </c>
      <c r="AO58" s="511">
        <f t="shared" si="29"/>
        <v>4.6580851782977915</v>
      </c>
      <c r="AP58" s="511">
        <f t="shared" si="29"/>
        <v>4.6580851782977915</v>
      </c>
      <c r="AQ58" s="511">
        <f t="shared" si="29"/>
        <v>4.6580851782977915</v>
      </c>
      <c r="AR58" s="511">
        <f t="shared" si="29"/>
        <v>4.6580851782977915</v>
      </c>
      <c r="AS58" s="511">
        <f t="shared" si="29"/>
        <v>4.6580851782977915</v>
      </c>
      <c r="AT58" s="511">
        <f t="shared" si="29"/>
        <v>4.6580851782977915</v>
      </c>
      <c r="AU58" s="511">
        <f t="shared" si="29"/>
        <v>4.6580851782977915</v>
      </c>
      <c r="AV58" s="511">
        <f t="shared" si="29"/>
        <v>4.6580851782977915</v>
      </c>
      <c r="AW58" s="511">
        <f t="shared" si="29"/>
        <v>4.6580851782977915</v>
      </c>
      <c r="AX58" s="511">
        <f t="shared" si="29"/>
        <v>4.6580851782977915</v>
      </c>
      <c r="AY58" s="511">
        <f t="shared" si="30"/>
        <v>4.6580851782977915</v>
      </c>
      <c r="AZ58" s="511">
        <f t="shared" si="30"/>
        <v>4.6580851782977915</v>
      </c>
      <c r="BA58" s="511">
        <f t="shared" si="30"/>
        <v>4.6580851782977915</v>
      </c>
      <c r="BB58" s="511">
        <f t="shared" si="30"/>
        <v>4.6580851782977915</v>
      </c>
      <c r="BC58" s="511">
        <f t="shared" si="30"/>
        <v>4.6580851782977915</v>
      </c>
      <c r="BD58" s="511">
        <f t="shared" si="30"/>
        <v>4.6580851782977915</v>
      </c>
      <c r="BE58" s="511">
        <f t="shared" si="30"/>
        <v>4.6580851782977915</v>
      </c>
      <c r="BF58" s="511">
        <f t="shared" si="30"/>
        <v>4.6580851782977915</v>
      </c>
      <c r="BG58" s="511">
        <f t="shared" si="30"/>
        <v>4.6580851782977915</v>
      </c>
      <c r="BH58" s="511">
        <f t="shared" si="30"/>
        <v>4.6580851782977915</v>
      </c>
      <c r="BI58" s="511">
        <f t="shared" si="31"/>
        <v>4.6580851782977915</v>
      </c>
      <c r="BJ58" s="511">
        <f t="shared" si="31"/>
        <v>4.6580851782977915</v>
      </c>
      <c r="BK58" s="511">
        <f t="shared" si="31"/>
        <v>4.6580851782977915</v>
      </c>
      <c r="BL58" s="511">
        <f t="shared" si="31"/>
        <v>4.6580851782977915</v>
      </c>
      <c r="BM58" s="512">
        <f t="shared" si="31"/>
        <v>4.6580851782977915</v>
      </c>
      <c r="BN58" s="512">
        <f t="shared" si="31"/>
        <v>4.6580851782977915</v>
      </c>
      <c r="BO58" s="512">
        <f t="shared" si="31"/>
        <v>4.6580851782977915</v>
      </c>
      <c r="BP58" s="512">
        <f t="shared" si="31"/>
        <v>4.6580851782977915</v>
      </c>
      <c r="BQ58" s="512">
        <f t="shared" si="31"/>
        <v>4.6580851782977915</v>
      </c>
      <c r="BR58" s="512">
        <f t="shared" si="31"/>
        <v>4.6580851782977915</v>
      </c>
    </row>
    <row r="59" spans="1:70" s="2" customFormat="1">
      <c r="A59" s="448">
        <v>0</v>
      </c>
      <c r="B59" s="494" t="s">
        <v>528</v>
      </c>
      <c r="C59" s="492" t="s">
        <v>477</v>
      </c>
      <c r="D59" s="492" t="s">
        <v>445</v>
      </c>
      <c r="E59" s="500">
        <v>6.8</v>
      </c>
      <c r="F59" s="445">
        <f>E59*(1+EIA_AEO_OilForecast_2026!D$16)</f>
        <v>5.2071049791042707</v>
      </c>
      <c r="G59" s="445">
        <f>F59*(1+EIA_AEO_OilForecast_2026!E$16)</f>
        <v>5.9252894490104326</v>
      </c>
      <c r="H59" s="445">
        <f>G59*(1+EIA_AEO_OilForecast_2026!F$16)</f>
        <v>6.3495891593177465</v>
      </c>
      <c r="I59" s="445">
        <f>H59*(1+EIA_AEO_OilForecast_2026!G$16)</f>
        <v>6.62051917078717</v>
      </c>
      <c r="J59" s="445">
        <f>I59*(1+EIA_AEO_OilForecast_2026!H$16)</f>
        <v>6.7968663720973925</v>
      </c>
      <c r="K59" s="445">
        <f>J59*(1+EIA_AEO_OilForecast_2026!I$16)</f>
        <v>6.71134511367908</v>
      </c>
      <c r="L59" s="445">
        <f>K59*(1+EIA_AEO_OilForecast_2026!J$16)</f>
        <v>6.7818561253519931</v>
      </c>
      <c r="M59" s="445">
        <f>L59*(1+EIA_AEO_OilForecast_2026!K$16)</f>
        <v>6.9265270894028781</v>
      </c>
      <c r="N59" s="445">
        <f>M59*(1+EIA_AEO_OilForecast_2026!L$16)</f>
        <v>7.0605206302332864</v>
      </c>
      <c r="O59" s="445">
        <f>N59*(1+EIA_AEO_OilForecast_2026!M$16)</f>
        <v>7.1205175698171441</v>
      </c>
      <c r="P59" s="445">
        <f>O59*(1+EIA_AEO_OilForecast_2026!N$16)</f>
        <v>7.2178205677309872</v>
      </c>
      <c r="Q59" s="445">
        <f>P59*(1+EIA_AEO_OilForecast_2026!O$16)</f>
        <v>7.3210850991088705</v>
      </c>
      <c r="R59" s="445">
        <f>Q59*(1+EIA_AEO_OilForecast_2026!P$16)</f>
        <v>7.4094730916003684</v>
      </c>
      <c r="S59" s="445">
        <f>R59*(1+EIA_AEO_OilForecast_2026!Q$16)</f>
        <v>7.4572804879375978</v>
      </c>
      <c r="T59" s="445">
        <f>S59*(1+EIA_AEO_OilForecast_2026!R$16)</f>
        <v>7.5282764384965111</v>
      </c>
      <c r="U59" s="445">
        <f>T59*(1+EIA_AEO_OilForecast_2026!S$16)</f>
        <v>7.6242902671936088</v>
      </c>
      <c r="V59" s="445">
        <f>U59*(1+EIA_AEO_OilForecast_2026!T$16)</f>
        <v>7.6632886014940498</v>
      </c>
      <c r="W59" s="445">
        <f>V59*(1+EIA_AEO_OilForecast_2026!U$16)</f>
        <v>7.7539700856218126</v>
      </c>
      <c r="X59" s="445">
        <f>W59*(1+EIA_AEO_OilForecast_2026!V$16)</f>
        <v>7.8534797329090829</v>
      </c>
      <c r="Y59" s="445">
        <f>X59*(1+EIA_AEO_OilForecast_2026!W$16)</f>
        <v>8.0720993888331485</v>
      </c>
      <c r="Z59" s="445">
        <f>Y59*(1+EIA_AEO_OilForecast_2026!X$16)</f>
        <v>8.1983796249287977</v>
      </c>
      <c r="AA59" s="445">
        <f>Z59*(1+EIA_AEO_OilForecast_2026!Y$16)</f>
        <v>8.3226690647754804</v>
      </c>
      <c r="AB59" s="445">
        <f>AA59*(1+EIA_AEO_OilForecast_2026!Z$16)</f>
        <v>8.4565224263282524</v>
      </c>
      <c r="AC59" s="445">
        <f>AB59*(1+EIA_AEO_OilForecast_2026!AA$16)</f>
        <v>8.5611709018924227</v>
      </c>
      <c r="AD59" s="445">
        <f>AC59*(1+EIA_AEO_OilForecast_2026!AB$16)</f>
        <v>8.7258895901997224</v>
      </c>
      <c r="AE59" s="509">
        <f t="shared" si="28"/>
        <v>8.7258895901997224</v>
      </c>
      <c r="AF59" s="509">
        <f t="shared" si="28"/>
        <v>8.7258895901997224</v>
      </c>
      <c r="AG59" s="509">
        <f t="shared" si="28"/>
        <v>8.7258895901997224</v>
      </c>
      <c r="AH59" s="509">
        <f t="shared" si="28"/>
        <v>8.7258895901997224</v>
      </c>
      <c r="AI59" s="509">
        <f t="shared" si="28"/>
        <v>8.7258895901997224</v>
      </c>
      <c r="AJ59" s="509">
        <f t="shared" si="28"/>
        <v>8.7258895901997224</v>
      </c>
      <c r="AK59" s="509">
        <f t="shared" si="28"/>
        <v>8.7258895901997224</v>
      </c>
      <c r="AL59" s="509">
        <f t="shared" si="28"/>
        <v>8.7258895901997224</v>
      </c>
      <c r="AM59" s="509">
        <f t="shared" si="28"/>
        <v>8.7258895901997224</v>
      </c>
      <c r="AN59" s="509">
        <f t="shared" si="28"/>
        <v>8.7258895901997224</v>
      </c>
      <c r="AO59" s="509">
        <f t="shared" si="29"/>
        <v>8.7258895901997224</v>
      </c>
      <c r="AP59" s="509">
        <f t="shared" si="29"/>
        <v>8.7258895901997224</v>
      </c>
      <c r="AQ59" s="509">
        <f t="shared" si="29"/>
        <v>8.7258895901997224</v>
      </c>
      <c r="AR59" s="509">
        <f t="shared" si="29"/>
        <v>8.7258895901997224</v>
      </c>
      <c r="AS59" s="509">
        <f t="shared" si="29"/>
        <v>8.7258895901997224</v>
      </c>
      <c r="AT59" s="509">
        <f t="shared" si="29"/>
        <v>8.7258895901997224</v>
      </c>
      <c r="AU59" s="509">
        <f t="shared" si="29"/>
        <v>8.7258895901997224</v>
      </c>
      <c r="AV59" s="509">
        <f t="shared" si="29"/>
        <v>8.7258895901997224</v>
      </c>
      <c r="AW59" s="509">
        <f t="shared" si="29"/>
        <v>8.7258895901997224</v>
      </c>
      <c r="AX59" s="509">
        <f t="shared" si="29"/>
        <v>8.7258895901997224</v>
      </c>
      <c r="AY59" s="509">
        <f t="shared" si="30"/>
        <v>8.7258895901997224</v>
      </c>
      <c r="AZ59" s="509">
        <f t="shared" si="30"/>
        <v>8.7258895901997224</v>
      </c>
      <c r="BA59" s="509">
        <f t="shared" si="30"/>
        <v>8.7258895901997224</v>
      </c>
      <c r="BB59" s="509">
        <f t="shared" si="30"/>
        <v>8.7258895901997224</v>
      </c>
      <c r="BC59" s="509">
        <f t="shared" si="30"/>
        <v>8.7258895901997224</v>
      </c>
      <c r="BD59" s="509">
        <f t="shared" si="30"/>
        <v>8.7258895901997224</v>
      </c>
      <c r="BE59" s="509">
        <f t="shared" si="30"/>
        <v>8.7258895901997224</v>
      </c>
      <c r="BF59" s="509">
        <f t="shared" si="30"/>
        <v>8.7258895901997224</v>
      </c>
      <c r="BG59" s="509">
        <f t="shared" si="30"/>
        <v>8.7258895901997224</v>
      </c>
      <c r="BH59" s="509">
        <f t="shared" si="30"/>
        <v>8.7258895901997224</v>
      </c>
      <c r="BI59" s="509">
        <f t="shared" si="31"/>
        <v>8.7258895901997224</v>
      </c>
      <c r="BJ59" s="509">
        <f t="shared" si="31"/>
        <v>8.7258895901997224</v>
      </c>
      <c r="BK59" s="509">
        <f t="shared" si="31"/>
        <v>8.7258895901997224</v>
      </c>
      <c r="BL59" s="509">
        <f t="shared" si="31"/>
        <v>8.7258895901997224</v>
      </c>
      <c r="BM59" s="510">
        <f t="shared" si="31"/>
        <v>8.7258895901997224</v>
      </c>
      <c r="BN59" s="510">
        <f t="shared" si="31"/>
        <v>8.7258895901997224</v>
      </c>
      <c r="BO59" s="510">
        <f t="shared" si="31"/>
        <v>8.7258895901997224</v>
      </c>
      <c r="BP59" s="510">
        <f t="shared" si="31"/>
        <v>8.7258895901997224</v>
      </c>
      <c r="BQ59" s="510">
        <f t="shared" si="31"/>
        <v>8.7258895901997224</v>
      </c>
      <c r="BR59" s="510">
        <f t="shared" si="31"/>
        <v>8.7258895901997224</v>
      </c>
    </row>
    <row r="60" spans="1:70" s="2" customFormat="1">
      <c r="A60" s="446">
        <v>0</v>
      </c>
      <c r="B60" s="493" t="s">
        <v>529</v>
      </c>
      <c r="C60" s="491" t="s">
        <v>530</v>
      </c>
      <c r="D60" s="491" t="s">
        <v>445</v>
      </c>
      <c r="E60" s="501">
        <v>4.0999999999999996</v>
      </c>
      <c r="F60" s="447">
        <f>E60*(1+EIA_AEO_OilForecast_2026!D$16)</f>
        <v>3.1395780021069863</v>
      </c>
      <c r="G60" s="447">
        <f>F60*(1+EIA_AEO_OilForecast_2026!E$16)</f>
        <v>3.5726009913151131</v>
      </c>
      <c r="H60" s="447">
        <f>G60*(1+EIA_AEO_OilForecast_2026!F$16)</f>
        <v>3.8284287578239349</v>
      </c>
      <c r="I60" s="447">
        <f>H60*(1+EIA_AEO_OilForecast_2026!G$16)</f>
        <v>3.9917836176804991</v>
      </c>
      <c r="J60" s="447">
        <f>I60*(1+EIA_AEO_OilForecast_2026!H$16)</f>
        <v>4.09811060670578</v>
      </c>
      <c r="K60" s="447">
        <f>J60*(1+EIA_AEO_OilForecast_2026!I$16)</f>
        <v>4.0465463185417976</v>
      </c>
      <c r="L60" s="447">
        <f>K60*(1+EIA_AEO_OilForecast_2026!J$16)</f>
        <v>4.0890603108739949</v>
      </c>
      <c r="M60" s="447">
        <f>L60*(1+EIA_AEO_OilForecast_2026!K$16)</f>
        <v>4.1762883921399698</v>
      </c>
      <c r="N60" s="447">
        <f>M60*(1+EIA_AEO_OilForecast_2026!L$16)</f>
        <v>4.2570786152877158</v>
      </c>
      <c r="O60" s="447">
        <f>N60*(1+EIA_AEO_OilForecast_2026!M$16)</f>
        <v>4.2932532406250417</v>
      </c>
      <c r="P60" s="447">
        <f>O60*(1+EIA_AEO_OilForecast_2026!N$16)</f>
        <v>4.3519212246613295</v>
      </c>
      <c r="Q60" s="447">
        <f>P60*(1+EIA_AEO_OilForecast_2026!O$16)</f>
        <v>4.4141836626979947</v>
      </c>
      <c r="R60" s="447">
        <f>Q60*(1+EIA_AEO_OilForecast_2026!P$16)</f>
        <v>4.4674764228766914</v>
      </c>
      <c r="S60" s="447">
        <f>R60*(1+EIA_AEO_OilForecast_2026!Q$16)</f>
        <v>4.4963014706682563</v>
      </c>
      <c r="T60" s="447">
        <f>S60*(1+EIA_AEO_OilForecast_2026!R$16)</f>
        <v>4.5391078526228954</v>
      </c>
      <c r="U60" s="447">
        <f>T60*(1+EIA_AEO_OilForecast_2026!S$16)</f>
        <v>4.5969985434549692</v>
      </c>
      <c r="V60" s="447">
        <f>U60*(1+EIA_AEO_OilForecast_2026!T$16)</f>
        <v>4.6205122450184701</v>
      </c>
      <c r="W60" s="447">
        <f>V60*(1+EIA_AEO_OilForecast_2026!U$16)</f>
        <v>4.6751878457425624</v>
      </c>
      <c r="X60" s="447">
        <f>W60*(1+EIA_AEO_OilForecast_2026!V$16)</f>
        <v>4.7351863095481228</v>
      </c>
      <c r="Y60" s="447">
        <f>X60*(1+EIA_AEO_OilForecast_2026!W$16)</f>
        <v>4.8670011020905743</v>
      </c>
      <c r="Z60" s="447">
        <f>Y60*(1+EIA_AEO_OilForecast_2026!X$16)</f>
        <v>4.9431406562070688</v>
      </c>
      <c r="AA60" s="447">
        <f>Z60*(1+EIA_AEO_OilForecast_2026!Y$16)</f>
        <v>5.0180798772910986</v>
      </c>
      <c r="AB60" s="447">
        <f>AA60*(1+EIA_AEO_OilForecast_2026!Z$16)</f>
        <v>5.0987855805802695</v>
      </c>
      <c r="AC60" s="447">
        <f>AB60*(1+EIA_AEO_OilForecast_2026!AA$16)</f>
        <v>5.1618824555527842</v>
      </c>
      <c r="AD60" s="447">
        <f>AC60*(1+EIA_AEO_OilForecast_2026!AB$16)</f>
        <v>5.2611981352674801</v>
      </c>
      <c r="AE60" s="511">
        <f t="shared" si="28"/>
        <v>5.2611981352674801</v>
      </c>
      <c r="AF60" s="511">
        <f t="shared" si="28"/>
        <v>5.2611981352674801</v>
      </c>
      <c r="AG60" s="511">
        <f t="shared" si="28"/>
        <v>5.2611981352674801</v>
      </c>
      <c r="AH60" s="511">
        <f t="shared" si="28"/>
        <v>5.2611981352674801</v>
      </c>
      <c r="AI60" s="511">
        <f t="shared" si="28"/>
        <v>5.2611981352674801</v>
      </c>
      <c r="AJ60" s="511">
        <f t="shared" si="28"/>
        <v>5.2611981352674801</v>
      </c>
      <c r="AK60" s="511">
        <f t="shared" si="28"/>
        <v>5.2611981352674801</v>
      </c>
      <c r="AL60" s="511">
        <f t="shared" si="28"/>
        <v>5.2611981352674801</v>
      </c>
      <c r="AM60" s="511">
        <f t="shared" si="28"/>
        <v>5.2611981352674801</v>
      </c>
      <c r="AN60" s="511">
        <f t="shared" si="28"/>
        <v>5.2611981352674801</v>
      </c>
      <c r="AO60" s="511">
        <f t="shared" si="29"/>
        <v>5.2611981352674801</v>
      </c>
      <c r="AP60" s="511">
        <f t="shared" si="29"/>
        <v>5.2611981352674801</v>
      </c>
      <c r="AQ60" s="511">
        <f t="shared" si="29"/>
        <v>5.2611981352674801</v>
      </c>
      <c r="AR60" s="511">
        <f t="shared" si="29"/>
        <v>5.2611981352674801</v>
      </c>
      <c r="AS60" s="511">
        <f t="shared" si="29"/>
        <v>5.2611981352674801</v>
      </c>
      <c r="AT60" s="511">
        <f t="shared" si="29"/>
        <v>5.2611981352674801</v>
      </c>
      <c r="AU60" s="511">
        <f t="shared" si="29"/>
        <v>5.2611981352674801</v>
      </c>
      <c r="AV60" s="511">
        <f t="shared" si="29"/>
        <v>5.2611981352674801</v>
      </c>
      <c r="AW60" s="511">
        <f t="shared" si="29"/>
        <v>5.2611981352674801</v>
      </c>
      <c r="AX60" s="511">
        <f t="shared" si="29"/>
        <v>5.2611981352674801</v>
      </c>
      <c r="AY60" s="511">
        <f t="shared" si="30"/>
        <v>5.2611981352674801</v>
      </c>
      <c r="AZ60" s="511">
        <f t="shared" si="30"/>
        <v>5.2611981352674801</v>
      </c>
      <c r="BA60" s="511">
        <f t="shared" si="30"/>
        <v>5.2611981352674801</v>
      </c>
      <c r="BB60" s="511">
        <f t="shared" si="30"/>
        <v>5.2611981352674801</v>
      </c>
      <c r="BC60" s="511">
        <f t="shared" si="30"/>
        <v>5.2611981352674801</v>
      </c>
      <c r="BD60" s="511">
        <f t="shared" si="30"/>
        <v>5.2611981352674801</v>
      </c>
      <c r="BE60" s="511">
        <f t="shared" si="30"/>
        <v>5.2611981352674801</v>
      </c>
      <c r="BF60" s="511">
        <f t="shared" si="30"/>
        <v>5.2611981352674801</v>
      </c>
      <c r="BG60" s="511">
        <f t="shared" si="30"/>
        <v>5.2611981352674801</v>
      </c>
      <c r="BH60" s="511">
        <f t="shared" si="30"/>
        <v>5.2611981352674801</v>
      </c>
      <c r="BI60" s="511">
        <f t="shared" si="31"/>
        <v>5.2611981352674801</v>
      </c>
      <c r="BJ60" s="511">
        <f t="shared" si="31"/>
        <v>5.2611981352674801</v>
      </c>
      <c r="BK60" s="511">
        <f t="shared" si="31"/>
        <v>5.2611981352674801</v>
      </c>
      <c r="BL60" s="511">
        <f t="shared" si="31"/>
        <v>5.2611981352674801</v>
      </c>
      <c r="BM60" s="512">
        <f t="shared" si="31"/>
        <v>5.2611981352674801</v>
      </c>
      <c r="BN60" s="512">
        <f t="shared" si="31"/>
        <v>5.2611981352674801</v>
      </c>
      <c r="BO60" s="512">
        <f t="shared" si="31"/>
        <v>5.2611981352674801</v>
      </c>
      <c r="BP60" s="512">
        <f t="shared" si="31"/>
        <v>5.2611981352674801</v>
      </c>
      <c r="BQ60" s="512">
        <f t="shared" si="31"/>
        <v>5.2611981352674801</v>
      </c>
      <c r="BR60" s="512">
        <f t="shared" si="31"/>
        <v>5.2611981352674801</v>
      </c>
    </row>
    <row r="61" spans="1:70" s="2" customFormat="1">
      <c r="A61" s="448">
        <v>0</v>
      </c>
      <c r="B61" s="494" t="s">
        <v>441</v>
      </c>
      <c r="C61" s="492" t="s">
        <v>531</v>
      </c>
      <c r="D61" s="492" t="s">
        <v>445</v>
      </c>
      <c r="E61" s="500">
        <v>5.28</v>
      </c>
      <c r="F61" s="445">
        <f>E61*(1+EIA_AEO_OilForecast_2026!D$16)</f>
        <v>4.0431638661280216</v>
      </c>
      <c r="G61" s="445">
        <f>F61*(1+EIA_AEO_OilForecast_2026!E$16)</f>
        <v>4.6008129839375123</v>
      </c>
      <c r="H61" s="445">
        <f>G61*(1+EIA_AEO_OilForecast_2026!F$16)</f>
        <v>4.9302692295878972</v>
      </c>
      <c r="I61" s="445">
        <f>H61*(1+EIA_AEO_OilForecast_2026!G$16)</f>
        <v>5.1406384149641555</v>
      </c>
      <c r="J61" s="445">
        <f>I61*(1+EIA_AEO_OilForecast_2026!H$16)</f>
        <v>5.2775668300991523</v>
      </c>
      <c r="K61" s="445">
        <f>J61*(1+EIA_AEO_OilForecast_2026!I$16)</f>
        <v>5.2111620882684626</v>
      </c>
      <c r="L61" s="445">
        <f>K61*(1+EIA_AEO_OilForecast_2026!J$16)</f>
        <v>5.2659118149791952</v>
      </c>
      <c r="M61" s="445">
        <f>L61*(1+EIA_AEO_OilForecast_2026!K$16)</f>
        <v>5.3782445635363532</v>
      </c>
      <c r="N61" s="445">
        <f>M61*(1+EIA_AEO_OilForecast_2026!L$16)</f>
        <v>5.4822866070046699</v>
      </c>
      <c r="O61" s="445">
        <f>N61*(1+EIA_AEO_OilForecast_2026!M$16)</f>
        <v>5.528872465975665</v>
      </c>
      <c r="P61" s="445">
        <f>O61*(1+EIA_AEO_OilForecast_2026!N$16)</f>
        <v>5.6044253820028844</v>
      </c>
      <c r="Q61" s="445">
        <f>P61*(1+EIA_AEO_OilForecast_2026!O$16)</f>
        <v>5.6846072534257113</v>
      </c>
      <c r="R61" s="445">
        <f>Q61*(1+EIA_AEO_OilForecast_2026!P$16)</f>
        <v>5.7532379299485212</v>
      </c>
      <c r="S61" s="445">
        <f>R61*(1+EIA_AEO_OilForecast_2026!Q$16)</f>
        <v>5.7903589671044875</v>
      </c>
      <c r="T61" s="445">
        <f>S61*(1+EIA_AEO_OilForecast_2026!R$16)</f>
        <v>5.845485234597291</v>
      </c>
      <c r="U61" s="445">
        <f>T61*(1+EIA_AEO_OilForecast_2026!S$16)</f>
        <v>5.9200371486444485</v>
      </c>
      <c r="V61" s="445">
        <f>U61*(1+EIA_AEO_OilForecast_2026!T$16)</f>
        <v>5.9503182082189081</v>
      </c>
      <c r="W61" s="445">
        <f>V61*(1+EIA_AEO_OilForecast_2026!U$16)</f>
        <v>6.0207297135416411</v>
      </c>
      <c r="X61" s="445">
        <f>W61*(1+EIA_AEO_OilForecast_2026!V$16)</f>
        <v>6.0979960279058743</v>
      </c>
      <c r="Y61" s="445">
        <f>X61*(1+EIA_AEO_OilForecast_2026!W$16)</f>
        <v>6.267747760741031</v>
      </c>
      <c r="Z61" s="445">
        <f>Y61*(1+EIA_AEO_OilForecast_2026!X$16)</f>
        <v>6.3658006499447115</v>
      </c>
      <c r="AA61" s="445">
        <f>Z61*(1+EIA_AEO_OilForecast_2026!Y$16)</f>
        <v>6.4623077444139003</v>
      </c>
      <c r="AB61" s="445">
        <f>AA61*(1+EIA_AEO_OilForecast_2026!Z$16)</f>
        <v>6.5662409427960524</v>
      </c>
      <c r="AC61" s="445">
        <f>AB61*(1+EIA_AEO_OilForecast_2026!AA$16)</f>
        <v>6.6474974061752912</v>
      </c>
      <c r="AD61" s="445">
        <f>AC61*(1+EIA_AEO_OilForecast_2026!AB$16)</f>
        <v>6.7753966229786071</v>
      </c>
      <c r="AE61" s="509">
        <f t="shared" si="28"/>
        <v>6.7753966229786071</v>
      </c>
      <c r="AF61" s="509">
        <f t="shared" si="28"/>
        <v>6.7753966229786071</v>
      </c>
      <c r="AG61" s="509">
        <f t="shared" si="28"/>
        <v>6.7753966229786071</v>
      </c>
      <c r="AH61" s="509">
        <f t="shared" si="28"/>
        <v>6.7753966229786071</v>
      </c>
      <c r="AI61" s="509">
        <f t="shared" si="28"/>
        <v>6.7753966229786071</v>
      </c>
      <c r="AJ61" s="509">
        <f t="shared" si="28"/>
        <v>6.7753966229786071</v>
      </c>
      <c r="AK61" s="509">
        <f t="shared" si="28"/>
        <v>6.7753966229786071</v>
      </c>
      <c r="AL61" s="509">
        <f t="shared" si="28"/>
        <v>6.7753966229786071</v>
      </c>
      <c r="AM61" s="509">
        <f t="shared" si="28"/>
        <v>6.7753966229786071</v>
      </c>
      <c r="AN61" s="509">
        <f t="shared" si="28"/>
        <v>6.7753966229786071</v>
      </c>
      <c r="AO61" s="509">
        <f t="shared" si="29"/>
        <v>6.7753966229786071</v>
      </c>
      <c r="AP61" s="509">
        <f t="shared" si="29"/>
        <v>6.7753966229786071</v>
      </c>
      <c r="AQ61" s="509">
        <f t="shared" si="29"/>
        <v>6.7753966229786071</v>
      </c>
      <c r="AR61" s="509">
        <f t="shared" si="29"/>
        <v>6.7753966229786071</v>
      </c>
      <c r="AS61" s="509">
        <f t="shared" si="29"/>
        <v>6.7753966229786071</v>
      </c>
      <c r="AT61" s="509">
        <f t="shared" si="29"/>
        <v>6.7753966229786071</v>
      </c>
      <c r="AU61" s="509">
        <f t="shared" si="29"/>
        <v>6.7753966229786071</v>
      </c>
      <c r="AV61" s="509">
        <f t="shared" si="29"/>
        <v>6.7753966229786071</v>
      </c>
      <c r="AW61" s="509">
        <f t="shared" si="29"/>
        <v>6.7753966229786071</v>
      </c>
      <c r="AX61" s="509">
        <f t="shared" si="29"/>
        <v>6.7753966229786071</v>
      </c>
      <c r="AY61" s="509">
        <f t="shared" si="30"/>
        <v>6.7753966229786071</v>
      </c>
      <c r="AZ61" s="509">
        <f t="shared" si="30"/>
        <v>6.7753966229786071</v>
      </c>
      <c r="BA61" s="509">
        <f t="shared" si="30"/>
        <v>6.7753966229786071</v>
      </c>
      <c r="BB61" s="509">
        <f t="shared" si="30"/>
        <v>6.7753966229786071</v>
      </c>
      <c r="BC61" s="509">
        <f t="shared" si="30"/>
        <v>6.7753966229786071</v>
      </c>
      <c r="BD61" s="509">
        <f t="shared" si="30"/>
        <v>6.7753966229786071</v>
      </c>
      <c r="BE61" s="509">
        <f t="shared" si="30"/>
        <v>6.7753966229786071</v>
      </c>
      <c r="BF61" s="509">
        <f t="shared" si="30"/>
        <v>6.7753966229786071</v>
      </c>
      <c r="BG61" s="509">
        <f t="shared" si="30"/>
        <v>6.7753966229786071</v>
      </c>
      <c r="BH61" s="509">
        <f t="shared" si="30"/>
        <v>6.7753966229786071</v>
      </c>
      <c r="BI61" s="509">
        <f t="shared" si="31"/>
        <v>6.7753966229786071</v>
      </c>
      <c r="BJ61" s="509">
        <f t="shared" si="31"/>
        <v>6.7753966229786071</v>
      </c>
      <c r="BK61" s="509">
        <f t="shared" si="31"/>
        <v>6.7753966229786071</v>
      </c>
      <c r="BL61" s="509">
        <f t="shared" si="31"/>
        <v>6.7753966229786071</v>
      </c>
      <c r="BM61" s="510">
        <f t="shared" si="31"/>
        <v>6.7753966229786071</v>
      </c>
      <c r="BN61" s="510">
        <f t="shared" si="31"/>
        <v>6.7753966229786071</v>
      </c>
      <c r="BO61" s="510">
        <f t="shared" si="31"/>
        <v>6.7753966229786071</v>
      </c>
      <c r="BP61" s="510">
        <f t="shared" si="31"/>
        <v>6.7753966229786071</v>
      </c>
      <c r="BQ61" s="510">
        <f t="shared" si="31"/>
        <v>6.7753966229786071</v>
      </c>
      <c r="BR61" s="510">
        <f t="shared" si="31"/>
        <v>6.7753966229786071</v>
      </c>
    </row>
    <row r="62" spans="1:70" s="2" customFormat="1">
      <c r="A62" s="446">
        <v>0</v>
      </c>
      <c r="B62" s="493" t="s">
        <v>532</v>
      </c>
      <c r="C62" s="491" t="s">
        <v>533</v>
      </c>
      <c r="D62" s="491" t="s">
        <v>445</v>
      </c>
      <c r="E62" s="501">
        <v>4.07</v>
      </c>
      <c r="F62" s="447">
        <f>E62*(1+EIA_AEO_OilForecast_2026!D$16)</f>
        <v>3.1166054801403504</v>
      </c>
      <c r="G62" s="447">
        <f>F62*(1+EIA_AEO_OilForecast_2026!E$16)</f>
        <v>3.5464600084518327</v>
      </c>
      <c r="H62" s="447">
        <f>G62*(1+EIA_AEO_OilForecast_2026!F$16)</f>
        <v>3.8004158644740045</v>
      </c>
      <c r="I62" s="447">
        <f>H62*(1+EIA_AEO_OilForecast_2026!G$16)</f>
        <v>3.9625754448682033</v>
      </c>
      <c r="J62" s="447">
        <f>I62*(1+EIA_AEO_OilForecast_2026!H$16)</f>
        <v>4.0681244315347636</v>
      </c>
      <c r="K62" s="447">
        <f>J62*(1+EIA_AEO_OilForecast_2026!I$16)</f>
        <v>4.0169374430402733</v>
      </c>
      <c r="L62" s="447">
        <f>K62*(1+EIA_AEO_OilForecast_2026!J$16)</f>
        <v>4.0591403573797962</v>
      </c>
      <c r="M62" s="447">
        <f>L62*(1+EIA_AEO_OilForecast_2026!K$16)</f>
        <v>4.1457301843926055</v>
      </c>
      <c r="N62" s="447">
        <f>M62*(1+EIA_AEO_OilForecast_2026!L$16)</f>
        <v>4.2259292595661</v>
      </c>
      <c r="O62" s="447">
        <f>N62*(1+EIA_AEO_OilForecast_2026!M$16)</f>
        <v>4.2618391925229089</v>
      </c>
      <c r="P62" s="447">
        <f>O62*(1+EIA_AEO_OilForecast_2026!N$16)</f>
        <v>4.3200778986272237</v>
      </c>
      <c r="Q62" s="447">
        <f>P62*(1+EIA_AEO_OilForecast_2026!O$16)</f>
        <v>4.3818847578489866</v>
      </c>
      <c r="R62" s="447">
        <f>Q62*(1+EIA_AEO_OilForecast_2026!P$16)</f>
        <v>4.4347875710019862</v>
      </c>
      <c r="S62" s="447">
        <f>R62*(1+EIA_AEO_OilForecast_2026!Q$16)</f>
        <v>4.4634017038097102</v>
      </c>
      <c r="T62" s="447">
        <f>S62*(1+EIA_AEO_OilForecast_2026!R$16)</f>
        <v>4.505894868335413</v>
      </c>
      <c r="U62" s="447">
        <f>T62*(1+EIA_AEO_OilForecast_2026!S$16)</f>
        <v>4.5633619687467641</v>
      </c>
      <c r="V62" s="447">
        <f>U62*(1+EIA_AEO_OilForecast_2026!T$16)</f>
        <v>4.5867036188354104</v>
      </c>
      <c r="W62" s="447">
        <f>V62*(1+EIA_AEO_OilForecast_2026!U$16)</f>
        <v>4.6409791541883507</v>
      </c>
      <c r="X62" s="447">
        <f>W62*(1+EIA_AEO_OilForecast_2026!V$16)</f>
        <v>4.7005386048441142</v>
      </c>
      <c r="Y62" s="447">
        <f>X62*(1+EIA_AEO_OilForecast_2026!W$16)</f>
        <v>4.8313888989045477</v>
      </c>
      <c r="Z62" s="447">
        <f>Y62*(1+EIA_AEO_OilForecast_2026!X$16)</f>
        <v>4.9069713343323844</v>
      </c>
      <c r="AA62" s="447">
        <f>Z62*(1+EIA_AEO_OilForecast_2026!Y$16)</f>
        <v>4.9813622196523841</v>
      </c>
      <c r="AB62" s="447">
        <f>AA62*(1+EIA_AEO_OilForecast_2026!Z$16)</f>
        <v>5.0614773934052932</v>
      </c>
      <c r="AC62" s="447">
        <f>AB62*(1+EIA_AEO_OilForecast_2026!AA$16)</f>
        <v>5.1241125839267898</v>
      </c>
      <c r="AD62" s="447">
        <f>AC62*(1+EIA_AEO_OilForecast_2026!AB$16)</f>
        <v>5.2227015635460123</v>
      </c>
      <c r="AE62" s="511">
        <f t="shared" ref="AE62:AN71" si="32">$AD62</f>
        <v>5.2227015635460123</v>
      </c>
      <c r="AF62" s="511">
        <f t="shared" si="32"/>
        <v>5.2227015635460123</v>
      </c>
      <c r="AG62" s="511">
        <f t="shared" si="32"/>
        <v>5.2227015635460123</v>
      </c>
      <c r="AH62" s="511">
        <f t="shared" si="32"/>
        <v>5.2227015635460123</v>
      </c>
      <c r="AI62" s="511">
        <f t="shared" si="32"/>
        <v>5.2227015635460123</v>
      </c>
      <c r="AJ62" s="511">
        <f t="shared" si="32"/>
        <v>5.2227015635460123</v>
      </c>
      <c r="AK62" s="511">
        <f t="shared" si="32"/>
        <v>5.2227015635460123</v>
      </c>
      <c r="AL62" s="511">
        <f t="shared" si="32"/>
        <v>5.2227015635460123</v>
      </c>
      <c r="AM62" s="511">
        <f t="shared" si="32"/>
        <v>5.2227015635460123</v>
      </c>
      <c r="AN62" s="511">
        <f t="shared" si="32"/>
        <v>5.2227015635460123</v>
      </c>
      <c r="AO62" s="511">
        <f t="shared" ref="AO62:AX71" si="33">$AD62</f>
        <v>5.2227015635460123</v>
      </c>
      <c r="AP62" s="511">
        <f t="shared" si="33"/>
        <v>5.2227015635460123</v>
      </c>
      <c r="AQ62" s="511">
        <f t="shared" si="33"/>
        <v>5.2227015635460123</v>
      </c>
      <c r="AR62" s="511">
        <f t="shared" si="33"/>
        <v>5.2227015635460123</v>
      </c>
      <c r="AS62" s="511">
        <f t="shared" si="33"/>
        <v>5.2227015635460123</v>
      </c>
      <c r="AT62" s="511">
        <f t="shared" si="33"/>
        <v>5.2227015635460123</v>
      </c>
      <c r="AU62" s="511">
        <f t="shared" si="33"/>
        <v>5.2227015635460123</v>
      </c>
      <c r="AV62" s="511">
        <f t="shared" si="33"/>
        <v>5.2227015635460123</v>
      </c>
      <c r="AW62" s="511">
        <f t="shared" si="33"/>
        <v>5.2227015635460123</v>
      </c>
      <c r="AX62" s="511">
        <f t="shared" si="33"/>
        <v>5.2227015635460123</v>
      </c>
      <c r="AY62" s="511">
        <f t="shared" ref="AY62:BH71" si="34">$AD62</f>
        <v>5.2227015635460123</v>
      </c>
      <c r="AZ62" s="511">
        <f t="shared" si="34"/>
        <v>5.2227015635460123</v>
      </c>
      <c r="BA62" s="511">
        <f t="shared" si="34"/>
        <v>5.2227015635460123</v>
      </c>
      <c r="BB62" s="511">
        <f t="shared" si="34"/>
        <v>5.2227015635460123</v>
      </c>
      <c r="BC62" s="511">
        <f t="shared" si="34"/>
        <v>5.2227015635460123</v>
      </c>
      <c r="BD62" s="511">
        <f t="shared" si="34"/>
        <v>5.2227015635460123</v>
      </c>
      <c r="BE62" s="511">
        <f t="shared" si="34"/>
        <v>5.2227015635460123</v>
      </c>
      <c r="BF62" s="511">
        <f t="shared" si="34"/>
        <v>5.2227015635460123</v>
      </c>
      <c r="BG62" s="511">
        <f t="shared" si="34"/>
        <v>5.2227015635460123</v>
      </c>
      <c r="BH62" s="511">
        <f t="shared" si="34"/>
        <v>5.2227015635460123</v>
      </c>
      <c r="BI62" s="511">
        <f t="shared" ref="BI62:BR71" si="35">$AD62</f>
        <v>5.2227015635460123</v>
      </c>
      <c r="BJ62" s="511">
        <f t="shared" si="35"/>
        <v>5.2227015635460123</v>
      </c>
      <c r="BK62" s="511">
        <f t="shared" si="35"/>
        <v>5.2227015635460123</v>
      </c>
      <c r="BL62" s="511">
        <f t="shared" si="35"/>
        <v>5.2227015635460123</v>
      </c>
      <c r="BM62" s="512">
        <f t="shared" si="35"/>
        <v>5.2227015635460123</v>
      </c>
      <c r="BN62" s="512">
        <f t="shared" si="35"/>
        <v>5.2227015635460123</v>
      </c>
      <c r="BO62" s="512">
        <f t="shared" si="35"/>
        <v>5.2227015635460123</v>
      </c>
      <c r="BP62" s="512">
        <f t="shared" si="35"/>
        <v>5.2227015635460123</v>
      </c>
      <c r="BQ62" s="512">
        <f t="shared" si="35"/>
        <v>5.2227015635460123</v>
      </c>
      <c r="BR62" s="512">
        <f t="shared" si="35"/>
        <v>5.2227015635460123</v>
      </c>
    </row>
    <row r="63" spans="1:70" s="2" customFormat="1">
      <c r="A63" s="448">
        <v>0</v>
      </c>
      <c r="B63" s="494" t="s">
        <v>441</v>
      </c>
      <c r="C63" s="492" t="s">
        <v>534</v>
      </c>
      <c r="D63" s="492" t="s">
        <v>445</v>
      </c>
      <c r="E63" s="500">
        <v>4.26</v>
      </c>
      <c r="F63" s="445">
        <f>E63*(1+EIA_AEO_OilForecast_2026!D$16)</f>
        <v>3.2620981192623812</v>
      </c>
      <c r="G63" s="445">
        <f>F63*(1+EIA_AEO_OilForecast_2026!E$16)</f>
        <v>3.7120195665859472</v>
      </c>
      <c r="H63" s="445">
        <f>G63*(1+EIA_AEO_OilForecast_2026!F$16)</f>
        <v>3.9778308556902351</v>
      </c>
      <c r="I63" s="445">
        <f>H63*(1+EIA_AEO_OilForecast_2026!G$16)</f>
        <v>4.1475605393460793</v>
      </c>
      <c r="J63" s="445">
        <f>I63*(1+EIA_AEO_OilForecast_2026!H$16)</f>
        <v>4.2580368742845423</v>
      </c>
      <c r="K63" s="445">
        <f>J63*(1+EIA_AEO_OilForecast_2026!I$16)</f>
        <v>4.2044603212165992</v>
      </c>
      <c r="L63" s="445">
        <f>K63*(1+EIA_AEO_OilForecast_2026!J$16)</f>
        <v>4.2486333961763947</v>
      </c>
      <c r="M63" s="445">
        <f>L63*(1+EIA_AEO_OilForecast_2026!K$16)</f>
        <v>4.3392655001259195</v>
      </c>
      <c r="N63" s="445">
        <f>M63*(1+EIA_AEO_OilForecast_2026!L$16)</f>
        <v>4.4232085124696754</v>
      </c>
      <c r="O63" s="445">
        <f>N63*(1+EIA_AEO_OilForecast_2026!M$16)</f>
        <v>4.460794830503092</v>
      </c>
      <c r="P63" s="445">
        <f>O63*(1+EIA_AEO_OilForecast_2026!N$16)</f>
        <v>4.5217522968432347</v>
      </c>
      <c r="Q63" s="445">
        <f>P63*(1+EIA_AEO_OilForecast_2026!O$16)</f>
        <v>4.5864444885593789</v>
      </c>
      <c r="R63" s="445">
        <f>Q63*(1+EIA_AEO_OilForecast_2026!P$16)</f>
        <v>4.6418169662084638</v>
      </c>
      <c r="S63" s="445">
        <f>R63*(1+EIA_AEO_OilForecast_2026!Q$16)</f>
        <v>4.6717668939138459</v>
      </c>
      <c r="T63" s="445">
        <f>S63*(1+EIA_AEO_OilForecast_2026!R$16)</f>
        <v>4.716243768822812</v>
      </c>
      <c r="U63" s="445">
        <f>T63*(1+EIA_AEO_OilForecast_2026!S$16)</f>
        <v>4.7763936085654057</v>
      </c>
      <c r="V63" s="445">
        <f>U63*(1+EIA_AEO_OilForecast_2026!T$16)</f>
        <v>4.8008249179947997</v>
      </c>
      <c r="W63" s="445">
        <f>V63*(1+EIA_AEO_OilForecast_2026!U$16)</f>
        <v>4.857634200698369</v>
      </c>
      <c r="X63" s="445">
        <f>W63*(1+EIA_AEO_OilForecast_2026!V$16)</f>
        <v>4.9199740679695116</v>
      </c>
      <c r="Y63" s="445">
        <f>X63*(1+EIA_AEO_OilForecast_2026!W$16)</f>
        <v>5.0569328524160584</v>
      </c>
      <c r="Z63" s="445">
        <f>Y63*(1+EIA_AEO_OilForecast_2026!X$16)</f>
        <v>5.136043706205391</v>
      </c>
      <c r="AA63" s="445">
        <f>Z63*(1+EIA_AEO_OilForecast_2026!Y$16)</f>
        <v>5.2139073846975776</v>
      </c>
      <c r="AB63" s="445">
        <f>AA63*(1+EIA_AEO_OilForecast_2026!Z$16)</f>
        <v>5.2977625788468137</v>
      </c>
      <c r="AC63" s="445">
        <f>AB63*(1+EIA_AEO_OilForecast_2026!AA$16)</f>
        <v>5.3633217708914263</v>
      </c>
      <c r="AD63" s="445">
        <f>AC63*(1+EIA_AEO_OilForecast_2026!AB$16)</f>
        <v>5.4665131844486465</v>
      </c>
      <c r="AE63" s="509">
        <f t="shared" si="32"/>
        <v>5.4665131844486465</v>
      </c>
      <c r="AF63" s="509">
        <f t="shared" si="32"/>
        <v>5.4665131844486465</v>
      </c>
      <c r="AG63" s="509">
        <f t="shared" si="32"/>
        <v>5.4665131844486465</v>
      </c>
      <c r="AH63" s="509">
        <f t="shared" si="32"/>
        <v>5.4665131844486465</v>
      </c>
      <c r="AI63" s="509">
        <f t="shared" si="32"/>
        <v>5.4665131844486465</v>
      </c>
      <c r="AJ63" s="509">
        <f t="shared" si="32"/>
        <v>5.4665131844486465</v>
      </c>
      <c r="AK63" s="509">
        <f t="shared" si="32"/>
        <v>5.4665131844486465</v>
      </c>
      <c r="AL63" s="509">
        <f t="shared" si="32"/>
        <v>5.4665131844486465</v>
      </c>
      <c r="AM63" s="509">
        <f t="shared" si="32"/>
        <v>5.4665131844486465</v>
      </c>
      <c r="AN63" s="509">
        <f t="shared" si="32"/>
        <v>5.4665131844486465</v>
      </c>
      <c r="AO63" s="509">
        <f t="shared" si="33"/>
        <v>5.4665131844486465</v>
      </c>
      <c r="AP63" s="509">
        <f t="shared" si="33"/>
        <v>5.4665131844486465</v>
      </c>
      <c r="AQ63" s="509">
        <f t="shared" si="33"/>
        <v>5.4665131844486465</v>
      </c>
      <c r="AR63" s="509">
        <f t="shared" si="33"/>
        <v>5.4665131844486465</v>
      </c>
      <c r="AS63" s="509">
        <f t="shared" si="33"/>
        <v>5.4665131844486465</v>
      </c>
      <c r="AT63" s="509">
        <f t="shared" si="33"/>
        <v>5.4665131844486465</v>
      </c>
      <c r="AU63" s="509">
        <f t="shared" si="33"/>
        <v>5.4665131844486465</v>
      </c>
      <c r="AV63" s="509">
        <f t="shared" si="33"/>
        <v>5.4665131844486465</v>
      </c>
      <c r="AW63" s="509">
        <f t="shared" si="33"/>
        <v>5.4665131844486465</v>
      </c>
      <c r="AX63" s="509">
        <f t="shared" si="33"/>
        <v>5.4665131844486465</v>
      </c>
      <c r="AY63" s="509">
        <f t="shared" si="34"/>
        <v>5.4665131844486465</v>
      </c>
      <c r="AZ63" s="509">
        <f t="shared" si="34"/>
        <v>5.4665131844486465</v>
      </c>
      <c r="BA63" s="509">
        <f t="shared" si="34"/>
        <v>5.4665131844486465</v>
      </c>
      <c r="BB63" s="509">
        <f t="shared" si="34"/>
        <v>5.4665131844486465</v>
      </c>
      <c r="BC63" s="509">
        <f t="shared" si="34"/>
        <v>5.4665131844486465</v>
      </c>
      <c r="BD63" s="509">
        <f t="shared" si="34"/>
        <v>5.4665131844486465</v>
      </c>
      <c r="BE63" s="509">
        <f t="shared" si="34"/>
        <v>5.4665131844486465</v>
      </c>
      <c r="BF63" s="509">
        <f t="shared" si="34"/>
        <v>5.4665131844486465</v>
      </c>
      <c r="BG63" s="509">
        <f t="shared" si="34"/>
        <v>5.4665131844486465</v>
      </c>
      <c r="BH63" s="509">
        <f t="shared" si="34"/>
        <v>5.4665131844486465</v>
      </c>
      <c r="BI63" s="509">
        <f t="shared" si="35"/>
        <v>5.4665131844486465</v>
      </c>
      <c r="BJ63" s="509">
        <f t="shared" si="35"/>
        <v>5.4665131844486465</v>
      </c>
      <c r="BK63" s="509">
        <f t="shared" si="35"/>
        <v>5.4665131844486465</v>
      </c>
      <c r="BL63" s="509">
        <f t="shared" si="35"/>
        <v>5.4665131844486465</v>
      </c>
      <c r="BM63" s="510">
        <f t="shared" si="35"/>
        <v>5.4665131844486465</v>
      </c>
      <c r="BN63" s="510">
        <f t="shared" si="35"/>
        <v>5.4665131844486465</v>
      </c>
      <c r="BO63" s="510">
        <f t="shared" si="35"/>
        <v>5.4665131844486465</v>
      </c>
      <c r="BP63" s="510">
        <f t="shared" si="35"/>
        <v>5.4665131844486465</v>
      </c>
      <c r="BQ63" s="510">
        <f t="shared" si="35"/>
        <v>5.4665131844486465</v>
      </c>
      <c r="BR63" s="510">
        <f t="shared" si="35"/>
        <v>5.4665131844486465</v>
      </c>
    </row>
    <row r="64" spans="1:70" s="2" customFormat="1">
      <c r="A64" s="446">
        <v>0</v>
      </c>
      <c r="B64" s="493" t="s">
        <v>441</v>
      </c>
      <c r="C64" s="491" t="s">
        <v>535</v>
      </c>
      <c r="D64" s="491" t="s">
        <v>445</v>
      </c>
      <c r="E64" s="501">
        <v>4.24</v>
      </c>
      <c r="F64" s="447">
        <f>E64*(1+EIA_AEO_OilForecast_2026!D$16)</f>
        <v>3.2467831046179572</v>
      </c>
      <c r="G64" s="447">
        <f>F64*(1+EIA_AEO_OilForecast_2026!E$16)</f>
        <v>3.6945922446770934</v>
      </c>
      <c r="H64" s="447">
        <f>G64*(1+EIA_AEO_OilForecast_2026!F$16)</f>
        <v>3.959155593456948</v>
      </c>
      <c r="I64" s="447">
        <f>H64*(1+EIA_AEO_OilForecast_2026!G$16)</f>
        <v>4.1280884241378821</v>
      </c>
      <c r="J64" s="447">
        <f>I64*(1+EIA_AEO_OilForecast_2026!H$16)</f>
        <v>4.2380460908371971</v>
      </c>
      <c r="K64" s="447">
        <f>J64*(1+EIA_AEO_OilForecast_2026!I$16)</f>
        <v>4.1847210708822491</v>
      </c>
      <c r="L64" s="447">
        <f>K64*(1+EIA_AEO_OilForecast_2026!J$16)</f>
        <v>4.2286867605135949</v>
      </c>
      <c r="M64" s="447">
        <f>L64*(1+EIA_AEO_OilForecast_2026!K$16)</f>
        <v>4.3188933616276763</v>
      </c>
      <c r="N64" s="447">
        <f>M64*(1+EIA_AEO_OilForecast_2026!L$16)</f>
        <v>4.4024422753219312</v>
      </c>
      <c r="O64" s="447">
        <f>N64*(1+EIA_AEO_OilForecast_2026!M$16)</f>
        <v>4.4398521317683368</v>
      </c>
      <c r="P64" s="447">
        <f>O64*(1+EIA_AEO_OilForecast_2026!N$16)</f>
        <v>4.5005234128204981</v>
      </c>
      <c r="Q64" s="447">
        <f>P64*(1+EIA_AEO_OilForecast_2026!O$16)</f>
        <v>4.5649118853267074</v>
      </c>
      <c r="R64" s="447">
        <f>Q64*(1+EIA_AEO_OilForecast_2026!P$16)</f>
        <v>4.620024398291994</v>
      </c>
      <c r="S64" s="447">
        <f>R64*(1+EIA_AEO_OilForecast_2026!Q$16)</f>
        <v>4.6498337160081489</v>
      </c>
      <c r="T64" s="447">
        <f>S64*(1+EIA_AEO_OilForecast_2026!R$16)</f>
        <v>4.6941017792978244</v>
      </c>
      <c r="U64" s="447">
        <f>T64*(1+EIA_AEO_OilForecast_2026!S$16)</f>
        <v>4.7539692254266024</v>
      </c>
      <c r="V64" s="447">
        <f>U64*(1+EIA_AEO_OilForecast_2026!T$16)</f>
        <v>4.7782858338727596</v>
      </c>
      <c r="W64" s="447">
        <f>V64*(1+EIA_AEO_OilForecast_2026!U$16)</f>
        <v>4.834828406328894</v>
      </c>
      <c r="X64" s="447">
        <f>W64*(1+EIA_AEO_OilForecast_2026!V$16)</f>
        <v>4.8968755981668393</v>
      </c>
      <c r="Y64" s="447">
        <f>X64*(1+EIA_AEO_OilForecast_2026!W$16)</f>
        <v>5.0331913836253745</v>
      </c>
      <c r="Z64" s="447">
        <f>Y64*(1+EIA_AEO_OilForecast_2026!X$16)</f>
        <v>5.1119308249556026</v>
      </c>
      <c r="AA64" s="447">
        <f>Z64*(1+EIA_AEO_OilForecast_2026!Y$16)</f>
        <v>5.1894289462717698</v>
      </c>
      <c r="AB64" s="447">
        <f>AA64*(1+EIA_AEO_OilForecast_2026!Z$16)</f>
        <v>5.2728904540634982</v>
      </c>
      <c r="AC64" s="447">
        <f>AB64*(1+EIA_AEO_OilForecast_2026!AA$16)</f>
        <v>5.338141856474099</v>
      </c>
      <c r="AD64" s="447">
        <f>AC64*(1+EIA_AEO_OilForecast_2026!AB$16)</f>
        <v>5.4408488033010043</v>
      </c>
      <c r="AE64" s="511">
        <f t="shared" si="32"/>
        <v>5.4408488033010043</v>
      </c>
      <c r="AF64" s="511">
        <f t="shared" si="32"/>
        <v>5.4408488033010043</v>
      </c>
      <c r="AG64" s="511">
        <f t="shared" si="32"/>
        <v>5.4408488033010043</v>
      </c>
      <c r="AH64" s="511">
        <f t="shared" si="32"/>
        <v>5.4408488033010043</v>
      </c>
      <c r="AI64" s="511">
        <f t="shared" si="32"/>
        <v>5.4408488033010043</v>
      </c>
      <c r="AJ64" s="511">
        <f t="shared" si="32"/>
        <v>5.4408488033010043</v>
      </c>
      <c r="AK64" s="511">
        <f t="shared" si="32"/>
        <v>5.4408488033010043</v>
      </c>
      <c r="AL64" s="511">
        <f t="shared" si="32"/>
        <v>5.4408488033010043</v>
      </c>
      <c r="AM64" s="511">
        <f t="shared" si="32"/>
        <v>5.4408488033010043</v>
      </c>
      <c r="AN64" s="511">
        <f t="shared" si="32"/>
        <v>5.4408488033010043</v>
      </c>
      <c r="AO64" s="511">
        <f t="shared" si="33"/>
        <v>5.4408488033010043</v>
      </c>
      <c r="AP64" s="511">
        <f t="shared" si="33"/>
        <v>5.4408488033010043</v>
      </c>
      <c r="AQ64" s="511">
        <f t="shared" si="33"/>
        <v>5.4408488033010043</v>
      </c>
      <c r="AR64" s="511">
        <f t="shared" si="33"/>
        <v>5.4408488033010043</v>
      </c>
      <c r="AS64" s="511">
        <f t="shared" si="33"/>
        <v>5.4408488033010043</v>
      </c>
      <c r="AT64" s="511">
        <f t="shared" si="33"/>
        <v>5.4408488033010043</v>
      </c>
      <c r="AU64" s="511">
        <f t="shared" si="33"/>
        <v>5.4408488033010043</v>
      </c>
      <c r="AV64" s="511">
        <f t="shared" si="33"/>
        <v>5.4408488033010043</v>
      </c>
      <c r="AW64" s="511">
        <f t="shared" si="33"/>
        <v>5.4408488033010043</v>
      </c>
      <c r="AX64" s="511">
        <f t="shared" si="33"/>
        <v>5.4408488033010043</v>
      </c>
      <c r="AY64" s="511">
        <f t="shared" si="34"/>
        <v>5.4408488033010043</v>
      </c>
      <c r="AZ64" s="511">
        <f t="shared" si="34"/>
        <v>5.4408488033010043</v>
      </c>
      <c r="BA64" s="511">
        <f t="shared" si="34"/>
        <v>5.4408488033010043</v>
      </c>
      <c r="BB64" s="511">
        <f t="shared" si="34"/>
        <v>5.4408488033010043</v>
      </c>
      <c r="BC64" s="511">
        <f t="shared" si="34"/>
        <v>5.4408488033010043</v>
      </c>
      <c r="BD64" s="511">
        <f t="shared" si="34"/>
        <v>5.4408488033010043</v>
      </c>
      <c r="BE64" s="511">
        <f t="shared" si="34"/>
        <v>5.4408488033010043</v>
      </c>
      <c r="BF64" s="511">
        <f t="shared" si="34"/>
        <v>5.4408488033010043</v>
      </c>
      <c r="BG64" s="511">
        <f t="shared" si="34"/>
        <v>5.4408488033010043</v>
      </c>
      <c r="BH64" s="511">
        <f t="shared" si="34"/>
        <v>5.4408488033010043</v>
      </c>
      <c r="BI64" s="511">
        <f t="shared" si="35"/>
        <v>5.4408488033010043</v>
      </c>
      <c r="BJ64" s="511">
        <f t="shared" si="35"/>
        <v>5.4408488033010043</v>
      </c>
      <c r="BK64" s="511">
        <f t="shared" si="35"/>
        <v>5.4408488033010043</v>
      </c>
      <c r="BL64" s="511">
        <f t="shared" si="35"/>
        <v>5.4408488033010043</v>
      </c>
      <c r="BM64" s="512">
        <f t="shared" si="35"/>
        <v>5.4408488033010043</v>
      </c>
      <c r="BN64" s="512">
        <f t="shared" si="35"/>
        <v>5.4408488033010043</v>
      </c>
      <c r="BO64" s="512">
        <f t="shared" si="35"/>
        <v>5.4408488033010043</v>
      </c>
      <c r="BP64" s="512">
        <f t="shared" si="35"/>
        <v>5.4408488033010043</v>
      </c>
      <c r="BQ64" s="512">
        <f t="shared" si="35"/>
        <v>5.4408488033010043</v>
      </c>
      <c r="BR64" s="512">
        <f t="shared" si="35"/>
        <v>5.4408488033010043</v>
      </c>
    </row>
    <row r="65" spans="1:70" s="2" customFormat="1">
      <c r="A65" s="448">
        <v>0</v>
      </c>
      <c r="B65" s="494" t="s">
        <v>536</v>
      </c>
      <c r="C65" s="492" t="s">
        <v>537</v>
      </c>
      <c r="D65" s="492" t="s">
        <v>445</v>
      </c>
      <c r="E65" s="500">
        <v>4.7300000000000004</v>
      </c>
      <c r="F65" s="445">
        <f>E65*(1+EIA_AEO_OilForecast_2026!D$16)</f>
        <v>3.6220009634063532</v>
      </c>
      <c r="G65" s="445">
        <f>F65*(1+EIA_AEO_OilForecast_2026!E$16)</f>
        <v>4.1215616314440213</v>
      </c>
      <c r="H65" s="445">
        <f>G65*(1+EIA_AEO_OilForecast_2026!F$16)</f>
        <v>4.4166995181724911</v>
      </c>
      <c r="I65" s="445">
        <f>H65*(1+EIA_AEO_OilForecast_2026!G$16)</f>
        <v>4.6051552467387218</v>
      </c>
      <c r="J65" s="445">
        <f>I65*(1+EIA_AEO_OilForecast_2026!H$16)</f>
        <v>4.727820285297156</v>
      </c>
      <c r="K65" s="445">
        <f>J65*(1+EIA_AEO_OilForecast_2026!I$16)</f>
        <v>4.6683327040738298</v>
      </c>
      <c r="L65" s="445">
        <f>K65*(1+EIA_AEO_OilForecast_2026!J$16)</f>
        <v>4.7173793342521941</v>
      </c>
      <c r="M65" s="445">
        <f>L65*(1+EIA_AEO_OilForecast_2026!K$16)</f>
        <v>4.8180107548346482</v>
      </c>
      <c r="N65" s="445">
        <f>M65*(1+EIA_AEO_OilForecast_2026!L$16)</f>
        <v>4.9112150854416825</v>
      </c>
      <c r="O65" s="445">
        <f>N65*(1+EIA_AEO_OilForecast_2026!M$16)</f>
        <v>4.9529482507698654</v>
      </c>
      <c r="P65" s="445">
        <f>O65*(1+EIA_AEO_OilForecast_2026!N$16)</f>
        <v>5.0206310713775828</v>
      </c>
      <c r="Q65" s="445">
        <f>P65*(1+EIA_AEO_OilForecast_2026!O$16)</f>
        <v>5.0924606645271986</v>
      </c>
      <c r="R65" s="445">
        <f>Q65*(1+EIA_AEO_OilForecast_2026!P$16)</f>
        <v>5.1539423122455492</v>
      </c>
      <c r="S65" s="445">
        <f>R65*(1+EIA_AEO_OilForecast_2026!Q$16)</f>
        <v>5.1871965746977686</v>
      </c>
      <c r="T65" s="445">
        <f>S65*(1+EIA_AEO_OilForecast_2026!R$16)</f>
        <v>5.2365805226600717</v>
      </c>
      <c r="U65" s="445">
        <f>T65*(1+EIA_AEO_OilForecast_2026!S$16)</f>
        <v>5.3033666123273173</v>
      </c>
      <c r="V65" s="445">
        <f>U65*(1+EIA_AEO_OilForecast_2026!T$16)</f>
        <v>5.3304933948627706</v>
      </c>
      <c r="W65" s="445">
        <f>V65*(1+EIA_AEO_OilForecast_2026!U$16)</f>
        <v>5.3935703683810523</v>
      </c>
      <c r="X65" s="445">
        <f>W65*(1+EIA_AEO_OilForecast_2026!V$16)</f>
        <v>5.4627881083323446</v>
      </c>
      <c r="Y65" s="445">
        <f>X65*(1+EIA_AEO_OilForecast_2026!W$16)</f>
        <v>5.6148573689971721</v>
      </c>
      <c r="Z65" s="445">
        <f>Y65*(1+EIA_AEO_OilForecast_2026!X$16)</f>
        <v>5.7026964155754687</v>
      </c>
      <c r="AA65" s="445">
        <f>Z65*(1+EIA_AEO_OilForecast_2026!Y$16)</f>
        <v>5.789150687704117</v>
      </c>
      <c r="AB65" s="445">
        <f>AA65*(1+EIA_AEO_OilForecast_2026!Z$16)</f>
        <v>5.882257511254795</v>
      </c>
      <c r="AC65" s="445">
        <f>AB65*(1+EIA_AEO_OilForecast_2026!AA$16)</f>
        <v>5.9550497596986958</v>
      </c>
      <c r="AD65" s="445">
        <f>AC65*(1+EIA_AEO_OilForecast_2026!AB$16)</f>
        <v>6.0696261414183326</v>
      </c>
      <c r="AE65" s="509">
        <f t="shared" si="32"/>
        <v>6.0696261414183326</v>
      </c>
      <c r="AF65" s="509">
        <f t="shared" si="32"/>
        <v>6.0696261414183326</v>
      </c>
      <c r="AG65" s="509">
        <f t="shared" si="32"/>
        <v>6.0696261414183326</v>
      </c>
      <c r="AH65" s="509">
        <f t="shared" si="32"/>
        <v>6.0696261414183326</v>
      </c>
      <c r="AI65" s="509">
        <f t="shared" si="32"/>
        <v>6.0696261414183326</v>
      </c>
      <c r="AJ65" s="509">
        <f t="shared" si="32"/>
        <v>6.0696261414183326</v>
      </c>
      <c r="AK65" s="509">
        <f t="shared" si="32"/>
        <v>6.0696261414183326</v>
      </c>
      <c r="AL65" s="509">
        <f t="shared" si="32"/>
        <v>6.0696261414183326</v>
      </c>
      <c r="AM65" s="509">
        <f t="shared" si="32"/>
        <v>6.0696261414183326</v>
      </c>
      <c r="AN65" s="509">
        <f t="shared" si="32"/>
        <v>6.0696261414183326</v>
      </c>
      <c r="AO65" s="509">
        <f t="shared" si="33"/>
        <v>6.0696261414183326</v>
      </c>
      <c r="AP65" s="509">
        <f t="shared" si="33"/>
        <v>6.0696261414183326</v>
      </c>
      <c r="AQ65" s="509">
        <f t="shared" si="33"/>
        <v>6.0696261414183326</v>
      </c>
      <c r="AR65" s="509">
        <f t="shared" si="33"/>
        <v>6.0696261414183326</v>
      </c>
      <c r="AS65" s="509">
        <f t="shared" si="33"/>
        <v>6.0696261414183326</v>
      </c>
      <c r="AT65" s="509">
        <f t="shared" si="33"/>
        <v>6.0696261414183326</v>
      </c>
      <c r="AU65" s="509">
        <f t="shared" si="33"/>
        <v>6.0696261414183326</v>
      </c>
      <c r="AV65" s="509">
        <f t="shared" si="33"/>
        <v>6.0696261414183326</v>
      </c>
      <c r="AW65" s="509">
        <f t="shared" si="33"/>
        <v>6.0696261414183326</v>
      </c>
      <c r="AX65" s="509">
        <f t="shared" si="33"/>
        <v>6.0696261414183326</v>
      </c>
      <c r="AY65" s="509">
        <f t="shared" si="34"/>
        <v>6.0696261414183326</v>
      </c>
      <c r="AZ65" s="509">
        <f t="shared" si="34"/>
        <v>6.0696261414183326</v>
      </c>
      <c r="BA65" s="509">
        <f t="shared" si="34"/>
        <v>6.0696261414183326</v>
      </c>
      <c r="BB65" s="509">
        <f t="shared" si="34"/>
        <v>6.0696261414183326</v>
      </c>
      <c r="BC65" s="509">
        <f t="shared" si="34"/>
        <v>6.0696261414183326</v>
      </c>
      <c r="BD65" s="509">
        <f t="shared" si="34"/>
        <v>6.0696261414183326</v>
      </c>
      <c r="BE65" s="509">
        <f t="shared" si="34"/>
        <v>6.0696261414183326</v>
      </c>
      <c r="BF65" s="509">
        <f t="shared" si="34"/>
        <v>6.0696261414183326</v>
      </c>
      <c r="BG65" s="509">
        <f t="shared" si="34"/>
        <v>6.0696261414183326</v>
      </c>
      <c r="BH65" s="509">
        <f t="shared" si="34"/>
        <v>6.0696261414183326</v>
      </c>
      <c r="BI65" s="509">
        <f t="shared" si="35"/>
        <v>6.0696261414183326</v>
      </c>
      <c r="BJ65" s="509">
        <f t="shared" si="35"/>
        <v>6.0696261414183326</v>
      </c>
      <c r="BK65" s="509">
        <f t="shared" si="35"/>
        <v>6.0696261414183326</v>
      </c>
      <c r="BL65" s="509">
        <f t="shared" si="35"/>
        <v>6.0696261414183326</v>
      </c>
      <c r="BM65" s="510">
        <f t="shared" si="35"/>
        <v>6.0696261414183326</v>
      </c>
      <c r="BN65" s="510">
        <f t="shared" si="35"/>
        <v>6.0696261414183326</v>
      </c>
      <c r="BO65" s="510">
        <f t="shared" si="35"/>
        <v>6.0696261414183326</v>
      </c>
      <c r="BP65" s="510">
        <f t="shared" si="35"/>
        <v>6.0696261414183326</v>
      </c>
      <c r="BQ65" s="510">
        <f t="shared" si="35"/>
        <v>6.0696261414183326</v>
      </c>
      <c r="BR65" s="510">
        <f t="shared" si="35"/>
        <v>6.0696261414183326</v>
      </c>
    </row>
    <row r="66" spans="1:70" s="2" customFormat="1">
      <c r="A66" s="446">
        <v>0</v>
      </c>
      <c r="B66" s="493" t="s">
        <v>443</v>
      </c>
      <c r="C66" s="491" t="s">
        <v>490</v>
      </c>
      <c r="D66" s="491" t="s">
        <v>445</v>
      </c>
      <c r="E66" s="501">
        <v>3.66</v>
      </c>
      <c r="F66" s="447">
        <f>E66*(1+EIA_AEO_OilForecast_2026!D$16)</f>
        <v>2.8026476799296516</v>
      </c>
      <c r="G66" s="447">
        <f>F66*(1+EIA_AEO_OilForecast_2026!E$16)</f>
        <v>3.1891999093203212</v>
      </c>
      <c r="H66" s="447">
        <f>G66*(1+EIA_AEO_OilForecast_2026!F$16)</f>
        <v>3.4175729886916106</v>
      </c>
      <c r="I66" s="447">
        <f>H66*(1+EIA_AEO_OilForecast_2026!G$16)</f>
        <v>3.5633970831001531</v>
      </c>
      <c r="J66" s="447">
        <f>I66*(1+EIA_AEO_OilForecast_2026!H$16)</f>
        <v>3.6583133708641848</v>
      </c>
      <c r="K66" s="447">
        <f>J66*(1+EIA_AEO_OilForecast_2026!I$16)</f>
        <v>3.612282811186093</v>
      </c>
      <c r="L66" s="447">
        <f>K66*(1+EIA_AEO_OilForecast_2026!J$16)</f>
        <v>3.6502343262923964</v>
      </c>
      <c r="M66" s="447">
        <f>L66*(1+EIA_AEO_OilForecast_2026!K$16)</f>
        <v>3.728101345178608</v>
      </c>
      <c r="N66" s="447">
        <f>M66*(1+EIA_AEO_OilForecast_2026!L$16)</f>
        <v>3.8002213980373276</v>
      </c>
      <c r="O66" s="447">
        <f>N66*(1+EIA_AEO_OilForecast_2026!M$16)</f>
        <v>3.8325138684604041</v>
      </c>
      <c r="P66" s="447">
        <f>O66*(1+EIA_AEO_OilForecast_2026!N$16)</f>
        <v>3.8848857761610902</v>
      </c>
      <c r="Q66" s="447">
        <f>P66*(1+EIA_AEO_OilForecast_2026!O$16)</f>
        <v>3.9404663915791862</v>
      </c>
      <c r="R66" s="447">
        <f>Q66*(1+EIA_AEO_OilForecast_2026!P$16)</f>
        <v>3.9880399287143158</v>
      </c>
      <c r="S66" s="447">
        <f>R66*(1+EIA_AEO_OilForecast_2026!Q$16)</f>
        <v>4.0137715567428831</v>
      </c>
      <c r="T66" s="447">
        <f>S66*(1+EIA_AEO_OilForecast_2026!R$16)</f>
        <v>4.0519840830731217</v>
      </c>
      <c r="U66" s="447">
        <f>T66*(1+EIA_AEO_OilForecast_2026!S$16)</f>
        <v>4.1036621144012653</v>
      </c>
      <c r="V66" s="447">
        <f>U66*(1+EIA_AEO_OilForecast_2026!T$16)</f>
        <v>4.1246523943335616</v>
      </c>
      <c r="W66" s="447">
        <f>V66*(1+EIA_AEO_OilForecast_2026!U$16)</f>
        <v>4.1734603696140926</v>
      </c>
      <c r="X66" s="447">
        <f>W66*(1+EIA_AEO_OilForecast_2026!V$16)</f>
        <v>4.2270199738893002</v>
      </c>
      <c r="Y66" s="447">
        <f>X66*(1+EIA_AEO_OilForecast_2026!W$16)</f>
        <v>4.3446887886954881</v>
      </c>
      <c r="Z66" s="447">
        <f>Y66*(1+EIA_AEO_OilForecast_2026!X$16)</f>
        <v>4.4126572687116754</v>
      </c>
      <c r="AA66" s="447">
        <f>Z66*(1+EIA_AEO_OilForecast_2026!Y$16)</f>
        <v>4.479554231923272</v>
      </c>
      <c r="AB66" s="447">
        <f>AA66*(1+EIA_AEO_OilForecast_2026!Z$16)</f>
        <v>4.5515988353472636</v>
      </c>
      <c r="AC66" s="447">
        <f>AB66*(1+EIA_AEO_OilForecast_2026!AA$16)</f>
        <v>4.6079243383715083</v>
      </c>
      <c r="AD66" s="447">
        <f>AC66*(1+EIA_AEO_OilForecast_2026!AB$16)</f>
        <v>4.696581750019261</v>
      </c>
      <c r="AE66" s="511">
        <f t="shared" si="32"/>
        <v>4.696581750019261</v>
      </c>
      <c r="AF66" s="511">
        <f t="shared" si="32"/>
        <v>4.696581750019261</v>
      </c>
      <c r="AG66" s="511">
        <f t="shared" si="32"/>
        <v>4.696581750019261</v>
      </c>
      <c r="AH66" s="511">
        <f t="shared" si="32"/>
        <v>4.696581750019261</v>
      </c>
      <c r="AI66" s="511">
        <f t="shared" si="32"/>
        <v>4.696581750019261</v>
      </c>
      <c r="AJ66" s="511">
        <f t="shared" si="32"/>
        <v>4.696581750019261</v>
      </c>
      <c r="AK66" s="511">
        <f t="shared" si="32"/>
        <v>4.696581750019261</v>
      </c>
      <c r="AL66" s="511">
        <f t="shared" si="32"/>
        <v>4.696581750019261</v>
      </c>
      <c r="AM66" s="511">
        <f t="shared" si="32"/>
        <v>4.696581750019261</v>
      </c>
      <c r="AN66" s="511">
        <f t="shared" si="32"/>
        <v>4.696581750019261</v>
      </c>
      <c r="AO66" s="511">
        <f t="shared" si="33"/>
        <v>4.696581750019261</v>
      </c>
      <c r="AP66" s="511">
        <f t="shared" si="33"/>
        <v>4.696581750019261</v>
      </c>
      <c r="AQ66" s="511">
        <f t="shared" si="33"/>
        <v>4.696581750019261</v>
      </c>
      <c r="AR66" s="511">
        <f t="shared" si="33"/>
        <v>4.696581750019261</v>
      </c>
      <c r="AS66" s="511">
        <f t="shared" si="33"/>
        <v>4.696581750019261</v>
      </c>
      <c r="AT66" s="511">
        <f t="shared" si="33"/>
        <v>4.696581750019261</v>
      </c>
      <c r="AU66" s="511">
        <f t="shared" si="33"/>
        <v>4.696581750019261</v>
      </c>
      <c r="AV66" s="511">
        <f t="shared" si="33"/>
        <v>4.696581750019261</v>
      </c>
      <c r="AW66" s="511">
        <f t="shared" si="33"/>
        <v>4.696581750019261</v>
      </c>
      <c r="AX66" s="511">
        <f t="shared" si="33"/>
        <v>4.696581750019261</v>
      </c>
      <c r="AY66" s="511">
        <f t="shared" si="34"/>
        <v>4.696581750019261</v>
      </c>
      <c r="AZ66" s="511">
        <f t="shared" si="34"/>
        <v>4.696581750019261</v>
      </c>
      <c r="BA66" s="511">
        <f t="shared" si="34"/>
        <v>4.696581750019261</v>
      </c>
      <c r="BB66" s="511">
        <f t="shared" si="34"/>
        <v>4.696581750019261</v>
      </c>
      <c r="BC66" s="511">
        <f t="shared" si="34"/>
        <v>4.696581750019261</v>
      </c>
      <c r="BD66" s="511">
        <f t="shared" si="34"/>
        <v>4.696581750019261</v>
      </c>
      <c r="BE66" s="511">
        <f t="shared" si="34"/>
        <v>4.696581750019261</v>
      </c>
      <c r="BF66" s="511">
        <f t="shared" si="34"/>
        <v>4.696581750019261</v>
      </c>
      <c r="BG66" s="511">
        <f t="shared" si="34"/>
        <v>4.696581750019261</v>
      </c>
      <c r="BH66" s="511">
        <f t="shared" si="34"/>
        <v>4.696581750019261</v>
      </c>
      <c r="BI66" s="511">
        <f t="shared" si="35"/>
        <v>4.696581750019261</v>
      </c>
      <c r="BJ66" s="511">
        <f t="shared" si="35"/>
        <v>4.696581750019261</v>
      </c>
      <c r="BK66" s="511">
        <f t="shared" si="35"/>
        <v>4.696581750019261</v>
      </c>
      <c r="BL66" s="511">
        <f t="shared" si="35"/>
        <v>4.696581750019261</v>
      </c>
      <c r="BM66" s="512">
        <f t="shared" si="35"/>
        <v>4.696581750019261</v>
      </c>
      <c r="BN66" s="512">
        <f t="shared" si="35"/>
        <v>4.696581750019261</v>
      </c>
      <c r="BO66" s="512">
        <f t="shared" si="35"/>
        <v>4.696581750019261</v>
      </c>
      <c r="BP66" s="512">
        <f t="shared" si="35"/>
        <v>4.696581750019261</v>
      </c>
      <c r="BQ66" s="512">
        <f t="shared" si="35"/>
        <v>4.696581750019261</v>
      </c>
      <c r="BR66" s="512">
        <f t="shared" si="35"/>
        <v>4.696581750019261</v>
      </c>
    </row>
    <row r="67" spans="1:70" s="2" customFormat="1">
      <c r="A67" s="448">
        <v>0</v>
      </c>
      <c r="B67" s="494" t="s">
        <v>443</v>
      </c>
      <c r="C67" s="492" t="s">
        <v>538</v>
      </c>
      <c r="D67" s="492" t="s">
        <v>445</v>
      </c>
      <c r="E67" s="500">
        <v>3.93</v>
      </c>
      <c r="F67" s="445">
        <f>E67*(1+EIA_AEO_OilForecast_2026!D$16)</f>
        <v>3.0094003776293801</v>
      </c>
      <c r="G67" s="445">
        <f>F67*(1+EIA_AEO_OilForecast_2026!E$16)</f>
        <v>3.4244687550898529</v>
      </c>
      <c r="H67" s="445">
        <f>G67*(1+EIA_AEO_OilForecast_2026!F$16)</f>
        <v>3.6696890288409918</v>
      </c>
      <c r="I67" s="445">
        <f>H67*(1+EIA_AEO_OilForecast_2026!G$16)</f>
        <v>3.8262706384108203</v>
      </c>
      <c r="J67" s="445">
        <f>I67*(1+EIA_AEO_OilForecast_2026!H$16)</f>
        <v>3.928188947403346</v>
      </c>
      <c r="K67" s="445">
        <f>J67*(1+EIA_AEO_OilForecast_2026!I$16)</f>
        <v>3.8787626906998214</v>
      </c>
      <c r="L67" s="445">
        <f>K67*(1+EIA_AEO_OilForecast_2026!J$16)</f>
        <v>3.9195139077401961</v>
      </c>
      <c r="M67" s="445">
        <f>L67*(1+EIA_AEO_OilForecast_2026!K$16)</f>
        <v>4.003125214904899</v>
      </c>
      <c r="N67" s="445">
        <f>M67*(1+EIA_AEO_OilForecast_2026!L$16)</f>
        <v>4.0805655995318846</v>
      </c>
      <c r="O67" s="445">
        <f>N67*(1+EIA_AEO_OilForecast_2026!M$16)</f>
        <v>4.1152403013796137</v>
      </c>
      <c r="P67" s="445">
        <f>O67*(1+EIA_AEO_OilForecast_2026!N$16)</f>
        <v>4.1714757104680551</v>
      </c>
      <c r="Q67" s="445">
        <f>P67*(1+EIA_AEO_OilForecast_2026!O$16)</f>
        <v>4.2311565352202729</v>
      </c>
      <c r="R67" s="445">
        <f>Q67*(1+EIA_AEO_OilForecast_2026!P$16)</f>
        <v>4.2822395955866828</v>
      </c>
      <c r="S67" s="445">
        <f>R67*(1+EIA_AEO_OilForecast_2026!Q$16)</f>
        <v>4.3098694584698167</v>
      </c>
      <c r="T67" s="445">
        <f>S67*(1+EIA_AEO_OilForecast_2026!R$16)</f>
        <v>4.3509009416604831</v>
      </c>
      <c r="U67" s="445">
        <f>T67*(1+EIA_AEO_OilForecast_2026!S$16)</f>
        <v>4.4063912867751291</v>
      </c>
      <c r="V67" s="445">
        <f>U67*(1+EIA_AEO_OilForecast_2026!T$16)</f>
        <v>4.4289300299811192</v>
      </c>
      <c r="W67" s="445">
        <f>V67*(1+EIA_AEO_OilForecast_2026!U$16)</f>
        <v>4.4813385936020174</v>
      </c>
      <c r="X67" s="445">
        <f>W67*(1+EIA_AEO_OilForecast_2026!V$16)</f>
        <v>4.538849316225396</v>
      </c>
      <c r="Y67" s="445">
        <f>X67*(1+EIA_AEO_OilForecast_2026!W$16)</f>
        <v>4.6651986173697457</v>
      </c>
      <c r="Z67" s="445">
        <f>Y67*(1+EIA_AEO_OilForecast_2026!X$16)</f>
        <v>4.7381811655838488</v>
      </c>
      <c r="AA67" s="445">
        <f>Z67*(1+EIA_AEO_OilForecast_2026!Y$16)</f>
        <v>4.8100131506717112</v>
      </c>
      <c r="AB67" s="445">
        <f>AA67*(1+EIA_AEO_OilForecast_2026!Z$16)</f>
        <v>4.8873725199220628</v>
      </c>
      <c r="AC67" s="445">
        <f>AB67*(1+EIA_AEO_OilForecast_2026!AA$16)</f>
        <v>4.9478531830054733</v>
      </c>
      <c r="AD67" s="445">
        <f>AC67*(1+EIA_AEO_OilForecast_2026!AB$16)</f>
        <v>5.0430508955124864</v>
      </c>
      <c r="AE67" s="509">
        <f t="shared" si="32"/>
        <v>5.0430508955124864</v>
      </c>
      <c r="AF67" s="509">
        <f t="shared" si="32"/>
        <v>5.0430508955124864</v>
      </c>
      <c r="AG67" s="509">
        <f t="shared" si="32"/>
        <v>5.0430508955124864</v>
      </c>
      <c r="AH67" s="509">
        <f t="shared" si="32"/>
        <v>5.0430508955124864</v>
      </c>
      <c r="AI67" s="509">
        <f t="shared" si="32"/>
        <v>5.0430508955124864</v>
      </c>
      <c r="AJ67" s="509">
        <f t="shared" si="32"/>
        <v>5.0430508955124864</v>
      </c>
      <c r="AK67" s="509">
        <f t="shared" si="32"/>
        <v>5.0430508955124864</v>
      </c>
      <c r="AL67" s="509">
        <f t="shared" si="32"/>
        <v>5.0430508955124864</v>
      </c>
      <c r="AM67" s="509">
        <f t="shared" si="32"/>
        <v>5.0430508955124864</v>
      </c>
      <c r="AN67" s="509">
        <f t="shared" si="32"/>
        <v>5.0430508955124864</v>
      </c>
      <c r="AO67" s="509">
        <f t="shared" si="33"/>
        <v>5.0430508955124864</v>
      </c>
      <c r="AP67" s="509">
        <f t="shared" si="33"/>
        <v>5.0430508955124864</v>
      </c>
      <c r="AQ67" s="509">
        <f t="shared" si="33"/>
        <v>5.0430508955124864</v>
      </c>
      <c r="AR67" s="509">
        <f t="shared" si="33"/>
        <v>5.0430508955124864</v>
      </c>
      <c r="AS67" s="509">
        <f t="shared" si="33"/>
        <v>5.0430508955124864</v>
      </c>
      <c r="AT67" s="509">
        <f t="shared" si="33"/>
        <v>5.0430508955124864</v>
      </c>
      <c r="AU67" s="509">
        <f t="shared" si="33"/>
        <v>5.0430508955124864</v>
      </c>
      <c r="AV67" s="509">
        <f t="shared" si="33"/>
        <v>5.0430508955124864</v>
      </c>
      <c r="AW67" s="509">
        <f t="shared" si="33"/>
        <v>5.0430508955124864</v>
      </c>
      <c r="AX67" s="509">
        <f t="shared" si="33"/>
        <v>5.0430508955124864</v>
      </c>
      <c r="AY67" s="509">
        <f t="shared" si="34"/>
        <v>5.0430508955124864</v>
      </c>
      <c r="AZ67" s="509">
        <f t="shared" si="34"/>
        <v>5.0430508955124864</v>
      </c>
      <c r="BA67" s="509">
        <f t="shared" si="34"/>
        <v>5.0430508955124864</v>
      </c>
      <c r="BB67" s="509">
        <f t="shared" si="34"/>
        <v>5.0430508955124864</v>
      </c>
      <c r="BC67" s="509">
        <f t="shared" si="34"/>
        <v>5.0430508955124864</v>
      </c>
      <c r="BD67" s="509">
        <f t="shared" si="34"/>
        <v>5.0430508955124864</v>
      </c>
      <c r="BE67" s="509">
        <f t="shared" si="34"/>
        <v>5.0430508955124864</v>
      </c>
      <c r="BF67" s="509">
        <f t="shared" si="34"/>
        <v>5.0430508955124864</v>
      </c>
      <c r="BG67" s="509">
        <f t="shared" si="34"/>
        <v>5.0430508955124864</v>
      </c>
      <c r="BH67" s="509">
        <f t="shared" si="34"/>
        <v>5.0430508955124864</v>
      </c>
      <c r="BI67" s="509">
        <f t="shared" si="35"/>
        <v>5.0430508955124864</v>
      </c>
      <c r="BJ67" s="509">
        <f t="shared" si="35"/>
        <v>5.0430508955124864</v>
      </c>
      <c r="BK67" s="509">
        <f t="shared" si="35"/>
        <v>5.0430508955124864</v>
      </c>
      <c r="BL67" s="509">
        <f t="shared" si="35"/>
        <v>5.0430508955124864</v>
      </c>
      <c r="BM67" s="510">
        <f t="shared" si="35"/>
        <v>5.0430508955124864</v>
      </c>
      <c r="BN67" s="510">
        <f t="shared" si="35"/>
        <v>5.0430508955124864</v>
      </c>
      <c r="BO67" s="510">
        <f t="shared" si="35"/>
        <v>5.0430508955124864</v>
      </c>
      <c r="BP67" s="510">
        <f t="shared" si="35"/>
        <v>5.0430508955124864</v>
      </c>
      <c r="BQ67" s="510">
        <f t="shared" si="35"/>
        <v>5.0430508955124864</v>
      </c>
      <c r="BR67" s="510">
        <f t="shared" si="35"/>
        <v>5.0430508955124864</v>
      </c>
    </row>
    <row r="68" spans="1:70" s="2" customFormat="1">
      <c r="A68" s="446">
        <v>0</v>
      </c>
      <c r="B68" s="493" t="s">
        <v>443</v>
      </c>
      <c r="C68" s="491" t="s">
        <v>539</v>
      </c>
      <c r="D68" s="491" t="s">
        <v>445</v>
      </c>
      <c r="E68" s="501">
        <v>3.03</v>
      </c>
      <c r="F68" s="447">
        <f>E68*(1+EIA_AEO_OilForecast_2026!D$16)</f>
        <v>2.3202247186302851</v>
      </c>
      <c r="G68" s="447">
        <f>F68*(1+EIA_AEO_OilForecast_2026!E$16)</f>
        <v>2.6402392691914129</v>
      </c>
      <c r="H68" s="447">
        <f>G68*(1+EIA_AEO_OilForecast_2026!F$16)</f>
        <v>2.8293022283430544</v>
      </c>
      <c r="I68" s="447">
        <f>H68*(1+EIA_AEO_OilForecast_2026!G$16)</f>
        <v>2.95002545404193</v>
      </c>
      <c r="J68" s="447">
        <f>I68*(1+EIA_AEO_OilForecast_2026!H$16)</f>
        <v>3.0286036922728088</v>
      </c>
      <c r="K68" s="447">
        <f>J68*(1+EIA_AEO_OilForecast_2026!I$16)</f>
        <v>2.9904964256540607</v>
      </c>
      <c r="L68" s="447">
        <f>K68*(1+EIA_AEO_OilForecast_2026!J$16)</f>
        <v>3.0219153029141972</v>
      </c>
      <c r="M68" s="447">
        <f>L68*(1+EIA_AEO_OilForecast_2026!K$16)</f>
        <v>3.0863789824839301</v>
      </c>
      <c r="N68" s="447">
        <f>M68*(1+EIA_AEO_OilForecast_2026!L$16)</f>
        <v>3.1460849278833618</v>
      </c>
      <c r="O68" s="447">
        <f>N68*(1+EIA_AEO_OilForecast_2026!M$16)</f>
        <v>3.1728188583155807</v>
      </c>
      <c r="P68" s="447">
        <f>O68*(1+EIA_AEO_OilForecast_2026!N$16)</f>
        <v>3.2161759294448373</v>
      </c>
      <c r="Q68" s="447">
        <f>P68*(1+EIA_AEO_OilForecast_2026!O$16)</f>
        <v>3.2621893897499827</v>
      </c>
      <c r="R68" s="447">
        <f>Q68*(1+EIA_AEO_OilForecast_2026!P$16)</f>
        <v>3.3015740393454589</v>
      </c>
      <c r="S68" s="447">
        <f>R68*(1+EIA_AEO_OilForecast_2026!Q$16)</f>
        <v>3.3228764527133712</v>
      </c>
      <c r="T68" s="447">
        <f>S68*(1+EIA_AEO_OilForecast_2026!R$16)</f>
        <v>3.3545114130359459</v>
      </c>
      <c r="U68" s="447">
        <f>T68*(1+EIA_AEO_OilForecast_2026!S$16)</f>
        <v>3.3972940455289171</v>
      </c>
      <c r="V68" s="447">
        <f>U68*(1+EIA_AEO_OilForecast_2026!T$16)</f>
        <v>3.4146712444892606</v>
      </c>
      <c r="W68" s="447">
        <f>V68*(1+EIA_AEO_OilForecast_2026!U$16)</f>
        <v>3.4550778469756018</v>
      </c>
      <c r="X68" s="447">
        <f>W68*(1+EIA_AEO_OilForecast_2026!V$16)</f>
        <v>3.4994181751050766</v>
      </c>
      <c r="Y68" s="447">
        <f>X68*(1+EIA_AEO_OilForecast_2026!W$16)</f>
        <v>3.5968325217888881</v>
      </c>
      <c r="Z68" s="447">
        <f>Y68*(1+EIA_AEO_OilForecast_2026!X$16)</f>
        <v>3.6531015093432728</v>
      </c>
      <c r="AA68" s="447">
        <f>Z68*(1+EIA_AEO_OilForecast_2026!Y$16)</f>
        <v>3.7084834215102505</v>
      </c>
      <c r="AB68" s="447">
        <f>AA68*(1+EIA_AEO_OilForecast_2026!Z$16)</f>
        <v>3.7681269046727355</v>
      </c>
      <c r="AC68" s="447">
        <f>AB68*(1+EIA_AEO_OilForecast_2026!AA$16)</f>
        <v>3.8147570342255941</v>
      </c>
      <c r="AD68" s="447">
        <f>AC68*(1+EIA_AEO_OilForecast_2026!AB$16)</f>
        <v>3.888153743868406</v>
      </c>
      <c r="AE68" s="511">
        <f t="shared" si="32"/>
        <v>3.888153743868406</v>
      </c>
      <c r="AF68" s="511">
        <f t="shared" si="32"/>
        <v>3.888153743868406</v>
      </c>
      <c r="AG68" s="511">
        <f t="shared" si="32"/>
        <v>3.888153743868406</v>
      </c>
      <c r="AH68" s="511">
        <f t="shared" si="32"/>
        <v>3.888153743868406</v>
      </c>
      <c r="AI68" s="511">
        <f t="shared" si="32"/>
        <v>3.888153743868406</v>
      </c>
      <c r="AJ68" s="511">
        <f t="shared" si="32"/>
        <v>3.888153743868406</v>
      </c>
      <c r="AK68" s="511">
        <f t="shared" si="32"/>
        <v>3.888153743868406</v>
      </c>
      <c r="AL68" s="511">
        <f t="shared" si="32"/>
        <v>3.888153743868406</v>
      </c>
      <c r="AM68" s="511">
        <f t="shared" si="32"/>
        <v>3.888153743868406</v>
      </c>
      <c r="AN68" s="511">
        <f t="shared" si="32"/>
        <v>3.888153743868406</v>
      </c>
      <c r="AO68" s="511">
        <f t="shared" si="33"/>
        <v>3.888153743868406</v>
      </c>
      <c r="AP68" s="511">
        <f t="shared" si="33"/>
        <v>3.888153743868406</v>
      </c>
      <c r="AQ68" s="511">
        <f t="shared" si="33"/>
        <v>3.888153743868406</v>
      </c>
      <c r="AR68" s="511">
        <f t="shared" si="33"/>
        <v>3.888153743868406</v>
      </c>
      <c r="AS68" s="511">
        <f t="shared" si="33"/>
        <v>3.888153743868406</v>
      </c>
      <c r="AT68" s="511">
        <f t="shared" si="33"/>
        <v>3.888153743868406</v>
      </c>
      <c r="AU68" s="511">
        <f t="shared" si="33"/>
        <v>3.888153743868406</v>
      </c>
      <c r="AV68" s="511">
        <f t="shared" si="33"/>
        <v>3.888153743868406</v>
      </c>
      <c r="AW68" s="511">
        <f t="shared" si="33"/>
        <v>3.888153743868406</v>
      </c>
      <c r="AX68" s="511">
        <f t="shared" si="33"/>
        <v>3.888153743868406</v>
      </c>
      <c r="AY68" s="511">
        <f t="shared" si="34"/>
        <v>3.888153743868406</v>
      </c>
      <c r="AZ68" s="511">
        <f t="shared" si="34"/>
        <v>3.888153743868406</v>
      </c>
      <c r="BA68" s="511">
        <f t="shared" si="34"/>
        <v>3.888153743868406</v>
      </c>
      <c r="BB68" s="511">
        <f t="shared" si="34"/>
        <v>3.888153743868406</v>
      </c>
      <c r="BC68" s="511">
        <f t="shared" si="34"/>
        <v>3.888153743868406</v>
      </c>
      <c r="BD68" s="511">
        <f t="shared" si="34"/>
        <v>3.888153743868406</v>
      </c>
      <c r="BE68" s="511">
        <f t="shared" si="34"/>
        <v>3.888153743868406</v>
      </c>
      <c r="BF68" s="511">
        <f t="shared" si="34"/>
        <v>3.888153743868406</v>
      </c>
      <c r="BG68" s="511">
        <f t="shared" si="34"/>
        <v>3.888153743868406</v>
      </c>
      <c r="BH68" s="511">
        <f t="shared" si="34"/>
        <v>3.888153743868406</v>
      </c>
      <c r="BI68" s="511">
        <f t="shared" si="35"/>
        <v>3.888153743868406</v>
      </c>
      <c r="BJ68" s="511">
        <f t="shared" si="35"/>
        <v>3.888153743868406</v>
      </c>
      <c r="BK68" s="511">
        <f t="shared" si="35"/>
        <v>3.888153743868406</v>
      </c>
      <c r="BL68" s="511">
        <f t="shared" si="35"/>
        <v>3.888153743868406</v>
      </c>
      <c r="BM68" s="512">
        <f t="shared" si="35"/>
        <v>3.888153743868406</v>
      </c>
      <c r="BN68" s="512">
        <f t="shared" si="35"/>
        <v>3.888153743868406</v>
      </c>
      <c r="BO68" s="512">
        <f t="shared" si="35"/>
        <v>3.888153743868406</v>
      </c>
      <c r="BP68" s="512">
        <f t="shared" si="35"/>
        <v>3.888153743868406</v>
      </c>
      <c r="BQ68" s="512">
        <f t="shared" si="35"/>
        <v>3.888153743868406</v>
      </c>
      <c r="BR68" s="512">
        <f t="shared" si="35"/>
        <v>3.888153743868406</v>
      </c>
    </row>
    <row r="69" spans="1:70" s="2" customFormat="1">
      <c r="A69" s="448">
        <v>0</v>
      </c>
      <c r="B69" s="494" t="s">
        <v>441</v>
      </c>
      <c r="C69" s="492" t="s">
        <v>540</v>
      </c>
      <c r="D69" s="492" t="s">
        <v>445</v>
      </c>
      <c r="E69" s="500">
        <v>4.1500000000000004</v>
      </c>
      <c r="F69" s="445">
        <f>E69*(1+EIA_AEO_OilForecast_2026!D$16)</f>
        <v>3.1778655387180477</v>
      </c>
      <c r="G69" s="445">
        <f>F69*(1+EIA_AEO_OilForecast_2026!E$16)</f>
        <v>3.6161692960872496</v>
      </c>
      <c r="H69" s="445">
        <f>G69*(1+EIA_AEO_OilForecast_2026!F$16)</f>
        <v>3.8751169134071546</v>
      </c>
      <c r="I69" s="445">
        <f>H69*(1+EIA_AEO_OilForecast_2026!G$16)</f>
        <v>4.0404639057009941</v>
      </c>
      <c r="J69" s="445">
        <f>I69*(1+EIA_AEO_OilForecast_2026!H$16)</f>
        <v>4.1480875653241451</v>
      </c>
      <c r="K69" s="445">
        <f>J69*(1+EIA_AEO_OilForecast_2026!I$16)</f>
        <v>4.0958944443776746</v>
      </c>
      <c r="L69" s="445">
        <f>K69*(1+EIA_AEO_OilForecast_2026!J$16)</f>
        <v>4.1389269000309969</v>
      </c>
      <c r="M69" s="445">
        <f>L69*(1+EIA_AEO_OilForecast_2026!K$16)</f>
        <v>4.2272187383855817</v>
      </c>
      <c r="N69" s="445">
        <f>M69*(1+EIA_AEO_OilForecast_2026!L$16)</f>
        <v>4.3089942081570811</v>
      </c>
      <c r="O69" s="445">
        <f>N69*(1+EIA_AEO_OilForecast_2026!M$16)</f>
        <v>4.3456099874619358</v>
      </c>
      <c r="P69" s="445">
        <f>O69*(1+EIA_AEO_OilForecast_2026!N$16)</f>
        <v>4.4049934347181781</v>
      </c>
      <c r="Q69" s="445">
        <f>P69*(1+EIA_AEO_OilForecast_2026!O$16)</f>
        <v>4.4680151707796805</v>
      </c>
      <c r="R69" s="445">
        <f>Q69*(1+EIA_AEO_OilForecast_2026!P$16)</f>
        <v>4.5219578426678737</v>
      </c>
      <c r="S69" s="445">
        <f>R69*(1+EIA_AEO_OilForecast_2026!Q$16)</f>
        <v>4.5511344154325064</v>
      </c>
      <c r="T69" s="445">
        <f>S69*(1+EIA_AEO_OilForecast_2026!R$16)</f>
        <v>4.5944628264353726</v>
      </c>
      <c r="U69" s="445">
        <f>T69*(1+EIA_AEO_OilForecast_2026!S$16)</f>
        <v>4.6530595013019838</v>
      </c>
      <c r="V69" s="445">
        <f>U69*(1+EIA_AEO_OilForecast_2026!T$16)</f>
        <v>4.6768599553235761</v>
      </c>
      <c r="W69" s="445">
        <f>V69*(1+EIA_AEO_OilForecast_2026!U$16)</f>
        <v>4.7322023316662545</v>
      </c>
      <c r="X69" s="445">
        <f>W69*(1+EIA_AEO_OilForecast_2026!V$16)</f>
        <v>4.7929324840548091</v>
      </c>
      <c r="Y69" s="445">
        <f>X69*(1+EIA_AEO_OilForecast_2026!W$16)</f>
        <v>4.9263547740672902</v>
      </c>
      <c r="Z69" s="445">
        <f>Y69*(1+EIA_AEO_OilForecast_2026!X$16)</f>
        <v>5.0034228593315468</v>
      </c>
      <c r="AA69" s="445">
        <f>Z69*(1+EIA_AEO_OilForecast_2026!Y$16)</f>
        <v>5.0792759733556254</v>
      </c>
      <c r="AB69" s="445">
        <f>AA69*(1+EIA_AEO_OilForecast_2026!Z$16)</f>
        <v>5.1609658925385666</v>
      </c>
      <c r="AC69" s="445">
        <f>AB69*(1+EIA_AEO_OilForecast_2026!AA$16)</f>
        <v>5.2248322415961121</v>
      </c>
      <c r="AD69" s="445">
        <f>AC69*(1+EIA_AEO_OilForecast_2026!AB$16)</f>
        <v>5.3253590881365973</v>
      </c>
      <c r="AE69" s="509">
        <f t="shared" si="32"/>
        <v>5.3253590881365973</v>
      </c>
      <c r="AF69" s="509">
        <f t="shared" si="32"/>
        <v>5.3253590881365973</v>
      </c>
      <c r="AG69" s="509">
        <f t="shared" si="32"/>
        <v>5.3253590881365973</v>
      </c>
      <c r="AH69" s="509">
        <f t="shared" si="32"/>
        <v>5.3253590881365973</v>
      </c>
      <c r="AI69" s="509">
        <f t="shared" si="32"/>
        <v>5.3253590881365973</v>
      </c>
      <c r="AJ69" s="509">
        <f t="shared" si="32"/>
        <v>5.3253590881365973</v>
      </c>
      <c r="AK69" s="509">
        <f t="shared" si="32"/>
        <v>5.3253590881365973</v>
      </c>
      <c r="AL69" s="509">
        <f t="shared" si="32"/>
        <v>5.3253590881365973</v>
      </c>
      <c r="AM69" s="509">
        <f t="shared" si="32"/>
        <v>5.3253590881365973</v>
      </c>
      <c r="AN69" s="509">
        <f t="shared" si="32"/>
        <v>5.3253590881365973</v>
      </c>
      <c r="AO69" s="509">
        <f t="shared" si="33"/>
        <v>5.3253590881365973</v>
      </c>
      <c r="AP69" s="509">
        <f t="shared" si="33"/>
        <v>5.3253590881365973</v>
      </c>
      <c r="AQ69" s="509">
        <f t="shared" si="33"/>
        <v>5.3253590881365973</v>
      </c>
      <c r="AR69" s="509">
        <f t="shared" si="33"/>
        <v>5.3253590881365973</v>
      </c>
      <c r="AS69" s="509">
        <f t="shared" si="33"/>
        <v>5.3253590881365973</v>
      </c>
      <c r="AT69" s="509">
        <f t="shared" si="33"/>
        <v>5.3253590881365973</v>
      </c>
      <c r="AU69" s="509">
        <f t="shared" si="33"/>
        <v>5.3253590881365973</v>
      </c>
      <c r="AV69" s="509">
        <f t="shared" si="33"/>
        <v>5.3253590881365973</v>
      </c>
      <c r="AW69" s="509">
        <f t="shared" si="33"/>
        <v>5.3253590881365973</v>
      </c>
      <c r="AX69" s="509">
        <f t="shared" si="33"/>
        <v>5.3253590881365973</v>
      </c>
      <c r="AY69" s="509">
        <f t="shared" si="34"/>
        <v>5.3253590881365973</v>
      </c>
      <c r="AZ69" s="509">
        <f t="shared" si="34"/>
        <v>5.3253590881365973</v>
      </c>
      <c r="BA69" s="509">
        <f t="shared" si="34"/>
        <v>5.3253590881365973</v>
      </c>
      <c r="BB69" s="509">
        <f t="shared" si="34"/>
        <v>5.3253590881365973</v>
      </c>
      <c r="BC69" s="509">
        <f t="shared" si="34"/>
        <v>5.3253590881365973</v>
      </c>
      <c r="BD69" s="509">
        <f t="shared" si="34"/>
        <v>5.3253590881365973</v>
      </c>
      <c r="BE69" s="509">
        <f t="shared" si="34"/>
        <v>5.3253590881365973</v>
      </c>
      <c r="BF69" s="509">
        <f t="shared" si="34"/>
        <v>5.3253590881365973</v>
      </c>
      <c r="BG69" s="509">
        <f t="shared" si="34"/>
        <v>5.3253590881365973</v>
      </c>
      <c r="BH69" s="509">
        <f t="shared" si="34"/>
        <v>5.3253590881365973</v>
      </c>
      <c r="BI69" s="509">
        <f t="shared" si="35"/>
        <v>5.3253590881365973</v>
      </c>
      <c r="BJ69" s="509">
        <f t="shared" si="35"/>
        <v>5.3253590881365973</v>
      </c>
      <c r="BK69" s="509">
        <f t="shared" si="35"/>
        <v>5.3253590881365973</v>
      </c>
      <c r="BL69" s="509">
        <f t="shared" si="35"/>
        <v>5.3253590881365973</v>
      </c>
      <c r="BM69" s="510">
        <f t="shared" si="35"/>
        <v>5.3253590881365973</v>
      </c>
      <c r="BN69" s="510">
        <f t="shared" si="35"/>
        <v>5.3253590881365973</v>
      </c>
      <c r="BO69" s="510">
        <f t="shared" si="35"/>
        <v>5.3253590881365973</v>
      </c>
      <c r="BP69" s="510">
        <f t="shared" si="35"/>
        <v>5.3253590881365973</v>
      </c>
      <c r="BQ69" s="510">
        <f t="shared" si="35"/>
        <v>5.3253590881365973</v>
      </c>
      <c r="BR69" s="510">
        <f t="shared" si="35"/>
        <v>5.3253590881365973</v>
      </c>
    </row>
    <row r="70" spans="1:70" s="2" customFormat="1">
      <c r="A70" s="446">
        <v>0</v>
      </c>
      <c r="B70" s="493" t="s">
        <v>449</v>
      </c>
      <c r="C70" s="491" t="s">
        <v>541</v>
      </c>
      <c r="D70" s="491" t="s">
        <v>445</v>
      </c>
      <c r="E70" s="501">
        <v>3.24</v>
      </c>
      <c r="F70" s="447">
        <f>E70*(1+EIA_AEO_OilForecast_2026!D$16)</f>
        <v>2.4810323723967409</v>
      </c>
      <c r="G70" s="447">
        <f>F70*(1+EIA_AEO_OilForecast_2026!E$16)</f>
        <v>2.8232261492343826</v>
      </c>
      <c r="H70" s="447">
        <f>G70*(1+EIA_AEO_OilForecast_2026!F$16)</f>
        <v>3.0253924817925735</v>
      </c>
      <c r="I70" s="447">
        <f>H70*(1+EIA_AEO_OilForecast_2026!G$16)</f>
        <v>3.1544826637280043</v>
      </c>
      <c r="J70" s="447">
        <f>I70*(1+EIA_AEO_OilForecast_2026!H$16)</f>
        <v>3.238506918469934</v>
      </c>
      <c r="K70" s="447">
        <f>J70*(1+EIA_AEO_OilForecast_2026!I$16)</f>
        <v>3.197758554164738</v>
      </c>
      <c r="L70" s="447">
        <f>K70*(1+EIA_AEO_OilForecast_2026!J$16)</f>
        <v>3.2313549773735968</v>
      </c>
      <c r="M70" s="447">
        <f>L70*(1+EIA_AEO_OilForecast_2026!K$16)</f>
        <v>3.3002864367154894</v>
      </c>
      <c r="N70" s="447">
        <f>M70*(1+EIA_AEO_OilForecast_2026!L$16)</f>
        <v>3.364130417934684</v>
      </c>
      <c r="O70" s="447">
        <f>N70*(1+EIA_AEO_OilForecast_2026!M$16)</f>
        <v>3.3927171950305222</v>
      </c>
      <c r="P70" s="447">
        <f>O70*(1+EIA_AEO_OilForecast_2026!N$16)</f>
        <v>3.4390792116835884</v>
      </c>
      <c r="Q70" s="447">
        <f>P70*(1+EIA_AEO_OilForecast_2026!O$16)</f>
        <v>3.4882817236930506</v>
      </c>
      <c r="R70" s="447">
        <f>Q70*(1+EIA_AEO_OilForecast_2026!P$16)</f>
        <v>3.5303960024684113</v>
      </c>
      <c r="S70" s="447">
        <f>R70*(1+EIA_AEO_OilForecast_2026!Q$16)</f>
        <v>3.5531748207232088</v>
      </c>
      <c r="T70" s="447">
        <f>S70*(1+EIA_AEO_OilForecast_2026!R$16)</f>
        <v>3.587002303048338</v>
      </c>
      <c r="U70" s="447">
        <f>T70*(1+EIA_AEO_OilForecast_2026!S$16)</f>
        <v>3.6327500684863669</v>
      </c>
      <c r="V70" s="447">
        <f>U70*(1+EIA_AEO_OilForecast_2026!T$16)</f>
        <v>3.6513316277706944</v>
      </c>
      <c r="W70" s="447">
        <f>V70*(1+EIA_AEO_OilForecast_2026!U$16)</f>
        <v>3.6945386878550992</v>
      </c>
      <c r="X70" s="447">
        <f>W70*(1+EIA_AEO_OilForecast_2026!V$16)</f>
        <v>3.7419521080331517</v>
      </c>
      <c r="Y70" s="447">
        <f>X70*(1+EIA_AEO_OilForecast_2026!W$16)</f>
        <v>3.8461179440910889</v>
      </c>
      <c r="Z70" s="447">
        <f>Y70*(1+EIA_AEO_OilForecast_2026!X$16)</f>
        <v>3.9062867624660744</v>
      </c>
      <c r="AA70" s="447">
        <f>Z70*(1+EIA_AEO_OilForecast_2026!Y$16)</f>
        <v>3.9655070249812585</v>
      </c>
      <c r="AB70" s="447">
        <f>AA70*(1+EIA_AEO_OilForecast_2026!Z$16)</f>
        <v>4.0292842148975794</v>
      </c>
      <c r="AC70" s="447">
        <f>AB70*(1+EIA_AEO_OilForecast_2026!AA$16)</f>
        <v>4.0791461356075667</v>
      </c>
      <c r="AD70" s="447">
        <f>AC70*(1+EIA_AEO_OilForecast_2026!AB$16)</f>
        <v>4.1576297459186922</v>
      </c>
      <c r="AE70" s="511">
        <f t="shared" si="32"/>
        <v>4.1576297459186922</v>
      </c>
      <c r="AF70" s="511">
        <f t="shared" si="32"/>
        <v>4.1576297459186922</v>
      </c>
      <c r="AG70" s="511">
        <f t="shared" si="32"/>
        <v>4.1576297459186922</v>
      </c>
      <c r="AH70" s="511">
        <f t="shared" si="32"/>
        <v>4.1576297459186922</v>
      </c>
      <c r="AI70" s="511">
        <f t="shared" si="32"/>
        <v>4.1576297459186922</v>
      </c>
      <c r="AJ70" s="511">
        <f t="shared" si="32"/>
        <v>4.1576297459186922</v>
      </c>
      <c r="AK70" s="511">
        <f t="shared" si="32"/>
        <v>4.1576297459186922</v>
      </c>
      <c r="AL70" s="511">
        <f t="shared" si="32"/>
        <v>4.1576297459186922</v>
      </c>
      <c r="AM70" s="511">
        <f t="shared" si="32"/>
        <v>4.1576297459186922</v>
      </c>
      <c r="AN70" s="511">
        <f t="shared" si="32"/>
        <v>4.1576297459186922</v>
      </c>
      <c r="AO70" s="511">
        <f t="shared" si="33"/>
        <v>4.1576297459186922</v>
      </c>
      <c r="AP70" s="511">
        <f t="shared" si="33"/>
        <v>4.1576297459186922</v>
      </c>
      <c r="AQ70" s="511">
        <f t="shared" si="33"/>
        <v>4.1576297459186922</v>
      </c>
      <c r="AR70" s="511">
        <f t="shared" si="33"/>
        <v>4.1576297459186922</v>
      </c>
      <c r="AS70" s="511">
        <f t="shared" si="33"/>
        <v>4.1576297459186922</v>
      </c>
      <c r="AT70" s="511">
        <f t="shared" si="33"/>
        <v>4.1576297459186922</v>
      </c>
      <c r="AU70" s="511">
        <f t="shared" si="33"/>
        <v>4.1576297459186922</v>
      </c>
      <c r="AV70" s="511">
        <f t="shared" si="33"/>
        <v>4.1576297459186922</v>
      </c>
      <c r="AW70" s="511">
        <f t="shared" si="33"/>
        <v>4.1576297459186922</v>
      </c>
      <c r="AX70" s="511">
        <f t="shared" si="33"/>
        <v>4.1576297459186922</v>
      </c>
      <c r="AY70" s="511">
        <f t="shared" si="34"/>
        <v>4.1576297459186922</v>
      </c>
      <c r="AZ70" s="511">
        <f t="shared" si="34"/>
        <v>4.1576297459186922</v>
      </c>
      <c r="BA70" s="511">
        <f t="shared" si="34"/>
        <v>4.1576297459186922</v>
      </c>
      <c r="BB70" s="511">
        <f t="shared" si="34"/>
        <v>4.1576297459186922</v>
      </c>
      <c r="BC70" s="511">
        <f t="shared" si="34"/>
        <v>4.1576297459186922</v>
      </c>
      <c r="BD70" s="511">
        <f t="shared" si="34"/>
        <v>4.1576297459186922</v>
      </c>
      <c r="BE70" s="511">
        <f t="shared" si="34"/>
        <v>4.1576297459186922</v>
      </c>
      <c r="BF70" s="511">
        <f t="shared" si="34"/>
        <v>4.1576297459186922</v>
      </c>
      <c r="BG70" s="511">
        <f t="shared" si="34"/>
        <v>4.1576297459186922</v>
      </c>
      <c r="BH70" s="511">
        <f t="shared" si="34"/>
        <v>4.1576297459186922</v>
      </c>
      <c r="BI70" s="511">
        <f t="shared" si="35"/>
        <v>4.1576297459186922</v>
      </c>
      <c r="BJ70" s="511">
        <f t="shared" si="35"/>
        <v>4.1576297459186922</v>
      </c>
      <c r="BK70" s="511">
        <f t="shared" si="35"/>
        <v>4.1576297459186922</v>
      </c>
      <c r="BL70" s="511">
        <f t="shared" si="35"/>
        <v>4.1576297459186922</v>
      </c>
      <c r="BM70" s="512">
        <f t="shared" si="35"/>
        <v>4.1576297459186922</v>
      </c>
      <c r="BN70" s="512">
        <f t="shared" si="35"/>
        <v>4.1576297459186922</v>
      </c>
      <c r="BO70" s="512">
        <f t="shared" si="35"/>
        <v>4.1576297459186922</v>
      </c>
      <c r="BP70" s="512">
        <f t="shared" si="35"/>
        <v>4.1576297459186922</v>
      </c>
      <c r="BQ70" s="512">
        <f t="shared" si="35"/>
        <v>4.1576297459186922</v>
      </c>
      <c r="BR70" s="512">
        <f t="shared" si="35"/>
        <v>4.1576297459186922</v>
      </c>
    </row>
    <row r="71" spans="1:70" s="2" customFormat="1">
      <c r="A71" s="448">
        <v>0</v>
      </c>
      <c r="B71" s="494" t="s">
        <v>441</v>
      </c>
      <c r="C71" s="492" t="s">
        <v>542</v>
      </c>
      <c r="D71" s="492" t="s">
        <v>445</v>
      </c>
      <c r="E71" s="500">
        <v>4.51</v>
      </c>
      <c r="F71" s="445">
        <f>E71*(1+EIA_AEO_OilForecast_2026!D$16)</f>
        <v>3.4535358023176852</v>
      </c>
      <c r="G71" s="445">
        <f>F71*(1+EIA_AEO_OilForecast_2026!E$16)</f>
        <v>3.9298610904466247</v>
      </c>
      <c r="H71" s="445">
        <f>G71*(1+EIA_AEO_OilForecast_2026!F$16)</f>
        <v>4.2112716336063283</v>
      </c>
      <c r="I71" s="445">
        <f>H71*(1+EIA_AEO_OilForecast_2026!G$16)</f>
        <v>4.3909619794485488</v>
      </c>
      <c r="J71" s="445">
        <f>I71*(1+EIA_AEO_OilForecast_2026!H$16)</f>
        <v>4.5079216673763582</v>
      </c>
      <c r="K71" s="445">
        <f>J71*(1+EIA_AEO_OilForecast_2026!I$16)</f>
        <v>4.4512009503959771</v>
      </c>
      <c r="L71" s="445">
        <f>K71*(1+EIA_AEO_OilForecast_2026!J$16)</f>
        <v>4.4979663419613942</v>
      </c>
      <c r="M71" s="445">
        <f>L71*(1+EIA_AEO_OilForecast_2026!K$16)</f>
        <v>4.5939172313539665</v>
      </c>
      <c r="N71" s="445">
        <f>M71*(1+EIA_AEO_OilForecast_2026!L$16)</f>
        <v>4.6827864768164869</v>
      </c>
      <c r="O71" s="445">
        <f>N71*(1+EIA_AEO_OilForecast_2026!M$16)</f>
        <v>4.7225785646875451</v>
      </c>
      <c r="P71" s="445">
        <f>O71*(1+EIA_AEO_OilForecast_2026!N$16)</f>
        <v>4.7871133471274616</v>
      </c>
      <c r="Q71" s="445">
        <f>P71*(1+EIA_AEO_OilForecast_2026!O$16)</f>
        <v>4.8556020289677928</v>
      </c>
      <c r="R71" s="445">
        <f>Q71*(1+EIA_AEO_OilForecast_2026!P$16)</f>
        <v>4.9142240651643592</v>
      </c>
      <c r="S71" s="445">
        <f>R71*(1+EIA_AEO_OilForecast_2026!Q$16)</f>
        <v>4.9459316177350798</v>
      </c>
      <c r="T71" s="445">
        <f>S71*(1+EIA_AEO_OilForecast_2026!R$16)</f>
        <v>4.9930186378851831</v>
      </c>
      <c r="U71" s="445">
        <f>T71*(1+EIA_AEO_OilForecast_2026!S$16)</f>
        <v>5.0566983978004636</v>
      </c>
      <c r="V71" s="445">
        <f>U71*(1+EIA_AEO_OilForecast_2026!T$16)</f>
        <v>5.0825634695203146</v>
      </c>
      <c r="W71" s="445">
        <f>V71*(1+EIA_AEO_OilForecast_2026!U$16)</f>
        <v>5.1427066303168161</v>
      </c>
      <c r="X71" s="445">
        <f>W71*(1+EIA_AEO_OilForecast_2026!V$16)</f>
        <v>5.2087049405029324</v>
      </c>
      <c r="Y71" s="445">
        <f>X71*(1+EIA_AEO_OilForecast_2026!W$16)</f>
        <v>5.3537012122996286</v>
      </c>
      <c r="Z71" s="445">
        <f>Y71*(1+EIA_AEO_OilForecast_2026!X$16)</f>
        <v>5.4374547218277725</v>
      </c>
      <c r="AA71" s="445">
        <f>Z71*(1+EIA_AEO_OilForecast_2026!Y$16)</f>
        <v>5.5198878650202046</v>
      </c>
      <c r="AB71" s="445">
        <f>AA71*(1+EIA_AEO_OilForecast_2026!Z$16)</f>
        <v>5.6086641386382929</v>
      </c>
      <c r="AC71" s="445">
        <f>AB71*(1+EIA_AEO_OilForecast_2026!AA$16)</f>
        <v>5.6780707011080587</v>
      </c>
      <c r="AD71" s="445">
        <f>AC71*(1+EIA_AEO_OilForecast_2026!AB$16)</f>
        <v>5.7873179487942243</v>
      </c>
      <c r="AE71" s="509">
        <f t="shared" si="32"/>
        <v>5.7873179487942243</v>
      </c>
      <c r="AF71" s="509">
        <f t="shared" si="32"/>
        <v>5.7873179487942243</v>
      </c>
      <c r="AG71" s="509">
        <f t="shared" si="32"/>
        <v>5.7873179487942243</v>
      </c>
      <c r="AH71" s="509">
        <f t="shared" si="32"/>
        <v>5.7873179487942243</v>
      </c>
      <c r="AI71" s="509">
        <f t="shared" si="32"/>
        <v>5.7873179487942243</v>
      </c>
      <c r="AJ71" s="509">
        <f t="shared" si="32"/>
        <v>5.7873179487942243</v>
      </c>
      <c r="AK71" s="509">
        <f t="shared" si="32"/>
        <v>5.7873179487942243</v>
      </c>
      <c r="AL71" s="509">
        <f t="shared" si="32"/>
        <v>5.7873179487942243</v>
      </c>
      <c r="AM71" s="509">
        <f t="shared" si="32"/>
        <v>5.7873179487942243</v>
      </c>
      <c r="AN71" s="509">
        <f t="shared" si="32"/>
        <v>5.7873179487942243</v>
      </c>
      <c r="AO71" s="509">
        <f t="shared" si="33"/>
        <v>5.7873179487942243</v>
      </c>
      <c r="AP71" s="509">
        <f t="shared" si="33"/>
        <v>5.7873179487942243</v>
      </c>
      <c r="AQ71" s="509">
        <f t="shared" si="33"/>
        <v>5.7873179487942243</v>
      </c>
      <c r="AR71" s="509">
        <f t="shared" si="33"/>
        <v>5.7873179487942243</v>
      </c>
      <c r="AS71" s="509">
        <f t="shared" si="33"/>
        <v>5.7873179487942243</v>
      </c>
      <c r="AT71" s="509">
        <f t="shared" si="33"/>
        <v>5.7873179487942243</v>
      </c>
      <c r="AU71" s="509">
        <f t="shared" si="33"/>
        <v>5.7873179487942243</v>
      </c>
      <c r="AV71" s="509">
        <f t="shared" si="33"/>
        <v>5.7873179487942243</v>
      </c>
      <c r="AW71" s="509">
        <f t="shared" si="33"/>
        <v>5.7873179487942243</v>
      </c>
      <c r="AX71" s="509">
        <f t="shared" si="33"/>
        <v>5.7873179487942243</v>
      </c>
      <c r="AY71" s="509">
        <f t="shared" si="34"/>
        <v>5.7873179487942243</v>
      </c>
      <c r="AZ71" s="509">
        <f t="shared" si="34"/>
        <v>5.7873179487942243</v>
      </c>
      <c r="BA71" s="509">
        <f t="shared" si="34"/>
        <v>5.7873179487942243</v>
      </c>
      <c r="BB71" s="509">
        <f t="shared" si="34"/>
        <v>5.7873179487942243</v>
      </c>
      <c r="BC71" s="509">
        <f t="shared" si="34"/>
        <v>5.7873179487942243</v>
      </c>
      <c r="BD71" s="509">
        <f t="shared" si="34"/>
        <v>5.7873179487942243</v>
      </c>
      <c r="BE71" s="509">
        <f t="shared" si="34"/>
        <v>5.7873179487942243</v>
      </c>
      <c r="BF71" s="509">
        <f t="shared" si="34"/>
        <v>5.7873179487942243</v>
      </c>
      <c r="BG71" s="509">
        <f t="shared" si="34"/>
        <v>5.7873179487942243</v>
      </c>
      <c r="BH71" s="509">
        <f t="shared" si="34"/>
        <v>5.7873179487942243</v>
      </c>
      <c r="BI71" s="509">
        <f t="shared" si="35"/>
        <v>5.7873179487942243</v>
      </c>
      <c r="BJ71" s="509">
        <f t="shared" si="35"/>
        <v>5.7873179487942243</v>
      </c>
      <c r="BK71" s="509">
        <f t="shared" si="35"/>
        <v>5.7873179487942243</v>
      </c>
      <c r="BL71" s="509">
        <f t="shared" si="35"/>
        <v>5.7873179487942243</v>
      </c>
      <c r="BM71" s="510">
        <f t="shared" si="35"/>
        <v>5.7873179487942243</v>
      </c>
      <c r="BN71" s="510">
        <f t="shared" si="35"/>
        <v>5.7873179487942243</v>
      </c>
      <c r="BO71" s="510">
        <f t="shared" si="35"/>
        <v>5.7873179487942243</v>
      </c>
      <c r="BP71" s="510">
        <f t="shared" si="35"/>
        <v>5.7873179487942243</v>
      </c>
      <c r="BQ71" s="510">
        <f t="shared" si="35"/>
        <v>5.7873179487942243</v>
      </c>
      <c r="BR71" s="510">
        <f t="shared" si="35"/>
        <v>5.7873179487942243</v>
      </c>
    </row>
    <row r="72" spans="1:70" s="2" customFormat="1">
      <c r="A72" s="446">
        <v>0</v>
      </c>
      <c r="B72" s="493" t="s">
        <v>543</v>
      </c>
      <c r="C72" s="491" t="s">
        <v>544</v>
      </c>
      <c r="D72" s="491" t="s">
        <v>445</v>
      </c>
      <c r="E72" s="501">
        <v>4.9400000000000004</v>
      </c>
      <c r="F72" s="447">
        <f>E72*(1+EIA_AEO_OilForecast_2026!D$16)</f>
        <v>3.7828086171728086</v>
      </c>
      <c r="G72" s="447">
        <f>F72*(1+EIA_AEO_OilForecast_2026!E$16)</f>
        <v>4.304548511486991</v>
      </c>
      <c r="H72" s="447">
        <f>G72*(1+EIA_AEO_OilForecast_2026!F$16)</f>
        <v>4.6127897716220101</v>
      </c>
      <c r="I72" s="447">
        <f>H72*(1+EIA_AEO_OilForecast_2026!G$16)</f>
        <v>4.8096124564247971</v>
      </c>
      <c r="J72" s="447">
        <f>I72*(1+EIA_AEO_OilForecast_2026!H$16)</f>
        <v>4.9377235114942826</v>
      </c>
      <c r="K72" s="447">
        <f>J72*(1+EIA_AEO_OilForecast_2026!I$16)</f>
        <v>4.8755948325845084</v>
      </c>
      <c r="L72" s="447">
        <f>K72*(1+EIA_AEO_OilForecast_2026!J$16)</f>
        <v>4.9268190087115951</v>
      </c>
      <c r="M72" s="447">
        <f>L72*(1+EIA_AEO_OilForecast_2026!K$16)</f>
        <v>5.0319182090662089</v>
      </c>
      <c r="N72" s="447">
        <f>M72*(1+EIA_AEO_OilForecast_2026!L$16)</f>
        <v>5.1292605754930056</v>
      </c>
      <c r="O72" s="447">
        <f>N72*(1+EIA_AEO_OilForecast_2026!M$16)</f>
        <v>5.1728465874848082</v>
      </c>
      <c r="P72" s="447">
        <f>O72*(1+EIA_AEO_OilForecast_2026!N$16)</f>
        <v>5.2435343536163348</v>
      </c>
      <c r="Q72" s="447">
        <f>P72*(1+EIA_AEO_OilForecast_2026!O$16)</f>
        <v>5.3185529984702677</v>
      </c>
      <c r="R72" s="447">
        <f>Q72*(1+EIA_AEO_OilForecast_2026!P$16)</f>
        <v>5.382764275368503</v>
      </c>
      <c r="S72" s="447">
        <f>R72*(1+EIA_AEO_OilForecast_2026!Q$16)</f>
        <v>5.4174949427076076</v>
      </c>
      <c r="T72" s="447">
        <f>S72*(1+EIA_AEO_OilForecast_2026!R$16)</f>
        <v>5.4690714126724655</v>
      </c>
      <c r="U72" s="447">
        <f>T72*(1+EIA_AEO_OilForecast_2026!S$16)</f>
        <v>5.5388226352847685</v>
      </c>
      <c r="V72" s="447">
        <f>U72*(1+EIA_AEO_OilForecast_2026!T$16)</f>
        <v>5.5671537781442062</v>
      </c>
      <c r="W72" s="447">
        <f>V72*(1+EIA_AEO_OilForecast_2026!U$16)</f>
        <v>5.6330312092605519</v>
      </c>
      <c r="X72" s="447">
        <f>W72*(1+EIA_AEO_OilForecast_2026!V$16)</f>
        <v>5.7053220412604215</v>
      </c>
      <c r="Y72" s="447">
        <f>X72*(1+EIA_AEO_OilForecast_2026!W$16)</f>
        <v>5.8641427912993747</v>
      </c>
      <c r="Z72" s="447">
        <f>Y72*(1+EIA_AEO_OilForecast_2026!X$16)</f>
        <v>5.9558816686982725</v>
      </c>
      <c r="AA72" s="447">
        <f>Z72*(1+EIA_AEO_OilForecast_2026!Y$16)</f>
        <v>6.0461742911751273</v>
      </c>
      <c r="AB72" s="447">
        <f>AA72*(1+EIA_AEO_OilForecast_2026!Z$16)</f>
        <v>6.1434148214796407</v>
      </c>
      <c r="AC72" s="447">
        <f>AB72*(1+EIA_AEO_OilForecast_2026!AA$16)</f>
        <v>6.2194388610806701</v>
      </c>
      <c r="AD72" s="447">
        <f>AC72*(1+EIA_AEO_OilForecast_2026!AB$16)</f>
        <v>6.3391021434686206</v>
      </c>
      <c r="AE72" s="511">
        <f t="shared" ref="AE72:AN81" si="36">$AD72</f>
        <v>6.3391021434686206</v>
      </c>
      <c r="AF72" s="511">
        <f t="shared" si="36"/>
        <v>6.3391021434686206</v>
      </c>
      <c r="AG72" s="511">
        <f t="shared" si="36"/>
        <v>6.3391021434686206</v>
      </c>
      <c r="AH72" s="511">
        <f t="shared" si="36"/>
        <v>6.3391021434686206</v>
      </c>
      <c r="AI72" s="511">
        <f t="shared" si="36"/>
        <v>6.3391021434686206</v>
      </c>
      <c r="AJ72" s="511">
        <f t="shared" si="36"/>
        <v>6.3391021434686206</v>
      </c>
      <c r="AK72" s="511">
        <f t="shared" si="36"/>
        <v>6.3391021434686206</v>
      </c>
      <c r="AL72" s="511">
        <f t="shared" si="36"/>
        <v>6.3391021434686206</v>
      </c>
      <c r="AM72" s="511">
        <f t="shared" si="36"/>
        <v>6.3391021434686206</v>
      </c>
      <c r="AN72" s="511">
        <f t="shared" si="36"/>
        <v>6.3391021434686206</v>
      </c>
      <c r="AO72" s="511">
        <f t="shared" ref="AO72:AX81" si="37">$AD72</f>
        <v>6.3391021434686206</v>
      </c>
      <c r="AP72" s="511">
        <f t="shared" si="37"/>
        <v>6.3391021434686206</v>
      </c>
      <c r="AQ72" s="511">
        <f t="shared" si="37"/>
        <v>6.3391021434686206</v>
      </c>
      <c r="AR72" s="511">
        <f t="shared" si="37"/>
        <v>6.3391021434686206</v>
      </c>
      <c r="AS72" s="511">
        <f t="shared" si="37"/>
        <v>6.3391021434686206</v>
      </c>
      <c r="AT72" s="511">
        <f t="shared" si="37"/>
        <v>6.3391021434686206</v>
      </c>
      <c r="AU72" s="511">
        <f t="shared" si="37"/>
        <v>6.3391021434686206</v>
      </c>
      <c r="AV72" s="511">
        <f t="shared" si="37"/>
        <v>6.3391021434686206</v>
      </c>
      <c r="AW72" s="511">
        <f t="shared" si="37"/>
        <v>6.3391021434686206</v>
      </c>
      <c r="AX72" s="511">
        <f t="shared" si="37"/>
        <v>6.3391021434686206</v>
      </c>
      <c r="AY72" s="511">
        <f t="shared" ref="AY72:BH81" si="38">$AD72</f>
        <v>6.3391021434686206</v>
      </c>
      <c r="AZ72" s="511">
        <f t="shared" si="38"/>
        <v>6.3391021434686206</v>
      </c>
      <c r="BA72" s="511">
        <f t="shared" si="38"/>
        <v>6.3391021434686206</v>
      </c>
      <c r="BB72" s="511">
        <f t="shared" si="38"/>
        <v>6.3391021434686206</v>
      </c>
      <c r="BC72" s="511">
        <f t="shared" si="38"/>
        <v>6.3391021434686206</v>
      </c>
      <c r="BD72" s="511">
        <f t="shared" si="38"/>
        <v>6.3391021434686206</v>
      </c>
      <c r="BE72" s="511">
        <f t="shared" si="38"/>
        <v>6.3391021434686206</v>
      </c>
      <c r="BF72" s="511">
        <f t="shared" si="38"/>
        <v>6.3391021434686206</v>
      </c>
      <c r="BG72" s="511">
        <f t="shared" si="38"/>
        <v>6.3391021434686206</v>
      </c>
      <c r="BH72" s="511">
        <f t="shared" si="38"/>
        <v>6.3391021434686206</v>
      </c>
      <c r="BI72" s="511">
        <f t="shared" ref="BI72:BR81" si="39">$AD72</f>
        <v>6.3391021434686206</v>
      </c>
      <c r="BJ72" s="511">
        <f t="shared" si="39"/>
        <v>6.3391021434686206</v>
      </c>
      <c r="BK72" s="511">
        <f t="shared" si="39"/>
        <v>6.3391021434686206</v>
      </c>
      <c r="BL72" s="511">
        <f t="shared" si="39"/>
        <v>6.3391021434686206</v>
      </c>
      <c r="BM72" s="512">
        <f t="shared" si="39"/>
        <v>6.3391021434686206</v>
      </c>
      <c r="BN72" s="512">
        <f t="shared" si="39"/>
        <v>6.3391021434686206</v>
      </c>
      <c r="BO72" s="512">
        <f t="shared" si="39"/>
        <v>6.3391021434686206</v>
      </c>
      <c r="BP72" s="512">
        <f t="shared" si="39"/>
        <v>6.3391021434686206</v>
      </c>
      <c r="BQ72" s="512">
        <f t="shared" si="39"/>
        <v>6.3391021434686206</v>
      </c>
      <c r="BR72" s="512">
        <f t="shared" si="39"/>
        <v>6.3391021434686206</v>
      </c>
    </row>
    <row r="73" spans="1:70" s="2" customFormat="1">
      <c r="A73" s="448">
        <v>0</v>
      </c>
      <c r="B73" s="494" t="s">
        <v>441</v>
      </c>
      <c r="C73" s="492" t="s">
        <v>545</v>
      </c>
      <c r="D73" s="492" t="s">
        <v>445</v>
      </c>
      <c r="E73" s="500">
        <v>4.04</v>
      </c>
      <c r="F73" s="445">
        <f>E73*(1+EIA_AEO_OilForecast_2026!D$16)</f>
        <v>3.0936329581737136</v>
      </c>
      <c r="G73" s="445">
        <f>F73*(1+EIA_AEO_OilForecast_2026!E$16)</f>
        <v>3.520319025588551</v>
      </c>
      <c r="H73" s="445">
        <f>G73*(1+EIA_AEO_OilForecast_2026!F$16)</f>
        <v>3.7724029711240727</v>
      </c>
      <c r="I73" s="445">
        <f>H73*(1+EIA_AEO_OilForecast_2026!G$16)</f>
        <v>3.9333672720559063</v>
      </c>
      <c r="J73" s="445">
        <f>I73*(1+EIA_AEO_OilForecast_2026!H$16)</f>
        <v>4.0381382563637445</v>
      </c>
      <c r="K73" s="445">
        <f>J73*(1+EIA_AEO_OilForecast_2026!I$16)</f>
        <v>3.9873285675387469</v>
      </c>
      <c r="L73" s="445">
        <f>K73*(1+EIA_AEO_OilForecast_2026!J$16)</f>
        <v>4.0292204038855957</v>
      </c>
      <c r="M73" s="445">
        <f>L73*(1+EIA_AEO_OilForecast_2026!K$16)</f>
        <v>4.1151719766452395</v>
      </c>
      <c r="N73" s="445">
        <f>M73*(1+EIA_AEO_OilForecast_2026!L$16)</f>
        <v>4.1947799038444824</v>
      </c>
      <c r="O73" s="445">
        <f>N73*(1+EIA_AEO_OilForecast_2026!M$16)</f>
        <v>4.2304251444207743</v>
      </c>
      <c r="P73" s="445">
        <f>O73*(1+EIA_AEO_OilForecast_2026!N$16)</f>
        <v>4.2882345725931161</v>
      </c>
      <c r="Q73" s="445">
        <f>P73*(1+EIA_AEO_OilForecast_2026!O$16)</f>
        <v>4.3495858529999767</v>
      </c>
      <c r="R73" s="445">
        <f>Q73*(1+EIA_AEO_OilForecast_2026!P$16)</f>
        <v>4.4020987191272782</v>
      </c>
      <c r="S73" s="445">
        <f>R73*(1+EIA_AEO_OilForecast_2026!Q$16)</f>
        <v>4.4305019369511616</v>
      </c>
      <c r="T73" s="445">
        <f>S73*(1+EIA_AEO_OilForecast_2026!R$16)</f>
        <v>4.4726818840479279</v>
      </c>
      <c r="U73" s="445">
        <f>T73*(1+EIA_AEO_OilForecast_2026!S$16)</f>
        <v>4.5297253940385565</v>
      </c>
      <c r="V73" s="445">
        <f>U73*(1+EIA_AEO_OilForecast_2026!T$16)</f>
        <v>4.5528949926523472</v>
      </c>
      <c r="W73" s="445">
        <f>V73*(1+EIA_AEO_OilForecast_2026!U$16)</f>
        <v>4.6067704626341355</v>
      </c>
      <c r="X73" s="445">
        <f>W73*(1+EIA_AEO_OilForecast_2026!V$16)</f>
        <v>4.6658909001401021</v>
      </c>
      <c r="Y73" s="445">
        <f>X73*(1+EIA_AEO_OilForecast_2026!W$16)</f>
        <v>4.7957766957185175</v>
      </c>
      <c r="Z73" s="445">
        <f>Y73*(1+EIA_AEO_OilForecast_2026!X$16)</f>
        <v>4.8708020124576974</v>
      </c>
      <c r="AA73" s="445">
        <f>Z73*(1+EIA_AEO_OilForecast_2026!Y$16)</f>
        <v>4.9446445620136679</v>
      </c>
      <c r="AB73" s="445">
        <f>AA73*(1+EIA_AEO_OilForecast_2026!Z$16)</f>
        <v>5.0241692062303143</v>
      </c>
      <c r="AC73" s="445">
        <f>AB73*(1+EIA_AEO_OilForecast_2026!AA$16)</f>
        <v>5.0863427123007918</v>
      </c>
      <c r="AD73" s="445">
        <f>AC73*(1+EIA_AEO_OilForecast_2026!AB$16)</f>
        <v>5.184204991824541</v>
      </c>
      <c r="AE73" s="509">
        <f t="shared" si="36"/>
        <v>5.184204991824541</v>
      </c>
      <c r="AF73" s="509">
        <f t="shared" si="36"/>
        <v>5.184204991824541</v>
      </c>
      <c r="AG73" s="509">
        <f t="shared" si="36"/>
        <v>5.184204991824541</v>
      </c>
      <c r="AH73" s="509">
        <f t="shared" si="36"/>
        <v>5.184204991824541</v>
      </c>
      <c r="AI73" s="509">
        <f t="shared" si="36"/>
        <v>5.184204991824541</v>
      </c>
      <c r="AJ73" s="509">
        <f t="shared" si="36"/>
        <v>5.184204991824541</v>
      </c>
      <c r="AK73" s="509">
        <f t="shared" si="36"/>
        <v>5.184204991824541</v>
      </c>
      <c r="AL73" s="509">
        <f t="shared" si="36"/>
        <v>5.184204991824541</v>
      </c>
      <c r="AM73" s="509">
        <f t="shared" si="36"/>
        <v>5.184204991824541</v>
      </c>
      <c r="AN73" s="509">
        <f t="shared" si="36"/>
        <v>5.184204991824541</v>
      </c>
      <c r="AO73" s="509">
        <f t="shared" si="37"/>
        <v>5.184204991824541</v>
      </c>
      <c r="AP73" s="509">
        <f t="shared" si="37"/>
        <v>5.184204991824541</v>
      </c>
      <c r="AQ73" s="509">
        <f t="shared" si="37"/>
        <v>5.184204991824541</v>
      </c>
      <c r="AR73" s="509">
        <f t="shared" si="37"/>
        <v>5.184204991824541</v>
      </c>
      <c r="AS73" s="509">
        <f t="shared" si="37"/>
        <v>5.184204991824541</v>
      </c>
      <c r="AT73" s="509">
        <f t="shared" si="37"/>
        <v>5.184204991824541</v>
      </c>
      <c r="AU73" s="509">
        <f t="shared" si="37"/>
        <v>5.184204991824541</v>
      </c>
      <c r="AV73" s="509">
        <f t="shared" si="37"/>
        <v>5.184204991824541</v>
      </c>
      <c r="AW73" s="509">
        <f t="shared" si="37"/>
        <v>5.184204991824541</v>
      </c>
      <c r="AX73" s="509">
        <f t="shared" si="37"/>
        <v>5.184204991824541</v>
      </c>
      <c r="AY73" s="509">
        <f t="shared" si="38"/>
        <v>5.184204991824541</v>
      </c>
      <c r="AZ73" s="509">
        <f t="shared" si="38"/>
        <v>5.184204991824541</v>
      </c>
      <c r="BA73" s="509">
        <f t="shared" si="38"/>
        <v>5.184204991824541</v>
      </c>
      <c r="BB73" s="509">
        <f t="shared" si="38"/>
        <v>5.184204991824541</v>
      </c>
      <c r="BC73" s="509">
        <f t="shared" si="38"/>
        <v>5.184204991824541</v>
      </c>
      <c r="BD73" s="509">
        <f t="shared" si="38"/>
        <v>5.184204991824541</v>
      </c>
      <c r="BE73" s="509">
        <f t="shared" si="38"/>
        <v>5.184204991824541</v>
      </c>
      <c r="BF73" s="509">
        <f t="shared" si="38"/>
        <v>5.184204991824541</v>
      </c>
      <c r="BG73" s="509">
        <f t="shared" si="38"/>
        <v>5.184204991824541</v>
      </c>
      <c r="BH73" s="509">
        <f t="shared" si="38"/>
        <v>5.184204991824541</v>
      </c>
      <c r="BI73" s="509">
        <f t="shared" si="39"/>
        <v>5.184204991824541</v>
      </c>
      <c r="BJ73" s="509">
        <f t="shared" si="39"/>
        <v>5.184204991824541</v>
      </c>
      <c r="BK73" s="509">
        <f t="shared" si="39"/>
        <v>5.184204991824541</v>
      </c>
      <c r="BL73" s="509">
        <f t="shared" si="39"/>
        <v>5.184204991824541</v>
      </c>
      <c r="BM73" s="510">
        <f t="shared" si="39"/>
        <v>5.184204991824541</v>
      </c>
      <c r="BN73" s="510">
        <f t="shared" si="39"/>
        <v>5.184204991824541</v>
      </c>
      <c r="BO73" s="510">
        <f t="shared" si="39"/>
        <v>5.184204991824541</v>
      </c>
      <c r="BP73" s="510">
        <f t="shared" si="39"/>
        <v>5.184204991824541</v>
      </c>
      <c r="BQ73" s="510">
        <f t="shared" si="39"/>
        <v>5.184204991824541</v>
      </c>
      <c r="BR73" s="510">
        <f t="shared" si="39"/>
        <v>5.184204991824541</v>
      </c>
    </row>
    <row r="74" spans="1:70" s="2" customFormat="1">
      <c r="A74" s="446">
        <v>0</v>
      </c>
      <c r="B74" s="493" t="s">
        <v>443</v>
      </c>
      <c r="C74" s="491" t="s">
        <v>546</v>
      </c>
      <c r="D74" s="491" t="s">
        <v>445</v>
      </c>
      <c r="E74" s="501">
        <v>3.03</v>
      </c>
      <c r="F74" s="447">
        <f>E74*(1+EIA_AEO_OilForecast_2026!D$16)</f>
        <v>2.3202247186302851</v>
      </c>
      <c r="G74" s="447">
        <f>F74*(1+EIA_AEO_OilForecast_2026!E$16)</f>
        <v>2.6402392691914129</v>
      </c>
      <c r="H74" s="447">
        <f>G74*(1+EIA_AEO_OilForecast_2026!F$16)</f>
        <v>2.8293022283430544</v>
      </c>
      <c r="I74" s="447">
        <f>H74*(1+EIA_AEO_OilForecast_2026!G$16)</f>
        <v>2.95002545404193</v>
      </c>
      <c r="J74" s="447">
        <f>I74*(1+EIA_AEO_OilForecast_2026!H$16)</f>
        <v>3.0286036922728088</v>
      </c>
      <c r="K74" s="447">
        <f>J74*(1+EIA_AEO_OilForecast_2026!I$16)</f>
        <v>2.9904964256540607</v>
      </c>
      <c r="L74" s="447">
        <f>K74*(1+EIA_AEO_OilForecast_2026!J$16)</f>
        <v>3.0219153029141972</v>
      </c>
      <c r="M74" s="447">
        <f>L74*(1+EIA_AEO_OilForecast_2026!K$16)</f>
        <v>3.0863789824839301</v>
      </c>
      <c r="N74" s="447">
        <f>M74*(1+EIA_AEO_OilForecast_2026!L$16)</f>
        <v>3.1460849278833618</v>
      </c>
      <c r="O74" s="447">
        <f>N74*(1+EIA_AEO_OilForecast_2026!M$16)</f>
        <v>3.1728188583155807</v>
      </c>
      <c r="P74" s="447">
        <f>O74*(1+EIA_AEO_OilForecast_2026!N$16)</f>
        <v>3.2161759294448373</v>
      </c>
      <c r="Q74" s="447">
        <f>P74*(1+EIA_AEO_OilForecast_2026!O$16)</f>
        <v>3.2621893897499827</v>
      </c>
      <c r="R74" s="447">
        <f>Q74*(1+EIA_AEO_OilForecast_2026!P$16)</f>
        <v>3.3015740393454589</v>
      </c>
      <c r="S74" s="447">
        <f>R74*(1+EIA_AEO_OilForecast_2026!Q$16)</f>
        <v>3.3228764527133712</v>
      </c>
      <c r="T74" s="447">
        <f>S74*(1+EIA_AEO_OilForecast_2026!R$16)</f>
        <v>3.3545114130359459</v>
      </c>
      <c r="U74" s="447">
        <f>T74*(1+EIA_AEO_OilForecast_2026!S$16)</f>
        <v>3.3972940455289171</v>
      </c>
      <c r="V74" s="447">
        <f>U74*(1+EIA_AEO_OilForecast_2026!T$16)</f>
        <v>3.4146712444892606</v>
      </c>
      <c r="W74" s="447">
        <f>V74*(1+EIA_AEO_OilForecast_2026!U$16)</f>
        <v>3.4550778469756018</v>
      </c>
      <c r="X74" s="447">
        <f>W74*(1+EIA_AEO_OilForecast_2026!V$16)</f>
        <v>3.4994181751050766</v>
      </c>
      <c r="Y74" s="447">
        <f>X74*(1+EIA_AEO_OilForecast_2026!W$16)</f>
        <v>3.5968325217888881</v>
      </c>
      <c r="Z74" s="447">
        <f>Y74*(1+EIA_AEO_OilForecast_2026!X$16)</f>
        <v>3.6531015093432728</v>
      </c>
      <c r="AA74" s="447">
        <f>Z74*(1+EIA_AEO_OilForecast_2026!Y$16)</f>
        <v>3.7084834215102505</v>
      </c>
      <c r="AB74" s="447">
        <f>AA74*(1+EIA_AEO_OilForecast_2026!Z$16)</f>
        <v>3.7681269046727355</v>
      </c>
      <c r="AC74" s="447">
        <f>AB74*(1+EIA_AEO_OilForecast_2026!AA$16)</f>
        <v>3.8147570342255941</v>
      </c>
      <c r="AD74" s="447">
        <f>AC74*(1+EIA_AEO_OilForecast_2026!AB$16)</f>
        <v>3.888153743868406</v>
      </c>
      <c r="AE74" s="511">
        <f t="shared" si="36"/>
        <v>3.888153743868406</v>
      </c>
      <c r="AF74" s="511">
        <f t="shared" si="36"/>
        <v>3.888153743868406</v>
      </c>
      <c r="AG74" s="511">
        <f t="shared" si="36"/>
        <v>3.888153743868406</v>
      </c>
      <c r="AH74" s="511">
        <f t="shared" si="36"/>
        <v>3.888153743868406</v>
      </c>
      <c r="AI74" s="511">
        <f t="shared" si="36"/>
        <v>3.888153743868406</v>
      </c>
      <c r="AJ74" s="511">
        <f t="shared" si="36"/>
        <v>3.888153743868406</v>
      </c>
      <c r="AK74" s="511">
        <f t="shared" si="36"/>
        <v>3.888153743868406</v>
      </c>
      <c r="AL74" s="511">
        <f t="shared" si="36"/>
        <v>3.888153743868406</v>
      </c>
      <c r="AM74" s="511">
        <f t="shared" si="36"/>
        <v>3.888153743868406</v>
      </c>
      <c r="AN74" s="511">
        <f t="shared" si="36"/>
        <v>3.888153743868406</v>
      </c>
      <c r="AO74" s="511">
        <f t="shared" si="37"/>
        <v>3.888153743868406</v>
      </c>
      <c r="AP74" s="511">
        <f t="shared" si="37"/>
        <v>3.888153743868406</v>
      </c>
      <c r="AQ74" s="511">
        <f t="shared" si="37"/>
        <v>3.888153743868406</v>
      </c>
      <c r="AR74" s="511">
        <f t="shared" si="37"/>
        <v>3.888153743868406</v>
      </c>
      <c r="AS74" s="511">
        <f t="shared" si="37"/>
        <v>3.888153743868406</v>
      </c>
      <c r="AT74" s="511">
        <f t="shared" si="37"/>
        <v>3.888153743868406</v>
      </c>
      <c r="AU74" s="511">
        <f t="shared" si="37"/>
        <v>3.888153743868406</v>
      </c>
      <c r="AV74" s="511">
        <f t="shared" si="37"/>
        <v>3.888153743868406</v>
      </c>
      <c r="AW74" s="511">
        <f t="shared" si="37"/>
        <v>3.888153743868406</v>
      </c>
      <c r="AX74" s="511">
        <f t="shared" si="37"/>
        <v>3.888153743868406</v>
      </c>
      <c r="AY74" s="511">
        <f t="shared" si="38"/>
        <v>3.888153743868406</v>
      </c>
      <c r="AZ74" s="511">
        <f t="shared" si="38"/>
        <v>3.888153743868406</v>
      </c>
      <c r="BA74" s="511">
        <f t="shared" si="38"/>
        <v>3.888153743868406</v>
      </c>
      <c r="BB74" s="511">
        <f t="shared" si="38"/>
        <v>3.888153743868406</v>
      </c>
      <c r="BC74" s="511">
        <f t="shared" si="38"/>
        <v>3.888153743868406</v>
      </c>
      <c r="BD74" s="511">
        <f t="shared" si="38"/>
        <v>3.888153743868406</v>
      </c>
      <c r="BE74" s="511">
        <f t="shared" si="38"/>
        <v>3.888153743868406</v>
      </c>
      <c r="BF74" s="511">
        <f t="shared" si="38"/>
        <v>3.888153743868406</v>
      </c>
      <c r="BG74" s="511">
        <f t="shared" si="38"/>
        <v>3.888153743868406</v>
      </c>
      <c r="BH74" s="511">
        <f t="shared" si="38"/>
        <v>3.888153743868406</v>
      </c>
      <c r="BI74" s="511">
        <f t="shared" si="39"/>
        <v>3.888153743868406</v>
      </c>
      <c r="BJ74" s="511">
        <f t="shared" si="39"/>
        <v>3.888153743868406</v>
      </c>
      <c r="BK74" s="511">
        <f t="shared" si="39"/>
        <v>3.888153743868406</v>
      </c>
      <c r="BL74" s="511">
        <f t="shared" si="39"/>
        <v>3.888153743868406</v>
      </c>
      <c r="BM74" s="512">
        <f t="shared" si="39"/>
        <v>3.888153743868406</v>
      </c>
      <c r="BN74" s="512">
        <f t="shared" si="39"/>
        <v>3.888153743868406</v>
      </c>
      <c r="BO74" s="512">
        <f t="shared" si="39"/>
        <v>3.888153743868406</v>
      </c>
      <c r="BP74" s="512">
        <f t="shared" si="39"/>
        <v>3.888153743868406</v>
      </c>
      <c r="BQ74" s="512">
        <f t="shared" si="39"/>
        <v>3.888153743868406</v>
      </c>
      <c r="BR74" s="512">
        <f t="shared" si="39"/>
        <v>3.888153743868406</v>
      </c>
    </row>
    <row r="75" spans="1:70" s="2" customFormat="1">
      <c r="A75" s="448">
        <v>0</v>
      </c>
      <c r="B75" s="494" t="s">
        <v>547</v>
      </c>
      <c r="C75" s="492" t="s">
        <v>548</v>
      </c>
      <c r="D75" s="492" t="s">
        <v>445</v>
      </c>
      <c r="E75" s="500">
        <v>9.2200000000000006</v>
      </c>
      <c r="F75" s="445">
        <f>E75*(1+EIA_AEO_OilForecast_2026!D$16)</f>
        <v>7.0602217510796148</v>
      </c>
      <c r="G75" s="445">
        <f>F75*(1+EIA_AEO_OilForecast_2026!E$16)</f>
        <v>8.0339953999817926</v>
      </c>
      <c r="H75" s="445">
        <f>G75*(1+EIA_AEO_OilForecast_2026!F$16)</f>
        <v>8.6092958895455336</v>
      </c>
      <c r="I75" s="445">
        <f>H75*(1+EIA_AEO_OilForecast_2026!G$16)</f>
        <v>8.9766451109790744</v>
      </c>
      <c r="J75" s="445">
        <f>I75*(1+EIA_AEO_OilForecast_2026!H$16)</f>
        <v>9.21575116922617</v>
      </c>
      <c r="K75" s="445">
        <f>J75*(1+EIA_AEO_OilForecast_2026!I$16)</f>
        <v>9.0997944041354586</v>
      </c>
      <c r="L75" s="445">
        <f>K75*(1+EIA_AEO_OilForecast_2026!J$16)</f>
        <v>9.1953990405507913</v>
      </c>
      <c r="M75" s="445">
        <f>L75*(1+EIA_AEO_OilForecast_2026!K$16)</f>
        <v>9.3915558476903733</v>
      </c>
      <c r="N75" s="445">
        <f>M75*(1+EIA_AEO_OilForecast_2026!L$16)</f>
        <v>9.5732353251104261</v>
      </c>
      <c r="O75" s="445">
        <f>N75*(1+EIA_AEO_OilForecast_2026!M$16)</f>
        <v>9.6545841167226563</v>
      </c>
      <c r="P75" s="445">
        <f>O75*(1+EIA_AEO_OilForecast_2026!N$16)</f>
        <v>9.7865155344823087</v>
      </c>
      <c r="Q75" s="445">
        <f>P75*(1+EIA_AEO_OilForecast_2026!O$16)</f>
        <v>9.9265300902623217</v>
      </c>
      <c r="R75" s="445">
        <f>Q75*(1+EIA_AEO_OilForecast_2026!P$16)</f>
        <v>10.04637380949344</v>
      </c>
      <c r="S75" s="445">
        <f>R75*(1+EIA_AEO_OilForecast_2026!Q$16)</f>
        <v>10.111195014527153</v>
      </c>
      <c r="T75" s="445">
        <f>S75*(1+EIA_AEO_OilForecast_2026!R$16)</f>
        <v>10.207457171020268</v>
      </c>
      <c r="U75" s="445">
        <f>T75*(1+EIA_AEO_OilForecast_2026!S$16)</f>
        <v>10.33764062698898</v>
      </c>
      <c r="V75" s="445">
        <f>U75*(1+EIA_AEO_OilForecast_2026!T$16)</f>
        <v>10.390517780261048</v>
      </c>
      <c r="W75" s="445">
        <f>V75*(1+EIA_AEO_OilForecast_2026!U$16)</f>
        <v>10.513471204328397</v>
      </c>
      <c r="X75" s="445">
        <f>W75*(1+EIA_AEO_OilForecast_2026!V$16)</f>
        <v>10.648394579032608</v>
      </c>
      <c r="Y75" s="445">
        <f>X75*(1+EIA_AEO_OilForecast_2026!W$16)</f>
        <v>10.94481711250612</v>
      </c>
      <c r="Z75" s="445">
        <f>Y75*(1+EIA_AEO_OilForecast_2026!X$16)</f>
        <v>11.116038256153455</v>
      </c>
      <c r="AA75" s="445">
        <f>Z75*(1+EIA_AEO_OilForecast_2026!Y$16)</f>
        <v>11.284560114298516</v>
      </c>
      <c r="AB75" s="445">
        <f>AA75*(1+EIA_AEO_OilForecast_2026!Z$16)</f>
        <v>11.466049525109774</v>
      </c>
      <c r="AC75" s="445">
        <f>AB75*(1+EIA_AEO_OilForecast_2026!AA$16)</f>
        <v>11.607940546389429</v>
      </c>
      <c r="AD75" s="445">
        <f>AC75*(1+EIA_AEO_OilForecast_2026!AB$16)</f>
        <v>11.831279709064916</v>
      </c>
      <c r="AE75" s="509">
        <f t="shared" si="36"/>
        <v>11.831279709064916</v>
      </c>
      <c r="AF75" s="509">
        <f t="shared" si="36"/>
        <v>11.831279709064916</v>
      </c>
      <c r="AG75" s="509">
        <f t="shared" si="36"/>
        <v>11.831279709064916</v>
      </c>
      <c r="AH75" s="509">
        <f t="shared" si="36"/>
        <v>11.831279709064916</v>
      </c>
      <c r="AI75" s="509">
        <f t="shared" si="36"/>
        <v>11.831279709064916</v>
      </c>
      <c r="AJ75" s="509">
        <f t="shared" si="36"/>
        <v>11.831279709064916</v>
      </c>
      <c r="AK75" s="509">
        <f t="shared" si="36"/>
        <v>11.831279709064916</v>
      </c>
      <c r="AL75" s="509">
        <f t="shared" si="36"/>
        <v>11.831279709064916</v>
      </c>
      <c r="AM75" s="509">
        <f t="shared" si="36"/>
        <v>11.831279709064916</v>
      </c>
      <c r="AN75" s="509">
        <f t="shared" si="36"/>
        <v>11.831279709064916</v>
      </c>
      <c r="AO75" s="509">
        <f t="shared" si="37"/>
        <v>11.831279709064916</v>
      </c>
      <c r="AP75" s="509">
        <f t="shared" si="37"/>
        <v>11.831279709064916</v>
      </c>
      <c r="AQ75" s="509">
        <f t="shared" si="37"/>
        <v>11.831279709064916</v>
      </c>
      <c r="AR75" s="509">
        <f t="shared" si="37"/>
        <v>11.831279709064916</v>
      </c>
      <c r="AS75" s="509">
        <f t="shared" si="37"/>
        <v>11.831279709064916</v>
      </c>
      <c r="AT75" s="509">
        <f t="shared" si="37"/>
        <v>11.831279709064916</v>
      </c>
      <c r="AU75" s="509">
        <f t="shared" si="37"/>
        <v>11.831279709064916</v>
      </c>
      <c r="AV75" s="509">
        <f t="shared" si="37"/>
        <v>11.831279709064916</v>
      </c>
      <c r="AW75" s="509">
        <f t="shared" si="37"/>
        <v>11.831279709064916</v>
      </c>
      <c r="AX75" s="509">
        <f t="shared" si="37"/>
        <v>11.831279709064916</v>
      </c>
      <c r="AY75" s="509">
        <f t="shared" si="38"/>
        <v>11.831279709064916</v>
      </c>
      <c r="AZ75" s="509">
        <f t="shared" si="38"/>
        <v>11.831279709064916</v>
      </c>
      <c r="BA75" s="509">
        <f t="shared" si="38"/>
        <v>11.831279709064916</v>
      </c>
      <c r="BB75" s="509">
        <f t="shared" si="38"/>
        <v>11.831279709064916</v>
      </c>
      <c r="BC75" s="509">
        <f t="shared" si="38"/>
        <v>11.831279709064916</v>
      </c>
      <c r="BD75" s="509">
        <f t="shared" si="38"/>
        <v>11.831279709064916</v>
      </c>
      <c r="BE75" s="509">
        <f t="shared" si="38"/>
        <v>11.831279709064916</v>
      </c>
      <c r="BF75" s="509">
        <f t="shared" si="38"/>
        <v>11.831279709064916</v>
      </c>
      <c r="BG75" s="509">
        <f t="shared" si="38"/>
        <v>11.831279709064916</v>
      </c>
      <c r="BH75" s="509">
        <f t="shared" si="38"/>
        <v>11.831279709064916</v>
      </c>
      <c r="BI75" s="509">
        <f t="shared" si="39"/>
        <v>11.831279709064916</v>
      </c>
      <c r="BJ75" s="509">
        <f t="shared" si="39"/>
        <v>11.831279709064916</v>
      </c>
      <c r="BK75" s="509">
        <f t="shared" si="39"/>
        <v>11.831279709064916</v>
      </c>
      <c r="BL75" s="509">
        <f t="shared" si="39"/>
        <v>11.831279709064916</v>
      </c>
      <c r="BM75" s="510">
        <f t="shared" si="39"/>
        <v>11.831279709064916</v>
      </c>
      <c r="BN75" s="510">
        <f t="shared" si="39"/>
        <v>11.831279709064916</v>
      </c>
      <c r="BO75" s="510">
        <f t="shared" si="39"/>
        <v>11.831279709064916</v>
      </c>
      <c r="BP75" s="510">
        <f t="shared" si="39"/>
        <v>11.831279709064916</v>
      </c>
      <c r="BQ75" s="510">
        <f t="shared" si="39"/>
        <v>11.831279709064916</v>
      </c>
      <c r="BR75" s="510">
        <f t="shared" si="39"/>
        <v>11.831279709064916</v>
      </c>
    </row>
    <row r="76" spans="1:70" s="2" customFormat="1">
      <c r="A76" s="446">
        <v>0</v>
      </c>
      <c r="B76" s="493" t="s">
        <v>549</v>
      </c>
      <c r="C76" s="491" t="s">
        <v>550</v>
      </c>
      <c r="D76" s="491" t="s">
        <v>445</v>
      </c>
      <c r="E76" s="501">
        <v>4.58</v>
      </c>
      <c r="F76" s="447">
        <f>E76*(1+EIA_AEO_OilForecast_2026!D$16)</f>
        <v>3.5071383535731706</v>
      </c>
      <c r="G76" s="447">
        <f>F76*(1+EIA_AEO_OilForecast_2026!E$16)</f>
        <v>3.990856717127615</v>
      </c>
      <c r="H76" s="447">
        <f>G76*(1+EIA_AEO_OilForecast_2026!F$16)</f>
        <v>4.2766350514228355</v>
      </c>
      <c r="I76" s="447">
        <f>H76*(1+EIA_AEO_OilForecast_2026!G$16)</f>
        <v>4.4591143826772415</v>
      </c>
      <c r="J76" s="447">
        <f>I76*(1+EIA_AEO_OilForecast_2026!H$16)</f>
        <v>4.5778894094420677</v>
      </c>
      <c r="K76" s="447">
        <f>J76*(1+EIA_AEO_OilForecast_2026!I$16)</f>
        <v>4.5202883265662042</v>
      </c>
      <c r="L76" s="447">
        <f>K76*(1+EIA_AEO_OilForecast_2026!J$16)</f>
        <v>4.567779566781196</v>
      </c>
      <c r="M76" s="447">
        <f>L76*(1+EIA_AEO_OilForecast_2026!K$16)</f>
        <v>4.6652197160978215</v>
      </c>
      <c r="N76" s="447">
        <f>M76*(1+EIA_AEO_OilForecast_2026!L$16)</f>
        <v>4.7554683068335963</v>
      </c>
      <c r="O76" s="447">
        <f>N76*(1+EIA_AEO_OilForecast_2026!M$16)</f>
        <v>4.7958780102591945</v>
      </c>
      <c r="P76" s="447">
        <f>O76*(1+EIA_AEO_OilForecast_2026!N$16)</f>
        <v>4.8614144412070477</v>
      </c>
      <c r="Q76" s="447">
        <f>P76*(1+EIA_AEO_OilForecast_2026!O$16)</f>
        <v>4.9309661402821519</v>
      </c>
      <c r="R76" s="447">
        <f>Q76*(1+EIA_AEO_OilForecast_2026!P$16)</f>
        <v>4.9904980528720131</v>
      </c>
      <c r="S76" s="447">
        <f>R76*(1+EIA_AEO_OilForecast_2026!Q$16)</f>
        <v>5.0226977404050288</v>
      </c>
      <c r="T76" s="447">
        <f>S76*(1+EIA_AEO_OilForecast_2026!R$16)</f>
        <v>5.0705156012226498</v>
      </c>
      <c r="U76" s="447">
        <f>T76*(1+EIA_AEO_OilForecast_2026!S$16)</f>
        <v>5.1351837387862833</v>
      </c>
      <c r="V76" s="447">
        <f>U76*(1+EIA_AEO_OilForecast_2026!T$16)</f>
        <v>5.1614502639474624</v>
      </c>
      <c r="W76" s="447">
        <f>V76*(1+EIA_AEO_OilForecast_2026!U$16)</f>
        <v>5.222526910609985</v>
      </c>
      <c r="X76" s="447">
        <f>W76*(1+EIA_AEO_OilForecast_2026!V$16)</f>
        <v>5.2895495848122938</v>
      </c>
      <c r="Y76" s="447">
        <f>X76*(1+EIA_AEO_OilForecast_2026!W$16)</f>
        <v>5.4367963530670318</v>
      </c>
      <c r="Z76" s="447">
        <f>Y76*(1+EIA_AEO_OilForecast_2026!X$16)</f>
        <v>5.5218498062020425</v>
      </c>
      <c r="AA76" s="447">
        <f>Z76*(1+EIA_AEO_OilForecast_2026!Y$16)</f>
        <v>5.6055623995105437</v>
      </c>
      <c r="AB76" s="447">
        <f>AA76*(1+EIA_AEO_OilForecast_2026!Z$16)</f>
        <v>5.6957165753799099</v>
      </c>
      <c r="AC76" s="447">
        <f>AB76*(1+EIA_AEO_OilForecast_2026!AA$16)</f>
        <v>5.7662004015687192</v>
      </c>
      <c r="AD76" s="447">
        <f>AC76*(1+EIA_AEO_OilForecast_2026!AB$16)</f>
        <v>5.8771432828109891</v>
      </c>
      <c r="AE76" s="511">
        <f t="shared" si="36"/>
        <v>5.8771432828109891</v>
      </c>
      <c r="AF76" s="511">
        <f t="shared" si="36"/>
        <v>5.8771432828109891</v>
      </c>
      <c r="AG76" s="511">
        <f t="shared" si="36"/>
        <v>5.8771432828109891</v>
      </c>
      <c r="AH76" s="511">
        <f t="shared" si="36"/>
        <v>5.8771432828109891</v>
      </c>
      <c r="AI76" s="511">
        <f t="shared" si="36"/>
        <v>5.8771432828109891</v>
      </c>
      <c r="AJ76" s="511">
        <f t="shared" si="36"/>
        <v>5.8771432828109891</v>
      </c>
      <c r="AK76" s="511">
        <f t="shared" si="36"/>
        <v>5.8771432828109891</v>
      </c>
      <c r="AL76" s="511">
        <f t="shared" si="36"/>
        <v>5.8771432828109891</v>
      </c>
      <c r="AM76" s="511">
        <f t="shared" si="36"/>
        <v>5.8771432828109891</v>
      </c>
      <c r="AN76" s="511">
        <f t="shared" si="36"/>
        <v>5.8771432828109891</v>
      </c>
      <c r="AO76" s="511">
        <f t="shared" si="37"/>
        <v>5.8771432828109891</v>
      </c>
      <c r="AP76" s="511">
        <f t="shared" si="37"/>
        <v>5.8771432828109891</v>
      </c>
      <c r="AQ76" s="511">
        <f t="shared" si="37"/>
        <v>5.8771432828109891</v>
      </c>
      <c r="AR76" s="511">
        <f t="shared" si="37"/>
        <v>5.8771432828109891</v>
      </c>
      <c r="AS76" s="511">
        <f t="shared" si="37"/>
        <v>5.8771432828109891</v>
      </c>
      <c r="AT76" s="511">
        <f t="shared" si="37"/>
        <v>5.8771432828109891</v>
      </c>
      <c r="AU76" s="511">
        <f t="shared" si="37"/>
        <v>5.8771432828109891</v>
      </c>
      <c r="AV76" s="511">
        <f t="shared" si="37"/>
        <v>5.8771432828109891</v>
      </c>
      <c r="AW76" s="511">
        <f t="shared" si="37"/>
        <v>5.8771432828109891</v>
      </c>
      <c r="AX76" s="511">
        <f t="shared" si="37"/>
        <v>5.8771432828109891</v>
      </c>
      <c r="AY76" s="511">
        <f t="shared" si="38"/>
        <v>5.8771432828109891</v>
      </c>
      <c r="AZ76" s="511">
        <f t="shared" si="38"/>
        <v>5.8771432828109891</v>
      </c>
      <c r="BA76" s="511">
        <f t="shared" si="38"/>
        <v>5.8771432828109891</v>
      </c>
      <c r="BB76" s="511">
        <f t="shared" si="38"/>
        <v>5.8771432828109891</v>
      </c>
      <c r="BC76" s="511">
        <f t="shared" si="38"/>
        <v>5.8771432828109891</v>
      </c>
      <c r="BD76" s="511">
        <f t="shared" si="38"/>
        <v>5.8771432828109891</v>
      </c>
      <c r="BE76" s="511">
        <f t="shared" si="38"/>
        <v>5.8771432828109891</v>
      </c>
      <c r="BF76" s="511">
        <f t="shared" si="38"/>
        <v>5.8771432828109891</v>
      </c>
      <c r="BG76" s="511">
        <f t="shared" si="38"/>
        <v>5.8771432828109891</v>
      </c>
      <c r="BH76" s="511">
        <f t="shared" si="38"/>
        <v>5.8771432828109891</v>
      </c>
      <c r="BI76" s="511">
        <f t="shared" si="39"/>
        <v>5.8771432828109891</v>
      </c>
      <c r="BJ76" s="511">
        <f t="shared" si="39"/>
        <v>5.8771432828109891</v>
      </c>
      <c r="BK76" s="511">
        <f t="shared" si="39"/>
        <v>5.8771432828109891</v>
      </c>
      <c r="BL76" s="511">
        <f t="shared" si="39"/>
        <v>5.8771432828109891</v>
      </c>
      <c r="BM76" s="512">
        <f t="shared" si="39"/>
        <v>5.8771432828109891</v>
      </c>
      <c r="BN76" s="512">
        <f t="shared" si="39"/>
        <v>5.8771432828109891</v>
      </c>
      <c r="BO76" s="512">
        <f t="shared" si="39"/>
        <v>5.8771432828109891</v>
      </c>
      <c r="BP76" s="512">
        <f t="shared" si="39"/>
        <v>5.8771432828109891</v>
      </c>
      <c r="BQ76" s="512">
        <f t="shared" si="39"/>
        <v>5.8771432828109891</v>
      </c>
      <c r="BR76" s="512">
        <f t="shared" si="39"/>
        <v>5.8771432828109891</v>
      </c>
    </row>
    <row r="77" spans="1:70" s="2" customFormat="1">
      <c r="A77" s="449">
        <v>1</v>
      </c>
      <c r="B77" s="494" t="s">
        <v>551</v>
      </c>
      <c r="C77" s="494" t="s">
        <v>552</v>
      </c>
      <c r="D77" s="492" t="s">
        <v>553</v>
      </c>
      <c r="E77" s="500">
        <v>3.13</v>
      </c>
      <c r="F77" s="445">
        <f>E77*(1+EIA_AEO_OilForecast_2026!D$16)</f>
        <v>2.3967997918524069</v>
      </c>
      <c r="G77" s="445">
        <f>F77*(1+EIA_AEO_OilForecast_2026!E$16)</f>
        <v>2.7273758787356841</v>
      </c>
      <c r="H77" s="445">
        <f>G77*(1+EIA_AEO_OilForecast_2026!F$16)</f>
        <v>2.9226785395094916</v>
      </c>
      <c r="I77" s="445">
        <f>H77*(1+EIA_AEO_OilForecast_2026!G$16)</f>
        <v>3.0473860300829174</v>
      </c>
      <c r="J77" s="445">
        <f>I77*(1+EIA_AEO_OilForecast_2026!H$16)</f>
        <v>3.1285576095095347</v>
      </c>
      <c r="K77" s="445">
        <f>J77*(1+EIA_AEO_OilForecast_2026!I$16)</f>
        <v>3.0891926773258112</v>
      </c>
      <c r="L77" s="445">
        <f>K77*(1+EIA_AEO_OilForecast_2026!J$16)</f>
        <v>3.1216484812281964</v>
      </c>
      <c r="M77" s="445">
        <f>L77*(1+EIA_AEO_OilForecast_2026!K$16)</f>
        <v>3.188239674975148</v>
      </c>
      <c r="N77" s="445">
        <f>M77*(1+EIA_AEO_OilForecast_2026!L$16)</f>
        <v>3.2499161136220858</v>
      </c>
      <c r="O77" s="445">
        <f>N77*(1+EIA_AEO_OilForecast_2026!M$16)</f>
        <v>3.2775323519893615</v>
      </c>
      <c r="P77" s="445">
        <f>O77*(1+EIA_AEO_OilForecast_2026!N$16)</f>
        <v>3.3223203495585274</v>
      </c>
      <c r="Q77" s="445">
        <f>P77*(1+EIA_AEO_OilForecast_2026!O$16)</f>
        <v>3.3698524059133472</v>
      </c>
      <c r="R77" s="445">
        <f>Q77*(1+EIA_AEO_OilForecast_2026!P$16)</f>
        <v>3.4105368789278159</v>
      </c>
      <c r="S77" s="445">
        <f>R77*(1+EIA_AEO_OilForecast_2026!Q$16)</f>
        <v>3.4325423422418639</v>
      </c>
      <c r="T77" s="445">
        <f>S77*(1+EIA_AEO_OilForecast_2026!R$16)</f>
        <v>3.4652213606608933</v>
      </c>
      <c r="U77" s="445">
        <f>T77*(1+EIA_AEO_OilForecast_2026!S$16)</f>
        <v>3.5094159612229396</v>
      </c>
      <c r="V77" s="445">
        <f>U77*(1+EIA_AEO_OilForecast_2026!T$16)</f>
        <v>3.5273666650994659</v>
      </c>
      <c r="W77" s="445">
        <f>V77*(1+EIA_AEO_OilForecast_2026!U$16)</f>
        <v>3.5691068188229802</v>
      </c>
      <c r="X77" s="445">
        <f>W77*(1+EIA_AEO_OilForecast_2026!V$16)</f>
        <v>3.6149105241184443</v>
      </c>
      <c r="Y77" s="445">
        <f>X77*(1+EIA_AEO_OilForecast_2026!W$16)</f>
        <v>3.7155398657423158</v>
      </c>
      <c r="Z77" s="445">
        <f>Y77*(1+EIA_AEO_OilForecast_2026!X$16)</f>
        <v>3.7736659155922245</v>
      </c>
      <c r="AA77" s="445">
        <f>Z77*(1+EIA_AEO_OilForecast_2026!Y$16)</f>
        <v>3.8308756136393005</v>
      </c>
      <c r="AB77" s="445">
        <f>AA77*(1+EIA_AEO_OilForecast_2026!Z$16)</f>
        <v>3.8924875285893261</v>
      </c>
      <c r="AC77" s="445">
        <f>AB77*(1+EIA_AEO_OilForecast_2026!AA$16)</f>
        <v>3.9406566063122459</v>
      </c>
      <c r="AD77" s="445">
        <f>AC77*(1+EIA_AEO_OilForecast_2026!AB$16)</f>
        <v>4.0164756496066358</v>
      </c>
      <c r="AE77" s="509">
        <f t="shared" si="36"/>
        <v>4.0164756496066358</v>
      </c>
      <c r="AF77" s="509">
        <f t="shared" si="36"/>
        <v>4.0164756496066358</v>
      </c>
      <c r="AG77" s="509">
        <f t="shared" si="36"/>
        <v>4.0164756496066358</v>
      </c>
      <c r="AH77" s="509">
        <f t="shared" si="36"/>
        <v>4.0164756496066358</v>
      </c>
      <c r="AI77" s="509">
        <f t="shared" si="36"/>
        <v>4.0164756496066358</v>
      </c>
      <c r="AJ77" s="509">
        <f t="shared" si="36"/>
        <v>4.0164756496066358</v>
      </c>
      <c r="AK77" s="509">
        <f t="shared" si="36"/>
        <v>4.0164756496066358</v>
      </c>
      <c r="AL77" s="509">
        <f t="shared" si="36"/>
        <v>4.0164756496066358</v>
      </c>
      <c r="AM77" s="509">
        <f t="shared" si="36"/>
        <v>4.0164756496066358</v>
      </c>
      <c r="AN77" s="509">
        <f t="shared" si="36"/>
        <v>4.0164756496066358</v>
      </c>
      <c r="AO77" s="509">
        <f t="shared" si="37"/>
        <v>4.0164756496066358</v>
      </c>
      <c r="AP77" s="509">
        <f t="shared" si="37"/>
        <v>4.0164756496066358</v>
      </c>
      <c r="AQ77" s="509">
        <f t="shared" si="37"/>
        <v>4.0164756496066358</v>
      </c>
      <c r="AR77" s="509">
        <f t="shared" si="37"/>
        <v>4.0164756496066358</v>
      </c>
      <c r="AS77" s="509">
        <f t="shared" si="37"/>
        <v>4.0164756496066358</v>
      </c>
      <c r="AT77" s="509">
        <f t="shared" si="37"/>
        <v>4.0164756496066358</v>
      </c>
      <c r="AU77" s="509">
        <f t="shared" si="37"/>
        <v>4.0164756496066358</v>
      </c>
      <c r="AV77" s="509">
        <f t="shared" si="37"/>
        <v>4.0164756496066358</v>
      </c>
      <c r="AW77" s="509">
        <f t="shared" si="37"/>
        <v>4.0164756496066358</v>
      </c>
      <c r="AX77" s="509">
        <f t="shared" si="37"/>
        <v>4.0164756496066358</v>
      </c>
      <c r="AY77" s="509">
        <f t="shared" si="38"/>
        <v>4.0164756496066358</v>
      </c>
      <c r="AZ77" s="509">
        <f t="shared" si="38"/>
        <v>4.0164756496066358</v>
      </c>
      <c r="BA77" s="509">
        <f t="shared" si="38"/>
        <v>4.0164756496066358</v>
      </c>
      <c r="BB77" s="509">
        <f t="shared" si="38"/>
        <v>4.0164756496066358</v>
      </c>
      <c r="BC77" s="509">
        <f t="shared" si="38"/>
        <v>4.0164756496066358</v>
      </c>
      <c r="BD77" s="509">
        <f t="shared" si="38"/>
        <v>4.0164756496066358</v>
      </c>
      <c r="BE77" s="509">
        <f t="shared" si="38"/>
        <v>4.0164756496066358</v>
      </c>
      <c r="BF77" s="509">
        <f t="shared" si="38"/>
        <v>4.0164756496066358</v>
      </c>
      <c r="BG77" s="509">
        <f t="shared" si="38"/>
        <v>4.0164756496066358</v>
      </c>
      <c r="BH77" s="509">
        <f t="shared" si="38"/>
        <v>4.0164756496066358</v>
      </c>
      <c r="BI77" s="509">
        <f t="shared" si="39"/>
        <v>4.0164756496066358</v>
      </c>
      <c r="BJ77" s="509">
        <f t="shared" si="39"/>
        <v>4.0164756496066358</v>
      </c>
      <c r="BK77" s="509">
        <f t="shared" si="39"/>
        <v>4.0164756496066358</v>
      </c>
      <c r="BL77" s="509">
        <f t="shared" si="39"/>
        <v>4.0164756496066358</v>
      </c>
      <c r="BM77" s="510">
        <f t="shared" si="39"/>
        <v>4.0164756496066358</v>
      </c>
      <c r="BN77" s="510">
        <f t="shared" si="39"/>
        <v>4.0164756496066358</v>
      </c>
      <c r="BO77" s="510">
        <f t="shared" si="39"/>
        <v>4.0164756496066358</v>
      </c>
      <c r="BP77" s="510">
        <f t="shared" si="39"/>
        <v>4.0164756496066358</v>
      </c>
      <c r="BQ77" s="510">
        <f t="shared" si="39"/>
        <v>4.0164756496066358</v>
      </c>
      <c r="BR77" s="510">
        <f t="shared" si="39"/>
        <v>4.0164756496066358</v>
      </c>
    </row>
    <row r="78" spans="1:70" s="2" customFormat="1">
      <c r="A78" s="446">
        <v>0</v>
      </c>
      <c r="B78" s="493" t="s">
        <v>449</v>
      </c>
      <c r="C78" s="491" t="s">
        <v>554</v>
      </c>
      <c r="D78" s="491" t="s">
        <v>445</v>
      </c>
      <c r="E78" s="501">
        <v>3.24</v>
      </c>
      <c r="F78" s="447">
        <f>E78*(1+EIA_AEO_OilForecast_2026!D$16)</f>
        <v>2.4810323723967409</v>
      </c>
      <c r="G78" s="447">
        <f>F78*(1+EIA_AEO_OilForecast_2026!E$16)</f>
        <v>2.8232261492343826</v>
      </c>
      <c r="H78" s="447">
        <f>G78*(1+EIA_AEO_OilForecast_2026!F$16)</f>
        <v>3.0253924817925735</v>
      </c>
      <c r="I78" s="447">
        <f>H78*(1+EIA_AEO_OilForecast_2026!G$16)</f>
        <v>3.1544826637280043</v>
      </c>
      <c r="J78" s="447">
        <f>I78*(1+EIA_AEO_OilForecast_2026!H$16)</f>
        <v>3.238506918469934</v>
      </c>
      <c r="K78" s="447">
        <f>J78*(1+EIA_AEO_OilForecast_2026!I$16)</f>
        <v>3.197758554164738</v>
      </c>
      <c r="L78" s="447">
        <f>K78*(1+EIA_AEO_OilForecast_2026!J$16)</f>
        <v>3.2313549773735968</v>
      </c>
      <c r="M78" s="447">
        <f>L78*(1+EIA_AEO_OilForecast_2026!K$16)</f>
        <v>3.3002864367154894</v>
      </c>
      <c r="N78" s="447">
        <f>M78*(1+EIA_AEO_OilForecast_2026!L$16)</f>
        <v>3.364130417934684</v>
      </c>
      <c r="O78" s="447">
        <f>N78*(1+EIA_AEO_OilForecast_2026!M$16)</f>
        <v>3.3927171950305222</v>
      </c>
      <c r="P78" s="447">
        <f>O78*(1+EIA_AEO_OilForecast_2026!N$16)</f>
        <v>3.4390792116835884</v>
      </c>
      <c r="Q78" s="447">
        <f>P78*(1+EIA_AEO_OilForecast_2026!O$16)</f>
        <v>3.4882817236930506</v>
      </c>
      <c r="R78" s="447">
        <f>Q78*(1+EIA_AEO_OilForecast_2026!P$16)</f>
        <v>3.5303960024684113</v>
      </c>
      <c r="S78" s="447">
        <f>R78*(1+EIA_AEO_OilForecast_2026!Q$16)</f>
        <v>3.5531748207232088</v>
      </c>
      <c r="T78" s="447">
        <f>S78*(1+EIA_AEO_OilForecast_2026!R$16)</f>
        <v>3.587002303048338</v>
      </c>
      <c r="U78" s="447">
        <f>T78*(1+EIA_AEO_OilForecast_2026!S$16)</f>
        <v>3.6327500684863669</v>
      </c>
      <c r="V78" s="447">
        <f>U78*(1+EIA_AEO_OilForecast_2026!T$16)</f>
        <v>3.6513316277706944</v>
      </c>
      <c r="W78" s="447">
        <f>V78*(1+EIA_AEO_OilForecast_2026!U$16)</f>
        <v>3.6945386878550992</v>
      </c>
      <c r="X78" s="447">
        <f>W78*(1+EIA_AEO_OilForecast_2026!V$16)</f>
        <v>3.7419521080331517</v>
      </c>
      <c r="Y78" s="447">
        <f>X78*(1+EIA_AEO_OilForecast_2026!W$16)</f>
        <v>3.8461179440910889</v>
      </c>
      <c r="Z78" s="447">
        <f>Y78*(1+EIA_AEO_OilForecast_2026!X$16)</f>
        <v>3.9062867624660744</v>
      </c>
      <c r="AA78" s="447">
        <f>Z78*(1+EIA_AEO_OilForecast_2026!Y$16)</f>
        <v>3.9655070249812585</v>
      </c>
      <c r="AB78" s="447">
        <f>AA78*(1+EIA_AEO_OilForecast_2026!Z$16)</f>
        <v>4.0292842148975794</v>
      </c>
      <c r="AC78" s="447">
        <f>AB78*(1+EIA_AEO_OilForecast_2026!AA$16)</f>
        <v>4.0791461356075667</v>
      </c>
      <c r="AD78" s="447">
        <f>AC78*(1+EIA_AEO_OilForecast_2026!AB$16)</f>
        <v>4.1576297459186922</v>
      </c>
      <c r="AE78" s="511">
        <f t="shared" si="36"/>
        <v>4.1576297459186922</v>
      </c>
      <c r="AF78" s="511">
        <f t="shared" si="36"/>
        <v>4.1576297459186922</v>
      </c>
      <c r="AG78" s="511">
        <f t="shared" si="36"/>
        <v>4.1576297459186922</v>
      </c>
      <c r="AH78" s="511">
        <f t="shared" si="36"/>
        <v>4.1576297459186922</v>
      </c>
      <c r="AI78" s="511">
        <f t="shared" si="36"/>
        <v>4.1576297459186922</v>
      </c>
      <c r="AJ78" s="511">
        <f t="shared" si="36"/>
        <v>4.1576297459186922</v>
      </c>
      <c r="AK78" s="511">
        <f t="shared" si="36"/>
        <v>4.1576297459186922</v>
      </c>
      <c r="AL78" s="511">
        <f t="shared" si="36"/>
        <v>4.1576297459186922</v>
      </c>
      <c r="AM78" s="511">
        <f t="shared" si="36"/>
        <v>4.1576297459186922</v>
      </c>
      <c r="AN78" s="511">
        <f t="shared" si="36"/>
        <v>4.1576297459186922</v>
      </c>
      <c r="AO78" s="511">
        <f t="shared" si="37"/>
        <v>4.1576297459186922</v>
      </c>
      <c r="AP78" s="511">
        <f t="shared" si="37"/>
        <v>4.1576297459186922</v>
      </c>
      <c r="AQ78" s="511">
        <f t="shared" si="37"/>
        <v>4.1576297459186922</v>
      </c>
      <c r="AR78" s="511">
        <f t="shared" si="37"/>
        <v>4.1576297459186922</v>
      </c>
      <c r="AS78" s="511">
        <f t="shared" si="37"/>
        <v>4.1576297459186922</v>
      </c>
      <c r="AT78" s="511">
        <f t="shared" si="37"/>
        <v>4.1576297459186922</v>
      </c>
      <c r="AU78" s="511">
        <f t="shared" si="37"/>
        <v>4.1576297459186922</v>
      </c>
      <c r="AV78" s="511">
        <f t="shared" si="37"/>
        <v>4.1576297459186922</v>
      </c>
      <c r="AW78" s="511">
        <f t="shared" si="37"/>
        <v>4.1576297459186922</v>
      </c>
      <c r="AX78" s="511">
        <f t="shared" si="37"/>
        <v>4.1576297459186922</v>
      </c>
      <c r="AY78" s="511">
        <f t="shared" si="38"/>
        <v>4.1576297459186922</v>
      </c>
      <c r="AZ78" s="511">
        <f t="shared" si="38"/>
        <v>4.1576297459186922</v>
      </c>
      <c r="BA78" s="511">
        <f t="shared" si="38"/>
        <v>4.1576297459186922</v>
      </c>
      <c r="BB78" s="511">
        <f t="shared" si="38"/>
        <v>4.1576297459186922</v>
      </c>
      <c r="BC78" s="511">
        <f t="shared" si="38"/>
        <v>4.1576297459186922</v>
      </c>
      <c r="BD78" s="511">
        <f t="shared" si="38"/>
        <v>4.1576297459186922</v>
      </c>
      <c r="BE78" s="511">
        <f t="shared" si="38"/>
        <v>4.1576297459186922</v>
      </c>
      <c r="BF78" s="511">
        <f t="shared" si="38"/>
        <v>4.1576297459186922</v>
      </c>
      <c r="BG78" s="511">
        <f t="shared" si="38"/>
        <v>4.1576297459186922</v>
      </c>
      <c r="BH78" s="511">
        <f t="shared" si="38"/>
        <v>4.1576297459186922</v>
      </c>
      <c r="BI78" s="511">
        <f t="shared" si="39"/>
        <v>4.1576297459186922</v>
      </c>
      <c r="BJ78" s="511">
        <f t="shared" si="39"/>
        <v>4.1576297459186922</v>
      </c>
      <c r="BK78" s="511">
        <f t="shared" si="39"/>
        <v>4.1576297459186922</v>
      </c>
      <c r="BL78" s="511">
        <f t="shared" si="39"/>
        <v>4.1576297459186922</v>
      </c>
      <c r="BM78" s="512">
        <f t="shared" si="39"/>
        <v>4.1576297459186922</v>
      </c>
      <c r="BN78" s="512">
        <f t="shared" si="39"/>
        <v>4.1576297459186922</v>
      </c>
      <c r="BO78" s="512">
        <f t="shared" si="39"/>
        <v>4.1576297459186922</v>
      </c>
      <c r="BP78" s="512">
        <f t="shared" si="39"/>
        <v>4.1576297459186922</v>
      </c>
      <c r="BQ78" s="512">
        <f t="shared" si="39"/>
        <v>4.1576297459186922</v>
      </c>
      <c r="BR78" s="512">
        <f t="shared" si="39"/>
        <v>4.1576297459186922</v>
      </c>
    </row>
    <row r="79" spans="1:70" s="2" customFormat="1">
      <c r="A79" s="448">
        <v>0</v>
      </c>
      <c r="B79" s="494" t="s">
        <v>447</v>
      </c>
      <c r="C79" s="492" t="s">
        <v>555</v>
      </c>
      <c r="D79" s="492" t="s">
        <v>445</v>
      </c>
      <c r="E79" s="500">
        <v>5.73</v>
      </c>
      <c r="F79" s="445">
        <f>E79*(1+EIA_AEO_OilForecast_2026!D$16)</f>
        <v>4.3877516956275695</v>
      </c>
      <c r="G79" s="445">
        <f>F79*(1+EIA_AEO_OilForecast_2026!E$16)</f>
        <v>4.992927726886732</v>
      </c>
      <c r="H79" s="445">
        <f>G79*(1+EIA_AEO_OilForecast_2026!F$16)</f>
        <v>5.3504626298368656</v>
      </c>
      <c r="I79" s="445">
        <f>H79*(1+EIA_AEO_OilForecast_2026!G$16)</f>
        <v>5.5787610071486</v>
      </c>
      <c r="J79" s="445">
        <f>I79*(1+EIA_AEO_OilForecast_2026!H$16)</f>
        <v>5.72735945766442</v>
      </c>
      <c r="K79" s="445">
        <f>J79*(1+EIA_AEO_OilForecast_2026!I$16)</f>
        <v>5.6552952207913423</v>
      </c>
      <c r="L79" s="445">
        <f>K79*(1+EIA_AEO_OilForecast_2026!J$16)</f>
        <v>5.7147111173921941</v>
      </c>
      <c r="M79" s="445">
        <f>L79*(1+EIA_AEO_OilForecast_2026!K$16)</f>
        <v>5.836617679746837</v>
      </c>
      <c r="N79" s="445">
        <f>M79*(1+EIA_AEO_OilForecast_2026!L$16)</f>
        <v>5.949526942828931</v>
      </c>
      <c r="O79" s="445">
        <f>N79*(1+EIA_AEO_OilForecast_2026!M$16)</f>
        <v>6.0000831875076814</v>
      </c>
      <c r="P79" s="445">
        <f>O79*(1+EIA_AEO_OilForecast_2026!N$16)</f>
        <v>6.0820752725144933</v>
      </c>
      <c r="Q79" s="445">
        <f>P79*(1+EIA_AEO_OilForecast_2026!O$16)</f>
        <v>6.1690908261608568</v>
      </c>
      <c r="R79" s="445">
        <f>Q79*(1+EIA_AEO_OilForecast_2026!P$16)</f>
        <v>6.2435707080691332</v>
      </c>
      <c r="S79" s="445">
        <f>R79*(1+EIA_AEO_OilForecast_2026!Q$16)</f>
        <v>6.2838554699827105</v>
      </c>
      <c r="T79" s="445">
        <f>S79*(1+EIA_AEO_OilForecast_2026!R$16)</f>
        <v>6.3436799989095594</v>
      </c>
      <c r="U79" s="445">
        <f>T79*(1+EIA_AEO_OilForecast_2026!S$16)</f>
        <v>6.424585769267555</v>
      </c>
      <c r="V79" s="445">
        <f>U79*(1+EIA_AEO_OilForecast_2026!T$16)</f>
        <v>6.4574476009648381</v>
      </c>
      <c r="W79" s="445">
        <f>V79*(1+EIA_AEO_OilForecast_2026!U$16)</f>
        <v>6.5338600868548502</v>
      </c>
      <c r="X79" s="445">
        <f>W79*(1+EIA_AEO_OilForecast_2026!V$16)</f>
        <v>6.6177115984660357</v>
      </c>
      <c r="Y79" s="445">
        <f>X79*(1+EIA_AEO_OilForecast_2026!W$16)</f>
        <v>6.8019308085314618</v>
      </c>
      <c r="Z79" s="445">
        <f>Y79*(1+EIA_AEO_OilForecast_2026!X$16)</f>
        <v>6.9083404780650008</v>
      </c>
      <c r="AA79" s="445">
        <f>Z79*(1+EIA_AEO_OilForecast_2026!Y$16)</f>
        <v>7.0130726089946318</v>
      </c>
      <c r="AB79" s="445">
        <f>AA79*(1+EIA_AEO_OilForecast_2026!Z$16)</f>
        <v>7.1258637504207174</v>
      </c>
      <c r="AC79" s="445">
        <f>AB79*(1+EIA_AEO_OilForecast_2026!AA$16)</f>
        <v>7.2140454805652316</v>
      </c>
      <c r="AD79" s="445">
        <f>AC79*(1+EIA_AEO_OilForecast_2026!AB$16)</f>
        <v>7.3528451988006482</v>
      </c>
      <c r="AE79" s="509">
        <f t="shared" si="36"/>
        <v>7.3528451988006482</v>
      </c>
      <c r="AF79" s="509">
        <f t="shared" si="36"/>
        <v>7.3528451988006482</v>
      </c>
      <c r="AG79" s="509">
        <f t="shared" si="36"/>
        <v>7.3528451988006482</v>
      </c>
      <c r="AH79" s="509">
        <f t="shared" si="36"/>
        <v>7.3528451988006482</v>
      </c>
      <c r="AI79" s="509">
        <f t="shared" si="36"/>
        <v>7.3528451988006482</v>
      </c>
      <c r="AJ79" s="509">
        <f t="shared" si="36"/>
        <v>7.3528451988006482</v>
      </c>
      <c r="AK79" s="509">
        <f t="shared" si="36"/>
        <v>7.3528451988006482</v>
      </c>
      <c r="AL79" s="509">
        <f t="shared" si="36"/>
        <v>7.3528451988006482</v>
      </c>
      <c r="AM79" s="509">
        <f t="shared" si="36"/>
        <v>7.3528451988006482</v>
      </c>
      <c r="AN79" s="509">
        <f t="shared" si="36"/>
        <v>7.3528451988006482</v>
      </c>
      <c r="AO79" s="509">
        <f t="shared" si="37"/>
        <v>7.3528451988006482</v>
      </c>
      <c r="AP79" s="509">
        <f t="shared" si="37"/>
        <v>7.3528451988006482</v>
      </c>
      <c r="AQ79" s="509">
        <f t="shared" si="37"/>
        <v>7.3528451988006482</v>
      </c>
      <c r="AR79" s="509">
        <f t="shared" si="37"/>
        <v>7.3528451988006482</v>
      </c>
      <c r="AS79" s="509">
        <f t="shared" si="37"/>
        <v>7.3528451988006482</v>
      </c>
      <c r="AT79" s="509">
        <f t="shared" si="37"/>
        <v>7.3528451988006482</v>
      </c>
      <c r="AU79" s="509">
        <f t="shared" si="37"/>
        <v>7.3528451988006482</v>
      </c>
      <c r="AV79" s="509">
        <f t="shared" si="37"/>
        <v>7.3528451988006482</v>
      </c>
      <c r="AW79" s="509">
        <f t="shared" si="37"/>
        <v>7.3528451988006482</v>
      </c>
      <c r="AX79" s="509">
        <f t="shared" si="37"/>
        <v>7.3528451988006482</v>
      </c>
      <c r="AY79" s="509">
        <f t="shared" si="38"/>
        <v>7.3528451988006482</v>
      </c>
      <c r="AZ79" s="509">
        <f t="shared" si="38"/>
        <v>7.3528451988006482</v>
      </c>
      <c r="BA79" s="509">
        <f t="shared" si="38"/>
        <v>7.3528451988006482</v>
      </c>
      <c r="BB79" s="509">
        <f t="shared" si="38"/>
        <v>7.3528451988006482</v>
      </c>
      <c r="BC79" s="509">
        <f t="shared" si="38"/>
        <v>7.3528451988006482</v>
      </c>
      <c r="BD79" s="509">
        <f t="shared" si="38"/>
        <v>7.3528451988006482</v>
      </c>
      <c r="BE79" s="509">
        <f t="shared" si="38"/>
        <v>7.3528451988006482</v>
      </c>
      <c r="BF79" s="509">
        <f t="shared" si="38"/>
        <v>7.3528451988006482</v>
      </c>
      <c r="BG79" s="509">
        <f t="shared" si="38"/>
        <v>7.3528451988006482</v>
      </c>
      <c r="BH79" s="509">
        <f t="shared" si="38"/>
        <v>7.3528451988006482</v>
      </c>
      <c r="BI79" s="509">
        <f t="shared" si="39"/>
        <v>7.3528451988006482</v>
      </c>
      <c r="BJ79" s="509">
        <f t="shared" si="39"/>
        <v>7.3528451988006482</v>
      </c>
      <c r="BK79" s="509">
        <f t="shared" si="39"/>
        <v>7.3528451988006482</v>
      </c>
      <c r="BL79" s="509">
        <f t="shared" si="39"/>
        <v>7.3528451988006482</v>
      </c>
      <c r="BM79" s="510">
        <f t="shared" si="39"/>
        <v>7.3528451988006482</v>
      </c>
      <c r="BN79" s="510">
        <f t="shared" si="39"/>
        <v>7.3528451988006482</v>
      </c>
      <c r="BO79" s="510">
        <f t="shared" si="39"/>
        <v>7.3528451988006482</v>
      </c>
      <c r="BP79" s="510">
        <f t="shared" si="39"/>
        <v>7.3528451988006482</v>
      </c>
      <c r="BQ79" s="510">
        <f t="shared" si="39"/>
        <v>7.3528451988006482</v>
      </c>
      <c r="BR79" s="510">
        <f t="shared" si="39"/>
        <v>7.3528451988006482</v>
      </c>
    </row>
    <row r="80" spans="1:70" s="2" customFormat="1">
      <c r="A80" s="446">
        <v>0</v>
      </c>
      <c r="B80" s="493" t="s">
        <v>441</v>
      </c>
      <c r="C80" s="491" t="s">
        <v>556</v>
      </c>
      <c r="D80" s="491" t="s">
        <v>445</v>
      </c>
      <c r="E80" s="501">
        <v>5.26</v>
      </c>
      <c r="F80" s="447">
        <f>E80*(1+EIA_AEO_OilForecast_2026!D$16)</f>
        <v>4.0278488514835971</v>
      </c>
      <c r="G80" s="447">
        <f>F80*(1+EIA_AEO_OilForecast_2026!E$16)</f>
        <v>4.5833856620286575</v>
      </c>
      <c r="H80" s="447">
        <f>G80*(1+EIA_AEO_OilForecast_2026!F$16)</f>
        <v>4.9115939673546087</v>
      </c>
      <c r="I80" s="447">
        <f>H80*(1+EIA_AEO_OilForecast_2026!G$16)</f>
        <v>5.1211662997559566</v>
      </c>
      <c r="J80" s="447">
        <f>I80*(1+EIA_AEO_OilForecast_2026!H$16)</f>
        <v>5.2575760466518053</v>
      </c>
      <c r="K80" s="447">
        <f>J80*(1+EIA_AEO_OilForecast_2026!I$16)</f>
        <v>5.1914228379341107</v>
      </c>
      <c r="L80" s="447">
        <f>K80*(1+EIA_AEO_OilForecast_2026!J$16)</f>
        <v>5.2459651793163937</v>
      </c>
      <c r="M80" s="447">
        <f>L80*(1+EIA_AEO_OilForecast_2026!K$16)</f>
        <v>5.3578724250381082</v>
      </c>
      <c r="N80" s="447">
        <f>M80*(1+EIA_AEO_OilForecast_2026!L$16)</f>
        <v>5.4615203698569239</v>
      </c>
      <c r="O80" s="447">
        <f>N80*(1+EIA_AEO_OilForecast_2026!M$16)</f>
        <v>5.507929767240908</v>
      </c>
      <c r="P80" s="447">
        <f>O80*(1+EIA_AEO_OilForecast_2026!N$16)</f>
        <v>5.5831964979801452</v>
      </c>
      <c r="Q80" s="447">
        <f>P80*(1+EIA_AEO_OilForecast_2026!O$16)</f>
        <v>5.6630746501930371</v>
      </c>
      <c r="R80" s="447">
        <f>Q80*(1+EIA_AEO_OilForecast_2026!P$16)</f>
        <v>5.7314453620320487</v>
      </c>
      <c r="S80" s="447">
        <f>R80*(1+EIA_AEO_OilForecast_2026!Q$16)</f>
        <v>5.7684257891987878</v>
      </c>
      <c r="T80" s="447">
        <f>S80*(1+EIA_AEO_OilForecast_2026!R$16)</f>
        <v>5.8233432450723006</v>
      </c>
      <c r="U80" s="447">
        <f>T80*(1+EIA_AEO_OilForecast_2026!S$16)</f>
        <v>5.8976127655056434</v>
      </c>
      <c r="V80" s="447">
        <f>U80*(1+EIA_AEO_OilForecast_2026!T$16)</f>
        <v>5.9277791240968662</v>
      </c>
      <c r="W80" s="447">
        <f>V80*(1+EIA_AEO_OilForecast_2026!U$16)</f>
        <v>5.9979239191721652</v>
      </c>
      <c r="X80" s="447">
        <f>W80*(1+EIA_AEO_OilForecast_2026!V$16)</f>
        <v>6.074897558103201</v>
      </c>
      <c r="Y80" s="447">
        <f>X80*(1+EIA_AEO_OilForecast_2026!W$16)</f>
        <v>6.2440062919503454</v>
      </c>
      <c r="Z80" s="447">
        <f>Y80*(1+EIA_AEO_OilForecast_2026!X$16)</f>
        <v>6.3416877686949205</v>
      </c>
      <c r="AA80" s="447">
        <f>Z80*(1+EIA_AEO_OilForecast_2026!Y$16)</f>
        <v>6.4378293059880898</v>
      </c>
      <c r="AB80" s="447">
        <f>AA80*(1+EIA_AEO_OilForecast_2026!Z$16)</f>
        <v>6.5413688180127334</v>
      </c>
      <c r="AC80" s="447">
        <f>AB80*(1+EIA_AEO_OilForecast_2026!AA$16)</f>
        <v>6.6223174917579595</v>
      </c>
      <c r="AD80" s="447">
        <f>AC80*(1+EIA_AEO_OilForecast_2026!AB$16)</f>
        <v>6.7497322418309595</v>
      </c>
      <c r="AE80" s="511">
        <f t="shared" si="36"/>
        <v>6.7497322418309595</v>
      </c>
      <c r="AF80" s="511">
        <f t="shared" si="36"/>
        <v>6.7497322418309595</v>
      </c>
      <c r="AG80" s="511">
        <f t="shared" si="36"/>
        <v>6.7497322418309595</v>
      </c>
      <c r="AH80" s="511">
        <f t="shared" si="36"/>
        <v>6.7497322418309595</v>
      </c>
      <c r="AI80" s="511">
        <f t="shared" si="36"/>
        <v>6.7497322418309595</v>
      </c>
      <c r="AJ80" s="511">
        <f t="shared" si="36"/>
        <v>6.7497322418309595</v>
      </c>
      <c r="AK80" s="511">
        <f t="shared" si="36"/>
        <v>6.7497322418309595</v>
      </c>
      <c r="AL80" s="511">
        <f t="shared" si="36"/>
        <v>6.7497322418309595</v>
      </c>
      <c r="AM80" s="511">
        <f t="shared" si="36"/>
        <v>6.7497322418309595</v>
      </c>
      <c r="AN80" s="511">
        <f t="shared" si="36"/>
        <v>6.7497322418309595</v>
      </c>
      <c r="AO80" s="511">
        <f t="shared" si="37"/>
        <v>6.7497322418309595</v>
      </c>
      <c r="AP80" s="511">
        <f t="shared" si="37"/>
        <v>6.7497322418309595</v>
      </c>
      <c r="AQ80" s="511">
        <f t="shared" si="37"/>
        <v>6.7497322418309595</v>
      </c>
      <c r="AR80" s="511">
        <f t="shared" si="37"/>
        <v>6.7497322418309595</v>
      </c>
      <c r="AS80" s="511">
        <f t="shared" si="37"/>
        <v>6.7497322418309595</v>
      </c>
      <c r="AT80" s="511">
        <f t="shared" si="37"/>
        <v>6.7497322418309595</v>
      </c>
      <c r="AU80" s="511">
        <f t="shared" si="37"/>
        <v>6.7497322418309595</v>
      </c>
      <c r="AV80" s="511">
        <f t="shared" si="37"/>
        <v>6.7497322418309595</v>
      </c>
      <c r="AW80" s="511">
        <f t="shared" si="37"/>
        <v>6.7497322418309595</v>
      </c>
      <c r="AX80" s="511">
        <f t="shared" si="37"/>
        <v>6.7497322418309595</v>
      </c>
      <c r="AY80" s="511">
        <f t="shared" si="38"/>
        <v>6.7497322418309595</v>
      </c>
      <c r="AZ80" s="511">
        <f t="shared" si="38"/>
        <v>6.7497322418309595</v>
      </c>
      <c r="BA80" s="511">
        <f t="shared" si="38"/>
        <v>6.7497322418309595</v>
      </c>
      <c r="BB80" s="511">
        <f t="shared" si="38"/>
        <v>6.7497322418309595</v>
      </c>
      <c r="BC80" s="511">
        <f t="shared" si="38"/>
        <v>6.7497322418309595</v>
      </c>
      <c r="BD80" s="511">
        <f t="shared" si="38"/>
        <v>6.7497322418309595</v>
      </c>
      <c r="BE80" s="511">
        <f t="shared" si="38"/>
        <v>6.7497322418309595</v>
      </c>
      <c r="BF80" s="511">
        <f t="shared" si="38"/>
        <v>6.7497322418309595</v>
      </c>
      <c r="BG80" s="511">
        <f t="shared" si="38"/>
        <v>6.7497322418309595</v>
      </c>
      <c r="BH80" s="511">
        <f t="shared" si="38"/>
        <v>6.7497322418309595</v>
      </c>
      <c r="BI80" s="511">
        <f t="shared" si="39"/>
        <v>6.7497322418309595</v>
      </c>
      <c r="BJ80" s="511">
        <f t="shared" si="39"/>
        <v>6.7497322418309595</v>
      </c>
      <c r="BK80" s="511">
        <f t="shared" si="39"/>
        <v>6.7497322418309595</v>
      </c>
      <c r="BL80" s="511">
        <f t="shared" si="39"/>
        <v>6.7497322418309595</v>
      </c>
      <c r="BM80" s="512">
        <f t="shared" si="39"/>
        <v>6.7497322418309595</v>
      </c>
      <c r="BN80" s="512">
        <f t="shared" si="39"/>
        <v>6.7497322418309595</v>
      </c>
      <c r="BO80" s="512">
        <f t="shared" si="39"/>
        <v>6.7497322418309595</v>
      </c>
      <c r="BP80" s="512">
        <f t="shared" si="39"/>
        <v>6.7497322418309595</v>
      </c>
      <c r="BQ80" s="512">
        <f t="shared" si="39"/>
        <v>6.7497322418309595</v>
      </c>
      <c r="BR80" s="512">
        <f t="shared" si="39"/>
        <v>6.7497322418309595</v>
      </c>
    </row>
    <row r="81" spans="1:70" s="2" customFormat="1">
      <c r="A81" s="448">
        <v>0</v>
      </c>
      <c r="B81" s="494" t="s">
        <v>441</v>
      </c>
      <c r="C81" s="492" t="s">
        <v>557</v>
      </c>
      <c r="D81" s="492" t="s">
        <v>445</v>
      </c>
      <c r="E81" s="500">
        <v>4.09</v>
      </c>
      <c r="F81" s="445">
        <f>E81*(1+EIA_AEO_OilForecast_2026!D$16)</f>
        <v>3.1319204947847745</v>
      </c>
      <c r="G81" s="445">
        <f>F81*(1+EIA_AEO_OilForecast_2026!E$16)</f>
        <v>3.5638873303606866</v>
      </c>
      <c r="H81" s="445">
        <f>G81*(1+EIA_AEO_OilForecast_2026!F$16)</f>
        <v>3.8190911267072916</v>
      </c>
      <c r="I81" s="445">
        <f>H81*(1+EIA_AEO_OilForecast_2026!G$16)</f>
        <v>3.9820475600764005</v>
      </c>
      <c r="J81" s="445">
        <f>I81*(1+EIA_AEO_OilForecast_2026!H$16)</f>
        <v>4.0881152149821078</v>
      </c>
      <c r="K81" s="445">
        <f>J81*(1+EIA_AEO_OilForecast_2026!I$16)</f>
        <v>4.0366766933746225</v>
      </c>
      <c r="L81" s="445">
        <f>K81*(1+EIA_AEO_OilForecast_2026!J$16)</f>
        <v>4.079086993042595</v>
      </c>
      <c r="M81" s="445">
        <f>L81*(1+EIA_AEO_OilForecast_2026!K$16)</f>
        <v>4.1661023228908478</v>
      </c>
      <c r="N81" s="445">
        <f>M81*(1+EIA_AEO_OilForecast_2026!L$16)</f>
        <v>4.2466954967138433</v>
      </c>
      <c r="O81" s="445">
        <f>N81*(1+EIA_AEO_OilForecast_2026!M$16)</f>
        <v>4.2827818912576632</v>
      </c>
      <c r="P81" s="445">
        <f>O81*(1+EIA_AEO_OilForecast_2026!N$16)</f>
        <v>4.3413067826499594</v>
      </c>
      <c r="Q81" s="445">
        <f>P81*(1+EIA_AEO_OilForecast_2026!O$16)</f>
        <v>4.4034173610816572</v>
      </c>
      <c r="R81" s="445">
        <f>Q81*(1+EIA_AEO_OilForecast_2026!P$16)</f>
        <v>4.4565801389184552</v>
      </c>
      <c r="S81" s="445">
        <f>R81*(1+EIA_AEO_OilForecast_2026!Q$16)</f>
        <v>4.4853348817154064</v>
      </c>
      <c r="T81" s="445">
        <f>S81*(1+EIA_AEO_OilForecast_2026!R$16)</f>
        <v>4.5280368578603998</v>
      </c>
      <c r="U81" s="445">
        <f>T81*(1+EIA_AEO_OilForecast_2026!S$16)</f>
        <v>4.5857863518855657</v>
      </c>
      <c r="V81" s="445">
        <f>U81*(1+EIA_AEO_OilForecast_2026!T$16)</f>
        <v>4.6092427029574488</v>
      </c>
      <c r="W81" s="445">
        <f>V81*(1+EIA_AEO_OilForecast_2026!U$16)</f>
        <v>4.663784948557824</v>
      </c>
      <c r="X81" s="445">
        <f>W81*(1+EIA_AEO_OilForecast_2026!V$16)</f>
        <v>4.7236370746467848</v>
      </c>
      <c r="Y81" s="445">
        <f>X81*(1+EIA_AEO_OilForecast_2026!W$16)</f>
        <v>4.8551303676952298</v>
      </c>
      <c r="Z81" s="445">
        <f>Y81*(1+EIA_AEO_OilForecast_2026!X$16)</f>
        <v>4.9310842155821719</v>
      </c>
      <c r="AA81" s="445">
        <f>Z81*(1+EIA_AEO_OilForecast_2026!Y$16)</f>
        <v>5.0058406580781911</v>
      </c>
      <c r="AB81" s="445">
        <f>AA81*(1+EIA_AEO_OilForecast_2026!Z$16)</f>
        <v>5.0863495181886078</v>
      </c>
      <c r="AC81" s="445">
        <f>AB81*(1+EIA_AEO_OilForecast_2026!AA$16)</f>
        <v>5.1492924983441162</v>
      </c>
      <c r="AD81" s="445">
        <f>AC81*(1+EIA_AEO_OilForecast_2026!AB$16)</f>
        <v>5.2483659446936546</v>
      </c>
      <c r="AE81" s="509">
        <f t="shared" si="36"/>
        <v>5.2483659446936546</v>
      </c>
      <c r="AF81" s="509">
        <f t="shared" si="36"/>
        <v>5.2483659446936546</v>
      </c>
      <c r="AG81" s="509">
        <f t="shared" si="36"/>
        <v>5.2483659446936546</v>
      </c>
      <c r="AH81" s="509">
        <f t="shared" si="36"/>
        <v>5.2483659446936546</v>
      </c>
      <c r="AI81" s="509">
        <f t="shared" si="36"/>
        <v>5.2483659446936546</v>
      </c>
      <c r="AJ81" s="509">
        <f t="shared" si="36"/>
        <v>5.2483659446936546</v>
      </c>
      <c r="AK81" s="509">
        <f t="shared" si="36"/>
        <v>5.2483659446936546</v>
      </c>
      <c r="AL81" s="509">
        <f t="shared" si="36"/>
        <v>5.2483659446936546</v>
      </c>
      <c r="AM81" s="509">
        <f t="shared" si="36"/>
        <v>5.2483659446936546</v>
      </c>
      <c r="AN81" s="509">
        <f t="shared" si="36"/>
        <v>5.2483659446936546</v>
      </c>
      <c r="AO81" s="509">
        <f t="shared" si="37"/>
        <v>5.2483659446936546</v>
      </c>
      <c r="AP81" s="509">
        <f t="shared" si="37"/>
        <v>5.2483659446936546</v>
      </c>
      <c r="AQ81" s="509">
        <f t="shared" si="37"/>
        <v>5.2483659446936546</v>
      </c>
      <c r="AR81" s="509">
        <f t="shared" si="37"/>
        <v>5.2483659446936546</v>
      </c>
      <c r="AS81" s="509">
        <f t="shared" si="37"/>
        <v>5.2483659446936546</v>
      </c>
      <c r="AT81" s="509">
        <f t="shared" si="37"/>
        <v>5.2483659446936546</v>
      </c>
      <c r="AU81" s="509">
        <f t="shared" si="37"/>
        <v>5.2483659446936546</v>
      </c>
      <c r="AV81" s="509">
        <f t="shared" si="37"/>
        <v>5.2483659446936546</v>
      </c>
      <c r="AW81" s="509">
        <f t="shared" si="37"/>
        <v>5.2483659446936546</v>
      </c>
      <c r="AX81" s="509">
        <f t="shared" si="37"/>
        <v>5.2483659446936546</v>
      </c>
      <c r="AY81" s="509">
        <f t="shared" si="38"/>
        <v>5.2483659446936546</v>
      </c>
      <c r="AZ81" s="509">
        <f t="shared" si="38"/>
        <v>5.2483659446936546</v>
      </c>
      <c r="BA81" s="509">
        <f t="shared" si="38"/>
        <v>5.2483659446936546</v>
      </c>
      <c r="BB81" s="509">
        <f t="shared" si="38"/>
        <v>5.2483659446936546</v>
      </c>
      <c r="BC81" s="509">
        <f t="shared" si="38"/>
        <v>5.2483659446936546</v>
      </c>
      <c r="BD81" s="509">
        <f t="shared" si="38"/>
        <v>5.2483659446936546</v>
      </c>
      <c r="BE81" s="509">
        <f t="shared" si="38"/>
        <v>5.2483659446936546</v>
      </c>
      <c r="BF81" s="509">
        <f t="shared" si="38"/>
        <v>5.2483659446936546</v>
      </c>
      <c r="BG81" s="509">
        <f t="shared" si="38"/>
        <v>5.2483659446936546</v>
      </c>
      <c r="BH81" s="509">
        <f t="shared" si="38"/>
        <v>5.2483659446936546</v>
      </c>
      <c r="BI81" s="509">
        <f t="shared" si="39"/>
        <v>5.2483659446936546</v>
      </c>
      <c r="BJ81" s="509">
        <f t="shared" si="39"/>
        <v>5.2483659446936546</v>
      </c>
      <c r="BK81" s="509">
        <f t="shared" si="39"/>
        <v>5.2483659446936546</v>
      </c>
      <c r="BL81" s="509">
        <f t="shared" si="39"/>
        <v>5.2483659446936546</v>
      </c>
      <c r="BM81" s="510">
        <f t="shared" si="39"/>
        <v>5.2483659446936546</v>
      </c>
      <c r="BN81" s="510">
        <f t="shared" si="39"/>
        <v>5.2483659446936546</v>
      </c>
      <c r="BO81" s="510">
        <f t="shared" si="39"/>
        <v>5.2483659446936546</v>
      </c>
      <c r="BP81" s="510">
        <f t="shared" si="39"/>
        <v>5.2483659446936546</v>
      </c>
      <c r="BQ81" s="510">
        <f t="shared" si="39"/>
        <v>5.2483659446936546</v>
      </c>
      <c r="BR81" s="510">
        <f t="shared" si="39"/>
        <v>5.2483659446936546</v>
      </c>
    </row>
    <row r="82" spans="1:70" s="2" customFormat="1">
      <c r="A82" s="446">
        <v>0</v>
      </c>
      <c r="B82" s="493" t="s">
        <v>558</v>
      </c>
      <c r="C82" s="491" t="s">
        <v>559</v>
      </c>
      <c r="D82" s="491" t="s">
        <v>445</v>
      </c>
      <c r="E82" s="501">
        <v>5.85</v>
      </c>
      <c r="F82" s="447">
        <f>E82*(1+EIA_AEO_OilForecast_2026!D$16)</f>
        <v>4.4796417834941149</v>
      </c>
      <c r="G82" s="447">
        <f>F82*(1+EIA_AEO_OilForecast_2026!E$16)</f>
        <v>5.0974916583398571</v>
      </c>
      <c r="H82" s="447">
        <f>G82*(1+EIA_AEO_OilForecast_2026!F$16)</f>
        <v>5.4625142032365908</v>
      </c>
      <c r="I82" s="447">
        <f>H82*(1+EIA_AEO_OilForecast_2026!G$16)</f>
        <v>5.6955936983977855</v>
      </c>
      <c r="J82" s="447">
        <f>I82*(1+EIA_AEO_OilForecast_2026!H$16)</f>
        <v>5.8473041583484919</v>
      </c>
      <c r="K82" s="447">
        <f>J82*(1+EIA_AEO_OilForecast_2026!I$16)</f>
        <v>5.7737307227974437</v>
      </c>
      <c r="L82" s="447">
        <f>K82*(1+EIA_AEO_OilForecast_2026!J$16)</f>
        <v>5.8343909313689943</v>
      </c>
      <c r="M82" s="447">
        <f>L82*(1+EIA_AEO_OilForecast_2026!K$16)</f>
        <v>5.9588505107363003</v>
      </c>
      <c r="N82" s="447">
        <f>M82*(1+EIA_AEO_OilForecast_2026!L$16)</f>
        <v>6.0741243657154014</v>
      </c>
      <c r="O82" s="447">
        <f>N82*(1+EIA_AEO_OilForecast_2026!M$16)</f>
        <v>6.1257393799162205</v>
      </c>
      <c r="P82" s="447">
        <f>O82*(1+EIA_AEO_OilForecast_2026!N$16)</f>
        <v>6.2094485766509235</v>
      </c>
      <c r="Q82" s="447">
        <f>P82*(1+EIA_AEO_OilForecast_2026!O$16)</f>
        <v>6.2982864455568972</v>
      </c>
      <c r="R82" s="447">
        <f>Q82*(1+EIA_AEO_OilForecast_2026!P$16)</f>
        <v>6.3743261155679649</v>
      </c>
      <c r="S82" s="447">
        <f>R82*(1+EIA_AEO_OilForecast_2026!Q$16)</f>
        <v>6.4154545374169043</v>
      </c>
      <c r="T82" s="447">
        <f>S82*(1+EIA_AEO_OilForecast_2026!R$16)</f>
        <v>6.4765319360594988</v>
      </c>
      <c r="U82" s="447">
        <f>T82*(1+EIA_AEO_OilForecast_2026!S$16)</f>
        <v>6.559132068100384</v>
      </c>
      <c r="V82" s="447">
        <f>U82*(1+EIA_AEO_OilForecast_2026!T$16)</f>
        <v>6.5926821056970866</v>
      </c>
      <c r="W82" s="447">
        <f>V82*(1+EIA_AEO_OilForecast_2026!U$16)</f>
        <v>6.6706948530717058</v>
      </c>
      <c r="X82" s="447">
        <f>W82*(1+EIA_AEO_OilForecast_2026!V$16)</f>
        <v>6.756302417282078</v>
      </c>
      <c r="Y82" s="447">
        <f>X82*(1+EIA_AEO_OilForecast_2026!W$16)</f>
        <v>6.9443796212755755</v>
      </c>
      <c r="Z82" s="447">
        <f>Y82*(1+EIA_AEO_OilForecast_2026!X$16)</f>
        <v>7.0530177655637436</v>
      </c>
      <c r="AA82" s="447">
        <f>Z82*(1+EIA_AEO_OilForecast_2026!Y$16)</f>
        <v>7.1599432395494933</v>
      </c>
      <c r="AB82" s="447">
        <f>AA82*(1+EIA_AEO_OilForecast_2026!Z$16)</f>
        <v>7.2750964991206279</v>
      </c>
      <c r="AC82" s="447">
        <f>AB82*(1+EIA_AEO_OilForecast_2026!AA$16)</f>
        <v>7.3651249670692156</v>
      </c>
      <c r="AD82" s="447">
        <f>AC82*(1+EIA_AEO_OilForecast_2026!AB$16)</f>
        <v>7.5068314856865257</v>
      </c>
      <c r="AE82" s="511">
        <f t="shared" ref="AE82:AN91" si="40">$AD82</f>
        <v>7.5068314856865257</v>
      </c>
      <c r="AF82" s="511">
        <f t="shared" si="40"/>
        <v>7.5068314856865257</v>
      </c>
      <c r="AG82" s="511">
        <f t="shared" si="40"/>
        <v>7.5068314856865257</v>
      </c>
      <c r="AH82" s="511">
        <f t="shared" si="40"/>
        <v>7.5068314856865257</v>
      </c>
      <c r="AI82" s="511">
        <f t="shared" si="40"/>
        <v>7.5068314856865257</v>
      </c>
      <c r="AJ82" s="511">
        <f t="shared" si="40"/>
        <v>7.5068314856865257</v>
      </c>
      <c r="AK82" s="511">
        <f t="shared" si="40"/>
        <v>7.5068314856865257</v>
      </c>
      <c r="AL82" s="511">
        <f t="shared" si="40"/>
        <v>7.5068314856865257</v>
      </c>
      <c r="AM82" s="511">
        <f t="shared" si="40"/>
        <v>7.5068314856865257</v>
      </c>
      <c r="AN82" s="511">
        <f t="shared" si="40"/>
        <v>7.5068314856865257</v>
      </c>
      <c r="AO82" s="511">
        <f t="shared" ref="AO82:AX91" si="41">$AD82</f>
        <v>7.5068314856865257</v>
      </c>
      <c r="AP82" s="511">
        <f t="shared" si="41"/>
        <v>7.5068314856865257</v>
      </c>
      <c r="AQ82" s="511">
        <f t="shared" si="41"/>
        <v>7.5068314856865257</v>
      </c>
      <c r="AR82" s="511">
        <f t="shared" si="41"/>
        <v>7.5068314856865257</v>
      </c>
      <c r="AS82" s="511">
        <f t="shared" si="41"/>
        <v>7.5068314856865257</v>
      </c>
      <c r="AT82" s="511">
        <f t="shared" si="41"/>
        <v>7.5068314856865257</v>
      </c>
      <c r="AU82" s="511">
        <f t="shared" si="41"/>
        <v>7.5068314856865257</v>
      </c>
      <c r="AV82" s="511">
        <f t="shared" si="41"/>
        <v>7.5068314856865257</v>
      </c>
      <c r="AW82" s="511">
        <f t="shared" si="41"/>
        <v>7.5068314856865257</v>
      </c>
      <c r="AX82" s="511">
        <f t="shared" si="41"/>
        <v>7.5068314856865257</v>
      </c>
      <c r="AY82" s="511">
        <f t="shared" ref="AY82:BH91" si="42">$AD82</f>
        <v>7.5068314856865257</v>
      </c>
      <c r="AZ82" s="511">
        <f t="shared" si="42"/>
        <v>7.5068314856865257</v>
      </c>
      <c r="BA82" s="511">
        <f t="shared" si="42"/>
        <v>7.5068314856865257</v>
      </c>
      <c r="BB82" s="511">
        <f t="shared" si="42"/>
        <v>7.5068314856865257</v>
      </c>
      <c r="BC82" s="511">
        <f t="shared" si="42"/>
        <v>7.5068314856865257</v>
      </c>
      <c r="BD82" s="511">
        <f t="shared" si="42"/>
        <v>7.5068314856865257</v>
      </c>
      <c r="BE82" s="511">
        <f t="shared" si="42"/>
        <v>7.5068314856865257</v>
      </c>
      <c r="BF82" s="511">
        <f t="shared" si="42"/>
        <v>7.5068314856865257</v>
      </c>
      <c r="BG82" s="511">
        <f t="shared" si="42"/>
        <v>7.5068314856865257</v>
      </c>
      <c r="BH82" s="511">
        <f t="shared" si="42"/>
        <v>7.5068314856865257</v>
      </c>
      <c r="BI82" s="511">
        <f t="shared" ref="BI82:BR91" si="43">$AD82</f>
        <v>7.5068314856865257</v>
      </c>
      <c r="BJ82" s="511">
        <f t="shared" si="43"/>
        <v>7.5068314856865257</v>
      </c>
      <c r="BK82" s="511">
        <f t="shared" si="43"/>
        <v>7.5068314856865257</v>
      </c>
      <c r="BL82" s="511">
        <f t="shared" si="43"/>
        <v>7.5068314856865257</v>
      </c>
      <c r="BM82" s="512">
        <f t="shared" si="43"/>
        <v>7.5068314856865257</v>
      </c>
      <c r="BN82" s="512">
        <f t="shared" si="43"/>
        <v>7.5068314856865257</v>
      </c>
      <c r="BO82" s="512">
        <f t="shared" si="43"/>
        <v>7.5068314856865257</v>
      </c>
      <c r="BP82" s="512">
        <f t="shared" si="43"/>
        <v>7.5068314856865257</v>
      </c>
      <c r="BQ82" s="512">
        <f t="shared" si="43"/>
        <v>7.5068314856865257</v>
      </c>
      <c r="BR82" s="512">
        <f t="shared" si="43"/>
        <v>7.5068314856865257</v>
      </c>
    </row>
    <row r="83" spans="1:70" s="2" customFormat="1" ht="15">
      <c r="A83" s="448">
        <v>0</v>
      </c>
      <c r="B83" s="494" t="s">
        <v>441</v>
      </c>
      <c r="C83" s="492" t="s">
        <v>560</v>
      </c>
      <c r="D83" s="492" t="s">
        <v>445</v>
      </c>
      <c r="E83" s="666">
        <v>4.93</v>
      </c>
      <c r="F83" s="667">
        <f>E83*(1+EIA_AEO_OilForecast_2026!D$16)</f>
        <v>3.7751511098505959</v>
      </c>
      <c r="G83" s="667">
        <f>F83*(1+EIA_AEO_OilForecast_2026!E$16)</f>
        <v>4.2958348505325628</v>
      </c>
      <c r="H83" s="667">
        <f>G83*(1+EIA_AEO_OilForecast_2026!F$16)</f>
        <v>4.6034521405053654</v>
      </c>
      <c r="I83" s="667">
        <f>H83*(1+EIA_AEO_OilForecast_2026!G$16)</f>
        <v>4.7998763988206976</v>
      </c>
      <c r="J83" s="667">
        <f>I83*(1+EIA_AEO_OilForecast_2026!H$16)</f>
        <v>4.9277281197706087</v>
      </c>
      <c r="K83" s="667">
        <f>J83*(1+EIA_AEO_OilForecast_2026!I$16)</f>
        <v>4.8657252074173316</v>
      </c>
      <c r="L83" s="667">
        <f>K83*(1+EIA_AEO_OilForecast_2026!J$16)</f>
        <v>4.9168456908801934</v>
      </c>
      <c r="M83" s="667">
        <f>L83*(1+EIA_AEO_OilForecast_2026!K$16)</f>
        <v>5.0217321398170851</v>
      </c>
      <c r="N83" s="667">
        <f>M83*(1+EIA_AEO_OilForecast_2026!L$16)</f>
        <v>5.1188774569191313</v>
      </c>
      <c r="O83" s="667">
        <f>N83*(1+EIA_AEO_OilForecast_2026!M$16)</f>
        <v>5.1623752381174279</v>
      </c>
      <c r="P83" s="667">
        <f>O83*(1+EIA_AEO_OilForecast_2026!N$16)</f>
        <v>5.2329199116049638</v>
      </c>
      <c r="Q83" s="667">
        <f>P83*(1+EIA_AEO_OilForecast_2026!O$16)</f>
        <v>5.3077866968539293</v>
      </c>
      <c r="R83" s="667">
        <f>Q83*(1+EIA_AEO_OilForecast_2026!P$16)</f>
        <v>5.3718679914102649</v>
      </c>
      <c r="S83" s="667">
        <f>R83*(1+EIA_AEO_OilForecast_2026!Q$16)</f>
        <v>5.4065283537547559</v>
      </c>
      <c r="T83" s="667">
        <f>S83*(1+EIA_AEO_OilForecast_2026!R$16)</f>
        <v>5.4580004179099681</v>
      </c>
      <c r="U83" s="667">
        <f>T83*(1+EIA_AEO_OilForecast_2026!S$16)</f>
        <v>5.5276104437153641</v>
      </c>
      <c r="V83" s="667">
        <f>U83*(1+EIA_AEO_OilForecast_2026!T$16)</f>
        <v>5.5558842360831839</v>
      </c>
      <c r="W83" s="667">
        <f>V83*(1+EIA_AEO_OilForecast_2026!U$16)</f>
        <v>5.6216283120758117</v>
      </c>
      <c r="X83" s="667">
        <f>W83*(1+EIA_AEO_OilForecast_2026!V$16)</f>
        <v>5.6937728063590827</v>
      </c>
      <c r="Y83" s="667">
        <f>X83*(1+EIA_AEO_OilForecast_2026!W$16)</f>
        <v>5.8522720569040301</v>
      </c>
      <c r="Z83" s="667">
        <f>Y83*(1+EIA_AEO_OilForecast_2026!X$16)</f>
        <v>5.9438252280733757</v>
      </c>
      <c r="AA83" s="667">
        <f>Z83*(1+EIA_AEO_OilForecast_2026!Y$16)</f>
        <v>6.0339350719622207</v>
      </c>
      <c r="AB83" s="667">
        <f>AA83*(1+EIA_AEO_OilForecast_2026!Z$16)</f>
        <v>6.1309787590879798</v>
      </c>
      <c r="AC83" s="667">
        <f>AB83*(1+EIA_AEO_OilForecast_2026!AA$16)</f>
        <v>6.2068489038720038</v>
      </c>
      <c r="AD83" s="667">
        <f>AC83*(1+EIA_AEO_OilForecast_2026!AB$16)</f>
        <v>6.3262699528947968</v>
      </c>
      <c r="AE83" s="509">
        <f t="shared" si="40"/>
        <v>6.3262699528947968</v>
      </c>
      <c r="AF83" s="509">
        <f t="shared" si="40"/>
        <v>6.3262699528947968</v>
      </c>
      <c r="AG83" s="509">
        <f t="shared" si="40"/>
        <v>6.3262699528947968</v>
      </c>
      <c r="AH83" s="509">
        <f t="shared" si="40"/>
        <v>6.3262699528947968</v>
      </c>
      <c r="AI83" s="509">
        <f t="shared" si="40"/>
        <v>6.3262699528947968</v>
      </c>
      <c r="AJ83" s="509">
        <f t="shared" si="40"/>
        <v>6.3262699528947968</v>
      </c>
      <c r="AK83" s="509">
        <f t="shared" si="40"/>
        <v>6.3262699528947968</v>
      </c>
      <c r="AL83" s="509">
        <f t="shared" si="40"/>
        <v>6.3262699528947968</v>
      </c>
      <c r="AM83" s="509">
        <f t="shared" si="40"/>
        <v>6.3262699528947968</v>
      </c>
      <c r="AN83" s="509">
        <f t="shared" si="40"/>
        <v>6.3262699528947968</v>
      </c>
      <c r="AO83" s="509">
        <f t="shared" si="41"/>
        <v>6.3262699528947968</v>
      </c>
      <c r="AP83" s="509">
        <f t="shared" si="41"/>
        <v>6.3262699528947968</v>
      </c>
      <c r="AQ83" s="509">
        <f t="shared" si="41"/>
        <v>6.3262699528947968</v>
      </c>
      <c r="AR83" s="509">
        <f t="shared" si="41"/>
        <v>6.3262699528947968</v>
      </c>
      <c r="AS83" s="509">
        <f t="shared" si="41"/>
        <v>6.3262699528947968</v>
      </c>
      <c r="AT83" s="509">
        <f t="shared" si="41"/>
        <v>6.3262699528947968</v>
      </c>
      <c r="AU83" s="509">
        <f t="shared" si="41"/>
        <v>6.3262699528947968</v>
      </c>
      <c r="AV83" s="509">
        <f t="shared" si="41"/>
        <v>6.3262699528947968</v>
      </c>
      <c r="AW83" s="509">
        <f t="shared" si="41"/>
        <v>6.3262699528947968</v>
      </c>
      <c r="AX83" s="509">
        <f t="shared" si="41"/>
        <v>6.3262699528947968</v>
      </c>
      <c r="AY83" s="509">
        <f t="shared" si="42"/>
        <v>6.3262699528947968</v>
      </c>
      <c r="AZ83" s="509">
        <f t="shared" si="42"/>
        <v>6.3262699528947968</v>
      </c>
      <c r="BA83" s="509">
        <f t="shared" si="42"/>
        <v>6.3262699528947968</v>
      </c>
      <c r="BB83" s="509">
        <f t="shared" si="42"/>
        <v>6.3262699528947968</v>
      </c>
      <c r="BC83" s="509">
        <f t="shared" si="42"/>
        <v>6.3262699528947968</v>
      </c>
      <c r="BD83" s="509">
        <f t="shared" si="42"/>
        <v>6.3262699528947968</v>
      </c>
      <c r="BE83" s="509">
        <f t="shared" si="42"/>
        <v>6.3262699528947968</v>
      </c>
      <c r="BF83" s="509">
        <f t="shared" si="42"/>
        <v>6.3262699528947968</v>
      </c>
      <c r="BG83" s="509">
        <f t="shared" si="42"/>
        <v>6.3262699528947968</v>
      </c>
      <c r="BH83" s="509">
        <f t="shared" si="42"/>
        <v>6.3262699528947968</v>
      </c>
      <c r="BI83" s="509">
        <f t="shared" si="43"/>
        <v>6.3262699528947968</v>
      </c>
      <c r="BJ83" s="509">
        <f t="shared" si="43"/>
        <v>6.3262699528947968</v>
      </c>
      <c r="BK83" s="509">
        <f t="shared" si="43"/>
        <v>6.3262699528947968</v>
      </c>
      <c r="BL83" s="509">
        <f t="shared" si="43"/>
        <v>6.3262699528947968</v>
      </c>
      <c r="BM83" s="510">
        <f t="shared" si="43"/>
        <v>6.3262699528947968</v>
      </c>
      <c r="BN83" s="510">
        <f t="shared" si="43"/>
        <v>6.3262699528947968</v>
      </c>
      <c r="BO83" s="510">
        <f t="shared" si="43"/>
        <v>6.3262699528947968</v>
      </c>
      <c r="BP83" s="510">
        <f t="shared" si="43"/>
        <v>6.3262699528947968</v>
      </c>
      <c r="BQ83" s="510">
        <f t="shared" si="43"/>
        <v>6.3262699528947968</v>
      </c>
      <c r="BR83" s="510">
        <f t="shared" si="43"/>
        <v>6.3262699528947968</v>
      </c>
    </row>
    <row r="84" spans="1:70" s="2" customFormat="1" ht="15">
      <c r="A84" s="450">
        <v>1</v>
      </c>
      <c r="B84" s="493" t="s">
        <v>561</v>
      </c>
      <c r="C84" s="493" t="s">
        <v>562</v>
      </c>
      <c r="D84" s="491" t="s">
        <v>552</v>
      </c>
      <c r="E84" s="664">
        <v>3.13</v>
      </c>
      <c r="F84" s="665">
        <f>E84*(1+EIA_AEO_OilForecast_2026!D$16)</f>
        <v>2.3967997918524069</v>
      </c>
      <c r="G84" s="665">
        <f>F84*(1+EIA_AEO_OilForecast_2026!E$16)</f>
        <v>2.7273758787356841</v>
      </c>
      <c r="H84" s="665">
        <f>G84*(1+EIA_AEO_OilForecast_2026!F$16)</f>
        <v>2.9226785395094916</v>
      </c>
      <c r="I84" s="665">
        <f>H84*(1+EIA_AEO_OilForecast_2026!G$16)</f>
        <v>3.0473860300829174</v>
      </c>
      <c r="J84" s="665">
        <f>I84*(1+EIA_AEO_OilForecast_2026!H$16)</f>
        <v>3.1285576095095347</v>
      </c>
      <c r="K84" s="665">
        <f>J84*(1+EIA_AEO_OilForecast_2026!I$16)</f>
        <v>3.0891926773258112</v>
      </c>
      <c r="L84" s="665">
        <f>K84*(1+EIA_AEO_OilForecast_2026!J$16)</f>
        <v>3.1216484812281964</v>
      </c>
      <c r="M84" s="665">
        <f>L84*(1+EIA_AEO_OilForecast_2026!K$16)</f>
        <v>3.188239674975148</v>
      </c>
      <c r="N84" s="665">
        <f>M84*(1+EIA_AEO_OilForecast_2026!L$16)</f>
        <v>3.2499161136220858</v>
      </c>
      <c r="O84" s="665">
        <f>N84*(1+EIA_AEO_OilForecast_2026!M$16)</f>
        <v>3.2775323519893615</v>
      </c>
      <c r="P84" s="665">
        <f>O84*(1+EIA_AEO_OilForecast_2026!N$16)</f>
        <v>3.3223203495585274</v>
      </c>
      <c r="Q84" s="665">
        <f>P84*(1+EIA_AEO_OilForecast_2026!O$16)</f>
        <v>3.3698524059133472</v>
      </c>
      <c r="R84" s="665">
        <f>Q84*(1+EIA_AEO_OilForecast_2026!P$16)</f>
        <v>3.4105368789278159</v>
      </c>
      <c r="S84" s="665">
        <f>R84*(1+EIA_AEO_OilForecast_2026!Q$16)</f>
        <v>3.4325423422418639</v>
      </c>
      <c r="T84" s="665">
        <f>S84*(1+EIA_AEO_OilForecast_2026!R$16)</f>
        <v>3.4652213606608933</v>
      </c>
      <c r="U84" s="665">
        <f>T84*(1+EIA_AEO_OilForecast_2026!S$16)</f>
        <v>3.5094159612229396</v>
      </c>
      <c r="V84" s="665">
        <f>U84*(1+EIA_AEO_OilForecast_2026!T$16)</f>
        <v>3.5273666650994659</v>
      </c>
      <c r="W84" s="665">
        <f>V84*(1+EIA_AEO_OilForecast_2026!U$16)</f>
        <v>3.5691068188229802</v>
      </c>
      <c r="X84" s="665">
        <f>W84*(1+EIA_AEO_OilForecast_2026!V$16)</f>
        <v>3.6149105241184443</v>
      </c>
      <c r="Y84" s="665">
        <f>X84*(1+EIA_AEO_OilForecast_2026!W$16)</f>
        <v>3.7155398657423158</v>
      </c>
      <c r="Z84" s="665">
        <f>Y84*(1+EIA_AEO_OilForecast_2026!X$16)</f>
        <v>3.7736659155922245</v>
      </c>
      <c r="AA84" s="665">
        <f>Z84*(1+EIA_AEO_OilForecast_2026!Y$16)</f>
        <v>3.8308756136393005</v>
      </c>
      <c r="AB84" s="665">
        <f>AA84*(1+EIA_AEO_OilForecast_2026!Z$16)</f>
        <v>3.8924875285893261</v>
      </c>
      <c r="AC84" s="665">
        <f>AB84*(1+EIA_AEO_OilForecast_2026!AA$16)</f>
        <v>3.9406566063122459</v>
      </c>
      <c r="AD84" s="665">
        <f>AC84*(1+EIA_AEO_OilForecast_2026!AB$16)</f>
        <v>4.0164756496066358</v>
      </c>
      <c r="AE84" s="511">
        <f t="shared" si="40"/>
        <v>4.0164756496066358</v>
      </c>
      <c r="AF84" s="511">
        <f t="shared" si="40"/>
        <v>4.0164756496066358</v>
      </c>
      <c r="AG84" s="511">
        <f t="shared" si="40"/>
        <v>4.0164756496066358</v>
      </c>
      <c r="AH84" s="511">
        <f t="shared" si="40"/>
        <v>4.0164756496066358</v>
      </c>
      <c r="AI84" s="511">
        <f t="shared" si="40"/>
        <v>4.0164756496066358</v>
      </c>
      <c r="AJ84" s="511">
        <f t="shared" si="40"/>
        <v>4.0164756496066358</v>
      </c>
      <c r="AK84" s="511">
        <f t="shared" si="40"/>
        <v>4.0164756496066358</v>
      </c>
      <c r="AL84" s="511">
        <f t="shared" si="40"/>
        <v>4.0164756496066358</v>
      </c>
      <c r="AM84" s="511">
        <f t="shared" si="40"/>
        <v>4.0164756496066358</v>
      </c>
      <c r="AN84" s="511">
        <f t="shared" si="40"/>
        <v>4.0164756496066358</v>
      </c>
      <c r="AO84" s="511">
        <f t="shared" si="41"/>
        <v>4.0164756496066358</v>
      </c>
      <c r="AP84" s="511">
        <f t="shared" si="41"/>
        <v>4.0164756496066358</v>
      </c>
      <c r="AQ84" s="511">
        <f t="shared" si="41"/>
        <v>4.0164756496066358</v>
      </c>
      <c r="AR84" s="511">
        <f t="shared" si="41"/>
        <v>4.0164756496066358</v>
      </c>
      <c r="AS84" s="511">
        <f t="shared" si="41"/>
        <v>4.0164756496066358</v>
      </c>
      <c r="AT84" s="511">
        <f t="shared" si="41"/>
        <v>4.0164756496066358</v>
      </c>
      <c r="AU84" s="511">
        <f t="shared" si="41"/>
        <v>4.0164756496066358</v>
      </c>
      <c r="AV84" s="511">
        <f t="shared" si="41"/>
        <v>4.0164756496066358</v>
      </c>
      <c r="AW84" s="511">
        <f t="shared" si="41"/>
        <v>4.0164756496066358</v>
      </c>
      <c r="AX84" s="511">
        <f t="shared" si="41"/>
        <v>4.0164756496066358</v>
      </c>
      <c r="AY84" s="511">
        <f t="shared" si="42"/>
        <v>4.0164756496066358</v>
      </c>
      <c r="AZ84" s="511">
        <f t="shared" si="42"/>
        <v>4.0164756496066358</v>
      </c>
      <c r="BA84" s="511">
        <f t="shared" si="42"/>
        <v>4.0164756496066358</v>
      </c>
      <c r="BB84" s="511">
        <f t="shared" si="42"/>
        <v>4.0164756496066358</v>
      </c>
      <c r="BC84" s="511">
        <f t="shared" si="42"/>
        <v>4.0164756496066358</v>
      </c>
      <c r="BD84" s="511">
        <f t="shared" si="42"/>
        <v>4.0164756496066358</v>
      </c>
      <c r="BE84" s="511">
        <f t="shared" si="42"/>
        <v>4.0164756496066358</v>
      </c>
      <c r="BF84" s="511">
        <f t="shared" si="42"/>
        <v>4.0164756496066358</v>
      </c>
      <c r="BG84" s="511">
        <f t="shared" si="42"/>
        <v>4.0164756496066358</v>
      </c>
      <c r="BH84" s="511">
        <f t="shared" si="42"/>
        <v>4.0164756496066358</v>
      </c>
      <c r="BI84" s="511">
        <f t="shared" si="43"/>
        <v>4.0164756496066358</v>
      </c>
      <c r="BJ84" s="511">
        <f t="shared" si="43"/>
        <v>4.0164756496066358</v>
      </c>
      <c r="BK84" s="511">
        <f t="shared" si="43"/>
        <v>4.0164756496066358</v>
      </c>
      <c r="BL84" s="511">
        <f t="shared" si="43"/>
        <v>4.0164756496066358</v>
      </c>
      <c r="BM84" s="512">
        <f t="shared" si="43"/>
        <v>4.0164756496066358</v>
      </c>
      <c r="BN84" s="512">
        <f t="shared" si="43"/>
        <v>4.0164756496066358</v>
      </c>
      <c r="BO84" s="512">
        <f t="shared" si="43"/>
        <v>4.0164756496066358</v>
      </c>
      <c r="BP84" s="512">
        <f t="shared" si="43"/>
        <v>4.0164756496066358</v>
      </c>
      <c r="BQ84" s="512">
        <f t="shared" si="43"/>
        <v>4.0164756496066358</v>
      </c>
      <c r="BR84" s="512">
        <f t="shared" si="43"/>
        <v>4.0164756496066358</v>
      </c>
    </row>
    <row r="85" spans="1:70" s="2" customFormat="1" ht="15">
      <c r="A85" s="448">
        <v>0</v>
      </c>
      <c r="B85" s="494" t="s">
        <v>441</v>
      </c>
      <c r="C85" s="492" t="s">
        <v>563</v>
      </c>
      <c r="D85" s="492" t="s">
        <v>445</v>
      </c>
      <c r="E85" s="666">
        <v>5.26</v>
      </c>
      <c r="F85" s="667">
        <f>E85*(1+EIA_AEO_OilForecast_2026!D$16)</f>
        <v>4.0278488514835971</v>
      </c>
      <c r="G85" s="667">
        <f>F85*(1+EIA_AEO_OilForecast_2026!E$16)</f>
        <v>4.5833856620286575</v>
      </c>
      <c r="H85" s="667">
        <f>G85*(1+EIA_AEO_OilForecast_2026!F$16)</f>
        <v>4.9115939673546087</v>
      </c>
      <c r="I85" s="667">
        <f>H85*(1+EIA_AEO_OilForecast_2026!G$16)</f>
        <v>5.1211662997559566</v>
      </c>
      <c r="J85" s="667">
        <f>I85*(1+EIA_AEO_OilForecast_2026!H$16)</f>
        <v>5.2575760466518053</v>
      </c>
      <c r="K85" s="667">
        <f>J85*(1+EIA_AEO_OilForecast_2026!I$16)</f>
        <v>5.1914228379341107</v>
      </c>
      <c r="L85" s="667">
        <f>K85*(1+EIA_AEO_OilForecast_2026!J$16)</f>
        <v>5.2459651793163937</v>
      </c>
      <c r="M85" s="667">
        <f>L85*(1+EIA_AEO_OilForecast_2026!K$16)</f>
        <v>5.3578724250381082</v>
      </c>
      <c r="N85" s="667">
        <f>M85*(1+EIA_AEO_OilForecast_2026!L$16)</f>
        <v>5.4615203698569239</v>
      </c>
      <c r="O85" s="667">
        <f>N85*(1+EIA_AEO_OilForecast_2026!M$16)</f>
        <v>5.507929767240908</v>
      </c>
      <c r="P85" s="667">
        <f>O85*(1+EIA_AEO_OilForecast_2026!N$16)</f>
        <v>5.5831964979801452</v>
      </c>
      <c r="Q85" s="667">
        <f>P85*(1+EIA_AEO_OilForecast_2026!O$16)</f>
        <v>5.6630746501930371</v>
      </c>
      <c r="R85" s="667">
        <f>Q85*(1+EIA_AEO_OilForecast_2026!P$16)</f>
        <v>5.7314453620320487</v>
      </c>
      <c r="S85" s="667">
        <f>R85*(1+EIA_AEO_OilForecast_2026!Q$16)</f>
        <v>5.7684257891987878</v>
      </c>
      <c r="T85" s="667">
        <f>S85*(1+EIA_AEO_OilForecast_2026!R$16)</f>
        <v>5.8233432450723006</v>
      </c>
      <c r="U85" s="667">
        <f>T85*(1+EIA_AEO_OilForecast_2026!S$16)</f>
        <v>5.8976127655056434</v>
      </c>
      <c r="V85" s="667">
        <f>U85*(1+EIA_AEO_OilForecast_2026!T$16)</f>
        <v>5.9277791240968662</v>
      </c>
      <c r="W85" s="667">
        <f>V85*(1+EIA_AEO_OilForecast_2026!U$16)</f>
        <v>5.9979239191721652</v>
      </c>
      <c r="X85" s="667">
        <f>W85*(1+EIA_AEO_OilForecast_2026!V$16)</f>
        <v>6.074897558103201</v>
      </c>
      <c r="Y85" s="667">
        <f>X85*(1+EIA_AEO_OilForecast_2026!W$16)</f>
        <v>6.2440062919503454</v>
      </c>
      <c r="Z85" s="667">
        <f>Y85*(1+EIA_AEO_OilForecast_2026!X$16)</f>
        <v>6.3416877686949205</v>
      </c>
      <c r="AA85" s="667">
        <f>Z85*(1+EIA_AEO_OilForecast_2026!Y$16)</f>
        <v>6.4378293059880898</v>
      </c>
      <c r="AB85" s="667">
        <f>AA85*(1+EIA_AEO_OilForecast_2026!Z$16)</f>
        <v>6.5413688180127334</v>
      </c>
      <c r="AC85" s="667">
        <f>AB85*(1+EIA_AEO_OilForecast_2026!AA$16)</f>
        <v>6.6223174917579595</v>
      </c>
      <c r="AD85" s="667">
        <f>AC85*(1+EIA_AEO_OilForecast_2026!AB$16)</f>
        <v>6.7497322418309595</v>
      </c>
      <c r="AE85" s="509">
        <f t="shared" si="40"/>
        <v>6.7497322418309595</v>
      </c>
      <c r="AF85" s="509">
        <f t="shared" si="40"/>
        <v>6.7497322418309595</v>
      </c>
      <c r="AG85" s="509">
        <f t="shared" si="40"/>
        <v>6.7497322418309595</v>
      </c>
      <c r="AH85" s="509">
        <f t="shared" si="40"/>
        <v>6.7497322418309595</v>
      </c>
      <c r="AI85" s="509">
        <f t="shared" si="40"/>
        <v>6.7497322418309595</v>
      </c>
      <c r="AJ85" s="509">
        <f t="shared" si="40"/>
        <v>6.7497322418309595</v>
      </c>
      <c r="AK85" s="509">
        <f t="shared" si="40"/>
        <v>6.7497322418309595</v>
      </c>
      <c r="AL85" s="509">
        <f t="shared" si="40"/>
        <v>6.7497322418309595</v>
      </c>
      <c r="AM85" s="509">
        <f t="shared" si="40"/>
        <v>6.7497322418309595</v>
      </c>
      <c r="AN85" s="509">
        <f t="shared" si="40"/>
        <v>6.7497322418309595</v>
      </c>
      <c r="AO85" s="509">
        <f t="shared" si="41"/>
        <v>6.7497322418309595</v>
      </c>
      <c r="AP85" s="509">
        <f t="shared" si="41"/>
        <v>6.7497322418309595</v>
      </c>
      <c r="AQ85" s="509">
        <f t="shared" si="41"/>
        <v>6.7497322418309595</v>
      </c>
      <c r="AR85" s="509">
        <f t="shared" si="41"/>
        <v>6.7497322418309595</v>
      </c>
      <c r="AS85" s="509">
        <f t="shared" si="41"/>
        <v>6.7497322418309595</v>
      </c>
      <c r="AT85" s="509">
        <f t="shared" si="41"/>
        <v>6.7497322418309595</v>
      </c>
      <c r="AU85" s="509">
        <f t="shared" si="41"/>
        <v>6.7497322418309595</v>
      </c>
      <c r="AV85" s="509">
        <f t="shared" si="41"/>
        <v>6.7497322418309595</v>
      </c>
      <c r="AW85" s="509">
        <f t="shared" si="41"/>
        <v>6.7497322418309595</v>
      </c>
      <c r="AX85" s="509">
        <f t="shared" si="41"/>
        <v>6.7497322418309595</v>
      </c>
      <c r="AY85" s="509">
        <f t="shared" si="42"/>
        <v>6.7497322418309595</v>
      </c>
      <c r="AZ85" s="509">
        <f t="shared" si="42"/>
        <v>6.7497322418309595</v>
      </c>
      <c r="BA85" s="509">
        <f t="shared" si="42"/>
        <v>6.7497322418309595</v>
      </c>
      <c r="BB85" s="509">
        <f t="shared" si="42"/>
        <v>6.7497322418309595</v>
      </c>
      <c r="BC85" s="509">
        <f t="shared" si="42"/>
        <v>6.7497322418309595</v>
      </c>
      <c r="BD85" s="509">
        <f t="shared" si="42"/>
        <v>6.7497322418309595</v>
      </c>
      <c r="BE85" s="509">
        <f t="shared" si="42"/>
        <v>6.7497322418309595</v>
      </c>
      <c r="BF85" s="509">
        <f t="shared" si="42"/>
        <v>6.7497322418309595</v>
      </c>
      <c r="BG85" s="509">
        <f t="shared" si="42"/>
        <v>6.7497322418309595</v>
      </c>
      <c r="BH85" s="509">
        <f t="shared" si="42"/>
        <v>6.7497322418309595</v>
      </c>
      <c r="BI85" s="509">
        <f t="shared" si="43"/>
        <v>6.7497322418309595</v>
      </c>
      <c r="BJ85" s="509">
        <f t="shared" si="43"/>
        <v>6.7497322418309595</v>
      </c>
      <c r="BK85" s="509">
        <f t="shared" si="43"/>
        <v>6.7497322418309595</v>
      </c>
      <c r="BL85" s="509">
        <f t="shared" si="43"/>
        <v>6.7497322418309595</v>
      </c>
      <c r="BM85" s="510">
        <f t="shared" si="43"/>
        <v>6.7497322418309595</v>
      </c>
      <c r="BN85" s="510">
        <f t="shared" si="43"/>
        <v>6.7497322418309595</v>
      </c>
      <c r="BO85" s="510">
        <f t="shared" si="43"/>
        <v>6.7497322418309595</v>
      </c>
      <c r="BP85" s="510">
        <f t="shared" si="43"/>
        <v>6.7497322418309595</v>
      </c>
      <c r="BQ85" s="510">
        <f t="shared" si="43"/>
        <v>6.7497322418309595</v>
      </c>
      <c r="BR85" s="510">
        <f t="shared" si="43"/>
        <v>6.7497322418309595</v>
      </c>
    </row>
    <row r="86" spans="1:70" s="2" customFormat="1">
      <c r="A86" s="446">
        <v>0</v>
      </c>
      <c r="B86" s="493" t="s">
        <v>564</v>
      </c>
      <c r="C86" s="491" t="s">
        <v>565</v>
      </c>
      <c r="D86" s="491" t="s">
        <v>500</v>
      </c>
      <c r="E86" s="501">
        <v>7.19</v>
      </c>
      <c r="F86" s="447">
        <f>E86*(1+EIA_AEO_OilForecast_2026!D$16)</f>
        <v>5.5057477646705451</v>
      </c>
      <c r="G86" s="447">
        <f>F86*(1+EIA_AEO_OilForecast_2026!E$16)</f>
        <v>6.2651222262330899</v>
      </c>
      <c r="H86" s="447">
        <f>G86*(1+EIA_AEO_OilForecast_2026!F$16)</f>
        <v>6.7137567728668524</v>
      </c>
      <c r="I86" s="447">
        <f>H86*(1+EIA_AEO_OilForecast_2026!G$16)</f>
        <v>7.0002254173470222</v>
      </c>
      <c r="J86" s="447">
        <f>I86*(1+EIA_AEO_OilForecast_2026!H$16)</f>
        <v>7.1866866493206256</v>
      </c>
      <c r="K86" s="447">
        <f>J86*(1+EIA_AEO_OilForecast_2026!I$16)</f>
        <v>7.0962604951989094</v>
      </c>
      <c r="L86" s="447">
        <f>K86*(1+EIA_AEO_OilForecast_2026!J$16)</f>
        <v>7.1708155207765927</v>
      </c>
      <c r="M86" s="447">
        <f>L86*(1+EIA_AEO_OilForecast_2026!K$16)</f>
        <v>7.3237837901186316</v>
      </c>
      <c r="N86" s="447">
        <f>M86*(1+EIA_AEO_OilForecast_2026!L$16)</f>
        <v>7.4654622546143132</v>
      </c>
      <c r="O86" s="447">
        <f>N86*(1+EIA_AEO_OilForecast_2026!M$16)</f>
        <v>7.5289001951448924</v>
      </c>
      <c r="P86" s="447">
        <f>O86*(1+EIA_AEO_OilForecast_2026!N$16)</f>
        <v>7.6317838061743819</v>
      </c>
      <c r="Q86" s="447">
        <f>P86*(1+EIA_AEO_OilForecast_2026!O$16)</f>
        <v>7.7409708621459972</v>
      </c>
      <c r="R86" s="447">
        <f>Q86*(1+EIA_AEO_OilForecast_2026!P$16)</f>
        <v>7.8344281659715662</v>
      </c>
      <c r="S86" s="447">
        <f>R86*(1+EIA_AEO_OilForecast_2026!Q$16)</f>
        <v>7.8849774570987243</v>
      </c>
      <c r="T86" s="447">
        <f>S86*(1+EIA_AEO_OilForecast_2026!R$16)</f>
        <v>7.9600452342338111</v>
      </c>
      <c r="U86" s="447">
        <f>T86*(1+EIA_AEO_OilForecast_2026!S$16)</f>
        <v>8.0615657384003008</v>
      </c>
      <c r="V86" s="447">
        <f>U86*(1+EIA_AEO_OilForecast_2026!T$16)</f>
        <v>8.102800741873855</v>
      </c>
      <c r="W86" s="447">
        <f>V86*(1+EIA_AEO_OilForecast_2026!U$16)</f>
        <v>8.1986830758265921</v>
      </c>
      <c r="X86" s="447">
        <f>W86*(1+EIA_AEO_OilForecast_2026!V$16)</f>
        <v>8.303899894061221</v>
      </c>
      <c r="Y86" s="447">
        <f>X86*(1+EIA_AEO_OilForecast_2026!W$16)</f>
        <v>8.5350580302515198</v>
      </c>
      <c r="Z86" s="447">
        <f>Y86*(1+EIA_AEO_OilForecast_2026!X$16)</f>
        <v>8.6685808092997139</v>
      </c>
      <c r="AA86" s="447">
        <f>Z86*(1+EIA_AEO_OilForecast_2026!Y$16)</f>
        <v>8.7999986140787794</v>
      </c>
      <c r="AB86" s="447">
        <f>AA86*(1+EIA_AEO_OilForecast_2026!Z$16)</f>
        <v>8.9415288596029594</v>
      </c>
      <c r="AC86" s="447">
        <f>AB86*(1+EIA_AEO_OilForecast_2026!AA$16)</f>
        <v>9.052179233030369</v>
      </c>
      <c r="AD86" s="447">
        <f>AC86*(1+EIA_AEO_OilForecast_2026!AB$16)</f>
        <v>9.2263450225788226</v>
      </c>
      <c r="AE86" s="511">
        <f t="shared" si="40"/>
        <v>9.2263450225788226</v>
      </c>
      <c r="AF86" s="511">
        <f t="shared" si="40"/>
        <v>9.2263450225788226</v>
      </c>
      <c r="AG86" s="511">
        <f t="shared" si="40"/>
        <v>9.2263450225788226</v>
      </c>
      <c r="AH86" s="511">
        <f t="shared" si="40"/>
        <v>9.2263450225788226</v>
      </c>
      <c r="AI86" s="511">
        <f t="shared" si="40"/>
        <v>9.2263450225788226</v>
      </c>
      <c r="AJ86" s="511">
        <f t="shared" si="40"/>
        <v>9.2263450225788226</v>
      </c>
      <c r="AK86" s="511">
        <f t="shared" si="40"/>
        <v>9.2263450225788226</v>
      </c>
      <c r="AL86" s="511">
        <f t="shared" si="40"/>
        <v>9.2263450225788226</v>
      </c>
      <c r="AM86" s="511">
        <f t="shared" si="40"/>
        <v>9.2263450225788226</v>
      </c>
      <c r="AN86" s="511">
        <f t="shared" si="40"/>
        <v>9.2263450225788226</v>
      </c>
      <c r="AO86" s="511">
        <f t="shared" si="41"/>
        <v>9.2263450225788226</v>
      </c>
      <c r="AP86" s="511">
        <f t="shared" si="41"/>
        <v>9.2263450225788226</v>
      </c>
      <c r="AQ86" s="511">
        <f t="shared" si="41"/>
        <v>9.2263450225788226</v>
      </c>
      <c r="AR86" s="511">
        <f t="shared" si="41"/>
        <v>9.2263450225788226</v>
      </c>
      <c r="AS86" s="511">
        <f t="shared" si="41"/>
        <v>9.2263450225788226</v>
      </c>
      <c r="AT86" s="511">
        <f t="shared" si="41"/>
        <v>9.2263450225788226</v>
      </c>
      <c r="AU86" s="511">
        <f t="shared" si="41"/>
        <v>9.2263450225788226</v>
      </c>
      <c r="AV86" s="511">
        <f t="shared" si="41"/>
        <v>9.2263450225788226</v>
      </c>
      <c r="AW86" s="511">
        <f t="shared" si="41"/>
        <v>9.2263450225788226</v>
      </c>
      <c r="AX86" s="511">
        <f t="shared" si="41"/>
        <v>9.2263450225788226</v>
      </c>
      <c r="AY86" s="511">
        <f t="shared" si="42"/>
        <v>9.2263450225788226</v>
      </c>
      <c r="AZ86" s="511">
        <f t="shared" si="42"/>
        <v>9.2263450225788226</v>
      </c>
      <c r="BA86" s="511">
        <f t="shared" si="42"/>
        <v>9.2263450225788226</v>
      </c>
      <c r="BB86" s="511">
        <f t="shared" si="42"/>
        <v>9.2263450225788226</v>
      </c>
      <c r="BC86" s="511">
        <f t="shared" si="42"/>
        <v>9.2263450225788226</v>
      </c>
      <c r="BD86" s="511">
        <f t="shared" si="42"/>
        <v>9.2263450225788226</v>
      </c>
      <c r="BE86" s="511">
        <f t="shared" si="42"/>
        <v>9.2263450225788226</v>
      </c>
      <c r="BF86" s="511">
        <f t="shared" si="42"/>
        <v>9.2263450225788226</v>
      </c>
      <c r="BG86" s="511">
        <f t="shared" si="42"/>
        <v>9.2263450225788226</v>
      </c>
      <c r="BH86" s="511">
        <f t="shared" si="42"/>
        <v>9.2263450225788226</v>
      </c>
      <c r="BI86" s="511">
        <f t="shared" si="43"/>
        <v>9.2263450225788226</v>
      </c>
      <c r="BJ86" s="511">
        <f t="shared" si="43"/>
        <v>9.2263450225788226</v>
      </c>
      <c r="BK86" s="511">
        <f t="shared" si="43"/>
        <v>9.2263450225788226</v>
      </c>
      <c r="BL86" s="511">
        <f t="shared" si="43"/>
        <v>9.2263450225788226</v>
      </c>
      <c r="BM86" s="512">
        <f t="shared" si="43"/>
        <v>9.2263450225788226</v>
      </c>
      <c r="BN86" s="512">
        <f t="shared" si="43"/>
        <v>9.2263450225788226</v>
      </c>
      <c r="BO86" s="512">
        <f t="shared" si="43"/>
        <v>9.2263450225788226</v>
      </c>
      <c r="BP86" s="512">
        <f t="shared" si="43"/>
        <v>9.2263450225788226</v>
      </c>
      <c r="BQ86" s="512">
        <f t="shared" si="43"/>
        <v>9.2263450225788226</v>
      </c>
      <c r="BR86" s="512">
        <f t="shared" si="43"/>
        <v>9.2263450225788226</v>
      </c>
    </row>
    <row r="87" spans="1:70" s="2" customFormat="1">
      <c r="A87" s="448">
        <v>0</v>
      </c>
      <c r="B87" s="494" t="s">
        <v>566</v>
      </c>
      <c r="C87" s="492" t="s">
        <v>567</v>
      </c>
      <c r="D87" s="492" t="s">
        <v>445</v>
      </c>
      <c r="E87" s="500">
        <v>4.76</v>
      </c>
      <c r="F87" s="445">
        <f>E87*(1+EIA_AEO_OilForecast_2026!D$16)</f>
        <v>3.6449734853729892</v>
      </c>
      <c r="G87" s="445">
        <f>F87*(1+EIA_AEO_OilForecast_2026!E$16)</f>
        <v>4.1477026143073026</v>
      </c>
      <c r="H87" s="445">
        <f>G87*(1+EIA_AEO_OilForecast_2026!F$16)</f>
        <v>4.4447124115224224</v>
      </c>
      <c r="I87" s="445">
        <f>H87*(1+EIA_AEO_OilForecast_2026!G$16)</f>
        <v>4.6343634195510184</v>
      </c>
      <c r="J87" s="445">
        <f>I87*(1+EIA_AEO_OilForecast_2026!H$16)</f>
        <v>4.7578064604681742</v>
      </c>
      <c r="K87" s="445">
        <f>J87*(1+EIA_AEO_OilForecast_2026!I$16)</f>
        <v>4.697941579575355</v>
      </c>
      <c r="L87" s="445">
        <f>K87*(1+EIA_AEO_OilForecast_2026!J$16)</f>
        <v>4.7472992877463946</v>
      </c>
      <c r="M87" s="445">
        <f>L87*(1+EIA_AEO_OilForecast_2026!K$16)</f>
        <v>4.8485689625820143</v>
      </c>
      <c r="N87" s="445">
        <f>M87*(1+EIA_AEO_OilForecast_2026!L$16)</f>
        <v>4.9423644411633001</v>
      </c>
      <c r="O87" s="445">
        <f>N87*(1+EIA_AEO_OilForecast_2026!M$16)</f>
        <v>4.9843622988720009</v>
      </c>
      <c r="P87" s="445">
        <f>O87*(1+EIA_AEO_OilForecast_2026!N$16)</f>
        <v>5.0524743974116912</v>
      </c>
      <c r="Q87" s="445">
        <f>P87*(1+EIA_AEO_OilForecast_2026!O$16)</f>
        <v>5.1247595693762094</v>
      </c>
      <c r="R87" s="445">
        <f>Q87*(1+EIA_AEO_OilForecast_2026!P$16)</f>
        <v>5.186631164120258</v>
      </c>
      <c r="S87" s="445">
        <f>R87*(1+EIA_AEO_OilForecast_2026!Q$16)</f>
        <v>5.2200963415563182</v>
      </c>
      <c r="T87" s="445">
        <f>S87*(1+EIA_AEO_OilForecast_2026!R$16)</f>
        <v>5.2697935069475577</v>
      </c>
      <c r="U87" s="445">
        <f>T87*(1+EIA_AEO_OilForecast_2026!S$16)</f>
        <v>5.3370031870355259</v>
      </c>
      <c r="V87" s="445">
        <f>U87*(1+EIA_AEO_OilForecast_2026!T$16)</f>
        <v>5.3643020210458348</v>
      </c>
      <c r="W87" s="445">
        <f>V87*(1+EIA_AEO_OilForecast_2026!U$16)</f>
        <v>5.4277790599352684</v>
      </c>
      <c r="X87" s="445">
        <f>W87*(1+EIA_AEO_OilForecast_2026!V$16)</f>
        <v>5.4974358130363576</v>
      </c>
      <c r="Y87" s="445">
        <f>X87*(1+EIA_AEO_OilForecast_2026!W$16)</f>
        <v>5.6504695721832032</v>
      </c>
      <c r="Z87" s="445">
        <f>Y87*(1+EIA_AEO_OilForecast_2026!X$16)</f>
        <v>5.7388657374501575</v>
      </c>
      <c r="AA87" s="445">
        <f>Z87*(1+EIA_AEO_OilForecast_2026!Y$16)</f>
        <v>5.8258683453428359</v>
      </c>
      <c r="AB87" s="445">
        <f>AA87*(1+EIA_AEO_OilForecast_2026!Z$16)</f>
        <v>5.9195656984297758</v>
      </c>
      <c r="AC87" s="445">
        <f>AB87*(1+EIA_AEO_OilForecast_2026!AA$16)</f>
        <v>5.9928196313246955</v>
      </c>
      <c r="AD87" s="445">
        <f>AC87*(1+EIA_AEO_OilForecast_2026!AB$16)</f>
        <v>6.1081227131398057</v>
      </c>
      <c r="AE87" s="509">
        <f t="shared" si="40"/>
        <v>6.1081227131398057</v>
      </c>
      <c r="AF87" s="509">
        <f t="shared" si="40"/>
        <v>6.1081227131398057</v>
      </c>
      <c r="AG87" s="509">
        <f t="shared" si="40"/>
        <v>6.1081227131398057</v>
      </c>
      <c r="AH87" s="509">
        <f t="shared" si="40"/>
        <v>6.1081227131398057</v>
      </c>
      <c r="AI87" s="509">
        <f t="shared" si="40"/>
        <v>6.1081227131398057</v>
      </c>
      <c r="AJ87" s="509">
        <f t="shared" si="40"/>
        <v>6.1081227131398057</v>
      </c>
      <c r="AK87" s="509">
        <f t="shared" si="40"/>
        <v>6.1081227131398057</v>
      </c>
      <c r="AL87" s="509">
        <f t="shared" si="40"/>
        <v>6.1081227131398057</v>
      </c>
      <c r="AM87" s="509">
        <f t="shared" si="40"/>
        <v>6.1081227131398057</v>
      </c>
      <c r="AN87" s="509">
        <f t="shared" si="40"/>
        <v>6.1081227131398057</v>
      </c>
      <c r="AO87" s="509">
        <f t="shared" si="41"/>
        <v>6.1081227131398057</v>
      </c>
      <c r="AP87" s="509">
        <f t="shared" si="41"/>
        <v>6.1081227131398057</v>
      </c>
      <c r="AQ87" s="509">
        <f t="shared" si="41"/>
        <v>6.1081227131398057</v>
      </c>
      <c r="AR87" s="509">
        <f t="shared" si="41"/>
        <v>6.1081227131398057</v>
      </c>
      <c r="AS87" s="509">
        <f t="shared" si="41"/>
        <v>6.1081227131398057</v>
      </c>
      <c r="AT87" s="509">
        <f t="shared" si="41"/>
        <v>6.1081227131398057</v>
      </c>
      <c r="AU87" s="509">
        <f t="shared" si="41"/>
        <v>6.1081227131398057</v>
      </c>
      <c r="AV87" s="509">
        <f t="shared" si="41"/>
        <v>6.1081227131398057</v>
      </c>
      <c r="AW87" s="509">
        <f t="shared" si="41"/>
        <v>6.1081227131398057</v>
      </c>
      <c r="AX87" s="509">
        <f t="shared" si="41"/>
        <v>6.1081227131398057</v>
      </c>
      <c r="AY87" s="509">
        <f t="shared" si="42"/>
        <v>6.1081227131398057</v>
      </c>
      <c r="AZ87" s="509">
        <f t="shared" si="42"/>
        <v>6.1081227131398057</v>
      </c>
      <c r="BA87" s="509">
        <f t="shared" si="42"/>
        <v>6.1081227131398057</v>
      </c>
      <c r="BB87" s="509">
        <f t="shared" si="42"/>
        <v>6.1081227131398057</v>
      </c>
      <c r="BC87" s="509">
        <f t="shared" si="42"/>
        <v>6.1081227131398057</v>
      </c>
      <c r="BD87" s="509">
        <f t="shared" si="42"/>
        <v>6.1081227131398057</v>
      </c>
      <c r="BE87" s="509">
        <f t="shared" si="42"/>
        <v>6.1081227131398057</v>
      </c>
      <c r="BF87" s="509">
        <f t="shared" si="42"/>
        <v>6.1081227131398057</v>
      </c>
      <c r="BG87" s="509">
        <f t="shared" si="42"/>
        <v>6.1081227131398057</v>
      </c>
      <c r="BH87" s="509">
        <f t="shared" si="42"/>
        <v>6.1081227131398057</v>
      </c>
      <c r="BI87" s="509">
        <f t="shared" si="43"/>
        <v>6.1081227131398057</v>
      </c>
      <c r="BJ87" s="509">
        <f t="shared" si="43"/>
        <v>6.1081227131398057</v>
      </c>
      <c r="BK87" s="509">
        <f t="shared" si="43"/>
        <v>6.1081227131398057</v>
      </c>
      <c r="BL87" s="509">
        <f t="shared" si="43"/>
        <v>6.1081227131398057</v>
      </c>
      <c r="BM87" s="510">
        <f t="shared" si="43"/>
        <v>6.1081227131398057</v>
      </c>
      <c r="BN87" s="510">
        <f t="shared" si="43"/>
        <v>6.1081227131398057</v>
      </c>
      <c r="BO87" s="510">
        <f t="shared" si="43"/>
        <v>6.1081227131398057</v>
      </c>
      <c r="BP87" s="510">
        <f t="shared" si="43"/>
        <v>6.1081227131398057</v>
      </c>
      <c r="BQ87" s="510">
        <f t="shared" si="43"/>
        <v>6.1081227131398057</v>
      </c>
      <c r="BR87" s="510">
        <f t="shared" si="43"/>
        <v>6.1081227131398057</v>
      </c>
    </row>
    <row r="88" spans="1:70" s="2" customFormat="1">
      <c r="A88" s="446">
        <v>0</v>
      </c>
      <c r="B88" s="493" t="s">
        <v>441</v>
      </c>
      <c r="C88" s="491" t="s">
        <v>569</v>
      </c>
      <c r="D88" s="491" t="s">
        <v>445</v>
      </c>
      <c r="E88" s="501">
        <v>5.14</v>
      </c>
      <c r="F88" s="447">
        <f>E88*(1+EIA_AEO_OilForecast_2026!D$16)</f>
        <v>3.9359587636170512</v>
      </c>
      <c r="G88" s="447">
        <f>F88*(1+EIA_AEO_OilForecast_2026!E$16)</f>
        <v>4.4788217305755325</v>
      </c>
      <c r="H88" s="447">
        <f>G88*(1+EIA_AEO_OilForecast_2026!F$16)</f>
        <v>4.7995423939548845</v>
      </c>
      <c r="I88" s="447">
        <f>H88*(1+EIA_AEO_OilForecast_2026!G$16)</f>
        <v>5.004333608506772</v>
      </c>
      <c r="J88" s="447">
        <f>I88*(1+EIA_AEO_OilForecast_2026!H$16)</f>
        <v>5.1376313459677343</v>
      </c>
      <c r="K88" s="447">
        <f>J88*(1+EIA_AEO_OilForecast_2026!I$16)</f>
        <v>5.0729873359280093</v>
      </c>
      <c r="L88" s="447">
        <f>K88*(1+EIA_AEO_OilForecast_2026!J$16)</f>
        <v>5.1262853653395934</v>
      </c>
      <c r="M88" s="447">
        <f>L88*(1+EIA_AEO_OilForecast_2026!K$16)</f>
        <v>5.2356395940486449</v>
      </c>
      <c r="N88" s="447">
        <f>M88*(1+EIA_AEO_OilForecast_2026!L$16)</f>
        <v>5.3369229469704536</v>
      </c>
      <c r="O88" s="447">
        <f>N88*(1+EIA_AEO_OilForecast_2026!M$16)</f>
        <v>5.3822735748323698</v>
      </c>
      <c r="P88" s="447">
        <f>O88*(1+EIA_AEO_OilForecast_2026!N$16)</f>
        <v>5.4558231938437158</v>
      </c>
      <c r="Q88" s="447">
        <f>P88*(1+EIA_AEO_OilForecast_2026!O$16)</f>
        <v>5.5338790307969985</v>
      </c>
      <c r="R88" s="447">
        <f>Q88*(1+EIA_AEO_OilForecast_2026!P$16)</f>
        <v>5.6006899545332187</v>
      </c>
      <c r="S88" s="447">
        <f>R88*(1+EIA_AEO_OilForecast_2026!Q$16)</f>
        <v>5.6368267217645949</v>
      </c>
      <c r="T88" s="447">
        <f>S88*(1+EIA_AEO_OilForecast_2026!R$16)</f>
        <v>5.690491307922362</v>
      </c>
      <c r="U88" s="447">
        <f>T88*(1+EIA_AEO_OilForecast_2026!S$16)</f>
        <v>5.7630664666728153</v>
      </c>
      <c r="V88" s="447">
        <f>U88*(1+EIA_AEO_OilForecast_2026!T$16)</f>
        <v>5.7925446193646186</v>
      </c>
      <c r="W88" s="447">
        <f>V88*(1+EIA_AEO_OilForecast_2026!U$16)</f>
        <v>5.8610891529553095</v>
      </c>
      <c r="X88" s="447">
        <f>W88*(1+EIA_AEO_OilForecast_2026!V$16)</f>
        <v>5.9363067392871578</v>
      </c>
      <c r="Y88" s="447">
        <f>X88*(1+EIA_AEO_OilForecast_2026!W$16)</f>
        <v>6.1015574792062308</v>
      </c>
      <c r="Z88" s="447">
        <f>Y88*(1+EIA_AEO_OilForecast_2026!X$16)</f>
        <v>6.1970104811961768</v>
      </c>
      <c r="AA88" s="447">
        <f>Z88*(1+EIA_AEO_OilForecast_2026!Y$16)</f>
        <v>6.2909586754332283</v>
      </c>
      <c r="AB88" s="447">
        <f>AA88*(1+EIA_AEO_OilForecast_2026!Z$16)</f>
        <v>6.3921360693128229</v>
      </c>
      <c r="AC88" s="447">
        <f>AB88*(1+EIA_AEO_OilForecast_2026!AA$16)</f>
        <v>6.4712380052539755</v>
      </c>
      <c r="AD88" s="447">
        <f>AC88*(1+EIA_AEO_OilForecast_2026!AB$16)</f>
        <v>6.5957459549450821</v>
      </c>
      <c r="AE88" s="511">
        <f t="shared" si="40"/>
        <v>6.5957459549450821</v>
      </c>
      <c r="AF88" s="511">
        <f t="shared" si="40"/>
        <v>6.5957459549450821</v>
      </c>
      <c r="AG88" s="511">
        <f t="shared" si="40"/>
        <v>6.5957459549450821</v>
      </c>
      <c r="AH88" s="511">
        <f t="shared" si="40"/>
        <v>6.5957459549450821</v>
      </c>
      <c r="AI88" s="511">
        <f t="shared" si="40"/>
        <v>6.5957459549450821</v>
      </c>
      <c r="AJ88" s="511">
        <f t="shared" si="40"/>
        <v>6.5957459549450821</v>
      </c>
      <c r="AK88" s="511">
        <f t="shared" si="40"/>
        <v>6.5957459549450821</v>
      </c>
      <c r="AL88" s="511">
        <f t="shared" si="40"/>
        <v>6.5957459549450821</v>
      </c>
      <c r="AM88" s="511">
        <f t="shared" si="40"/>
        <v>6.5957459549450821</v>
      </c>
      <c r="AN88" s="511">
        <f t="shared" si="40"/>
        <v>6.5957459549450821</v>
      </c>
      <c r="AO88" s="511">
        <f t="shared" si="41"/>
        <v>6.5957459549450821</v>
      </c>
      <c r="AP88" s="511">
        <f t="shared" si="41"/>
        <v>6.5957459549450821</v>
      </c>
      <c r="AQ88" s="511">
        <f t="shared" si="41"/>
        <v>6.5957459549450821</v>
      </c>
      <c r="AR88" s="511">
        <f t="shared" si="41"/>
        <v>6.5957459549450821</v>
      </c>
      <c r="AS88" s="511">
        <f t="shared" si="41"/>
        <v>6.5957459549450821</v>
      </c>
      <c r="AT88" s="511">
        <f t="shared" si="41"/>
        <v>6.5957459549450821</v>
      </c>
      <c r="AU88" s="511">
        <f t="shared" si="41"/>
        <v>6.5957459549450821</v>
      </c>
      <c r="AV88" s="511">
        <f t="shared" si="41"/>
        <v>6.5957459549450821</v>
      </c>
      <c r="AW88" s="511">
        <f t="shared" si="41"/>
        <v>6.5957459549450821</v>
      </c>
      <c r="AX88" s="511">
        <f t="shared" si="41"/>
        <v>6.5957459549450821</v>
      </c>
      <c r="AY88" s="511">
        <f t="shared" si="42"/>
        <v>6.5957459549450821</v>
      </c>
      <c r="AZ88" s="511">
        <f t="shared" si="42"/>
        <v>6.5957459549450821</v>
      </c>
      <c r="BA88" s="511">
        <f t="shared" si="42"/>
        <v>6.5957459549450821</v>
      </c>
      <c r="BB88" s="511">
        <f t="shared" si="42"/>
        <v>6.5957459549450821</v>
      </c>
      <c r="BC88" s="511">
        <f t="shared" si="42"/>
        <v>6.5957459549450821</v>
      </c>
      <c r="BD88" s="511">
        <f t="shared" si="42"/>
        <v>6.5957459549450821</v>
      </c>
      <c r="BE88" s="511">
        <f t="shared" si="42"/>
        <v>6.5957459549450821</v>
      </c>
      <c r="BF88" s="511">
        <f t="shared" si="42"/>
        <v>6.5957459549450821</v>
      </c>
      <c r="BG88" s="511">
        <f t="shared" si="42"/>
        <v>6.5957459549450821</v>
      </c>
      <c r="BH88" s="511">
        <f t="shared" si="42"/>
        <v>6.5957459549450821</v>
      </c>
      <c r="BI88" s="511">
        <f t="shared" si="43"/>
        <v>6.5957459549450821</v>
      </c>
      <c r="BJ88" s="511">
        <f t="shared" si="43"/>
        <v>6.5957459549450821</v>
      </c>
      <c r="BK88" s="511">
        <f t="shared" si="43"/>
        <v>6.5957459549450821</v>
      </c>
      <c r="BL88" s="511">
        <f t="shared" si="43"/>
        <v>6.5957459549450821</v>
      </c>
      <c r="BM88" s="512">
        <f t="shared" si="43"/>
        <v>6.5957459549450821</v>
      </c>
      <c r="BN88" s="512">
        <f t="shared" si="43"/>
        <v>6.5957459549450821</v>
      </c>
      <c r="BO88" s="512">
        <f t="shared" si="43"/>
        <v>6.5957459549450821</v>
      </c>
      <c r="BP88" s="512">
        <f t="shared" si="43"/>
        <v>6.5957459549450821</v>
      </c>
      <c r="BQ88" s="512">
        <f t="shared" si="43"/>
        <v>6.5957459549450821</v>
      </c>
      <c r="BR88" s="512">
        <f t="shared" si="43"/>
        <v>6.5957459549450821</v>
      </c>
    </row>
    <row r="89" spans="1:70" s="2" customFormat="1">
      <c r="A89" s="448">
        <v>0</v>
      </c>
      <c r="B89" s="494" t="s">
        <v>443</v>
      </c>
      <c r="C89" s="492" t="s">
        <v>571</v>
      </c>
      <c r="D89" s="492" t="s">
        <v>445</v>
      </c>
      <c r="E89" s="500">
        <v>3.03</v>
      </c>
      <c r="F89" s="445">
        <f>E89*(1+EIA_AEO_OilForecast_2026!D$16)</f>
        <v>2.3202247186302851</v>
      </c>
      <c r="G89" s="445">
        <f>F89*(1+EIA_AEO_OilForecast_2026!E$16)</f>
        <v>2.6402392691914129</v>
      </c>
      <c r="H89" s="445">
        <f>G89*(1+EIA_AEO_OilForecast_2026!F$16)</f>
        <v>2.8293022283430544</v>
      </c>
      <c r="I89" s="445">
        <f>H89*(1+EIA_AEO_OilForecast_2026!G$16)</f>
        <v>2.95002545404193</v>
      </c>
      <c r="J89" s="445">
        <f>I89*(1+EIA_AEO_OilForecast_2026!H$16)</f>
        <v>3.0286036922728088</v>
      </c>
      <c r="K89" s="445">
        <f>J89*(1+EIA_AEO_OilForecast_2026!I$16)</f>
        <v>2.9904964256540607</v>
      </c>
      <c r="L89" s="445">
        <f>K89*(1+EIA_AEO_OilForecast_2026!J$16)</f>
        <v>3.0219153029141972</v>
      </c>
      <c r="M89" s="445">
        <f>L89*(1+EIA_AEO_OilForecast_2026!K$16)</f>
        <v>3.0863789824839301</v>
      </c>
      <c r="N89" s="445">
        <f>M89*(1+EIA_AEO_OilForecast_2026!L$16)</f>
        <v>3.1460849278833618</v>
      </c>
      <c r="O89" s="445">
        <f>N89*(1+EIA_AEO_OilForecast_2026!M$16)</f>
        <v>3.1728188583155807</v>
      </c>
      <c r="P89" s="445">
        <f>O89*(1+EIA_AEO_OilForecast_2026!N$16)</f>
        <v>3.2161759294448373</v>
      </c>
      <c r="Q89" s="445">
        <f>P89*(1+EIA_AEO_OilForecast_2026!O$16)</f>
        <v>3.2621893897499827</v>
      </c>
      <c r="R89" s="445">
        <f>Q89*(1+EIA_AEO_OilForecast_2026!P$16)</f>
        <v>3.3015740393454589</v>
      </c>
      <c r="S89" s="445">
        <f>R89*(1+EIA_AEO_OilForecast_2026!Q$16)</f>
        <v>3.3228764527133712</v>
      </c>
      <c r="T89" s="445">
        <f>S89*(1+EIA_AEO_OilForecast_2026!R$16)</f>
        <v>3.3545114130359459</v>
      </c>
      <c r="U89" s="445">
        <f>T89*(1+EIA_AEO_OilForecast_2026!S$16)</f>
        <v>3.3972940455289171</v>
      </c>
      <c r="V89" s="445">
        <f>U89*(1+EIA_AEO_OilForecast_2026!T$16)</f>
        <v>3.4146712444892606</v>
      </c>
      <c r="W89" s="445">
        <f>V89*(1+EIA_AEO_OilForecast_2026!U$16)</f>
        <v>3.4550778469756018</v>
      </c>
      <c r="X89" s="445">
        <f>W89*(1+EIA_AEO_OilForecast_2026!V$16)</f>
        <v>3.4994181751050766</v>
      </c>
      <c r="Y89" s="445">
        <f>X89*(1+EIA_AEO_OilForecast_2026!W$16)</f>
        <v>3.5968325217888881</v>
      </c>
      <c r="Z89" s="445">
        <f>Y89*(1+EIA_AEO_OilForecast_2026!X$16)</f>
        <v>3.6531015093432728</v>
      </c>
      <c r="AA89" s="445">
        <f>Z89*(1+EIA_AEO_OilForecast_2026!Y$16)</f>
        <v>3.7084834215102505</v>
      </c>
      <c r="AB89" s="445">
        <f>AA89*(1+EIA_AEO_OilForecast_2026!Z$16)</f>
        <v>3.7681269046727355</v>
      </c>
      <c r="AC89" s="445">
        <f>AB89*(1+EIA_AEO_OilForecast_2026!AA$16)</f>
        <v>3.8147570342255941</v>
      </c>
      <c r="AD89" s="445">
        <f>AC89*(1+EIA_AEO_OilForecast_2026!AB$16)</f>
        <v>3.888153743868406</v>
      </c>
      <c r="AE89" s="509">
        <f t="shared" si="40"/>
        <v>3.888153743868406</v>
      </c>
      <c r="AF89" s="509">
        <f t="shared" si="40"/>
        <v>3.888153743868406</v>
      </c>
      <c r="AG89" s="509">
        <f t="shared" si="40"/>
        <v>3.888153743868406</v>
      </c>
      <c r="AH89" s="509">
        <f t="shared" si="40"/>
        <v>3.888153743868406</v>
      </c>
      <c r="AI89" s="509">
        <f t="shared" si="40"/>
        <v>3.888153743868406</v>
      </c>
      <c r="AJ89" s="509">
        <f t="shared" si="40"/>
        <v>3.888153743868406</v>
      </c>
      <c r="AK89" s="509">
        <f t="shared" si="40"/>
        <v>3.888153743868406</v>
      </c>
      <c r="AL89" s="509">
        <f t="shared" si="40"/>
        <v>3.888153743868406</v>
      </c>
      <c r="AM89" s="509">
        <f t="shared" si="40"/>
        <v>3.888153743868406</v>
      </c>
      <c r="AN89" s="509">
        <f t="shared" si="40"/>
        <v>3.888153743868406</v>
      </c>
      <c r="AO89" s="509">
        <f t="shared" si="41"/>
        <v>3.888153743868406</v>
      </c>
      <c r="AP89" s="509">
        <f t="shared" si="41"/>
        <v>3.888153743868406</v>
      </c>
      <c r="AQ89" s="509">
        <f t="shared" si="41"/>
        <v>3.888153743868406</v>
      </c>
      <c r="AR89" s="509">
        <f t="shared" si="41"/>
        <v>3.888153743868406</v>
      </c>
      <c r="AS89" s="509">
        <f t="shared" si="41"/>
        <v>3.888153743868406</v>
      </c>
      <c r="AT89" s="509">
        <f t="shared" si="41"/>
        <v>3.888153743868406</v>
      </c>
      <c r="AU89" s="509">
        <f t="shared" si="41"/>
        <v>3.888153743868406</v>
      </c>
      <c r="AV89" s="509">
        <f t="shared" si="41"/>
        <v>3.888153743868406</v>
      </c>
      <c r="AW89" s="509">
        <f t="shared" si="41"/>
        <v>3.888153743868406</v>
      </c>
      <c r="AX89" s="509">
        <f t="shared" si="41"/>
        <v>3.888153743868406</v>
      </c>
      <c r="AY89" s="509">
        <f t="shared" si="42"/>
        <v>3.888153743868406</v>
      </c>
      <c r="AZ89" s="509">
        <f t="shared" si="42"/>
        <v>3.888153743868406</v>
      </c>
      <c r="BA89" s="509">
        <f t="shared" si="42"/>
        <v>3.888153743868406</v>
      </c>
      <c r="BB89" s="509">
        <f t="shared" si="42"/>
        <v>3.888153743868406</v>
      </c>
      <c r="BC89" s="509">
        <f t="shared" si="42"/>
        <v>3.888153743868406</v>
      </c>
      <c r="BD89" s="509">
        <f t="shared" si="42"/>
        <v>3.888153743868406</v>
      </c>
      <c r="BE89" s="509">
        <f t="shared" si="42"/>
        <v>3.888153743868406</v>
      </c>
      <c r="BF89" s="509">
        <f t="shared" si="42"/>
        <v>3.888153743868406</v>
      </c>
      <c r="BG89" s="509">
        <f t="shared" si="42"/>
        <v>3.888153743868406</v>
      </c>
      <c r="BH89" s="509">
        <f t="shared" si="42"/>
        <v>3.888153743868406</v>
      </c>
      <c r="BI89" s="509">
        <f t="shared" si="43"/>
        <v>3.888153743868406</v>
      </c>
      <c r="BJ89" s="509">
        <f t="shared" si="43"/>
        <v>3.888153743868406</v>
      </c>
      <c r="BK89" s="509">
        <f t="shared" si="43"/>
        <v>3.888153743868406</v>
      </c>
      <c r="BL89" s="509">
        <f t="shared" si="43"/>
        <v>3.888153743868406</v>
      </c>
      <c r="BM89" s="510">
        <f t="shared" si="43"/>
        <v>3.888153743868406</v>
      </c>
      <c r="BN89" s="510">
        <f t="shared" si="43"/>
        <v>3.888153743868406</v>
      </c>
      <c r="BO89" s="510">
        <f t="shared" si="43"/>
        <v>3.888153743868406</v>
      </c>
      <c r="BP89" s="510">
        <f t="shared" si="43"/>
        <v>3.888153743868406</v>
      </c>
      <c r="BQ89" s="510">
        <f t="shared" si="43"/>
        <v>3.888153743868406</v>
      </c>
      <c r="BR89" s="510">
        <f t="shared" si="43"/>
        <v>3.888153743868406</v>
      </c>
    </row>
    <row r="90" spans="1:70" s="2" customFormat="1">
      <c r="A90" s="446">
        <v>0</v>
      </c>
      <c r="B90" s="493" t="s">
        <v>449</v>
      </c>
      <c r="C90" s="491" t="s">
        <v>572</v>
      </c>
      <c r="D90" s="491"/>
      <c r="E90" s="501">
        <v>3.24</v>
      </c>
      <c r="F90" s="447">
        <f>E90*(1+EIA_AEO_OilForecast_2026!D$16)</f>
        <v>2.4810323723967409</v>
      </c>
      <c r="G90" s="447">
        <f>F90*(1+EIA_AEO_OilForecast_2026!E$16)</f>
        <v>2.8232261492343826</v>
      </c>
      <c r="H90" s="447">
        <f>G90*(1+EIA_AEO_OilForecast_2026!F$16)</f>
        <v>3.0253924817925735</v>
      </c>
      <c r="I90" s="447">
        <f>H90*(1+EIA_AEO_OilForecast_2026!G$16)</f>
        <v>3.1544826637280043</v>
      </c>
      <c r="J90" s="447">
        <f>I90*(1+EIA_AEO_OilForecast_2026!H$16)</f>
        <v>3.238506918469934</v>
      </c>
      <c r="K90" s="447">
        <f>J90*(1+EIA_AEO_OilForecast_2026!I$16)</f>
        <v>3.197758554164738</v>
      </c>
      <c r="L90" s="447">
        <f>K90*(1+EIA_AEO_OilForecast_2026!J$16)</f>
        <v>3.2313549773735968</v>
      </c>
      <c r="M90" s="447">
        <f>L90*(1+EIA_AEO_OilForecast_2026!K$16)</f>
        <v>3.3002864367154894</v>
      </c>
      <c r="N90" s="447">
        <f>M90*(1+EIA_AEO_OilForecast_2026!L$16)</f>
        <v>3.364130417934684</v>
      </c>
      <c r="O90" s="447">
        <f>N90*(1+EIA_AEO_OilForecast_2026!M$16)</f>
        <v>3.3927171950305222</v>
      </c>
      <c r="P90" s="447">
        <f>O90*(1+EIA_AEO_OilForecast_2026!N$16)</f>
        <v>3.4390792116835884</v>
      </c>
      <c r="Q90" s="447">
        <f>P90*(1+EIA_AEO_OilForecast_2026!O$16)</f>
        <v>3.4882817236930506</v>
      </c>
      <c r="R90" s="447">
        <f>Q90*(1+EIA_AEO_OilForecast_2026!P$16)</f>
        <v>3.5303960024684113</v>
      </c>
      <c r="S90" s="447">
        <f>R90*(1+EIA_AEO_OilForecast_2026!Q$16)</f>
        <v>3.5531748207232088</v>
      </c>
      <c r="T90" s="447">
        <f>S90*(1+EIA_AEO_OilForecast_2026!R$16)</f>
        <v>3.587002303048338</v>
      </c>
      <c r="U90" s="447">
        <f>T90*(1+EIA_AEO_OilForecast_2026!S$16)</f>
        <v>3.6327500684863669</v>
      </c>
      <c r="V90" s="447">
        <f>U90*(1+EIA_AEO_OilForecast_2026!T$16)</f>
        <v>3.6513316277706944</v>
      </c>
      <c r="W90" s="447">
        <f>V90*(1+EIA_AEO_OilForecast_2026!U$16)</f>
        <v>3.6945386878550992</v>
      </c>
      <c r="X90" s="447">
        <f>W90*(1+EIA_AEO_OilForecast_2026!V$16)</f>
        <v>3.7419521080331517</v>
      </c>
      <c r="Y90" s="447">
        <f>X90*(1+EIA_AEO_OilForecast_2026!W$16)</f>
        <v>3.8461179440910889</v>
      </c>
      <c r="Z90" s="447">
        <f>Y90*(1+EIA_AEO_OilForecast_2026!X$16)</f>
        <v>3.9062867624660744</v>
      </c>
      <c r="AA90" s="447">
        <f>Z90*(1+EIA_AEO_OilForecast_2026!Y$16)</f>
        <v>3.9655070249812585</v>
      </c>
      <c r="AB90" s="447">
        <f>AA90*(1+EIA_AEO_OilForecast_2026!Z$16)</f>
        <v>4.0292842148975794</v>
      </c>
      <c r="AC90" s="447">
        <f>AB90*(1+EIA_AEO_OilForecast_2026!AA$16)</f>
        <v>4.0791461356075667</v>
      </c>
      <c r="AD90" s="447">
        <f>AC90*(1+EIA_AEO_OilForecast_2026!AB$16)</f>
        <v>4.1576297459186922</v>
      </c>
      <c r="AE90" s="511">
        <f t="shared" si="40"/>
        <v>4.1576297459186922</v>
      </c>
      <c r="AF90" s="511">
        <f t="shared" si="40"/>
        <v>4.1576297459186922</v>
      </c>
      <c r="AG90" s="511">
        <f t="shared" si="40"/>
        <v>4.1576297459186922</v>
      </c>
      <c r="AH90" s="511">
        <f t="shared" si="40"/>
        <v>4.1576297459186922</v>
      </c>
      <c r="AI90" s="511">
        <f t="shared" si="40"/>
        <v>4.1576297459186922</v>
      </c>
      <c r="AJ90" s="511">
        <f t="shared" si="40"/>
        <v>4.1576297459186922</v>
      </c>
      <c r="AK90" s="511">
        <f t="shared" si="40"/>
        <v>4.1576297459186922</v>
      </c>
      <c r="AL90" s="511">
        <f t="shared" si="40"/>
        <v>4.1576297459186922</v>
      </c>
      <c r="AM90" s="511">
        <f t="shared" si="40"/>
        <v>4.1576297459186922</v>
      </c>
      <c r="AN90" s="511">
        <f t="shared" si="40"/>
        <v>4.1576297459186922</v>
      </c>
      <c r="AO90" s="511">
        <f t="shared" si="41"/>
        <v>4.1576297459186922</v>
      </c>
      <c r="AP90" s="511">
        <f t="shared" si="41"/>
        <v>4.1576297459186922</v>
      </c>
      <c r="AQ90" s="511">
        <f t="shared" si="41"/>
        <v>4.1576297459186922</v>
      </c>
      <c r="AR90" s="511">
        <f t="shared" si="41"/>
        <v>4.1576297459186922</v>
      </c>
      <c r="AS90" s="511">
        <f t="shared" si="41"/>
        <v>4.1576297459186922</v>
      </c>
      <c r="AT90" s="511">
        <f t="shared" si="41"/>
        <v>4.1576297459186922</v>
      </c>
      <c r="AU90" s="511">
        <f t="shared" si="41"/>
        <v>4.1576297459186922</v>
      </c>
      <c r="AV90" s="511">
        <f t="shared" si="41"/>
        <v>4.1576297459186922</v>
      </c>
      <c r="AW90" s="511">
        <f t="shared" si="41"/>
        <v>4.1576297459186922</v>
      </c>
      <c r="AX90" s="511">
        <f t="shared" si="41"/>
        <v>4.1576297459186922</v>
      </c>
      <c r="AY90" s="511">
        <f t="shared" si="42"/>
        <v>4.1576297459186922</v>
      </c>
      <c r="AZ90" s="511">
        <f t="shared" si="42"/>
        <v>4.1576297459186922</v>
      </c>
      <c r="BA90" s="511">
        <f t="shared" si="42"/>
        <v>4.1576297459186922</v>
      </c>
      <c r="BB90" s="511">
        <f t="shared" si="42"/>
        <v>4.1576297459186922</v>
      </c>
      <c r="BC90" s="511">
        <f t="shared" si="42"/>
        <v>4.1576297459186922</v>
      </c>
      <c r="BD90" s="511">
        <f t="shared" si="42"/>
        <v>4.1576297459186922</v>
      </c>
      <c r="BE90" s="511">
        <f t="shared" si="42"/>
        <v>4.1576297459186922</v>
      </c>
      <c r="BF90" s="511">
        <f t="shared" si="42"/>
        <v>4.1576297459186922</v>
      </c>
      <c r="BG90" s="511">
        <f t="shared" si="42"/>
        <v>4.1576297459186922</v>
      </c>
      <c r="BH90" s="511">
        <f t="shared" si="42"/>
        <v>4.1576297459186922</v>
      </c>
      <c r="BI90" s="511">
        <f t="shared" si="43"/>
        <v>4.1576297459186922</v>
      </c>
      <c r="BJ90" s="511">
        <f t="shared" si="43"/>
        <v>4.1576297459186922</v>
      </c>
      <c r="BK90" s="511">
        <f t="shared" si="43"/>
        <v>4.1576297459186922</v>
      </c>
      <c r="BL90" s="511">
        <f t="shared" si="43"/>
        <v>4.1576297459186922</v>
      </c>
      <c r="BM90" s="512">
        <f t="shared" si="43"/>
        <v>4.1576297459186922</v>
      </c>
      <c r="BN90" s="512">
        <f t="shared" si="43"/>
        <v>4.1576297459186922</v>
      </c>
      <c r="BO90" s="512">
        <f t="shared" si="43"/>
        <v>4.1576297459186922</v>
      </c>
      <c r="BP90" s="512">
        <f t="shared" si="43"/>
        <v>4.1576297459186922</v>
      </c>
      <c r="BQ90" s="512">
        <f t="shared" si="43"/>
        <v>4.1576297459186922</v>
      </c>
      <c r="BR90" s="512">
        <f t="shared" si="43"/>
        <v>4.1576297459186922</v>
      </c>
    </row>
    <row r="91" spans="1:70" s="2" customFormat="1">
      <c r="A91" s="448">
        <v>0</v>
      </c>
      <c r="B91" s="494" t="s">
        <v>574</v>
      </c>
      <c r="C91" s="492" t="s">
        <v>575</v>
      </c>
      <c r="D91" s="492" t="s">
        <v>445</v>
      </c>
      <c r="E91" s="500">
        <v>8.9600000000000009</v>
      </c>
      <c r="F91" s="445">
        <f>E91*(1+EIA_AEO_OilForecast_2026!D$16)</f>
        <v>6.8611265607020986</v>
      </c>
      <c r="G91" s="445">
        <f>F91*(1+EIA_AEO_OilForecast_2026!E$16)</f>
        <v>7.8074402151666886</v>
      </c>
      <c r="H91" s="445">
        <f>G91*(1+EIA_AEO_OilForecast_2026!F$16)</f>
        <v>8.3665174805127958</v>
      </c>
      <c r="I91" s="445">
        <f>H91*(1+EIA_AEO_OilForecast_2026!G$16)</f>
        <v>8.7235076132725062</v>
      </c>
      <c r="J91" s="445">
        <f>I91*(1+EIA_AEO_OilForecast_2026!H$16)</f>
        <v>8.9558709844106819</v>
      </c>
      <c r="K91" s="445">
        <f>J91*(1+EIA_AEO_OilForecast_2026!I$16)</f>
        <v>8.8431841497889057</v>
      </c>
      <c r="L91" s="445">
        <f>K91*(1+EIA_AEO_OilForecast_2026!J$16)</f>
        <v>8.936092776934391</v>
      </c>
      <c r="M91" s="445">
        <f>L91*(1+EIA_AEO_OilForecast_2026!K$16)</f>
        <v>9.1267180472132043</v>
      </c>
      <c r="N91" s="445">
        <f>M91*(1+EIA_AEO_OilForecast_2026!L$16)</f>
        <v>9.3032742421897421</v>
      </c>
      <c r="O91" s="445">
        <f>N91*(1+EIA_AEO_OilForecast_2026!M$16)</f>
        <v>9.3823290331708247</v>
      </c>
      <c r="P91" s="445">
        <f>O91*(1+EIA_AEO_OilForecast_2026!N$16)</f>
        <v>9.5105400421867117</v>
      </c>
      <c r="Q91" s="445">
        <f>P91*(1+EIA_AEO_OilForecast_2026!O$16)</f>
        <v>9.6466062482375694</v>
      </c>
      <c r="R91" s="445">
        <f>Q91*(1+EIA_AEO_OilForecast_2026!P$16)</f>
        <v>9.7630704265793078</v>
      </c>
      <c r="S91" s="445">
        <f>R91*(1+EIA_AEO_OilForecast_2026!Q$16)</f>
        <v>9.8260637017530694</v>
      </c>
      <c r="T91" s="445">
        <f>S91*(1+EIA_AEO_OilForecast_2026!R$16)</f>
        <v>9.9196113071954031</v>
      </c>
      <c r="U91" s="445">
        <f>T91*(1+EIA_AEO_OilForecast_2026!S$16)</f>
        <v>10.046123646184519</v>
      </c>
      <c r="V91" s="445">
        <f>U91*(1+EIA_AEO_OilForecast_2026!T$16)</f>
        <v>10.097509686674512</v>
      </c>
      <c r="W91" s="445">
        <f>V91*(1+EIA_AEO_OilForecast_2026!U$16)</f>
        <v>10.216995877525211</v>
      </c>
      <c r="X91" s="445">
        <f>W91*(1+EIA_AEO_OilForecast_2026!V$16)</f>
        <v>10.348114471597849</v>
      </c>
      <c r="Y91" s="445">
        <f>X91*(1+EIA_AEO_OilForecast_2026!W$16)</f>
        <v>10.636178018227206</v>
      </c>
      <c r="Z91" s="445">
        <f>Y91*(1+EIA_AEO_OilForecast_2026!X$16)</f>
        <v>10.802570799906178</v>
      </c>
      <c r="AA91" s="445">
        <f>Z91*(1+EIA_AEO_OilForecast_2026!Y$16)</f>
        <v>10.966340414762984</v>
      </c>
      <c r="AB91" s="445">
        <f>AA91*(1+EIA_AEO_OilForecast_2026!Z$16)</f>
        <v>11.142711902926635</v>
      </c>
      <c r="AC91" s="445">
        <f>AB91*(1+EIA_AEO_OilForecast_2026!AA$16)</f>
        <v>11.28060165896413</v>
      </c>
      <c r="AD91" s="445">
        <f>AC91*(1+EIA_AEO_OilForecast_2026!AB$16)</f>
        <v>11.497642754145515</v>
      </c>
      <c r="AE91" s="509">
        <f t="shared" si="40"/>
        <v>11.497642754145515</v>
      </c>
      <c r="AF91" s="509">
        <f t="shared" si="40"/>
        <v>11.497642754145515</v>
      </c>
      <c r="AG91" s="509">
        <f t="shared" si="40"/>
        <v>11.497642754145515</v>
      </c>
      <c r="AH91" s="509">
        <f t="shared" si="40"/>
        <v>11.497642754145515</v>
      </c>
      <c r="AI91" s="509">
        <f t="shared" si="40"/>
        <v>11.497642754145515</v>
      </c>
      <c r="AJ91" s="509">
        <f t="shared" si="40"/>
        <v>11.497642754145515</v>
      </c>
      <c r="AK91" s="509">
        <f t="shared" si="40"/>
        <v>11.497642754145515</v>
      </c>
      <c r="AL91" s="509">
        <f t="shared" si="40"/>
        <v>11.497642754145515</v>
      </c>
      <c r="AM91" s="509">
        <f t="shared" si="40"/>
        <v>11.497642754145515</v>
      </c>
      <c r="AN91" s="509">
        <f t="shared" si="40"/>
        <v>11.497642754145515</v>
      </c>
      <c r="AO91" s="509">
        <f t="shared" si="41"/>
        <v>11.497642754145515</v>
      </c>
      <c r="AP91" s="509">
        <f t="shared" si="41"/>
        <v>11.497642754145515</v>
      </c>
      <c r="AQ91" s="509">
        <f t="shared" si="41"/>
        <v>11.497642754145515</v>
      </c>
      <c r="AR91" s="509">
        <f t="shared" si="41"/>
        <v>11.497642754145515</v>
      </c>
      <c r="AS91" s="509">
        <f t="shared" si="41"/>
        <v>11.497642754145515</v>
      </c>
      <c r="AT91" s="509">
        <f t="shared" si="41"/>
        <v>11.497642754145515</v>
      </c>
      <c r="AU91" s="509">
        <f t="shared" si="41"/>
        <v>11.497642754145515</v>
      </c>
      <c r="AV91" s="509">
        <f t="shared" si="41"/>
        <v>11.497642754145515</v>
      </c>
      <c r="AW91" s="509">
        <f t="shared" si="41"/>
        <v>11.497642754145515</v>
      </c>
      <c r="AX91" s="509">
        <f t="shared" si="41"/>
        <v>11.497642754145515</v>
      </c>
      <c r="AY91" s="509">
        <f t="shared" si="42"/>
        <v>11.497642754145515</v>
      </c>
      <c r="AZ91" s="509">
        <f t="shared" si="42"/>
        <v>11.497642754145515</v>
      </c>
      <c r="BA91" s="509">
        <f t="shared" si="42"/>
        <v>11.497642754145515</v>
      </c>
      <c r="BB91" s="509">
        <f t="shared" si="42"/>
        <v>11.497642754145515</v>
      </c>
      <c r="BC91" s="509">
        <f t="shared" si="42"/>
        <v>11.497642754145515</v>
      </c>
      <c r="BD91" s="509">
        <f t="shared" si="42"/>
        <v>11.497642754145515</v>
      </c>
      <c r="BE91" s="509">
        <f t="shared" si="42"/>
        <v>11.497642754145515</v>
      </c>
      <c r="BF91" s="509">
        <f t="shared" si="42"/>
        <v>11.497642754145515</v>
      </c>
      <c r="BG91" s="509">
        <f t="shared" si="42"/>
        <v>11.497642754145515</v>
      </c>
      <c r="BH91" s="509">
        <f t="shared" si="42"/>
        <v>11.497642754145515</v>
      </c>
      <c r="BI91" s="509">
        <f t="shared" si="43"/>
        <v>11.497642754145515</v>
      </c>
      <c r="BJ91" s="509">
        <f t="shared" si="43"/>
        <v>11.497642754145515</v>
      </c>
      <c r="BK91" s="509">
        <f t="shared" si="43"/>
        <v>11.497642754145515</v>
      </c>
      <c r="BL91" s="509">
        <f t="shared" si="43"/>
        <v>11.497642754145515</v>
      </c>
      <c r="BM91" s="510">
        <f t="shared" si="43"/>
        <v>11.497642754145515</v>
      </c>
      <c r="BN91" s="510">
        <f t="shared" si="43"/>
        <v>11.497642754145515</v>
      </c>
      <c r="BO91" s="510">
        <f t="shared" si="43"/>
        <v>11.497642754145515</v>
      </c>
      <c r="BP91" s="510">
        <f t="shared" si="43"/>
        <v>11.497642754145515</v>
      </c>
      <c r="BQ91" s="510">
        <f t="shared" si="43"/>
        <v>11.497642754145515</v>
      </c>
      <c r="BR91" s="510">
        <f t="shared" si="43"/>
        <v>11.497642754145515</v>
      </c>
    </row>
    <row r="92" spans="1:70" s="2" customFormat="1">
      <c r="A92" s="450">
        <v>1</v>
      </c>
      <c r="B92" s="493" t="s">
        <v>576</v>
      </c>
      <c r="C92" s="493" t="s">
        <v>577</v>
      </c>
      <c r="D92" s="491" t="s">
        <v>578</v>
      </c>
      <c r="E92" s="501">
        <v>4.17</v>
      </c>
      <c r="F92" s="447">
        <f>E92*(1+EIA_AEO_OilForecast_2026!D$16)</f>
        <v>3.1931805533624718</v>
      </c>
      <c r="G92" s="447">
        <f>F92*(1+EIA_AEO_OilForecast_2026!E$16)</f>
        <v>3.6335966179961035</v>
      </c>
      <c r="H92" s="447">
        <f>G92*(1+EIA_AEO_OilForecast_2026!F$16)</f>
        <v>3.8937921756404417</v>
      </c>
      <c r="I92" s="447">
        <f>H92*(1+EIA_AEO_OilForecast_2026!G$16)</f>
        <v>4.0599360209091913</v>
      </c>
      <c r="J92" s="447">
        <f>I92*(1+EIA_AEO_OilForecast_2026!H$16)</f>
        <v>4.1680783487714894</v>
      </c>
      <c r="K92" s="447">
        <f>J92*(1+EIA_AEO_OilForecast_2026!I$16)</f>
        <v>4.1156336947120238</v>
      </c>
      <c r="L92" s="447">
        <f>K92*(1+EIA_AEO_OilForecast_2026!J$16)</f>
        <v>4.1588735356937958</v>
      </c>
      <c r="M92" s="447">
        <f>L92*(1+EIA_AEO_OilForecast_2026!K$16)</f>
        <v>4.247590876883824</v>
      </c>
      <c r="N92" s="447">
        <f>M92*(1+EIA_AEO_OilForecast_2026!L$16)</f>
        <v>4.3297604453048244</v>
      </c>
      <c r="O92" s="447">
        <f>N92*(1+EIA_AEO_OilForecast_2026!M$16)</f>
        <v>4.3665526861966901</v>
      </c>
      <c r="P92" s="447">
        <f>O92*(1+EIA_AEO_OilForecast_2026!N$16)</f>
        <v>4.4262223187409147</v>
      </c>
      <c r="Q92" s="447">
        <f>P92*(1+EIA_AEO_OilForecast_2026!O$16)</f>
        <v>4.4895477740123519</v>
      </c>
      <c r="R92" s="447">
        <f>Q92*(1+EIA_AEO_OilForecast_2026!P$16)</f>
        <v>4.5437504105843436</v>
      </c>
      <c r="S92" s="447">
        <f>R92*(1+EIA_AEO_OilForecast_2026!Q$16)</f>
        <v>4.5730675933382035</v>
      </c>
      <c r="T92" s="447">
        <f>S92*(1+EIA_AEO_OilForecast_2026!R$16)</f>
        <v>4.6166048159603603</v>
      </c>
      <c r="U92" s="447">
        <f>T92*(1+EIA_AEO_OilForecast_2026!S$16)</f>
        <v>4.6754838844407862</v>
      </c>
      <c r="V92" s="447">
        <f>U92*(1+EIA_AEO_OilForecast_2026!T$16)</f>
        <v>4.6993990394456153</v>
      </c>
      <c r="W92" s="447">
        <f>V92*(1+EIA_AEO_OilForecast_2026!U$16)</f>
        <v>4.7550081260357286</v>
      </c>
      <c r="X92" s="447">
        <f>W92*(1+EIA_AEO_OilForecast_2026!V$16)</f>
        <v>4.8160309538574815</v>
      </c>
      <c r="Y92" s="447">
        <f>X92*(1+EIA_AEO_OilForecast_2026!W$16)</f>
        <v>4.9500962428579749</v>
      </c>
      <c r="Z92" s="447">
        <f>Y92*(1+EIA_AEO_OilForecast_2026!X$16)</f>
        <v>5.0275357405813361</v>
      </c>
      <c r="AA92" s="447">
        <f>Z92*(1+EIA_AEO_OilForecast_2026!Y$16)</f>
        <v>5.1037544117814342</v>
      </c>
      <c r="AB92" s="447">
        <f>AA92*(1+EIA_AEO_OilForecast_2026!Z$16)</f>
        <v>5.1858380173218839</v>
      </c>
      <c r="AC92" s="447">
        <f>AB92*(1+EIA_AEO_OilForecast_2026!AA$16)</f>
        <v>5.2500121560134412</v>
      </c>
      <c r="AD92" s="447">
        <f>AC92*(1+EIA_AEO_OilForecast_2026!AB$16)</f>
        <v>5.3510234692842413</v>
      </c>
      <c r="AE92" s="511">
        <f t="shared" ref="AE92:AN101" si="44">$AD92</f>
        <v>5.3510234692842413</v>
      </c>
      <c r="AF92" s="511">
        <f t="shared" si="44"/>
        <v>5.3510234692842413</v>
      </c>
      <c r="AG92" s="511">
        <f t="shared" si="44"/>
        <v>5.3510234692842413</v>
      </c>
      <c r="AH92" s="511">
        <f t="shared" si="44"/>
        <v>5.3510234692842413</v>
      </c>
      <c r="AI92" s="511">
        <f t="shared" si="44"/>
        <v>5.3510234692842413</v>
      </c>
      <c r="AJ92" s="511">
        <f t="shared" si="44"/>
        <v>5.3510234692842413</v>
      </c>
      <c r="AK92" s="511">
        <f t="shared" si="44"/>
        <v>5.3510234692842413</v>
      </c>
      <c r="AL92" s="511">
        <f t="shared" si="44"/>
        <v>5.3510234692842413</v>
      </c>
      <c r="AM92" s="511">
        <f t="shared" si="44"/>
        <v>5.3510234692842413</v>
      </c>
      <c r="AN92" s="511">
        <f t="shared" si="44"/>
        <v>5.3510234692842413</v>
      </c>
      <c r="AO92" s="511">
        <f t="shared" ref="AO92:AX101" si="45">$AD92</f>
        <v>5.3510234692842413</v>
      </c>
      <c r="AP92" s="511">
        <f t="shared" si="45"/>
        <v>5.3510234692842413</v>
      </c>
      <c r="AQ92" s="511">
        <f t="shared" si="45"/>
        <v>5.3510234692842413</v>
      </c>
      <c r="AR92" s="511">
        <f t="shared" si="45"/>
        <v>5.3510234692842413</v>
      </c>
      <c r="AS92" s="511">
        <f t="shared" si="45"/>
        <v>5.3510234692842413</v>
      </c>
      <c r="AT92" s="511">
        <f t="shared" si="45"/>
        <v>5.3510234692842413</v>
      </c>
      <c r="AU92" s="511">
        <f t="shared" si="45"/>
        <v>5.3510234692842413</v>
      </c>
      <c r="AV92" s="511">
        <f t="shared" si="45"/>
        <v>5.3510234692842413</v>
      </c>
      <c r="AW92" s="511">
        <f t="shared" si="45"/>
        <v>5.3510234692842413</v>
      </c>
      <c r="AX92" s="511">
        <f t="shared" si="45"/>
        <v>5.3510234692842413</v>
      </c>
      <c r="AY92" s="511">
        <f t="shared" ref="AY92:BH101" si="46">$AD92</f>
        <v>5.3510234692842413</v>
      </c>
      <c r="AZ92" s="511">
        <f t="shared" si="46"/>
        <v>5.3510234692842413</v>
      </c>
      <c r="BA92" s="511">
        <f t="shared" si="46"/>
        <v>5.3510234692842413</v>
      </c>
      <c r="BB92" s="511">
        <f t="shared" si="46"/>
        <v>5.3510234692842413</v>
      </c>
      <c r="BC92" s="511">
        <f t="shared" si="46"/>
        <v>5.3510234692842413</v>
      </c>
      <c r="BD92" s="511">
        <f t="shared" si="46"/>
        <v>5.3510234692842413</v>
      </c>
      <c r="BE92" s="511">
        <f t="shared" si="46"/>
        <v>5.3510234692842413</v>
      </c>
      <c r="BF92" s="511">
        <f t="shared" si="46"/>
        <v>5.3510234692842413</v>
      </c>
      <c r="BG92" s="511">
        <f t="shared" si="46"/>
        <v>5.3510234692842413</v>
      </c>
      <c r="BH92" s="511">
        <f t="shared" si="46"/>
        <v>5.3510234692842413</v>
      </c>
      <c r="BI92" s="511">
        <f t="shared" ref="BI92:BR101" si="47">$AD92</f>
        <v>5.3510234692842413</v>
      </c>
      <c r="BJ92" s="511">
        <f t="shared" si="47"/>
        <v>5.3510234692842413</v>
      </c>
      <c r="BK92" s="511">
        <f t="shared" si="47"/>
        <v>5.3510234692842413</v>
      </c>
      <c r="BL92" s="511">
        <f t="shared" si="47"/>
        <v>5.3510234692842413</v>
      </c>
      <c r="BM92" s="512">
        <f t="shared" si="47"/>
        <v>5.3510234692842413</v>
      </c>
      <c r="BN92" s="512">
        <f t="shared" si="47"/>
        <v>5.3510234692842413</v>
      </c>
      <c r="BO92" s="512">
        <f t="shared" si="47"/>
        <v>5.3510234692842413</v>
      </c>
      <c r="BP92" s="512">
        <f t="shared" si="47"/>
        <v>5.3510234692842413</v>
      </c>
      <c r="BQ92" s="512">
        <f t="shared" si="47"/>
        <v>5.3510234692842413</v>
      </c>
      <c r="BR92" s="512">
        <f t="shared" si="47"/>
        <v>5.3510234692842413</v>
      </c>
    </row>
    <row r="93" spans="1:70" s="2" customFormat="1">
      <c r="A93" s="448">
        <v>0</v>
      </c>
      <c r="B93" s="494" t="s">
        <v>579</v>
      </c>
      <c r="C93" s="492" t="s">
        <v>580</v>
      </c>
      <c r="D93" s="492" t="s">
        <v>445</v>
      </c>
      <c r="E93" s="500">
        <v>6.5</v>
      </c>
      <c r="F93" s="445">
        <f>E93*(1+EIA_AEO_OilForecast_2026!D$16)</f>
        <v>4.9773797594379054</v>
      </c>
      <c r="G93" s="445">
        <f>F93*(1+EIA_AEO_OilForecast_2026!E$16)</f>
        <v>5.6638796203776192</v>
      </c>
      <c r="H93" s="445">
        <f>G93*(1+EIA_AEO_OilForecast_2026!F$16)</f>
        <v>6.0694602258184336</v>
      </c>
      <c r="I93" s="445">
        <f>H93*(1+EIA_AEO_OilForecast_2026!G$16)</f>
        <v>6.3284374426642058</v>
      </c>
      <c r="J93" s="445">
        <f>I93*(1+EIA_AEO_OilForecast_2026!H$16)</f>
        <v>6.4970046203872132</v>
      </c>
      <c r="K93" s="445">
        <f>J93*(1+EIA_AEO_OilForecast_2026!I$16)</f>
        <v>6.415256358663826</v>
      </c>
      <c r="L93" s="445">
        <f>K93*(1+EIA_AEO_OilForecast_2026!J$16)</f>
        <v>6.4826565904099933</v>
      </c>
      <c r="M93" s="445">
        <f>L93*(1+EIA_AEO_OilForecast_2026!K$16)</f>
        <v>6.6209450119292219</v>
      </c>
      <c r="N93" s="445">
        <f>M93*(1+EIA_AEO_OilForecast_2026!L$16)</f>
        <v>6.7490270730171122</v>
      </c>
      <c r="O93" s="445">
        <f>N93*(1+EIA_AEO_OilForecast_2026!M$16)</f>
        <v>6.8063770887957995</v>
      </c>
      <c r="P93" s="445">
        <f>O93*(1+EIA_AEO_OilForecast_2026!N$16)</f>
        <v>6.8993873073899143</v>
      </c>
      <c r="Q93" s="445">
        <f>P93*(1+EIA_AEO_OilForecast_2026!O$16)</f>
        <v>6.9980960506187735</v>
      </c>
      <c r="R93" s="445">
        <f>Q93*(1+EIA_AEO_OilForecast_2026!P$16)</f>
        <v>7.0825845728532935</v>
      </c>
      <c r="S93" s="445">
        <f>R93*(1+EIA_AEO_OilForecast_2026!Q$16)</f>
        <v>7.1282828193521155</v>
      </c>
      <c r="T93" s="445">
        <f>S93*(1+EIA_AEO_OilForecast_2026!R$16)</f>
        <v>7.1961465956216655</v>
      </c>
      <c r="U93" s="445">
        <f>T93*(1+EIA_AEO_OilForecast_2026!S$16)</f>
        <v>7.2879245201115381</v>
      </c>
      <c r="V93" s="445">
        <f>U93*(1+EIA_AEO_OilForecast_2026!T$16)</f>
        <v>7.3252023396634298</v>
      </c>
      <c r="W93" s="445">
        <f>V93*(1+EIA_AEO_OilForecast_2026!U$16)</f>
        <v>7.4118831700796735</v>
      </c>
      <c r="X93" s="445">
        <f>W93*(1+EIA_AEO_OilForecast_2026!V$16)</f>
        <v>7.5070026858689758</v>
      </c>
      <c r="Y93" s="445">
        <f>X93*(1+EIA_AEO_OilForecast_2026!W$16)</f>
        <v>7.7159773569728616</v>
      </c>
      <c r="Z93" s="445">
        <f>Y93*(1+EIA_AEO_OilForecast_2026!X$16)</f>
        <v>7.8366864061819381</v>
      </c>
      <c r="AA93" s="445">
        <f>Z93*(1+EIA_AEO_OilForecast_2026!Y$16)</f>
        <v>7.9554924883883258</v>
      </c>
      <c r="AB93" s="445">
        <f>AA93*(1+EIA_AEO_OilForecast_2026!Z$16)</f>
        <v>8.0834405545784751</v>
      </c>
      <c r="AC93" s="445">
        <f>AB93*(1+EIA_AEO_OilForecast_2026!AA$16)</f>
        <v>8.1834721856324624</v>
      </c>
      <c r="AD93" s="445">
        <f>AC93*(1+EIA_AEO_OilForecast_2026!AB$16)</f>
        <v>8.3409238729850284</v>
      </c>
      <c r="AE93" s="509">
        <f t="shared" si="44"/>
        <v>8.3409238729850284</v>
      </c>
      <c r="AF93" s="509">
        <f t="shared" si="44"/>
        <v>8.3409238729850284</v>
      </c>
      <c r="AG93" s="509">
        <f t="shared" si="44"/>
        <v>8.3409238729850284</v>
      </c>
      <c r="AH93" s="509">
        <f t="shared" si="44"/>
        <v>8.3409238729850284</v>
      </c>
      <c r="AI93" s="509">
        <f t="shared" si="44"/>
        <v>8.3409238729850284</v>
      </c>
      <c r="AJ93" s="509">
        <f t="shared" si="44"/>
        <v>8.3409238729850284</v>
      </c>
      <c r="AK93" s="509">
        <f t="shared" si="44"/>
        <v>8.3409238729850284</v>
      </c>
      <c r="AL93" s="509">
        <f t="shared" si="44"/>
        <v>8.3409238729850284</v>
      </c>
      <c r="AM93" s="509">
        <f t="shared" si="44"/>
        <v>8.3409238729850284</v>
      </c>
      <c r="AN93" s="509">
        <f t="shared" si="44"/>
        <v>8.3409238729850284</v>
      </c>
      <c r="AO93" s="509">
        <f t="shared" si="45"/>
        <v>8.3409238729850284</v>
      </c>
      <c r="AP93" s="509">
        <f t="shared" si="45"/>
        <v>8.3409238729850284</v>
      </c>
      <c r="AQ93" s="509">
        <f t="shared" si="45"/>
        <v>8.3409238729850284</v>
      </c>
      <c r="AR93" s="509">
        <f t="shared" si="45"/>
        <v>8.3409238729850284</v>
      </c>
      <c r="AS93" s="509">
        <f t="shared" si="45"/>
        <v>8.3409238729850284</v>
      </c>
      <c r="AT93" s="509">
        <f t="shared" si="45"/>
        <v>8.3409238729850284</v>
      </c>
      <c r="AU93" s="509">
        <f t="shared" si="45"/>
        <v>8.3409238729850284</v>
      </c>
      <c r="AV93" s="509">
        <f t="shared" si="45"/>
        <v>8.3409238729850284</v>
      </c>
      <c r="AW93" s="509">
        <f t="shared" si="45"/>
        <v>8.3409238729850284</v>
      </c>
      <c r="AX93" s="509">
        <f t="shared" si="45"/>
        <v>8.3409238729850284</v>
      </c>
      <c r="AY93" s="509">
        <f t="shared" si="46"/>
        <v>8.3409238729850284</v>
      </c>
      <c r="AZ93" s="509">
        <f t="shared" si="46"/>
        <v>8.3409238729850284</v>
      </c>
      <c r="BA93" s="509">
        <f t="shared" si="46"/>
        <v>8.3409238729850284</v>
      </c>
      <c r="BB93" s="509">
        <f t="shared" si="46"/>
        <v>8.3409238729850284</v>
      </c>
      <c r="BC93" s="509">
        <f t="shared" si="46"/>
        <v>8.3409238729850284</v>
      </c>
      <c r="BD93" s="509">
        <f t="shared" si="46"/>
        <v>8.3409238729850284</v>
      </c>
      <c r="BE93" s="509">
        <f t="shared" si="46"/>
        <v>8.3409238729850284</v>
      </c>
      <c r="BF93" s="509">
        <f t="shared" si="46"/>
        <v>8.3409238729850284</v>
      </c>
      <c r="BG93" s="509">
        <f t="shared" si="46"/>
        <v>8.3409238729850284</v>
      </c>
      <c r="BH93" s="509">
        <f t="shared" si="46"/>
        <v>8.3409238729850284</v>
      </c>
      <c r="BI93" s="509">
        <f t="shared" si="47"/>
        <v>8.3409238729850284</v>
      </c>
      <c r="BJ93" s="509">
        <f t="shared" si="47"/>
        <v>8.3409238729850284</v>
      </c>
      <c r="BK93" s="509">
        <f t="shared" si="47"/>
        <v>8.3409238729850284</v>
      </c>
      <c r="BL93" s="509">
        <f t="shared" si="47"/>
        <v>8.3409238729850284</v>
      </c>
      <c r="BM93" s="510">
        <f t="shared" si="47"/>
        <v>8.3409238729850284</v>
      </c>
      <c r="BN93" s="510">
        <f t="shared" si="47"/>
        <v>8.3409238729850284</v>
      </c>
      <c r="BO93" s="510">
        <f t="shared" si="47"/>
        <v>8.3409238729850284</v>
      </c>
      <c r="BP93" s="510">
        <f t="shared" si="47"/>
        <v>8.3409238729850284</v>
      </c>
      <c r="BQ93" s="510">
        <f t="shared" si="47"/>
        <v>8.3409238729850284</v>
      </c>
      <c r="BR93" s="510">
        <f t="shared" si="47"/>
        <v>8.3409238729850284</v>
      </c>
    </row>
    <row r="94" spans="1:70" s="2" customFormat="1">
      <c r="A94" s="446">
        <v>0</v>
      </c>
      <c r="B94" s="493" t="s">
        <v>581</v>
      </c>
      <c r="C94" s="496" t="s">
        <v>582</v>
      </c>
      <c r="D94" s="491" t="s">
        <v>445</v>
      </c>
      <c r="E94" s="501">
        <v>5.16</v>
      </c>
      <c r="F94" s="447">
        <f>E94*(1+EIA_AEO_OilForecast_2026!D$16)</f>
        <v>3.9512737782614762</v>
      </c>
      <c r="G94" s="447">
        <f>F94*(1+EIA_AEO_OilForecast_2026!E$16)</f>
        <v>4.4962490524843872</v>
      </c>
      <c r="H94" s="447">
        <f>G94*(1+EIA_AEO_OilForecast_2026!F$16)</f>
        <v>4.8182176561881729</v>
      </c>
      <c r="I94" s="447">
        <f>H94*(1+EIA_AEO_OilForecast_2026!G$16)</f>
        <v>5.0238057237149709</v>
      </c>
      <c r="J94" s="447">
        <f>I94*(1+EIA_AEO_OilForecast_2026!H$16)</f>
        <v>5.1576221294150812</v>
      </c>
      <c r="K94" s="447">
        <f>J94*(1+EIA_AEO_OilForecast_2026!I$16)</f>
        <v>5.0927265862623621</v>
      </c>
      <c r="L94" s="447">
        <f>K94*(1+EIA_AEO_OilForecast_2026!J$16)</f>
        <v>5.1462320010023967</v>
      </c>
      <c r="M94" s="447">
        <f>L94*(1+EIA_AEO_OilForecast_2026!K$16)</f>
        <v>5.2560117325468925</v>
      </c>
      <c r="N94" s="447">
        <f>M94*(1+EIA_AEO_OilForecast_2026!L$16)</f>
        <v>5.3576891841182022</v>
      </c>
      <c r="O94" s="447">
        <f>N94*(1+EIA_AEO_OilForecast_2026!M$16)</f>
        <v>5.4032162735671294</v>
      </c>
      <c r="P94" s="447">
        <f>O94*(1+EIA_AEO_OilForecast_2026!N$16)</f>
        <v>5.4770520778664569</v>
      </c>
      <c r="Q94" s="447">
        <f>P94*(1+EIA_AEO_OilForecast_2026!O$16)</f>
        <v>5.5554116340296744</v>
      </c>
      <c r="R94" s="447">
        <f>Q94*(1+EIA_AEO_OilForecast_2026!P$16)</f>
        <v>5.622482522449693</v>
      </c>
      <c r="S94" s="447">
        <f>R94*(1+EIA_AEO_OilForecast_2026!Q$16)</f>
        <v>5.6587598996702964</v>
      </c>
      <c r="T94" s="447">
        <f>S94*(1+EIA_AEO_OilForecast_2026!R$16)</f>
        <v>5.7126332974473542</v>
      </c>
      <c r="U94" s="447">
        <f>T94*(1+EIA_AEO_OilForecast_2026!S$16)</f>
        <v>5.7854908498116222</v>
      </c>
      <c r="V94" s="447">
        <f>U94*(1+EIA_AEO_OilForecast_2026!T$16)</f>
        <v>5.8150837034866623</v>
      </c>
      <c r="W94" s="447">
        <f>V94*(1+EIA_AEO_OilForecast_2026!U$16)</f>
        <v>5.8838949473247881</v>
      </c>
      <c r="X94" s="447">
        <f>W94*(1+EIA_AEO_OilForecast_2026!V$16)</f>
        <v>5.9594052090898346</v>
      </c>
      <c r="Y94" s="447">
        <f>X94*(1+EIA_AEO_OilForecast_2026!W$16)</f>
        <v>6.12529894799692</v>
      </c>
      <c r="Z94" s="447">
        <f>Y94*(1+EIA_AEO_OilForecast_2026!X$16)</f>
        <v>6.2211233624459714</v>
      </c>
      <c r="AA94" s="447">
        <f>Z94*(1+EIA_AEO_OilForecast_2026!Y$16)</f>
        <v>6.3154371138590424</v>
      </c>
      <c r="AB94" s="447">
        <f>AA94*(1+EIA_AEO_OilForecast_2026!Z$16)</f>
        <v>6.4170081940961454</v>
      </c>
      <c r="AC94" s="447">
        <f>AB94*(1+EIA_AEO_OilForecast_2026!AA$16)</f>
        <v>6.4964179196713099</v>
      </c>
      <c r="AD94" s="447">
        <f>AC94*(1+EIA_AEO_OilForecast_2026!AB$16)</f>
        <v>6.6214103360927323</v>
      </c>
      <c r="AE94" s="511">
        <f t="shared" si="44"/>
        <v>6.6214103360927323</v>
      </c>
      <c r="AF94" s="511">
        <f t="shared" si="44"/>
        <v>6.6214103360927323</v>
      </c>
      <c r="AG94" s="511">
        <f t="shared" si="44"/>
        <v>6.6214103360927323</v>
      </c>
      <c r="AH94" s="511">
        <f t="shared" si="44"/>
        <v>6.6214103360927323</v>
      </c>
      <c r="AI94" s="511">
        <f t="shared" si="44"/>
        <v>6.6214103360927323</v>
      </c>
      <c r="AJ94" s="511">
        <f t="shared" si="44"/>
        <v>6.6214103360927323</v>
      </c>
      <c r="AK94" s="511">
        <f t="shared" si="44"/>
        <v>6.6214103360927323</v>
      </c>
      <c r="AL94" s="511">
        <f t="shared" si="44"/>
        <v>6.6214103360927323</v>
      </c>
      <c r="AM94" s="511">
        <f t="shared" si="44"/>
        <v>6.6214103360927323</v>
      </c>
      <c r="AN94" s="511">
        <f t="shared" si="44"/>
        <v>6.6214103360927323</v>
      </c>
      <c r="AO94" s="511">
        <f t="shared" si="45"/>
        <v>6.6214103360927323</v>
      </c>
      <c r="AP94" s="511">
        <f t="shared" si="45"/>
        <v>6.6214103360927323</v>
      </c>
      <c r="AQ94" s="511">
        <f t="shared" si="45"/>
        <v>6.6214103360927323</v>
      </c>
      <c r="AR94" s="511">
        <f t="shared" si="45"/>
        <v>6.6214103360927323</v>
      </c>
      <c r="AS94" s="511">
        <f t="shared" si="45"/>
        <v>6.6214103360927323</v>
      </c>
      <c r="AT94" s="511">
        <f t="shared" si="45"/>
        <v>6.6214103360927323</v>
      </c>
      <c r="AU94" s="511">
        <f t="shared" si="45"/>
        <v>6.6214103360927323</v>
      </c>
      <c r="AV94" s="511">
        <f t="shared" si="45"/>
        <v>6.6214103360927323</v>
      </c>
      <c r="AW94" s="511">
        <f t="shared" si="45"/>
        <v>6.6214103360927323</v>
      </c>
      <c r="AX94" s="511">
        <f t="shared" si="45"/>
        <v>6.6214103360927323</v>
      </c>
      <c r="AY94" s="511">
        <f t="shared" si="46"/>
        <v>6.6214103360927323</v>
      </c>
      <c r="AZ94" s="511">
        <f t="shared" si="46"/>
        <v>6.6214103360927323</v>
      </c>
      <c r="BA94" s="511">
        <f t="shared" si="46"/>
        <v>6.6214103360927323</v>
      </c>
      <c r="BB94" s="511">
        <f t="shared" si="46"/>
        <v>6.6214103360927323</v>
      </c>
      <c r="BC94" s="511">
        <f t="shared" si="46"/>
        <v>6.6214103360927323</v>
      </c>
      <c r="BD94" s="511">
        <f t="shared" si="46"/>
        <v>6.6214103360927323</v>
      </c>
      <c r="BE94" s="511">
        <f t="shared" si="46"/>
        <v>6.6214103360927323</v>
      </c>
      <c r="BF94" s="511">
        <f t="shared" si="46"/>
        <v>6.6214103360927323</v>
      </c>
      <c r="BG94" s="511">
        <f t="shared" si="46"/>
        <v>6.6214103360927323</v>
      </c>
      <c r="BH94" s="511">
        <f t="shared" si="46"/>
        <v>6.6214103360927323</v>
      </c>
      <c r="BI94" s="511">
        <f t="shared" si="47"/>
        <v>6.6214103360927323</v>
      </c>
      <c r="BJ94" s="511">
        <f t="shared" si="47"/>
        <v>6.6214103360927323</v>
      </c>
      <c r="BK94" s="511">
        <f t="shared" si="47"/>
        <v>6.6214103360927323</v>
      </c>
      <c r="BL94" s="511">
        <f t="shared" si="47"/>
        <v>6.6214103360927323</v>
      </c>
      <c r="BM94" s="512">
        <f t="shared" si="47"/>
        <v>6.6214103360927323</v>
      </c>
      <c r="BN94" s="512">
        <f t="shared" si="47"/>
        <v>6.6214103360927323</v>
      </c>
      <c r="BO94" s="512">
        <f t="shared" si="47"/>
        <v>6.6214103360927323</v>
      </c>
      <c r="BP94" s="512">
        <f t="shared" si="47"/>
        <v>6.6214103360927323</v>
      </c>
      <c r="BQ94" s="512">
        <f t="shared" si="47"/>
        <v>6.6214103360927323</v>
      </c>
      <c r="BR94" s="512">
        <f t="shared" si="47"/>
        <v>6.6214103360927323</v>
      </c>
    </row>
    <row r="95" spans="1:70" s="2" customFormat="1">
      <c r="A95" s="448">
        <v>0</v>
      </c>
      <c r="B95" s="494" t="s">
        <v>583</v>
      </c>
      <c r="C95" s="492" t="s">
        <v>584</v>
      </c>
      <c r="D95" s="492" t="s">
        <v>445</v>
      </c>
      <c r="E95" s="500">
        <v>4.7</v>
      </c>
      <c r="F95" s="445">
        <f>E95*(1+EIA_AEO_OilForecast_2026!D$16)</f>
        <v>3.5990284414397165</v>
      </c>
      <c r="G95" s="445">
        <f>F95*(1+EIA_AEO_OilForecast_2026!E$16)</f>
        <v>4.0954206485807401</v>
      </c>
      <c r="H95" s="445">
        <f>G95*(1+EIA_AEO_OilForecast_2026!F$16)</f>
        <v>4.3886866248225598</v>
      </c>
      <c r="I95" s="445">
        <f>H95*(1+EIA_AEO_OilForecast_2026!G$16)</f>
        <v>4.5759470739264261</v>
      </c>
      <c r="J95" s="445">
        <f>I95*(1+EIA_AEO_OilForecast_2026!H$16)</f>
        <v>4.6978341101261387</v>
      </c>
      <c r="K95" s="445">
        <f>J95*(1+EIA_AEO_OilForecast_2026!I$16)</f>
        <v>4.6387238285723047</v>
      </c>
      <c r="L95" s="445">
        <f>K95*(1+EIA_AEO_OilForecast_2026!J$16)</f>
        <v>4.6874593807579945</v>
      </c>
      <c r="M95" s="445">
        <f>L95*(1+EIA_AEO_OilForecast_2026!K$16)</f>
        <v>4.7874525470872831</v>
      </c>
      <c r="N95" s="445">
        <f>M95*(1+EIA_AEO_OilForecast_2026!L$16)</f>
        <v>4.8800657297200649</v>
      </c>
      <c r="O95" s="445">
        <f>N95*(1+EIA_AEO_OilForecast_2026!M$16)</f>
        <v>4.9215342026677309</v>
      </c>
      <c r="P95" s="445">
        <f>O95*(1+EIA_AEO_OilForecast_2026!N$16)</f>
        <v>4.9887877453434752</v>
      </c>
      <c r="Q95" s="445">
        <f>P95*(1+EIA_AEO_OilForecast_2026!O$16)</f>
        <v>5.0601617596781887</v>
      </c>
      <c r="R95" s="445">
        <f>Q95*(1+EIA_AEO_OilForecast_2026!P$16)</f>
        <v>5.1212534603708413</v>
      </c>
      <c r="S95" s="445">
        <f>R95*(1+EIA_AEO_OilForecast_2026!Q$16)</f>
        <v>5.15429680783922</v>
      </c>
      <c r="T95" s="445">
        <f>S95*(1+EIA_AEO_OilForecast_2026!R$16)</f>
        <v>5.2033675383725866</v>
      </c>
      <c r="U95" s="445">
        <f>T95*(1+EIA_AEO_OilForecast_2026!S$16)</f>
        <v>5.2697300376191096</v>
      </c>
      <c r="V95" s="445">
        <f>U95*(1+EIA_AEO_OilForecast_2026!T$16)</f>
        <v>5.2966847686797083</v>
      </c>
      <c r="W95" s="445">
        <f>V95*(1+EIA_AEO_OilForecast_2026!U$16)</f>
        <v>5.359361676826838</v>
      </c>
      <c r="X95" s="445">
        <f>W95*(1+EIA_AEO_OilForecast_2026!V$16)</f>
        <v>5.4281404036283334</v>
      </c>
      <c r="Y95" s="445">
        <f>X95*(1+EIA_AEO_OilForecast_2026!W$16)</f>
        <v>5.5792451658111437</v>
      </c>
      <c r="Z95" s="445">
        <f>Y95*(1+EIA_AEO_OilForecast_2026!X$16)</f>
        <v>5.6665270937007834</v>
      </c>
      <c r="AA95" s="445">
        <f>Z95*(1+EIA_AEO_OilForecast_2026!Y$16)</f>
        <v>5.7524330300654025</v>
      </c>
      <c r="AB95" s="445">
        <f>AA95*(1+EIA_AEO_OilForecast_2026!Z$16)</f>
        <v>5.8449493240798178</v>
      </c>
      <c r="AC95" s="445">
        <f>AB95*(1+EIA_AEO_OilForecast_2026!AA$16)</f>
        <v>5.9172798880727004</v>
      </c>
      <c r="AD95" s="445">
        <f>AC95*(1+EIA_AEO_OilForecast_2026!AB$16)</f>
        <v>6.0311295696968639</v>
      </c>
      <c r="AE95" s="509">
        <f t="shared" si="44"/>
        <v>6.0311295696968639</v>
      </c>
      <c r="AF95" s="509">
        <f t="shared" si="44"/>
        <v>6.0311295696968639</v>
      </c>
      <c r="AG95" s="509">
        <f t="shared" si="44"/>
        <v>6.0311295696968639</v>
      </c>
      <c r="AH95" s="509">
        <f t="shared" si="44"/>
        <v>6.0311295696968639</v>
      </c>
      <c r="AI95" s="509">
        <f t="shared" si="44"/>
        <v>6.0311295696968639</v>
      </c>
      <c r="AJ95" s="509">
        <f t="shared" si="44"/>
        <v>6.0311295696968639</v>
      </c>
      <c r="AK95" s="509">
        <f t="shared" si="44"/>
        <v>6.0311295696968639</v>
      </c>
      <c r="AL95" s="509">
        <f t="shared" si="44"/>
        <v>6.0311295696968639</v>
      </c>
      <c r="AM95" s="509">
        <f t="shared" si="44"/>
        <v>6.0311295696968639</v>
      </c>
      <c r="AN95" s="509">
        <f t="shared" si="44"/>
        <v>6.0311295696968639</v>
      </c>
      <c r="AO95" s="509">
        <f t="shared" si="45"/>
        <v>6.0311295696968639</v>
      </c>
      <c r="AP95" s="509">
        <f t="shared" si="45"/>
        <v>6.0311295696968639</v>
      </c>
      <c r="AQ95" s="509">
        <f t="shared" si="45"/>
        <v>6.0311295696968639</v>
      </c>
      <c r="AR95" s="509">
        <f t="shared" si="45"/>
        <v>6.0311295696968639</v>
      </c>
      <c r="AS95" s="509">
        <f t="shared" si="45"/>
        <v>6.0311295696968639</v>
      </c>
      <c r="AT95" s="509">
        <f t="shared" si="45"/>
        <v>6.0311295696968639</v>
      </c>
      <c r="AU95" s="509">
        <f t="shared" si="45"/>
        <v>6.0311295696968639</v>
      </c>
      <c r="AV95" s="509">
        <f t="shared" si="45"/>
        <v>6.0311295696968639</v>
      </c>
      <c r="AW95" s="509">
        <f t="shared" si="45"/>
        <v>6.0311295696968639</v>
      </c>
      <c r="AX95" s="509">
        <f t="shared" si="45"/>
        <v>6.0311295696968639</v>
      </c>
      <c r="AY95" s="509">
        <f t="shared" si="46"/>
        <v>6.0311295696968639</v>
      </c>
      <c r="AZ95" s="509">
        <f t="shared" si="46"/>
        <v>6.0311295696968639</v>
      </c>
      <c r="BA95" s="509">
        <f t="shared" si="46"/>
        <v>6.0311295696968639</v>
      </c>
      <c r="BB95" s="509">
        <f t="shared" si="46"/>
        <v>6.0311295696968639</v>
      </c>
      <c r="BC95" s="509">
        <f t="shared" si="46"/>
        <v>6.0311295696968639</v>
      </c>
      <c r="BD95" s="509">
        <f t="shared" si="46"/>
        <v>6.0311295696968639</v>
      </c>
      <c r="BE95" s="509">
        <f t="shared" si="46"/>
        <v>6.0311295696968639</v>
      </c>
      <c r="BF95" s="509">
        <f t="shared" si="46"/>
        <v>6.0311295696968639</v>
      </c>
      <c r="BG95" s="509">
        <f t="shared" si="46"/>
        <v>6.0311295696968639</v>
      </c>
      <c r="BH95" s="509">
        <f t="shared" si="46"/>
        <v>6.0311295696968639</v>
      </c>
      <c r="BI95" s="509">
        <f t="shared" si="47"/>
        <v>6.0311295696968639</v>
      </c>
      <c r="BJ95" s="509">
        <f t="shared" si="47"/>
        <v>6.0311295696968639</v>
      </c>
      <c r="BK95" s="509">
        <f t="shared" si="47"/>
        <v>6.0311295696968639</v>
      </c>
      <c r="BL95" s="509">
        <f t="shared" si="47"/>
        <v>6.0311295696968639</v>
      </c>
      <c r="BM95" s="510">
        <f t="shared" si="47"/>
        <v>6.0311295696968639</v>
      </c>
      <c r="BN95" s="510">
        <f t="shared" si="47"/>
        <v>6.0311295696968639</v>
      </c>
      <c r="BO95" s="510">
        <f t="shared" si="47"/>
        <v>6.0311295696968639</v>
      </c>
      <c r="BP95" s="510">
        <f t="shared" si="47"/>
        <v>6.0311295696968639</v>
      </c>
      <c r="BQ95" s="510">
        <f t="shared" si="47"/>
        <v>6.0311295696968639</v>
      </c>
      <c r="BR95" s="510">
        <f t="shared" si="47"/>
        <v>6.0311295696968639</v>
      </c>
    </row>
    <row r="96" spans="1:70" s="2" customFormat="1">
      <c r="A96" s="446">
        <v>0</v>
      </c>
      <c r="B96" s="493" t="s">
        <v>585</v>
      </c>
      <c r="C96" s="491" t="s">
        <v>586</v>
      </c>
      <c r="D96" s="491" t="s">
        <v>445</v>
      </c>
      <c r="E96" s="501">
        <v>4.55</v>
      </c>
      <c r="F96" s="447">
        <f>E96*(1+EIA_AEO_OilForecast_2026!D$16)</f>
        <v>3.4841658316065338</v>
      </c>
      <c r="G96" s="447">
        <f>F96*(1+EIA_AEO_OilForecast_2026!E$16)</f>
        <v>3.9647157342643333</v>
      </c>
      <c r="H96" s="447">
        <f>G96*(1+EIA_AEO_OilForecast_2026!F$16)</f>
        <v>4.2486221580729033</v>
      </c>
      <c r="I96" s="447">
        <f>H96*(1+EIA_AEO_OilForecast_2026!G$16)</f>
        <v>4.429906209864944</v>
      </c>
      <c r="J96" s="447">
        <f>I96*(1+EIA_AEO_OilForecast_2026!H$16)</f>
        <v>4.5479032342710486</v>
      </c>
      <c r="K96" s="447">
        <f>J96*(1+EIA_AEO_OilForecast_2026!I$16)</f>
        <v>4.4906794510646773</v>
      </c>
      <c r="L96" s="447">
        <f>K96*(1+EIA_AEO_OilForecast_2026!J$16)</f>
        <v>4.5378596132869946</v>
      </c>
      <c r="M96" s="447">
        <f>L96*(1+EIA_AEO_OilForecast_2026!K$16)</f>
        <v>4.6346615083504545</v>
      </c>
      <c r="N96" s="447">
        <f>M96*(1+EIA_AEO_OilForecast_2026!L$16)</f>
        <v>4.7243189511119779</v>
      </c>
      <c r="O96" s="447">
        <f>N96*(1+EIA_AEO_OilForecast_2026!M$16)</f>
        <v>4.764463962157059</v>
      </c>
      <c r="P96" s="447">
        <f>O96*(1+EIA_AEO_OilForecast_2026!N$16)</f>
        <v>4.8295711151729392</v>
      </c>
      <c r="Q96" s="447">
        <f>P96*(1+EIA_AEO_OilForecast_2026!O$16)</f>
        <v>4.8986672354331411</v>
      </c>
      <c r="R96" s="447">
        <f>Q96*(1+EIA_AEO_OilForecast_2026!P$16)</f>
        <v>4.9578092009973052</v>
      </c>
      <c r="S96" s="447">
        <f>R96*(1+EIA_AEO_OilForecast_2026!Q$16)</f>
        <v>4.9897979735464801</v>
      </c>
      <c r="T96" s="447">
        <f>S96*(1+EIA_AEO_OilForecast_2026!R$16)</f>
        <v>5.0373026169351647</v>
      </c>
      <c r="U96" s="447">
        <f>T96*(1+EIA_AEO_OilForecast_2026!S$16)</f>
        <v>5.1015471640780756</v>
      </c>
      <c r="V96" s="447">
        <f>U96*(1+EIA_AEO_OilForecast_2026!T$16)</f>
        <v>5.1276416377644001</v>
      </c>
      <c r="W96" s="447">
        <f>V96*(1+EIA_AEO_OilForecast_2026!U$16)</f>
        <v>5.1883182190557706</v>
      </c>
      <c r="X96" s="447">
        <f>W96*(1+EIA_AEO_OilForecast_2026!V$16)</f>
        <v>5.2549018801082825</v>
      </c>
      <c r="Y96" s="447">
        <f>X96*(1+EIA_AEO_OilForecast_2026!W$16)</f>
        <v>5.4011841498810025</v>
      </c>
      <c r="Z96" s="447">
        <f>Y96*(1+EIA_AEO_OilForecast_2026!X$16)</f>
        <v>5.4856804843273554</v>
      </c>
      <c r="AA96" s="447">
        <f>Z96*(1+EIA_AEO_OilForecast_2026!Y$16)</f>
        <v>5.5688447418718274</v>
      </c>
      <c r="AB96" s="447">
        <f>AA96*(1+EIA_AEO_OilForecast_2026!Z$16)</f>
        <v>5.6584083882049319</v>
      </c>
      <c r="AC96" s="447">
        <f>AB96*(1+EIA_AEO_OilForecast_2026!AA$16)</f>
        <v>5.7284305299427229</v>
      </c>
      <c r="AD96" s="447">
        <f>AC96*(1+EIA_AEO_OilForecast_2026!AB$16)</f>
        <v>5.8386467110895195</v>
      </c>
      <c r="AE96" s="511">
        <f t="shared" si="44"/>
        <v>5.8386467110895195</v>
      </c>
      <c r="AF96" s="511">
        <f t="shared" si="44"/>
        <v>5.8386467110895195</v>
      </c>
      <c r="AG96" s="511">
        <f t="shared" si="44"/>
        <v>5.8386467110895195</v>
      </c>
      <c r="AH96" s="511">
        <f t="shared" si="44"/>
        <v>5.8386467110895195</v>
      </c>
      <c r="AI96" s="511">
        <f t="shared" si="44"/>
        <v>5.8386467110895195</v>
      </c>
      <c r="AJ96" s="511">
        <f t="shared" si="44"/>
        <v>5.8386467110895195</v>
      </c>
      <c r="AK96" s="511">
        <f t="shared" si="44"/>
        <v>5.8386467110895195</v>
      </c>
      <c r="AL96" s="511">
        <f t="shared" si="44"/>
        <v>5.8386467110895195</v>
      </c>
      <c r="AM96" s="511">
        <f t="shared" si="44"/>
        <v>5.8386467110895195</v>
      </c>
      <c r="AN96" s="511">
        <f t="shared" si="44"/>
        <v>5.8386467110895195</v>
      </c>
      <c r="AO96" s="511">
        <f t="shared" si="45"/>
        <v>5.8386467110895195</v>
      </c>
      <c r="AP96" s="511">
        <f t="shared" si="45"/>
        <v>5.8386467110895195</v>
      </c>
      <c r="AQ96" s="511">
        <f t="shared" si="45"/>
        <v>5.8386467110895195</v>
      </c>
      <c r="AR96" s="511">
        <f t="shared" si="45"/>
        <v>5.8386467110895195</v>
      </c>
      <c r="AS96" s="511">
        <f t="shared" si="45"/>
        <v>5.8386467110895195</v>
      </c>
      <c r="AT96" s="511">
        <f t="shared" si="45"/>
        <v>5.8386467110895195</v>
      </c>
      <c r="AU96" s="511">
        <f t="shared" si="45"/>
        <v>5.8386467110895195</v>
      </c>
      <c r="AV96" s="511">
        <f t="shared" si="45"/>
        <v>5.8386467110895195</v>
      </c>
      <c r="AW96" s="511">
        <f t="shared" si="45"/>
        <v>5.8386467110895195</v>
      </c>
      <c r="AX96" s="511">
        <f t="shared" si="45"/>
        <v>5.8386467110895195</v>
      </c>
      <c r="AY96" s="511">
        <f t="shared" si="46"/>
        <v>5.8386467110895195</v>
      </c>
      <c r="AZ96" s="511">
        <f t="shared" si="46"/>
        <v>5.8386467110895195</v>
      </c>
      <c r="BA96" s="511">
        <f t="shared" si="46"/>
        <v>5.8386467110895195</v>
      </c>
      <c r="BB96" s="511">
        <f t="shared" si="46"/>
        <v>5.8386467110895195</v>
      </c>
      <c r="BC96" s="511">
        <f t="shared" si="46"/>
        <v>5.8386467110895195</v>
      </c>
      <c r="BD96" s="511">
        <f t="shared" si="46"/>
        <v>5.8386467110895195</v>
      </c>
      <c r="BE96" s="511">
        <f t="shared" si="46"/>
        <v>5.8386467110895195</v>
      </c>
      <c r="BF96" s="511">
        <f t="shared" si="46"/>
        <v>5.8386467110895195</v>
      </c>
      <c r="BG96" s="511">
        <f t="shared" si="46"/>
        <v>5.8386467110895195</v>
      </c>
      <c r="BH96" s="511">
        <f t="shared" si="46"/>
        <v>5.8386467110895195</v>
      </c>
      <c r="BI96" s="511">
        <f t="shared" si="47"/>
        <v>5.8386467110895195</v>
      </c>
      <c r="BJ96" s="511">
        <f t="shared" si="47"/>
        <v>5.8386467110895195</v>
      </c>
      <c r="BK96" s="511">
        <f t="shared" si="47"/>
        <v>5.8386467110895195</v>
      </c>
      <c r="BL96" s="511">
        <f t="shared" si="47"/>
        <v>5.8386467110895195</v>
      </c>
      <c r="BM96" s="512">
        <f t="shared" si="47"/>
        <v>5.8386467110895195</v>
      </c>
      <c r="BN96" s="512">
        <f t="shared" si="47"/>
        <v>5.8386467110895195</v>
      </c>
      <c r="BO96" s="512">
        <f t="shared" si="47"/>
        <v>5.8386467110895195</v>
      </c>
      <c r="BP96" s="512">
        <f t="shared" si="47"/>
        <v>5.8386467110895195</v>
      </c>
      <c r="BQ96" s="512">
        <f t="shared" si="47"/>
        <v>5.8386467110895195</v>
      </c>
      <c r="BR96" s="512">
        <f t="shared" si="47"/>
        <v>5.8386467110895195</v>
      </c>
    </row>
    <row r="97" spans="1:70" s="2" customFormat="1">
      <c r="A97" s="448">
        <v>0</v>
      </c>
      <c r="B97" s="494" t="s">
        <v>587</v>
      </c>
      <c r="C97" s="492" t="s">
        <v>588</v>
      </c>
      <c r="D97" s="492" t="s">
        <v>445</v>
      </c>
      <c r="E97" s="500">
        <v>3.39</v>
      </c>
      <c r="F97" s="445">
        <f>E97*(1+EIA_AEO_OilForecast_2026!D$16)</f>
        <v>2.5958949822299231</v>
      </c>
      <c r="G97" s="445">
        <f>F97*(1+EIA_AEO_OilForecast_2026!E$16)</f>
        <v>2.9539310635507889</v>
      </c>
      <c r="H97" s="445">
        <f>G97*(1+EIA_AEO_OilForecast_2026!F$16)</f>
        <v>3.1654569485422295</v>
      </c>
      <c r="I97" s="445">
        <f>H97*(1+EIA_AEO_OilForecast_2026!G$16)</f>
        <v>3.300523527789486</v>
      </c>
      <c r="J97" s="445">
        <f>I97*(1+EIA_AEO_OilForecast_2026!H$16)</f>
        <v>3.3884377943250237</v>
      </c>
      <c r="K97" s="445">
        <f>J97*(1+EIA_AEO_OilForecast_2026!I$16)</f>
        <v>3.345802931672365</v>
      </c>
      <c r="L97" s="445">
        <f>K97*(1+EIA_AEO_OilForecast_2026!J$16)</f>
        <v>3.3809547448445967</v>
      </c>
      <c r="M97" s="445">
        <f>L97*(1+EIA_AEO_OilForecast_2026!K$16)</f>
        <v>3.4530774754523175</v>
      </c>
      <c r="N97" s="445">
        <f>M97*(1+EIA_AEO_OilForecast_2026!L$16)</f>
        <v>3.5198771965427711</v>
      </c>
      <c r="O97" s="445">
        <f>N97*(1+EIA_AEO_OilForecast_2026!M$16)</f>
        <v>3.5497874355411945</v>
      </c>
      <c r="P97" s="445">
        <f>O97*(1+EIA_AEO_OilForecast_2026!N$16)</f>
        <v>3.5982958418541249</v>
      </c>
      <c r="Q97" s="445">
        <f>P97*(1+EIA_AEO_OilForecast_2026!O$16)</f>
        <v>3.6497762479380991</v>
      </c>
      <c r="R97" s="445">
        <f>Q97*(1+EIA_AEO_OilForecast_2026!P$16)</f>
        <v>3.6938402618419488</v>
      </c>
      <c r="S97" s="445">
        <f>R97*(1+EIA_AEO_OilForecast_2026!Q$16)</f>
        <v>3.7176736550159499</v>
      </c>
      <c r="T97" s="445">
        <f>S97*(1+EIA_AEO_OilForecast_2026!R$16)</f>
        <v>3.7530672244857612</v>
      </c>
      <c r="U97" s="445">
        <f>T97*(1+EIA_AEO_OilForecast_2026!S$16)</f>
        <v>3.8009329420274023</v>
      </c>
      <c r="V97" s="445">
        <f>U97*(1+EIA_AEO_OilForecast_2026!T$16)</f>
        <v>3.8203747586860044</v>
      </c>
      <c r="W97" s="445">
        <f>V97*(1+EIA_AEO_OilForecast_2026!U$16)</f>
        <v>3.8655821456261683</v>
      </c>
      <c r="X97" s="445">
        <f>W97*(1+EIA_AEO_OilForecast_2026!V$16)</f>
        <v>3.9151906315532048</v>
      </c>
      <c r="Y97" s="445">
        <f>X97*(1+EIA_AEO_OilForecast_2026!W$16)</f>
        <v>4.0241789600212314</v>
      </c>
      <c r="Z97" s="445">
        <f>Y97*(1+EIA_AEO_OilForecast_2026!X$16)</f>
        <v>4.0871333718395038</v>
      </c>
      <c r="AA97" s="445">
        <f>Z97*(1+EIA_AEO_OilForecast_2026!Y$16)</f>
        <v>4.1490953131748354</v>
      </c>
      <c r="AB97" s="445">
        <f>AA97*(1+EIA_AEO_OilForecast_2026!Z$16)</f>
        <v>4.2158251507724671</v>
      </c>
      <c r="AC97" s="445">
        <f>AB97*(1+EIA_AEO_OilForecast_2026!AA$16)</f>
        <v>4.2679954937375459</v>
      </c>
      <c r="AD97" s="445">
        <f>AC97*(1+EIA_AEO_OilForecast_2026!AB$16)</f>
        <v>4.3501126045260383</v>
      </c>
      <c r="AE97" s="509">
        <f t="shared" si="44"/>
        <v>4.3501126045260383</v>
      </c>
      <c r="AF97" s="509">
        <f t="shared" si="44"/>
        <v>4.3501126045260383</v>
      </c>
      <c r="AG97" s="509">
        <f t="shared" si="44"/>
        <v>4.3501126045260383</v>
      </c>
      <c r="AH97" s="509">
        <f t="shared" si="44"/>
        <v>4.3501126045260383</v>
      </c>
      <c r="AI97" s="509">
        <f t="shared" si="44"/>
        <v>4.3501126045260383</v>
      </c>
      <c r="AJ97" s="509">
        <f t="shared" si="44"/>
        <v>4.3501126045260383</v>
      </c>
      <c r="AK97" s="509">
        <f t="shared" si="44"/>
        <v>4.3501126045260383</v>
      </c>
      <c r="AL97" s="509">
        <f t="shared" si="44"/>
        <v>4.3501126045260383</v>
      </c>
      <c r="AM97" s="509">
        <f t="shared" si="44"/>
        <v>4.3501126045260383</v>
      </c>
      <c r="AN97" s="509">
        <f t="shared" si="44"/>
        <v>4.3501126045260383</v>
      </c>
      <c r="AO97" s="509">
        <f t="shared" si="45"/>
        <v>4.3501126045260383</v>
      </c>
      <c r="AP97" s="509">
        <f t="shared" si="45"/>
        <v>4.3501126045260383</v>
      </c>
      <c r="AQ97" s="509">
        <f t="shared" si="45"/>
        <v>4.3501126045260383</v>
      </c>
      <c r="AR97" s="509">
        <f t="shared" si="45"/>
        <v>4.3501126045260383</v>
      </c>
      <c r="AS97" s="509">
        <f t="shared" si="45"/>
        <v>4.3501126045260383</v>
      </c>
      <c r="AT97" s="509">
        <f t="shared" si="45"/>
        <v>4.3501126045260383</v>
      </c>
      <c r="AU97" s="509">
        <f t="shared" si="45"/>
        <v>4.3501126045260383</v>
      </c>
      <c r="AV97" s="509">
        <f t="shared" si="45"/>
        <v>4.3501126045260383</v>
      </c>
      <c r="AW97" s="509">
        <f t="shared" si="45"/>
        <v>4.3501126045260383</v>
      </c>
      <c r="AX97" s="509">
        <f t="shared" si="45"/>
        <v>4.3501126045260383</v>
      </c>
      <c r="AY97" s="509">
        <f t="shared" si="46"/>
        <v>4.3501126045260383</v>
      </c>
      <c r="AZ97" s="509">
        <f t="shared" si="46"/>
        <v>4.3501126045260383</v>
      </c>
      <c r="BA97" s="509">
        <f t="shared" si="46"/>
        <v>4.3501126045260383</v>
      </c>
      <c r="BB97" s="509">
        <f t="shared" si="46"/>
        <v>4.3501126045260383</v>
      </c>
      <c r="BC97" s="509">
        <f t="shared" si="46"/>
        <v>4.3501126045260383</v>
      </c>
      <c r="BD97" s="509">
        <f t="shared" si="46"/>
        <v>4.3501126045260383</v>
      </c>
      <c r="BE97" s="509">
        <f t="shared" si="46"/>
        <v>4.3501126045260383</v>
      </c>
      <c r="BF97" s="509">
        <f t="shared" si="46"/>
        <v>4.3501126045260383</v>
      </c>
      <c r="BG97" s="509">
        <f t="shared" si="46"/>
        <v>4.3501126045260383</v>
      </c>
      <c r="BH97" s="509">
        <f t="shared" si="46"/>
        <v>4.3501126045260383</v>
      </c>
      <c r="BI97" s="509">
        <f t="shared" si="47"/>
        <v>4.3501126045260383</v>
      </c>
      <c r="BJ97" s="509">
        <f t="shared" si="47"/>
        <v>4.3501126045260383</v>
      </c>
      <c r="BK97" s="509">
        <f t="shared" si="47"/>
        <v>4.3501126045260383</v>
      </c>
      <c r="BL97" s="509">
        <f t="shared" si="47"/>
        <v>4.3501126045260383</v>
      </c>
      <c r="BM97" s="510">
        <f t="shared" si="47"/>
        <v>4.3501126045260383</v>
      </c>
      <c r="BN97" s="510">
        <f t="shared" si="47"/>
        <v>4.3501126045260383</v>
      </c>
      <c r="BO97" s="510">
        <f t="shared" si="47"/>
        <v>4.3501126045260383</v>
      </c>
      <c r="BP97" s="510">
        <f t="shared" si="47"/>
        <v>4.3501126045260383</v>
      </c>
      <c r="BQ97" s="510">
        <f t="shared" si="47"/>
        <v>4.3501126045260383</v>
      </c>
      <c r="BR97" s="510">
        <f t="shared" si="47"/>
        <v>4.3501126045260383</v>
      </c>
    </row>
    <row r="98" spans="1:70" s="2" customFormat="1">
      <c r="A98" s="446">
        <v>0</v>
      </c>
      <c r="B98" s="493" t="s">
        <v>441</v>
      </c>
      <c r="C98" s="491" t="s">
        <v>589</v>
      </c>
      <c r="D98" s="491" t="s">
        <v>445</v>
      </c>
      <c r="E98" s="501">
        <v>5.25</v>
      </c>
      <c r="F98" s="447">
        <f>E98*(1+EIA_AEO_OilForecast_2026!D$16)</f>
        <v>4.0201913441613852</v>
      </c>
      <c r="G98" s="447">
        <f>F98*(1+EIA_AEO_OilForecast_2026!E$16)</f>
        <v>4.574672001074231</v>
      </c>
      <c r="H98" s="447">
        <f>G98*(1+EIA_AEO_OilForecast_2026!F$16)</f>
        <v>4.9022563362379659</v>
      </c>
      <c r="I98" s="447">
        <f>H98*(1+EIA_AEO_OilForecast_2026!G$16)</f>
        <v>5.1114302421518589</v>
      </c>
      <c r="J98" s="447">
        <f>I98*(1+EIA_AEO_OilForecast_2026!H$16)</f>
        <v>5.2475806549281341</v>
      </c>
      <c r="K98" s="447">
        <f>J98*(1+EIA_AEO_OilForecast_2026!I$16)</f>
        <v>5.1815532127669366</v>
      </c>
      <c r="L98" s="447">
        <f>K98*(1+EIA_AEO_OilForecast_2026!J$16)</f>
        <v>5.2359918614849947</v>
      </c>
      <c r="M98" s="447">
        <f>L98*(1+EIA_AEO_OilForecast_2026!K$16)</f>
        <v>5.3476863557889871</v>
      </c>
      <c r="N98" s="447">
        <f>M98*(1+EIA_AEO_OilForecast_2026!L$16)</f>
        <v>5.4511372512830523</v>
      </c>
      <c r="O98" s="447">
        <f>N98*(1+EIA_AEO_OilForecast_2026!M$16)</f>
        <v>5.4974584178735304</v>
      </c>
      <c r="P98" s="447">
        <f>O98*(1+EIA_AEO_OilForecast_2026!N$16)</f>
        <v>5.5725820559687769</v>
      </c>
      <c r="Q98" s="447">
        <f>P98*(1+EIA_AEO_OilForecast_2026!O$16)</f>
        <v>5.6523083485767014</v>
      </c>
      <c r="R98" s="447">
        <f>Q98*(1+EIA_AEO_OilForecast_2026!P$16)</f>
        <v>5.7205490780738133</v>
      </c>
      <c r="S98" s="447">
        <f>R98*(1+EIA_AEO_OilForecast_2026!Q$16)</f>
        <v>5.7574592002459388</v>
      </c>
      <c r="T98" s="447">
        <f>S98*(1+EIA_AEO_OilForecast_2026!R$16)</f>
        <v>5.8122722503098059</v>
      </c>
      <c r="U98" s="447">
        <f>T98*(1+EIA_AEO_OilForecast_2026!S$16)</f>
        <v>5.8864005739362417</v>
      </c>
      <c r="V98" s="447">
        <f>U98*(1+EIA_AEO_OilForecast_2026!T$16)</f>
        <v>5.9165095820358466</v>
      </c>
      <c r="W98" s="447">
        <f>V98*(1+EIA_AEO_OilForecast_2026!U$16)</f>
        <v>5.9865210219874285</v>
      </c>
      <c r="X98" s="447">
        <f>W98*(1+EIA_AEO_OilForecast_2026!V$16)</f>
        <v>6.0633483232018657</v>
      </c>
      <c r="Y98" s="447">
        <f>X98*(1+EIA_AEO_OilForecast_2026!W$16)</f>
        <v>6.2321355575550044</v>
      </c>
      <c r="Z98" s="447">
        <f>Y98*(1+EIA_AEO_OilForecast_2026!X$16)</f>
        <v>6.3296313280700272</v>
      </c>
      <c r="AA98" s="447">
        <f>Z98*(1+EIA_AEO_OilForecast_2026!Y$16)</f>
        <v>6.4255900867751867</v>
      </c>
      <c r="AB98" s="447">
        <f>AA98*(1+EIA_AEO_OilForecast_2026!Z$16)</f>
        <v>6.5289327556210761</v>
      </c>
      <c r="AC98" s="447">
        <f>AB98*(1+EIA_AEO_OilForecast_2026!AA$16)</f>
        <v>6.6097275345492958</v>
      </c>
      <c r="AD98" s="447">
        <f>AC98*(1+EIA_AEO_OilForecast_2026!AB$16)</f>
        <v>6.7369000512571384</v>
      </c>
      <c r="AE98" s="511">
        <f t="shared" si="44"/>
        <v>6.7369000512571384</v>
      </c>
      <c r="AF98" s="511">
        <f t="shared" si="44"/>
        <v>6.7369000512571384</v>
      </c>
      <c r="AG98" s="511">
        <f t="shared" si="44"/>
        <v>6.7369000512571384</v>
      </c>
      <c r="AH98" s="511">
        <f t="shared" si="44"/>
        <v>6.7369000512571384</v>
      </c>
      <c r="AI98" s="511">
        <f t="shared" si="44"/>
        <v>6.7369000512571384</v>
      </c>
      <c r="AJ98" s="511">
        <f t="shared" si="44"/>
        <v>6.7369000512571384</v>
      </c>
      <c r="AK98" s="511">
        <f t="shared" si="44"/>
        <v>6.7369000512571384</v>
      </c>
      <c r="AL98" s="511">
        <f t="shared" si="44"/>
        <v>6.7369000512571384</v>
      </c>
      <c r="AM98" s="511">
        <f t="shared" si="44"/>
        <v>6.7369000512571384</v>
      </c>
      <c r="AN98" s="511">
        <f t="shared" si="44"/>
        <v>6.7369000512571384</v>
      </c>
      <c r="AO98" s="511">
        <f t="shared" si="45"/>
        <v>6.7369000512571384</v>
      </c>
      <c r="AP98" s="511">
        <f t="shared" si="45"/>
        <v>6.7369000512571384</v>
      </c>
      <c r="AQ98" s="511">
        <f t="shared" si="45"/>
        <v>6.7369000512571384</v>
      </c>
      <c r="AR98" s="511">
        <f t="shared" si="45"/>
        <v>6.7369000512571384</v>
      </c>
      <c r="AS98" s="511">
        <f t="shared" si="45"/>
        <v>6.7369000512571384</v>
      </c>
      <c r="AT98" s="511">
        <f t="shared" si="45"/>
        <v>6.7369000512571384</v>
      </c>
      <c r="AU98" s="511">
        <f t="shared" si="45"/>
        <v>6.7369000512571384</v>
      </c>
      <c r="AV98" s="511">
        <f t="shared" si="45"/>
        <v>6.7369000512571384</v>
      </c>
      <c r="AW98" s="511">
        <f t="shared" si="45"/>
        <v>6.7369000512571384</v>
      </c>
      <c r="AX98" s="511">
        <f t="shared" si="45"/>
        <v>6.7369000512571384</v>
      </c>
      <c r="AY98" s="511">
        <f t="shared" si="46"/>
        <v>6.7369000512571384</v>
      </c>
      <c r="AZ98" s="511">
        <f t="shared" si="46"/>
        <v>6.7369000512571384</v>
      </c>
      <c r="BA98" s="511">
        <f t="shared" si="46"/>
        <v>6.7369000512571384</v>
      </c>
      <c r="BB98" s="511">
        <f t="shared" si="46"/>
        <v>6.7369000512571384</v>
      </c>
      <c r="BC98" s="511">
        <f t="shared" si="46"/>
        <v>6.7369000512571384</v>
      </c>
      <c r="BD98" s="511">
        <f t="shared" si="46"/>
        <v>6.7369000512571384</v>
      </c>
      <c r="BE98" s="511">
        <f t="shared" si="46"/>
        <v>6.7369000512571384</v>
      </c>
      <c r="BF98" s="511">
        <f t="shared" si="46"/>
        <v>6.7369000512571384</v>
      </c>
      <c r="BG98" s="511">
        <f t="shared" si="46"/>
        <v>6.7369000512571384</v>
      </c>
      <c r="BH98" s="511">
        <f t="shared" si="46"/>
        <v>6.7369000512571384</v>
      </c>
      <c r="BI98" s="511">
        <f t="shared" si="47"/>
        <v>6.7369000512571384</v>
      </c>
      <c r="BJ98" s="511">
        <f t="shared" si="47"/>
        <v>6.7369000512571384</v>
      </c>
      <c r="BK98" s="511">
        <f t="shared" si="47"/>
        <v>6.7369000512571384</v>
      </c>
      <c r="BL98" s="511">
        <f t="shared" si="47"/>
        <v>6.7369000512571384</v>
      </c>
      <c r="BM98" s="512">
        <f t="shared" si="47"/>
        <v>6.7369000512571384</v>
      </c>
      <c r="BN98" s="512">
        <f t="shared" si="47"/>
        <v>6.7369000512571384</v>
      </c>
      <c r="BO98" s="512">
        <f t="shared" si="47"/>
        <v>6.7369000512571384</v>
      </c>
      <c r="BP98" s="512">
        <f t="shared" si="47"/>
        <v>6.7369000512571384</v>
      </c>
      <c r="BQ98" s="512">
        <f t="shared" si="47"/>
        <v>6.7369000512571384</v>
      </c>
      <c r="BR98" s="512">
        <f t="shared" si="47"/>
        <v>6.7369000512571384</v>
      </c>
    </row>
    <row r="99" spans="1:70" s="2" customFormat="1">
      <c r="A99" s="448">
        <v>0</v>
      </c>
      <c r="B99" s="494" t="s">
        <v>590</v>
      </c>
      <c r="C99" s="492" t="s">
        <v>591</v>
      </c>
      <c r="D99" s="492" t="s">
        <v>445</v>
      </c>
      <c r="E99" s="500">
        <v>4.83</v>
      </c>
      <c r="F99" s="445">
        <f>E99*(1+EIA_AEO_OilForecast_2026!D$16)</f>
        <v>3.6985760366284746</v>
      </c>
      <c r="G99" s="445">
        <f>F99*(1+EIA_AEO_OilForecast_2026!E$16)</f>
        <v>4.2086982409882925</v>
      </c>
      <c r="H99" s="445">
        <f>G99*(1+EIA_AEO_OilForecast_2026!F$16)</f>
        <v>4.5100758293389287</v>
      </c>
      <c r="I99" s="445">
        <f>H99*(1+EIA_AEO_OilForecast_2026!G$16)</f>
        <v>4.7025158227797101</v>
      </c>
      <c r="J99" s="445">
        <f>I99*(1+EIA_AEO_OilForecast_2026!H$16)</f>
        <v>4.8277742025338828</v>
      </c>
      <c r="K99" s="445">
        <f>J99*(1+EIA_AEO_OilForecast_2026!I$16)</f>
        <v>4.7670289557455812</v>
      </c>
      <c r="L99" s="445">
        <f>K99*(1+EIA_AEO_OilForecast_2026!J$16)</f>
        <v>4.8171125125661947</v>
      </c>
      <c r="M99" s="445">
        <f>L99*(1+EIA_AEO_OilForecast_2026!K$16)</f>
        <v>4.9198714473258676</v>
      </c>
      <c r="N99" s="445">
        <f>M99*(1+EIA_AEO_OilForecast_2026!L$16)</f>
        <v>5.0150462711804078</v>
      </c>
      <c r="O99" s="445">
        <f>N99*(1+EIA_AEO_OilForecast_2026!M$16)</f>
        <v>5.0576617444436476</v>
      </c>
      <c r="P99" s="445">
        <f>O99*(1+EIA_AEO_OilForecast_2026!N$16)</f>
        <v>5.1267754914912738</v>
      </c>
      <c r="Q99" s="445">
        <f>P99*(1+EIA_AEO_OilForecast_2026!O$16)</f>
        <v>5.2001236806905649</v>
      </c>
      <c r="R99" s="445">
        <f>Q99*(1+EIA_AEO_OilForecast_2026!P$16)</f>
        <v>5.2629051518279084</v>
      </c>
      <c r="S99" s="445">
        <f>R99*(1+EIA_AEO_OilForecast_2026!Q$16)</f>
        <v>5.2968624642262636</v>
      </c>
      <c r="T99" s="445">
        <f>S99*(1+EIA_AEO_OilForecast_2026!R$16)</f>
        <v>5.3472904702850217</v>
      </c>
      <c r="U99" s="445">
        <f>T99*(1+EIA_AEO_OilForecast_2026!S$16)</f>
        <v>5.4154885280213421</v>
      </c>
      <c r="V99" s="445">
        <f>U99*(1+EIA_AEO_OilForecast_2026!T$16)</f>
        <v>5.4431888154729782</v>
      </c>
      <c r="W99" s="445">
        <f>V99*(1+EIA_AEO_OilForecast_2026!U$16)</f>
        <v>5.5075993402284329</v>
      </c>
      <c r="X99" s="445">
        <f>W99*(1+EIA_AEO_OilForecast_2026!V$16)</f>
        <v>5.5782804573457145</v>
      </c>
      <c r="Y99" s="445">
        <f>X99*(1+EIA_AEO_OilForecast_2026!W$16)</f>
        <v>5.733564712950602</v>
      </c>
      <c r="Z99" s="445">
        <f>Y99*(1+EIA_AEO_OilForecast_2026!X$16)</f>
        <v>5.8232608218244231</v>
      </c>
      <c r="AA99" s="445">
        <f>Z99*(1+EIA_AEO_OilForecast_2026!Y$16)</f>
        <v>5.9115428798331697</v>
      </c>
      <c r="AB99" s="445">
        <f>AA99*(1+EIA_AEO_OilForecast_2026!Z$16)</f>
        <v>6.0066181351713883</v>
      </c>
      <c r="AC99" s="445">
        <f>AB99*(1+EIA_AEO_OilForecast_2026!AA$16)</f>
        <v>6.0809493317853507</v>
      </c>
      <c r="AD99" s="445">
        <f>AC99*(1+EIA_AEO_OilForecast_2026!AB$16)</f>
        <v>6.1979480471565651</v>
      </c>
      <c r="AE99" s="509">
        <f t="shared" si="44"/>
        <v>6.1979480471565651</v>
      </c>
      <c r="AF99" s="509">
        <f t="shared" si="44"/>
        <v>6.1979480471565651</v>
      </c>
      <c r="AG99" s="509">
        <f t="shared" si="44"/>
        <v>6.1979480471565651</v>
      </c>
      <c r="AH99" s="509">
        <f t="shared" si="44"/>
        <v>6.1979480471565651</v>
      </c>
      <c r="AI99" s="509">
        <f t="shared" si="44"/>
        <v>6.1979480471565651</v>
      </c>
      <c r="AJ99" s="509">
        <f t="shared" si="44"/>
        <v>6.1979480471565651</v>
      </c>
      <c r="AK99" s="509">
        <f t="shared" si="44"/>
        <v>6.1979480471565651</v>
      </c>
      <c r="AL99" s="509">
        <f t="shared" si="44"/>
        <v>6.1979480471565651</v>
      </c>
      <c r="AM99" s="509">
        <f t="shared" si="44"/>
        <v>6.1979480471565651</v>
      </c>
      <c r="AN99" s="509">
        <f t="shared" si="44"/>
        <v>6.1979480471565651</v>
      </c>
      <c r="AO99" s="509">
        <f t="shared" si="45"/>
        <v>6.1979480471565651</v>
      </c>
      <c r="AP99" s="509">
        <f t="shared" si="45"/>
        <v>6.1979480471565651</v>
      </c>
      <c r="AQ99" s="509">
        <f t="shared" si="45"/>
        <v>6.1979480471565651</v>
      </c>
      <c r="AR99" s="509">
        <f t="shared" si="45"/>
        <v>6.1979480471565651</v>
      </c>
      <c r="AS99" s="509">
        <f t="shared" si="45"/>
        <v>6.1979480471565651</v>
      </c>
      <c r="AT99" s="509">
        <f t="shared" si="45"/>
        <v>6.1979480471565651</v>
      </c>
      <c r="AU99" s="509">
        <f t="shared" si="45"/>
        <v>6.1979480471565651</v>
      </c>
      <c r="AV99" s="509">
        <f t="shared" si="45"/>
        <v>6.1979480471565651</v>
      </c>
      <c r="AW99" s="509">
        <f t="shared" si="45"/>
        <v>6.1979480471565651</v>
      </c>
      <c r="AX99" s="509">
        <f t="shared" si="45"/>
        <v>6.1979480471565651</v>
      </c>
      <c r="AY99" s="509">
        <f t="shared" si="46"/>
        <v>6.1979480471565651</v>
      </c>
      <c r="AZ99" s="509">
        <f t="shared" si="46"/>
        <v>6.1979480471565651</v>
      </c>
      <c r="BA99" s="509">
        <f t="shared" si="46"/>
        <v>6.1979480471565651</v>
      </c>
      <c r="BB99" s="509">
        <f t="shared" si="46"/>
        <v>6.1979480471565651</v>
      </c>
      <c r="BC99" s="509">
        <f t="shared" si="46"/>
        <v>6.1979480471565651</v>
      </c>
      <c r="BD99" s="509">
        <f t="shared" si="46"/>
        <v>6.1979480471565651</v>
      </c>
      <c r="BE99" s="509">
        <f t="shared" si="46"/>
        <v>6.1979480471565651</v>
      </c>
      <c r="BF99" s="509">
        <f t="shared" si="46"/>
        <v>6.1979480471565651</v>
      </c>
      <c r="BG99" s="509">
        <f t="shared" si="46"/>
        <v>6.1979480471565651</v>
      </c>
      <c r="BH99" s="509">
        <f t="shared" si="46"/>
        <v>6.1979480471565651</v>
      </c>
      <c r="BI99" s="509">
        <f t="shared" si="47"/>
        <v>6.1979480471565651</v>
      </c>
      <c r="BJ99" s="509">
        <f t="shared" si="47"/>
        <v>6.1979480471565651</v>
      </c>
      <c r="BK99" s="509">
        <f t="shared" si="47"/>
        <v>6.1979480471565651</v>
      </c>
      <c r="BL99" s="509">
        <f t="shared" si="47"/>
        <v>6.1979480471565651</v>
      </c>
      <c r="BM99" s="510">
        <f t="shared" si="47"/>
        <v>6.1979480471565651</v>
      </c>
      <c r="BN99" s="510">
        <f t="shared" si="47"/>
        <v>6.1979480471565651</v>
      </c>
      <c r="BO99" s="510">
        <f t="shared" si="47"/>
        <v>6.1979480471565651</v>
      </c>
      <c r="BP99" s="510">
        <f t="shared" si="47"/>
        <v>6.1979480471565651</v>
      </c>
      <c r="BQ99" s="510">
        <f t="shared" si="47"/>
        <v>6.1979480471565651</v>
      </c>
      <c r="BR99" s="510">
        <f t="shared" si="47"/>
        <v>6.1979480471565651</v>
      </c>
    </row>
    <row r="100" spans="1:70" s="2" customFormat="1">
      <c r="A100" s="446">
        <v>0</v>
      </c>
      <c r="B100" s="493" t="s">
        <v>593</v>
      </c>
      <c r="C100" s="491" t="s">
        <v>594</v>
      </c>
      <c r="D100" s="491" t="s">
        <v>445</v>
      </c>
      <c r="E100" s="501">
        <v>5.08</v>
      </c>
      <c r="F100" s="447">
        <f>E100*(1+EIA_AEO_OilForecast_2026!D$16)</f>
        <v>3.8900137196837785</v>
      </c>
      <c r="G100" s="447">
        <f>F100*(1+EIA_AEO_OilForecast_2026!E$16)</f>
        <v>4.4265397648489699</v>
      </c>
      <c r="H100" s="447">
        <f>G100*(1+EIA_AEO_OilForecast_2026!F$16)</f>
        <v>4.7435166072550219</v>
      </c>
      <c r="I100" s="447">
        <f>H100*(1+EIA_AEO_OilForecast_2026!G$16)</f>
        <v>4.9459172628821788</v>
      </c>
      <c r="J100" s="447">
        <f>I100*(1+EIA_AEO_OilForecast_2026!H$16)</f>
        <v>5.0776589956256979</v>
      </c>
      <c r="K100" s="447">
        <f>J100*(1+EIA_AEO_OilForecast_2026!I$16)</f>
        <v>5.0137695849249582</v>
      </c>
      <c r="L100" s="447">
        <f>K100*(1+EIA_AEO_OilForecast_2026!J$16)</f>
        <v>5.0664454583511933</v>
      </c>
      <c r="M100" s="447">
        <f>L100*(1+EIA_AEO_OilForecast_2026!K$16)</f>
        <v>5.1745231785539136</v>
      </c>
      <c r="N100" s="447">
        <f>M100*(1+EIA_AEO_OilForecast_2026!L$16)</f>
        <v>5.2746242355272184</v>
      </c>
      <c r="O100" s="447">
        <f>N100*(1+EIA_AEO_OilForecast_2026!M$16)</f>
        <v>5.3194454786281007</v>
      </c>
      <c r="P100" s="447">
        <f>O100*(1+EIA_AEO_OilForecast_2026!N$16)</f>
        <v>5.3921365417755007</v>
      </c>
      <c r="Q100" s="447">
        <f>P100*(1+EIA_AEO_OilForecast_2026!O$16)</f>
        <v>5.4692812210989787</v>
      </c>
      <c r="R100" s="447">
        <f>Q100*(1+EIA_AEO_OilForecast_2026!P$16)</f>
        <v>5.5353122507838037</v>
      </c>
      <c r="S100" s="447">
        <f>R100*(1+EIA_AEO_OilForecast_2026!Q$16)</f>
        <v>5.5710271880474984</v>
      </c>
      <c r="T100" s="447">
        <f>S100*(1+EIA_AEO_OilForecast_2026!R$16)</f>
        <v>5.6240653393473927</v>
      </c>
      <c r="U100" s="447">
        <f>T100*(1+EIA_AEO_OilForecast_2026!S$16)</f>
        <v>5.6957933172564008</v>
      </c>
      <c r="V100" s="447">
        <f>U100*(1+EIA_AEO_OilForecast_2026!T$16)</f>
        <v>5.7249273669984948</v>
      </c>
      <c r="W100" s="447">
        <f>V100*(1+EIA_AEO_OilForecast_2026!U$16)</f>
        <v>5.7926717698468826</v>
      </c>
      <c r="X100" s="447">
        <f>W100*(1+EIA_AEO_OilForecast_2026!V$16)</f>
        <v>5.867011329879138</v>
      </c>
      <c r="Y100" s="447">
        <f>X100*(1+EIA_AEO_OilForecast_2026!W$16)</f>
        <v>6.0303330728341749</v>
      </c>
      <c r="Z100" s="447">
        <f>Y100*(1+EIA_AEO_OilForecast_2026!X$16)</f>
        <v>6.1246718374468063</v>
      </c>
      <c r="AA100" s="447">
        <f>Z100*(1+EIA_AEO_OilForecast_2026!Y$16)</f>
        <v>6.2175233601557984</v>
      </c>
      <c r="AB100" s="447">
        <f>AA100*(1+EIA_AEO_OilForecast_2026!Z$16)</f>
        <v>6.3175196949628685</v>
      </c>
      <c r="AC100" s="447">
        <f>AB100*(1+EIA_AEO_OilForecast_2026!AA$16)</f>
        <v>6.395698262001984</v>
      </c>
      <c r="AD100" s="447">
        <f>AC100*(1+EIA_AEO_OilForecast_2026!AB$16)</f>
        <v>6.5187528115021438</v>
      </c>
      <c r="AE100" s="511">
        <f t="shared" si="44"/>
        <v>6.5187528115021438</v>
      </c>
      <c r="AF100" s="511">
        <f t="shared" si="44"/>
        <v>6.5187528115021438</v>
      </c>
      <c r="AG100" s="511">
        <f t="shared" si="44"/>
        <v>6.5187528115021438</v>
      </c>
      <c r="AH100" s="511">
        <f t="shared" si="44"/>
        <v>6.5187528115021438</v>
      </c>
      <c r="AI100" s="511">
        <f t="shared" si="44"/>
        <v>6.5187528115021438</v>
      </c>
      <c r="AJ100" s="511">
        <f t="shared" si="44"/>
        <v>6.5187528115021438</v>
      </c>
      <c r="AK100" s="511">
        <f t="shared" si="44"/>
        <v>6.5187528115021438</v>
      </c>
      <c r="AL100" s="511">
        <f t="shared" si="44"/>
        <v>6.5187528115021438</v>
      </c>
      <c r="AM100" s="511">
        <f t="shared" si="44"/>
        <v>6.5187528115021438</v>
      </c>
      <c r="AN100" s="511">
        <f t="shared" si="44"/>
        <v>6.5187528115021438</v>
      </c>
      <c r="AO100" s="511">
        <f t="shared" si="45"/>
        <v>6.5187528115021438</v>
      </c>
      <c r="AP100" s="511">
        <f t="shared" si="45"/>
        <v>6.5187528115021438</v>
      </c>
      <c r="AQ100" s="511">
        <f t="shared" si="45"/>
        <v>6.5187528115021438</v>
      </c>
      <c r="AR100" s="511">
        <f t="shared" si="45"/>
        <v>6.5187528115021438</v>
      </c>
      <c r="AS100" s="511">
        <f t="shared" si="45"/>
        <v>6.5187528115021438</v>
      </c>
      <c r="AT100" s="511">
        <f t="shared" si="45"/>
        <v>6.5187528115021438</v>
      </c>
      <c r="AU100" s="511">
        <f t="shared" si="45"/>
        <v>6.5187528115021438</v>
      </c>
      <c r="AV100" s="511">
        <f t="shared" si="45"/>
        <v>6.5187528115021438</v>
      </c>
      <c r="AW100" s="511">
        <f t="shared" si="45"/>
        <v>6.5187528115021438</v>
      </c>
      <c r="AX100" s="511">
        <f t="shared" si="45"/>
        <v>6.5187528115021438</v>
      </c>
      <c r="AY100" s="511">
        <f t="shared" si="46"/>
        <v>6.5187528115021438</v>
      </c>
      <c r="AZ100" s="511">
        <f t="shared" si="46"/>
        <v>6.5187528115021438</v>
      </c>
      <c r="BA100" s="511">
        <f t="shared" si="46"/>
        <v>6.5187528115021438</v>
      </c>
      <c r="BB100" s="511">
        <f t="shared" si="46"/>
        <v>6.5187528115021438</v>
      </c>
      <c r="BC100" s="511">
        <f t="shared" si="46"/>
        <v>6.5187528115021438</v>
      </c>
      <c r="BD100" s="511">
        <f t="shared" si="46"/>
        <v>6.5187528115021438</v>
      </c>
      <c r="BE100" s="511">
        <f t="shared" si="46"/>
        <v>6.5187528115021438</v>
      </c>
      <c r="BF100" s="511">
        <f t="shared" si="46"/>
        <v>6.5187528115021438</v>
      </c>
      <c r="BG100" s="511">
        <f t="shared" si="46"/>
        <v>6.5187528115021438</v>
      </c>
      <c r="BH100" s="511">
        <f t="shared" si="46"/>
        <v>6.5187528115021438</v>
      </c>
      <c r="BI100" s="511">
        <f t="shared" si="47"/>
        <v>6.5187528115021438</v>
      </c>
      <c r="BJ100" s="511">
        <f t="shared" si="47"/>
        <v>6.5187528115021438</v>
      </c>
      <c r="BK100" s="511">
        <f t="shared" si="47"/>
        <v>6.5187528115021438</v>
      </c>
      <c r="BL100" s="511">
        <f t="shared" si="47"/>
        <v>6.5187528115021438</v>
      </c>
      <c r="BM100" s="512">
        <f t="shared" si="47"/>
        <v>6.5187528115021438</v>
      </c>
      <c r="BN100" s="512">
        <f t="shared" si="47"/>
        <v>6.5187528115021438</v>
      </c>
      <c r="BO100" s="512">
        <f t="shared" si="47"/>
        <v>6.5187528115021438</v>
      </c>
      <c r="BP100" s="512">
        <f t="shared" si="47"/>
        <v>6.5187528115021438</v>
      </c>
      <c r="BQ100" s="512">
        <f t="shared" si="47"/>
        <v>6.5187528115021438</v>
      </c>
      <c r="BR100" s="512">
        <f t="shared" si="47"/>
        <v>6.5187528115021438</v>
      </c>
    </row>
    <row r="101" spans="1:70" s="2" customFormat="1">
      <c r="A101" s="448">
        <v>0</v>
      </c>
      <c r="B101" s="494" t="s">
        <v>595</v>
      </c>
      <c r="C101" s="492" t="s">
        <v>596</v>
      </c>
      <c r="D101" s="492" t="s">
        <v>445</v>
      </c>
      <c r="E101" s="500">
        <v>3.22</v>
      </c>
      <c r="F101" s="445">
        <f>E101*(1+EIA_AEO_OilForecast_2026!D$16)</f>
        <v>2.4657173577523164</v>
      </c>
      <c r="G101" s="445">
        <f>F101*(1+EIA_AEO_OilForecast_2026!E$16)</f>
        <v>2.8057988273255283</v>
      </c>
      <c r="H101" s="445">
        <f>G101*(1+EIA_AEO_OilForecast_2026!F$16)</f>
        <v>3.0067172195592859</v>
      </c>
      <c r="I101" s="445">
        <f>H101*(1+EIA_AEO_OilForecast_2026!G$16)</f>
        <v>3.1350105485198068</v>
      </c>
      <c r="J101" s="445">
        <f>I101*(1+EIA_AEO_OilForecast_2026!H$16)</f>
        <v>3.2185161350225888</v>
      </c>
      <c r="K101" s="445">
        <f>J101*(1+EIA_AEO_OilForecast_2026!I$16)</f>
        <v>3.1780193038303879</v>
      </c>
      <c r="L101" s="445">
        <f>K101*(1+EIA_AEO_OilForecast_2026!J$16)</f>
        <v>3.211408341710797</v>
      </c>
      <c r="M101" s="445">
        <f>L101*(1+EIA_AEO_OilForecast_2026!K$16)</f>
        <v>3.2799142982172458</v>
      </c>
      <c r="N101" s="445">
        <f>M101*(1+EIA_AEO_OilForecast_2026!L$16)</f>
        <v>3.343364180786939</v>
      </c>
      <c r="O101" s="445">
        <f>N101*(1+EIA_AEO_OilForecast_2026!M$16)</f>
        <v>3.3717744962957656</v>
      </c>
      <c r="P101" s="445">
        <f>O101*(1+EIA_AEO_OilForecast_2026!N$16)</f>
        <v>3.4178503276608501</v>
      </c>
      <c r="Q101" s="445">
        <f>P101*(1+EIA_AEO_OilForecast_2026!O$16)</f>
        <v>3.4667491204603773</v>
      </c>
      <c r="R101" s="445">
        <f>Q101*(1+EIA_AEO_OilForecast_2026!P$16)</f>
        <v>3.5086034345519392</v>
      </c>
      <c r="S101" s="445">
        <f>R101*(1+EIA_AEO_OilForecast_2026!Q$16)</f>
        <v>3.5312416428175095</v>
      </c>
      <c r="T101" s="445">
        <f>S101*(1+EIA_AEO_OilForecast_2026!R$16)</f>
        <v>3.5648603135233481</v>
      </c>
      <c r="U101" s="445">
        <f>T101*(1+EIA_AEO_OilForecast_2026!S$16)</f>
        <v>3.6103256853475618</v>
      </c>
      <c r="V101" s="445">
        <f>U101*(1+EIA_AEO_OilForecast_2026!T$16)</f>
        <v>3.628792543648653</v>
      </c>
      <c r="W101" s="445">
        <f>V101*(1+EIA_AEO_OilForecast_2026!U$16)</f>
        <v>3.6717328934856228</v>
      </c>
      <c r="X101" s="445">
        <f>W101*(1+EIA_AEO_OilForecast_2026!V$16)</f>
        <v>3.7188536382304775</v>
      </c>
      <c r="Y101" s="445">
        <f>X101*(1+EIA_AEO_OilForecast_2026!W$16)</f>
        <v>3.8223764753004028</v>
      </c>
      <c r="Z101" s="445">
        <f>Y101*(1+EIA_AEO_OilForecast_2026!X$16)</f>
        <v>3.8821738812162838</v>
      </c>
      <c r="AA101" s="445">
        <f>Z101*(1+EIA_AEO_OilForecast_2026!Y$16)</f>
        <v>3.9410285865554484</v>
      </c>
      <c r="AB101" s="445">
        <f>AA101*(1+EIA_AEO_OilForecast_2026!Z$16)</f>
        <v>4.0044120901142604</v>
      </c>
      <c r="AC101" s="445">
        <f>AB101*(1+EIA_AEO_OilForecast_2026!AA$16)</f>
        <v>4.053966221190235</v>
      </c>
      <c r="AD101" s="445">
        <f>AC101*(1+EIA_AEO_OilForecast_2026!AB$16)</f>
        <v>4.1319653647710446</v>
      </c>
      <c r="AE101" s="509">
        <f t="shared" si="44"/>
        <v>4.1319653647710446</v>
      </c>
      <c r="AF101" s="509">
        <f t="shared" si="44"/>
        <v>4.1319653647710446</v>
      </c>
      <c r="AG101" s="509">
        <f t="shared" si="44"/>
        <v>4.1319653647710446</v>
      </c>
      <c r="AH101" s="509">
        <f t="shared" si="44"/>
        <v>4.1319653647710446</v>
      </c>
      <c r="AI101" s="509">
        <f t="shared" si="44"/>
        <v>4.1319653647710446</v>
      </c>
      <c r="AJ101" s="509">
        <f t="shared" si="44"/>
        <v>4.1319653647710446</v>
      </c>
      <c r="AK101" s="509">
        <f t="shared" si="44"/>
        <v>4.1319653647710446</v>
      </c>
      <c r="AL101" s="509">
        <f t="shared" si="44"/>
        <v>4.1319653647710446</v>
      </c>
      <c r="AM101" s="509">
        <f t="shared" si="44"/>
        <v>4.1319653647710446</v>
      </c>
      <c r="AN101" s="509">
        <f t="shared" si="44"/>
        <v>4.1319653647710446</v>
      </c>
      <c r="AO101" s="509">
        <f t="shared" si="45"/>
        <v>4.1319653647710446</v>
      </c>
      <c r="AP101" s="509">
        <f t="shared" si="45"/>
        <v>4.1319653647710446</v>
      </c>
      <c r="AQ101" s="509">
        <f t="shared" si="45"/>
        <v>4.1319653647710446</v>
      </c>
      <c r="AR101" s="509">
        <f t="shared" si="45"/>
        <v>4.1319653647710446</v>
      </c>
      <c r="AS101" s="509">
        <f t="shared" si="45"/>
        <v>4.1319653647710446</v>
      </c>
      <c r="AT101" s="509">
        <f t="shared" si="45"/>
        <v>4.1319653647710446</v>
      </c>
      <c r="AU101" s="509">
        <f t="shared" si="45"/>
        <v>4.1319653647710446</v>
      </c>
      <c r="AV101" s="509">
        <f t="shared" si="45"/>
        <v>4.1319653647710446</v>
      </c>
      <c r="AW101" s="509">
        <f t="shared" si="45"/>
        <v>4.1319653647710446</v>
      </c>
      <c r="AX101" s="509">
        <f t="shared" si="45"/>
        <v>4.1319653647710446</v>
      </c>
      <c r="AY101" s="509">
        <f t="shared" si="46"/>
        <v>4.1319653647710446</v>
      </c>
      <c r="AZ101" s="509">
        <f t="shared" si="46"/>
        <v>4.1319653647710446</v>
      </c>
      <c r="BA101" s="509">
        <f t="shared" si="46"/>
        <v>4.1319653647710446</v>
      </c>
      <c r="BB101" s="509">
        <f t="shared" si="46"/>
        <v>4.1319653647710446</v>
      </c>
      <c r="BC101" s="509">
        <f t="shared" si="46"/>
        <v>4.1319653647710446</v>
      </c>
      <c r="BD101" s="509">
        <f t="shared" si="46"/>
        <v>4.1319653647710446</v>
      </c>
      <c r="BE101" s="509">
        <f t="shared" si="46"/>
        <v>4.1319653647710446</v>
      </c>
      <c r="BF101" s="509">
        <f t="shared" si="46"/>
        <v>4.1319653647710446</v>
      </c>
      <c r="BG101" s="509">
        <f t="shared" si="46"/>
        <v>4.1319653647710446</v>
      </c>
      <c r="BH101" s="509">
        <f t="shared" si="46"/>
        <v>4.1319653647710446</v>
      </c>
      <c r="BI101" s="509">
        <f t="shared" si="47"/>
        <v>4.1319653647710446</v>
      </c>
      <c r="BJ101" s="509">
        <f t="shared" si="47"/>
        <v>4.1319653647710446</v>
      </c>
      <c r="BK101" s="509">
        <f t="shared" si="47"/>
        <v>4.1319653647710446</v>
      </c>
      <c r="BL101" s="509">
        <f t="shared" si="47"/>
        <v>4.1319653647710446</v>
      </c>
      <c r="BM101" s="510">
        <f t="shared" si="47"/>
        <v>4.1319653647710446</v>
      </c>
      <c r="BN101" s="510">
        <f t="shared" si="47"/>
        <v>4.1319653647710446</v>
      </c>
      <c r="BO101" s="510">
        <f t="shared" si="47"/>
        <v>4.1319653647710446</v>
      </c>
      <c r="BP101" s="510">
        <f t="shared" si="47"/>
        <v>4.1319653647710446</v>
      </c>
      <c r="BQ101" s="510">
        <f t="shared" si="47"/>
        <v>4.1319653647710446</v>
      </c>
      <c r="BR101" s="510">
        <f t="shared" si="47"/>
        <v>4.1319653647710446</v>
      </c>
    </row>
    <row r="102" spans="1:70" s="2" customFormat="1">
      <c r="A102" s="446">
        <v>0</v>
      </c>
      <c r="B102" s="493" t="s">
        <v>597</v>
      </c>
      <c r="C102" s="491" t="s">
        <v>598</v>
      </c>
      <c r="D102" s="491" t="s">
        <v>559</v>
      </c>
      <c r="E102" s="501">
        <v>5.85</v>
      </c>
      <c r="F102" s="447">
        <f>E102*(1+EIA_AEO_OilForecast_2026!D$16)</f>
        <v>4.4796417834941149</v>
      </c>
      <c r="G102" s="447">
        <f>F102*(1+EIA_AEO_OilForecast_2026!E$16)</f>
        <v>5.0974916583398571</v>
      </c>
      <c r="H102" s="447">
        <f>G102*(1+EIA_AEO_OilForecast_2026!F$16)</f>
        <v>5.4625142032365908</v>
      </c>
      <c r="I102" s="447">
        <f>H102*(1+EIA_AEO_OilForecast_2026!G$16)</f>
        <v>5.6955936983977855</v>
      </c>
      <c r="J102" s="447">
        <f>I102*(1+EIA_AEO_OilForecast_2026!H$16)</f>
        <v>5.8473041583484919</v>
      </c>
      <c r="K102" s="447">
        <f>J102*(1+EIA_AEO_OilForecast_2026!I$16)</f>
        <v>5.7737307227974437</v>
      </c>
      <c r="L102" s="447">
        <f>K102*(1+EIA_AEO_OilForecast_2026!J$16)</f>
        <v>5.8343909313689943</v>
      </c>
      <c r="M102" s="447">
        <f>L102*(1+EIA_AEO_OilForecast_2026!K$16)</f>
        <v>5.9588505107363003</v>
      </c>
      <c r="N102" s="447">
        <f>M102*(1+EIA_AEO_OilForecast_2026!L$16)</f>
        <v>6.0741243657154014</v>
      </c>
      <c r="O102" s="447">
        <f>N102*(1+EIA_AEO_OilForecast_2026!M$16)</f>
        <v>6.1257393799162205</v>
      </c>
      <c r="P102" s="447">
        <f>O102*(1+EIA_AEO_OilForecast_2026!N$16)</f>
        <v>6.2094485766509235</v>
      </c>
      <c r="Q102" s="447">
        <f>P102*(1+EIA_AEO_OilForecast_2026!O$16)</f>
        <v>6.2982864455568972</v>
      </c>
      <c r="R102" s="447">
        <f>Q102*(1+EIA_AEO_OilForecast_2026!P$16)</f>
        <v>6.3743261155679649</v>
      </c>
      <c r="S102" s="447">
        <f>R102*(1+EIA_AEO_OilForecast_2026!Q$16)</f>
        <v>6.4154545374169043</v>
      </c>
      <c r="T102" s="447">
        <f>S102*(1+EIA_AEO_OilForecast_2026!R$16)</f>
        <v>6.4765319360594988</v>
      </c>
      <c r="U102" s="447">
        <f>T102*(1+EIA_AEO_OilForecast_2026!S$16)</f>
        <v>6.559132068100384</v>
      </c>
      <c r="V102" s="447">
        <f>U102*(1+EIA_AEO_OilForecast_2026!T$16)</f>
        <v>6.5926821056970866</v>
      </c>
      <c r="W102" s="447">
        <f>V102*(1+EIA_AEO_OilForecast_2026!U$16)</f>
        <v>6.6706948530717058</v>
      </c>
      <c r="X102" s="447">
        <f>W102*(1+EIA_AEO_OilForecast_2026!V$16)</f>
        <v>6.756302417282078</v>
      </c>
      <c r="Y102" s="447">
        <f>X102*(1+EIA_AEO_OilForecast_2026!W$16)</f>
        <v>6.9443796212755755</v>
      </c>
      <c r="Z102" s="447">
        <f>Y102*(1+EIA_AEO_OilForecast_2026!X$16)</f>
        <v>7.0530177655637436</v>
      </c>
      <c r="AA102" s="447">
        <f>Z102*(1+EIA_AEO_OilForecast_2026!Y$16)</f>
        <v>7.1599432395494933</v>
      </c>
      <c r="AB102" s="447">
        <f>AA102*(1+EIA_AEO_OilForecast_2026!Z$16)</f>
        <v>7.2750964991206279</v>
      </c>
      <c r="AC102" s="447">
        <f>AB102*(1+EIA_AEO_OilForecast_2026!AA$16)</f>
        <v>7.3651249670692156</v>
      </c>
      <c r="AD102" s="447">
        <f>AC102*(1+EIA_AEO_OilForecast_2026!AB$16)</f>
        <v>7.5068314856865257</v>
      </c>
      <c r="AE102" s="511">
        <f t="shared" ref="AE102:AN111" si="48">$AD102</f>
        <v>7.5068314856865257</v>
      </c>
      <c r="AF102" s="511">
        <f t="shared" si="48"/>
        <v>7.5068314856865257</v>
      </c>
      <c r="AG102" s="511">
        <f t="shared" si="48"/>
        <v>7.5068314856865257</v>
      </c>
      <c r="AH102" s="511">
        <f t="shared" si="48"/>
        <v>7.5068314856865257</v>
      </c>
      <c r="AI102" s="511">
        <f t="shared" si="48"/>
        <v>7.5068314856865257</v>
      </c>
      <c r="AJ102" s="511">
        <f t="shared" si="48"/>
        <v>7.5068314856865257</v>
      </c>
      <c r="AK102" s="511">
        <f t="shared" si="48"/>
        <v>7.5068314856865257</v>
      </c>
      <c r="AL102" s="511">
        <f t="shared" si="48"/>
        <v>7.5068314856865257</v>
      </c>
      <c r="AM102" s="511">
        <f t="shared" si="48"/>
        <v>7.5068314856865257</v>
      </c>
      <c r="AN102" s="511">
        <f t="shared" si="48"/>
        <v>7.5068314856865257</v>
      </c>
      <c r="AO102" s="511">
        <f t="shared" ref="AO102:AX111" si="49">$AD102</f>
        <v>7.5068314856865257</v>
      </c>
      <c r="AP102" s="511">
        <f t="shared" si="49"/>
        <v>7.5068314856865257</v>
      </c>
      <c r="AQ102" s="511">
        <f t="shared" si="49"/>
        <v>7.5068314856865257</v>
      </c>
      <c r="AR102" s="511">
        <f t="shared" si="49"/>
        <v>7.5068314856865257</v>
      </c>
      <c r="AS102" s="511">
        <f t="shared" si="49"/>
        <v>7.5068314856865257</v>
      </c>
      <c r="AT102" s="511">
        <f t="shared" si="49"/>
        <v>7.5068314856865257</v>
      </c>
      <c r="AU102" s="511">
        <f t="shared" si="49"/>
        <v>7.5068314856865257</v>
      </c>
      <c r="AV102" s="511">
        <f t="shared" si="49"/>
        <v>7.5068314856865257</v>
      </c>
      <c r="AW102" s="511">
        <f t="shared" si="49"/>
        <v>7.5068314856865257</v>
      </c>
      <c r="AX102" s="511">
        <f t="shared" si="49"/>
        <v>7.5068314856865257</v>
      </c>
      <c r="AY102" s="511">
        <f t="shared" ref="AY102:BH111" si="50">$AD102</f>
        <v>7.5068314856865257</v>
      </c>
      <c r="AZ102" s="511">
        <f t="shared" si="50"/>
        <v>7.5068314856865257</v>
      </c>
      <c r="BA102" s="511">
        <f t="shared" si="50"/>
        <v>7.5068314856865257</v>
      </c>
      <c r="BB102" s="511">
        <f t="shared" si="50"/>
        <v>7.5068314856865257</v>
      </c>
      <c r="BC102" s="511">
        <f t="shared" si="50"/>
        <v>7.5068314856865257</v>
      </c>
      <c r="BD102" s="511">
        <f t="shared" si="50"/>
        <v>7.5068314856865257</v>
      </c>
      <c r="BE102" s="511">
        <f t="shared" si="50"/>
        <v>7.5068314856865257</v>
      </c>
      <c r="BF102" s="511">
        <f t="shared" si="50"/>
        <v>7.5068314856865257</v>
      </c>
      <c r="BG102" s="511">
        <f t="shared" si="50"/>
        <v>7.5068314856865257</v>
      </c>
      <c r="BH102" s="511">
        <f t="shared" si="50"/>
        <v>7.5068314856865257</v>
      </c>
      <c r="BI102" s="511">
        <f t="shared" ref="BI102:BR111" si="51">$AD102</f>
        <v>7.5068314856865257</v>
      </c>
      <c r="BJ102" s="511">
        <f t="shared" si="51"/>
        <v>7.5068314856865257</v>
      </c>
      <c r="BK102" s="511">
        <f t="shared" si="51"/>
        <v>7.5068314856865257</v>
      </c>
      <c r="BL102" s="511">
        <f t="shared" si="51"/>
        <v>7.5068314856865257</v>
      </c>
      <c r="BM102" s="512">
        <f t="shared" si="51"/>
        <v>7.5068314856865257</v>
      </c>
      <c r="BN102" s="512">
        <f t="shared" si="51"/>
        <v>7.5068314856865257</v>
      </c>
      <c r="BO102" s="512">
        <f t="shared" si="51"/>
        <v>7.5068314856865257</v>
      </c>
      <c r="BP102" s="512">
        <f t="shared" si="51"/>
        <v>7.5068314856865257</v>
      </c>
      <c r="BQ102" s="512">
        <f t="shared" si="51"/>
        <v>7.5068314856865257</v>
      </c>
      <c r="BR102" s="512">
        <f t="shared" si="51"/>
        <v>7.5068314856865257</v>
      </c>
    </row>
    <row r="103" spans="1:70" s="2" customFormat="1">
      <c r="A103" s="448">
        <v>0</v>
      </c>
      <c r="B103" s="494" t="s">
        <v>599</v>
      </c>
      <c r="C103" s="492" t="s">
        <v>600</v>
      </c>
      <c r="D103" s="492" t="s">
        <v>445</v>
      </c>
      <c r="E103" s="500">
        <v>4.9800000000000004</v>
      </c>
      <c r="F103" s="445">
        <f>E103*(1+EIA_AEO_OilForecast_2026!D$16)</f>
        <v>3.8134386464616572</v>
      </c>
      <c r="G103" s="445">
        <f>F103*(1+EIA_AEO_OilForecast_2026!E$16)</f>
        <v>4.3394031553046997</v>
      </c>
      <c r="H103" s="445">
        <f>G103*(1+EIA_AEO_OilForecast_2026!F$16)</f>
        <v>4.6501402960885851</v>
      </c>
      <c r="I103" s="445">
        <f>H103*(1+EIA_AEO_OilForecast_2026!G$16)</f>
        <v>4.8485566868411922</v>
      </c>
      <c r="J103" s="445">
        <f>I103*(1+EIA_AEO_OilForecast_2026!H$16)</f>
        <v>4.9777050783889729</v>
      </c>
      <c r="K103" s="445">
        <f>J103*(1+EIA_AEO_OilForecast_2026!I$16)</f>
        <v>4.9150733332532086</v>
      </c>
      <c r="L103" s="445">
        <f>K103*(1+EIA_AEO_OilForecast_2026!J$16)</f>
        <v>4.9667122800371954</v>
      </c>
      <c r="M103" s="445">
        <f>L103*(1+EIA_AEO_OilForecast_2026!K$16)</f>
        <v>5.072662486062697</v>
      </c>
      <c r="N103" s="445">
        <f>M103*(1+EIA_AEO_OilForecast_2026!L$16)</f>
        <v>5.1707930497884957</v>
      </c>
      <c r="O103" s="445">
        <f>N103*(1+EIA_AEO_OilForecast_2026!M$16)</f>
        <v>5.2147319849543212</v>
      </c>
      <c r="P103" s="445">
        <f>O103*(1+EIA_AEO_OilForecast_2026!N$16)</f>
        <v>5.2859921216618124</v>
      </c>
      <c r="Q103" s="445">
        <f>P103*(1+EIA_AEO_OilForecast_2026!O$16)</f>
        <v>5.3616182049356151</v>
      </c>
      <c r="R103" s="445">
        <f>Q103*(1+EIA_AEO_OilForecast_2026!P$16)</f>
        <v>5.4263494112014472</v>
      </c>
      <c r="S103" s="445">
        <f>R103*(1+EIA_AEO_OilForecast_2026!Q$16)</f>
        <v>5.4613612985190061</v>
      </c>
      <c r="T103" s="445">
        <f>S103*(1+EIA_AEO_OilForecast_2026!R$16)</f>
        <v>5.5133553917224454</v>
      </c>
      <c r="U103" s="445">
        <f>T103*(1+EIA_AEO_OilForecast_2026!S$16)</f>
        <v>5.5836714015623787</v>
      </c>
      <c r="V103" s="445">
        <f>U103*(1+EIA_AEO_OilForecast_2026!T$16)</f>
        <v>5.6122319463882899</v>
      </c>
      <c r="W103" s="445">
        <f>V103*(1+EIA_AEO_OilForecast_2026!U$16)</f>
        <v>5.6786427979995047</v>
      </c>
      <c r="X103" s="445">
        <f>W103*(1+EIA_AEO_OilForecast_2026!V$16)</f>
        <v>5.7515189808657707</v>
      </c>
      <c r="Y103" s="445">
        <f>X103*(1+EIA_AEO_OilForecast_2026!W$16)</f>
        <v>5.9116257288807486</v>
      </c>
      <c r="Z103" s="445">
        <f>Y103*(1+EIA_AEO_OilForecast_2026!X$16)</f>
        <v>6.0041074311978564</v>
      </c>
      <c r="AA103" s="445">
        <f>Z103*(1+EIA_AEO_OilForecast_2026!Y$16)</f>
        <v>6.095131168026751</v>
      </c>
      <c r="AB103" s="445">
        <f>AA103*(1+EIA_AEO_OilForecast_2026!Z$16)</f>
        <v>6.1931590710462805</v>
      </c>
      <c r="AC103" s="445">
        <f>AB103*(1+EIA_AEO_OilForecast_2026!AA$16)</f>
        <v>6.2697986899153353</v>
      </c>
      <c r="AD103" s="445">
        <f>AC103*(1+EIA_AEO_OilForecast_2026!AB$16)</f>
        <v>6.3904309057639175</v>
      </c>
      <c r="AE103" s="509">
        <f t="shared" si="48"/>
        <v>6.3904309057639175</v>
      </c>
      <c r="AF103" s="509">
        <f t="shared" si="48"/>
        <v>6.3904309057639175</v>
      </c>
      <c r="AG103" s="509">
        <f t="shared" si="48"/>
        <v>6.3904309057639175</v>
      </c>
      <c r="AH103" s="509">
        <f t="shared" si="48"/>
        <v>6.3904309057639175</v>
      </c>
      <c r="AI103" s="509">
        <f t="shared" si="48"/>
        <v>6.3904309057639175</v>
      </c>
      <c r="AJ103" s="509">
        <f t="shared" si="48"/>
        <v>6.3904309057639175</v>
      </c>
      <c r="AK103" s="509">
        <f t="shared" si="48"/>
        <v>6.3904309057639175</v>
      </c>
      <c r="AL103" s="509">
        <f t="shared" si="48"/>
        <v>6.3904309057639175</v>
      </c>
      <c r="AM103" s="509">
        <f t="shared" si="48"/>
        <v>6.3904309057639175</v>
      </c>
      <c r="AN103" s="509">
        <f t="shared" si="48"/>
        <v>6.3904309057639175</v>
      </c>
      <c r="AO103" s="509">
        <f t="shared" si="49"/>
        <v>6.3904309057639175</v>
      </c>
      <c r="AP103" s="509">
        <f t="shared" si="49"/>
        <v>6.3904309057639175</v>
      </c>
      <c r="AQ103" s="509">
        <f t="shared" si="49"/>
        <v>6.3904309057639175</v>
      </c>
      <c r="AR103" s="509">
        <f t="shared" si="49"/>
        <v>6.3904309057639175</v>
      </c>
      <c r="AS103" s="509">
        <f t="shared" si="49"/>
        <v>6.3904309057639175</v>
      </c>
      <c r="AT103" s="509">
        <f t="shared" si="49"/>
        <v>6.3904309057639175</v>
      </c>
      <c r="AU103" s="509">
        <f t="shared" si="49"/>
        <v>6.3904309057639175</v>
      </c>
      <c r="AV103" s="509">
        <f t="shared" si="49"/>
        <v>6.3904309057639175</v>
      </c>
      <c r="AW103" s="509">
        <f t="shared" si="49"/>
        <v>6.3904309057639175</v>
      </c>
      <c r="AX103" s="509">
        <f t="shared" si="49"/>
        <v>6.3904309057639175</v>
      </c>
      <c r="AY103" s="509">
        <f t="shared" si="50"/>
        <v>6.3904309057639175</v>
      </c>
      <c r="AZ103" s="509">
        <f t="shared" si="50"/>
        <v>6.3904309057639175</v>
      </c>
      <c r="BA103" s="509">
        <f t="shared" si="50"/>
        <v>6.3904309057639175</v>
      </c>
      <c r="BB103" s="509">
        <f t="shared" si="50"/>
        <v>6.3904309057639175</v>
      </c>
      <c r="BC103" s="509">
        <f t="shared" si="50"/>
        <v>6.3904309057639175</v>
      </c>
      <c r="BD103" s="509">
        <f t="shared" si="50"/>
        <v>6.3904309057639175</v>
      </c>
      <c r="BE103" s="509">
        <f t="shared" si="50"/>
        <v>6.3904309057639175</v>
      </c>
      <c r="BF103" s="509">
        <f t="shared" si="50"/>
        <v>6.3904309057639175</v>
      </c>
      <c r="BG103" s="509">
        <f t="shared" si="50"/>
        <v>6.3904309057639175</v>
      </c>
      <c r="BH103" s="509">
        <f t="shared" si="50"/>
        <v>6.3904309057639175</v>
      </c>
      <c r="BI103" s="509">
        <f t="shared" si="51"/>
        <v>6.3904309057639175</v>
      </c>
      <c r="BJ103" s="509">
        <f t="shared" si="51"/>
        <v>6.3904309057639175</v>
      </c>
      <c r="BK103" s="509">
        <f t="shared" si="51"/>
        <v>6.3904309057639175</v>
      </c>
      <c r="BL103" s="509">
        <f t="shared" si="51"/>
        <v>6.3904309057639175</v>
      </c>
      <c r="BM103" s="510">
        <f t="shared" si="51"/>
        <v>6.3904309057639175</v>
      </c>
      <c r="BN103" s="510">
        <f t="shared" si="51"/>
        <v>6.3904309057639175</v>
      </c>
      <c r="BO103" s="510">
        <f t="shared" si="51"/>
        <v>6.3904309057639175</v>
      </c>
      <c r="BP103" s="510">
        <f t="shared" si="51"/>
        <v>6.3904309057639175</v>
      </c>
      <c r="BQ103" s="510">
        <f t="shared" si="51"/>
        <v>6.3904309057639175</v>
      </c>
      <c r="BR103" s="510">
        <f t="shared" si="51"/>
        <v>6.3904309057639175</v>
      </c>
    </row>
    <row r="104" spans="1:70" s="2" customFormat="1">
      <c r="A104" s="446">
        <v>0</v>
      </c>
      <c r="B104" s="493" t="s">
        <v>601</v>
      </c>
      <c r="C104" s="491" t="s">
        <v>602</v>
      </c>
      <c r="D104" s="491" t="s">
        <v>694</v>
      </c>
      <c r="E104" s="501">
        <v>4.47</v>
      </c>
      <c r="F104" s="447">
        <f>E104*(1+EIA_AEO_OilForecast_2026!D$16)</f>
        <v>3.4229057730288366</v>
      </c>
      <c r="G104" s="447">
        <f>F104*(1+EIA_AEO_OilForecast_2026!E$16)</f>
        <v>3.8950064466289165</v>
      </c>
      <c r="H104" s="447">
        <f>G104*(1+EIA_AEO_OilForecast_2026!F$16)</f>
        <v>4.1739211091397541</v>
      </c>
      <c r="I104" s="447">
        <f>H104*(1+EIA_AEO_OilForecast_2026!G$16)</f>
        <v>4.3520177490321545</v>
      </c>
      <c r="J104" s="447">
        <f>I104*(1+EIA_AEO_OilForecast_2026!H$16)</f>
        <v>4.4679401004816688</v>
      </c>
      <c r="K104" s="447">
        <f>J104*(1+EIA_AEO_OilForecast_2026!I$16)</f>
        <v>4.4117224497272778</v>
      </c>
      <c r="L104" s="447">
        <f>K104*(1+EIA_AEO_OilForecast_2026!J$16)</f>
        <v>4.4580730706357956</v>
      </c>
      <c r="M104" s="447">
        <f>L104*(1+EIA_AEO_OilForecast_2026!K$16)</f>
        <v>4.5531729543574802</v>
      </c>
      <c r="N104" s="447">
        <f>M104*(1+EIA_AEO_OilForecast_2026!L$16)</f>
        <v>4.6412540025209985</v>
      </c>
      <c r="O104" s="447">
        <f>N104*(1+EIA_AEO_OilForecast_2026!M$16)</f>
        <v>4.6806931672180347</v>
      </c>
      <c r="P104" s="447">
        <f>O104*(1+EIA_AEO_OilForecast_2026!N$16)</f>
        <v>4.7446555790819875</v>
      </c>
      <c r="Q104" s="447">
        <f>P104*(1+EIA_AEO_OilForecast_2026!O$16)</f>
        <v>4.812536822502449</v>
      </c>
      <c r="R104" s="447">
        <f>Q104*(1+EIA_AEO_OilForecast_2026!P$16)</f>
        <v>4.8706389293314185</v>
      </c>
      <c r="S104" s="447">
        <f>R104*(1+EIA_AEO_OilForecast_2026!Q$16)</f>
        <v>4.9020652619236857</v>
      </c>
      <c r="T104" s="447">
        <f>S104*(1+EIA_AEO_OilForecast_2026!R$16)</f>
        <v>4.9487346588352068</v>
      </c>
      <c r="U104" s="447">
        <f>T104*(1+EIA_AEO_OilForecast_2026!S$16)</f>
        <v>5.0118496315228578</v>
      </c>
      <c r="V104" s="447">
        <f>U104*(1+EIA_AEO_OilForecast_2026!T$16)</f>
        <v>5.0374853012762353</v>
      </c>
      <c r="W104" s="447">
        <f>V104*(1+EIA_AEO_OilForecast_2026!U$16)</f>
        <v>5.0970950415778677</v>
      </c>
      <c r="X104" s="447">
        <f>W104*(1+EIA_AEO_OilForecast_2026!V$16)</f>
        <v>5.1625080008975885</v>
      </c>
      <c r="Y104" s="447">
        <f>X104*(1+EIA_AEO_OilForecast_2026!W$16)</f>
        <v>5.3062182747182609</v>
      </c>
      <c r="Z104" s="447">
        <f>Y104*(1+EIA_AEO_OilForecast_2026!X$16)</f>
        <v>5.3892289593281948</v>
      </c>
      <c r="AA104" s="447">
        <f>Z104*(1+EIA_AEO_OilForecast_2026!Y$16)</f>
        <v>5.4709309881685879</v>
      </c>
      <c r="AB104" s="447">
        <f>AA104*(1+EIA_AEO_OilForecast_2026!Z$16)</f>
        <v>5.5589198890716593</v>
      </c>
      <c r="AC104" s="447">
        <f>AB104*(1+EIA_AEO_OilForecast_2026!AA$16)</f>
        <v>5.6277108722734006</v>
      </c>
      <c r="AD104" s="447">
        <f>AC104*(1+EIA_AEO_OilForecast_2026!AB$16)</f>
        <v>5.7359891864989345</v>
      </c>
      <c r="AE104" s="511">
        <f t="shared" si="48"/>
        <v>5.7359891864989345</v>
      </c>
      <c r="AF104" s="511">
        <f t="shared" si="48"/>
        <v>5.7359891864989345</v>
      </c>
      <c r="AG104" s="511">
        <f t="shared" si="48"/>
        <v>5.7359891864989345</v>
      </c>
      <c r="AH104" s="511">
        <f t="shared" si="48"/>
        <v>5.7359891864989345</v>
      </c>
      <c r="AI104" s="511">
        <f t="shared" si="48"/>
        <v>5.7359891864989345</v>
      </c>
      <c r="AJ104" s="511">
        <f t="shared" si="48"/>
        <v>5.7359891864989345</v>
      </c>
      <c r="AK104" s="511">
        <f t="shared" si="48"/>
        <v>5.7359891864989345</v>
      </c>
      <c r="AL104" s="511">
        <f t="shared" si="48"/>
        <v>5.7359891864989345</v>
      </c>
      <c r="AM104" s="511">
        <f t="shared" si="48"/>
        <v>5.7359891864989345</v>
      </c>
      <c r="AN104" s="511">
        <f t="shared" si="48"/>
        <v>5.7359891864989345</v>
      </c>
      <c r="AO104" s="511">
        <f t="shared" si="49"/>
        <v>5.7359891864989345</v>
      </c>
      <c r="AP104" s="511">
        <f t="shared" si="49"/>
        <v>5.7359891864989345</v>
      </c>
      <c r="AQ104" s="511">
        <f t="shared" si="49"/>
        <v>5.7359891864989345</v>
      </c>
      <c r="AR104" s="511">
        <f t="shared" si="49"/>
        <v>5.7359891864989345</v>
      </c>
      <c r="AS104" s="511">
        <f t="shared" si="49"/>
        <v>5.7359891864989345</v>
      </c>
      <c r="AT104" s="511">
        <f t="shared" si="49"/>
        <v>5.7359891864989345</v>
      </c>
      <c r="AU104" s="511">
        <f t="shared" si="49"/>
        <v>5.7359891864989345</v>
      </c>
      <c r="AV104" s="511">
        <f t="shared" si="49"/>
        <v>5.7359891864989345</v>
      </c>
      <c r="AW104" s="511">
        <f t="shared" si="49"/>
        <v>5.7359891864989345</v>
      </c>
      <c r="AX104" s="511">
        <f t="shared" si="49"/>
        <v>5.7359891864989345</v>
      </c>
      <c r="AY104" s="511">
        <f t="shared" si="50"/>
        <v>5.7359891864989345</v>
      </c>
      <c r="AZ104" s="511">
        <f t="shared" si="50"/>
        <v>5.7359891864989345</v>
      </c>
      <c r="BA104" s="511">
        <f t="shared" si="50"/>
        <v>5.7359891864989345</v>
      </c>
      <c r="BB104" s="511">
        <f t="shared" si="50"/>
        <v>5.7359891864989345</v>
      </c>
      <c r="BC104" s="511">
        <f t="shared" si="50"/>
        <v>5.7359891864989345</v>
      </c>
      <c r="BD104" s="511">
        <f t="shared" si="50"/>
        <v>5.7359891864989345</v>
      </c>
      <c r="BE104" s="511">
        <f t="shared" si="50"/>
        <v>5.7359891864989345</v>
      </c>
      <c r="BF104" s="511">
        <f t="shared" si="50"/>
        <v>5.7359891864989345</v>
      </c>
      <c r="BG104" s="511">
        <f t="shared" si="50"/>
        <v>5.7359891864989345</v>
      </c>
      <c r="BH104" s="511">
        <f t="shared" si="50"/>
        <v>5.7359891864989345</v>
      </c>
      <c r="BI104" s="511">
        <f t="shared" si="51"/>
        <v>5.7359891864989345</v>
      </c>
      <c r="BJ104" s="511">
        <f t="shared" si="51"/>
        <v>5.7359891864989345</v>
      </c>
      <c r="BK104" s="511">
        <f t="shared" si="51"/>
        <v>5.7359891864989345</v>
      </c>
      <c r="BL104" s="511">
        <f t="shared" si="51"/>
        <v>5.7359891864989345</v>
      </c>
      <c r="BM104" s="512">
        <f t="shared" si="51"/>
        <v>5.7359891864989345</v>
      </c>
      <c r="BN104" s="512">
        <f t="shared" si="51"/>
        <v>5.7359891864989345</v>
      </c>
      <c r="BO104" s="512">
        <f t="shared" si="51"/>
        <v>5.7359891864989345</v>
      </c>
      <c r="BP104" s="512">
        <f t="shared" si="51"/>
        <v>5.7359891864989345</v>
      </c>
      <c r="BQ104" s="512">
        <f t="shared" si="51"/>
        <v>5.7359891864989345</v>
      </c>
      <c r="BR104" s="512">
        <f t="shared" si="51"/>
        <v>5.7359891864989345</v>
      </c>
    </row>
    <row r="105" spans="1:70" s="2" customFormat="1">
      <c r="A105" s="448">
        <v>0</v>
      </c>
      <c r="B105" s="494" t="s">
        <v>441</v>
      </c>
      <c r="C105" s="492" t="s">
        <v>603</v>
      </c>
      <c r="D105" s="492" t="s">
        <v>445</v>
      </c>
      <c r="E105" s="500">
        <v>5.26</v>
      </c>
      <c r="F105" s="445">
        <f>E105*(1+EIA_AEO_OilForecast_2026!D$16)</f>
        <v>4.0278488514835971</v>
      </c>
      <c r="G105" s="445">
        <f>F105*(1+EIA_AEO_OilForecast_2026!E$16)</f>
        <v>4.5833856620286575</v>
      </c>
      <c r="H105" s="445">
        <f>G105*(1+EIA_AEO_OilForecast_2026!F$16)</f>
        <v>4.9115939673546087</v>
      </c>
      <c r="I105" s="445">
        <f>H105*(1+EIA_AEO_OilForecast_2026!G$16)</f>
        <v>5.1211662997559566</v>
      </c>
      <c r="J105" s="445">
        <f>I105*(1+EIA_AEO_OilForecast_2026!H$16)</f>
        <v>5.2575760466518053</v>
      </c>
      <c r="K105" s="445">
        <f>J105*(1+EIA_AEO_OilForecast_2026!I$16)</f>
        <v>5.1914228379341107</v>
      </c>
      <c r="L105" s="445">
        <f>K105*(1+EIA_AEO_OilForecast_2026!J$16)</f>
        <v>5.2459651793163937</v>
      </c>
      <c r="M105" s="445">
        <f>L105*(1+EIA_AEO_OilForecast_2026!K$16)</f>
        <v>5.3578724250381082</v>
      </c>
      <c r="N105" s="445">
        <f>M105*(1+EIA_AEO_OilForecast_2026!L$16)</f>
        <v>5.4615203698569239</v>
      </c>
      <c r="O105" s="445">
        <f>N105*(1+EIA_AEO_OilForecast_2026!M$16)</f>
        <v>5.507929767240908</v>
      </c>
      <c r="P105" s="445">
        <f>O105*(1+EIA_AEO_OilForecast_2026!N$16)</f>
        <v>5.5831964979801452</v>
      </c>
      <c r="Q105" s="445">
        <f>P105*(1+EIA_AEO_OilForecast_2026!O$16)</f>
        <v>5.6630746501930371</v>
      </c>
      <c r="R105" s="445">
        <f>Q105*(1+EIA_AEO_OilForecast_2026!P$16)</f>
        <v>5.7314453620320487</v>
      </c>
      <c r="S105" s="445">
        <f>R105*(1+EIA_AEO_OilForecast_2026!Q$16)</f>
        <v>5.7684257891987878</v>
      </c>
      <c r="T105" s="445">
        <f>S105*(1+EIA_AEO_OilForecast_2026!R$16)</f>
        <v>5.8233432450723006</v>
      </c>
      <c r="U105" s="445">
        <f>T105*(1+EIA_AEO_OilForecast_2026!S$16)</f>
        <v>5.8976127655056434</v>
      </c>
      <c r="V105" s="445">
        <f>U105*(1+EIA_AEO_OilForecast_2026!T$16)</f>
        <v>5.9277791240968662</v>
      </c>
      <c r="W105" s="445">
        <f>V105*(1+EIA_AEO_OilForecast_2026!U$16)</f>
        <v>5.9979239191721652</v>
      </c>
      <c r="X105" s="445">
        <f>W105*(1+EIA_AEO_OilForecast_2026!V$16)</f>
        <v>6.074897558103201</v>
      </c>
      <c r="Y105" s="445">
        <f>X105*(1+EIA_AEO_OilForecast_2026!W$16)</f>
        <v>6.2440062919503454</v>
      </c>
      <c r="Z105" s="445">
        <f>Y105*(1+EIA_AEO_OilForecast_2026!X$16)</f>
        <v>6.3416877686949205</v>
      </c>
      <c r="AA105" s="445">
        <f>Z105*(1+EIA_AEO_OilForecast_2026!Y$16)</f>
        <v>6.4378293059880898</v>
      </c>
      <c r="AB105" s="445">
        <f>AA105*(1+EIA_AEO_OilForecast_2026!Z$16)</f>
        <v>6.5413688180127334</v>
      </c>
      <c r="AC105" s="445">
        <f>AB105*(1+EIA_AEO_OilForecast_2026!AA$16)</f>
        <v>6.6223174917579595</v>
      </c>
      <c r="AD105" s="445">
        <f>AC105*(1+EIA_AEO_OilForecast_2026!AB$16)</f>
        <v>6.7497322418309595</v>
      </c>
      <c r="AE105" s="509">
        <f t="shared" si="48"/>
        <v>6.7497322418309595</v>
      </c>
      <c r="AF105" s="509">
        <f t="shared" si="48"/>
        <v>6.7497322418309595</v>
      </c>
      <c r="AG105" s="509">
        <f t="shared" si="48"/>
        <v>6.7497322418309595</v>
      </c>
      <c r="AH105" s="509">
        <f t="shared" si="48"/>
        <v>6.7497322418309595</v>
      </c>
      <c r="AI105" s="509">
        <f t="shared" si="48"/>
        <v>6.7497322418309595</v>
      </c>
      <c r="AJ105" s="509">
        <f t="shared" si="48"/>
        <v>6.7497322418309595</v>
      </c>
      <c r="AK105" s="509">
        <f t="shared" si="48"/>
        <v>6.7497322418309595</v>
      </c>
      <c r="AL105" s="509">
        <f t="shared" si="48"/>
        <v>6.7497322418309595</v>
      </c>
      <c r="AM105" s="509">
        <f t="shared" si="48"/>
        <v>6.7497322418309595</v>
      </c>
      <c r="AN105" s="509">
        <f t="shared" si="48"/>
        <v>6.7497322418309595</v>
      </c>
      <c r="AO105" s="509">
        <f t="shared" si="49"/>
        <v>6.7497322418309595</v>
      </c>
      <c r="AP105" s="509">
        <f t="shared" si="49"/>
        <v>6.7497322418309595</v>
      </c>
      <c r="AQ105" s="509">
        <f t="shared" si="49"/>
        <v>6.7497322418309595</v>
      </c>
      <c r="AR105" s="509">
        <f t="shared" si="49"/>
        <v>6.7497322418309595</v>
      </c>
      <c r="AS105" s="509">
        <f t="shared" si="49"/>
        <v>6.7497322418309595</v>
      </c>
      <c r="AT105" s="509">
        <f t="shared" si="49"/>
        <v>6.7497322418309595</v>
      </c>
      <c r="AU105" s="509">
        <f t="shared" si="49"/>
        <v>6.7497322418309595</v>
      </c>
      <c r="AV105" s="509">
        <f t="shared" si="49"/>
        <v>6.7497322418309595</v>
      </c>
      <c r="AW105" s="509">
        <f t="shared" si="49"/>
        <v>6.7497322418309595</v>
      </c>
      <c r="AX105" s="509">
        <f t="shared" si="49"/>
        <v>6.7497322418309595</v>
      </c>
      <c r="AY105" s="509">
        <f t="shared" si="50"/>
        <v>6.7497322418309595</v>
      </c>
      <c r="AZ105" s="509">
        <f t="shared" si="50"/>
        <v>6.7497322418309595</v>
      </c>
      <c r="BA105" s="509">
        <f t="shared" si="50"/>
        <v>6.7497322418309595</v>
      </c>
      <c r="BB105" s="509">
        <f t="shared" si="50"/>
        <v>6.7497322418309595</v>
      </c>
      <c r="BC105" s="509">
        <f t="shared" si="50"/>
        <v>6.7497322418309595</v>
      </c>
      <c r="BD105" s="509">
        <f t="shared" si="50"/>
        <v>6.7497322418309595</v>
      </c>
      <c r="BE105" s="509">
        <f t="shared" si="50"/>
        <v>6.7497322418309595</v>
      </c>
      <c r="BF105" s="509">
        <f t="shared" si="50"/>
        <v>6.7497322418309595</v>
      </c>
      <c r="BG105" s="509">
        <f t="shared" si="50"/>
        <v>6.7497322418309595</v>
      </c>
      <c r="BH105" s="509">
        <f t="shared" si="50"/>
        <v>6.7497322418309595</v>
      </c>
      <c r="BI105" s="509">
        <f t="shared" si="51"/>
        <v>6.7497322418309595</v>
      </c>
      <c r="BJ105" s="509">
        <f t="shared" si="51"/>
        <v>6.7497322418309595</v>
      </c>
      <c r="BK105" s="509">
        <f t="shared" si="51"/>
        <v>6.7497322418309595</v>
      </c>
      <c r="BL105" s="509">
        <f t="shared" si="51"/>
        <v>6.7497322418309595</v>
      </c>
      <c r="BM105" s="510">
        <f t="shared" si="51"/>
        <v>6.7497322418309595</v>
      </c>
      <c r="BN105" s="510">
        <f t="shared" si="51"/>
        <v>6.7497322418309595</v>
      </c>
      <c r="BO105" s="510">
        <f t="shared" si="51"/>
        <v>6.7497322418309595</v>
      </c>
      <c r="BP105" s="510">
        <f t="shared" si="51"/>
        <v>6.7497322418309595</v>
      </c>
      <c r="BQ105" s="510">
        <f t="shared" si="51"/>
        <v>6.7497322418309595</v>
      </c>
      <c r="BR105" s="510">
        <f t="shared" si="51"/>
        <v>6.7497322418309595</v>
      </c>
    </row>
    <row r="106" spans="1:70" s="2" customFormat="1">
      <c r="A106" s="446">
        <v>0</v>
      </c>
      <c r="B106" s="493" t="s">
        <v>604</v>
      </c>
      <c r="C106" s="496" t="s">
        <v>605</v>
      </c>
      <c r="D106" s="491" t="s">
        <v>445</v>
      </c>
      <c r="E106" s="501">
        <v>4.1100000000000003</v>
      </c>
      <c r="F106" s="447">
        <f>E106*(1+EIA_AEO_OilForecast_2026!D$16)</f>
        <v>3.1472355094291991</v>
      </c>
      <c r="G106" s="447">
        <f>F106*(1+EIA_AEO_OilForecast_2026!E$16)</f>
        <v>3.5813146522695409</v>
      </c>
      <c r="H106" s="447">
        <f>G106*(1+EIA_AEO_OilForecast_2026!F$16)</f>
        <v>3.8377663889405791</v>
      </c>
      <c r="I106" s="447">
        <f>H106*(1+EIA_AEO_OilForecast_2026!G$16)</f>
        <v>4.0015196752845981</v>
      </c>
      <c r="J106" s="447">
        <f>I106*(1+EIA_AEO_OilForecast_2026!H$16)</f>
        <v>4.108105998429453</v>
      </c>
      <c r="K106" s="447">
        <f>J106*(1+EIA_AEO_OilForecast_2026!I$16)</f>
        <v>4.0564159437089726</v>
      </c>
      <c r="L106" s="447">
        <f>K106*(1+EIA_AEO_OilForecast_2026!J$16)</f>
        <v>4.0990336287053957</v>
      </c>
      <c r="M106" s="447">
        <f>L106*(1+EIA_AEO_OilForecast_2026!K$16)</f>
        <v>4.1864744613890927</v>
      </c>
      <c r="N106" s="447">
        <f>M106*(1+EIA_AEO_OilForecast_2026!L$16)</f>
        <v>4.2674617338615892</v>
      </c>
      <c r="O106" s="447">
        <f>N106*(1+EIA_AEO_OilForecast_2026!M$16)</f>
        <v>4.303724589992421</v>
      </c>
      <c r="P106" s="447">
        <f>O106*(1+EIA_AEO_OilForecast_2026!N$16)</f>
        <v>4.3625356666726995</v>
      </c>
      <c r="Q106" s="447">
        <f>P106*(1+EIA_AEO_OilForecast_2026!O$16)</f>
        <v>4.4249499643143322</v>
      </c>
      <c r="R106" s="447">
        <f>Q106*(1+EIA_AEO_OilForecast_2026!P$16)</f>
        <v>4.4783727068349286</v>
      </c>
      <c r="S106" s="447">
        <f>R106*(1+EIA_AEO_OilForecast_2026!Q$16)</f>
        <v>4.507268059621107</v>
      </c>
      <c r="T106" s="447">
        <f>S106*(1+EIA_AEO_OilForecast_2026!R$16)</f>
        <v>4.5501788473853919</v>
      </c>
      <c r="U106" s="447">
        <f>T106*(1+EIA_AEO_OilForecast_2026!S$16)</f>
        <v>4.6082107350243726</v>
      </c>
      <c r="V106" s="447">
        <f>U106*(1+EIA_AEO_OilForecast_2026!T$16)</f>
        <v>4.6317817870794915</v>
      </c>
      <c r="W106" s="447">
        <f>V106*(1+EIA_AEO_OilForecast_2026!U$16)</f>
        <v>4.6865907429273008</v>
      </c>
      <c r="X106" s="447">
        <f>W106*(1+EIA_AEO_OilForecast_2026!V$16)</f>
        <v>4.7467355444494599</v>
      </c>
      <c r="Y106" s="447">
        <f>X106*(1+EIA_AEO_OilForecast_2026!W$16)</f>
        <v>4.8788718364859172</v>
      </c>
      <c r="Z106" s="447">
        <f>Y106*(1+EIA_AEO_OilForecast_2026!X$16)</f>
        <v>4.9551970968319639</v>
      </c>
      <c r="AA106" s="447">
        <f>Z106*(1+EIA_AEO_OilForecast_2026!Y$16)</f>
        <v>5.0303190965040034</v>
      </c>
      <c r="AB106" s="447">
        <f>AA106*(1+EIA_AEO_OilForecast_2026!Z$16)</f>
        <v>5.1112216429719286</v>
      </c>
      <c r="AC106" s="447">
        <f>AB106*(1+EIA_AEO_OilForecast_2026!AA$16)</f>
        <v>5.1744724127614496</v>
      </c>
      <c r="AD106" s="447">
        <f>AC106*(1+EIA_AEO_OilForecast_2026!AB$16)</f>
        <v>5.274030325841303</v>
      </c>
      <c r="AE106" s="511">
        <f t="shared" si="48"/>
        <v>5.274030325841303</v>
      </c>
      <c r="AF106" s="511">
        <f t="shared" si="48"/>
        <v>5.274030325841303</v>
      </c>
      <c r="AG106" s="511">
        <f t="shared" si="48"/>
        <v>5.274030325841303</v>
      </c>
      <c r="AH106" s="511">
        <f t="shared" si="48"/>
        <v>5.274030325841303</v>
      </c>
      <c r="AI106" s="511">
        <f t="shared" si="48"/>
        <v>5.274030325841303</v>
      </c>
      <c r="AJ106" s="511">
        <f t="shared" si="48"/>
        <v>5.274030325841303</v>
      </c>
      <c r="AK106" s="511">
        <f t="shared" si="48"/>
        <v>5.274030325841303</v>
      </c>
      <c r="AL106" s="511">
        <f t="shared" si="48"/>
        <v>5.274030325841303</v>
      </c>
      <c r="AM106" s="511">
        <f t="shared" si="48"/>
        <v>5.274030325841303</v>
      </c>
      <c r="AN106" s="511">
        <f t="shared" si="48"/>
        <v>5.274030325841303</v>
      </c>
      <c r="AO106" s="511">
        <f t="shared" si="49"/>
        <v>5.274030325841303</v>
      </c>
      <c r="AP106" s="511">
        <f t="shared" si="49"/>
        <v>5.274030325841303</v>
      </c>
      <c r="AQ106" s="511">
        <f t="shared" si="49"/>
        <v>5.274030325841303</v>
      </c>
      <c r="AR106" s="511">
        <f t="shared" si="49"/>
        <v>5.274030325841303</v>
      </c>
      <c r="AS106" s="511">
        <f t="shared" si="49"/>
        <v>5.274030325841303</v>
      </c>
      <c r="AT106" s="511">
        <f t="shared" si="49"/>
        <v>5.274030325841303</v>
      </c>
      <c r="AU106" s="511">
        <f t="shared" si="49"/>
        <v>5.274030325841303</v>
      </c>
      <c r="AV106" s="511">
        <f t="shared" si="49"/>
        <v>5.274030325841303</v>
      </c>
      <c r="AW106" s="511">
        <f t="shared" si="49"/>
        <v>5.274030325841303</v>
      </c>
      <c r="AX106" s="511">
        <f t="shared" si="49"/>
        <v>5.274030325841303</v>
      </c>
      <c r="AY106" s="511">
        <f t="shared" si="50"/>
        <v>5.274030325841303</v>
      </c>
      <c r="AZ106" s="511">
        <f t="shared" si="50"/>
        <v>5.274030325841303</v>
      </c>
      <c r="BA106" s="511">
        <f t="shared" si="50"/>
        <v>5.274030325841303</v>
      </c>
      <c r="BB106" s="511">
        <f t="shared" si="50"/>
        <v>5.274030325841303</v>
      </c>
      <c r="BC106" s="511">
        <f t="shared" si="50"/>
        <v>5.274030325841303</v>
      </c>
      <c r="BD106" s="511">
        <f t="shared" si="50"/>
        <v>5.274030325841303</v>
      </c>
      <c r="BE106" s="511">
        <f t="shared" si="50"/>
        <v>5.274030325841303</v>
      </c>
      <c r="BF106" s="511">
        <f t="shared" si="50"/>
        <v>5.274030325841303</v>
      </c>
      <c r="BG106" s="511">
        <f t="shared" si="50"/>
        <v>5.274030325841303</v>
      </c>
      <c r="BH106" s="511">
        <f t="shared" si="50"/>
        <v>5.274030325841303</v>
      </c>
      <c r="BI106" s="511">
        <f t="shared" si="51"/>
        <v>5.274030325841303</v>
      </c>
      <c r="BJ106" s="511">
        <f t="shared" si="51"/>
        <v>5.274030325841303</v>
      </c>
      <c r="BK106" s="511">
        <f t="shared" si="51"/>
        <v>5.274030325841303</v>
      </c>
      <c r="BL106" s="511">
        <f t="shared" si="51"/>
        <v>5.274030325841303</v>
      </c>
      <c r="BM106" s="512">
        <f t="shared" si="51"/>
        <v>5.274030325841303</v>
      </c>
      <c r="BN106" s="512">
        <f t="shared" si="51"/>
        <v>5.274030325841303</v>
      </c>
      <c r="BO106" s="512">
        <f t="shared" si="51"/>
        <v>5.274030325841303</v>
      </c>
      <c r="BP106" s="512">
        <f t="shared" si="51"/>
        <v>5.274030325841303</v>
      </c>
      <c r="BQ106" s="512">
        <f t="shared" si="51"/>
        <v>5.274030325841303</v>
      </c>
      <c r="BR106" s="512">
        <f t="shared" si="51"/>
        <v>5.274030325841303</v>
      </c>
    </row>
    <row r="107" spans="1:70" s="2" customFormat="1">
      <c r="A107" s="448">
        <v>0</v>
      </c>
      <c r="B107" s="494" t="s">
        <v>606</v>
      </c>
      <c r="C107" s="492" t="s">
        <v>607</v>
      </c>
      <c r="D107" s="492" t="s">
        <v>445</v>
      </c>
      <c r="E107" s="500">
        <v>3.72</v>
      </c>
      <c r="F107" s="445">
        <f>E107*(1+EIA_AEO_OilForecast_2026!D$16)</f>
        <v>2.8485927238629247</v>
      </c>
      <c r="G107" s="445">
        <f>F107*(1+EIA_AEO_OilForecast_2026!E$16)</f>
        <v>3.2414818750468837</v>
      </c>
      <c r="H107" s="445">
        <f>G107*(1+EIA_AEO_OilForecast_2026!F$16)</f>
        <v>3.4735987753914732</v>
      </c>
      <c r="I107" s="445">
        <f>H107*(1+EIA_AEO_OilForecast_2026!G$16)</f>
        <v>3.6218134287247459</v>
      </c>
      <c r="J107" s="445">
        <f>I107*(1+EIA_AEO_OilForecast_2026!H$16)</f>
        <v>3.7182857212062208</v>
      </c>
      <c r="K107" s="445">
        <f>J107*(1+EIA_AEO_OilForecast_2026!I$16)</f>
        <v>3.6715005621891437</v>
      </c>
      <c r="L107" s="445">
        <f>K107*(1+EIA_AEO_OilForecast_2026!J$16)</f>
        <v>3.7100742332807961</v>
      </c>
      <c r="M107" s="445">
        <f>L107*(1+EIA_AEO_OilForecast_2026!K$16)</f>
        <v>3.7892177606733393</v>
      </c>
      <c r="N107" s="445">
        <f>M107*(1+EIA_AEO_OilForecast_2026!L$16)</f>
        <v>3.8625201094805628</v>
      </c>
      <c r="O107" s="445">
        <f>N107*(1+EIA_AEO_OilForecast_2026!M$16)</f>
        <v>3.8953419646646732</v>
      </c>
      <c r="P107" s="445">
        <f>O107*(1+EIA_AEO_OilForecast_2026!N$16)</f>
        <v>3.9485724282293049</v>
      </c>
      <c r="Q107" s="445">
        <f>P107*(1+EIA_AEO_OilForecast_2026!O$16)</f>
        <v>4.0050642012772055</v>
      </c>
      <c r="R107" s="445">
        <f>Q107*(1+EIA_AEO_OilForecast_2026!P$16)</f>
        <v>4.0534176324637308</v>
      </c>
      <c r="S107" s="445">
        <f>R107*(1+EIA_AEO_OilForecast_2026!Q$16)</f>
        <v>4.0795710904599796</v>
      </c>
      <c r="T107" s="445">
        <f>S107*(1+EIA_AEO_OilForecast_2026!R$16)</f>
        <v>4.118410051648091</v>
      </c>
      <c r="U107" s="445">
        <f>T107*(1+EIA_AEO_OilForecast_2026!S$16)</f>
        <v>4.1709352638176798</v>
      </c>
      <c r="V107" s="445">
        <f>U107*(1+EIA_AEO_OilForecast_2026!T$16)</f>
        <v>4.1922696466996854</v>
      </c>
      <c r="W107" s="445">
        <f>V107*(1+EIA_AEO_OilForecast_2026!U$16)</f>
        <v>4.2418777527225204</v>
      </c>
      <c r="X107" s="445">
        <f>W107*(1+EIA_AEO_OilForecast_2026!V$16)</f>
        <v>4.2963153832973209</v>
      </c>
      <c r="Y107" s="445">
        <f>X107*(1+EIA_AEO_OilForecast_2026!W$16)</f>
        <v>4.415913195067545</v>
      </c>
      <c r="Z107" s="445">
        <f>Y107*(1+EIA_AEO_OilForecast_2026!X$16)</f>
        <v>4.4849959124610468</v>
      </c>
      <c r="AA107" s="445">
        <f>Z107*(1+EIA_AEO_OilForecast_2026!Y$16)</f>
        <v>4.5529895472007027</v>
      </c>
      <c r="AB107" s="445">
        <f>AA107*(1+EIA_AEO_OilForecast_2026!Z$16)</f>
        <v>4.6262152096972189</v>
      </c>
      <c r="AC107" s="445">
        <f>AB107*(1+EIA_AEO_OilForecast_2026!AA$16)</f>
        <v>4.6834640816235007</v>
      </c>
      <c r="AD107" s="445">
        <f>AC107*(1+EIA_AEO_OilForecast_2026!AB$16)</f>
        <v>4.7735748934622002</v>
      </c>
      <c r="AE107" s="509">
        <f t="shared" si="48"/>
        <v>4.7735748934622002</v>
      </c>
      <c r="AF107" s="509">
        <f t="shared" si="48"/>
        <v>4.7735748934622002</v>
      </c>
      <c r="AG107" s="509">
        <f t="shared" si="48"/>
        <v>4.7735748934622002</v>
      </c>
      <c r="AH107" s="509">
        <f t="shared" si="48"/>
        <v>4.7735748934622002</v>
      </c>
      <c r="AI107" s="509">
        <f t="shared" si="48"/>
        <v>4.7735748934622002</v>
      </c>
      <c r="AJ107" s="509">
        <f t="shared" si="48"/>
        <v>4.7735748934622002</v>
      </c>
      <c r="AK107" s="509">
        <f t="shared" si="48"/>
        <v>4.7735748934622002</v>
      </c>
      <c r="AL107" s="509">
        <f t="shared" si="48"/>
        <v>4.7735748934622002</v>
      </c>
      <c r="AM107" s="509">
        <f t="shared" si="48"/>
        <v>4.7735748934622002</v>
      </c>
      <c r="AN107" s="509">
        <f t="shared" si="48"/>
        <v>4.7735748934622002</v>
      </c>
      <c r="AO107" s="509">
        <f t="shared" si="49"/>
        <v>4.7735748934622002</v>
      </c>
      <c r="AP107" s="509">
        <f t="shared" si="49"/>
        <v>4.7735748934622002</v>
      </c>
      <c r="AQ107" s="509">
        <f t="shared" si="49"/>
        <v>4.7735748934622002</v>
      </c>
      <c r="AR107" s="509">
        <f t="shared" si="49"/>
        <v>4.7735748934622002</v>
      </c>
      <c r="AS107" s="509">
        <f t="shared" si="49"/>
        <v>4.7735748934622002</v>
      </c>
      <c r="AT107" s="509">
        <f t="shared" si="49"/>
        <v>4.7735748934622002</v>
      </c>
      <c r="AU107" s="509">
        <f t="shared" si="49"/>
        <v>4.7735748934622002</v>
      </c>
      <c r="AV107" s="509">
        <f t="shared" si="49"/>
        <v>4.7735748934622002</v>
      </c>
      <c r="AW107" s="509">
        <f t="shared" si="49"/>
        <v>4.7735748934622002</v>
      </c>
      <c r="AX107" s="509">
        <f t="shared" si="49"/>
        <v>4.7735748934622002</v>
      </c>
      <c r="AY107" s="509">
        <f t="shared" si="50"/>
        <v>4.7735748934622002</v>
      </c>
      <c r="AZ107" s="509">
        <f t="shared" si="50"/>
        <v>4.7735748934622002</v>
      </c>
      <c r="BA107" s="509">
        <f t="shared" si="50"/>
        <v>4.7735748934622002</v>
      </c>
      <c r="BB107" s="509">
        <f t="shared" si="50"/>
        <v>4.7735748934622002</v>
      </c>
      <c r="BC107" s="509">
        <f t="shared" si="50"/>
        <v>4.7735748934622002</v>
      </c>
      <c r="BD107" s="509">
        <f t="shared" si="50"/>
        <v>4.7735748934622002</v>
      </c>
      <c r="BE107" s="509">
        <f t="shared" si="50"/>
        <v>4.7735748934622002</v>
      </c>
      <c r="BF107" s="509">
        <f t="shared" si="50"/>
        <v>4.7735748934622002</v>
      </c>
      <c r="BG107" s="509">
        <f t="shared" si="50"/>
        <v>4.7735748934622002</v>
      </c>
      <c r="BH107" s="509">
        <f t="shared" si="50"/>
        <v>4.7735748934622002</v>
      </c>
      <c r="BI107" s="509">
        <f t="shared" si="51"/>
        <v>4.7735748934622002</v>
      </c>
      <c r="BJ107" s="509">
        <f t="shared" si="51"/>
        <v>4.7735748934622002</v>
      </c>
      <c r="BK107" s="509">
        <f t="shared" si="51"/>
        <v>4.7735748934622002</v>
      </c>
      <c r="BL107" s="509">
        <f t="shared" si="51"/>
        <v>4.7735748934622002</v>
      </c>
      <c r="BM107" s="510">
        <f t="shared" si="51"/>
        <v>4.7735748934622002</v>
      </c>
      <c r="BN107" s="510">
        <f t="shared" si="51"/>
        <v>4.7735748934622002</v>
      </c>
      <c r="BO107" s="510">
        <f t="shared" si="51"/>
        <v>4.7735748934622002</v>
      </c>
      <c r="BP107" s="510">
        <f t="shared" si="51"/>
        <v>4.7735748934622002</v>
      </c>
      <c r="BQ107" s="510">
        <f t="shared" si="51"/>
        <v>4.7735748934622002</v>
      </c>
      <c r="BR107" s="510">
        <f t="shared" si="51"/>
        <v>4.7735748934622002</v>
      </c>
    </row>
    <row r="108" spans="1:70" s="2" customFormat="1">
      <c r="A108" s="446">
        <v>0</v>
      </c>
      <c r="B108" s="493" t="s">
        <v>441</v>
      </c>
      <c r="C108" s="491" t="s">
        <v>608</v>
      </c>
      <c r="D108" s="491" t="s">
        <v>445</v>
      </c>
      <c r="E108" s="501">
        <v>4.21</v>
      </c>
      <c r="F108" s="447">
        <f>E108*(1+EIA_AEO_OilForecast_2026!D$16)</f>
        <v>3.2238105826513204</v>
      </c>
      <c r="G108" s="447">
        <f>F108*(1+EIA_AEO_OilForecast_2026!E$16)</f>
        <v>3.6684512618138116</v>
      </c>
      <c r="H108" s="447">
        <f>G108*(1+EIA_AEO_OilForecast_2026!F$16)</f>
        <v>3.9311427001070163</v>
      </c>
      <c r="I108" s="447">
        <f>H108*(1+EIA_AEO_OilForecast_2026!G$16)</f>
        <v>4.0988802513255855</v>
      </c>
      <c r="J108" s="447">
        <f>I108*(1+EIA_AEO_OilForecast_2026!H$16)</f>
        <v>4.2080599156661789</v>
      </c>
      <c r="K108" s="447">
        <f>J108*(1+EIA_AEO_OilForecast_2026!I$16)</f>
        <v>4.155112195380724</v>
      </c>
      <c r="L108" s="447">
        <f>K108*(1+EIA_AEO_OilForecast_2026!J$16)</f>
        <v>4.1987668070193953</v>
      </c>
      <c r="M108" s="447">
        <f>L108*(1+EIA_AEO_OilForecast_2026!K$16)</f>
        <v>4.2883351538803112</v>
      </c>
      <c r="N108" s="447">
        <f>M108*(1+EIA_AEO_OilForecast_2026!L$16)</f>
        <v>4.3712929196003136</v>
      </c>
      <c r="O108" s="447">
        <f>N108*(1+EIA_AEO_OilForecast_2026!M$16)</f>
        <v>4.4084380836662023</v>
      </c>
      <c r="P108" s="447">
        <f>O108*(1+EIA_AEO_OilForecast_2026!N$16)</f>
        <v>4.4686800867863905</v>
      </c>
      <c r="Q108" s="447">
        <f>P108*(1+EIA_AEO_OilForecast_2026!O$16)</f>
        <v>4.5326129804776976</v>
      </c>
      <c r="R108" s="447">
        <f>Q108*(1+EIA_AEO_OilForecast_2026!P$16)</f>
        <v>4.5873355464172869</v>
      </c>
      <c r="S108" s="447">
        <f>R108*(1+EIA_AEO_OilForecast_2026!Q$16)</f>
        <v>4.6169339491496011</v>
      </c>
      <c r="T108" s="447">
        <f>S108*(1+EIA_AEO_OilForecast_2026!R$16)</f>
        <v>4.6608887950103401</v>
      </c>
      <c r="U108" s="447">
        <f>T108*(1+EIA_AEO_OilForecast_2026!S$16)</f>
        <v>4.7203326507183965</v>
      </c>
      <c r="V108" s="447">
        <f>U108*(1+EIA_AEO_OilForecast_2026!T$16)</f>
        <v>4.744477207689699</v>
      </c>
      <c r="W108" s="447">
        <f>V108*(1+EIA_AEO_OilForecast_2026!U$16)</f>
        <v>4.8006197147746814</v>
      </c>
      <c r="X108" s="447">
        <f>W108*(1+EIA_AEO_OilForecast_2026!V$16)</f>
        <v>4.8622278934628298</v>
      </c>
      <c r="Y108" s="447">
        <f>X108*(1+EIA_AEO_OilForecast_2026!W$16)</f>
        <v>4.997579180439347</v>
      </c>
      <c r="Z108" s="447">
        <f>Y108*(1+EIA_AEO_OilForecast_2026!X$16)</f>
        <v>5.0757615030809182</v>
      </c>
      <c r="AA108" s="447">
        <f>Z108*(1+EIA_AEO_OilForecast_2026!Y$16)</f>
        <v>5.1527112886330562</v>
      </c>
      <c r="AB108" s="447">
        <f>AA108*(1+EIA_AEO_OilForecast_2026!Z$16)</f>
        <v>5.2355822668885219</v>
      </c>
      <c r="AC108" s="447">
        <f>AB108*(1+EIA_AEO_OilForecast_2026!AA$16)</f>
        <v>5.3003719848481037</v>
      </c>
      <c r="AD108" s="447">
        <f>AC108*(1+EIA_AEO_OilForecast_2026!AB$16)</f>
        <v>5.4023522315795356</v>
      </c>
      <c r="AE108" s="511">
        <f t="shared" si="48"/>
        <v>5.4023522315795356</v>
      </c>
      <c r="AF108" s="511">
        <f t="shared" si="48"/>
        <v>5.4023522315795356</v>
      </c>
      <c r="AG108" s="511">
        <f t="shared" si="48"/>
        <v>5.4023522315795356</v>
      </c>
      <c r="AH108" s="511">
        <f t="shared" si="48"/>
        <v>5.4023522315795356</v>
      </c>
      <c r="AI108" s="511">
        <f t="shared" si="48"/>
        <v>5.4023522315795356</v>
      </c>
      <c r="AJ108" s="511">
        <f t="shared" si="48"/>
        <v>5.4023522315795356</v>
      </c>
      <c r="AK108" s="511">
        <f t="shared" si="48"/>
        <v>5.4023522315795356</v>
      </c>
      <c r="AL108" s="511">
        <f t="shared" si="48"/>
        <v>5.4023522315795356</v>
      </c>
      <c r="AM108" s="511">
        <f t="shared" si="48"/>
        <v>5.4023522315795356</v>
      </c>
      <c r="AN108" s="511">
        <f t="shared" si="48"/>
        <v>5.4023522315795356</v>
      </c>
      <c r="AO108" s="511">
        <f t="shared" si="49"/>
        <v>5.4023522315795356</v>
      </c>
      <c r="AP108" s="511">
        <f t="shared" si="49"/>
        <v>5.4023522315795356</v>
      </c>
      <c r="AQ108" s="511">
        <f t="shared" si="49"/>
        <v>5.4023522315795356</v>
      </c>
      <c r="AR108" s="511">
        <f t="shared" si="49"/>
        <v>5.4023522315795356</v>
      </c>
      <c r="AS108" s="511">
        <f t="shared" si="49"/>
        <v>5.4023522315795356</v>
      </c>
      <c r="AT108" s="511">
        <f t="shared" si="49"/>
        <v>5.4023522315795356</v>
      </c>
      <c r="AU108" s="511">
        <f t="shared" si="49"/>
        <v>5.4023522315795356</v>
      </c>
      <c r="AV108" s="511">
        <f t="shared" si="49"/>
        <v>5.4023522315795356</v>
      </c>
      <c r="AW108" s="511">
        <f t="shared" si="49"/>
        <v>5.4023522315795356</v>
      </c>
      <c r="AX108" s="511">
        <f t="shared" si="49"/>
        <v>5.4023522315795356</v>
      </c>
      <c r="AY108" s="511">
        <f t="shared" si="50"/>
        <v>5.4023522315795356</v>
      </c>
      <c r="AZ108" s="511">
        <f t="shared" si="50"/>
        <v>5.4023522315795356</v>
      </c>
      <c r="BA108" s="511">
        <f t="shared" si="50"/>
        <v>5.4023522315795356</v>
      </c>
      <c r="BB108" s="511">
        <f t="shared" si="50"/>
        <v>5.4023522315795356</v>
      </c>
      <c r="BC108" s="511">
        <f t="shared" si="50"/>
        <v>5.4023522315795356</v>
      </c>
      <c r="BD108" s="511">
        <f t="shared" si="50"/>
        <v>5.4023522315795356</v>
      </c>
      <c r="BE108" s="511">
        <f t="shared" si="50"/>
        <v>5.4023522315795356</v>
      </c>
      <c r="BF108" s="511">
        <f t="shared" si="50"/>
        <v>5.4023522315795356</v>
      </c>
      <c r="BG108" s="511">
        <f t="shared" si="50"/>
        <v>5.4023522315795356</v>
      </c>
      <c r="BH108" s="511">
        <f t="shared" si="50"/>
        <v>5.4023522315795356</v>
      </c>
      <c r="BI108" s="511">
        <f t="shared" si="51"/>
        <v>5.4023522315795356</v>
      </c>
      <c r="BJ108" s="511">
        <f t="shared" si="51"/>
        <v>5.4023522315795356</v>
      </c>
      <c r="BK108" s="511">
        <f t="shared" si="51"/>
        <v>5.4023522315795356</v>
      </c>
      <c r="BL108" s="511">
        <f t="shared" si="51"/>
        <v>5.4023522315795356</v>
      </c>
      <c r="BM108" s="512">
        <f t="shared" si="51"/>
        <v>5.4023522315795356</v>
      </c>
      <c r="BN108" s="512">
        <f t="shared" si="51"/>
        <v>5.4023522315795356</v>
      </c>
      <c r="BO108" s="512">
        <f t="shared" si="51"/>
        <v>5.4023522315795356</v>
      </c>
      <c r="BP108" s="512">
        <f t="shared" si="51"/>
        <v>5.4023522315795356</v>
      </c>
      <c r="BQ108" s="512">
        <f t="shared" si="51"/>
        <v>5.4023522315795356</v>
      </c>
      <c r="BR108" s="512">
        <f t="shared" si="51"/>
        <v>5.4023522315795356</v>
      </c>
    </row>
    <row r="109" spans="1:70" s="2" customFormat="1" ht="15">
      <c r="A109" s="448">
        <v>0</v>
      </c>
      <c r="B109" s="494" t="s">
        <v>609</v>
      </c>
      <c r="C109" s="492" t="s">
        <v>610</v>
      </c>
      <c r="D109" s="492" t="s">
        <v>445</v>
      </c>
      <c r="E109" s="666">
        <v>5.12</v>
      </c>
      <c r="F109" s="667">
        <f>E109*(1+EIA_AEO_OilForecast_2026!D$16)</f>
        <v>3.9206437489726271</v>
      </c>
      <c r="G109" s="667">
        <f>F109*(1+EIA_AEO_OilForecast_2026!E$16)</f>
        <v>4.4613944086666786</v>
      </c>
      <c r="H109" s="667">
        <f>G109*(1+EIA_AEO_OilForecast_2026!F$16)</f>
        <v>4.7808671317215969</v>
      </c>
      <c r="I109" s="667">
        <f>H109*(1+EIA_AEO_OilForecast_2026!G$16)</f>
        <v>4.984861493298574</v>
      </c>
      <c r="J109" s="667">
        <f>I109*(1+EIA_AEO_OilForecast_2026!H$16)</f>
        <v>5.1176405625203891</v>
      </c>
      <c r="K109" s="667">
        <f>J109*(1+EIA_AEO_OilForecast_2026!I$16)</f>
        <v>5.0532480855936592</v>
      </c>
      <c r="L109" s="667">
        <f>K109*(1+EIA_AEO_OilForecast_2026!J$16)</f>
        <v>5.1063387296767937</v>
      </c>
      <c r="M109" s="667">
        <f>L109*(1+EIA_AEO_OilForecast_2026!K$16)</f>
        <v>5.2152674555504017</v>
      </c>
      <c r="N109" s="667">
        <f>M109*(1+EIA_AEO_OilForecast_2026!L$16)</f>
        <v>5.3161567098227094</v>
      </c>
      <c r="O109" s="667">
        <f>N109*(1+EIA_AEO_OilForecast_2026!M$16)</f>
        <v>5.3613308760976137</v>
      </c>
      <c r="P109" s="667">
        <f>O109*(1+EIA_AEO_OilForecast_2026!N$16)</f>
        <v>5.4345943098209775</v>
      </c>
      <c r="Q109" s="667">
        <f>P109*(1+EIA_AEO_OilForecast_2026!O$16)</f>
        <v>5.5123464275643252</v>
      </c>
      <c r="R109" s="667">
        <f>Q109*(1+EIA_AEO_OilForecast_2026!P$16)</f>
        <v>5.5788973866167471</v>
      </c>
      <c r="S109" s="667">
        <f>R109*(1+EIA_AEO_OilForecast_2026!Q$16)</f>
        <v>5.6148935438588961</v>
      </c>
      <c r="T109" s="667">
        <f>S109*(1+EIA_AEO_OilForecast_2026!R$16)</f>
        <v>5.6683493183973725</v>
      </c>
      <c r="U109" s="667">
        <f>T109*(1+EIA_AEO_OilForecast_2026!S$16)</f>
        <v>5.7406420835340102</v>
      </c>
      <c r="V109" s="667">
        <f>U109*(1+EIA_AEO_OilForecast_2026!T$16)</f>
        <v>5.7700055352425776</v>
      </c>
      <c r="W109" s="667">
        <f>V109*(1+EIA_AEO_OilForecast_2026!U$16)</f>
        <v>5.8382833585858345</v>
      </c>
      <c r="X109" s="667">
        <f>W109*(1+EIA_AEO_OilForecast_2026!V$16)</f>
        <v>5.9132082694844854</v>
      </c>
      <c r="Y109" s="667">
        <f>X109*(1+EIA_AEO_OilForecast_2026!W$16)</f>
        <v>6.0778160104155461</v>
      </c>
      <c r="Z109" s="667">
        <f>Y109*(1+EIA_AEO_OilForecast_2026!X$16)</f>
        <v>6.1728975999463875</v>
      </c>
      <c r="AA109" s="667">
        <f>Z109*(1+EIA_AEO_OilForecast_2026!Y$16)</f>
        <v>6.2664802370074195</v>
      </c>
      <c r="AB109" s="667">
        <f>AA109*(1+EIA_AEO_OilForecast_2026!Z$16)</f>
        <v>6.3672639445295065</v>
      </c>
      <c r="AC109" s="667">
        <f>AB109*(1+EIA_AEO_OilForecast_2026!AA$16)</f>
        <v>6.4460580908366465</v>
      </c>
      <c r="AD109" s="667">
        <f>AC109*(1+EIA_AEO_OilForecast_2026!AB$16)</f>
        <v>6.5700815737974372</v>
      </c>
      <c r="AE109" s="509">
        <f t="shared" si="48"/>
        <v>6.5700815737974372</v>
      </c>
      <c r="AF109" s="509">
        <f t="shared" si="48"/>
        <v>6.5700815737974372</v>
      </c>
      <c r="AG109" s="509">
        <f t="shared" si="48"/>
        <v>6.5700815737974372</v>
      </c>
      <c r="AH109" s="509">
        <f t="shared" si="48"/>
        <v>6.5700815737974372</v>
      </c>
      <c r="AI109" s="509">
        <f t="shared" si="48"/>
        <v>6.5700815737974372</v>
      </c>
      <c r="AJ109" s="509">
        <f t="shared" si="48"/>
        <v>6.5700815737974372</v>
      </c>
      <c r="AK109" s="509">
        <f t="shared" si="48"/>
        <v>6.5700815737974372</v>
      </c>
      <c r="AL109" s="509">
        <f t="shared" si="48"/>
        <v>6.5700815737974372</v>
      </c>
      <c r="AM109" s="509">
        <f t="shared" si="48"/>
        <v>6.5700815737974372</v>
      </c>
      <c r="AN109" s="509">
        <f t="shared" si="48"/>
        <v>6.5700815737974372</v>
      </c>
      <c r="AO109" s="509">
        <f t="shared" si="49"/>
        <v>6.5700815737974372</v>
      </c>
      <c r="AP109" s="509">
        <f t="shared" si="49"/>
        <v>6.5700815737974372</v>
      </c>
      <c r="AQ109" s="509">
        <f t="shared" si="49"/>
        <v>6.5700815737974372</v>
      </c>
      <c r="AR109" s="509">
        <f t="shared" si="49"/>
        <v>6.5700815737974372</v>
      </c>
      <c r="AS109" s="509">
        <f t="shared" si="49"/>
        <v>6.5700815737974372</v>
      </c>
      <c r="AT109" s="509">
        <f t="shared" si="49"/>
        <v>6.5700815737974372</v>
      </c>
      <c r="AU109" s="509">
        <f t="shared" si="49"/>
        <v>6.5700815737974372</v>
      </c>
      <c r="AV109" s="509">
        <f t="shared" si="49"/>
        <v>6.5700815737974372</v>
      </c>
      <c r="AW109" s="509">
        <f t="shared" si="49"/>
        <v>6.5700815737974372</v>
      </c>
      <c r="AX109" s="509">
        <f t="shared" si="49"/>
        <v>6.5700815737974372</v>
      </c>
      <c r="AY109" s="509">
        <f t="shared" si="50"/>
        <v>6.5700815737974372</v>
      </c>
      <c r="AZ109" s="509">
        <f t="shared" si="50"/>
        <v>6.5700815737974372</v>
      </c>
      <c r="BA109" s="509">
        <f t="shared" si="50"/>
        <v>6.5700815737974372</v>
      </c>
      <c r="BB109" s="509">
        <f t="shared" si="50"/>
        <v>6.5700815737974372</v>
      </c>
      <c r="BC109" s="509">
        <f t="shared" si="50"/>
        <v>6.5700815737974372</v>
      </c>
      <c r="BD109" s="509">
        <f t="shared" si="50"/>
        <v>6.5700815737974372</v>
      </c>
      <c r="BE109" s="509">
        <f t="shared" si="50"/>
        <v>6.5700815737974372</v>
      </c>
      <c r="BF109" s="509">
        <f t="shared" si="50"/>
        <v>6.5700815737974372</v>
      </c>
      <c r="BG109" s="509">
        <f t="shared" si="50"/>
        <v>6.5700815737974372</v>
      </c>
      <c r="BH109" s="509">
        <f t="shared" si="50"/>
        <v>6.5700815737974372</v>
      </c>
      <c r="BI109" s="509">
        <f t="shared" si="51"/>
        <v>6.5700815737974372</v>
      </c>
      <c r="BJ109" s="509">
        <f t="shared" si="51"/>
        <v>6.5700815737974372</v>
      </c>
      <c r="BK109" s="509">
        <f t="shared" si="51"/>
        <v>6.5700815737974372</v>
      </c>
      <c r="BL109" s="509">
        <f t="shared" si="51"/>
        <v>6.5700815737974372</v>
      </c>
      <c r="BM109" s="510">
        <f t="shared" si="51"/>
        <v>6.5700815737974372</v>
      </c>
      <c r="BN109" s="510">
        <f t="shared" si="51"/>
        <v>6.5700815737974372</v>
      </c>
      <c r="BO109" s="510">
        <f t="shared" si="51"/>
        <v>6.5700815737974372</v>
      </c>
      <c r="BP109" s="510">
        <f t="shared" si="51"/>
        <v>6.5700815737974372</v>
      </c>
      <c r="BQ109" s="510">
        <f t="shared" si="51"/>
        <v>6.5700815737974372</v>
      </c>
      <c r="BR109" s="510">
        <f t="shared" si="51"/>
        <v>6.5700815737974372</v>
      </c>
    </row>
    <row r="110" spans="1:70" s="2" customFormat="1">
      <c r="A110" s="446">
        <v>0</v>
      </c>
      <c r="B110" s="493" t="s">
        <v>441</v>
      </c>
      <c r="C110" s="491" t="s">
        <v>611</v>
      </c>
      <c r="D110" s="491" t="s">
        <v>445</v>
      </c>
      <c r="E110" s="501">
        <v>4.43</v>
      </c>
      <c r="F110" s="447">
        <f>E110*(1+EIA_AEO_OilForecast_2026!D$16)</f>
        <v>3.392275743739988</v>
      </c>
      <c r="G110" s="447">
        <f>F110*(1+EIA_AEO_OilForecast_2026!E$16)</f>
        <v>3.8601518028112083</v>
      </c>
      <c r="H110" s="447">
        <f>G110*(1+EIA_AEO_OilForecast_2026!F$16)</f>
        <v>4.1365705846731791</v>
      </c>
      <c r="I110" s="447">
        <f>H110*(1+EIA_AEO_OilForecast_2026!G$16)</f>
        <v>4.3130735186157594</v>
      </c>
      <c r="J110" s="447">
        <f>I110*(1+EIA_AEO_OilForecast_2026!H$16)</f>
        <v>4.4279585335869784</v>
      </c>
      <c r="K110" s="447">
        <f>J110*(1+EIA_AEO_OilForecast_2026!I$16)</f>
        <v>4.3722439490585776</v>
      </c>
      <c r="L110" s="447">
        <f>K110*(1+EIA_AEO_OilForecast_2026!J$16)</f>
        <v>4.4181797993101961</v>
      </c>
      <c r="M110" s="447">
        <f>L110*(1+EIA_AEO_OilForecast_2026!K$16)</f>
        <v>4.5124286773609938</v>
      </c>
      <c r="N110" s="447">
        <f>M110*(1+EIA_AEO_OilForecast_2026!L$16)</f>
        <v>4.5997215282255102</v>
      </c>
      <c r="O110" s="447">
        <f>N110*(1+EIA_AEO_OilForecast_2026!M$16)</f>
        <v>4.6388077697485235</v>
      </c>
      <c r="P110" s="447">
        <f>O110*(1+EIA_AEO_OilForecast_2026!N$16)</f>
        <v>4.7021978110365126</v>
      </c>
      <c r="Q110" s="447">
        <f>P110*(1+EIA_AEO_OilForecast_2026!O$16)</f>
        <v>4.7694716160371042</v>
      </c>
      <c r="R110" s="447">
        <f>Q110*(1+EIA_AEO_OilForecast_2026!P$16)</f>
        <v>4.827053793498477</v>
      </c>
      <c r="S110" s="447">
        <f>R110*(1+EIA_AEO_OilForecast_2026!Q$16)</f>
        <v>4.8581989061122899</v>
      </c>
      <c r="T110" s="447">
        <f>S110*(1+EIA_AEO_OilForecast_2026!R$16)</f>
        <v>4.9044506797852296</v>
      </c>
      <c r="U110" s="447">
        <f>T110*(1+EIA_AEO_OilForecast_2026!S$16)</f>
        <v>4.9670008652452502</v>
      </c>
      <c r="V110" s="447">
        <f>U110*(1+EIA_AEO_OilForecast_2026!T$16)</f>
        <v>4.9924071330321551</v>
      </c>
      <c r="W110" s="447">
        <f>V110*(1+EIA_AEO_OilForecast_2026!U$16)</f>
        <v>5.0514834528389185</v>
      </c>
      <c r="X110" s="447">
        <f>W110*(1+EIA_AEO_OilForecast_2026!V$16)</f>
        <v>5.1163110612922429</v>
      </c>
      <c r="Y110" s="447">
        <f>X110*(1+EIA_AEO_OilForecast_2026!W$16)</f>
        <v>5.2587353371368915</v>
      </c>
      <c r="Z110" s="447">
        <f>Y110*(1+EIA_AEO_OilForecast_2026!X$16)</f>
        <v>5.3410031968286154</v>
      </c>
      <c r="AA110" s="447">
        <f>Z110*(1+EIA_AEO_OilForecast_2026!Y$16)</f>
        <v>5.4219741113169695</v>
      </c>
      <c r="AB110" s="447">
        <f>AA110*(1+EIA_AEO_OilForecast_2026!Z$16)</f>
        <v>5.5091756395050249</v>
      </c>
      <c r="AC110" s="447">
        <f>AB110*(1+EIA_AEO_OilForecast_2026!AA$16)</f>
        <v>5.5773510434387417</v>
      </c>
      <c r="AD110" s="447">
        <f>AC110*(1+EIA_AEO_OilForecast_2026!AB$16)</f>
        <v>5.6846604242036447</v>
      </c>
      <c r="AE110" s="511">
        <f t="shared" si="48"/>
        <v>5.6846604242036447</v>
      </c>
      <c r="AF110" s="511">
        <f t="shared" si="48"/>
        <v>5.6846604242036447</v>
      </c>
      <c r="AG110" s="511">
        <f t="shared" si="48"/>
        <v>5.6846604242036447</v>
      </c>
      <c r="AH110" s="511">
        <f t="shared" si="48"/>
        <v>5.6846604242036447</v>
      </c>
      <c r="AI110" s="511">
        <f t="shared" si="48"/>
        <v>5.6846604242036447</v>
      </c>
      <c r="AJ110" s="511">
        <f t="shared" si="48"/>
        <v>5.6846604242036447</v>
      </c>
      <c r="AK110" s="511">
        <f t="shared" si="48"/>
        <v>5.6846604242036447</v>
      </c>
      <c r="AL110" s="511">
        <f t="shared" si="48"/>
        <v>5.6846604242036447</v>
      </c>
      <c r="AM110" s="511">
        <f t="shared" si="48"/>
        <v>5.6846604242036447</v>
      </c>
      <c r="AN110" s="511">
        <f t="shared" si="48"/>
        <v>5.6846604242036447</v>
      </c>
      <c r="AO110" s="511">
        <f t="shared" si="49"/>
        <v>5.6846604242036447</v>
      </c>
      <c r="AP110" s="511">
        <f t="shared" si="49"/>
        <v>5.6846604242036447</v>
      </c>
      <c r="AQ110" s="511">
        <f t="shared" si="49"/>
        <v>5.6846604242036447</v>
      </c>
      <c r="AR110" s="511">
        <f t="shared" si="49"/>
        <v>5.6846604242036447</v>
      </c>
      <c r="AS110" s="511">
        <f t="shared" si="49"/>
        <v>5.6846604242036447</v>
      </c>
      <c r="AT110" s="511">
        <f t="shared" si="49"/>
        <v>5.6846604242036447</v>
      </c>
      <c r="AU110" s="511">
        <f t="shared" si="49"/>
        <v>5.6846604242036447</v>
      </c>
      <c r="AV110" s="511">
        <f t="shared" si="49"/>
        <v>5.6846604242036447</v>
      </c>
      <c r="AW110" s="511">
        <f t="shared" si="49"/>
        <v>5.6846604242036447</v>
      </c>
      <c r="AX110" s="511">
        <f t="shared" si="49"/>
        <v>5.6846604242036447</v>
      </c>
      <c r="AY110" s="511">
        <f t="shared" si="50"/>
        <v>5.6846604242036447</v>
      </c>
      <c r="AZ110" s="511">
        <f t="shared" si="50"/>
        <v>5.6846604242036447</v>
      </c>
      <c r="BA110" s="511">
        <f t="shared" si="50"/>
        <v>5.6846604242036447</v>
      </c>
      <c r="BB110" s="511">
        <f t="shared" si="50"/>
        <v>5.6846604242036447</v>
      </c>
      <c r="BC110" s="511">
        <f t="shared" si="50"/>
        <v>5.6846604242036447</v>
      </c>
      <c r="BD110" s="511">
        <f t="shared" si="50"/>
        <v>5.6846604242036447</v>
      </c>
      <c r="BE110" s="511">
        <f t="shared" si="50"/>
        <v>5.6846604242036447</v>
      </c>
      <c r="BF110" s="511">
        <f t="shared" si="50"/>
        <v>5.6846604242036447</v>
      </c>
      <c r="BG110" s="511">
        <f t="shared" si="50"/>
        <v>5.6846604242036447</v>
      </c>
      <c r="BH110" s="511">
        <f t="shared" si="50"/>
        <v>5.6846604242036447</v>
      </c>
      <c r="BI110" s="511">
        <f t="shared" si="51"/>
        <v>5.6846604242036447</v>
      </c>
      <c r="BJ110" s="511">
        <f t="shared" si="51"/>
        <v>5.6846604242036447</v>
      </c>
      <c r="BK110" s="511">
        <f t="shared" si="51"/>
        <v>5.6846604242036447</v>
      </c>
      <c r="BL110" s="511">
        <f t="shared" si="51"/>
        <v>5.6846604242036447</v>
      </c>
      <c r="BM110" s="512">
        <f t="shared" si="51"/>
        <v>5.6846604242036447</v>
      </c>
      <c r="BN110" s="512">
        <f t="shared" si="51"/>
        <v>5.6846604242036447</v>
      </c>
      <c r="BO110" s="512">
        <f t="shared" si="51"/>
        <v>5.6846604242036447</v>
      </c>
      <c r="BP110" s="512">
        <f t="shared" si="51"/>
        <v>5.6846604242036447</v>
      </c>
      <c r="BQ110" s="512">
        <f t="shared" si="51"/>
        <v>5.6846604242036447</v>
      </c>
      <c r="BR110" s="512">
        <f t="shared" si="51"/>
        <v>5.6846604242036447</v>
      </c>
    </row>
    <row r="111" spans="1:70" s="2" customFormat="1">
      <c r="A111" s="448">
        <v>0</v>
      </c>
      <c r="B111" s="494" t="s">
        <v>443</v>
      </c>
      <c r="C111" s="492" t="s">
        <v>612</v>
      </c>
      <c r="D111" s="492" t="s">
        <v>445</v>
      </c>
      <c r="E111" s="500">
        <v>2.85</v>
      </c>
      <c r="F111" s="445">
        <f>E111*(1+EIA_AEO_OilForecast_2026!D$16)</f>
        <v>2.1823895868304666</v>
      </c>
      <c r="G111" s="445">
        <f>F111*(1+EIA_AEO_OilForecast_2026!E$16)</f>
        <v>2.4833933720117258</v>
      </c>
      <c r="H111" s="445">
        <f>G111*(1+EIA_AEO_OilForecast_2026!F$16)</f>
        <v>2.6612248682434676</v>
      </c>
      <c r="I111" s="445">
        <f>H111*(1+EIA_AEO_OilForecast_2026!G$16)</f>
        <v>2.7747764171681522</v>
      </c>
      <c r="J111" s="445">
        <f>I111*(1+EIA_AEO_OilForecast_2026!H$16)</f>
        <v>2.8486866412467013</v>
      </c>
      <c r="K111" s="445">
        <f>J111*(1+EIA_AEO_OilForecast_2026!I$16)</f>
        <v>2.8128431726449086</v>
      </c>
      <c r="L111" s="445">
        <f>K111*(1+EIA_AEO_OilForecast_2026!J$16)</f>
        <v>2.8423955819489972</v>
      </c>
      <c r="M111" s="445">
        <f>L111*(1+EIA_AEO_OilForecast_2026!K$16)</f>
        <v>2.9030297359997359</v>
      </c>
      <c r="N111" s="445">
        <f>M111*(1+EIA_AEO_OilForecast_2026!L$16)</f>
        <v>2.9591887935536572</v>
      </c>
      <c r="O111" s="445">
        <f>N111*(1+EIA_AEO_OilForecast_2026!M$16)</f>
        <v>2.9843345697027739</v>
      </c>
      <c r="P111" s="445">
        <f>O111*(1+EIA_AEO_OilForecast_2026!N$16)</f>
        <v>3.0251159732401933</v>
      </c>
      <c r="Q111" s="445">
        <f>P111*(1+EIA_AEO_OilForecast_2026!O$16)</f>
        <v>3.0683959606559239</v>
      </c>
      <c r="R111" s="445">
        <f>Q111*(1+EIA_AEO_OilForecast_2026!P$16)</f>
        <v>3.1054409280972135</v>
      </c>
      <c r="S111" s="445">
        <f>R111*(1+EIA_AEO_OilForecast_2026!Q$16)</f>
        <v>3.1254778515620818</v>
      </c>
      <c r="T111" s="445">
        <f>S111*(1+EIA_AEO_OilForecast_2026!R$16)</f>
        <v>3.155233507311038</v>
      </c>
      <c r="U111" s="445">
        <f>T111*(1+EIA_AEO_OilForecast_2026!S$16)</f>
        <v>3.1954745972796745</v>
      </c>
      <c r="V111" s="445">
        <f>U111*(1+EIA_AEO_OilForecast_2026!T$16)</f>
        <v>3.2118194873908887</v>
      </c>
      <c r="W111" s="445">
        <f>V111*(1+EIA_AEO_OilForecast_2026!U$16)</f>
        <v>3.2498256976503188</v>
      </c>
      <c r="X111" s="445">
        <f>W111*(1+EIA_AEO_OilForecast_2026!V$16)</f>
        <v>3.2915319468810131</v>
      </c>
      <c r="Y111" s="445">
        <f>X111*(1+EIA_AEO_OilForecast_2026!W$16)</f>
        <v>3.3831593026727171</v>
      </c>
      <c r="Z111" s="445">
        <f>Y111*(1+EIA_AEO_OilForecast_2026!X$16)</f>
        <v>3.4360855780951582</v>
      </c>
      <c r="AA111" s="445">
        <f>Z111*(1+EIA_AEO_OilForecast_2026!Y$16)</f>
        <v>3.4881774756779591</v>
      </c>
      <c r="AB111" s="445">
        <f>AA111*(1+EIA_AEO_OilForecast_2026!Z$16)</f>
        <v>3.5442777816228705</v>
      </c>
      <c r="AC111" s="445">
        <f>AB111*(1+EIA_AEO_OilForecast_2026!AA$16)</f>
        <v>3.5881378044696186</v>
      </c>
      <c r="AD111" s="445">
        <f>AC111*(1+EIA_AEO_OilForecast_2026!AB$16)</f>
        <v>3.6571743135395902</v>
      </c>
      <c r="AE111" s="509">
        <f t="shared" si="48"/>
        <v>3.6571743135395902</v>
      </c>
      <c r="AF111" s="509">
        <f t="shared" si="48"/>
        <v>3.6571743135395902</v>
      </c>
      <c r="AG111" s="509">
        <f t="shared" si="48"/>
        <v>3.6571743135395902</v>
      </c>
      <c r="AH111" s="509">
        <f t="shared" si="48"/>
        <v>3.6571743135395902</v>
      </c>
      <c r="AI111" s="509">
        <f t="shared" si="48"/>
        <v>3.6571743135395902</v>
      </c>
      <c r="AJ111" s="509">
        <f t="shared" si="48"/>
        <v>3.6571743135395902</v>
      </c>
      <c r="AK111" s="509">
        <f t="shared" si="48"/>
        <v>3.6571743135395902</v>
      </c>
      <c r="AL111" s="509">
        <f t="shared" si="48"/>
        <v>3.6571743135395902</v>
      </c>
      <c r="AM111" s="509">
        <f t="shared" si="48"/>
        <v>3.6571743135395902</v>
      </c>
      <c r="AN111" s="509">
        <f t="shared" si="48"/>
        <v>3.6571743135395902</v>
      </c>
      <c r="AO111" s="509">
        <f t="shared" si="49"/>
        <v>3.6571743135395902</v>
      </c>
      <c r="AP111" s="509">
        <f t="shared" si="49"/>
        <v>3.6571743135395902</v>
      </c>
      <c r="AQ111" s="509">
        <f t="shared" si="49"/>
        <v>3.6571743135395902</v>
      </c>
      <c r="AR111" s="509">
        <f t="shared" si="49"/>
        <v>3.6571743135395902</v>
      </c>
      <c r="AS111" s="509">
        <f t="shared" si="49"/>
        <v>3.6571743135395902</v>
      </c>
      <c r="AT111" s="509">
        <f t="shared" si="49"/>
        <v>3.6571743135395902</v>
      </c>
      <c r="AU111" s="509">
        <f t="shared" si="49"/>
        <v>3.6571743135395902</v>
      </c>
      <c r="AV111" s="509">
        <f t="shared" si="49"/>
        <v>3.6571743135395902</v>
      </c>
      <c r="AW111" s="509">
        <f t="shared" si="49"/>
        <v>3.6571743135395902</v>
      </c>
      <c r="AX111" s="509">
        <f t="shared" si="49"/>
        <v>3.6571743135395902</v>
      </c>
      <c r="AY111" s="509">
        <f t="shared" si="50"/>
        <v>3.6571743135395902</v>
      </c>
      <c r="AZ111" s="509">
        <f t="shared" si="50"/>
        <v>3.6571743135395902</v>
      </c>
      <c r="BA111" s="509">
        <f t="shared" si="50"/>
        <v>3.6571743135395902</v>
      </c>
      <c r="BB111" s="509">
        <f t="shared" si="50"/>
        <v>3.6571743135395902</v>
      </c>
      <c r="BC111" s="509">
        <f t="shared" si="50"/>
        <v>3.6571743135395902</v>
      </c>
      <c r="BD111" s="509">
        <f t="shared" si="50"/>
        <v>3.6571743135395902</v>
      </c>
      <c r="BE111" s="509">
        <f t="shared" si="50"/>
        <v>3.6571743135395902</v>
      </c>
      <c r="BF111" s="509">
        <f t="shared" si="50"/>
        <v>3.6571743135395902</v>
      </c>
      <c r="BG111" s="509">
        <f t="shared" si="50"/>
        <v>3.6571743135395902</v>
      </c>
      <c r="BH111" s="509">
        <f t="shared" si="50"/>
        <v>3.6571743135395902</v>
      </c>
      <c r="BI111" s="509">
        <f t="shared" si="51"/>
        <v>3.6571743135395902</v>
      </c>
      <c r="BJ111" s="509">
        <f t="shared" si="51"/>
        <v>3.6571743135395902</v>
      </c>
      <c r="BK111" s="509">
        <f t="shared" si="51"/>
        <v>3.6571743135395902</v>
      </c>
      <c r="BL111" s="509">
        <f t="shared" si="51"/>
        <v>3.6571743135395902</v>
      </c>
      <c r="BM111" s="510">
        <f t="shared" si="51"/>
        <v>3.6571743135395902</v>
      </c>
      <c r="BN111" s="510">
        <f t="shared" si="51"/>
        <v>3.6571743135395902</v>
      </c>
      <c r="BO111" s="510">
        <f t="shared" si="51"/>
        <v>3.6571743135395902</v>
      </c>
      <c r="BP111" s="510">
        <f t="shared" si="51"/>
        <v>3.6571743135395902</v>
      </c>
      <c r="BQ111" s="510">
        <f t="shared" si="51"/>
        <v>3.6571743135395902</v>
      </c>
      <c r="BR111" s="510">
        <f t="shared" si="51"/>
        <v>3.6571743135395902</v>
      </c>
    </row>
    <row r="112" spans="1:70" s="2" customFormat="1">
      <c r="A112" s="446">
        <v>0</v>
      </c>
      <c r="B112" s="493" t="s">
        <v>614</v>
      </c>
      <c r="C112" s="491" t="s">
        <v>615</v>
      </c>
      <c r="D112" s="491" t="s">
        <v>552</v>
      </c>
      <c r="E112" s="501">
        <v>3.13</v>
      </c>
      <c r="F112" s="447">
        <f>E112*(1+EIA_AEO_OilForecast_2026!D$16)</f>
        <v>2.3967997918524069</v>
      </c>
      <c r="G112" s="447">
        <f>F112*(1+EIA_AEO_OilForecast_2026!E$16)</f>
        <v>2.7273758787356841</v>
      </c>
      <c r="H112" s="447">
        <f>G112*(1+EIA_AEO_OilForecast_2026!F$16)</f>
        <v>2.9226785395094916</v>
      </c>
      <c r="I112" s="447">
        <f>H112*(1+EIA_AEO_OilForecast_2026!G$16)</f>
        <v>3.0473860300829174</v>
      </c>
      <c r="J112" s="447">
        <f>I112*(1+EIA_AEO_OilForecast_2026!H$16)</f>
        <v>3.1285576095095347</v>
      </c>
      <c r="K112" s="447">
        <f>J112*(1+EIA_AEO_OilForecast_2026!I$16)</f>
        <v>3.0891926773258112</v>
      </c>
      <c r="L112" s="447">
        <f>K112*(1+EIA_AEO_OilForecast_2026!J$16)</f>
        <v>3.1216484812281964</v>
      </c>
      <c r="M112" s="447">
        <f>L112*(1+EIA_AEO_OilForecast_2026!K$16)</f>
        <v>3.188239674975148</v>
      </c>
      <c r="N112" s="447">
        <f>M112*(1+EIA_AEO_OilForecast_2026!L$16)</f>
        <v>3.2499161136220858</v>
      </c>
      <c r="O112" s="447">
        <f>N112*(1+EIA_AEO_OilForecast_2026!M$16)</f>
        <v>3.2775323519893615</v>
      </c>
      <c r="P112" s="447">
        <f>O112*(1+EIA_AEO_OilForecast_2026!N$16)</f>
        <v>3.3223203495585274</v>
      </c>
      <c r="Q112" s="447">
        <f>P112*(1+EIA_AEO_OilForecast_2026!O$16)</f>
        <v>3.3698524059133472</v>
      </c>
      <c r="R112" s="447">
        <f>Q112*(1+EIA_AEO_OilForecast_2026!P$16)</f>
        <v>3.4105368789278159</v>
      </c>
      <c r="S112" s="447">
        <f>R112*(1+EIA_AEO_OilForecast_2026!Q$16)</f>
        <v>3.4325423422418639</v>
      </c>
      <c r="T112" s="447">
        <f>S112*(1+EIA_AEO_OilForecast_2026!R$16)</f>
        <v>3.4652213606608933</v>
      </c>
      <c r="U112" s="447">
        <f>T112*(1+EIA_AEO_OilForecast_2026!S$16)</f>
        <v>3.5094159612229396</v>
      </c>
      <c r="V112" s="447">
        <f>U112*(1+EIA_AEO_OilForecast_2026!T$16)</f>
        <v>3.5273666650994659</v>
      </c>
      <c r="W112" s="447">
        <f>V112*(1+EIA_AEO_OilForecast_2026!U$16)</f>
        <v>3.5691068188229802</v>
      </c>
      <c r="X112" s="447">
        <f>W112*(1+EIA_AEO_OilForecast_2026!V$16)</f>
        <v>3.6149105241184443</v>
      </c>
      <c r="Y112" s="447">
        <f>X112*(1+EIA_AEO_OilForecast_2026!W$16)</f>
        <v>3.7155398657423158</v>
      </c>
      <c r="Z112" s="447">
        <f>Y112*(1+EIA_AEO_OilForecast_2026!X$16)</f>
        <v>3.7736659155922245</v>
      </c>
      <c r="AA112" s="447">
        <f>Z112*(1+EIA_AEO_OilForecast_2026!Y$16)</f>
        <v>3.8308756136393005</v>
      </c>
      <c r="AB112" s="447">
        <f>AA112*(1+EIA_AEO_OilForecast_2026!Z$16)</f>
        <v>3.8924875285893261</v>
      </c>
      <c r="AC112" s="447">
        <f>AB112*(1+EIA_AEO_OilForecast_2026!AA$16)</f>
        <v>3.9406566063122459</v>
      </c>
      <c r="AD112" s="447">
        <f>AC112*(1+EIA_AEO_OilForecast_2026!AB$16)</f>
        <v>4.0164756496066358</v>
      </c>
      <c r="AE112" s="511">
        <f t="shared" ref="AE112:AN121" si="52">$AD112</f>
        <v>4.0164756496066358</v>
      </c>
      <c r="AF112" s="511">
        <f t="shared" si="52"/>
        <v>4.0164756496066358</v>
      </c>
      <c r="AG112" s="511">
        <f t="shared" si="52"/>
        <v>4.0164756496066358</v>
      </c>
      <c r="AH112" s="511">
        <f t="shared" si="52"/>
        <v>4.0164756496066358</v>
      </c>
      <c r="AI112" s="511">
        <f t="shared" si="52"/>
        <v>4.0164756496066358</v>
      </c>
      <c r="AJ112" s="511">
        <f t="shared" si="52"/>
        <v>4.0164756496066358</v>
      </c>
      <c r="AK112" s="511">
        <f t="shared" si="52"/>
        <v>4.0164756496066358</v>
      </c>
      <c r="AL112" s="511">
        <f t="shared" si="52"/>
        <v>4.0164756496066358</v>
      </c>
      <c r="AM112" s="511">
        <f t="shared" si="52"/>
        <v>4.0164756496066358</v>
      </c>
      <c r="AN112" s="511">
        <f t="shared" si="52"/>
        <v>4.0164756496066358</v>
      </c>
      <c r="AO112" s="511">
        <f t="shared" ref="AO112:AX121" si="53">$AD112</f>
        <v>4.0164756496066358</v>
      </c>
      <c r="AP112" s="511">
        <f t="shared" si="53"/>
        <v>4.0164756496066358</v>
      </c>
      <c r="AQ112" s="511">
        <f t="shared" si="53"/>
        <v>4.0164756496066358</v>
      </c>
      <c r="AR112" s="511">
        <f t="shared" si="53"/>
        <v>4.0164756496066358</v>
      </c>
      <c r="AS112" s="511">
        <f t="shared" si="53"/>
        <v>4.0164756496066358</v>
      </c>
      <c r="AT112" s="511">
        <f t="shared" si="53"/>
        <v>4.0164756496066358</v>
      </c>
      <c r="AU112" s="511">
        <f t="shared" si="53"/>
        <v>4.0164756496066358</v>
      </c>
      <c r="AV112" s="511">
        <f t="shared" si="53"/>
        <v>4.0164756496066358</v>
      </c>
      <c r="AW112" s="511">
        <f t="shared" si="53"/>
        <v>4.0164756496066358</v>
      </c>
      <c r="AX112" s="511">
        <f t="shared" si="53"/>
        <v>4.0164756496066358</v>
      </c>
      <c r="AY112" s="511">
        <f t="shared" ref="AY112:BH121" si="54">$AD112</f>
        <v>4.0164756496066358</v>
      </c>
      <c r="AZ112" s="511">
        <f t="shared" si="54"/>
        <v>4.0164756496066358</v>
      </c>
      <c r="BA112" s="511">
        <f t="shared" si="54"/>
        <v>4.0164756496066358</v>
      </c>
      <c r="BB112" s="511">
        <f t="shared" si="54"/>
        <v>4.0164756496066358</v>
      </c>
      <c r="BC112" s="511">
        <f t="shared" si="54"/>
        <v>4.0164756496066358</v>
      </c>
      <c r="BD112" s="511">
        <f t="shared" si="54"/>
        <v>4.0164756496066358</v>
      </c>
      <c r="BE112" s="511">
        <f t="shared" si="54"/>
        <v>4.0164756496066358</v>
      </c>
      <c r="BF112" s="511">
        <f t="shared" si="54"/>
        <v>4.0164756496066358</v>
      </c>
      <c r="BG112" s="511">
        <f t="shared" si="54"/>
        <v>4.0164756496066358</v>
      </c>
      <c r="BH112" s="511">
        <f t="shared" si="54"/>
        <v>4.0164756496066358</v>
      </c>
      <c r="BI112" s="511">
        <f t="shared" ref="BI112:BR121" si="55">$AD112</f>
        <v>4.0164756496066358</v>
      </c>
      <c r="BJ112" s="511">
        <f t="shared" si="55"/>
        <v>4.0164756496066358</v>
      </c>
      <c r="BK112" s="511">
        <f t="shared" si="55"/>
        <v>4.0164756496066358</v>
      </c>
      <c r="BL112" s="511">
        <f t="shared" si="55"/>
        <v>4.0164756496066358</v>
      </c>
      <c r="BM112" s="512">
        <f t="shared" si="55"/>
        <v>4.0164756496066358</v>
      </c>
      <c r="BN112" s="512">
        <f t="shared" si="55"/>
        <v>4.0164756496066358</v>
      </c>
      <c r="BO112" s="512">
        <f t="shared" si="55"/>
        <v>4.0164756496066358</v>
      </c>
      <c r="BP112" s="512">
        <f t="shared" si="55"/>
        <v>4.0164756496066358</v>
      </c>
      <c r="BQ112" s="512">
        <f t="shared" si="55"/>
        <v>4.0164756496066358</v>
      </c>
      <c r="BR112" s="512">
        <f t="shared" si="55"/>
        <v>4.0164756496066358</v>
      </c>
    </row>
    <row r="113" spans="1:70" s="2" customFormat="1">
      <c r="A113" s="448">
        <v>0</v>
      </c>
      <c r="B113" s="494" t="s">
        <v>441</v>
      </c>
      <c r="C113" s="492" t="s">
        <v>616</v>
      </c>
      <c r="D113" s="492" t="s">
        <v>445</v>
      </c>
      <c r="E113" s="500">
        <v>3.66</v>
      </c>
      <c r="F113" s="445">
        <f>E113*(1+EIA_AEO_OilForecast_2026!D$16)</f>
        <v>2.8026476799296516</v>
      </c>
      <c r="G113" s="445">
        <f>F113*(1+EIA_AEO_OilForecast_2026!E$16)</f>
        <v>3.1891999093203212</v>
      </c>
      <c r="H113" s="445">
        <f>G113*(1+EIA_AEO_OilForecast_2026!F$16)</f>
        <v>3.4175729886916106</v>
      </c>
      <c r="I113" s="445">
        <f>H113*(1+EIA_AEO_OilForecast_2026!G$16)</f>
        <v>3.5633970831001531</v>
      </c>
      <c r="J113" s="445">
        <f>I113*(1+EIA_AEO_OilForecast_2026!H$16)</f>
        <v>3.6583133708641848</v>
      </c>
      <c r="K113" s="445">
        <f>J113*(1+EIA_AEO_OilForecast_2026!I$16)</f>
        <v>3.612282811186093</v>
      </c>
      <c r="L113" s="445">
        <f>K113*(1+EIA_AEO_OilForecast_2026!J$16)</f>
        <v>3.6502343262923964</v>
      </c>
      <c r="M113" s="445">
        <f>L113*(1+EIA_AEO_OilForecast_2026!K$16)</f>
        <v>3.728101345178608</v>
      </c>
      <c r="N113" s="445">
        <f>M113*(1+EIA_AEO_OilForecast_2026!L$16)</f>
        <v>3.8002213980373276</v>
      </c>
      <c r="O113" s="445">
        <f>N113*(1+EIA_AEO_OilForecast_2026!M$16)</f>
        <v>3.8325138684604041</v>
      </c>
      <c r="P113" s="445">
        <f>O113*(1+EIA_AEO_OilForecast_2026!N$16)</f>
        <v>3.8848857761610902</v>
      </c>
      <c r="Q113" s="445">
        <f>P113*(1+EIA_AEO_OilForecast_2026!O$16)</f>
        <v>3.9404663915791862</v>
      </c>
      <c r="R113" s="445">
        <f>Q113*(1+EIA_AEO_OilForecast_2026!P$16)</f>
        <v>3.9880399287143158</v>
      </c>
      <c r="S113" s="445">
        <f>R113*(1+EIA_AEO_OilForecast_2026!Q$16)</f>
        <v>4.0137715567428831</v>
      </c>
      <c r="T113" s="445">
        <f>S113*(1+EIA_AEO_OilForecast_2026!R$16)</f>
        <v>4.0519840830731217</v>
      </c>
      <c r="U113" s="445">
        <f>T113*(1+EIA_AEO_OilForecast_2026!S$16)</f>
        <v>4.1036621144012653</v>
      </c>
      <c r="V113" s="445">
        <f>U113*(1+EIA_AEO_OilForecast_2026!T$16)</f>
        <v>4.1246523943335616</v>
      </c>
      <c r="W113" s="445">
        <f>V113*(1+EIA_AEO_OilForecast_2026!U$16)</f>
        <v>4.1734603696140926</v>
      </c>
      <c r="X113" s="445">
        <f>W113*(1+EIA_AEO_OilForecast_2026!V$16)</f>
        <v>4.2270199738893002</v>
      </c>
      <c r="Y113" s="445">
        <f>X113*(1+EIA_AEO_OilForecast_2026!W$16)</f>
        <v>4.3446887886954881</v>
      </c>
      <c r="Z113" s="445">
        <f>Y113*(1+EIA_AEO_OilForecast_2026!X$16)</f>
        <v>4.4126572687116754</v>
      </c>
      <c r="AA113" s="445">
        <f>Z113*(1+EIA_AEO_OilForecast_2026!Y$16)</f>
        <v>4.479554231923272</v>
      </c>
      <c r="AB113" s="445">
        <f>AA113*(1+EIA_AEO_OilForecast_2026!Z$16)</f>
        <v>4.5515988353472636</v>
      </c>
      <c r="AC113" s="445">
        <f>AB113*(1+EIA_AEO_OilForecast_2026!AA$16)</f>
        <v>4.6079243383715083</v>
      </c>
      <c r="AD113" s="445">
        <f>AC113*(1+EIA_AEO_OilForecast_2026!AB$16)</f>
        <v>4.696581750019261</v>
      </c>
      <c r="AE113" s="509">
        <f t="shared" si="52"/>
        <v>4.696581750019261</v>
      </c>
      <c r="AF113" s="509">
        <f t="shared" si="52"/>
        <v>4.696581750019261</v>
      </c>
      <c r="AG113" s="509">
        <f t="shared" si="52"/>
        <v>4.696581750019261</v>
      </c>
      <c r="AH113" s="509">
        <f t="shared" si="52"/>
        <v>4.696581750019261</v>
      </c>
      <c r="AI113" s="509">
        <f t="shared" si="52"/>
        <v>4.696581750019261</v>
      </c>
      <c r="AJ113" s="509">
        <f t="shared" si="52"/>
        <v>4.696581750019261</v>
      </c>
      <c r="AK113" s="509">
        <f t="shared" si="52"/>
        <v>4.696581750019261</v>
      </c>
      <c r="AL113" s="509">
        <f t="shared" si="52"/>
        <v>4.696581750019261</v>
      </c>
      <c r="AM113" s="509">
        <f t="shared" si="52"/>
        <v>4.696581750019261</v>
      </c>
      <c r="AN113" s="509">
        <f t="shared" si="52"/>
        <v>4.696581750019261</v>
      </c>
      <c r="AO113" s="509">
        <f t="shared" si="53"/>
        <v>4.696581750019261</v>
      </c>
      <c r="AP113" s="509">
        <f t="shared" si="53"/>
        <v>4.696581750019261</v>
      </c>
      <c r="AQ113" s="509">
        <f t="shared" si="53"/>
        <v>4.696581750019261</v>
      </c>
      <c r="AR113" s="509">
        <f t="shared" si="53"/>
        <v>4.696581750019261</v>
      </c>
      <c r="AS113" s="509">
        <f t="shared" si="53"/>
        <v>4.696581750019261</v>
      </c>
      <c r="AT113" s="509">
        <f t="shared" si="53"/>
        <v>4.696581750019261</v>
      </c>
      <c r="AU113" s="509">
        <f t="shared" si="53"/>
        <v>4.696581750019261</v>
      </c>
      <c r="AV113" s="509">
        <f t="shared" si="53"/>
        <v>4.696581750019261</v>
      </c>
      <c r="AW113" s="509">
        <f t="shared" si="53"/>
        <v>4.696581750019261</v>
      </c>
      <c r="AX113" s="509">
        <f t="shared" si="53"/>
        <v>4.696581750019261</v>
      </c>
      <c r="AY113" s="509">
        <f t="shared" si="54"/>
        <v>4.696581750019261</v>
      </c>
      <c r="AZ113" s="509">
        <f t="shared" si="54"/>
        <v>4.696581750019261</v>
      </c>
      <c r="BA113" s="509">
        <f t="shared" si="54"/>
        <v>4.696581750019261</v>
      </c>
      <c r="BB113" s="509">
        <f t="shared" si="54"/>
        <v>4.696581750019261</v>
      </c>
      <c r="BC113" s="509">
        <f t="shared" si="54"/>
        <v>4.696581750019261</v>
      </c>
      <c r="BD113" s="509">
        <f t="shared" si="54"/>
        <v>4.696581750019261</v>
      </c>
      <c r="BE113" s="509">
        <f t="shared" si="54"/>
        <v>4.696581750019261</v>
      </c>
      <c r="BF113" s="509">
        <f t="shared" si="54"/>
        <v>4.696581750019261</v>
      </c>
      <c r="BG113" s="509">
        <f t="shared" si="54"/>
        <v>4.696581750019261</v>
      </c>
      <c r="BH113" s="509">
        <f t="shared" si="54"/>
        <v>4.696581750019261</v>
      </c>
      <c r="BI113" s="509">
        <f t="shared" si="55"/>
        <v>4.696581750019261</v>
      </c>
      <c r="BJ113" s="509">
        <f t="shared" si="55"/>
        <v>4.696581750019261</v>
      </c>
      <c r="BK113" s="509">
        <f t="shared" si="55"/>
        <v>4.696581750019261</v>
      </c>
      <c r="BL113" s="509">
        <f t="shared" si="55"/>
        <v>4.696581750019261</v>
      </c>
      <c r="BM113" s="510">
        <f t="shared" si="55"/>
        <v>4.696581750019261</v>
      </c>
      <c r="BN113" s="510">
        <f t="shared" si="55"/>
        <v>4.696581750019261</v>
      </c>
      <c r="BO113" s="510">
        <f t="shared" si="55"/>
        <v>4.696581750019261</v>
      </c>
      <c r="BP113" s="510">
        <f t="shared" si="55"/>
        <v>4.696581750019261</v>
      </c>
      <c r="BQ113" s="510">
        <f t="shared" si="55"/>
        <v>4.696581750019261</v>
      </c>
      <c r="BR113" s="510">
        <f t="shared" si="55"/>
        <v>4.696581750019261</v>
      </c>
    </row>
    <row r="114" spans="1:70" s="2" customFormat="1">
      <c r="A114" s="446">
        <v>0</v>
      </c>
      <c r="B114" s="493" t="s">
        <v>441</v>
      </c>
      <c r="C114" s="491" t="s">
        <v>617</v>
      </c>
      <c r="D114" s="491" t="s">
        <v>573</v>
      </c>
      <c r="E114" s="501">
        <v>8.33</v>
      </c>
      <c r="F114" s="447">
        <f>E114*(1+EIA_AEO_OilForecast_2026!D$16)</f>
        <v>6.3787035994027317</v>
      </c>
      <c r="G114" s="447">
        <f>F114*(1+EIA_AEO_OilForecast_2026!E$16)</f>
        <v>7.2584795750377804</v>
      </c>
      <c r="H114" s="447">
        <f>G114*(1+EIA_AEO_OilForecast_2026!F$16)</f>
        <v>7.7782467201642405</v>
      </c>
      <c r="I114" s="447">
        <f>H114*(1+EIA_AEO_OilForecast_2026!G$16)</f>
        <v>8.1101359842142831</v>
      </c>
      <c r="J114" s="447">
        <f>I114*(1+EIA_AEO_OilForecast_2026!H$16)</f>
        <v>8.3261613058193067</v>
      </c>
      <c r="K114" s="447">
        <f>J114*(1+EIA_AEO_OilForecast_2026!I$16)</f>
        <v>8.2213977642568743</v>
      </c>
      <c r="L114" s="447">
        <f>K114*(1+EIA_AEO_OilForecast_2026!J$16)</f>
        <v>8.3077737535561926</v>
      </c>
      <c r="M114" s="447">
        <f>L114*(1+EIA_AEO_OilForecast_2026!K$16)</f>
        <v>8.4849956845185268</v>
      </c>
      <c r="N114" s="447">
        <f>M114*(1+EIA_AEO_OilForecast_2026!L$16)</f>
        <v>8.6491377720357772</v>
      </c>
      <c r="O114" s="447">
        <f>N114*(1+EIA_AEO_OilForecast_2026!M$16)</f>
        <v>8.7226340230260035</v>
      </c>
      <c r="P114" s="447">
        <f>O114*(1+EIA_AEO_OilForecast_2026!N$16)</f>
        <v>8.841830195470461</v>
      </c>
      <c r="Q114" s="447">
        <f>P114*(1+EIA_AEO_OilForecast_2026!O$16)</f>
        <v>8.9683292464083681</v>
      </c>
      <c r="R114" s="447">
        <f>Q114*(1+EIA_AEO_OilForecast_2026!P$16)</f>
        <v>9.0766045372104536</v>
      </c>
      <c r="S114" s="447">
        <f>R114*(1+EIA_AEO_OilForecast_2026!Q$16)</f>
        <v>9.1351685977235597</v>
      </c>
      <c r="T114" s="447">
        <f>S114*(1+EIA_AEO_OilForecast_2026!R$16)</f>
        <v>9.2221386371582295</v>
      </c>
      <c r="U114" s="447">
        <f>T114*(1+EIA_AEO_OilForecast_2026!S$16)</f>
        <v>9.3397555773121734</v>
      </c>
      <c r="V114" s="447">
        <f>U114*(1+EIA_AEO_OilForecast_2026!T$16)</f>
        <v>9.3875285368302137</v>
      </c>
      <c r="W114" s="447">
        <f>V114*(1+EIA_AEO_OilForecast_2026!U$16)</f>
        <v>9.4986133548867233</v>
      </c>
      <c r="X114" s="447">
        <f>W114*(1+EIA_AEO_OilForecast_2026!V$16)</f>
        <v>9.6205126728136303</v>
      </c>
      <c r="Y114" s="447">
        <f>X114*(1+EIA_AEO_OilForecast_2026!W$16)</f>
        <v>9.8883217513206105</v>
      </c>
      <c r="Z114" s="447">
        <f>Y114*(1+EIA_AEO_OilForecast_2026!X$16)</f>
        <v>10.04301504053778</v>
      </c>
      <c r="AA114" s="447">
        <f>Z114*(1+EIA_AEO_OilForecast_2026!Y$16)</f>
        <v>10.195269604349967</v>
      </c>
      <c r="AB114" s="447">
        <f>AA114*(1+EIA_AEO_OilForecast_2026!Z$16)</f>
        <v>10.359239972252112</v>
      </c>
      <c r="AC114" s="447">
        <f>AB114*(1+EIA_AEO_OilForecast_2026!AA$16)</f>
        <v>10.487434354818221</v>
      </c>
      <c r="AD114" s="447">
        <f>AC114*(1+EIA_AEO_OilForecast_2026!AB$16)</f>
        <v>10.689214747994665</v>
      </c>
      <c r="AE114" s="511">
        <f t="shared" si="52"/>
        <v>10.689214747994665</v>
      </c>
      <c r="AF114" s="511">
        <f t="shared" si="52"/>
        <v>10.689214747994665</v>
      </c>
      <c r="AG114" s="511">
        <f t="shared" si="52"/>
        <v>10.689214747994665</v>
      </c>
      <c r="AH114" s="511">
        <f t="shared" si="52"/>
        <v>10.689214747994665</v>
      </c>
      <c r="AI114" s="511">
        <f t="shared" si="52"/>
        <v>10.689214747994665</v>
      </c>
      <c r="AJ114" s="511">
        <f t="shared" si="52"/>
        <v>10.689214747994665</v>
      </c>
      <c r="AK114" s="511">
        <f t="shared" si="52"/>
        <v>10.689214747994665</v>
      </c>
      <c r="AL114" s="511">
        <f t="shared" si="52"/>
        <v>10.689214747994665</v>
      </c>
      <c r="AM114" s="511">
        <f t="shared" si="52"/>
        <v>10.689214747994665</v>
      </c>
      <c r="AN114" s="511">
        <f t="shared" si="52"/>
        <v>10.689214747994665</v>
      </c>
      <c r="AO114" s="511">
        <f t="shared" si="53"/>
        <v>10.689214747994665</v>
      </c>
      <c r="AP114" s="511">
        <f t="shared" si="53"/>
        <v>10.689214747994665</v>
      </c>
      <c r="AQ114" s="511">
        <f t="shared" si="53"/>
        <v>10.689214747994665</v>
      </c>
      <c r="AR114" s="511">
        <f t="shared" si="53"/>
        <v>10.689214747994665</v>
      </c>
      <c r="AS114" s="511">
        <f t="shared" si="53"/>
        <v>10.689214747994665</v>
      </c>
      <c r="AT114" s="511">
        <f t="shared" si="53"/>
        <v>10.689214747994665</v>
      </c>
      <c r="AU114" s="511">
        <f t="shared" si="53"/>
        <v>10.689214747994665</v>
      </c>
      <c r="AV114" s="511">
        <f t="shared" si="53"/>
        <v>10.689214747994665</v>
      </c>
      <c r="AW114" s="511">
        <f t="shared" si="53"/>
        <v>10.689214747994665</v>
      </c>
      <c r="AX114" s="511">
        <f t="shared" si="53"/>
        <v>10.689214747994665</v>
      </c>
      <c r="AY114" s="511">
        <f t="shared" si="54"/>
        <v>10.689214747994665</v>
      </c>
      <c r="AZ114" s="511">
        <f t="shared" si="54"/>
        <v>10.689214747994665</v>
      </c>
      <c r="BA114" s="511">
        <f t="shared" si="54"/>
        <v>10.689214747994665</v>
      </c>
      <c r="BB114" s="511">
        <f t="shared" si="54"/>
        <v>10.689214747994665</v>
      </c>
      <c r="BC114" s="511">
        <f t="shared" si="54"/>
        <v>10.689214747994665</v>
      </c>
      <c r="BD114" s="511">
        <f t="shared" si="54"/>
        <v>10.689214747994665</v>
      </c>
      <c r="BE114" s="511">
        <f t="shared" si="54"/>
        <v>10.689214747994665</v>
      </c>
      <c r="BF114" s="511">
        <f t="shared" si="54"/>
        <v>10.689214747994665</v>
      </c>
      <c r="BG114" s="511">
        <f t="shared" si="54"/>
        <v>10.689214747994665</v>
      </c>
      <c r="BH114" s="511">
        <f t="shared" si="54"/>
        <v>10.689214747994665</v>
      </c>
      <c r="BI114" s="511">
        <f t="shared" si="55"/>
        <v>10.689214747994665</v>
      </c>
      <c r="BJ114" s="511">
        <f t="shared" si="55"/>
        <v>10.689214747994665</v>
      </c>
      <c r="BK114" s="511">
        <f t="shared" si="55"/>
        <v>10.689214747994665</v>
      </c>
      <c r="BL114" s="511">
        <f t="shared" si="55"/>
        <v>10.689214747994665</v>
      </c>
      <c r="BM114" s="512">
        <f t="shared" si="55"/>
        <v>10.689214747994665</v>
      </c>
      <c r="BN114" s="512">
        <f t="shared" si="55"/>
        <v>10.689214747994665</v>
      </c>
      <c r="BO114" s="512">
        <f t="shared" si="55"/>
        <v>10.689214747994665</v>
      </c>
      <c r="BP114" s="512">
        <f t="shared" si="55"/>
        <v>10.689214747994665</v>
      </c>
      <c r="BQ114" s="512">
        <f t="shared" si="55"/>
        <v>10.689214747994665</v>
      </c>
      <c r="BR114" s="512">
        <f t="shared" si="55"/>
        <v>10.689214747994665</v>
      </c>
    </row>
    <row r="115" spans="1:70" s="2" customFormat="1">
      <c r="A115" s="448">
        <v>0</v>
      </c>
      <c r="B115" s="494" t="s">
        <v>618</v>
      </c>
      <c r="C115" s="492" t="s">
        <v>619</v>
      </c>
      <c r="D115" s="492" t="s">
        <v>445</v>
      </c>
      <c r="E115" s="500">
        <v>3.59</v>
      </c>
      <c r="F115" s="445">
        <f>E115*(1+EIA_AEO_OilForecast_2026!D$16)</f>
        <v>2.7490451286741662</v>
      </c>
      <c r="G115" s="445">
        <f>F115*(1+EIA_AEO_OilForecast_2026!E$16)</f>
        <v>3.1282042826393308</v>
      </c>
      <c r="H115" s="445">
        <f>G115*(1+EIA_AEO_OilForecast_2026!F$16)</f>
        <v>3.3522095708751039</v>
      </c>
      <c r="I115" s="445">
        <f>H115*(1+EIA_AEO_OilForecast_2026!G$16)</f>
        <v>3.4952446798714609</v>
      </c>
      <c r="J115" s="445">
        <f>I115*(1+EIA_AEO_OilForecast_2026!H$16)</f>
        <v>3.5883456287984754</v>
      </c>
      <c r="K115" s="445">
        <f>J115*(1+EIA_AEO_OilForecast_2026!I$16)</f>
        <v>3.5431954350158663</v>
      </c>
      <c r="L115" s="445">
        <f>K115*(1+EIA_AEO_OilForecast_2026!J$16)</f>
        <v>3.5804211014725955</v>
      </c>
      <c r="M115" s="445">
        <f>L115*(1+EIA_AEO_OilForecast_2026!K$16)</f>
        <v>3.6567988604347539</v>
      </c>
      <c r="N115" s="445">
        <f>M115*(1+EIA_AEO_OilForecast_2026!L$16)</f>
        <v>3.7275395680202195</v>
      </c>
      <c r="O115" s="445">
        <f>N115*(1+EIA_AEO_OilForecast_2026!M$16)</f>
        <v>3.7592144228887561</v>
      </c>
      <c r="P115" s="445">
        <f>O115*(1+EIA_AEO_OilForecast_2026!N$16)</f>
        <v>3.8105846820815055</v>
      </c>
      <c r="Q115" s="445">
        <f>P115*(1+EIA_AEO_OilForecast_2026!O$16)</f>
        <v>3.8651022802648294</v>
      </c>
      <c r="R115" s="445">
        <f>Q115*(1+EIA_AEO_OilForecast_2026!P$16)</f>
        <v>3.9117659410066641</v>
      </c>
      <c r="S115" s="445">
        <f>R115*(1+EIA_AEO_OilForecast_2026!Q$16)</f>
        <v>3.9370054340729363</v>
      </c>
      <c r="T115" s="445">
        <f>S115*(1+EIA_AEO_OilForecast_2026!R$16)</f>
        <v>3.9744871197356568</v>
      </c>
      <c r="U115" s="445">
        <f>T115*(1+EIA_AEO_OilForecast_2026!S$16)</f>
        <v>4.0251767734154482</v>
      </c>
      <c r="V115" s="445">
        <f>U115*(1+EIA_AEO_OilForecast_2026!T$16)</f>
        <v>4.0457655999064164</v>
      </c>
      <c r="W115" s="445">
        <f>V115*(1+EIA_AEO_OilForecast_2026!U$16)</f>
        <v>4.0936400893209264</v>
      </c>
      <c r="X115" s="445">
        <f>W115*(1+EIA_AEO_OilForecast_2026!V$16)</f>
        <v>4.1461753295799415</v>
      </c>
      <c r="Y115" s="445">
        <f>X115*(1+EIA_AEO_OilForecast_2026!W$16)</f>
        <v>4.2615936479280876</v>
      </c>
      <c r="Z115" s="445">
        <f>Y115*(1+EIA_AEO_OilForecast_2026!X$16)</f>
        <v>4.3282621843374081</v>
      </c>
      <c r="AA115" s="445">
        <f>Z115*(1+EIA_AEO_OilForecast_2026!Y$16)</f>
        <v>4.3938796974329364</v>
      </c>
      <c r="AB115" s="445">
        <f>AA115*(1+EIA_AEO_OilForecast_2026!Z$16)</f>
        <v>4.4645463986056493</v>
      </c>
      <c r="AC115" s="445">
        <f>AB115*(1+EIA_AEO_OilForecast_2026!AA$16)</f>
        <v>4.5197946379108513</v>
      </c>
      <c r="AD115" s="445">
        <f>AC115*(1+EIA_AEO_OilForecast_2026!AB$16)</f>
        <v>4.6067564160024999</v>
      </c>
      <c r="AE115" s="509">
        <f t="shared" si="52"/>
        <v>4.6067564160024999</v>
      </c>
      <c r="AF115" s="509">
        <f t="shared" si="52"/>
        <v>4.6067564160024999</v>
      </c>
      <c r="AG115" s="509">
        <f t="shared" si="52"/>
        <v>4.6067564160024999</v>
      </c>
      <c r="AH115" s="509">
        <f t="shared" si="52"/>
        <v>4.6067564160024999</v>
      </c>
      <c r="AI115" s="509">
        <f t="shared" si="52"/>
        <v>4.6067564160024999</v>
      </c>
      <c r="AJ115" s="509">
        <f t="shared" si="52"/>
        <v>4.6067564160024999</v>
      </c>
      <c r="AK115" s="509">
        <f t="shared" si="52"/>
        <v>4.6067564160024999</v>
      </c>
      <c r="AL115" s="509">
        <f t="shared" si="52"/>
        <v>4.6067564160024999</v>
      </c>
      <c r="AM115" s="509">
        <f t="shared" si="52"/>
        <v>4.6067564160024999</v>
      </c>
      <c r="AN115" s="509">
        <f t="shared" si="52"/>
        <v>4.6067564160024999</v>
      </c>
      <c r="AO115" s="509">
        <f t="shared" si="53"/>
        <v>4.6067564160024999</v>
      </c>
      <c r="AP115" s="509">
        <f t="shared" si="53"/>
        <v>4.6067564160024999</v>
      </c>
      <c r="AQ115" s="509">
        <f t="shared" si="53"/>
        <v>4.6067564160024999</v>
      </c>
      <c r="AR115" s="509">
        <f t="shared" si="53"/>
        <v>4.6067564160024999</v>
      </c>
      <c r="AS115" s="509">
        <f t="shared" si="53"/>
        <v>4.6067564160024999</v>
      </c>
      <c r="AT115" s="509">
        <f t="shared" si="53"/>
        <v>4.6067564160024999</v>
      </c>
      <c r="AU115" s="509">
        <f t="shared" si="53"/>
        <v>4.6067564160024999</v>
      </c>
      <c r="AV115" s="509">
        <f t="shared" si="53"/>
        <v>4.6067564160024999</v>
      </c>
      <c r="AW115" s="509">
        <f t="shared" si="53"/>
        <v>4.6067564160024999</v>
      </c>
      <c r="AX115" s="509">
        <f t="shared" si="53"/>
        <v>4.6067564160024999</v>
      </c>
      <c r="AY115" s="509">
        <f t="shared" si="54"/>
        <v>4.6067564160024999</v>
      </c>
      <c r="AZ115" s="509">
        <f t="shared" si="54"/>
        <v>4.6067564160024999</v>
      </c>
      <c r="BA115" s="509">
        <f t="shared" si="54"/>
        <v>4.6067564160024999</v>
      </c>
      <c r="BB115" s="509">
        <f t="shared" si="54"/>
        <v>4.6067564160024999</v>
      </c>
      <c r="BC115" s="509">
        <f t="shared" si="54"/>
        <v>4.6067564160024999</v>
      </c>
      <c r="BD115" s="509">
        <f t="shared" si="54"/>
        <v>4.6067564160024999</v>
      </c>
      <c r="BE115" s="509">
        <f t="shared" si="54"/>
        <v>4.6067564160024999</v>
      </c>
      <c r="BF115" s="509">
        <f t="shared" si="54"/>
        <v>4.6067564160024999</v>
      </c>
      <c r="BG115" s="509">
        <f t="shared" si="54"/>
        <v>4.6067564160024999</v>
      </c>
      <c r="BH115" s="509">
        <f t="shared" si="54"/>
        <v>4.6067564160024999</v>
      </c>
      <c r="BI115" s="509">
        <f t="shared" si="55"/>
        <v>4.6067564160024999</v>
      </c>
      <c r="BJ115" s="509">
        <f t="shared" si="55"/>
        <v>4.6067564160024999</v>
      </c>
      <c r="BK115" s="509">
        <f t="shared" si="55"/>
        <v>4.6067564160024999</v>
      </c>
      <c r="BL115" s="509">
        <f t="shared" si="55"/>
        <v>4.6067564160024999</v>
      </c>
      <c r="BM115" s="510">
        <f t="shared" si="55"/>
        <v>4.6067564160024999</v>
      </c>
      <c r="BN115" s="510">
        <f t="shared" si="55"/>
        <v>4.6067564160024999</v>
      </c>
      <c r="BO115" s="510">
        <f t="shared" si="55"/>
        <v>4.6067564160024999</v>
      </c>
      <c r="BP115" s="510">
        <f t="shared" si="55"/>
        <v>4.6067564160024999</v>
      </c>
      <c r="BQ115" s="510">
        <f t="shared" si="55"/>
        <v>4.6067564160024999</v>
      </c>
      <c r="BR115" s="510">
        <f t="shared" si="55"/>
        <v>4.6067564160024999</v>
      </c>
    </row>
    <row r="116" spans="1:70" s="2" customFormat="1">
      <c r="A116" s="446">
        <v>0</v>
      </c>
      <c r="B116" s="493" t="s">
        <v>620</v>
      </c>
      <c r="C116" s="491" t="s">
        <v>621</v>
      </c>
      <c r="D116" s="491" t="s">
        <v>445</v>
      </c>
      <c r="E116" s="501">
        <v>0.54</v>
      </c>
      <c r="F116" s="447">
        <f>E116*(1+EIA_AEO_OilForecast_2026!D$16)</f>
        <v>0.4135053953994568</v>
      </c>
      <c r="G116" s="447">
        <f>F116*(1+EIA_AEO_OilForecast_2026!E$16)</f>
        <v>0.47053769153906377</v>
      </c>
      <c r="H116" s="447">
        <f>G116*(1+EIA_AEO_OilForecast_2026!F$16)</f>
        <v>0.50423208029876221</v>
      </c>
      <c r="I116" s="447">
        <f>H116*(1+EIA_AEO_OilForecast_2026!G$16)</f>
        <v>0.52574711062133406</v>
      </c>
      <c r="J116" s="447">
        <f>I116*(1+EIA_AEO_OilForecast_2026!H$16)</f>
        <v>0.53975115307832233</v>
      </c>
      <c r="K116" s="447">
        <f>J116*(1+EIA_AEO_OilForecast_2026!I$16)</f>
        <v>0.53295975902745629</v>
      </c>
      <c r="L116" s="447">
        <f>K116*(1+EIA_AEO_OilForecast_2026!J$16)</f>
        <v>0.53855916289559946</v>
      </c>
      <c r="M116" s="447">
        <f>L116*(1+EIA_AEO_OilForecast_2026!K$16)</f>
        <v>0.55004773945258156</v>
      </c>
      <c r="N116" s="447">
        <f>M116*(1+EIA_AEO_OilForecast_2026!L$16)</f>
        <v>0.56068840298911393</v>
      </c>
      <c r="O116" s="447">
        <f>N116*(1+EIA_AEO_OilForecast_2026!M$16)</f>
        <v>0.56545286583842025</v>
      </c>
      <c r="P116" s="447">
        <f>O116*(1+EIA_AEO_OilForecast_2026!N$16)</f>
        <v>0.57317986861393133</v>
      </c>
      <c r="Q116" s="447">
        <f>P116*(1+EIA_AEO_OilForecast_2026!O$16)</f>
        <v>0.58138028728217506</v>
      </c>
      <c r="R116" s="447">
        <f>Q116*(1+EIA_AEO_OilForecast_2026!P$16)</f>
        <v>0.58839933374473519</v>
      </c>
      <c r="S116" s="447">
        <f>R116*(1+EIA_AEO_OilForecast_2026!Q$16)</f>
        <v>0.59219580345386813</v>
      </c>
      <c r="T116" s="447">
        <f>S116*(1+EIA_AEO_OilForecast_2026!R$16)</f>
        <v>0.597833717174723</v>
      </c>
      <c r="U116" s="447">
        <f>T116*(1+EIA_AEO_OilForecast_2026!S$16)</f>
        <v>0.60545834474772775</v>
      </c>
      <c r="V116" s="447">
        <f>U116*(1+EIA_AEO_OilForecast_2026!T$16)</f>
        <v>0.60855527129511566</v>
      </c>
      <c r="W116" s="447">
        <f>V116*(1+EIA_AEO_OilForecast_2026!U$16)</f>
        <v>0.61575644797584972</v>
      </c>
      <c r="X116" s="447">
        <f>W116*(1+EIA_AEO_OilForecast_2026!V$16)</f>
        <v>0.62365868467219177</v>
      </c>
      <c r="Y116" s="447">
        <f>X116*(1+EIA_AEO_OilForecast_2026!W$16)</f>
        <v>0.64101965734851463</v>
      </c>
      <c r="Z116" s="447">
        <f>Y116*(1+EIA_AEO_OilForecast_2026!X$16)</f>
        <v>0.65104779374434552</v>
      </c>
      <c r="AA116" s="447">
        <f>Z116*(1+EIA_AEO_OilForecast_2026!Y$16)</f>
        <v>0.66091783749687627</v>
      </c>
      <c r="AB116" s="447">
        <f>AA116*(1+EIA_AEO_OilForecast_2026!Z$16)</f>
        <v>0.67154736914959634</v>
      </c>
      <c r="AC116" s="447">
        <f>AB116*(1+EIA_AEO_OilForecast_2026!AA$16)</f>
        <v>0.67985768926792756</v>
      </c>
      <c r="AD116" s="447">
        <f>AC116*(1+EIA_AEO_OilForecast_2026!AB$16)</f>
        <v>0.69293829098644844</v>
      </c>
      <c r="AE116" s="511">
        <f t="shared" si="52"/>
        <v>0.69293829098644844</v>
      </c>
      <c r="AF116" s="511">
        <f t="shared" si="52"/>
        <v>0.69293829098644844</v>
      </c>
      <c r="AG116" s="511">
        <f t="shared" si="52"/>
        <v>0.69293829098644844</v>
      </c>
      <c r="AH116" s="511">
        <f t="shared" si="52"/>
        <v>0.69293829098644844</v>
      </c>
      <c r="AI116" s="511">
        <f t="shared" si="52"/>
        <v>0.69293829098644844</v>
      </c>
      <c r="AJ116" s="511">
        <f t="shared" si="52"/>
        <v>0.69293829098644844</v>
      </c>
      <c r="AK116" s="511">
        <f t="shared" si="52"/>
        <v>0.69293829098644844</v>
      </c>
      <c r="AL116" s="511">
        <f t="shared" si="52"/>
        <v>0.69293829098644844</v>
      </c>
      <c r="AM116" s="511">
        <f t="shared" si="52"/>
        <v>0.69293829098644844</v>
      </c>
      <c r="AN116" s="511">
        <f t="shared" si="52"/>
        <v>0.69293829098644844</v>
      </c>
      <c r="AO116" s="511">
        <f t="shared" si="53"/>
        <v>0.69293829098644844</v>
      </c>
      <c r="AP116" s="511">
        <f t="shared" si="53"/>
        <v>0.69293829098644844</v>
      </c>
      <c r="AQ116" s="511">
        <f t="shared" si="53"/>
        <v>0.69293829098644844</v>
      </c>
      <c r="AR116" s="511">
        <f t="shared" si="53"/>
        <v>0.69293829098644844</v>
      </c>
      <c r="AS116" s="511">
        <f t="shared" si="53"/>
        <v>0.69293829098644844</v>
      </c>
      <c r="AT116" s="511">
        <f t="shared" si="53"/>
        <v>0.69293829098644844</v>
      </c>
      <c r="AU116" s="511">
        <f t="shared" si="53"/>
        <v>0.69293829098644844</v>
      </c>
      <c r="AV116" s="511">
        <f t="shared" si="53"/>
        <v>0.69293829098644844</v>
      </c>
      <c r="AW116" s="511">
        <f t="shared" si="53"/>
        <v>0.69293829098644844</v>
      </c>
      <c r="AX116" s="511">
        <f t="shared" si="53"/>
        <v>0.69293829098644844</v>
      </c>
      <c r="AY116" s="511">
        <f t="shared" si="54"/>
        <v>0.69293829098644844</v>
      </c>
      <c r="AZ116" s="511">
        <f t="shared" si="54"/>
        <v>0.69293829098644844</v>
      </c>
      <c r="BA116" s="511">
        <f t="shared" si="54"/>
        <v>0.69293829098644844</v>
      </c>
      <c r="BB116" s="511">
        <f t="shared" si="54"/>
        <v>0.69293829098644844</v>
      </c>
      <c r="BC116" s="511">
        <f t="shared" si="54"/>
        <v>0.69293829098644844</v>
      </c>
      <c r="BD116" s="511">
        <f t="shared" si="54"/>
        <v>0.69293829098644844</v>
      </c>
      <c r="BE116" s="511">
        <f t="shared" si="54"/>
        <v>0.69293829098644844</v>
      </c>
      <c r="BF116" s="511">
        <f t="shared" si="54"/>
        <v>0.69293829098644844</v>
      </c>
      <c r="BG116" s="511">
        <f t="shared" si="54"/>
        <v>0.69293829098644844</v>
      </c>
      <c r="BH116" s="511">
        <f t="shared" si="54"/>
        <v>0.69293829098644844</v>
      </c>
      <c r="BI116" s="511">
        <f t="shared" si="55"/>
        <v>0.69293829098644844</v>
      </c>
      <c r="BJ116" s="511">
        <f t="shared" si="55"/>
        <v>0.69293829098644844</v>
      </c>
      <c r="BK116" s="511">
        <f t="shared" si="55"/>
        <v>0.69293829098644844</v>
      </c>
      <c r="BL116" s="511">
        <f t="shared" si="55"/>
        <v>0.69293829098644844</v>
      </c>
      <c r="BM116" s="512">
        <f t="shared" si="55"/>
        <v>0.69293829098644844</v>
      </c>
      <c r="BN116" s="512">
        <f t="shared" si="55"/>
        <v>0.69293829098644844</v>
      </c>
      <c r="BO116" s="512">
        <f t="shared" si="55"/>
        <v>0.69293829098644844</v>
      </c>
      <c r="BP116" s="512">
        <f t="shared" si="55"/>
        <v>0.69293829098644844</v>
      </c>
      <c r="BQ116" s="512">
        <f t="shared" si="55"/>
        <v>0.69293829098644844</v>
      </c>
      <c r="BR116" s="512">
        <f t="shared" si="55"/>
        <v>0.69293829098644844</v>
      </c>
    </row>
    <row r="117" spans="1:70" s="2" customFormat="1">
      <c r="A117" s="448">
        <v>0</v>
      </c>
      <c r="B117" s="494" t="s">
        <v>622</v>
      </c>
      <c r="C117" s="492" t="s">
        <v>623</v>
      </c>
      <c r="D117" s="492" t="s">
        <v>445</v>
      </c>
      <c r="E117" s="500">
        <v>5.04</v>
      </c>
      <c r="F117" s="445">
        <f>E117*(1+EIA_AEO_OilForecast_2026!D$16)</f>
        <v>3.8593836903949299</v>
      </c>
      <c r="G117" s="445">
        <f>F117*(1+EIA_AEO_OilForecast_2026!E$16)</f>
        <v>4.3916851210312613</v>
      </c>
      <c r="H117" s="445">
        <f>G117*(1+EIA_AEO_OilForecast_2026!F$16)</f>
        <v>4.7061660827884468</v>
      </c>
      <c r="I117" s="445">
        <f>H117*(1+EIA_AEO_OilForecast_2026!G$16)</f>
        <v>4.9069730324657836</v>
      </c>
      <c r="J117" s="445">
        <f>I117*(1+EIA_AEO_OilForecast_2026!H$16)</f>
        <v>5.0376774287310075</v>
      </c>
      <c r="K117" s="445">
        <f>J117*(1+EIA_AEO_OilForecast_2026!I$16)</f>
        <v>4.974291084256258</v>
      </c>
      <c r="L117" s="445">
        <f>K117*(1+EIA_AEO_OilForecast_2026!J$16)</f>
        <v>5.0265521870255938</v>
      </c>
      <c r="M117" s="445">
        <f>L117*(1+EIA_AEO_OilForecast_2026!K$16)</f>
        <v>5.1337789015574264</v>
      </c>
      <c r="N117" s="445">
        <f>M117*(1+EIA_AEO_OilForecast_2026!L$16)</f>
        <v>5.2330917612317291</v>
      </c>
      <c r="O117" s="445">
        <f>N117*(1+EIA_AEO_OilForecast_2026!M$16)</f>
        <v>5.2775600811585885</v>
      </c>
      <c r="P117" s="445">
        <f>O117*(1+EIA_AEO_OilForecast_2026!N$16)</f>
        <v>5.3496787737300249</v>
      </c>
      <c r="Q117" s="445">
        <f>P117*(1+EIA_AEO_OilForecast_2026!O$16)</f>
        <v>5.4262160146336331</v>
      </c>
      <c r="R117" s="445">
        <f>Q117*(1+EIA_AEO_OilForecast_2026!P$16)</f>
        <v>5.4917271149508604</v>
      </c>
      <c r="S117" s="445">
        <f>R117*(1+EIA_AEO_OilForecast_2026!Q$16)</f>
        <v>5.5271608322361008</v>
      </c>
      <c r="T117" s="445">
        <f>S117*(1+EIA_AEO_OilForecast_2026!R$16)</f>
        <v>5.5797813602974129</v>
      </c>
      <c r="U117" s="445">
        <f>T117*(1+EIA_AEO_OilForecast_2026!S$16)</f>
        <v>5.6509445509787906</v>
      </c>
      <c r="V117" s="445">
        <f>U117*(1+EIA_AEO_OilForecast_2026!T$16)</f>
        <v>5.6798491987544111</v>
      </c>
      <c r="W117" s="445">
        <f>V117*(1+EIA_AEO_OilForecast_2026!U$16)</f>
        <v>5.7470601811079289</v>
      </c>
      <c r="X117" s="445">
        <f>W117*(1+EIA_AEO_OilForecast_2026!V$16)</f>
        <v>5.8208143902737879</v>
      </c>
      <c r="Y117" s="445">
        <f>X117*(1+EIA_AEO_OilForecast_2026!W$16)</f>
        <v>5.982850135252801</v>
      </c>
      <c r="Z117" s="445">
        <f>Y117*(1+EIA_AEO_OilForecast_2026!X$16)</f>
        <v>6.0764460749472233</v>
      </c>
      <c r="AA117" s="445">
        <f>Z117*(1+EIA_AEO_OilForecast_2026!Y$16)</f>
        <v>6.1685664833041765</v>
      </c>
      <c r="AB117" s="445">
        <f>AA117*(1+EIA_AEO_OilForecast_2026!Z$16)</f>
        <v>6.2677754453962304</v>
      </c>
      <c r="AC117" s="445">
        <f>AB117*(1+EIA_AEO_OilForecast_2026!AA$16)</f>
        <v>6.3453384331673215</v>
      </c>
      <c r="AD117" s="445">
        <f>AC117*(1+EIA_AEO_OilForecast_2026!AB$16)</f>
        <v>6.4674240492068495</v>
      </c>
      <c r="AE117" s="509">
        <f t="shared" si="52"/>
        <v>6.4674240492068495</v>
      </c>
      <c r="AF117" s="509">
        <f t="shared" si="52"/>
        <v>6.4674240492068495</v>
      </c>
      <c r="AG117" s="509">
        <f t="shared" si="52"/>
        <v>6.4674240492068495</v>
      </c>
      <c r="AH117" s="509">
        <f t="shared" si="52"/>
        <v>6.4674240492068495</v>
      </c>
      <c r="AI117" s="509">
        <f t="shared" si="52"/>
        <v>6.4674240492068495</v>
      </c>
      <c r="AJ117" s="509">
        <f t="shared" si="52"/>
        <v>6.4674240492068495</v>
      </c>
      <c r="AK117" s="509">
        <f t="shared" si="52"/>
        <v>6.4674240492068495</v>
      </c>
      <c r="AL117" s="509">
        <f t="shared" si="52"/>
        <v>6.4674240492068495</v>
      </c>
      <c r="AM117" s="509">
        <f t="shared" si="52"/>
        <v>6.4674240492068495</v>
      </c>
      <c r="AN117" s="509">
        <f t="shared" si="52"/>
        <v>6.4674240492068495</v>
      </c>
      <c r="AO117" s="509">
        <f t="shared" si="53"/>
        <v>6.4674240492068495</v>
      </c>
      <c r="AP117" s="509">
        <f t="shared" si="53"/>
        <v>6.4674240492068495</v>
      </c>
      <c r="AQ117" s="509">
        <f t="shared" si="53"/>
        <v>6.4674240492068495</v>
      </c>
      <c r="AR117" s="509">
        <f t="shared" si="53"/>
        <v>6.4674240492068495</v>
      </c>
      <c r="AS117" s="509">
        <f t="shared" si="53"/>
        <v>6.4674240492068495</v>
      </c>
      <c r="AT117" s="509">
        <f t="shared" si="53"/>
        <v>6.4674240492068495</v>
      </c>
      <c r="AU117" s="509">
        <f t="shared" si="53"/>
        <v>6.4674240492068495</v>
      </c>
      <c r="AV117" s="509">
        <f t="shared" si="53"/>
        <v>6.4674240492068495</v>
      </c>
      <c r="AW117" s="509">
        <f t="shared" si="53"/>
        <v>6.4674240492068495</v>
      </c>
      <c r="AX117" s="509">
        <f t="shared" si="53"/>
        <v>6.4674240492068495</v>
      </c>
      <c r="AY117" s="509">
        <f t="shared" si="54"/>
        <v>6.4674240492068495</v>
      </c>
      <c r="AZ117" s="509">
        <f t="shared" si="54"/>
        <v>6.4674240492068495</v>
      </c>
      <c r="BA117" s="509">
        <f t="shared" si="54"/>
        <v>6.4674240492068495</v>
      </c>
      <c r="BB117" s="509">
        <f t="shared" si="54"/>
        <v>6.4674240492068495</v>
      </c>
      <c r="BC117" s="509">
        <f t="shared" si="54"/>
        <v>6.4674240492068495</v>
      </c>
      <c r="BD117" s="509">
        <f t="shared" si="54"/>
        <v>6.4674240492068495</v>
      </c>
      <c r="BE117" s="509">
        <f t="shared" si="54"/>
        <v>6.4674240492068495</v>
      </c>
      <c r="BF117" s="509">
        <f t="shared" si="54"/>
        <v>6.4674240492068495</v>
      </c>
      <c r="BG117" s="509">
        <f t="shared" si="54"/>
        <v>6.4674240492068495</v>
      </c>
      <c r="BH117" s="509">
        <f t="shared" si="54"/>
        <v>6.4674240492068495</v>
      </c>
      <c r="BI117" s="509">
        <f t="shared" si="55"/>
        <v>6.4674240492068495</v>
      </c>
      <c r="BJ117" s="509">
        <f t="shared" si="55"/>
        <v>6.4674240492068495</v>
      </c>
      <c r="BK117" s="509">
        <f t="shared" si="55"/>
        <v>6.4674240492068495</v>
      </c>
      <c r="BL117" s="509">
        <f t="shared" si="55"/>
        <v>6.4674240492068495</v>
      </c>
      <c r="BM117" s="510">
        <f t="shared" si="55"/>
        <v>6.4674240492068495</v>
      </c>
      <c r="BN117" s="510">
        <f t="shared" si="55"/>
        <v>6.4674240492068495</v>
      </c>
      <c r="BO117" s="510">
        <f t="shared" si="55"/>
        <v>6.4674240492068495</v>
      </c>
      <c r="BP117" s="510">
        <f t="shared" si="55"/>
        <v>6.4674240492068495</v>
      </c>
      <c r="BQ117" s="510">
        <f t="shared" si="55"/>
        <v>6.4674240492068495</v>
      </c>
      <c r="BR117" s="510">
        <f t="shared" si="55"/>
        <v>6.4674240492068495</v>
      </c>
    </row>
    <row r="118" spans="1:70" s="2" customFormat="1">
      <c r="A118" s="446">
        <v>0</v>
      </c>
      <c r="B118" s="493" t="s">
        <v>443</v>
      </c>
      <c r="C118" s="491" t="s">
        <v>624</v>
      </c>
      <c r="D118" s="491" t="s">
        <v>445</v>
      </c>
      <c r="E118" s="501">
        <v>3.03</v>
      </c>
      <c r="F118" s="447">
        <f>E118*(1+EIA_AEO_OilForecast_2026!D$16)</f>
        <v>2.3202247186302851</v>
      </c>
      <c r="G118" s="447">
        <f>F118*(1+EIA_AEO_OilForecast_2026!E$16)</f>
        <v>2.6402392691914129</v>
      </c>
      <c r="H118" s="447">
        <f>G118*(1+EIA_AEO_OilForecast_2026!F$16)</f>
        <v>2.8293022283430544</v>
      </c>
      <c r="I118" s="447">
        <f>H118*(1+EIA_AEO_OilForecast_2026!G$16)</f>
        <v>2.95002545404193</v>
      </c>
      <c r="J118" s="447">
        <f>I118*(1+EIA_AEO_OilForecast_2026!H$16)</f>
        <v>3.0286036922728088</v>
      </c>
      <c r="K118" s="447">
        <f>J118*(1+EIA_AEO_OilForecast_2026!I$16)</f>
        <v>2.9904964256540607</v>
      </c>
      <c r="L118" s="447">
        <f>K118*(1+EIA_AEO_OilForecast_2026!J$16)</f>
        <v>3.0219153029141972</v>
      </c>
      <c r="M118" s="447">
        <f>L118*(1+EIA_AEO_OilForecast_2026!K$16)</f>
        <v>3.0863789824839301</v>
      </c>
      <c r="N118" s="447">
        <f>M118*(1+EIA_AEO_OilForecast_2026!L$16)</f>
        <v>3.1460849278833618</v>
      </c>
      <c r="O118" s="447">
        <f>N118*(1+EIA_AEO_OilForecast_2026!M$16)</f>
        <v>3.1728188583155807</v>
      </c>
      <c r="P118" s="447">
        <f>O118*(1+EIA_AEO_OilForecast_2026!N$16)</f>
        <v>3.2161759294448373</v>
      </c>
      <c r="Q118" s="447">
        <f>P118*(1+EIA_AEO_OilForecast_2026!O$16)</f>
        <v>3.2621893897499827</v>
      </c>
      <c r="R118" s="447">
        <f>Q118*(1+EIA_AEO_OilForecast_2026!P$16)</f>
        <v>3.3015740393454589</v>
      </c>
      <c r="S118" s="447">
        <f>R118*(1+EIA_AEO_OilForecast_2026!Q$16)</f>
        <v>3.3228764527133712</v>
      </c>
      <c r="T118" s="447">
        <f>S118*(1+EIA_AEO_OilForecast_2026!R$16)</f>
        <v>3.3545114130359459</v>
      </c>
      <c r="U118" s="447">
        <f>T118*(1+EIA_AEO_OilForecast_2026!S$16)</f>
        <v>3.3972940455289171</v>
      </c>
      <c r="V118" s="447">
        <f>U118*(1+EIA_AEO_OilForecast_2026!T$16)</f>
        <v>3.4146712444892606</v>
      </c>
      <c r="W118" s="447">
        <f>V118*(1+EIA_AEO_OilForecast_2026!U$16)</f>
        <v>3.4550778469756018</v>
      </c>
      <c r="X118" s="447">
        <f>W118*(1+EIA_AEO_OilForecast_2026!V$16)</f>
        <v>3.4994181751050766</v>
      </c>
      <c r="Y118" s="447">
        <f>X118*(1+EIA_AEO_OilForecast_2026!W$16)</f>
        <v>3.5968325217888881</v>
      </c>
      <c r="Z118" s="447">
        <f>Y118*(1+EIA_AEO_OilForecast_2026!X$16)</f>
        <v>3.6531015093432728</v>
      </c>
      <c r="AA118" s="447">
        <f>Z118*(1+EIA_AEO_OilForecast_2026!Y$16)</f>
        <v>3.7084834215102505</v>
      </c>
      <c r="AB118" s="447">
        <f>AA118*(1+EIA_AEO_OilForecast_2026!Z$16)</f>
        <v>3.7681269046727355</v>
      </c>
      <c r="AC118" s="447">
        <f>AB118*(1+EIA_AEO_OilForecast_2026!AA$16)</f>
        <v>3.8147570342255941</v>
      </c>
      <c r="AD118" s="447">
        <f>AC118*(1+EIA_AEO_OilForecast_2026!AB$16)</f>
        <v>3.888153743868406</v>
      </c>
      <c r="AE118" s="511">
        <f t="shared" si="52"/>
        <v>3.888153743868406</v>
      </c>
      <c r="AF118" s="511">
        <f t="shared" si="52"/>
        <v>3.888153743868406</v>
      </c>
      <c r="AG118" s="511">
        <f t="shared" si="52"/>
        <v>3.888153743868406</v>
      </c>
      <c r="AH118" s="511">
        <f t="shared" si="52"/>
        <v>3.888153743868406</v>
      </c>
      <c r="AI118" s="511">
        <f t="shared" si="52"/>
        <v>3.888153743868406</v>
      </c>
      <c r="AJ118" s="511">
        <f t="shared" si="52"/>
        <v>3.888153743868406</v>
      </c>
      <c r="AK118" s="511">
        <f t="shared" si="52"/>
        <v>3.888153743868406</v>
      </c>
      <c r="AL118" s="511">
        <f t="shared" si="52"/>
        <v>3.888153743868406</v>
      </c>
      <c r="AM118" s="511">
        <f t="shared" si="52"/>
        <v>3.888153743868406</v>
      </c>
      <c r="AN118" s="511">
        <f t="shared" si="52"/>
        <v>3.888153743868406</v>
      </c>
      <c r="AO118" s="511">
        <f t="shared" si="53"/>
        <v>3.888153743868406</v>
      </c>
      <c r="AP118" s="511">
        <f t="shared" si="53"/>
        <v>3.888153743868406</v>
      </c>
      <c r="AQ118" s="511">
        <f t="shared" si="53"/>
        <v>3.888153743868406</v>
      </c>
      <c r="AR118" s="511">
        <f t="shared" si="53"/>
        <v>3.888153743868406</v>
      </c>
      <c r="AS118" s="511">
        <f t="shared" si="53"/>
        <v>3.888153743868406</v>
      </c>
      <c r="AT118" s="511">
        <f t="shared" si="53"/>
        <v>3.888153743868406</v>
      </c>
      <c r="AU118" s="511">
        <f t="shared" si="53"/>
        <v>3.888153743868406</v>
      </c>
      <c r="AV118" s="511">
        <f t="shared" si="53"/>
        <v>3.888153743868406</v>
      </c>
      <c r="AW118" s="511">
        <f t="shared" si="53"/>
        <v>3.888153743868406</v>
      </c>
      <c r="AX118" s="511">
        <f t="shared" si="53"/>
        <v>3.888153743868406</v>
      </c>
      <c r="AY118" s="511">
        <f t="shared" si="54"/>
        <v>3.888153743868406</v>
      </c>
      <c r="AZ118" s="511">
        <f t="shared" si="54"/>
        <v>3.888153743868406</v>
      </c>
      <c r="BA118" s="511">
        <f t="shared" si="54"/>
        <v>3.888153743868406</v>
      </c>
      <c r="BB118" s="511">
        <f t="shared" si="54"/>
        <v>3.888153743868406</v>
      </c>
      <c r="BC118" s="511">
        <f t="shared" si="54"/>
        <v>3.888153743868406</v>
      </c>
      <c r="BD118" s="511">
        <f t="shared" si="54"/>
        <v>3.888153743868406</v>
      </c>
      <c r="BE118" s="511">
        <f t="shared" si="54"/>
        <v>3.888153743868406</v>
      </c>
      <c r="BF118" s="511">
        <f t="shared" si="54"/>
        <v>3.888153743868406</v>
      </c>
      <c r="BG118" s="511">
        <f t="shared" si="54"/>
        <v>3.888153743868406</v>
      </c>
      <c r="BH118" s="511">
        <f t="shared" si="54"/>
        <v>3.888153743868406</v>
      </c>
      <c r="BI118" s="511">
        <f t="shared" si="55"/>
        <v>3.888153743868406</v>
      </c>
      <c r="BJ118" s="511">
        <f t="shared" si="55"/>
        <v>3.888153743868406</v>
      </c>
      <c r="BK118" s="511">
        <f t="shared" si="55"/>
        <v>3.888153743868406</v>
      </c>
      <c r="BL118" s="511">
        <f t="shared" si="55"/>
        <v>3.888153743868406</v>
      </c>
      <c r="BM118" s="512">
        <f t="shared" si="55"/>
        <v>3.888153743868406</v>
      </c>
      <c r="BN118" s="512">
        <f t="shared" si="55"/>
        <v>3.888153743868406</v>
      </c>
      <c r="BO118" s="512">
        <f t="shared" si="55"/>
        <v>3.888153743868406</v>
      </c>
      <c r="BP118" s="512">
        <f t="shared" si="55"/>
        <v>3.888153743868406</v>
      </c>
      <c r="BQ118" s="512">
        <f t="shared" si="55"/>
        <v>3.888153743868406</v>
      </c>
      <c r="BR118" s="512">
        <f t="shared" si="55"/>
        <v>3.888153743868406</v>
      </c>
    </row>
    <row r="119" spans="1:70" s="2" customFormat="1">
      <c r="A119" s="448">
        <v>0</v>
      </c>
      <c r="B119" s="494" t="s">
        <v>625</v>
      </c>
      <c r="C119" s="492" t="s">
        <v>626</v>
      </c>
      <c r="D119" s="492" t="s">
        <v>445</v>
      </c>
      <c r="E119" s="500">
        <v>5.33</v>
      </c>
      <c r="F119" s="445">
        <f>E119*(1+EIA_AEO_OilForecast_2026!D$16)</f>
        <v>4.0814514027390825</v>
      </c>
      <c r="G119" s="445">
        <f>F119*(1+EIA_AEO_OilForecast_2026!E$16)</f>
        <v>4.6443812887096474</v>
      </c>
      <c r="H119" s="445">
        <f>G119*(1+EIA_AEO_OilForecast_2026!F$16)</f>
        <v>4.9769573851711151</v>
      </c>
      <c r="I119" s="445">
        <f>H119*(1+EIA_AEO_OilForecast_2026!G$16)</f>
        <v>5.1893187029846484</v>
      </c>
      <c r="J119" s="445">
        <f>I119*(1+EIA_AEO_OilForecast_2026!H$16)</f>
        <v>5.3275437887175139</v>
      </c>
      <c r="K119" s="445">
        <f>J119*(1+EIA_AEO_OilForecast_2026!I$16)</f>
        <v>5.2605102141043361</v>
      </c>
      <c r="L119" s="445">
        <f>K119*(1+EIA_AEO_OilForecast_2026!J$16)</f>
        <v>5.3157784041361928</v>
      </c>
      <c r="M119" s="445">
        <f>L119*(1+EIA_AEO_OilForecast_2026!K$16)</f>
        <v>5.4291749097819606</v>
      </c>
      <c r="N119" s="445">
        <f>M119*(1+EIA_AEO_OilForecast_2026!L$16)</f>
        <v>5.5342021998740307</v>
      </c>
      <c r="O119" s="445">
        <f>N119*(1+EIA_AEO_OilForecast_2026!M$16)</f>
        <v>5.5812292128125547</v>
      </c>
      <c r="P119" s="445">
        <f>O119*(1+EIA_AEO_OilForecast_2026!N$16)</f>
        <v>5.6574975920597286</v>
      </c>
      <c r="Q119" s="445">
        <f>P119*(1+EIA_AEO_OilForecast_2026!O$16)</f>
        <v>5.7384387615073935</v>
      </c>
      <c r="R119" s="445">
        <f>Q119*(1+EIA_AEO_OilForecast_2026!P$16)</f>
        <v>5.8077193497396999</v>
      </c>
      <c r="S119" s="445">
        <f>R119*(1+EIA_AEO_OilForecast_2026!Q$16)</f>
        <v>5.8451919118687341</v>
      </c>
      <c r="T119" s="445">
        <f>S119*(1+EIA_AEO_OilForecast_2026!R$16)</f>
        <v>5.9008402084097646</v>
      </c>
      <c r="U119" s="445">
        <f>T119*(1+EIA_AEO_OilForecast_2026!S$16)</f>
        <v>5.9760981064914604</v>
      </c>
      <c r="V119" s="445">
        <f>U119*(1+EIA_AEO_OilForecast_2026!T$16)</f>
        <v>6.0066659185240114</v>
      </c>
      <c r="W119" s="445">
        <f>V119*(1+EIA_AEO_OilForecast_2026!U$16)</f>
        <v>6.0777441994653314</v>
      </c>
      <c r="X119" s="445">
        <f>W119*(1+EIA_AEO_OilForecast_2026!V$16)</f>
        <v>6.1557422024125596</v>
      </c>
      <c r="Y119" s="445">
        <f>X119*(1+EIA_AEO_OilForecast_2026!W$16)</f>
        <v>6.3271014327177459</v>
      </c>
      <c r="Z119" s="445">
        <f>Y119*(1+EIA_AEO_OilForecast_2026!X$16)</f>
        <v>6.4260828530691887</v>
      </c>
      <c r="AA119" s="445">
        <f>Z119*(1+EIA_AEO_OilForecast_2026!Y$16)</f>
        <v>6.5235038404784271</v>
      </c>
      <c r="AB119" s="445">
        <f>AA119*(1+EIA_AEO_OilForecast_2026!Z$16)</f>
        <v>6.6284212547543495</v>
      </c>
      <c r="AC119" s="445">
        <f>AB119*(1+EIA_AEO_OilForecast_2026!AA$16)</f>
        <v>6.7104471922186182</v>
      </c>
      <c r="AD119" s="445">
        <f>AC119*(1+EIA_AEO_OilForecast_2026!AB$16)</f>
        <v>6.8395575758477225</v>
      </c>
      <c r="AE119" s="509">
        <f t="shared" si="52"/>
        <v>6.8395575758477225</v>
      </c>
      <c r="AF119" s="509">
        <f t="shared" si="52"/>
        <v>6.8395575758477225</v>
      </c>
      <c r="AG119" s="509">
        <f t="shared" si="52"/>
        <v>6.8395575758477225</v>
      </c>
      <c r="AH119" s="509">
        <f t="shared" si="52"/>
        <v>6.8395575758477225</v>
      </c>
      <c r="AI119" s="509">
        <f t="shared" si="52"/>
        <v>6.8395575758477225</v>
      </c>
      <c r="AJ119" s="509">
        <f t="shared" si="52"/>
        <v>6.8395575758477225</v>
      </c>
      <c r="AK119" s="509">
        <f t="shared" si="52"/>
        <v>6.8395575758477225</v>
      </c>
      <c r="AL119" s="509">
        <f t="shared" si="52"/>
        <v>6.8395575758477225</v>
      </c>
      <c r="AM119" s="509">
        <f t="shared" si="52"/>
        <v>6.8395575758477225</v>
      </c>
      <c r="AN119" s="509">
        <f t="shared" si="52"/>
        <v>6.8395575758477225</v>
      </c>
      <c r="AO119" s="509">
        <f t="shared" si="53"/>
        <v>6.8395575758477225</v>
      </c>
      <c r="AP119" s="509">
        <f t="shared" si="53"/>
        <v>6.8395575758477225</v>
      </c>
      <c r="AQ119" s="509">
        <f t="shared" si="53"/>
        <v>6.8395575758477225</v>
      </c>
      <c r="AR119" s="509">
        <f t="shared" si="53"/>
        <v>6.8395575758477225</v>
      </c>
      <c r="AS119" s="509">
        <f t="shared" si="53"/>
        <v>6.8395575758477225</v>
      </c>
      <c r="AT119" s="509">
        <f t="shared" si="53"/>
        <v>6.8395575758477225</v>
      </c>
      <c r="AU119" s="509">
        <f t="shared" si="53"/>
        <v>6.8395575758477225</v>
      </c>
      <c r="AV119" s="509">
        <f t="shared" si="53"/>
        <v>6.8395575758477225</v>
      </c>
      <c r="AW119" s="509">
        <f t="shared" si="53"/>
        <v>6.8395575758477225</v>
      </c>
      <c r="AX119" s="509">
        <f t="shared" si="53"/>
        <v>6.8395575758477225</v>
      </c>
      <c r="AY119" s="509">
        <f t="shared" si="54"/>
        <v>6.8395575758477225</v>
      </c>
      <c r="AZ119" s="509">
        <f t="shared" si="54"/>
        <v>6.8395575758477225</v>
      </c>
      <c r="BA119" s="509">
        <f t="shared" si="54"/>
        <v>6.8395575758477225</v>
      </c>
      <c r="BB119" s="509">
        <f t="shared" si="54"/>
        <v>6.8395575758477225</v>
      </c>
      <c r="BC119" s="509">
        <f t="shared" si="54"/>
        <v>6.8395575758477225</v>
      </c>
      <c r="BD119" s="509">
        <f t="shared" si="54"/>
        <v>6.8395575758477225</v>
      </c>
      <c r="BE119" s="509">
        <f t="shared" si="54"/>
        <v>6.8395575758477225</v>
      </c>
      <c r="BF119" s="509">
        <f t="shared" si="54"/>
        <v>6.8395575758477225</v>
      </c>
      <c r="BG119" s="509">
        <f t="shared" si="54"/>
        <v>6.8395575758477225</v>
      </c>
      <c r="BH119" s="509">
        <f t="shared" si="54"/>
        <v>6.8395575758477225</v>
      </c>
      <c r="BI119" s="509">
        <f t="shared" si="55"/>
        <v>6.8395575758477225</v>
      </c>
      <c r="BJ119" s="509">
        <f t="shared" si="55"/>
        <v>6.8395575758477225</v>
      </c>
      <c r="BK119" s="509">
        <f t="shared" si="55"/>
        <v>6.8395575758477225</v>
      </c>
      <c r="BL119" s="509">
        <f t="shared" si="55"/>
        <v>6.8395575758477225</v>
      </c>
      <c r="BM119" s="510">
        <f t="shared" si="55"/>
        <v>6.8395575758477225</v>
      </c>
      <c r="BN119" s="510">
        <f t="shared" si="55"/>
        <v>6.8395575758477225</v>
      </c>
      <c r="BO119" s="510">
        <f t="shared" si="55"/>
        <v>6.8395575758477225</v>
      </c>
      <c r="BP119" s="510">
        <f t="shared" si="55"/>
        <v>6.8395575758477225</v>
      </c>
      <c r="BQ119" s="510">
        <f t="shared" si="55"/>
        <v>6.8395575758477225</v>
      </c>
      <c r="BR119" s="510">
        <f t="shared" si="55"/>
        <v>6.8395575758477225</v>
      </c>
    </row>
    <row r="120" spans="1:70" s="2" customFormat="1">
      <c r="A120" s="446">
        <v>0</v>
      </c>
      <c r="B120" s="493" t="s">
        <v>441</v>
      </c>
      <c r="C120" s="491" t="s">
        <v>627</v>
      </c>
      <c r="D120" s="491" t="s">
        <v>445</v>
      </c>
      <c r="E120" s="501">
        <v>4.91</v>
      </c>
      <c r="F120" s="447">
        <f>E120*(1+EIA_AEO_OilForecast_2026!D$16)</f>
        <v>3.7598360952061718</v>
      </c>
      <c r="G120" s="447">
        <f>F120*(1+EIA_AEO_OilForecast_2026!E$16)</f>
        <v>4.2784075286237089</v>
      </c>
      <c r="H120" s="447">
        <f>G120*(1+EIA_AEO_OilForecast_2026!F$16)</f>
        <v>4.5847768782720779</v>
      </c>
      <c r="I120" s="447">
        <f>H120*(1+EIA_AEO_OilForecast_2026!G$16)</f>
        <v>4.7804042836124996</v>
      </c>
      <c r="J120" s="447">
        <f>I120*(1+EIA_AEO_OilForecast_2026!H$16)</f>
        <v>4.9077373363232635</v>
      </c>
      <c r="K120" s="447">
        <f>J120*(1+EIA_AEO_OilForecast_2026!I$16)</f>
        <v>4.8459859570829815</v>
      </c>
      <c r="L120" s="447">
        <f>K120*(1+EIA_AEO_OilForecast_2026!J$16)</f>
        <v>4.8968990552173937</v>
      </c>
      <c r="M120" s="447">
        <f>L120*(1+EIA_AEO_OilForecast_2026!K$16)</f>
        <v>5.001360001318842</v>
      </c>
      <c r="N120" s="447">
        <f>M120*(1+EIA_AEO_OilForecast_2026!L$16)</f>
        <v>5.0981112197713863</v>
      </c>
      <c r="O120" s="447">
        <f>N120*(1+EIA_AEO_OilForecast_2026!M$16)</f>
        <v>5.1414325393826719</v>
      </c>
      <c r="P120" s="447">
        <f>O120*(1+EIA_AEO_OilForecast_2026!N$16)</f>
        <v>5.2116910275822264</v>
      </c>
      <c r="Q120" s="447">
        <f>P120*(1+EIA_AEO_OilForecast_2026!O$16)</f>
        <v>5.286254093621257</v>
      </c>
      <c r="R120" s="447">
        <f>Q120*(1+EIA_AEO_OilForecast_2026!P$16)</f>
        <v>5.3500754234937942</v>
      </c>
      <c r="S120" s="447">
        <f>R120*(1+EIA_AEO_OilForecast_2026!Q$16)</f>
        <v>5.384595175849058</v>
      </c>
      <c r="T120" s="447">
        <f>S120*(1+EIA_AEO_OilForecast_2026!R$16)</f>
        <v>5.4358584283849796</v>
      </c>
      <c r="U120" s="447">
        <f>T120*(1+EIA_AEO_OilForecast_2026!S$16)</f>
        <v>5.5051860605765599</v>
      </c>
      <c r="V120" s="447">
        <f>U120*(1+EIA_AEO_OilForecast_2026!T$16)</f>
        <v>5.533345151961143</v>
      </c>
      <c r="W120" s="447">
        <f>V120*(1+EIA_AEO_OilForecast_2026!U$16)</f>
        <v>5.5988225177063367</v>
      </c>
      <c r="X120" s="447">
        <f>W120*(1+EIA_AEO_OilForecast_2026!V$16)</f>
        <v>5.6706743365564103</v>
      </c>
      <c r="Y120" s="447">
        <f>X120*(1+EIA_AEO_OilForecast_2026!W$16)</f>
        <v>5.8285305881133462</v>
      </c>
      <c r="Z120" s="447">
        <f>Y120*(1+EIA_AEO_OilForecast_2026!X$16)</f>
        <v>5.9197123468235873</v>
      </c>
      <c r="AA120" s="447">
        <f>Z120*(1+EIA_AEO_OilForecast_2026!Y$16)</f>
        <v>6.0094566335364128</v>
      </c>
      <c r="AB120" s="447">
        <f>AA120*(1+EIA_AEO_OilForecast_2026!Z$16)</f>
        <v>6.1061066343046635</v>
      </c>
      <c r="AC120" s="447">
        <f>AB120*(1+EIA_AEO_OilForecast_2026!AA$16)</f>
        <v>6.1816689894546748</v>
      </c>
      <c r="AD120" s="447">
        <f>AC120*(1+EIA_AEO_OilForecast_2026!AB$16)</f>
        <v>6.3006055717471519</v>
      </c>
      <c r="AE120" s="511">
        <f t="shared" si="52"/>
        <v>6.3006055717471519</v>
      </c>
      <c r="AF120" s="511">
        <f t="shared" si="52"/>
        <v>6.3006055717471519</v>
      </c>
      <c r="AG120" s="511">
        <f t="shared" si="52"/>
        <v>6.3006055717471519</v>
      </c>
      <c r="AH120" s="511">
        <f t="shared" si="52"/>
        <v>6.3006055717471519</v>
      </c>
      <c r="AI120" s="511">
        <f t="shared" si="52"/>
        <v>6.3006055717471519</v>
      </c>
      <c r="AJ120" s="511">
        <f t="shared" si="52"/>
        <v>6.3006055717471519</v>
      </c>
      <c r="AK120" s="511">
        <f t="shared" si="52"/>
        <v>6.3006055717471519</v>
      </c>
      <c r="AL120" s="511">
        <f t="shared" si="52"/>
        <v>6.3006055717471519</v>
      </c>
      <c r="AM120" s="511">
        <f t="shared" si="52"/>
        <v>6.3006055717471519</v>
      </c>
      <c r="AN120" s="511">
        <f t="shared" si="52"/>
        <v>6.3006055717471519</v>
      </c>
      <c r="AO120" s="511">
        <f t="shared" si="53"/>
        <v>6.3006055717471519</v>
      </c>
      <c r="AP120" s="511">
        <f t="shared" si="53"/>
        <v>6.3006055717471519</v>
      </c>
      <c r="AQ120" s="511">
        <f t="shared" si="53"/>
        <v>6.3006055717471519</v>
      </c>
      <c r="AR120" s="511">
        <f t="shared" si="53"/>
        <v>6.3006055717471519</v>
      </c>
      <c r="AS120" s="511">
        <f t="shared" si="53"/>
        <v>6.3006055717471519</v>
      </c>
      <c r="AT120" s="511">
        <f t="shared" si="53"/>
        <v>6.3006055717471519</v>
      </c>
      <c r="AU120" s="511">
        <f t="shared" si="53"/>
        <v>6.3006055717471519</v>
      </c>
      <c r="AV120" s="511">
        <f t="shared" si="53"/>
        <v>6.3006055717471519</v>
      </c>
      <c r="AW120" s="511">
        <f t="shared" si="53"/>
        <v>6.3006055717471519</v>
      </c>
      <c r="AX120" s="511">
        <f t="shared" si="53"/>
        <v>6.3006055717471519</v>
      </c>
      <c r="AY120" s="511">
        <f t="shared" si="54"/>
        <v>6.3006055717471519</v>
      </c>
      <c r="AZ120" s="511">
        <f t="shared" si="54"/>
        <v>6.3006055717471519</v>
      </c>
      <c r="BA120" s="511">
        <f t="shared" si="54"/>
        <v>6.3006055717471519</v>
      </c>
      <c r="BB120" s="511">
        <f t="shared" si="54"/>
        <v>6.3006055717471519</v>
      </c>
      <c r="BC120" s="511">
        <f t="shared" si="54"/>
        <v>6.3006055717471519</v>
      </c>
      <c r="BD120" s="511">
        <f t="shared" si="54"/>
        <v>6.3006055717471519</v>
      </c>
      <c r="BE120" s="511">
        <f t="shared" si="54"/>
        <v>6.3006055717471519</v>
      </c>
      <c r="BF120" s="511">
        <f t="shared" si="54"/>
        <v>6.3006055717471519</v>
      </c>
      <c r="BG120" s="511">
        <f t="shared" si="54"/>
        <v>6.3006055717471519</v>
      </c>
      <c r="BH120" s="511">
        <f t="shared" si="54"/>
        <v>6.3006055717471519</v>
      </c>
      <c r="BI120" s="511">
        <f t="shared" si="55"/>
        <v>6.3006055717471519</v>
      </c>
      <c r="BJ120" s="511">
        <f t="shared" si="55"/>
        <v>6.3006055717471519</v>
      </c>
      <c r="BK120" s="511">
        <f t="shared" si="55"/>
        <v>6.3006055717471519</v>
      </c>
      <c r="BL120" s="511">
        <f t="shared" si="55"/>
        <v>6.3006055717471519</v>
      </c>
      <c r="BM120" s="512">
        <f t="shared" si="55"/>
        <v>6.3006055717471519</v>
      </c>
      <c r="BN120" s="512">
        <f t="shared" si="55"/>
        <v>6.3006055717471519</v>
      </c>
      <c r="BO120" s="512">
        <f t="shared" si="55"/>
        <v>6.3006055717471519</v>
      </c>
      <c r="BP120" s="512">
        <f t="shared" si="55"/>
        <v>6.3006055717471519</v>
      </c>
      <c r="BQ120" s="512">
        <f t="shared" si="55"/>
        <v>6.3006055717471519</v>
      </c>
      <c r="BR120" s="512">
        <f t="shared" si="55"/>
        <v>6.3006055717471519</v>
      </c>
    </row>
    <row r="121" spans="1:70" s="2" customFormat="1">
      <c r="A121" s="448">
        <v>0</v>
      </c>
      <c r="B121" s="494" t="s">
        <v>628</v>
      </c>
      <c r="C121" s="492" t="s">
        <v>629</v>
      </c>
      <c r="D121" s="492" t="s">
        <v>445</v>
      </c>
      <c r="E121" s="500">
        <v>5.49</v>
      </c>
      <c r="F121" s="445">
        <f>E121*(1+EIA_AEO_OilForecast_2026!D$16)</f>
        <v>4.2039715198944778</v>
      </c>
      <c r="G121" s="445">
        <f>F121*(1+EIA_AEO_OilForecast_2026!E$16)</f>
        <v>4.783799863980482</v>
      </c>
      <c r="H121" s="445">
        <f>G121*(1+EIA_AEO_OilForecast_2026!F$16)</f>
        <v>5.1263594830374162</v>
      </c>
      <c r="I121" s="445">
        <f>H121*(1+EIA_AEO_OilForecast_2026!G$16)</f>
        <v>5.3450956246502299</v>
      </c>
      <c r="J121" s="445">
        <f>I121*(1+EIA_AEO_OilForecast_2026!H$16)</f>
        <v>5.487470056296277</v>
      </c>
      <c r="K121" s="445">
        <f>J121*(1+EIA_AEO_OilForecast_2026!I$16)</f>
        <v>5.4184242167791394</v>
      </c>
      <c r="L121" s="445">
        <f>K121*(1+EIA_AEO_OilForecast_2026!J$16)</f>
        <v>5.4753514894385944</v>
      </c>
      <c r="M121" s="445">
        <f>L121*(1+EIA_AEO_OilForecast_2026!K$16)</f>
        <v>5.592152017767912</v>
      </c>
      <c r="N121" s="445">
        <f>M121*(1+EIA_AEO_OilForecast_2026!L$16)</f>
        <v>5.7003320970559912</v>
      </c>
      <c r="O121" s="445">
        <f>N121*(1+EIA_AEO_OilForecast_2026!M$16)</f>
        <v>5.7487708026906059</v>
      </c>
      <c r="P121" s="445">
        <f>O121*(1+EIA_AEO_OilForecast_2026!N$16)</f>
        <v>5.8273286642416346</v>
      </c>
      <c r="Q121" s="445">
        <f>P121*(1+EIA_AEO_OilForecast_2026!O$16)</f>
        <v>5.9106995873687787</v>
      </c>
      <c r="R121" s="445">
        <f>Q121*(1+EIA_AEO_OilForecast_2026!P$16)</f>
        <v>5.9820598930714732</v>
      </c>
      <c r="S121" s="445">
        <f>R121*(1+EIA_AEO_OilForecast_2026!Q$16)</f>
        <v>6.0206573351143247</v>
      </c>
      <c r="T121" s="445">
        <f>S121*(1+EIA_AEO_OilForecast_2026!R$16)</f>
        <v>6.0779761246096831</v>
      </c>
      <c r="U121" s="445">
        <f>T121*(1+EIA_AEO_OilForecast_2026!S$16)</f>
        <v>6.1554931716018988</v>
      </c>
      <c r="V121" s="445">
        <f>U121*(1+EIA_AEO_OilForecast_2026!T$16)</f>
        <v>6.1869785915003428</v>
      </c>
      <c r="W121" s="445">
        <f>V121*(1+EIA_AEO_OilForecast_2026!U$16)</f>
        <v>6.2601905544211398</v>
      </c>
      <c r="X121" s="445">
        <f>W121*(1+EIA_AEO_OilForecast_2026!V$16)</f>
        <v>6.3405299608339512</v>
      </c>
      <c r="Y121" s="445">
        <f>X121*(1+EIA_AEO_OilForecast_2026!W$16)</f>
        <v>6.5170331830432335</v>
      </c>
      <c r="Z121" s="445">
        <f>Y121*(1+EIA_AEO_OilForecast_2026!X$16)</f>
        <v>6.6189859030675144</v>
      </c>
      <c r="AA121" s="445">
        <f>Z121*(1+EIA_AEO_OilForecast_2026!Y$16)</f>
        <v>6.7193313478849097</v>
      </c>
      <c r="AB121" s="445">
        <f>AA121*(1+EIA_AEO_OilForecast_2026!Z$16)</f>
        <v>6.8273982530208972</v>
      </c>
      <c r="AC121" s="445">
        <f>AB121*(1+EIA_AEO_OilForecast_2026!AA$16)</f>
        <v>6.9118865075572646</v>
      </c>
      <c r="AD121" s="445">
        <f>AC121*(1+EIA_AEO_OilForecast_2026!AB$16)</f>
        <v>7.0448726250288942</v>
      </c>
      <c r="AE121" s="509">
        <f t="shared" si="52"/>
        <v>7.0448726250288942</v>
      </c>
      <c r="AF121" s="509">
        <f t="shared" si="52"/>
        <v>7.0448726250288942</v>
      </c>
      <c r="AG121" s="509">
        <f t="shared" si="52"/>
        <v>7.0448726250288942</v>
      </c>
      <c r="AH121" s="509">
        <f t="shared" si="52"/>
        <v>7.0448726250288942</v>
      </c>
      <c r="AI121" s="509">
        <f t="shared" si="52"/>
        <v>7.0448726250288942</v>
      </c>
      <c r="AJ121" s="509">
        <f t="shared" si="52"/>
        <v>7.0448726250288942</v>
      </c>
      <c r="AK121" s="509">
        <f t="shared" si="52"/>
        <v>7.0448726250288942</v>
      </c>
      <c r="AL121" s="509">
        <f t="shared" si="52"/>
        <v>7.0448726250288942</v>
      </c>
      <c r="AM121" s="509">
        <f t="shared" si="52"/>
        <v>7.0448726250288942</v>
      </c>
      <c r="AN121" s="509">
        <f t="shared" si="52"/>
        <v>7.0448726250288942</v>
      </c>
      <c r="AO121" s="509">
        <f t="shared" si="53"/>
        <v>7.0448726250288942</v>
      </c>
      <c r="AP121" s="509">
        <f t="shared" si="53"/>
        <v>7.0448726250288942</v>
      </c>
      <c r="AQ121" s="509">
        <f t="shared" si="53"/>
        <v>7.0448726250288942</v>
      </c>
      <c r="AR121" s="509">
        <f t="shared" si="53"/>
        <v>7.0448726250288942</v>
      </c>
      <c r="AS121" s="509">
        <f t="shared" si="53"/>
        <v>7.0448726250288942</v>
      </c>
      <c r="AT121" s="509">
        <f t="shared" si="53"/>
        <v>7.0448726250288942</v>
      </c>
      <c r="AU121" s="509">
        <f t="shared" si="53"/>
        <v>7.0448726250288942</v>
      </c>
      <c r="AV121" s="509">
        <f t="shared" si="53"/>
        <v>7.0448726250288942</v>
      </c>
      <c r="AW121" s="509">
        <f t="shared" si="53"/>
        <v>7.0448726250288942</v>
      </c>
      <c r="AX121" s="509">
        <f t="shared" si="53"/>
        <v>7.0448726250288942</v>
      </c>
      <c r="AY121" s="509">
        <f t="shared" si="54"/>
        <v>7.0448726250288942</v>
      </c>
      <c r="AZ121" s="509">
        <f t="shared" si="54"/>
        <v>7.0448726250288942</v>
      </c>
      <c r="BA121" s="509">
        <f t="shared" si="54"/>
        <v>7.0448726250288942</v>
      </c>
      <c r="BB121" s="509">
        <f t="shared" si="54"/>
        <v>7.0448726250288942</v>
      </c>
      <c r="BC121" s="509">
        <f t="shared" si="54"/>
        <v>7.0448726250288942</v>
      </c>
      <c r="BD121" s="509">
        <f t="shared" si="54"/>
        <v>7.0448726250288942</v>
      </c>
      <c r="BE121" s="509">
        <f t="shared" si="54"/>
        <v>7.0448726250288942</v>
      </c>
      <c r="BF121" s="509">
        <f t="shared" si="54"/>
        <v>7.0448726250288942</v>
      </c>
      <c r="BG121" s="509">
        <f t="shared" si="54"/>
        <v>7.0448726250288942</v>
      </c>
      <c r="BH121" s="509">
        <f t="shared" si="54"/>
        <v>7.0448726250288942</v>
      </c>
      <c r="BI121" s="509">
        <f t="shared" si="55"/>
        <v>7.0448726250288942</v>
      </c>
      <c r="BJ121" s="509">
        <f t="shared" si="55"/>
        <v>7.0448726250288942</v>
      </c>
      <c r="BK121" s="509">
        <f t="shared" si="55"/>
        <v>7.0448726250288942</v>
      </c>
      <c r="BL121" s="509">
        <f t="shared" si="55"/>
        <v>7.0448726250288942</v>
      </c>
      <c r="BM121" s="510">
        <f t="shared" si="55"/>
        <v>7.0448726250288942</v>
      </c>
      <c r="BN121" s="510">
        <f t="shared" si="55"/>
        <v>7.0448726250288942</v>
      </c>
      <c r="BO121" s="510">
        <f t="shared" si="55"/>
        <v>7.0448726250288942</v>
      </c>
      <c r="BP121" s="510">
        <f t="shared" si="55"/>
        <v>7.0448726250288942</v>
      </c>
      <c r="BQ121" s="510">
        <f t="shared" si="55"/>
        <v>7.0448726250288942</v>
      </c>
      <c r="BR121" s="510">
        <f t="shared" si="55"/>
        <v>7.0448726250288942</v>
      </c>
    </row>
    <row r="122" spans="1:70" s="2" customFormat="1">
      <c r="A122" s="446">
        <v>0</v>
      </c>
      <c r="B122" s="493" t="s">
        <v>441</v>
      </c>
      <c r="C122" s="491" t="s">
        <v>630</v>
      </c>
      <c r="D122" s="491" t="s">
        <v>445</v>
      </c>
      <c r="E122" s="501">
        <v>4.55</v>
      </c>
      <c r="F122" s="447">
        <f>E122*(1+EIA_AEO_OilForecast_2026!D$16)</f>
        <v>3.4841658316065338</v>
      </c>
      <c r="G122" s="447">
        <f>F122*(1+EIA_AEO_OilForecast_2026!E$16)</f>
        <v>3.9647157342643333</v>
      </c>
      <c r="H122" s="447">
        <f>G122*(1+EIA_AEO_OilForecast_2026!F$16)</f>
        <v>4.2486221580729033</v>
      </c>
      <c r="I122" s="447">
        <f>H122*(1+EIA_AEO_OilForecast_2026!G$16)</f>
        <v>4.429906209864944</v>
      </c>
      <c r="J122" s="447">
        <f>I122*(1+EIA_AEO_OilForecast_2026!H$16)</f>
        <v>4.5479032342710486</v>
      </c>
      <c r="K122" s="447">
        <f>J122*(1+EIA_AEO_OilForecast_2026!I$16)</f>
        <v>4.4906794510646773</v>
      </c>
      <c r="L122" s="447">
        <f>K122*(1+EIA_AEO_OilForecast_2026!J$16)</f>
        <v>4.5378596132869946</v>
      </c>
      <c r="M122" s="447">
        <f>L122*(1+EIA_AEO_OilForecast_2026!K$16)</f>
        <v>4.6346615083504545</v>
      </c>
      <c r="N122" s="447">
        <f>M122*(1+EIA_AEO_OilForecast_2026!L$16)</f>
        <v>4.7243189511119779</v>
      </c>
      <c r="O122" s="447">
        <f>N122*(1+EIA_AEO_OilForecast_2026!M$16)</f>
        <v>4.764463962157059</v>
      </c>
      <c r="P122" s="447">
        <f>O122*(1+EIA_AEO_OilForecast_2026!N$16)</f>
        <v>4.8295711151729392</v>
      </c>
      <c r="Q122" s="447">
        <f>P122*(1+EIA_AEO_OilForecast_2026!O$16)</f>
        <v>4.8986672354331411</v>
      </c>
      <c r="R122" s="447">
        <f>Q122*(1+EIA_AEO_OilForecast_2026!P$16)</f>
        <v>4.9578092009973052</v>
      </c>
      <c r="S122" s="447">
        <f>R122*(1+EIA_AEO_OilForecast_2026!Q$16)</f>
        <v>4.9897979735464801</v>
      </c>
      <c r="T122" s="447">
        <f>S122*(1+EIA_AEO_OilForecast_2026!R$16)</f>
        <v>5.0373026169351647</v>
      </c>
      <c r="U122" s="447">
        <f>T122*(1+EIA_AEO_OilForecast_2026!S$16)</f>
        <v>5.1015471640780756</v>
      </c>
      <c r="V122" s="447">
        <f>U122*(1+EIA_AEO_OilForecast_2026!T$16)</f>
        <v>5.1276416377644001</v>
      </c>
      <c r="W122" s="447">
        <f>V122*(1+EIA_AEO_OilForecast_2026!U$16)</f>
        <v>5.1883182190557706</v>
      </c>
      <c r="X122" s="447">
        <f>W122*(1+EIA_AEO_OilForecast_2026!V$16)</f>
        <v>5.2549018801082825</v>
      </c>
      <c r="Y122" s="447">
        <f>X122*(1+EIA_AEO_OilForecast_2026!W$16)</f>
        <v>5.4011841498810025</v>
      </c>
      <c r="Z122" s="447">
        <f>Y122*(1+EIA_AEO_OilForecast_2026!X$16)</f>
        <v>5.4856804843273554</v>
      </c>
      <c r="AA122" s="447">
        <f>Z122*(1+EIA_AEO_OilForecast_2026!Y$16)</f>
        <v>5.5688447418718274</v>
      </c>
      <c r="AB122" s="447">
        <f>AA122*(1+EIA_AEO_OilForecast_2026!Z$16)</f>
        <v>5.6584083882049319</v>
      </c>
      <c r="AC122" s="447">
        <f>AB122*(1+EIA_AEO_OilForecast_2026!AA$16)</f>
        <v>5.7284305299427229</v>
      </c>
      <c r="AD122" s="447">
        <f>AC122*(1+EIA_AEO_OilForecast_2026!AB$16)</f>
        <v>5.8386467110895195</v>
      </c>
      <c r="AE122" s="511">
        <f t="shared" ref="AE122:AN131" si="56">$AD122</f>
        <v>5.8386467110895195</v>
      </c>
      <c r="AF122" s="511">
        <f t="shared" si="56"/>
        <v>5.8386467110895195</v>
      </c>
      <c r="AG122" s="511">
        <f t="shared" si="56"/>
        <v>5.8386467110895195</v>
      </c>
      <c r="AH122" s="511">
        <f t="shared" si="56"/>
        <v>5.8386467110895195</v>
      </c>
      <c r="AI122" s="511">
        <f t="shared" si="56"/>
        <v>5.8386467110895195</v>
      </c>
      <c r="AJ122" s="511">
        <f t="shared" si="56"/>
        <v>5.8386467110895195</v>
      </c>
      <c r="AK122" s="511">
        <f t="shared" si="56"/>
        <v>5.8386467110895195</v>
      </c>
      <c r="AL122" s="511">
        <f t="shared" si="56"/>
        <v>5.8386467110895195</v>
      </c>
      <c r="AM122" s="511">
        <f t="shared" si="56"/>
        <v>5.8386467110895195</v>
      </c>
      <c r="AN122" s="511">
        <f t="shared" si="56"/>
        <v>5.8386467110895195</v>
      </c>
      <c r="AO122" s="511">
        <f t="shared" ref="AO122:AX131" si="57">$AD122</f>
        <v>5.8386467110895195</v>
      </c>
      <c r="AP122" s="511">
        <f t="shared" si="57"/>
        <v>5.8386467110895195</v>
      </c>
      <c r="AQ122" s="511">
        <f t="shared" si="57"/>
        <v>5.8386467110895195</v>
      </c>
      <c r="AR122" s="511">
        <f t="shared" si="57"/>
        <v>5.8386467110895195</v>
      </c>
      <c r="AS122" s="511">
        <f t="shared" si="57"/>
        <v>5.8386467110895195</v>
      </c>
      <c r="AT122" s="511">
        <f t="shared" si="57"/>
        <v>5.8386467110895195</v>
      </c>
      <c r="AU122" s="511">
        <f t="shared" si="57"/>
        <v>5.8386467110895195</v>
      </c>
      <c r="AV122" s="511">
        <f t="shared" si="57"/>
        <v>5.8386467110895195</v>
      </c>
      <c r="AW122" s="511">
        <f t="shared" si="57"/>
        <v>5.8386467110895195</v>
      </c>
      <c r="AX122" s="511">
        <f t="shared" si="57"/>
        <v>5.8386467110895195</v>
      </c>
      <c r="AY122" s="511">
        <f t="shared" ref="AY122:BH131" si="58">$AD122</f>
        <v>5.8386467110895195</v>
      </c>
      <c r="AZ122" s="511">
        <f t="shared" si="58"/>
        <v>5.8386467110895195</v>
      </c>
      <c r="BA122" s="511">
        <f t="shared" si="58"/>
        <v>5.8386467110895195</v>
      </c>
      <c r="BB122" s="511">
        <f t="shared" si="58"/>
        <v>5.8386467110895195</v>
      </c>
      <c r="BC122" s="511">
        <f t="shared" si="58"/>
        <v>5.8386467110895195</v>
      </c>
      <c r="BD122" s="511">
        <f t="shared" si="58"/>
        <v>5.8386467110895195</v>
      </c>
      <c r="BE122" s="511">
        <f t="shared" si="58"/>
        <v>5.8386467110895195</v>
      </c>
      <c r="BF122" s="511">
        <f t="shared" si="58"/>
        <v>5.8386467110895195</v>
      </c>
      <c r="BG122" s="511">
        <f t="shared" si="58"/>
        <v>5.8386467110895195</v>
      </c>
      <c r="BH122" s="511">
        <f t="shared" si="58"/>
        <v>5.8386467110895195</v>
      </c>
      <c r="BI122" s="511">
        <f t="shared" ref="BI122:BR131" si="59">$AD122</f>
        <v>5.8386467110895195</v>
      </c>
      <c r="BJ122" s="511">
        <f t="shared" si="59"/>
        <v>5.8386467110895195</v>
      </c>
      <c r="BK122" s="511">
        <f t="shared" si="59"/>
        <v>5.8386467110895195</v>
      </c>
      <c r="BL122" s="511">
        <f t="shared" si="59"/>
        <v>5.8386467110895195</v>
      </c>
      <c r="BM122" s="512">
        <f t="shared" si="59"/>
        <v>5.8386467110895195</v>
      </c>
      <c r="BN122" s="512">
        <f t="shared" si="59"/>
        <v>5.8386467110895195</v>
      </c>
      <c r="BO122" s="512">
        <f t="shared" si="59"/>
        <v>5.8386467110895195</v>
      </c>
      <c r="BP122" s="512">
        <f t="shared" si="59"/>
        <v>5.8386467110895195</v>
      </c>
      <c r="BQ122" s="512">
        <f t="shared" si="59"/>
        <v>5.8386467110895195</v>
      </c>
      <c r="BR122" s="512">
        <f t="shared" si="59"/>
        <v>5.8386467110895195</v>
      </c>
    </row>
    <row r="123" spans="1:70" s="2" customFormat="1">
      <c r="A123" s="448">
        <v>0</v>
      </c>
      <c r="B123" s="494" t="s">
        <v>631</v>
      </c>
      <c r="C123" s="492" t="s">
        <v>632</v>
      </c>
      <c r="D123" s="492" t="s">
        <v>445</v>
      </c>
      <c r="E123" s="500">
        <v>7.76</v>
      </c>
      <c r="F123" s="445">
        <f>E123*(1+EIA_AEO_OilForecast_2026!D$16)</f>
        <v>5.9422256820366384</v>
      </c>
      <c r="G123" s="445">
        <f>F123*(1+EIA_AEO_OilForecast_2026!E$16)</f>
        <v>6.7618009006354347</v>
      </c>
      <c r="H123" s="445">
        <f>G123*(1+EIA_AEO_OilForecast_2026!F$16)</f>
        <v>7.246001746515546</v>
      </c>
      <c r="I123" s="445">
        <f>H123*(1+EIA_AEO_OilForecast_2026!G$16)</f>
        <v>7.5551807007806522</v>
      </c>
      <c r="J123" s="445">
        <f>I123*(1+EIA_AEO_OilForecast_2026!H$16)</f>
        <v>7.7564239775699653</v>
      </c>
      <c r="K123" s="445">
        <f>J123*(1+EIA_AEO_OilForecast_2026!I$16)</f>
        <v>7.6588291297278905</v>
      </c>
      <c r="L123" s="445">
        <f>K123*(1+EIA_AEO_OilForecast_2026!J$16)</f>
        <v>7.7392946371663918</v>
      </c>
      <c r="M123" s="445">
        <f>L123*(1+EIA_AEO_OilForecast_2026!K$16)</f>
        <v>7.9043897373185787</v>
      </c>
      <c r="N123" s="445">
        <f>M123*(1+EIA_AEO_OilForecast_2026!L$16)</f>
        <v>8.0573000133250439</v>
      </c>
      <c r="O123" s="445">
        <f>N123*(1+EIA_AEO_OilForecast_2026!M$16)</f>
        <v>8.1257671090854462</v>
      </c>
      <c r="P123" s="445">
        <f>O123*(1+EIA_AEO_OilForecast_2026!N$16)</f>
        <v>8.2368070008224201</v>
      </c>
      <c r="Q123" s="445">
        <f>P123*(1+EIA_AEO_OilForecast_2026!O$16)</f>
        <v>8.3546500542771813</v>
      </c>
      <c r="R123" s="445">
        <f>Q123*(1+EIA_AEO_OilForecast_2026!P$16)</f>
        <v>8.4555163515910081</v>
      </c>
      <c r="S123" s="445">
        <f>R123*(1+EIA_AEO_OilForecast_2026!Q$16)</f>
        <v>8.5100730274111402</v>
      </c>
      <c r="T123" s="445">
        <f>S123*(1+EIA_AEO_OilForecast_2026!R$16)</f>
        <v>8.5910919356960189</v>
      </c>
      <c r="U123" s="445">
        <f>T123*(1+EIA_AEO_OilForecast_2026!S$16)</f>
        <v>8.7006606578562362</v>
      </c>
      <c r="V123" s="445">
        <f>U123*(1+EIA_AEO_OilForecast_2026!T$16)</f>
        <v>8.7451646393520335</v>
      </c>
      <c r="W123" s="445">
        <f>V123*(1+EIA_AEO_OilForecast_2026!U$16)</f>
        <v>8.8486482153566577</v>
      </c>
      <c r="X123" s="445">
        <f>W123*(1+EIA_AEO_OilForecast_2026!V$16)</f>
        <v>8.9622062834374248</v>
      </c>
      <c r="Y123" s="445">
        <f>X123*(1+EIA_AEO_OilForecast_2026!W$16)</f>
        <v>9.2116898907860634</v>
      </c>
      <c r="Z123" s="445">
        <f>Y123*(1+EIA_AEO_OilForecast_2026!X$16)</f>
        <v>9.3557979249187451</v>
      </c>
      <c r="AA123" s="445">
        <f>Z123*(1+EIA_AEO_OilForecast_2026!Y$16)</f>
        <v>9.4976341092143723</v>
      </c>
      <c r="AB123" s="445">
        <f>AA123*(1+EIA_AEO_OilForecast_2026!Z$16)</f>
        <v>9.6503844159275349</v>
      </c>
      <c r="AC123" s="445">
        <f>AB123*(1+EIA_AEO_OilForecast_2026!AA$16)</f>
        <v>9.7698067939242943</v>
      </c>
      <c r="AD123" s="445">
        <f>AC123*(1+EIA_AEO_OilForecast_2026!AB$16)</f>
        <v>9.9577798852867438</v>
      </c>
      <c r="AE123" s="509">
        <f t="shared" si="56"/>
        <v>9.9577798852867438</v>
      </c>
      <c r="AF123" s="509">
        <f t="shared" si="56"/>
        <v>9.9577798852867438</v>
      </c>
      <c r="AG123" s="509">
        <f t="shared" si="56"/>
        <v>9.9577798852867438</v>
      </c>
      <c r="AH123" s="509">
        <f t="shared" si="56"/>
        <v>9.9577798852867438</v>
      </c>
      <c r="AI123" s="509">
        <f t="shared" si="56"/>
        <v>9.9577798852867438</v>
      </c>
      <c r="AJ123" s="509">
        <f t="shared" si="56"/>
        <v>9.9577798852867438</v>
      </c>
      <c r="AK123" s="509">
        <f t="shared" si="56"/>
        <v>9.9577798852867438</v>
      </c>
      <c r="AL123" s="509">
        <f t="shared" si="56"/>
        <v>9.9577798852867438</v>
      </c>
      <c r="AM123" s="509">
        <f t="shared" si="56"/>
        <v>9.9577798852867438</v>
      </c>
      <c r="AN123" s="509">
        <f t="shared" si="56"/>
        <v>9.9577798852867438</v>
      </c>
      <c r="AO123" s="509">
        <f t="shared" si="57"/>
        <v>9.9577798852867438</v>
      </c>
      <c r="AP123" s="509">
        <f t="shared" si="57"/>
        <v>9.9577798852867438</v>
      </c>
      <c r="AQ123" s="509">
        <f t="shared" si="57"/>
        <v>9.9577798852867438</v>
      </c>
      <c r="AR123" s="509">
        <f t="shared" si="57"/>
        <v>9.9577798852867438</v>
      </c>
      <c r="AS123" s="509">
        <f t="shared" si="57"/>
        <v>9.9577798852867438</v>
      </c>
      <c r="AT123" s="509">
        <f t="shared" si="57"/>
        <v>9.9577798852867438</v>
      </c>
      <c r="AU123" s="509">
        <f t="shared" si="57"/>
        <v>9.9577798852867438</v>
      </c>
      <c r="AV123" s="509">
        <f t="shared" si="57"/>
        <v>9.9577798852867438</v>
      </c>
      <c r="AW123" s="509">
        <f t="shared" si="57"/>
        <v>9.9577798852867438</v>
      </c>
      <c r="AX123" s="509">
        <f t="shared" si="57"/>
        <v>9.9577798852867438</v>
      </c>
      <c r="AY123" s="509">
        <f t="shared" si="58"/>
        <v>9.9577798852867438</v>
      </c>
      <c r="AZ123" s="509">
        <f t="shared" si="58"/>
        <v>9.9577798852867438</v>
      </c>
      <c r="BA123" s="509">
        <f t="shared" si="58"/>
        <v>9.9577798852867438</v>
      </c>
      <c r="BB123" s="509">
        <f t="shared" si="58"/>
        <v>9.9577798852867438</v>
      </c>
      <c r="BC123" s="509">
        <f t="shared" si="58"/>
        <v>9.9577798852867438</v>
      </c>
      <c r="BD123" s="509">
        <f t="shared" si="58"/>
        <v>9.9577798852867438</v>
      </c>
      <c r="BE123" s="509">
        <f t="shared" si="58"/>
        <v>9.9577798852867438</v>
      </c>
      <c r="BF123" s="509">
        <f t="shared" si="58"/>
        <v>9.9577798852867438</v>
      </c>
      <c r="BG123" s="509">
        <f t="shared" si="58"/>
        <v>9.9577798852867438</v>
      </c>
      <c r="BH123" s="509">
        <f t="shared" si="58"/>
        <v>9.9577798852867438</v>
      </c>
      <c r="BI123" s="509">
        <f t="shared" si="59"/>
        <v>9.9577798852867438</v>
      </c>
      <c r="BJ123" s="509">
        <f t="shared" si="59"/>
        <v>9.9577798852867438</v>
      </c>
      <c r="BK123" s="509">
        <f t="shared" si="59"/>
        <v>9.9577798852867438</v>
      </c>
      <c r="BL123" s="509">
        <f t="shared" si="59"/>
        <v>9.9577798852867438</v>
      </c>
      <c r="BM123" s="510">
        <f t="shared" si="59"/>
        <v>9.9577798852867438</v>
      </c>
      <c r="BN123" s="510">
        <f t="shared" si="59"/>
        <v>9.9577798852867438</v>
      </c>
      <c r="BO123" s="510">
        <f t="shared" si="59"/>
        <v>9.9577798852867438</v>
      </c>
      <c r="BP123" s="510">
        <f t="shared" si="59"/>
        <v>9.9577798852867438</v>
      </c>
      <c r="BQ123" s="510">
        <f t="shared" si="59"/>
        <v>9.9577798852867438</v>
      </c>
      <c r="BR123" s="510">
        <f t="shared" si="59"/>
        <v>9.9577798852867438</v>
      </c>
    </row>
    <row r="124" spans="1:70" s="2" customFormat="1">
      <c r="A124" s="446">
        <v>0</v>
      </c>
      <c r="B124" s="493" t="s">
        <v>633</v>
      </c>
      <c r="C124" s="491" t="s">
        <v>634</v>
      </c>
      <c r="D124" s="491" t="s">
        <v>445</v>
      </c>
      <c r="E124" s="501">
        <v>8.51</v>
      </c>
      <c r="F124" s="447">
        <f>E124*(1+EIA_AEO_OilForecast_2026!D$16)</f>
        <v>6.5165387312025498</v>
      </c>
      <c r="G124" s="447">
        <f>F124*(1+EIA_AEO_OilForecast_2026!E$16)</f>
        <v>7.4153254722174671</v>
      </c>
      <c r="H124" s="447">
        <f>G124*(1+EIA_AEO_OilForecast_2026!F$16)</f>
        <v>7.9463240802638264</v>
      </c>
      <c r="I124" s="447">
        <f>H124*(1+EIA_AEO_OilForecast_2026!G$16)</f>
        <v>8.2853850210880609</v>
      </c>
      <c r="J124" s="447">
        <f>I124*(1+EIA_AEO_OilForecast_2026!H$16)</f>
        <v>8.5060783568454124</v>
      </c>
      <c r="K124" s="447">
        <f>J124*(1+EIA_AEO_OilForecast_2026!I$16)</f>
        <v>8.3990510172660233</v>
      </c>
      <c r="L124" s="447">
        <f>K124*(1+EIA_AEO_OilForecast_2026!J$16)</f>
        <v>8.4872934745213904</v>
      </c>
      <c r="M124" s="447">
        <f>L124*(1+EIA_AEO_OilForecast_2026!K$16)</f>
        <v>8.6683449310027196</v>
      </c>
      <c r="N124" s="447">
        <f>M124*(1+EIA_AEO_OilForecast_2026!L$16)</f>
        <v>8.8360339063654809</v>
      </c>
      <c r="O124" s="447">
        <f>N124*(1+EIA_AEO_OilForecast_2026!M$16)</f>
        <v>8.9111183116388091</v>
      </c>
      <c r="P124" s="447">
        <f>O124*(1+EIA_AEO_OilForecast_2026!N$16)</f>
        <v>9.0328901516751028</v>
      </c>
      <c r="Q124" s="447">
        <f>P124*(1+EIA_AEO_OilForecast_2026!O$16)</f>
        <v>9.1621226755024239</v>
      </c>
      <c r="R124" s="447">
        <f>Q124*(1+EIA_AEO_OilForecast_2026!P$16)</f>
        <v>9.2727376484586959</v>
      </c>
      <c r="S124" s="447">
        <f>R124*(1+EIA_AEO_OilForecast_2026!Q$16)</f>
        <v>9.3325671988748464</v>
      </c>
      <c r="T124" s="447">
        <f>S124*(1+EIA_AEO_OilForecast_2026!R$16)</f>
        <v>9.4214165428831347</v>
      </c>
      <c r="U124" s="447">
        <f>T124*(1+EIA_AEO_OilForecast_2026!S$16)</f>
        <v>9.5415750255614142</v>
      </c>
      <c r="V124" s="447">
        <f>U124*(1+EIA_AEO_OilForecast_2026!T$16)</f>
        <v>9.5903802939285825</v>
      </c>
      <c r="W124" s="447">
        <f>V124*(1+EIA_AEO_OilForecast_2026!U$16)</f>
        <v>9.7038655042120041</v>
      </c>
      <c r="X124" s="447">
        <f>W124*(1+EIA_AEO_OilForecast_2026!V$16)</f>
        <v>9.8283989010376906</v>
      </c>
      <c r="Y124" s="447">
        <f>X124*(1+EIA_AEO_OilForecast_2026!W$16)</f>
        <v>10.101994970436779</v>
      </c>
      <c r="Z124" s="447">
        <f>Y124*(1+EIA_AEO_OilForecast_2026!X$16)</f>
        <v>10.260030971785893</v>
      </c>
      <c r="AA124" s="447">
        <f>Z124*(1+EIA_AEO_OilForecast_2026!Y$16)</f>
        <v>10.415575550182256</v>
      </c>
      <c r="AB124" s="447">
        <f>AA124*(1+EIA_AEO_OilForecast_2026!Z$16)</f>
        <v>10.583089095301974</v>
      </c>
      <c r="AC124" s="447">
        <f>AB124*(1+EIA_AEO_OilForecast_2026!AA$16)</f>
        <v>10.714053584574193</v>
      </c>
      <c r="AD124" s="447">
        <f>AC124*(1+EIA_AEO_OilForecast_2026!AB$16)</f>
        <v>10.920194178323477</v>
      </c>
      <c r="AE124" s="511">
        <f t="shared" si="56"/>
        <v>10.920194178323477</v>
      </c>
      <c r="AF124" s="511">
        <f t="shared" si="56"/>
        <v>10.920194178323477</v>
      </c>
      <c r="AG124" s="511">
        <f t="shared" si="56"/>
        <v>10.920194178323477</v>
      </c>
      <c r="AH124" s="511">
        <f t="shared" si="56"/>
        <v>10.920194178323477</v>
      </c>
      <c r="AI124" s="511">
        <f t="shared" si="56"/>
        <v>10.920194178323477</v>
      </c>
      <c r="AJ124" s="511">
        <f t="shared" si="56"/>
        <v>10.920194178323477</v>
      </c>
      <c r="AK124" s="511">
        <f t="shared" si="56"/>
        <v>10.920194178323477</v>
      </c>
      <c r="AL124" s="511">
        <f t="shared" si="56"/>
        <v>10.920194178323477</v>
      </c>
      <c r="AM124" s="511">
        <f t="shared" si="56"/>
        <v>10.920194178323477</v>
      </c>
      <c r="AN124" s="511">
        <f t="shared" si="56"/>
        <v>10.920194178323477</v>
      </c>
      <c r="AO124" s="511">
        <f t="shared" si="57"/>
        <v>10.920194178323477</v>
      </c>
      <c r="AP124" s="511">
        <f t="shared" si="57"/>
        <v>10.920194178323477</v>
      </c>
      <c r="AQ124" s="511">
        <f t="shared" si="57"/>
        <v>10.920194178323477</v>
      </c>
      <c r="AR124" s="511">
        <f t="shared" si="57"/>
        <v>10.920194178323477</v>
      </c>
      <c r="AS124" s="511">
        <f t="shared" si="57"/>
        <v>10.920194178323477</v>
      </c>
      <c r="AT124" s="511">
        <f t="shared" si="57"/>
        <v>10.920194178323477</v>
      </c>
      <c r="AU124" s="511">
        <f t="shared" si="57"/>
        <v>10.920194178323477</v>
      </c>
      <c r="AV124" s="511">
        <f t="shared" si="57"/>
        <v>10.920194178323477</v>
      </c>
      <c r="AW124" s="511">
        <f t="shared" si="57"/>
        <v>10.920194178323477</v>
      </c>
      <c r="AX124" s="511">
        <f t="shared" si="57"/>
        <v>10.920194178323477</v>
      </c>
      <c r="AY124" s="511">
        <f t="shared" si="58"/>
        <v>10.920194178323477</v>
      </c>
      <c r="AZ124" s="511">
        <f t="shared" si="58"/>
        <v>10.920194178323477</v>
      </c>
      <c r="BA124" s="511">
        <f t="shared" si="58"/>
        <v>10.920194178323477</v>
      </c>
      <c r="BB124" s="511">
        <f t="shared" si="58"/>
        <v>10.920194178323477</v>
      </c>
      <c r="BC124" s="511">
        <f t="shared" si="58"/>
        <v>10.920194178323477</v>
      </c>
      <c r="BD124" s="511">
        <f t="shared" si="58"/>
        <v>10.920194178323477</v>
      </c>
      <c r="BE124" s="511">
        <f t="shared" si="58"/>
        <v>10.920194178323477</v>
      </c>
      <c r="BF124" s="511">
        <f t="shared" si="58"/>
        <v>10.920194178323477</v>
      </c>
      <c r="BG124" s="511">
        <f t="shared" si="58"/>
        <v>10.920194178323477</v>
      </c>
      <c r="BH124" s="511">
        <f t="shared" si="58"/>
        <v>10.920194178323477</v>
      </c>
      <c r="BI124" s="511">
        <f t="shared" si="59"/>
        <v>10.920194178323477</v>
      </c>
      <c r="BJ124" s="511">
        <f t="shared" si="59"/>
        <v>10.920194178323477</v>
      </c>
      <c r="BK124" s="511">
        <f t="shared" si="59"/>
        <v>10.920194178323477</v>
      </c>
      <c r="BL124" s="511">
        <f t="shared" si="59"/>
        <v>10.920194178323477</v>
      </c>
      <c r="BM124" s="512">
        <f t="shared" si="59"/>
        <v>10.920194178323477</v>
      </c>
      <c r="BN124" s="512">
        <f t="shared" si="59"/>
        <v>10.920194178323477</v>
      </c>
      <c r="BO124" s="512">
        <f t="shared" si="59"/>
        <v>10.920194178323477</v>
      </c>
      <c r="BP124" s="512">
        <f t="shared" si="59"/>
        <v>10.920194178323477</v>
      </c>
      <c r="BQ124" s="512">
        <f t="shared" si="59"/>
        <v>10.920194178323477</v>
      </c>
      <c r="BR124" s="512">
        <f t="shared" si="59"/>
        <v>10.920194178323477</v>
      </c>
    </row>
    <row r="125" spans="1:70" s="2" customFormat="1" ht="15">
      <c r="A125" s="448">
        <v>0</v>
      </c>
      <c r="B125" s="494" t="s">
        <v>441</v>
      </c>
      <c r="C125" s="492" t="s">
        <v>635</v>
      </c>
      <c r="D125" s="492" t="s">
        <v>445</v>
      </c>
      <c r="E125" s="666">
        <v>10.72</v>
      </c>
      <c r="F125" s="667">
        <f>E125*(1+EIA_AEO_OilForecast_2026!D$16)</f>
        <v>8.2088478494114394</v>
      </c>
      <c r="G125" s="667">
        <f>F125*(1+EIA_AEO_OilForecast_2026!E$16)</f>
        <v>9.3410445431458591</v>
      </c>
      <c r="H125" s="667">
        <f>G125*(1+EIA_AEO_OilForecast_2026!F$16)</f>
        <v>10.009940557042095</v>
      </c>
      <c r="I125" s="667">
        <f>H125*(1+EIA_AEO_OilForecast_2026!G$16)</f>
        <v>10.437053751593892</v>
      </c>
      <c r="J125" s="667">
        <f>I125*(1+EIA_AEO_OilForecast_2026!H$16)</f>
        <v>10.715059927777066</v>
      </c>
      <c r="K125" s="667">
        <f>J125*(1+EIA_AEO_OilForecast_2026!I$16)</f>
        <v>10.580238179211726</v>
      </c>
      <c r="L125" s="667">
        <f>K125*(1+EIA_AEO_OilForecast_2026!J$16)</f>
        <v>10.691396715260788</v>
      </c>
      <c r="M125" s="667">
        <f>L125*(1+EIA_AEO_OilForecast_2026!K$16)</f>
        <v>10.919466235058655</v>
      </c>
      <c r="N125" s="667">
        <f>M125*(1+EIA_AEO_OilForecast_2026!L$16)</f>
        <v>11.130703111191298</v>
      </c>
      <c r="O125" s="667">
        <f>N125*(1+EIA_AEO_OilForecast_2026!M$16)</f>
        <v>11.22528652182938</v>
      </c>
      <c r="P125" s="667">
        <f>O125*(1+EIA_AEO_OilForecast_2026!N$16)</f>
        <v>11.378681836187674</v>
      </c>
      <c r="Q125" s="667">
        <f>P125*(1+EIA_AEO_OilForecast_2026!O$16)</f>
        <v>11.541475332712809</v>
      </c>
      <c r="R125" s="667">
        <f>Q125*(1+EIA_AEO_OilForecast_2026!P$16)</f>
        <v>11.680816403228816</v>
      </c>
      <c r="S125" s="667">
        <f>R125*(1+EIA_AEO_OilForecast_2026!Q$16)</f>
        <v>11.756183357454566</v>
      </c>
      <c r="T125" s="667">
        <f>S125*(1+EIA_AEO_OilForecast_2026!R$16)</f>
        <v>11.868106385394499</v>
      </c>
      <c r="U125" s="667">
        <f>T125*(1+EIA_AEO_OilForecast_2026!S$16)</f>
        <v>12.019469362399336</v>
      </c>
      <c r="V125" s="667">
        <f>U125*(1+EIA_AEO_OilForecast_2026!T$16)</f>
        <v>12.080949089414149</v>
      </c>
      <c r="W125" s="667">
        <f>V125*(1+EIA_AEO_OilForecast_2026!U$16)</f>
        <v>12.223905782039093</v>
      </c>
      <c r="X125" s="667">
        <f>W125*(1+EIA_AEO_OilForecast_2026!V$16)</f>
        <v>12.380779814233144</v>
      </c>
      <c r="Y125" s="667">
        <f>X125*(1+EIA_AEO_OilForecast_2026!W$16)</f>
        <v>12.725427271807552</v>
      </c>
      <c r="Z125" s="667">
        <f>Y125*(1+EIA_AEO_OilForecast_2026!X$16)</f>
        <v>12.924504349887751</v>
      </c>
      <c r="AA125" s="667">
        <f>Z125*(1+EIA_AEO_OilForecast_2026!Y$16)</f>
        <v>13.120442996234287</v>
      </c>
      <c r="AB125" s="667">
        <f>AA125*(1+EIA_AEO_OilForecast_2026!Z$16)</f>
        <v>13.331458883858655</v>
      </c>
      <c r="AC125" s="667">
        <f>AB125*(1+EIA_AEO_OilForecast_2026!AA$16)</f>
        <v>13.496434127689231</v>
      </c>
      <c r="AD125" s="667">
        <f>AC125*(1+EIA_AEO_OilForecast_2026!AB$16)</f>
        <v>13.756108295138386</v>
      </c>
      <c r="AE125" s="509">
        <f t="shared" si="56"/>
        <v>13.756108295138386</v>
      </c>
      <c r="AF125" s="509">
        <f t="shared" si="56"/>
        <v>13.756108295138386</v>
      </c>
      <c r="AG125" s="509">
        <f t="shared" si="56"/>
        <v>13.756108295138386</v>
      </c>
      <c r="AH125" s="509">
        <f t="shared" si="56"/>
        <v>13.756108295138386</v>
      </c>
      <c r="AI125" s="509">
        <f t="shared" si="56"/>
        <v>13.756108295138386</v>
      </c>
      <c r="AJ125" s="509">
        <f t="shared" si="56"/>
        <v>13.756108295138386</v>
      </c>
      <c r="AK125" s="509">
        <f t="shared" si="56"/>
        <v>13.756108295138386</v>
      </c>
      <c r="AL125" s="509">
        <f t="shared" si="56"/>
        <v>13.756108295138386</v>
      </c>
      <c r="AM125" s="509">
        <f t="shared" si="56"/>
        <v>13.756108295138386</v>
      </c>
      <c r="AN125" s="509">
        <f t="shared" si="56"/>
        <v>13.756108295138386</v>
      </c>
      <c r="AO125" s="509">
        <f t="shared" si="57"/>
        <v>13.756108295138386</v>
      </c>
      <c r="AP125" s="509">
        <f t="shared" si="57"/>
        <v>13.756108295138386</v>
      </c>
      <c r="AQ125" s="509">
        <f t="shared" si="57"/>
        <v>13.756108295138386</v>
      </c>
      <c r="AR125" s="509">
        <f t="shared" si="57"/>
        <v>13.756108295138386</v>
      </c>
      <c r="AS125" s="509">
        <f t="shared" si="57"/>
        <v>13.756108295138386</v>
      </c>
      <c r="AT125" s="509">
        <f t="shared" si="57"/>
        <v>13.756108295138386</v>
      </c>
      <c r="AU125" s="509">
        <f t="shared" si="57"/>
        <v>13.756108295138386</v>
      </c>
      <c r="AV125" s="509">
        <f t="shared" si="57"/>
        <v>13.756108295138386</v>
      </c>
      <c r="AW125" s="509">
        <f t="shared" si="57"/>
        <v>13.756108295138386</v>
      </c>
      <c r="AX125" s="509">
        <f t="shared" si="57"/>
        <v>13.756108295138386</v>
      </c>
      <c r="AY125" s="509">
        <f t="shared" si="58"/>
        <v>13.756108295138386</v>
      </c>
      <c r="AZ125" s="509">
        <f t="shared" si="58"/>
        <v>13.756108295138386</v>
      </c>
      <c r="BA125" s="509">
        <f t="shared" si="58"/>
        <v>13.756108295138386</v>
      </c>
      <c r="BB125" s="509">
        <f t="shared" si="58"/>
        <v>13.756108295138386</v>
      </c>
      <c r="BC125" s="509">
        <f t="shared" si="58"/>
        <v>13.756108295138386</v>
      </c>
      <c r="BD125" s="509">
        <f t="shared" si="58"/>
        <v>13.756108295138386</v>
      </c>
      <c r="BE125" s="509">
        <f t="shared" si="58"/>
        <v>13.756108295138386</v>
      </c>
      <c r="BF125" s="509">
        <f t="shared" si="58"/>
        <v>13.756108295138386</v>
      </c>
      <c r="BG125" s="509">
        <f t="shared" si="58"/>
        <v>13.756108295138386</v>
      </c>
      <c r="BH125" s="509">
        <f t="shared" si="58"/>
        <v>13.756108295138386</v>
      </c>
      <c r="BI125" s="509">
        <f t="shared" si="59"/>
        <v>13.756108295138386</v>
      </c>
      <c r="BJ125" s="509">
        <f t="shared" si="59"/>
        <v>13.756108295138386</v>
      </c>
      <c r="BK125" s="509">
        <f t="shared" si="59"/>
        <v>13.756108295138386</v>
      </c>
      <c r="BL125" s="509">
        <f t="shared" si="59"/>
        <v>13.756108295138386</v>
      </c>
      <c r="BM125" s="510">
        <f t="shared" si="59"/>
        <v>13.756108295138386</v>
      </c>
      <c r="BN125" s="510">
        <f t="shared" si="59"/>
        <v>13.756108295138386</v>
      </c>
      <c r="BO125" s="510">
        <f t="shared" si="59"/>
        <v>13.756108295138386</v>
      </c>
      <c r="BP125" s="510">
        <f t="shared" si="59"/>
        <v>13.756108295138386</v>
      </c>
      <c r="BQ125" s="510">
        <f t="shared" si="59"/>
        <v>13.756108295138386</v>
      </c>
      <c r="BR125" s="510">
        <f t="shared" si="59"/>
        <v>13.756108295138386</v>
      </c>
    </row>
    <row r="126" spans="1:70" s="2" customFormat="1">
      <c r="A126" s="446">
        <v>0</v>
      </c>
      <c r="B126" s="493" t="s">
        <v>636</v>
      </c>
      <c r="C126" s="491" t="s">
        <v>637</v>
      </c>
      <c r="D126" s="491" t="s">
        <v>445</v>
      </c>
      <c r="E126" s="501">
        <v>3.59</v>
      </c>
      <c r="F126" s="447">
        <f>E126*(1+EIA_AEO_OilForecast_2026!D$16)</f>
        <v>2.7490451286741662</v>
      </c>
      <c r="G126" s="447">
        <f>F126*(1+EIA_AEO_OilForecast_2026!E$16)</f>
        <v>3.1282042826393308</v>
      </c>
      <c r="H126" s="447">
        <f>G126*(1+EIA_AEO_OilForecast_2026!F$16)</f>
        <v>3.3522095708751039</v>
      </c>
      <c r="I126" s="447">
        <f>H126*(1+EIA_AEO_OilForecast_2026!G$16)</f>
        <v>3.4952446798714609</v>
      </c>
      <c r="J126" s="447">
        <f>I126*(1+EIA_AEO_OilForecast_2026!H$16)</f>
        <v>3.5883456287984754</v>
      </c>
      <c r="K126" s="447">
        <f>J126*(1+EIA_AEO_OilForecast_2026!I$16)</f>
        <v>3.5431954350158663</v>
      </c>
      <c r="L126" s="447">
        <f>K126*(1+EIA_AEO_OilForecast_2026!J$16)</f>
        <v>3.5804211014725955</v>
      </c>
      <c r="M126" s="447">
        <f>L126*(1+EIA_AEO_OilForecast_2026!K$16)</f>
        <v>3.6567988604347539</v>
      </c>
      <c r="N126" s="447">
        <f>M126*(1+EIA_AEO_OilForecast_2026!L$16)</f>
        <v>3.7275395680202195</v>
      </c>
      <c r="O126" s="447">
        <f>N126*(1+EIA_AEO_OilForecast_2026!M$16)</f>
        <v>3.7592144228887561</v>
      </c>
      <c r="P126" s="447">
        <f>O126*(1+EIA_AEO_OilForecast_2026!N$16)</f>
        <v>3.8105846820815055</v>
      </c>
      <c r="Q126" s="447">
        <f>P126*(1+EIA_AEO_OilForecast_2026!O$16)</f>
        <v>3.8651022802648294</v>
      </c>
      <c r="R126" s="447">
        <f>Q126*(1+EIA_AEO_OilForecast_2026!P$16)</f>
        <v>3.9117659410066641</v>
      </c>
      <c r="S126" s="447">
        <f>R126*(1+EIA_AEO_OilForecast_2026!Q$16)</f>
        <v>3.9370054340729363</v>
      </c>
      <c r="T126" s="447">
        <f>S126*(1+EIA_AEO_OilForecast_2026!R$16)</f>
        <v>3.9744871197356568</v>
      </c>
      <c r="U126" s="447">
        <f>T126*(1+EIA_AEO_OilForecast_2026!S$16)</f>
        <v>4.0251767734154482</v>
      </c>
      <c r="V126" s="447">
        <f>U126*(1+EIA_AEO_OilForecast_2026!T$16)</f>
        <v>4.0457655999064164</v>
      </c>
      <c r="W126" s="447">
        <f>V126*(1+EIA_AEO_OilForecast_2026!U$16)</f>
        <v>4.0936400893209264</v>
      </c>
      <c r="X126" s="447">
        <f>W126*(1+EIA_AEO_OilForecast_2026!V$16)</f>
        <v>4.1461753295799415</v>
      </c>
      <c r="Y126" s="447">
        <f>X126*(1+EIA_AEO_OilForecast_2026!W$16)</f>
        <v>4.2615936479280876</v>
      </c>
      <c r="Z126" s="447">
        <f>Y126*(1+EIA_AEO_OilForecast_2026!X$16)</f>
        <v>4.3282621843374081</v>
      </c>
      <c r="AA126" s="447">
        <f>Z126*(1+EIA_AEO_OilForecast_2026!Y$16)</f>
        <v>4.3938796974329364</v>
      </c>
      <c r="AB126" s="447">
        <f>AA126*(1+EIA_AEO_OilForecast_2026!Z$16)</f>
        <v>4.4645463986056493</v>
      </c>
      <c r="AC126" s="447">
        <f>AB126*(1+EIA_AEO_OilForecast_2026!AA$16)</f>
        <v>4.5197946379108513</v>
      </c>
      <c r="AD126" s="447">
        <f>AC126*(1+EIA_AEO_OilForecast_2026!AB$16)</f>
        <v>4.6067564160024999</v>
      </c>
      <c r="AE126" s="511">
        <f t="shared" si="56"/>
        <v>4.6067564160024999</v>
      </c>
      <c r="AF126" s="511">
        <f t="shared" si="56"/>
        <v>4.6067564160024999</v>
      </c>
      <c r="AG126" s="511">
        <f t="shared" si="56"/>
        <v>4.6067564160024999</v>
      </c>
      <c r="AH126" s="511">
        <f t="shared" si="56"/>
        <v>4.6067564160024999</v>
      </c>
      <c r="AI126" s="511">
        <f t="shared" si="56"/>
        <v>4.6067564160024999</v>
      </c>
      <c r="AJ126" s="511">
        <f t="shared" si="56"/>
        <v>4.6067564160024999</v>
      </c>
      <c r="AK126" s="511">
        <f t="shared" si="56"/>
        <v>4.6067564160024999</v>
      </c>
      <c r="AL126" s="511">
        <f t="shared" si="56"/>
        <v>4.6067564160024999</v>
      </c>
      <c r="AM126" s="511">
        <f t="shared" si="56"/>
        <v>4.6067564160024999</v>
      </c>
      <c r="AN126" s="511">
        <f t="shared" si="56"/>
        <v>4.6067564160024999</v>
      </c>
      <c r="AO126" s="511">
        <f t="shared" si="57"/>
        <v>4.6067564160024999</v>
      </c>
      <c r="AP126" s="511">
        <f t="shared" si="57"/>
        <v>4.6067564160024999</v>
      </c>
      <c r="AQ126" s="511">
        <f t="shared" si="57"/>
        <v>4.6067564160024999</v>
      </c>
      <c r="AR126" s="511">
        <f t="shared" si="57"/>
        <v>4.6067564160024999</v>
      </c>
      <c r="AS126" s="511">
        <f t="shared" si="57"/>
        <v>4.6067564160024999</v>
      </c>
      <c r="AT126" s="511">
        <f t="shared" si="57"/>
        <v>4.6067564160024999</v>
      </c>
      <c r="AU126" s="511">
        <f t="shared" si="57"/>
        <v>4.6067564160024999</v>
      </c>
      <c r="AV126" s="511">
        <f t="shared" si="57"/>
        <v>4.6067564160024999</v>
      </c>
      <c r="AW126" s="511">
        <f t="shared" si="57"/>
        <v>4.6067564160024999</v>
      </c>
      <c r="AX126" s="511">
        <f t="shared" si="57"/>
        <v>4.6067564160024999</v>
      </c>
      <c r="AY126" s="511">
        <f t="shared" si="58"/>
        <v>4.6067564160024999</v>
      </c>
      <c r="AZ126" s="511">
        <f t="shared" si="58"/>
        <v>4.6067564160024999</v>
      </c>
      <c r="BA126" s="511">
        <f t="shared" si="58"/>
        <v>4.6067564160024999</v>
      </c>
      <c r="BB126" s="511">
        <f t="shared" si="58"/>
        <v>4.6067564160024999</v>
      </c>
      <c r="BC126" s="511">
        <f t="shared" si="58"/>
        <v>4.6067564160024999</v>
      </c>
      <c r="BD126" s="511">
        <f t="shared" si="58"/>
        <v>4.6067564160024999</v>
      </c>
      <c r="BE126" s="511">
        <f t="shared" si="58"/>
        <v>4.6067564160024999</v>
      </c>
      <c r="BF126" s="511">
        <f t="shared" si="58"/>
        <v>4.6067564160024999</v>
      </c>
      <c r="BG126" s="511">
        <f t="shared" si="58"/>
        <v>4.6067564160024999</v>
      </c>
      <c r="BH126" s="511">
        <f t="shared" si="58"/>
        <v>4.6067564160024999</v>
      </c>
      <c r="BI126" s="511">
        <f t="shared" si="59"/>
        <v>4.6067564160024999</v>
      </c>
      <c r="BJ126" s="511">
        <f t="shared" si="59"/>
        <v>4.6067564160024999</v>
      </c>
      <c r="BK126" s="511">
        <f t="shared" si="59"/>
        <v>4.6067564160024999</v>
      </c>
      <c r="BL126" s="511">
        <f t="shared" si="59"/>
        <v>4.6067564160024999</v>
      </c>
      <c r="BM126" s="512">
        <f t="shared" si="59"/>
        <v>4.6067564160024999</v>
      </c>
      <c r="BN126" s="512">
        <f t="shared" si="59"/>
        <v>4.6067564160024999</v>
      </c>
      <c r="BO126" s="512">
        <f t="shared" si="59"/>
        <v>4.6067564160024999</v>
      </c>
      <c r="BP126" s="512">
        <f t="shared" si="59"/>
        <v>4.6067564160024999</v>
      </c>
      <c r="BQ126" s="512">
        <f t="shared" si="59"/>
        <v>4.6067564160024999</v>
      </c>
      <c r="BR126" s="512">
        <f t="shared" si="59"/>
        <v>4.6067564160024999</v>
      </c>
    </row>
    <row r="127" spans="1:70" s="2" customFormat="1" ht="15">
      <c r="A127" s="448">
        <v>0</v>
      </c>
      <c r="B127" s="494" t="s">
        <v>441</v>
      </c>
      <c r="C127" s="492" t="s">
        <v>638</v>
      </c>
      <c r="D127" s="492" t="s">
        <v>445</v>
      </c>
      <c r="E127" s="666">
        <v>5.3</v>
      </c>
      <c r="F127" s="667">
        <f>E127*(1+EIA_AEO_OilForecast_2026!D$16)</f>
        <v>4.0584788807724461</v>
      </c>
      <c r="G127" s="667">
        <f>F127*(1+EIA_AEO_OilForecast_2026!E$16)</f>
        <v>4.6182403058463661</v>
      </c>
      <c r="H127" s="667">
        <f>G127*(1+EIA_AEO_OilForecast_2026!F$16)</f>
        <v>4.9489444918211847</v>
      </c>
      <c r="I127" s="667">
        <f>H127*(1+EIA_AEO_OilForecast_2026!G$16)</f>
        <v>5.1601105301723527</v>
      </c>
      <c r="J127" s="667">
        <f>I127*(1+EIA_AEO_OilForecast_2026!H$16)</f>
        <v>5.2975576135464966</v>
      </c>
      <c r="K127" s="667">
        <f>J127*(1+EIA_AEO_OilForecast_2026!I$16)</f>
        <v>5.2309013386028118</v>
      </c>
      <c r="L127" s="667">
        <f>K127*(1+EIA_AEO_OilForecast_2026!J$16)</f>
        <v>5.2858584506419941</v>
      </c>
      <c r="M127" s="667">
        <f>L127*(1+EIA_AEO_OilForecast_2026!K$16)</f>
        <v>5.3986167020345963</v>
      </c>
      <c r="N127" s="667">
        <f>M127*(1+EIA_AEO_OilForecast_2026!L$16)</f>
        <v>5.5030528441524149</v>
      </c>
      <c r="O127" s="667">
        <f>N127*(1+EIA_AEO_OilForecast_2026!M$16)</f>
        <v>5.5498151647104219</v>
      </c>
      <c r="P127" s="667">
        <f>O127*(1+EIA_AEO_OilForecast_2026!N$16)</f>
        <v>5.6256542660256228</v>
      </c>
      <c r="Q127" s="667">
        <f>P127*(1+EIA_AEO_OilForecast_2026!O$16)</f>
        <v>5.7061398566583854</v>
      </c>
      <c r="R127" s="667">
        <f>Q127*(1+EIA_AEO_OilForecast_2026!P$16)</f>
        <v>5.7750304978649938</v>
      </c>
      <c r="S127" s="667">
        <f>R127*(1+EIA_AEO_OilForecast_2026!Q$16)</f>
        <v>5.8122921450101872</v>
      </c>
      <c r="T127" s="667">
        <f>S127*(1+EIA_AEO_OilForecast_2026!R$16)</f>
        <v>5.8676272241222813</v>
      </c>
      <c r="U127" s="667">
        <f>T127*(1+EIA_AEO_OilForecast_2026!S$16)</f>
        <v>5.9424615317832545</v>
      </c>
      <c r="V127" s="667">
        <f>U127*(1+EIA_AEO_OilForecast_2026!T$16)</f>
        <v>5.9728572923409509</v>
      </c>
      <c r="W127" s="667">
        <f>V127*(1+EIA_AEO_OilForecast_2026!U$16)</f>
        <v>6.0435355079111188</v>
      </c>
      <c r="X127" s="667">
        <f>W127*(1+EIA_AEO_OilForecast_2026!V$16)</f>
        <v>6.1210944977085502</v>
      </c>
      <c r="Y127" s="667">
        <f>X127*(1+EIA_AEO_OilForecast_2026!W$16)</f>
        <v>6.2914892295317193</v>
      </c>
      <c r="Z127" s="667">
        <f>Y127*(1+EIA_AEO_OilForecast_2026!X$16)</f>
        <v>6.3899135311945043</v>
      </c>
      <c r="AA127" s="667">
        <f>Z127*(1+EIA_AEO_OilForecast_2026!Y$16)</f>
        <v>6.4867861828397135</v>
      </c>
      <c r="AB127" s="667">
        <f>AA127*(1+EIA_AEO_OilForecast_2026!Z$16)</f>
        <v>6.5911130675793732</v>
      </c>
      <c r="AC127" s="667">
        <f>AB127*(1+EIA_AEO_OilForecast_2026!AA$16)</f>
        <v>6.6726773205926238</v>
      </c>
      <c r="AD127" s="667">
        <f>AC127*(1+EIA_AEO_OilForecast_2026!AB$16)</f>
        <v>6.8010610041262547</v>
      </c>
      <c r="AE127" s="509">
        <f t="shared" si="56"/>
        <v>6.8010610041262547</v>
      </c>
      <c r="AF127" s="509">
        <f t="shared" si="56"/>
        <v>6.8010610041262547</v>
      </c>
      <c r="AG127" s="509">
        <f t="shared" si="56"/>
        <v>6.8010610041262547</v>
      </c>
      <c r="AH127" s="509">
        <f t="shared" si="56"/>
        <v>6.8010610041262547</v>
      </c>
      <c r="AI127" s="509">
        <f t="shared" si="56"/>
        <v>6.8010610041262547</v>
      </c>
      <c r="AJ127" s="509">
        <f t="shared" si="56"/>
        <v>6.8010610041262547</v>
      </c>
      <c r="AK127" s="509">
        <f t="shared" si="56"/>
        <v>6.8010610041262547</v>
      </c>
      <c r="AL127" s="509">
        <f t="shared" si="56"/>
        <v>6.8010610041262547</v>
      </c>
      <c r="AM127" s="509">
        <f t="shared" si="56"/>
        <v>6.8010610041262547</v>
      </c>
      <c r="AN127" s="509">
        <f t="shared" si="56"/>
        <v>6.8010610041262547</v>
      </c>
      <c r="AO127" s="509">
        <f t="shared" si="57"/>
        <v>6.8010610041262547</v>
      </c>
      <c r="AP127" s="509">
        <f t="shared" si="57"/>
        <v>6.8010610041262547</v>
      </c>
      <c r="AQ127" s="509">
        <f t="shared" si="57"/>
        <v>6.8010610041262547</v>
      </c>
      <c r="AR127" s="509">
        <f t="shared" si="57"/>
        <v>6.8010610041262547</v>
      </c>
      <c r="AS127" s="509">
        <f t="shared" si="57"/>
        <v>6.8010610041262547</v>
      </c>
      <c r="AT127" s="509">
        <f t="shared" si="57"/>
        <v>6.8010610041262547</v>
      </c>
      <c r="AU127" s="509">
        <f t="shared" si="57"/>
        <v>6.8010610041262547</v>
      </c>
      <c r="AV127" s="509">
        <f t="shared" si="57"/>
        <v>6.8010610041262547</v>
      </c>
      <c r="AW127" s="509">
        <f t="shared" si="57"/>
        <v>6.8010610041262547</v>
      </c>
      <c r="AX127" s="509">
        <f t="shared" si="57"/>
        <v>6.8010610041262547</v>
      </c>
      <c r="AY127" s="509">
        <f t="shared" si="58"/>
        <v>6.8010610041262547</v>
      </c>
      <c r="AZ127" s="509">
        <f t="shared" si="58"/>
        <v>6.8010610041262547</v>
      </c>
      <c r="BA127" s="509">
        <f t="shared" si="58"/>
        <v>6.8010610041262547</v>
      </c>
      <c r="BB127" s="509">
        <f t="shared" si="58"/>
        <v>6.8010610041262547</v>
      </c>
      <c r="BC127" s="509">
        <f t="shared" si="58"/>
        <v>6.8010610041262547</v>
      </c>
      <c r="BD127" s="509">
        <f t="shared" si="58"/>
        <v>6.8010610041262547</v>
      </c>
      <c r="BE127" s="509">
        <f t="shared" si="58"/>
        <v>6.8010610041262547</v>
      </c>
      <c r="BF127" s="509">
        <f t="shared" si="58"/>
        <v>6.8010610041262547</v>
      </c>
      <c r="BG127" s="509">
        <f t="shared" si="58"/>
        <v>6.8010610041262547</v>
      </c>
      <c r="BH127" s="509">
        <f t="shared" si="58"/>
        <v>6.8010610041262547</v>
      </c>
      <c r="BI127" s="509">
        <f t="shared" si="59"/>
        <v>6.8010610041262547</v>
      </c>
      <c r="BJ127" s="509">
        <f t="shared" si="59"/>
        <v>6.8010610041262547</v>
      </c>
      <c r="BK127" s="509">
        <f t="shared" si="59"/>
        <v>6.8010610041262547</v>
      </c>
      <c r="BL127" s="509">
        <f t="shared" si="59"/>
        <v>6.8010610041262547</v>
      </c>
      <c r="BM127" s="510">
        <f t="shared" si="59"/>
        <v>6.8010610041262547</v>
      </c>
      <c r="BN127" s="510">
        <f t="shared" si="59"/>
        <v>6.8010610041262547</v>
      </c>
      <c r="BO127" s="510">
        <f t="shared" si="59"/>
        <v>6.8010610041262547</v>
      </c>
      <c r="BP127" s="510">
        <f t="shared" si="59"/>
        <v>6.8010610041262547</v>
      </c>
      <c r="BQ127" s="510">
        <f t="shared" si="59"/>
        <v>6.8010610041262547</v>
      </c>
      <c r="BR127" s="510">
        <f t="shared" si="59"/>
        <v>6.8010610041262547</v>
      </c>
    </row>
    <row r="128" spans="1:70" s="2" customFormat="1">
      <c r="A128" s="446">
        <v>0</v>
      </c>
      <c r="B128" s="493" t="s">
        <v>443</v>
      </c>
      <c r="C128" s="496" t="s">
        <v>639</v>
      </c>
      <c r="D128" s="491" t="s">
        <v>445</v>
      </c>
      <c r="E128" s="501">
        <v>3.03</v>
      </c>
      <c r="F128" s="447">
        <f>E128*(1+EIA_AEO_OilForecast_2026!D$16)</f>
        <v>2.3202247186302851</v>
      </c>
      <c r="G128" s="447">
        <f>F128*(1+EIA_AEO_OilForecast_2026!E$16)</f>
        <v>2.6402392691914129</v>
      </c>
      <c r="H128" s="447">
        <f>G128*(1+EIA_AEO_OilForecast_2026!F$16)</f>
        <v>2.8293022283430544</v>
      </c>
      <c r="I128" s="447">
        <f>H128*(1+EIA_AEO_OilForecast_2026!G$16)</f>
        <v>2.95002545404193</v>
      </c>
      <c r="J128" s="447">
        <f>I128*(1+EIA_AEO_OilForecast_2026!H$16)</f>
        <v>3.0286036922728088</v>
      </c>
      <c r="K128" s="447">
        <f>J128*(1+EIA_AEO_OilForecast_2026!I$16)</f>
        <v>2.9904964256540607</v>
      </c>
      <c r="L128" s="447">
        <f>K128*(1+EIA_AEO_OilForecast_2026!J$16)</f>
        <v>3.0219153029141972</v>
      </c>
      <c r="M128" s="447">
        <f>L128*(1+EIA_AEO_OilForecast_2026!K$16)</f>
        <v>3.0863789824839301</v>
      </c>
      <c r="N128" s="447">
        <f>M128*(1+EIA_AEO_OilForecast_2026!L$16)</f>
        <v>3.1460849278833618</v>
      </c>
      <c r="O128" s="447">
        <f>N128*(1+EIA_AEO_OilForecast_2026!M$16)</f>
        <v>3.1728188583155807</v>
      </c>
      <c r="P128" s="447">
        <f>O128*(1+EIA_AEO_OilForecast_2026!N$16)</f>
        <v>3.2161759294448373</v>
      </c>
      <c r="Q128" s="447">
        <f>P128*(1+EIA_AEO_OilForecast_2026!O$16)</f>
        <v>3.2621893897499827</v>
      </c>
      <c r="R128" s="447">
        <f>Q128*(1+EIA_AEO_OilForecast_2026!P$16)</f>
        <v>3.3015740393454589</v>
      </c>
      <c r="S128" s="447">
        <f>R128*(1+EIA_AEO_OilForecast_2026!Q$16)</f>
        <v>3.3228764527133712</v>
      </c>
      <c r="T128" s="447">
        <f>S128*(1+EIA_AEO_OilForecast_2026!R$16)</f>
        <v>3.3545114130359459</v>
      </c>
      <c r="U128" s="447">
        <f>T128*(1+EIA_AEO_OilForecast_2026!S$16)</f>
        <v>3.3972940455289171</v>
      </c>
      <c r="V128" s="447">
        <f>U128*(1+EIA_AEO_OilForecast_2026!T$16)</f>
        <v>3.4146712444892606</v>
      </c>
      <c r="W128" s="447">
        <f>V128*(1+EIA_AEO_OilForecast_2026!U$16)</f>
        <v>3.4550778469756018</v>
      </c>
      <c r="X128" s="447">
        <f>W128*(1+EIA_AEO_OilForecast_2026!V$16)</f>
        <v>3.4994181751050766</v>
      </c>
      <c r="Y128" s="447">
        <f>X128*(1+EIA_AEO_OilForecast_2026!W$16)</f>
        <v>3.5968325217888881</v>
      </c>
      <c r="Z128" s="447">
        <f>Y128*(1+EIA_AEO_OilForecast_2026!X$16)</f>
        <v>3.6531015093432728</v>
      </c>
      <c r="AA128" s="447">
        <f>Z128*(1+EIA_AEO_OilForecast_2026!Y$16)</f>
        <v>3.7084834215102505</v>
      </c>
      <c r="AB128" s="447">
        <f>AA128*(1+EIA_AEO_OilForecast_2026!Z$16)</f>
        <v>3.7681269046727355</v>
      </c>
      <c r="AC128" s="447">
        <f>AB128*(1+EIA_AEO_OilForecast_2026!AA$16)</f>
        <v>3.8147570342255941</v>
      </c>
      <c r="AD128" s="447">
        <f>AC128*(1+EIA_AEO_OilForecast_2026!AB$16)</f>
        <v>3.888153743868406</v>
      </c>
      <c r="AE128" s="511">
        <f t="shared" si="56"/>
        <v>3.888153743868406</v>
      </c>
      <c r="AF128" s="511">
        <f t="shared" si="56"/>
        <v>3.888153743868406</v>
      </c>
      <c r="AG128" s="511">
        <f t="shared" si="56"/>
        <v>3.888153743868406</v>
      </c>
      <c r="AH128" s="511">
        <f t="shared" si="56"/>
        <v>3.888153743868406</v>
      </c>
      <c r="AI128" s="511">
        <f t="shared" si="56"/>
        <v>3.888153743868406</v>
      </c>
      <c r="AJ128" s="511">
        <f t="shared" si="56"/>
        <v>3.888153743868406</v>
      </c>
      <c r="AK128" s="511">
        <f t="shared" si="56"/>
        <v>3.888153743868406</v>
      </c>
      <c r="AL128" s="511">
        <f t="shared" si="56"/>
        <v>3.888153743868406</v>
      </c>
      <c r="AM128" s="511">
        <f t="shared" si="56"/>
        <v>3.888153743868406</v>
      </c>
      <c r="AN128" s="511">
        <f t="shared" si="56"/>
        <v>3.888153743868406</v>
      </c>
      <c r="AO128" s="511">
        <f t="shared" si="57"/>
        <v>3.888153743868406</v>
      </c>
      <c r="AP128" s="511">
        <f t="shared" si="57"/>
        <v>3.888153743868406</v>
      </c>
      <c r="AQ128" s="511">
        <f t="shared" si="57"/>
        <v>3.888153743868406</v>
      </c>
      <c r="AR128" s="511">
        <f t="shared" si="57"/>
        <v>3.888153743868406</v>
      </c>
      <c r="AS128" s="511">
        <f t="shared" si="57"/>
        <v>3.888153743868406</v>
      </c>
      <c r="AT128" s="511">
        <f t="shared" si="57"/>
        <v>3.888153743868406</v>
      </c>
      <c r="AU128" s="511">
        <f t="shared" si="57"/>
        <v>3.888153743868406</v>
      </c>
      <c r="AV128" s="511">
        <f t="shared" si="57"/>
        <v>3.888153743868406</v>
      </c>
      <c r="AW128" s="511">
        <f t="shared" si="57"/>
        <v>3.888153743868406</v>
      </c>
      <c r="AX128" s="511">
        <f t="shared" si="57"/>
        <v>3.888153743868406</v>
      </c>
      <c r="AY128" s="511">
        <f t="shared" si="58"/>
        <v>3.888153743868406</v>
      </c>
      <c r="AZ128" s="511">
        <f t="shared" si="58"/>
        <v>3.888153743868406</v>
      </c>
      <c r="BA128" s="511">
        <f t="shared" si="58"/>
        <v>3.888153743868406</v>
      </c>
      <c r="BB128" s="511">
        <f t="shared" si="58"/>
        <v>3.888153743868406</v>
      </c>
      <c r="BC128" s="511">
        <f t="shared" si="58"/>
        <v>3.888153743868406</v>
      </c>
      <c r="BD128" s="511">
        <f t="shared" si="58"/>
        <v>3.888153743868406</v>
      </c>
      <c r="BE128" s="511">
        <f t="shared" si="58"/>
        <v>3.888153743868406</v>
      </c>
      <c r="BF128" s="511">
        <f t="shared" si="58"/>
        <v>3.888153743868406</v>
      </c>
      <c r="BG128" s="511">
        <f t="shared" si="58"/>
        <v>3.888153743868406</v>
      </c>
      <c r="BH128" s="511">
        <f t="shared" si="58"/>
        <v>3.888153743868406</v>
      </c>
      <c r="BI128" s="511">
        <f t="shared" si="59"/>
        <v>3.888153743868406</v>
      </c>
      <c r="BJ128" s="511">
        <f t="shared" si="59"/>
        <v>3.888153743868406</v>
      </c>
      <c r="BK128" s="511">
        <f t="shared" si="59"/>
        <v>3.888153743868406</v>
      </c>
      <c r="BL128" s="511">
        <f t="shared" si="59"/>
        <v>3.888153743868406</v>
      </c>
      <c r="BM128" s="512">
        <f t="shared" si="59"/>
        <v>3.888153743868406</v>
      </c>
      <c r="BN128" s="512">
        <f t="shared" si="59"/>
        <v>3.888153743868406</v>
      </c>
      <c r="BO128" s="512">
        <f t="shared" si="59"/>
        <v>3.888153743868406</v>
      </c>
      <c r="BP128" s="512">
        <f t="shared" si="59"/>
        <v>3.888153743868406</v>
      </c>
      <c r="BQ128" s="512">
        <f t="shared" si="59"/>
        <v>3.888153743868406</v>
      </c>
      <c r="BR128" s="512">
        <f t="shared" si="59"/>
        <v>3.888153743868406</v>
      </c>
    </row>
    <row r="129" spans="1:70" s="2" customFormat="1">
      <c r="A129" s="448">
        <v>0</v>
      </c>
      <c r="B129" s="494" t="s">
        <v>447</v>
      </c>
      <c r="C129" s="492" t="s">
        <v>640</v>
      </c>
      <c r="D129" s="492" t="s">
        <v>445</v>
      </c>
      <c r="E129" s="500">
        <v>5.26</v>
      </c>
      <c r="F129" s="445">
        <f>E129*(1+EIA_AEO_OilForecast_2026!D$16)</f>
        <v>4.0278488514835971</v>
      </c>
      <c r="G129" s="445">
        <f>F129*(1+EIA_AEO_OilForecast_2026!E$16)</f>
        <v>4.5833856620286575</v>
      </c>
      <c r="H129" s="445">
        <f>G129*(1+EIA_AEO_OilForecast_2026!F$16)</f>
        <v>4.9115939673546087</v>
      </c>
      <c r="I129" s="445">
        <f>H129*(1+EIA_AEO_OilForecast_2026!G$16)</f>
        <v>5.1211662997559566</v>
      </c>
      <c r="J129" s="445">
        <f>I129*(1+EIA_AEO_OilForecast_2026!H$16)</f>
        <v>5.2575760466518053</v>
      </c>
      <c r="K129" s="445">
        <f>J129*(1+EIA_AEO_OilForecast_2026!I$16)</f>
        <v>5.1914228379341107</v>
      </c>
      <c r="L129" s="445">
        <f>K129*(1+EIA_AEO_OilForecast_2026!J$16)</f>
        <v>5.2459651793163937</v>
      </c>
      <c r="M129" s="445">
        <f>L129*(1+EIA_AEO_OilForecast_2026!K$16)</f>
        <v>5.3578724250381082</v>
      </c>
      <c r="N129" s="445">
        <f>M129*(1+EIA_AEO_OilForecast_2026!L$16)</f>
        <v>5.4615203698569239</v>
      </c>
      <c r="O129" s="445">
        <f>N129*(1+EIA_AEO_OilForecast_2026!M$16)</f>
        <v>5.507929767240908</v>
      </c>
      <c r="P129" s="445">
        <f>O129*(1+EIA_AEO_OilForecast_2026!N$16)</f>
        <v>5.5831964979801452</v>
      </c>
      <c r="Q129" s="445">
        <f>P129*(1+EIA_AEO_OilForecast_2026!O$16)</f>
        <v>5.6630746501930371</v>
      </c>
      <c r="R129" s="445">
        <f>Q129*(1+EIA_AEO_OilForecast_2026!P$16)</f>
        <v>5.7314453620320487</v>
      </c>
      <c r="S129" s="445">
        <f>R129*(1+EIA_AEO_OilForecast_2026!Q$16)</f>
        <v>5.7684257891987878</v>
      </c>
      <c r="T129" s="445">
        <f>S129*(1+EIA_AEO_OilForecast_2026!R$16)</f>
        <v>5.8233432450723006</v>
      </c>
      <c r="U129" s="445">
        <f>T129*(1+EIA_AEO_OilForecast_2026!S$16)</f>
        <v>5.8976127655056434</v>
      </c>
      <c r="V129" s="445">
        <f>U129*(1+EIA_AEO_OilForecast_2026!T$16)</f>
        <v>5.9277791240968662</v>
      </c>
      <c r="W129" s="445">
        <f>V129*(1+EIA_AEO_OilForecast_2026!U$16)</f>
        <v>5.9979239191721652</v>
      </c>
      <c r="X129" s="445">
        <f>W129*(1+EIA_AEO_OilForecast_2026!V$16)</f>
        <v>6.074897558103201</v>
      </c>
      <c r="Y129" s="445">
        <f>X129*(1+EIA_AEO_OilForecast_2026!W$16)</f>
        <v>6.2440062919503454</v>
      </c>
      <c r="Z129" s="445">
        <f>Y129*(1+EIA_AEO_OilForecast_2026!X$16)</f>
        <v>6.3416877686949205</v>
      </c>
      <c r="AA129" s="445">
        <f>Z129*(1+EIA_AEO_OilForecast_2026!Y$16)</f>
        <v>6.4378293059880898</v>
      </c>
      <c r="AB129" s="445">
        <f>AA129*(1+EIA_AEO_OilForecast_2026!Z$16)</f>
        <v>6.5413688180127334</v>
      </c>
      <c r="AC129" s="445">
        <f>AB129*(1+EIA_AEO_OilForecast_2026!AA$16)</f>
        <v>6.6223174917579595</v>
      </c>
      <c r="AD129" s="445">
        <f>AC129*(1+EIA_AEO_OilForecast_2026!AB$16)</f>
        <v>6.7497322418309595</v>
      </c>
      <c r="AE129" s="509">
        <f t="shared" si="56"/>
        <v>6.7497322418309595</v>
      </c>
      <c r="AF129" s="509">
        <f t="shared" si="56"/>
        <v>6.7497322418309595</v>
      </c>
      <c r="AG129" s="509">
        <f t="shared" si="56"/>
        <v>6.7497322418309595</v>
      </c>
      <c r="AH129" s="509">
        <f t="shared" si="56"/>
        <v>6.7497322418309595</v>
      </c>
      <c r="AI129" s="509">
        <f t="shared" si="56"/>
        <v>6.7497322418309595</v>
      </c>
      <c r="AJ129" s="509">
        <f t="shared" si="56"/>
        <v>6.7497322418309595</v>
      </c>
      <c r="AK129" s="509">
        <f t="shared" si="56"/>
        <v>6.7497322418309595</v>
      </c>
      <c r="AL129" s="509">
        <f t="shared" si="56"/>
        <v>6.7497322418309595</v>
      </c>
      <c r="AM129" s="509">
        <f t="shared" si="56"/>
        <v>6.7497322418309595</v>
      </c>
      <c r="AN129" s="509">
        <f t="shared" si="56"/>
        <v>6.7497322418309595</v>
      </c>
      <c r="AO129" s="509">
        <f t="shared" si="57"/>
        <v>6.7497322418309595</v>
      </c>
      <c r="AP129" s="509">
        <f t="shared" si="57"/>
        <v>6.7497322418309595</v>
      </c>
      <c r="AQ129" s="509">
        <f t="shared" si="57"/>
        <v>6.7497322418309595</v>
      </c>
      <c r="AR129" s="509">
        <f t="shared" si="57"/>
        <v>6.7497322418309595</v>
      </c>
      <c r="AS129" s="509">
        <f t="shared" si="57"/>
        <v>6.7497322418309595</v>
      </c>
      <c r="AT129" s="509">
        <f t="shared" si="57"/>
        <v>6.7497322418309595</v>
      </c>
      <c r="AU129" s="509">
        <f t="shared" si="57"/>
        <v>6.7497322418309595</v>
      </c>
      <c r="AV129" s="509">
        <f t="shared" si="57"/>
        <v>6.7497322418309595</v>
      </c>
      <c r="AW129" s="509">
        <f t="shared" si="57"/>
        <v>6.7497322418309595</v>
      </c>
      <c r="AX129" s="509">
        <f t="shared" si="57"/>
        <v>6.7497322418309595</v>
      </c>
      <c r="AY129" s="509">
        <f t="shared" si="58"/>
        <v>6.7497322418309595</v>
      </c>
      <c r="AZ129" s="509">
        <f t="shared" si="58"/>
        <v>6.7497322418309595</v>
      </c>
      <c r="BA129" s="509">
        <f t="shared" si="58"/>
        <v>6.7497322418309595</v>
      </c>
      <c r="BB129" s="509">
        <f t="shared" si="58"/>
        <v>6.7497322418309595</v>
      </c>
      <c r="BC129" s="509">
        <f t="shared" si="58"/>
        <v>6.7497322418309595</v>
      </c>
      <c r="BD129" s="509">
        <f t="shared" si="58"/>
        <v>6.7497322418309595</v>
      </c>
      <c r="BE129" s="509">
        <f t="shared" si="58"/>
        <v>6.7497322418309595</v>
      </c>
      <c r="BF129" s="509">
        <f t="shared" si="58"/>
        <v>6.7497322418309595</v>
      </c>
      <c r="BG129" s="509">
        <f t="shared" si="58"/>
        <v>6.7497322418309595</v>
      </c>
      <c r="BH129" s="509">
        <f t="shared" si="58"/>
        <v>6.7497322418309595</v>
      </c>
      <c r="BI129" s="509">
        <f t="shared" si="59"/>
        <v>6.7497322418309595</v>
      </c>
      <c r="BJ129" s="509">
        <f t="shared" si="59"/>
        <v>6.7497322418309595</v>
      </c>
      <c r="BK129" s="509">
        <f t="shared" si="59"/>
        <v>6.7497322418309595</v>
      </c>
      <c r="BL129" s="509">
        <f t="shared" si="59"/>
        <v>6.7497322418309595</v>
      </c>
      <c r="BM129" s="510">
        <f t="shared" si="59"/>
        <v>6.7497322418309595</v>
      </c>
      <c r="BN129" s="510">
        <f t="shared" si="59"/>
        <v>6.7497322418309595</v>
      </c>
      <c r="BO129" s="510">
        <f t="shared" si="59"/>
        <v>6.7497322418309595</v>
      </c>
      <c r="BP129" s="510">
        <f t="shared" si="59"/>
        <v>6.7497322418309595</v>
      </c>
      <c r="BQ129" s="510">
        <f t="shared" si="59"/>
        <v>6.7497322418309595</v>
      </c>
      <c r="BR129" s="510">
        <f t="shared" si="59"/>
        <v>6.7497322418309595</v>
      </c>
    </row>
    <row r="130" spans="1:70" s="2" customFormat="1">
      <c r="A130" s="446">
        <v>0</v>
      </c>
      <c r="B130" s="493" t="s">
        <v>441</v>
      </c>
      <c r="C130" s="491" t="s">
        <v>641</v>
      </c>
      <c r="D130" s="491" t="s">
        <v>445</v>
      </c>
      <c r="E130" s="501">
        <v>4.1500000000000004</v>
      </c>
      <c r="F130" s="447">
        <f>E130*(1+EIA_AEO_OilForecast_2026!D$16)</f>
        <v>3.1778655387180477</v>
      </c>
      <c r="G130" s="447">
        <f>F130*(1+EIA_AEO_OilForecast_2026!E$16)</f>
        <v>3.6161692960872496</v>
      </c>
      <c r="H130" s="447">
        <f>G130*(1+EIA_AEO_OilForecast_2026!F$16)</f>
        <v>3.8751169134071546</v>
      </c>
      <c r="I130" s="447">
        <f>H130*(1+EIA_AEO_OilForecast_2026!G$16)</f>
        <v>4.0404639057009941</v>
      </c>
      <c r="J130" s="447">
        <f>I130*(1+EIA_AEO_OilForecast_2026!H$16)</f>
        <v>4.1480875653241451</v>
      </c>
      <c r="K130" s="447">
        <f>J130*(1+EIA_AEO_OilForecast_2026!I$16)</f>
        <v>4.0958944443776746</v>
      </c>
      <c r="L130" s="447">
        <f>K130*(1+EIA_AEO_OilForecast_2026!J$16)</f>
        <v>4.1389269000309969</v>
      </c>
      <c r="M130" s="447">
        <f>L130*(1+EIA_AEO_OilForecast_2026!K$16)</f>
        <v>4.2272187383855817</v>
      </c>
      <c r="N130" s="447">
        <f>M130*(1+EIA_AEO_OilForecast_2026!L$16)</f>
        <v>4.3089942081570811</v>
      </c>
      <c r="O130" s="447">
        <f>N130*(1+EIA_AEO_OilForecast_2026!M$16)</f>
        <v>4.3456099874619358</v>
      </c>
      <c r="P130" s="447">
        <f>O130*(1+EIA_AEO_OilForecast_2026!N$16)</f>
        <v>4.4049934347181781</v>
      </c>
      <c r="Q130" s="447">
        <f>P130*(1+EIA_AEO_OilForecast_2026!O$16)</f>
        <v>4.4680151707796805</v>
      </c>
      <c r="R130" s="447">
        <f>Q130*(1+EIA_AEO_OilForecast_2026!P$16)</f>
        <v>4.5219578426678737</v>
      </c>
      <c r="S130" s="447">
        <f>R130*(1+EIA_AEO_OilForecast_2026!Q$16)</f>
        <v>4.5511344154325064</v>
      </c>
      <c r="T130" s="447">
        <f>S130*(1+EIA_AEO_OilForecast_2026!R$16)</f>
        <v>4.5944628264353726</v>
      </c>
      <c r="U130" s="447">
        <f>T130*(1+EIA_AEO_OilForecast_2026!S$16)</f>
        <v>4.6530595013019838</v>
      </c>
      <c r="V130" s="447">
        <f>U130*(1+EIA_AEO_OilForecast_2026!T$16)</f>
        <v>4.6768599553235761</v>
      </c>
      <c r="W130" s="447">
        <f>V130*(1+EIA_AEO_OilForecast_2026!U$16)</f>
        <v>4.7322023316662545</v>
      </c>
      <c r="X130" s="447">
        <f>W130*(1+EIA_AEO_OilForecast_2026!V$16)</f>
        <v>4.7929324840548091</v>
      </c>
      <c r="Y130" s="447">
        <f>X130*(1+EIA_AEO_OilForecast_2026!W$16)</f>
        <v>4.9263547740672902</v>
      </c>
      <c r="Z130" s="447">
        <f>Y130*(1+EIA_AEO_OilForecast_2026!X$16)</f>
        <v>5.0034228593315468</v>
      </c>
      <c r="AA130" s="447">
        <f>Z130*(1+EIA_AEO_OilForecast_2026!Y$16)</f>
        <v>5.0792759733556254</v>
      </c>
      <c r="AB130" s="447">
        <f>AA130*(1+EIA_AEO_OilForecast_2026!Z$16)</f>
        <v>5.1609658925385666</v>
      </c>
      <c r="AC130" s="447">
        <f>AB130*(1+EIA_AEO_OilForecast_2026!AA$16)</f>
        <v>5.2248322415961121</v>
      </c>
      <c r="AD130" s="447">
        <f>AC130*(1+EIA_AEO_OilForecast_2026!AB$16)</f>
        <v>5.3253590881365973</v>
      </c>
      <c r="AE130" s="511">
        <f t="shared" si="56"/>
        <v>5.3253590881365973</v>
      </c>
      <c r="AF130" s="511">
        <f t="shared" si="56"/>
        <v>5.3253590881365973</v>
      </c>
      <c r="AG130" s="511">
        <f t="shared" si="56"/>
        <v>5.3253590881365973</v>
      </c>
      <c r="AH130" s="511">
        <f t="shared" si="56"/>
        <v>5.3253590881365973</v>
      </c>
      <c r="AI130" s="511">
        <f t="shared" si="56"/>
        <v>5.3253590881365973</v>
      </c>
      <c r="AJ130" s="511">
        <f t="shared" si="56"/>
        <v>5.3253590881365973</v>
      </c>
      <c r="AK130" s="511">
        <f t="shared" si="56"/>
        <v>5.3253590881365973</v>
      </c>
      <c r="AL130" s="511">
        <f t="shared" si="56"/>
        <v>5.3253590881365973</v>
      </c>
      <c r="AM130" s="511">
        <f t="shared" si="56"/>
        <v>5.3253590881365973</v>
      </c>
      <c r="AN130" s="511">
        <f t="shared" si="56"/>
        <v>5.3253590881365973</v>
      </c>
      <c r="AO130" s="511">
        <f t="shared" si="57"/>
        <v>5.3253590881365973</v>
      </c>
      <c r="AP130" s="511">
        <f t="shared" si="57"/>
        <v>5.3253590881365973</v>
      </c>
      <c r="AQ130" s="511">
        <f t="shared" si="57"/>
        <v>5.3253590881365973</v>
      </c>
      <c r="AR130" s="511">
        <f t="shared" si="57"/>
        <v>5.3253590881365973</v>
      </c>
      <c r="AS130" s="511">
        <f t="shared" si="57"/>
        <v>5.3253590881365973</v>
      </c>
      <c r="AT130" s="511">
        <f t="shared" si="57"/>
        <v>5.3253590881365973</v>
      </c>
      <c r="AU130" s="511">
        <f t="shared" si="57"/>
        <v>5.3253590881365973</v>
      </c>
      <c r="AV130" s="511">
        <f t="shared" si="57"/>
        <v>5.3253590881365973</v>
      </c>
      <c r="AW130" s="511">
        <f t="shared" si="57"/>
        <v>5.3253590881365973</v>
      </c>
      <c r="AX130" s="511">
        <f t="shared" si="57"/>
        <v>5.3253590881365973</v>
      </c>
      <c r="AY130" s="511">
        <f t="shared" si="58"/>
        <v>5.3253590881365973</v>
      </c>
      <c r="AZ130" s="511">
        <f t="shared" si="58"/>
        <v>5.3253590881365973</v>
      </c>
      <c r="BA130" s="511">
        <f t="shared" si="58"/>
        <v>5.3253590881365973</v>
      </c>
      <c r="BB130" s="511">
        <f t="shared" si="58"/>
        <v>5.3253590881365973</v>
      </c>
      <c r="BC130" s="511">
        <f t="shared" si="58"/>
        <v>5.3253590881365973</v>
      </c>
      <c r="BD130" s="511">
        <f t="shared" si="58"/>
        <v>5.3253590881365973</v>
      </c>
      <c r="BE130" s="511">
        <f t="shared" si="58"/>
        <v>5.3253590881365973</v>
      </c>
      <c r="BF130" s="511">
        <f t="shared" si="58"/>
        <v>5.3253590881365973</v>
      </c>
      <c r="BG130" s="511">
        <f t="shared" si="58"/>
        <v>5.3253590881365973</v>
      </c>
      <c r="BH130" s="511">
        <f t="shared" si="58"/>
        <v>5.3253590881365973</v>
      </c>
      <c r="BI130" s="511">
        <f t="shared" si="59"/>
        <v>5.3253590881365973</v>
      </c>
      <c r="BJ130" s="511">
        <f t="shared" si="59"/>
        <v>5.3253590881365973</v>
      </c>
      <c r="BK130" s="511">
        <f t="shared" si="59"/>
        <v>5.3253590881365973</v>
      </c>
      <c r="BL130" s="511">
        <f t="shared" si="59"/>
        <v>5.3253590881365973</v>
      </c>
      <c r="BM130" s="512">
        <f t="shared" si="59"/>
        <v>5.3253590881365973</v>
      </c>
      <c r="BN130" s="512">
        <f t="shared" si="59"/>
        <v>5.3253590881365973</v>
      </c>
      <c r="BO130" s="512">
        <f t="shared" si="59"/>
        <v>5.3253590881365973</v>
      </c>
      <c r="BP130" s="512">
        <f t="shared" si="59"/>
        <v>5.3253590881365973</v>
      </c>
      <c r="BQ130" s="512">
        <f t="shared" si="59"/>
        <v>5.3253590881365973</v>
      </c>
      <c r="BR130" s="512">
        <f t="shared" si="59"/>
        <v>5.3253590881365973</v>
      </c>
    </row>
    <row r="131" spans="1:70" s="2" customFormat="1">
      <c r="A131" s="448">
        <v>0</v>
      </c>
      <c r="B131" s="494" t="s">
        <v>642</v>
      </c>
      <c r="C131" s="492" t="s">
        <v>643</v>
      </c>
      <c r="D131" s="492" t="s">
        <v>445</v>
      </c>
      <c r="E131" s="500">
        <v>4.96</v>
      </c>
      <c r="F131" s="445">
        <f>E131*(1+EIA_AEO_OilForecast_2026!D$16)</f>
        <v>3.7981236318172327</v>
      </c>
      <c r="G131" s="445">
        <f>F131*(1+EIA_AEO_OilForecast_2026!E$16)</f>
        <v>4.3219758333958449</v>
      </c>
      <c r="H131" s="445">
        <f>G131*(1+EIA_AEO_OilForecast_2026!F$16)</f>
        <v>4.6314650338552976</v>
      </c>
      <c r="I131" s="445">
        <f>H131*(1+EIA_AEO_OilForecast_2026!G$16)</f>
        <v>4.8290845716329942</v>
      </c>
      <c r="J131" s="445">
        <f>I131*(1+EIA_AEO_OilForecast_2026!H$16)</f>
        <v>4.9577142949416269</v>
      </c>
      <c r="K131" s="445">
        <f>J131*(1+EIA_AEO_OilForecast_2026!I$16)</f>
        <v>4.8953340829188576</v>
      </c>
      <c r="L131" s="445">
        <f>K131*(1+EIA_AEO_OilForecast_2026!J$16)</f>
        <v>4.9467656443743948</v>
      </c>
      <c r="M131" s="445">
        <f>L131*(1+EIA_AEO_OilForecast_2026!K$16)</f>
        <v>5.0522903475644521</v>
      </c>
      <c r="N131" s="445">
        <f>M131*(1+EIA_AEO_OilForecast_2026!L$16)</f>
        <v>5.1500268126407498</v>
      </c>
      <c r="O131" s="445">
        <f>N131*(1+EIA_AEO_OilForecast_2026!M$16)</f>
        <v>5.1937892862195634</v>
      </c>
      <c r="P131" s="445">
        <f>O131*(1+EIA_AEO_OilForecast_2026!N$16)</f>
        <v>5.2647632376390723</v>
      </c>
      <c r="Q131" s="445">
        <f>P131*(1+EIA_AEO_OilForecast_2026!O$16)</f>
        <v>5.3400856017029401</v>
      </c>
      <c r="R131" s="445">
        <f>Q131*(1+EIA_AEO_OilForecast_2026!P$16)</f>
        <v>5.4045568432849738</v>
      </c>
      <c r="S131" s="445">
        <f>R131*(1+EIA_AEO_OilForecast_2026!Q$16)</f>
        <v>5.4394281206133055</v>
      </c>
      <c r="T131" s="445">
        <f>S131*(1+EIA_AEO_OilForecast_2026!R$16)</f>
        <v>5.4912134021974541</v>
      </c>
      <c r="U131" s="445">
        <f>T131*(1+EIA_AEO_OilForecast_2026!S$16)</f>
        <v>5.5612470184235718</v>
      </c>
      <c r="V131" s="445">
        <f>U131*(1+EIA_AEO_OilForecast_2026!T$16)</f>
        <v>5.5896928622662463</v>
      </c>
      <c r="W131" s="445">
        <f>V131*(1+EIA_AEO_OilForecast_2026!U$16)</f>
        <v>5.6558370036300261</v>
      </c>
      <c r="X131" s="445">
        <f>W131*(1+EIA_AEO_OilForecast_2026!V$16)</f>
        <v>5.7284205110630939</v>
      </c>
      <c r="Y131" s="445">
        <f>X131*(1+EIA_AEO_OilForecast_2026!W$16)</f>
        <v>5.8878842600900594</v>
      </c>
      <c r="Z131" s="445">
        <f>Y131*(1+EIA_AEO_OilForecast_2026!X$16)</f>
        <v>5.9799945499480618</v>
      </c>
      <c r="AA131" s="445">
        <f>Z131*(1+EIA_AEO_OilForecast_2026!Y$16)</f>
        <v>6.070652729600936</v>
      </c>
      <c r="AB131" s="445">
        <f>AA131*(1+EIA_AEO_OilForecast_2026!Z$16)</f>
        <v>6.1682869462629579</v>
      </c>
      <c r="AC131" s="445">
        <f>AB131*(1+EIA_AEO_OilForecast_2026!AA$16)</f>
        <v>6.244618775498</v>
      </c>
      <c r="AD131" s="445">
        <f>AC131*(1+EIA_AEO_OilForecast_2026!AB$16)</f>
        <v>6.3647665246162664</v>
      </c>
      <c r="AE131" s="509">
        <f t="shared" si="56"/>
        <v>6.3647665246162664</v>
      </c>
      <c r="AF131" s="509">
        <f t="shared" si="56"/>
        <v>6.3647665246162664</v>
      </c>
      <c r="AG131" s="509">
        <f t="shared" si="56"/>
        <v>6.3647665246162664</v>
      </c>
      <c r="AH131" s="509">
        <f t="shared" si="56"/>
        <v>6.3647665246162664</v>
      </c>
      <c r="AI131" s="509">
        <f t="shared" si="56"/>
        <v>6.3647665246162664</v>
      </c>
      <c r="AJ131" s="509">
        <f t="shared" si="56"/>
        <v>6.3647665246162664</v>
      </c>
      <c r="AK131" s="509">
        <f t="shared" si="56"/>
        <v>6.3647665246162664</v>
      </c>
      <c r="AL131" s="509">
        <f t="shared" si="56"/>
        <v>6.3647665246162664</v>
      </c>
      <c r="AM131" s="509">
        <f t="shared" si="56"/>
        <v>6.3647665246162664</v>
      </c>
      <c r="AN131" s="509">
        <f t="shared" si="56"/>
        <v>6.3647665246162664</v>
      </c>
      <c r="AO131" s="509">
        <f t="shared" si="57"/>
        <v>6.3647665246162664</v>
      </c>
      <c r="AP131" s="509">
        <f t="shared" si="57"/>
        <v>6.3647665246162664</v>
      </c>
      <c r="AQ131" s="509">
        <f t="shared" si="57"/>
        <v>6.3647665246162664</v>
      </c>
      <c r="AR131" s="509">
        <f t="shared" si="57"/>
        <v>6.3647665246162664</v>
      </c>
      <c r="AS131" s="509">
        <f t="shared" si="57"/>
        <v>6.3647665246162664</v>
      </c>
      <c r="AT131" s="509">
        <f t="shared" si="57"/>
        <v>6.3647665246162664</v>
      </c>
      <c r="AU131" s="509">
        <f t="shared" si="57"/>
        <v>6.3647665246162664</v>
      </c>
      <c r="AV131" s="509">
        <f t="shared" si="57"/>
        <v>6.3647665246162664</v>
      </c>
      <c r="AW131" s="509">
        <f t="shared" si="57"/>
        <v>6.3647665246162664</v>
      </c>
      <c r="AX131" s="509">
        <f t="shared" si="57"/>
        <v>6.3647665246162664</v>
      </c>
      <c r="AY131" s="509">
        <f t="shared" si="58"/>
        <v>6.3647665246162664</v>
      </c>
      <c r="AZ131" s="509">
        <f t="shared" si="58"/>
        <v>6.3647665246162664</v>
      </c>
      <c r="BA131" s="509">
        <f t="shared" si="58"/>
        <v>6.3647665246162664</v>
      </c>
      <c r="BB131" s="509">
        <f t="shared" si="58"/>
        <v>6.3647665246162664</v>
      </c>
      <c r="BC131" s="509">
        <f t="shared" si="58"/>
        <v>6.3647665246162664</v>
      </c>
      <c r="BD131" s="509">
        <f t="shared" si="58"/>
        <v>6.3647665246162664</v>
      </c>
      <c r="BE131" s="509">
        <f t="shared" si="58"/>
        <v>6.3647665246162664</v>
      </c>
      <c r="BF131" s="509">
        <f t="shared" si="58"/>
        <v>6.3647665246162664</v>
      </c>
      <c r="BG131" s="509">
        <f t="shared" si="58"/>
        <v>6.3647665246162664</v>
      </c>
      <c r="BH131" s="509">
        <f t="shared" si="58"/>
        <v>6.3647665246162664</v>
      </c>
      <c r="BI131" s="509">
        <f t="shared" si="59"/>
        <v>6.3647665246162664</v>
      </c>
      <c r="BJ131" s="509">
        <f t="shared" si="59"/>
        <v>6.3647665246162664</v>
      </c>
      <c r="BK131" s="509">
        <f t="shared" si="59"/>
        <v>6.3647665246162664</v>
      </c>
      <c r="BL131" s="509">
        <f t="shared" si="59"/>
        <v>6.3647665246162664</v>
      </c>
      <c r="BM131" s="510">
        <f t="shared" si="59"/>
        <v>6.3647665246162664</v>
      </c>
      <c r="BN131" s="510">
        <f t="shared" si="59"/>
        <v>6.3647665246162664</v>
      </c>
      <c r="BO131" s="510">
        <f t="shared" si="59"/>
        <v>6.3647665246162664</v>
      </c>
      <c r="BP131" s="510">
        <f t="shared" si="59"/>
        <v>6.3647665246162664</v>
      </c>
      <c r="BQ131" s="510">
        <f t="shared" si="59"/>
        <v>6.3647665246162664</v>
      </c>
      <c r="BR131" s="510">
        <f t="shared" si="59"/>
        <v>6.3647665246162664</v>
      </c>
    </row>
    <row r="132" spans="1:70" s="2" customFormat="1" ht="15">
      <c r="A132" s="446">
        <v>0</v>
      </c>
      <c r="B132" s="493" t="s">
        <v>441</v>
      </c>
      <c r="C132" s="491" t="s">
        <v>644</v>
      </c>
      <c r="D132" s="491" t="s">
        <v>445</v>
      </c>
      <c r="E132" s="664">
        <v>4.93</v>
      </c>
      <c r="F132" s="665">
        <f>E132*(1+EIA_AEO_OilForecast_2026!D$16)</f>
        <v>3.7751511098505959</v>
      </c>
      <c r="G132" s="665">
        <f>F132*(1+EIA_AEO_OilForecast_2026!E$16)</f>
        <v>4.2958348505325628</v>
      </c>
      <c r="H132" s="665">
        <f>G132*(1+EIA_AEO_OilForecast_2026!F$16)</f>
        <v>4.6034521405053654</v>
      </c>
      <c r="I132" s="665">
        <f>H132*(1+EIA_AEO_OilForecast_2026!G$16)</f>
        <v>4.7998763988206976</v>
      </c>
      <c r="J132" s="665">
        <f>I132*(1+EIA_AEO_OilForecast_2026!H$16)</f>
        <v>4.9277281197706087</v>
      </c>
      <c r="K132" s="665">
        <f>J132*(1+EIA_AEO_OilForecast_2026!I$16)</f>
        <v>4.8657252074173316</v>
      </c>
      <c r="L132" s="665">
        <f>K132*(1+EIA_AEO_OilForecast_2026!J$16)</f>
        <v>4.9168456908801934</v>
      </c>
      <c r="M132" s="665">
        <f>L132*(1+EIA_AEO_OilForecast_2026!K$16)</f>
        <v>5.0217321398170851</v>
      </c>
      <c r="N132" s="665">
        <f>M132*(1+EIA_AEO_OilForecast_2026!L$16)</f>
        <v>5.1188774569191313</v>
      </c>
      <c r="O132" s="665">
        <f>N132*(1+EIA_AEO_OilForecast_2026!M$16)</f>
        <v>5.1623752381174279</v>
      </c>
      <c r="P132" s="665">
        <f>O132*(1+EIA_AEO_OilForecast_2026!N$16)</f>
        <v>5.2329199116049638</v>
      </c>
      <c r="Q132" s="665">
        <f>P132*(1+EIA_AEO_OilForecast_2026!O$16)</f>
        <v>5.3077866968539293</v>
      </c>
      <c r="R132" s="665">
        <f>Q132*(1+EIA_AEO_OilForecast_2026!P$16)</f>
        <v>5.3718679914102649</v>
      </c>
      <c r="S132" s="665">
        <f>R132*(1+EIA_AEO_OilForecast_2026!Q$16)</f>
        <v>5.4065283537547559</v>
      </c>
      <c r="T132" s="665">
        <f>S132*(1+EIA_AEO_OilForecast_2026!R$16)</f>
        <v>5.4580004179099681</v>
      </c>
      <c r="U132" s="665">
        <f>T132*(1+EIA_AEO_OilForecast_2026!S$16)</f>
        <v>5.5276104437153641</v>
      </c>
      <c r="V132" s="665">
        <f>U132*(1+EIA_AEO_OilForecast_2026!T$16)</f>
        <v>5.5558842360831839</v>
      </c>
      <c r="W132" s="665">
        <f>V132*(1+EIA_AEO_OilForecast_2026!U$16)</f>
        <v>5.6216283120758117</v>
      </c>
      <c r="X132" s="665">
        <f>W132*(1+EIA_AEO_OilForecast_2026!V$16)</f>
        <v>5.6937728063590827</v>
      </c>
      <c r="Y132" s="665">
        <f>X132*(1+EIA_AEO_OilForecast_2026!W$16)</f>
        <v>5.8522720569040301</v>
      </c>
      <c r="Z132" s="665">
        <f>Y132*(1+EIA_AEO_OilForecast_2026!X$16)</f>
        <v>5.9438252280733757</v>
      </c>
      <c r="AA132" s="665">
        <f>Z132*(1+EIA_AEO_OilForecast_2026!Y$16)</f>
        <v>6.0339350719622207</v>
      </c>
      <c r="AB132" s="665">
        <f>AA132*(1+EIA_AEO_OilForecast_2026!Z$16)</f>
        <v>6.1309787590879798</v>
      </c>
      <c r="AC132" s="665">
        <f>AB132*(1+EIA_AEO_OilForecast_2026!AA$16)</f>
        <v>6.2068489038720038</v>
      </c>
      <c r="AD132" s="665">
        <f>AC132*(1+EIA_AEO_OilForecast_2026!AB$16)</f>
        <v>6.3262699528947968</v>
      </c>
      <c r="AE132" s="511">
        <f t="shared" ref="AE132:AN141" si="60">$AD132</f>
        <v>6.3262699528947968</v>
      </c>
      <c r="AF132" s="511">
        <f t="shared" si="60"/>
        <v>6.3262699528947968</v>
      </c>
      <c r="AG132" s="511">
        <f t="shared" si="60"/>
        <v>6.3262699528947968</v>
      </c>
      <c r="AH132" s="511">
        <f t="shared" si="60"/>
        <v>6.3262699528947968</v>
      </c>
      <c r="AI132" s="511">
        <f t="shared" si="60"/>
        <v>6.3262699528947968</v>
      </c>
      <c r="AJ132" s="511">
        <f t="shared" si="60"/>
        <v>6.3262699528947968</v>
      </c>
      <c r="AK132" s="511">
        <f t="shared" si="60"/>
        <v>6.3262699528947968</v>
      </c>
      <c r="AL132" s="511">
        <f t="shared" si="60"/>
        <v>6.3262699528947968</v>
      </c>
      <c r="AM132" s="511">
        <f t="shared" si="60"/>
        <v>6.3262699528947968</v>
      </c>
      <c r="AN132" s="511">
        <f t="shared" si="60"/>
        <v>6.3262699528947968</v>
      </c>
      <c r="AO132" s="511">
        <f t="shared" ref="AO132:AX141" si="61">$AD132</f>
        <v>6.3262699528947968</v>
      </c>
      <c r="AP132" s="511">
        <f t="shared" si="61"/>
        <v>6.3262699528947968</v>
      </c>
      <c r="AQ132" s="511">
        <f t="shared" si="61"/>
        <v>6.3262699528947968</v>
      </c>
      <c r="AR132" s="511">
        <f t="shared" si="61"/>
        <v>6.3262699528947968</v>
      </c>
      <c r="AS132" s="511">
        <f t="shared" si="61"/>
        <v>6.3262699528947968</v>
      </c>
      <c r="AT132" s="511">
        <f t="shared" si="61"/>
        <v>6.3262699528947968</v>
      </c>
      <c r="AU132" s="511">
        <f t="shared" si="61"/>
        <v>6.3262699528947968</v>
      </c>
      <c r="AV132" s="511">
        <f t="shared" si="61"/>
        <v>6.3262699528947968</v>
      </c>
      <c r="AW132" s="511">
        <f t="shared" si="61"/>
        <v>6.3262699528947968</v>
      </c>
      <c r="AX132" s="511">
        <f t="shared" si="61"/>
        <v>6.3262699528947968</v>
      </c>
      <c r="AY132" s="511">
        <f t="shared" ref="AY132:BH141" si="62">$AD132</f>
        <v>6.3262699528947968</v>
      </c>
      <c r="AZ132" s="511">
        <f t="shared" si="62"/>
        <v>6.3262699528947968</v>
      </c>
      <c r="BA132" s="511">
        <f t="shared" si="62"/>
        <v>6.3262699528947968</v>
      </c>
      <c r="BB132" s="511">
        <f t="shared" si="62"/>
        <v>6.3262699528947968</v>
      </c>
      <c r="BC132" s="511">
        <f t="shared" si="62"/>
        <v>6.3262699528947968</v>
      </c>
      <c r="BD132" s="511">
        <f t="shared" si="62"/>
        <v>6.3262699528947968</v>
      </c>
      <c r="BE132" s="511">
        <f t="shared" si="62"/>
        <v>6.3262699528947968</v>
      </c>
      <c r="BF132" s="511">
        <f t="shared" si="62"/>
        <v>6.3262699528947968</v>
      </c>
      <c r="BG132" s="511">
        <f t="shared" si="62"/>
        <v>6.3262699528947968</v>
      </c>
      <c r="BH132" s="511">
        <f t="shared" si="62"/>
        <v>6.3262699528947968</v>
      </c>
      <c r="BI132" s="511">
        <f t="shared" ref="BI132:BR141" si="63">$AD132</f>
        <v>6.3262699528947968</v>
      </c>
      <c r="BJ132" s="511">
        <f t="shared" si="63"/>
        <v>6.3262699528947968</v>
      </c>
      <c r="BK132" s="511">
        <f t="shared" si="63"/>
        <v>6.3262699528947968</v>
      </c>
      <c r="BL132" s="511">
        <f t="shared" si="63"/>
        <v>6.3262699528947968</v>
      </c>
      <c r="BM132" s="512">
        <f t="shared" si="63"/>
        <v>6.3262699528947968</v>
      </c>
      <c r="BN132" s="512">
        <f t="shared" si="63"/>
        <v>6.3262699528947968</v>
      </c>
      <c r="BO132" s="512">
        <f t="shared" si="63"/>
        <v>6.3262699528947968</v>
      </c>
      <c r="BP132" s="512">
        <f t="shared" si="63"/>
        <v>6.3262699528947968</v>
      </c>
      <c r="BQ132" s="512">
        <f t="shared" si="63"/>
        <v>6.3262699528947968</v>
      </c>
      <c r="BR132" s="512">
        <f t="shared" si="63"/>
        <v>6.3262699528947968</v>
      </c>
    </row>
    <row r="133" spans="1:70" s="2" customFormat="1">
      <c r="A133" s="448">
        <v>0</v>
      </c>
      <c r="B133" s="494" t="s">
        <v>441</v>
      </c>
      <c r="C133" s="492" t="s">
        <v>645</v>
      </c>
      <c r="D133" s="492" t="s">
        <v>445</v>
      </c>
      <c r="E133" s="500">
        <v>4.2699999999999996</v>
      </c>
      <c r="F133" s="445">
        <f>E133*(1+EIA_AEO_OilForecast_2026!D$16)</f>
        <v>3.2697556265845931</v>
      </c>
      <c r="G133" s="445">
        <f>F133*(1+EIA_AEO_OilForecast_2026!E$16)</f>
        <v>3.7207332275403742</v>
      </c>
      <c r="H133" s="445">
        <f>G133*(1+EIA_AEO_OilForecast_2026!F$16)</f>
        <v>3.9871684868068789</v>
      </c>
      <c r="I133" s="445">
        <f>H133*(1+EIA_AEO_OilForecast_2026!G$16)</f>
        <v>4.1572965969501787</v>
      </c>
      <c r="J133" s="445">
        <f>I133*(1+EIA_AEO_OilForecast_2026!H$16)</f>
        <v>4.2680322660082153</v>
      </c>
      <c r="K133" s="445">
        <f>J133*(1+EIA_AEO_OilForecast_2026!I$16)</f>
        <v>4.2143299463837751</v>
      </c>
      <c r="L133" s="445">
        <f>K133*(1+EIA_AEO_OilForecast_2026!J$16)</f>
        <v>4.2586067140077954</v>
      </c>
      <c r="M133" s="445">
        <f>L133*(1+EIA_AEO_OilForecast_2026!K$16)</f>
        <v>4.3494515693750424</v>
      </c>
      <c r="N133" s="445">
        <f>M133*(1+EIA_AEO_OilForecast_2026!L$16)</f>
        <v>4.4335916310435488</v>
      </c>
      <c r="O133" s="445">
        <f>N133*(1+EIA_AEO_OilForecast_2026!M$16)</f>
        <v>4.4712661798704714</v>
      </c>
      <c r="P133" s="445">
        <f>O133*(1+EIA_AEO_OilForecast_2026!N$16)</f>
        <v>4.5323667388546047</v>
      </c>
      <c r="Q133" s="445">
        <f>P133*(1+EIA_AEO_OilForecast_2026!O$16)</f>
        <v>4.5972107901757173</v>
      </c>
      <c r="R133" s="445">
        <f>Q133*(1+EIA_AEO_OilForecast_2026!P$16)</f>
        <v>4.6527132501667019</v>
      </c>
      <c r="S133" s="445">
        <f>R133*(1+EIA_AEO_OilForecast_2026!Q$16)</f>
        <v>4.6827334828666975</v>
      </c>
      <c r="T133" s="445">
        <f>S133*(1+EIA_AEO_OilForecast_2026!R$16)</f>
        <v>4.7273147635853094</v>
      </c>
      <c r="U133" s="445">
        <f>T133*(1+EIA_AEO_OilForecast_2026!S$16)</f>
        <v>4.7876058001348101</v>
      </c>
      <c r="V133" s="445">
        <f>U133*(1+EIA_AEO_OilForecast_2026!T$16)</f>
        <v>4.812094460055822</v>
      </c>
      <c r="W133" s="445">
        <f>V133*(1+EIA_AEO_OilForecast_2026!U$16)</f>
        <v>4.8690370978831083</v>
      </c>
      <c r="X133" s="445">
        <f>W133*(1+EIA_AEO_OilForecast_2026!V$16)</f>
        <v>4.9315233028708505</v>
      </c>
      <c r="Y133" s="445">
        <f>X133*(1+EIA_AEO_OilForecast_2026!W$16)</f>
        <v>5.068803586811403</v>
      </c>
      <c r="Z133" s="445">
        <f>Y133*(1+EIA_AEO_OilForecast_2026!X$16)</f>
        <v>5.1481001468302887</v>
      </c>
      <c r="AA133" s="445">
        <f>Z133*(1+EIA_AEO_OilForecast_2026!Y$16)</f>
        <v>5.2261466039104851</v>
      </c>
      <c r="AB133" s="445">
        <f>AA133*(1+EIA_AEO_OilForecast_2026!Z$16)</f>
        <v>5.3101986412384754</v>
      </c>
      <c r="AC133" s="445">
        <f>AB133*(1+EIA_AEO_OilForecast_2026!AA$16)</f>
        <v>5.3759117281000943</v>
      </c>
      <c r="AD133" s="445">
        <f>AC133*(1+EIA_AEO_OilForecast_2026!AB$16)</f>
        <v>5.479345375022473</v>
      </c>
      <c r="AE133" s="509">
        <f t="shared" si="60"/>
        <v>5.479345375022473</v>
      </c>
      <c r="AF133" s="509">
        <f t="shared" si="60"/>
        <v>5.479345375022473</v>
      </c>
      <c r="AG133" s="509">
        <f t="shared" si="60"/>
        <v>5.479345375022473</v>
      </c>
      <c r="AH133" s="509">
        <f t="shared" si="60"/>
        <v>5.479345375022473</v>
      </c>
      <c r="AI133" s="509">
        <f t="shared" si="60"/>
        <v>5.479345375022473</v>
      </c>
      <c r="AJ133" s="509">
        <f t="shared" si="60"/>
        <v>5.479345375022473</v>
      </c>
      <c r="AK133" s="509">
        <f t="shared" si="60"/>
        <v>5.479345375022473</v>
      </c>
      <c r="AL133" s="509">
        <f t="shared" si="60"/>
        <v>5.479345375022473</v>
      </c>
      <c r="AM133" s="509">
        <f t="shared" si="60"/>
        <v>5.479345375022473</v>
      </c>
      <c r="AN133" s="509">
        <f t="shared" si="60"/>
        <v>5.479345375022473</v>
      </c>
      <c r="AO133" s="509">
        <f t="shared" si="61"/>
        <v>5.479345375022473</v>
      </c>
      <c r="AP133" s="509">
        <f t="shared" si="61"/>
        <v>5.479345375022473</v>
      </c>
      <c r="AQ133" s="509">
        <f t="shared" si="61"/>
        <v>5.479345375022473</v>
      </c>
      <c r="AR133" s="509">
        <f t="shared" si="61"/>
        <v>5.479345375022473</v>
      </c>
      <c r="AS133" s="509">
        <f t="shared" si="61"/>
        <v>5.479345375022473</v>
      </c>
      <c r="AT133" s="509">
        <f t="shared" si="61"/>
        <v>5.479345375022473</v>
      </c>
      <c r="AU133" s="509">
        <f t="shared" si="61"/>
        <v>5.479345375022473</v>
      </c>
      <c r="AV133" s="509">
        <f t="shared" si="61"/>
        <v>5.479345375022473</v>
      </c>
      <c r="AW133" s="509">
        <f t="shared" si="61"/>
        <v>5.479345375022473</v>
      </c>
      <c r="AX133" s="509">
        <f t="shared" si="61"/>
        <v>5.479345375022473</v>
      </c>
      <c r="AY133" s="509">
        <f t="shared" si="62"/>
        <v>5.479345375022473</v>
      </c>
      <c r="AZ133" s="509">
        <f t="shared" si="62"/>
        <v>5.479345375022473</v>
      </c>
      <c r="BA133" s="509">
        <f t="shared" si="62"/>
        <v>5.479345375022473</v>
      </c>
      <c r="BB133" s="509">
        <f t="shared" si="62"/>
        <v>5.479345375022473</v>
      </c>
      <c r="BC133" s="509">
        <f t="shared" si="62"/>
        <v>5.479345375022473</v>
      </c>
      <c r="BD133" s="509">
        <f t="shared" si="62"/>
        <v>5.479345375022473</v>
      </c>
      <c r="BE133" s="509">
        <f t="shared" si="62"/>
        <v>5.479345375022473</v>
      </c>
      <c r="BF133" s="509">
        <f t="shared" si="62"/>
        <v>5.479345375022473</v>
      </c>
      <c r="BG133" s="509">
        <f t="shared" si="62"/>
        <v>5.479345375022473</v>
      </c>
      <c r="BH133" s="509">
        <f t="shared" si="62"/>
        <v>5.479345375022473</v>
      </c>
      <c r="BI133" s="509">
        <f t="shared" si="63"/>
        <v>5.479345375022473</v>
      </c>
      <c r="BJ133" s="509">
        <f t="shared" si="63"/>
        <v>5.479345375022473</v>
      </c>
      <c r="BK133" s="509">
        <f t="shared" si="63"/>
        <v>5.479345375022473</v>
      </c>
      <c r="BL133" s="509">
        <f t="shared" si="63"/>
        <v>5.479345375022473</v>
      </c>
      <c r="BM133" s="510">
        <f t="shared" si="63"/>
        <v>5.479345375022473</v>
      </c>
      <c r="BN133" s="510">
        <f t="shared" si="63"/>
        <v>5.479345375022473</v>
      </c>
      <c r="BO133" s="510">
        <f t="shared" si="63"/>
        <v>5.479345375022473</v>
      </c>
      <c r="BP133" s="510">
        <f t="shared" si="63"/>
        <v>5.479345375022473</v>
      </c>
      <c r="BQ133" s="510">
        <f t="shared" si="63"/>
        <v>5.479345375022473</v>
      </c>
      <c r="BR133" s="510">
        <f t="shared" si="63"/>
        <v>5.479345375022473</v>
      </c>
    </row>
    <row r="134" spans="1:70" s="2" customFormat="1">
      <c r="A134" s="446">
        <v>0</v>
      </c>
      <c r="B134" s="493" t="s">
        <v>646</v>
      </c>
      <c r="C134" s="491" t="s">
        <v>578</v>
      </c>
      <c r="D134" s="491" t="s">
        <v>445</v>
      </c>
      <c r="E134" s="501">
        <v>4.17</v>
      </c>
      <c r="F134" s="447">
        <f>E134*(1+EIA_AEO_OilForecast_2026!D$16)</f>
        <v>3.1931805533624718</v>
      </c>
      <c r="G134" s="447">
        <f>F134*(1+EIA_AEO_OilForecast_2026!E$16)</f>
        <v>3.6335966179961035</v>
      </c>
      <c r="H134" s="447">
        <f>G134*(1+EIA_AEO_OilForecast_2026!F$16)</f>
        <v>3.8937921756404417</v>
      </c>
      <c r="I134" s="447">
        <f>H134*(1+EIA_AEO_OilForecast_2026!G$16)</f>
        <v>4.0599360209091913</v>
      </c>
      <c r="J134" s="447">
        <f>I134*(1+EIA_AEO_OilForecast_2026!H$16)</f>
        <v>4.1680783487714894</v>
      </c>
      <c r="K134" s="447">
        <f>J134*(1+EIA_AEO_OilForecast_2026!I$16)</f>
        <v>4.1156336947120238</v>
      </c>
      <c r="L134" s="447">
        <f>K134*(1+EIA_AEO_OilForecast_2026!J$16)</f>
        <v>4.1588735356937958</v>
      </c>
      <c r="M134" s="447">
        <f>L134*(1+EIA_AEO_OilForecast_2026!K$16)</f>
        <v>4.247590876883824</v>
      </c>
      <c r="N134" s="447">
        <f>M134*(1+EIA_AEO_OilForecast_2026!L$16)</f>
        <v>4.3297604453048244</v>
      </c>
      <c r="O134" s="447">
        <f>N134*(1+EIA_AEO_OilForecast_2026!M$16)</f>
        <v>4.3665526861966901</v>
      </c>
      <c r="P134" s="447">
        <f>O134*(1+EIA_AEO_OilForecast_2026!N$16)</f>
        <v>4.4262223187409147</v>
      </c>
      <c r="Q134" s="447">
        <f>P134*(1+EIA_AEO_OilForecast_2026!O$16)</f>
        <v>4.4895477740123519</v>
      </c>
      <c r="R134" s="447">
        <f>Q134*(1+EIA_AEO_OilForecast_2026!P$16)</f>
        <v>4.5437504105843436</v>
      </c>
      <c r="S134" s="447">
        <f>R134*(1+EIA_AEO_OilForecast_2026!Q$16)</f>
        <v>4.5730675933382035</v>
      </c>
      <c r="T134" s="447">
        <f>S134*(1+EIA_AEO_OilForecast_2026!R$16)</f>
        <v>4.6166048159603603</v>
      </c>
      <c r="U134" s="447">
        <f>T134*(1+EIA_AEO_OilForecast_2026!S$16)</f>
        <v>4.6754838844407862</v>
      </c>
      <c r="V134" s="447">
        <f>U134*(1+EIA_AEO_OilForecast_2026!T$16)</f>
        <v>4.6993990394456153</v>
      </c>
      <c r="W134" s="447">
        <f>V134*(1+EIA_AEO_OilForecast_2026!U$16)</f>
        <v>4.7550081260357286</v>
      </c>
      <c r="X134" s="447">
        <f>W134*(1+EIA_AEO_OilForecast_2026!V$16)</f>
        <v>4.8160309538574815</v>
      </c>
      <c r="Y134" s="447">
        <f>X134*(1+EIA_AEO_OilForecast_2026!W$16)</f>
        <v>4.9500962428579749</v>
      </c>
      <c r="Z134" s="447">
        <f>Y134*(1+EIA_AEO_OilForecast_2026!X$16)</f>
        <v>5.0275357405813361</v>
      </c>
      <c r="AA134" s="447">
        <f>Z134*(1+EIA_AEO_OilForecast_2026!Y$16)</f>
        <v>5.1037544117814342</v>
      </c>
      <c r="AB134" s="447">
        <f>AA134*(1+EIA_AEO_OilForecast_2026!Z$16)</f>
        <v>5.1858380173218839</v>
      </c>
      <c r="AC134" s="447">
        <f>AB134*(1+EIA_AEO_OilForecast_2026!AA$16)</f>
        <v>5.2500121560134412</v>
      </c>
      <c r="AD134" s="447">
        <f>AC134*(1+EIA_AEO_OilForecast_2026!AB$16)</f>
        <v>5.3510234692842413</v>
      </c>
      <c r="AE134" s="511">
        <f t="shared" si="60"/>
        <v>5.3510234692842413</v>
      </c>
      <c r="AF134" s="511">
        <f t="shared" si="60"/>
        <v>5.3510234692842413</v>
      </c>
      <c r="AG134" s="511">
        <f t="shared" si="60"/>
        <v>5.3510234692842413</v>
      </c>
      <c r="AH134" s="511">
        <f t="shared" si="60"/>
        <v>5.3510234692842413</v>
      </c>
      <c r="AI134" s="511">
        <f t="shared" si="60"/>
        <v>5.3510234692842413</v>
      </c>
      <c r="AJ134" s="511">
        <f t="shared" si="60"/>
        <v>5.3510234692842413</v>
      </c>
      <c r="AK134" s="511">
        <f t="shared" si="60"/>
        <v>5.3510234692842413</v>
      </c>
      <c r="AL134" s="511">
        <f t="shared" si="60"/>
        <v>5.3510234692842413</v>
      </c>
      <c r="AM134" s="511">
        <f t="shared" si="60"/>
        <v>5.3510234692842413</v>
      </c>
      <c r="AN134" s="511">
        <f t="shared" si="60"/>
        <v>5.3510234692842413</v>
      </c>
      <c r="AO134" s="511">
        <f t="shared" si="61"/>
        <v>5.3510234692842413</v>
      </c>
      <c r="AP134" s="511">
        <f t="shared" si="61"/>
        <v>5.3510234692842413</v>
      </c>
      <c r="AQ134" s="511">
        <f t="shared" si="61"/>
        <v>5.3510234692842413</v>
      </c>
      <c r="AR134" s="511">
        <f t="shared" si="61"/>
        <v>5.3510234692842413</v>
      </c>
      <c r="AS134" s="511">
        <f t="shared" si="61"/>
        <v>5.3510234692842413</v>
      </c>
      <c r="AT134" s="511">
        <f t="shared" si="61"/>
        <v>5.3510234692842413</v>
      </c>
      <c r="AU134" s="511">
        <f t="shared" si="61"/>
        <v>5.3510234692842413</v>
      </c>
      <c r="AV134" s="511">
        <f t="shared" si="61"/>
        <v>5.3510234692842413</v>
      </c>
      <c r="AW134" s="511">
        <f t="shared" si="61"/>
        <v>5.3510234692842413</v>
      </c>
      <c r="AX134" s="511">
        <f t="shared" si="61"/>
        <v>5.3510234692842413</v>
      </c>
      <c r="AY134" s="511">
        <f t="shared" si="62"/>
        <v>5.3510234692842413</v>
      </c>
      <c r="AZ134" s="511">
        <f t="shared" si="62"/>
        <v>5.3510234692842413</v>
      </c>
      <c r="BA134" s="511">
        <f t="shared" si="62"/>
        <v>5.3510234692842413</v>
      </c>
      <c r="BB134" s="511">
        <f t="shared" si="62"/>
        <v>5.3510234692842413</v>
      </c>
      <c r="BC134" s="511">
        <f t="shared" si="62"/>
        <v>5.3510234692842413</v>
      </c>
      <c r="BD134" s="511">
        <f t="shared" si="62"/>
        <v>5.3510234692842413</v>
      </c>
      <c r="BE134" s="511">
        <f t="shared" si="62"/>
        <v>5.3510234692842413</v>
      </c>
      <c r="BF134" s="511">
        <f t="shared" si="62"/>
        <v>5.3510234692842413</v>
      </c>
      <c r="BG134" s="511">
        <f t="shared" si="62"/>
        <v>5.3510234692842413</v>
      </c>
      <c r="BH134" s="511">
        <f t="shared" si="62"/>
        <v>5.3510234692842413</v>
      </c>
      <c r="BI134" s="511">
        <f t="shared" si="63"/>
        <v>5.3510234692842413</v>
      </c>
      <c r="BJ134" s="511">
        <f t="shared" si="63"/>
        <v>5.3510234692842413</v>
      </c>
      <c r="BK134" s="511">
        <f t="shared" si="63"/>
        <v>5.3510234692842413</v>
      </c>
      <c r="BL134" s="511">
        <f t="shared" si="63"/>
        <v>5.3510234692842413</v>
      </c>
      <c r="BM134" s="512">
        <f t="shared" si="63"/>
        <v>5.3510234692842413</v>
      </c>
      <c r="BN134" s="512">
        <f t="shared" si="63"/>
        <v>5.3510234692842413</v>
      </c>
      <c r="BO134" s="512">
        <f t="shared" si="63"/>
        <v>5.3510234692842413</v>
      </c>
      <c r="BP134" s="512">
        <f t="shared" si="63"/>
        <v>5.3510234692842413</v>
      </c>
      <c r="BQ134" s="512">
        <f t="shared" si="63"/>
        <v>5.3510234692842413</v>
      </c>
      <c r="BR134" s="512">
        <f t="shared" si="63"/>
        <v>5.3510234692842413</v>
      </c>
    </row>
    <row r="135" spans="1:70" s="2" customFormat="1">
      <c r="A135" s="448">
        <v>0</v>
      </c>
      <c r="B135" s="494" t="s">
        <v>647</v>
      </c>
      <c r="C135" s="492" t="s">
        <v>648</v>
      </c>
      <c r="D135" s="492" t="s">
        <v>550</v>
      </c>
      <c r="E135" s="500">
        <v>4.58</v>
      </c>
      <c r="F135" s="445">
        <f>E135*(1+EIA_AEO_OilForecast_2026!D$16)</f>
        <v>3.5071383535731706</v>
      </c>
      <c r="G135" s="445">
        <f>F135*(1+EIA_AEO_OilForecast_2026!E$16)</f>
        <v>3.990856717127615</v>
      </c>
      <c r="H135" s="445">
        <f>G135*(1+EIA_AEO_OilForecast_2026!F$16)</f>
        <v>4.2766350514228355</v>
      </c>
      <c r="I135" s="445">
        <f>H135*(1+EIA_AEO_OilForecast_2026!G$16)</f>
        <v>4.4591143826772415</v>
      </c>
      <c r="J135" s="445">
        <f>I135*(1+EIA_AEO_OilForecast_2026!H$16)</f>
        <v>4.5778894094420677</v>
      </c>
      <c r="K135" s="445">
        <f>J135*(1+EIA_AEO_OilForecast_2026!I$16)</f>
        <v>4.5202883265662042</v>
      </c>
      <c r="L135" s="445">
        <f>K135*(1+EIA_AEO_OilForecast_2026!J$16)</f>
        <v>4.567779566781196</v>
      </c>
      <c r="M135" s="445">
        <f>L135*(1+EIA_AEO_OilForecast_2026!K$16)</f>
        <v>4.6652197160978215</v>
      </c>
      <c r="N135" s="445">
        <f>M135*(1+EIA_AEO_OilForecast_2026!L$16)</f>
        <v>4.7554683068335963</v>
      </c>
      <c r="O135" s="445">
        <f>N135*(1+EIA_AEO_OilForecast_2026!M$16)</f>
        <v>4.7958780102591945</v>
      </c>
      <c r="P135" s="445">
        <f>O135*(1+EIA_AEO_OilForecast_2026!N$16)</f>
        <v>4.8614144412070477</v>
      </c>
      <c r="Q135" s="445">
        <f>P135*(1+EIA_AEO_OilForecast_2026!O$16)</f>
        <v>4.9309661402821519</v>
      </c>
      <c r="R135" s="445">
        <f>Q135*(1+EIA_AEO_OilForecast_2026!P$16)</f>
        <v>4.9904980528720131</v>
      </c>
      <c r="S135" s="445">
        <f>R135*(1+EIA_AEO_OilForecast_2026!Q$16)</f>
        <v>5.0226977404050288</v>
      </c>
      <c r="T135" s="445">
        <f>S135*(1+EIA_AEO_OilForecast_2026!R$16)</f>
        <v>5.0705156012226498</v>
      </c>
      <c r="U135" s="445">
        <f>T135*(1+EIA_AEO_OilForecast_2026!S$16)</f>
        <v>5.1351837387862833</v>
      </c>
      <c r="V135" s="445">
        <f>U135*(1+EIA_AEO_OilForecast_2026!T$16)</f>
        <v>5.1614502639474624</v>
      </c>
      <c r="W135" s="445">
        <f>V135*(1+EIA_AEO_OilForecast_2026!U$16)</f>
        <v>5.222526910609985</v>
      </c>
      <c r="X135" s="445">
        <f>W135*(1+EIA_AEO_OilForecast_2026!V$16)</f>
        <v>5.2895495848122938</v>
      </c>
      <c r="Y135" s="445">
        <f>X135*(1+EIA_AEO_OilForecast_2026!W$16)</f>
        <v>5.4367963530670318</v>
      </c>
      <c r="Z135" s="445">
        <f>Y135*(1+EIA_AEO_OilForecast_2026!X$16)</f>
        <v>5.5218498062020425</v>
      </c>
      <c r="AA135" s="445">
        <f>Z135*(1+EIA_AEO_OilForecast_2026!Y$16)</f>
        <v>5.6055623995105437</v>
      </c>
      <c r="AB135" s="445">
        <f>AA135*(1+EIA_AEO_OilForecast_2026!Z$16)</f>
        <v>5.6957165753799099</v>
      </c>
      <c r="AC135" s="445">
        <f>AB135*(1+EIA_AEO_OilForecast_2026!AA$16)</f>
        <v>5.7662004015687192</v>
      </c>
      <c r="AD135" s="445">
        <f>AC135*(1+EIA_AEO_OilForecast_2026!AB$16)</f>
        <v>5.8771432828109891</v>
      </c>
      <c r="AE135" s="509">
        <f t="shared" si="60"/>
        <v>5.8771432828109891</v>
      </c>
      <c r="AF135" s="509">
        <f t="shared" si="60"/>
        <v>5.8771432828109891</v>
      </c>
      <c r="AG135" s="509">
        <f t="shared" si="60"/>
        <v>5.8771432828109891</v>
      </c>
      <c r="AH135" s="509">
        <f t="shared" si="60"/>
        <v>5.8771432828109891</v>
      </c>
      <c r="AI135" s="509">
        <f t="shared" si="60"/>
        <v>5.8771432828109891</v>
      </c>
      <c r="AJ135" s="509">
        <f t="shared" si="60"/>
        <v>5.8771432828109891</v>
      </c>
      <c r="AK135" s="509">
        <f t="shared" si="60"/>
        <v>5.8771432828109891</v>
      </c>
      <c r="AL135" s="509">
        <f t="shared" si="60"/>
        <v>5.8771432828109891</v>
      </c>
      <c r="AM135" s="509">
        <f t="shared" si="60"/>
        <v>5.8771432828109891</v>
      </c>
      <c r="AN135" s="509">
        <f t="shared" si="60"/>
        <v>5.8771432828109891</v>
      </c>
      <c r="AO135" s="509">
        <f t="shared" si="61"/>
        <v>5.8771432828109891</v>
      </c>
      <c r="AP135" s="509">
        <f t="shared" si="61"/>
        <v>5.8771432828109891</v>
      </c>
      <c r="AQ135" s="509">
        <f t="shared" si="61"/>
        <v>5.8771432828109891</v>
      </c>
      <c r="AR135" s="509">
        <f t="shared" si="61"/>
        <v>5.8771432828109891</v>
      </c>
      <c r="AS135" s="509">
        <f t="shared" si="61"/>
        <v>5.8771432828109891</v>
      </c>
      <c r="AT135" s="509">
        <f t="shared" si="61"/>
        <v>5.8771432828109891</v>
      </c>
      <c r="AU135" s="509">
        <f t="shared" si="61"/>
        <v>5.8771432828109891</v>
      </c>
      <c r="AV135" s="509">
        <f t="shared" si="61"/>
        <v>5.8771432828109891</v>
      </c>
      <c r="AW135" s="509">
        <f t="shared" si="61"/>
        <v>5.8771432828109891</v>
      </c>
      <c r="AX135" s="509">
        <f t="shared" si="61"/>
        <v>5.8771432828109891</v>
      </c>
      <c r="AY135" s="509">
        <f t="shared" si="62"/>
        <v>5.8771432828109891</v>
      </c>
      <c r="AZ135" s="509">
        <f t="shared" si="62"/>
        <v>5.8771432828109891</v>
      </c>
      <c r="BA135" s="509">
        <f t="shared" si="62"/>
        <v>5.8771432828109891</v>
      </c>
      <c r="BB135" s="509">
        <f t="shared" si="62"/>
        <v>5.8771432828109891</v>
      </c>
      <c r="BC135" s="509">
        <f t="shared" si="62"/>
        <v>5.8771432828109891</v>
      </c>
      <c r="BD135" s="509">
        <f t="shared" si="62"/>
        <v>5.8771432828109891</v>
      </c>
      <c r="BE135" s="509">
        <f t="shared" si="62"/>
        <v>5.8771432828109891</v>
      </c>
      <c r="BF135" s="509">
        <f t="shared" si="62"/>
        <v>5.8771432828109891</v>
      </c>
      <c r="BG135" s="509">
        <f t="shared" si="62"/>
        <v>5.8771432828109891</v>
      </c>
      <c r="BH135" s="509">
        <f t="shared" si="62"/>
        <v>5.8771432828109891</v>
      </c>
      <c r="BI135" s="509">
        <f t="shared" si="63"/>
        <v>5.8771432828109891</v>
      </c>
      <c r="BJ135" s="509">
        <f t="shared" si="63"/>
        <v>5.8771432828109891</v>
      </c>
      <c r="BK135" s="509">
        <f t="shared" si="63"/>
        <v>5.8771432828109891</v>
      </c>
      <c r="BL135" s="509">
        <f t="shared" si="63"/>
        <v>5.8771432828109891</v>
      </c>
      <c r="BM135" s="510">
        <f t="shared" si="63"/>
        <v>5.8771432828109891</v>
      </c>
      <c r="BN135" s="510">
        <f t="shared" si="63"/>
        <v>5.8771432828109891</v>
      </c>
      <c r="BO135" s="510">
        <f t="shared" si="63"/>
        <v>5.8771432828109891</v>
      </c>
      <c r="BP135" s="510">
        <f t="shared" si="63"/>
        <v>5.8771432828109891</v>
      </c>
      <c r="BQ135" s="510">
        <f t="shared" si="63"/>
        <v>5.8771432828109891</v>
      </c>
      <c r="BR135" s="510">
        <f t="shared" si="63"/>
        <v>5.8771432828109891</v>
      </c>
    </row>
    <row r="136" spans="1:70" s="2" customFormat="1">
      <c r="A136" s="446">
        <v>0</v>
      </c>
      <c r="B136" s="493" t="s">
        <v>649</v>
      </c>
      <c r="C136" s="491" t="s">
        <v>650</v>
      </c>
      <c r="D136" s="491" t="s">
        <v>445</v>
      </c>
      <c r="E136" s="501">
        <v>3.55</v>
      </c>
      <c r="F136" s="447">
        <f>E136*(1+EIA_AEO_OilForecast_2026!D$16)</f>
        <v>2.7184150993853176</v>
      </c>
      <c r="G136" s="447">
        <f>F136*(1+EIA_AEO_OilForecast_2026!E$16)</f>
        <v>3.0933496388216226</v>
      </c>
      <c r="H136" s="447">
        <f>G136*(1+EIA_AEO_OilForecast_2026!F$16)</f>
        <v>3.3148590464085292</v>
      </c>
      <c r="I136" s="447">
        <f>H136*(1+EIA_AEO_OilForecast_2026!G$16)</f>
        <v>3.4563004494550662</v>
      </c>
      <c r="J136" s="447">
        <f>I136*(1+EIA_AEO_OilForecast_2026!H$16)</f>
        <v>3.5483640619037855</v>
      </c>
      <c r="K136" s="447">
        <f>J136*(1+EIA_AEO_OilForecast_2026!I$16)</f>
        <v>3.5037169343471666</v>
      </c>
      <c r="L136" s="447">
        <f>K136*(1+EIA_AEO_OilForecast_2026!J$16)</f>
        <v>3.5405278301469965</v>
      </c>
      <c r="M136" s="447">
        <f>L136*(1+EIA_AEO_OilForecast_2026!K$16)</f>
        <v>3.6160545834382676</v>
      </c>
      <c r="N136" s="447">
        <f>M136*(1+EIA_AEO_OilForecast_2026!L$16)</f>
        <v>3.6860070937247307</v>
      </c>
      <c r="O136" s="447">
        <f>N136*(1+EIA_AEO_OilForecast_2026!M$16)</f>
        <v>3.7173290254192448</v>
      </c>
      <c r="P136" s="447">
        <f>O136*(1+EIA_AEO_OilForecast_2026!N$16)</f>
        <v>3.7681269140360305</v>
      </c>
      <c r="Q136" s="447">
        <f>P136*(1+EIA_AEO_OilForecast_2026!O$16)</f>
        <v>3.8220370737994847</v>
      </c>
      <c r="R136" s="447">
        <f>Q136*(1+EIA_AEO_OilForecast_2026!P$16)</f>
        <v>3.8681808051737225</v>
      </c>
      <c r="S136" s="447">
        <f>R136*(1+EIA_AEO_OilForecast_2026!Q$16)</f>
        <v>3.8931390782615405</v>
      </c>
      <c r="T136" s="447">
        <f>S136*(1+EIA_AEO_OilForecast_2026!R$16)</f>
        <v>3.9302031406856792</v>
      </c>
      <c r="U136" s="447">
        <f>T136*(1+EIA_AEO_OilForecast_2026!S$16)</f>
        <v>3.9803280071378402</v>
      </c>
      <c r="V136" s="447">
        <f>U136*(1+EIA_AEO_OilForecast_2026!T$16)</f>
        <v>4.0006874316623353</v>
      </c>
      <c r="W136" s="447">
        <f>V136*(1+EIA_AEO_OilForecast_2026!U$16)</f>
        <v>4.0480285005819763</v>
      </c>
      <c r="X136" s="447">
        <f>W136*(1+EIA_AEO_OilForecast_2026!V$16)</f>
        <v>4.0999783899745958</v>
      </c>
      <c r="Y136" s="447">
        <f>X136*(1+EIA_AEO_OilForecast_2026!W$16)</f>
        <v>4.2141107103467181</v>
      </c>
      <c r="Z136" s="447">
        <f>Y136*(1+EIA_AEO_OilForecast_2026!X$16)</f>
        <v>4.2800364218378286</v>
      </c>
      <c r="AA136" s="447">
        <f>Z136*(1+EIA_AEO_OilForecast_2026!Y$16)</f>
        <v>4.3449228205813171</v>
      </c>
      <c r="AB136" s="447">
        <f>AA136*(1+EIA_AEO_OilForecast_2026!Z$16)</f>
        <v>4.4148021490390139</v>
      </c>
      <c r="AC136" s="447">
        <f>AB136*(1+EIA_AEO_OilForecast_2026!AA$16)</f>
        <v>4.4694348090761915</v>
      </c>
      <c r="AD136" s="447">
        <f>AC136*(1+EIA_AEO_OilForecast_2026!AB$16)</f>
        <v>4.5554276537072083</v>
      </c>
      <c r="AE136" s="511">
        <f t="shared" si="60"/>
        <v>4.5554276537072083</v>
      </c>
      <c r="AF136" s="511">
        <f t="shared" si="60"/>
        <v>4.5554276537072083</v>
      </c>
      <c r="AG136" s="511">
        <f t="shared" si="60"/>
        <v>4.5554276537072083</v>
      </c>
      <c r="AH136" s="511">
        <f t="shared" si="60"/>
        <v>4.5554276537072083</v>
      </c>
      <c r="AI136" s="511">
        <f t="shared" si="60"/>
        <v>4.5554276537072083</v>
      </c>
      <c r="AJ136" s="511">
        <f t="shared" si="60"/>
        <v>4.5554276537072083</v>
      </c>
      <c r="AK136" s="511">
        <f t="shared" si="60"/>
        <v>4.5554276537072083</v>
      </c>
      <c r="AL136" s="511">
        <f t="shared" si="60"/>
        <v>4.5554276537072083</v>
      </c>
      <c r="AM136" s="511">
        <f t="shared" si="60"/>
        <v>4.5554276537072083</v>
      </c>
      <c r="AN136" s="511">
        <f t="shared" si="60"/>
        <v>4.5554276537072083</v>
      </c>
      <c r="AO136" s="511">
        <f t="shared" si="61"/>
        <v>4.5554276537072083</v>
      </c>
      <c r="AP136" s="511">
        <f t="shared" si="61"/>
        <v>4.5554276537072083</v>
      </c>
      <c r="AQ136" s="511">
        <f t="shared" si="61"/>
        <v>4.5554276537072083</v>
      </c>
      <c r="AR136" s="511">
        <f t="shared" si="61"/>
        <v>4.5554276537072083</v>
      </c>
      <c r="AS136" s="511">
        <f t="shared" si="61"/>
        <v>4.5554276537072083</v>
      </c>
      <c r="AT136" s="511">
        <f t="shared" si="61"/>
        <v>4.5554276537072083</v>
      </c>
      <c r="AU136" s="511">
        <f t="shared" si="61"/>
        <v>4.5554276537072083</v>
      </c>
      <c r="AV136" s="511">
        <f t="shared" si="61"/>
        <v>4.5554276537072083</v>
      </c>
      <c r="AW136" s="511">
        <f t="shared" si="61"/>
        <v>4.5554276537072083</v>
      </c>
      <c r="AX136" s="511">
        <f t="shared" si="61"/>
        <v>4.5554276537072083</v>
      </c>
      <c r="AY136" s="511">
        <f t="shared" si="62"/>
        <v>4.5554276537072083</v>
      </c>
      <c r="AZ136" s="511">
        <f t="shared" si="62"/>
        <v>4.5554276537072083</v>
      </c>
      <c r="BA136" s="511">
        <f t="shared" si="62"/>
        <v>4.5554276537072083</v>
      </c>
      <c r="BB136" s="511">
        <f t="shared" si="62"/>
        <v>4.5554276537072083</v>
      </c>
      <c r="BC136" s="511">
        <f t="shared" si="62"/>
        <v>4.5554276537072083</v>
      </c>
      <c r="BD136" s="511">
        <f t="shared" si="62"/>
        <v>4.5554276537072083</v>
      </c>
      <c r="BE136" s="511">
        <f t="shared" si="62"/>
        <v>4.5554276537072083</v>
      </c>
      <c r="BF136" s="511">
        <f t="shared" si="62"/>
        <v>4.5554276537072083</v>
      </c>
      <c r="BG136" s="511">
        <f t="shared" si="62"/>
        <v>4.5554276537072083</v>
      </c>
      <c r="BH136" s="511">
        <f t="shared" si="62"/>
        <v>4.5554276537072083</v>
      </c>
      <c r="BI136" s="511">
        <f t="shared" si="63"/>
        <v>4.5554276537072083</v>
      </c>
      <c r="BJ136" s="511">
        <f t="shared" si="63"/>
        <v>4.5554276537072083</v>
      </c>
      <c r="BK136" s="511">
        <f t="shared" si="63"/>
        <v>4.5554276537072083</v>
      </c>
      <c r="BL136" s="511">
        <f t="shared" si="63"/>
        <v>4.5554276537072083</v>
      </c>
      <c r="BM136" s="512">
        <f t="shared" si="63"/>
        <v>4.5554276537072083</v>
      </c>
      <c r="BN136" s="512">
        <f t="shared" si="63"/>
        <v>4.5554276537072083</v>
      </c>
      <c r="BO136" s="512">
        <f t="shared" si="63"/>
        <v>4.5554276537072083</v>
      </c>
      <c r="BP136" s="512">
        <f t="shared" si="63"/>
        <v>4.5554276537072083</v>
      </c>
      <c r="BQ136" s="512">
        <f t="shared" si="63"/>
        <v>4.5554276537072083</v>
      </c>
      <c r="BR136" s="512">
        <f t="shared" si="63"/>
        <v>4.5554276537072083</v>
      </c>
    </row>
    <row r="137" spans="1:70" s="2" customFormat="1" ht="15">
      <c r="A137" s="668">
        <v>0</v>
      </c>
      <c r="B137" s="494" t="s">
        <v>651</v>
      </c>
      <c r="C137" s="497" t="s">
        <v>652</v>
      </c>
      <c r="D137" s="492" t="s">
        <v>484</v>
      </c>
      <c r="E137" s="500">
        <v>4.5</v>
      </c>
      <c r="F137" s="445">
        <f>E137*(1+EIA_AEO_OilForecast_2026!D$16)</f>
        <v>3.4458782949954729</v>
      </c>
      <c r="G137" s="445">
        <f>F137*(1+EIA_AEO_OilForecast_2026!E$16)</f>
        <v>3.9211474294921977</v>
      </c>
      <c r="H137" s="445">
        <f>G137*(1+EIA_AEO_OilForecast_2026!F$16)</f>
        <v>4.2019340024896845</v>
      </c>
      <c r="I137" s="445">
        <f>H137*(1+EIA_AEO_OilForecast_2026!G$16)</f>
        <v>4.3812259218444503</v>
      </c>
      <c r="J137" s="445">
        <f>I137*(1+EIA_AEO_OilForecast_2026!H$16)</f>
        <v>4.4979262756526861</v>
      </c>
      <c r="K137" s="445">
        <f>J137*(1+EIA_AEO_OilForecast_2026!I$16)</f>
        <v>4.4413313252288029</v>
      </c>
      <c r="L137" s="445">
        <f>K137*(1+EIA_AEO_OilForecast_2026!J$16)</f>
        <v>4.4879930241299952</v>
      </c>
      <c r="M137" s="445">
        <f>L137*(1+EIA_AEO_OilForecast_2026!K$16)</f>
        <v>4.5837311621048462</v>
      </c>
      <c r="N137" s="445">
        <f>M137*(1+EIA_AEO_OilForecast_2026!L$16)</f>
        <v>4.6724033582426161</v>
      </c>
      <c r="O137" s="445">
        <f>N137*(1+EIA_AEO_OilForecast_2026!M$16)</f>
        <v>4.7121072153201693</v>
      </c>
      <c r="P137" s="445">
        <f>O137*(1+EIA_AEO_OilForecast_2026!N$16)</f>
        <v>4.7764989051160951</v>
      </c>
      <c r="Q137" s="445">
        <f>P137*(1+EIA_AEO_OilForecast_2026!O$16)</f>
        <v>4.8448357273514588</v>
      </c>
      <c r="R137" s="445">
        <f>Q137*(1+EIA_AEO_OilForecast_2026!P$16)</f>
        <v>4.9033277812061264</v>
      </c>
      <c r="S137" s="445">
        <f>R137*(1+EIA_AEO_OilForecast_2026!Q$16)</f>
        <v>4.9349650287822335</v>
      </c>
      <c r="T137" s="445">
        <f>S137*(1+EIA_AEO_OilForecast_2026!R$16)</f>
        <v>4.981947643122691</v>
      </c>
      <c r="U137" s="445">
        <f>T137*(1+EIA_AEO_OilForecast_2026!S$16)</f>
        <v>5.0454862062310646</v>
      </c>
      <c r="V137" s="445">
        <f>U137*(1+EIA_AEO_OilForecast_2026!T$16)</f>
        <v>5.0712939274592976</v>
      </c>
      <c r="W137" s="445">
        <f>V137*(1+EIA_AEO_OilForecast_2026!U$16)</f>
        <v>5.1313037331320821</v>
      </c>
      <c r="X137" s="445">
        <f>W137*(1+EIA_AEO_OilForecast_2026!V$16)</f>
        <v>5.1971557056015989</v>
      </c>
      <c r="Y137" s="445">
        <f>X137*(1+EIA_AEO_OilForecast_2026!W$16)</f>
        <v>5.3418304779042893</v>
      </c>
      <c r="Z137" s="445">
        <f>Y137*(1+EIA_AEO_OilForecast_2026!X$16)</f>
        <v>5.4253982812028809</v>
      </c>
      <c r="AA137" s="445">
        <f>Z137*(1+EIA_AEO_OilForecast_2026!Y$16)</f>
        <v>5.5076486458073033</v>
      </c>
      <c r="AB137" s="445">
        <f>AA137*(1+EIA_AEO_OilForecast_2026!Z$16)</f>
        <v>5.5962280762466374</v>
      </c>
      <c r="AC137" s="445">
        <f>AB137*(1+EIA_AEO_OilForecast_2026!AA$16)</f>
        <v>5.6654807438993977</v>
      </c>
      <c r="AD137" s="445">
        <f>AC137*(1+EIA_AEO_OilForecast_2026!AB$16)</f>
        <v>5.774485758220405</v>
      </c>
      <c r="AE137" s="509">
        <f t="shared" si="60"/>
        <v>5.774485758220405</v>
      </c>
      <c r="AF137" s="509">
        <f t="shared" si="60"/>
        <v>5.774485758220405</v>
      </c>
      <c r="AG137" s="509">
        <f t="shared" si="60"/>
        <v>5.774485758220405</v>
      </c>
      <c r="AH137" s="509">
        <f t="shared" si="60"/>
        <v>5.774485758220405</v>
      </c>
      <c r="AI137" s="509">
        <f t="shared" si="60"/>
        <v>5.774485758220405</v>
      </c>
      <c r="AJ137" s="509">
        <f t="shared" si="60"/>
        <v>5.774485758220405</v>
      </c>
      <c r="AK137" s="509">
        <f t="shared" si="60"/>
        <v>5.774485758220405</v>
      </c>
      <c r="AL137" s="509">
        <f t="shared" si="60"/>
        <v>5.774485758220405</v>
      </c>
      <c r="AM137" s="509">
        <f t="shared" si="60"/>
        <v>5.774485758220405</v>
      </c>
      <c r="AN137" s="509">
        <f t="shared" si="60"/>
        <v>5.774485758220405</v>
      </c>
      <c r="AO137" s="509">
        <f t="shared" si="61"/>
        <v>5.774485758220405</v>
      </c>
      <c r="AP137" s="509">
        <f t="shared" si="61"/>
        <v>5.774485758220405</v>
      </c>
      <c r="AQ137" s="509">
        <f t="shared" si="61"/>
        <v>5.774485758220405</v>
      </c>
      <c r="AR137" s="509">
        <f t="shared" si="61"/>
        <v>5.774485758220405</v>
      </c>
      <c r="AS137" s="509">
        <f t="shared" si="61"/>
        <v>5.774485758220405</v>
      </c>
      <c r="AT137" s="509">
        <f t="shared" si="61"/>
        <v>5.774485758220405</v>
      </c>
      <c r="AU137" s="509">
        <f t="shared" si="61"/>
        <v>5.774485758220405</v>
      </c>
      <c r="AV137" s="509">
        <f t="shared" si="61"/>
        <v>5.774485758220405</v>
      </c>
      <c r="AW137" s="509">
        <f t="shared" si="61"/>
        <v>5.774485758220405</v>
      </c>
      <c r="AX137" s="509">
        <f t="shared" si="61"/>
        <v>5.774485758220405</v>
      </c>
      <c r="AY137" s="509">
        <f t="shared" si="62"/>
        <v>5.774485758220405</v>
      </c>
      <c r="AZ137" s="509">
        <f t="shared" si="62"/>
        <v>5.774485758220405</v>
      </c>
      <c r="BA137" s="509">
        <f t="shared" si="62"/>
        <v>5.774485758220405</v>
      </c>
      <c r="BB137" s="509">
        <f t="shared" si="62"/>
        <v>5.774485758220405</v>
      </c>
      <c r="BC137" s="509">
        <f t="shared" si="62"/>
        <v>5.774485758220405</v>
      </c>
      <c r="BD137" s="509">
        <f t="shared" si="62"/>
        <v>5.774485758220405</v>
      </c>
      <c r="BE137" s="509">
        <f t="shared" si="62"/>
        <v>5.774485758220405</v>
      </c>
      <c r="BF137" s="509">
        <f t="shared" si="62"/>
        <v>5.774485758220405</v>
      </c>
      <c r="BG137" s="509">
        <f t="shared" si="62"/>
        <v>5.774485758220405</v>
      </c>
      <c r="BH137" s="509">
        <f t="shared" si="62"/>
        <v>5.774485758220405</v>
      </c>
      <c r="BI137" s="509">
        <f t="shared" si="63"/>
        <v>5.774485758220405</v>
      </c>
      <c r="BJ137" s="509">
        <f t="shared" si="63"/>
        <v>5.774485758220405</v>
      </c>
      <c r="BK137" s="509">
        <f t="shared" si="63"/>
        <v>5.774485758220405</v>
      </c>
      <c r="BL137" s="509">
        <f t="shared" si="63"/>
        <v>5.774485758220405</v>
      </c>
      <c r="BM137" s="510">
        <f t="shared" si="63"/>
        <v>5.774485758220405</v>
      </c>
      <c r="BN137" s="510">
        <f t="shared" si="63"/>
        <v>5.774485758220405</v>
      </c>
      <c r="BO137" s="510">
        <f t="shared" si="63"/>
        <v>5.774485758220405</v>
      </c>
      <c r="BP137" s="510">
        <f t="shared" si="63"/>
        <v>5.774485758220405</v>
      </c>
      <c r="BQ137" s="510">
        <f t="shared" si="63"/>
        <v>5.774485758220405</v>
      </c>
      <c r="BR137" s="510">
        <f t="shared" si="63"/>
        <v>5.774485758220405</v>
      </c>
    </row>
    <row r="138" spans="1:70" s="2" customFormat="1">
      <c r="A138" s="450">
        <v>1</v>
      </c>
      <c r="B138" s="493" t="s">
        <v>653</v>
      </c>
      <c r="C138" s="493" t="s">
        <v>654</v>
      </c>
      <c r="D138" s="493" t="s">
        <v>655</v>
      </c>
      <c r="E138" s="501">
        <v>3.03</v>
      </c>
      <c r="F138" s="447">
        <f>E138*(1+EIA_AEO_OilForecast_2026!D$16)</f>
        <v>2.3202247186302851</v>
      </c>
      <c r="G138" s="447">
        <f>F138*(1+EIA_AEO_OilForecast_2026!E$16)</f>
        <v>2.6402392691914129</v>
      </c>
      <c r="H138" s="447">
        <f>G138*(1+EIA_AEO_OilForecast_2026!F$16)</f>
        <v>2.8293022283430544</v>
      </c>
      <c r="I138" s="447">
        <f>H138*(1+EIA_AEO_OilForecast_2026!G$16)</f>
        <v>2.95002545404193</v>
      </c>
      <c r="J138" s="447">
        <f>I138*(1+EIA_AEO_OilForecast_2026!H$16)</f>
        <v>3.0286036922728088</v>
      </c>
      <c r="K138" s="447">
        <f>J138*(1+EIA_AEO_OilForecast_2026!I$16)</f>
        <v>2.9904964256540607</v>
      </c>
      <c r="L138" s="447">
        <f>K138*(1+EIA_AEO_OilForecast_2026!J$16)</f>
        <v>3.0219153029141972</v>
      </c>
      <c r="M138" s="447">
        <f>L138*(1+EIA_AEO_OilForecast_2026!K$16)</f>
        <v>3.0863789824839301</v>
      </c>
      <c r="N138" s="447">
        <f>M138*(1+EIA_AEO_OilForecast_2026!L$16)</f>
        <v>3.1460849278833618</v>
      </c>
      <c r="O138" s="447">
        <f>N138*(1+EIA_AEO_OilForecast_2026!M$16)</f>
        <v>3.1728188583155807</v>
      </c>
      <c r="P138" s="447">
        <f>O138*(1+EIA_AEO_OilForecast_2026!N$16)</f>
        <v>3.2161759294448373</v>
      </c>
      <c r="Q138" s="447">
        <f>P138*(1+EIA_AEO_OilForecast_2026!O$16)</f>
        <v>3.2621893897499827</v>
      </c>
      <c r="R138" s="447">
        <f>Q138*(1+EIA_AEO_OilForecast_2026!P$16)</f>
        <v>3.3015740393454589</v>
      </c>
      <c r="S138" s="447">
        <f>R138*(1+EIA_AEO_OilForecast_2026!Q$16)</f>
        <v>3.3228764527133712</v>
      </c>
      <c r="T138" s="447">
        <f>S138*(1+EIA_AEO_OilForecast_2026!R$16)</f>
        <v>3.3545114130359459</v>
      </c>
      <c r="U138" s="447">
        <f>T138*(1+EIA_AEO_OilForecast_2026!S$16)</f>
        <v>3.3972940455289171</v>
      </c>
      <c r="V138" s="447">
        <f>U138*(1+EIA_AEO_OilForecast_2026!T$16)</f>
        <v>3.4146712444892606</v>
      </c>
      <c r="W138" s="447">
        <f>V138*(1+EIA_AEO_OilForecast_2026!U$16)</f>
        <v>3.4550778469756018</v>
      </c>
      <c r="X138" s="447">
        <f>W138*(1+EIA_AEO_OilForecast_2026!V$16)</f>
        <v>3.4994181751050766</v>
      </c>
      <c r="Y138" s="447">
        <f>X138*(1+EIA_AEO_OilForecast_2026!W$16)</f>
        <v>3.5968325217888881</v>
      </c>
      <c r="Z138" s="447">
        <f>Y138*(1+EIA_AEO_OilForecast_2026!X$16)</f>
        <v>3.6531015093432728</v>
      </c>
      <c r="AA138" s="447">
        <f>Z138*(1+EIA_AEO_OilForecast_2026!Y$16)</f>
        <v>3.7084834215102505</v>
      </c>
      <c r="AB138" s="447">
        <f>AA138*(1+EIA_AEO_OilForecast_2026!Z$16)</f>
        <v>3.7681269046727355</v>
      </c>
      <c r="AC138" s="447">
        <f>AB138*(1+EIA_AEO_OilForecast_2026!AA$16)</f>
        <v>3.8147570342255941</v>
      </c>
      <c r="AD138" s="447">
        <f>AC138*(1+EIA_AEO_OilForecast_2026!AB$16)</f>
        <v>3.888153743868406</v>
      </c>
      <c r="AE138" s="511">
        <f t="shared" si="60"/>
        <v>3.888153743868406</v>
      </c>
      <c r="AF138" s="511">
        <f t="shared" si="60"/>
        <v>3.888153743868406</v>
      </c>
      <c r="AG138" s="511">
        <f t="shared" si="60"/>
        <v>3.888153743868406</v>
      </c>
      <c r="AH138" s="511">
        <f t="shared" si="60"/>
        <v>3.888153743868406</v>
      </c>
      <c r="AI138" s="511">
        <f t="shared" si="60"/>
        <v>3.888153743868406</v>
      </c>
      <c r="AJ138" s="511">
        <f t="shared" si="60"/>
        <v>3.888153743868406</v>
      </c>
      <c r="AK138" s="511">
        <f t="shared" si="60"/>
        <v>3.888153743868406</v>
      </c>
      <c r="AL138" s="511">
        <f t="shared" si="60"/>
        <v>3.888153743868406</v>
      </c>
      <c r="AM138" s="511">
        <f t="shared" si="60"/>
        <v>3.888153743868406</v>
      </c>
      <c r="AN138" s="511">
        <f t="shared" si="60"/>
        <v>3.888153743868406</v>
      </c>
      <c r="AO138" s="511">
        <f t="shared" si="61"/>
        <v>3.888153743868406</v>
      </c>
      <c r="AP138" s="511">
        <f t="shared" si="61"/>
        <v>3.888153743868406</v>
      </c>
      <c r="AQ138" s="511">
        <f t="shared" si="61"/>
        <v>3.888153743868406</v>
      </c>
      <c r="AR138" s="511">
        <f t="shared" si="61"/>
        <v>3.888153743868406</v>
      </c>
      <c r="AS138" s="511">
        <f t="shared" si="61"/>
        <v>3.888153743868406</v>
      </c>
      <c r="AT138" s="511">
        <f t="shared" si="61"/>
        <v>3.888153743868406</v>
      </c>
      <c r="AU138" s="511">
        <f t="shared" si="61"/>
        <v>3.888153743868406</v>
      </c>
      <c r="AV138" s="511">
        <f t="shared" si="61"/>
        <v>3.888153743868406</v>
      </c>
      <c r="AW138" s="511">
        <f t="shared" si="61"/>
        <v>3.888153743868406</v>
      </c>
      <c r="AX138" s="511">
        <f t="shared" si="61"/>
        <v>3.888153743868406</v>
      </c>
      <c r="AY138" s="511">
        <f t="shared" si="62"/>
        <v>3.888153743868406</v>
      </c>
      <c r="AZ138" s="511">
        <f t="shared" si="62"/>
        <v>3.888153743868406</v>
      </c>
      <c r="BA138" s="511">
        <f t="shared" si="62"/>
        <v>3.888153743868406</v>
      </c>
      <c r="BB138" s="511">
        <f t="shared" si="62"/>
        <v>3.888153743868406</v>
      </c>
      <c r="BC138" s="511">
        <f t="shared" si="62"/>
        <v>3.888153743868406</v>
      </c>
      <c r="BD138" s="511">
        <f t="shared" si="62"/>
        <v>3.888153743868406</v>
      </c>
      <c r="BE138" s="511">
        <f t="shared" si="62"/>
        <v>3.888153743868406</v>
      </c>
      <c r="BF138" s="511">
        <f t="shared" si="62"/>
        <v>3.888153743868406</v>
      </c>
      <c r="BG138" s="511">
        <f t="shared" si="62"/>
        <v>3.888153743868406</v>
      </c>
      <c r="BH138" s="511">
        <f t="shared" si="62"/>
        <v>3.888153743868406</v>
      </c>
      <c r="BI138" s="511">
        <f t="shared" si="63"/>
        <v>3.888153743868406</v>
      </c>
      <c r="BJ138" s="511">
        <f t="shared" si="63"/>
        <v>3.888153743868406</v>
      </c>
      <c r="BK138" s="511">
        <f t="shared" si="63"/>
        <v>3.888153743868406</v>
      </c>
      <c r="BL138" s="511">
        <f t="shared" si="63"/>
        <v>3.888153743868406</v>
      </c>
      <c r="BM138" s="512">
        <f t="shared" si="63"/>
        <v>3.888153743868406</v>
      </c>
      <c r="BN138" s="512">
        <f t="shared" si="63"/>
        <v>3.888153743868406</v>
      </c>
      <c r="BO138" s="512">
        <f t="shared" si="63"/>
        <v>3.888153743868406</v>
      </c>
      <c r="BP138" s="512">
        <f t="shared" si="63"/>
        <v>3.888153743868406</v>
      </c>
      <c r="BQ138" s="512">
        <f t="shared" si="63"/>
        <v>3.888153743868406</v>
      </c>
      <c r="BR138" s="512">
        <f t="shared" si="63"/>
        <v>3.888153743868406</v>
      </c>
    </row>
    <row r="139" spans="1:70" s="2" customFormat="1">
      <c r="A139" s="448">
        <v>0</v>
      </c>
      <c r="B139" s="494" t="s">
        <v>656</v>
      </c>
      <c r="C139" s="492" t="s">
        <v>657</v>
      </c>
      <c r="D139" s="492" t="s">
        <v>445</v>
      </c>
      <c r="E139" s="500">
        <v>5.2</v>
      </c>
      <c r="F139" s="445">
        <f>E139*(1+EIA_AEO_OilForecast_2026!D$16)</f>
        <v>3.9819038075503248</v>
      </c>
      <c r="G139" s="445">
        <f>F139*(1+EIA_AEO_OilForecast_2026!E$16)</f>
        <v>4.5311036963020959</v>
      </c>
      <c r="H139" s="445">
        <f>G139*(1+EIA_AEO_OilForecast_2026!F$16)</f>
        <v>4.8555681806547479</v>
      </c>
      <c r="I139" s="445">
        <f>H139*(1+EIA_AEO_OilForecast_2026!G$16)</f>
        <v>5.0627499541313661</v>
      </c>
      <c r="J139" s="445">
        <f>I139*(1+EIA_AEO_OilForecast_2026!H$16)</f>
        <v>5.1976036963097716</v>
      </c>
      <c r="K139" s="445">
        <f>J139*(1+EIA_AEO_OilForecast_2026!I$16)</f>
        <v>5.1322050869310623</v>
      </c>
      <c r="L139" s="445">
        <f>K139*(1+EIA_AEO_OilForecast_2026!J$16)</f>
        <v>5.1861252723279962</v>
      </c>
      <c r="M139" s="445">
        <f>L139*(1+EIA_AEO_OilForecast_2026!K$16)</f>
        <v>5.2967560095433788</v>
      </c>
      <c r="N139" s="445">
        <f>M139*(1+EIA_AEO_OilForecast_2026!L$16)</f>
        <v>5.3992216584136914</v>
      </c>
      <c r="O139" s="445">
        <f>N139*(1+EIA_AEO_OilForecast_2026!M$16)</f>
        <v>5.4451016710366416</v>
      </c>
      <c r="P139" s="445">
        <f>O139*(1+EIA_AEO_OilForecast_2026!N$16)</f>
        <v>5.5195098459119336</v>
      </c>
      <c r="Q139" s="445">
        <f>P139*(1+EIA_AEO_OilForecast_2026!O$16)</f>
        <v>5.5984768404950209</v>
      </c>
      <c r="R139" s="445">
        <f>Q139*(1+EIA_AEO_OilForecast_2026!P$16)</f>
        <v>5.6660676582826364</v>
      </c>
      <c r="S139" s="445">
        <f>R139*(1+EIA_AEO_OilForecast_2026!Q$16)</f>
        <v>5.702626255481694</v>
      </c>
      <c r="T139" s="445">
        <f>S139*(1+EIA_AEO_OilForecast_2026!R$16)</f>
        <v>5.756917276497334</v>
      </c>
      <c r="U139" s="445">
        <f>T139*(1+EIA_AEO_OilForecast_2026!S$16)</f>
        <v>5.8303396160892325</v>
      </c>
      <c r="V139" s="445">
        <f>U139*(1+EIA_AEO_OilForecast_2026!T$16)</f>
        <v>5.860161871730746</v>
      </c>
      <c r="W139" s="445">
        <f>V139*(1+EIA_AEO_OilForecast_2026!U$16)</f>
        <v>5.9295065360637409</v>
      </c>
      <c r="X139" s="445">
        <f>W139*(1+EIA_AEO_OilForecast_2026!V$16)</f>
        <v>6.0056021486951829</v>
      </c>
      <c r="Y139" s="445">
        <f>X139*(1+EIA_AEO_OilForecast_2026!W$16)</f>
        <v>6.1727818855782921</v>
      </c>
      <c r="Z139" s="445">
        <f>Y139*(1+EIA_AEO_OilForecast_2026!X$16)</f>
        <v>6.2693491249455526</v>
      </c>
      <c r="AA139" s="445">
        <f>Z139*(1+EIA_AEO_OilForecast_2026!Y$16)</f>
        <v>6.3643939907106635</v>
      </c>
      <c r="AB139" s="445">
        <f>AA139*(1+EIA_AEO_OilForecast_2026!Z$16)</f>
        <v>6.4667524436627826</v>
      </c>
      <c r="AC139" s="445">
        <f>AB139*(1+EIA_AEO_OilForecast_2026!AA$16)</f>
        <v>6.5467777485059715</v>
      </c>
      <c r="AD139" s="445">
        <f>AC139*(1+EIA_AEO_OilForecast_2026!AB$16)</f>
        <v>6.6727390983880248</v>
      </c>
      <c r="AE139" s="509">
        <f t="shared" si="60"/>
        <v>6.6727390983880248</v>
      </c>
      <c r="AF139" s="509">
        <f t="shared" si="60"/>
        <v>6.6727390983880248</v>
      </c>
      <c r="AG139" s="509">
        <f t="shared" si="60"/>
        <v>6.6727390983880248</v>
      </c>
      <c r="AH139" s="509">
        <f t="shared" si="60"/>
        <v>6.6727390983880248</v>
      </c>
      <c r="AI139" s="509">
        <f t="shared" si="60"/>
        <v>6.6727390983880248</v>
      </c>
      <c r="AJ139" s="509">
        <f t="shared" si="60"/>
        <v>6.6727390983880248</v>
      </c>
      <c r="AK139" s="509">
        <f t="shared" si="60"/>
        <v>6.6727390983880248</v>
      </c>
      <c r="AL139" s="509">
        <f t="shared" si="60"/>
        <v>6.6727390983880248</v>
      </c>
      <c r="AM139" s="509">
        <f t="shared" si="60"/>
        <v>6.6727390983880248</v>
      </c>
      <c r="AN139" s="509">
        <f t="shared" si="60"/>
        <v>6.6727390983880248</v>
      </c>
      <c r="AO139" s="509">
        <f t="shared" si="61"/>
        <v>6.6727390983880248</v>
      </c>
      <c r="AP139" s="509">
        <f t="shared" si="61"/>
        <v>6.6727390983880248</v>
      </c>
      <c r="AQ139" s="509">
        <f t="shared" si="61"/>
        <v>6.6727390983880248</v>
      </c>
      <c r="AR139" s="509">
        <f t="shared" si="61"/>
        <v>6.6727390983880248</v>
      </c>
      <c r="AS139" s="509">
        <f t="shared" si="61"/>
        <v>6.6727390983880248</v>
      </c>
      <c r="AT139" s="509">
        <f t="shared" si="61"/>
        <v>6.6727390983880248</v>
      </c>
      <c r="AU139" s="509">
        <f t="shared" si="61"/>
        <v>6.6727390983880248</v>
      </c>
      <c r="AV139" s="509">
        <f t="shared" si="61"/>
        <v>6.6727390983880248</v>
      </c>
      <c r="AW139" s="509">
        <f t="shared" si="61"/>
        <v>6.6727390983880248</v>
      </c>
      <c r="AX139" s="509">
        <f t="shared" si="61"/>
        <v>6.6727390983880248</v>
      </c>
      <c r="AY139" s="509">
        <f t="shared" si="62"/>
        <v>6.6727390983880248</v>
      </c>
      <c r="AZ139" s="509">
        <f t="shared" si="62"/>
        <v>6.6727390983880248</v>
      </c>
      <c r="BA139" s="509">
        <f t="shared" si="62"/>
        <v>6.6727390983880248</v>
      </c>
      <c r="BB139" s="509">
        <f t="shared" si="62"/>
        <v>6.6727390983880248</v>
      </c>
      <c r="BC139" s="509">
        <f t="shared" si="62"/>
        <v>6.6727390983880248</v>
      </c>
      <c r="BD139" s="509">
        <f t="shared" si="62"/>
        <v>6.6727390983880248</v>
      </c>
      <c r="BE139" s="509">
        <f t="shared" si="62"/>
        <v>6.6727390983880248</v>
      </c>
      <c r="BF139" s="509">
        <f t="shared" si="62"/>
        <v>6.6727390983880248</v>
      </c>
      <c r="BG139" s="509">
        <f t="shared" si="62"/>
        <v>6.6727390983880248</v>
      </c>
      <c r="BH139" s="509">
        <f t="shared" si="62"/>
        <v>6.6727390983880248</v>
      </c>
      <c r="BI139" s="509">
        <f t="shared" si="63"/>
        <v>6.6727390983880248</v>
      </c>
      <c r="BJ139" s="509">
        <f t="shared" si="63"/>
        <v>6.6727390983880248</v>
      </c>
      <c r="BK139" s="509">
        <f t="shared" si="63"/>
        <v>6.6727390983880248</v>
      </c>
      <c r="BL139" s="509">
        <f t="shared" si="63"/>
        <v>6.6727390983880248</v>
      </c>
      <c r="BM139" s="510">
        <f t="shared" si="63"/>
        <v>6.6727390983880248</v>
      </c>
      <c r="BN139" s="510">
        <f t="shared" si="63"/>
        <v>6.6727390983880248</v>
      </c>
      <c r="BO139" s="510">
        <f t="shared" si="63"/>
        <v>6.6727390983880248</v>
      </c>
      <c r="BP139" s="510">
        <f t="shared" si="63"/>
        <v>6.6727390983880248</v>
      </c>
      <c r="BQ139" s="510">
        <f t="shared" si="63"/>
        <v>6.6727390983880248</v>
      </c>
      <c r="BR139" s="510">
        <f t="shared" si="63"/>
        <v>6.6727390983880248</v>
      </c>
    </row>
    <row r="140" spans="1:70" s="2" customFormat="1">
      <c r="A140" s="446">
        <v>0</v>
      </c>
      <c r="B140" s="493" t="s">
        <v>441</v>
      </c>
      <c r="C140" s="491" t="s">
        <v>658</v>
      </c>
      <c r="D140" s="491" t="s">
        <v>445</v>
      </c>
      <c r="E140" s="501">
        <v>3.96</v>
      </c>
      <c r="F140" s="447">
        <f>E140*(1+EIA_AEO_OilForecast_2026!D$16)</f>
        <v>3.0323728995960164</v>
      </c>
      <c r="G140" s="447">
        <f>F140*(1+EIA_AEO_OilForecast_2026!E$16)</f>
        <v>3.4506097379531342</v>
      </c>
      <c r="H140" s="447">
        <f>G140*(1+EIA_AEO_OilForecast_2026!F$16)</f>
        <v>3.6977019221909231</v>
      </c>
      <c r="I140" s="447">
        <f>H140*(1+EIA_AEO_OilForecast_2026!G$16)</f>
        <v>3.8554788112231164</v>
      </c>
      <c r="J140" s="447">
        <f>I140*(1+EIA_AEO_OilForecast_2026!H$16)</f>
        <v>3.9581751225743638</v>
      </c>
      <c r="K140" s="447">
        <f>J140*(1+EIA_AEO_OilForecast_2026!I$16)</f>
        <v>3.9083715662013465</v>
      </c>
      <c r="L140" s="447">
        <f>K140*(1+EIA_AEO_OilForecast_2026!J$16)</f>
        <v>3.9494338612343962</v>
      </c>
      <c r="M140" s="447">
        <f>L140*(1+EIA_AEO_OilForecast_2026!K$16)</f>
        <v>4.0336834226522651</v>
      </c>
      <c r="N140" s="447">
        <f>M140*(1+EIA_AEO_OilForecast_2026!L$16)</f>
        <v>4.1117149552535031</v>
      </c>
      <c r="O140" s="447">
        <f>N140*(1+EIA_AEO_OilForecast_2026!M$16)</f>
        <v>4.1466543494817492</v>
      </c>
      <c r="P140" s="447">
        <f>O140*(1+EIA_AEO_OilForecast_2026!N$16)</f>
        <v>4.2033190365021635</v>
      </c>
      <c r="Q140" s="447">
        <f>P140*(1+EIA_AEO_OilForecast_2026!O$16)</f>
        <v>4.2634554400692837</v>
      </c>
      <c r="R140" s="447">
        <f>Q140*(1+EIA_AEO_OilForecast_2026!P$16)</f>
        <v>4.3149284474613907</v>
      </c>
      <c r="S140" s="447">
        <f>R140*(1+EIA_AEO_OilForecast_2026!Q$16)</f>
        <v>4.3427692253283654</v>
      </c>
      <c r="T140" s="447">
        <f>S140*(1+EIA_AEO_OilForecast_2026!R$16)</f>
        <v>4.3841139259479682</v>
      </c>
      <c r="U140" s="447">
        <f>T140*(1+EIA_AEO_OilForecast_2026!S$16)</f>
        <v>4.4400278614833368</v>
      </c>
      <c r="V140" s="447">
        <f>U140*(1+EIA_AEO_OilForecast_2026!T$16)</f>
        <v>4.4627386561641815</v>
      </c>
      <c r="W140" s="447">
        <f>V140*(1+EIA_AEO_OilForecast_2026!U$16)</f>
        <v>4.5155472851562317</v>
      </c>
      <c r="X140" s="447">
        <f>W140*(1+EIA_AEO_OilForecast_2026!V$16)</f>
        <v>4.5734970209294072</v>
      </c>
      <c r="Y140" s="447">
        <f>X140*(1+EIA_AEO_OilForecast_2026!W$16)</f>
        <v>4.700810820555775</v>
      </c>
      <c r="Z140" s="447">
        <f>Y140*(1+EIA_AEO_OilForecast_2026!X$16)</f>
        <v>4.774350487458535</v>
      </c>
      <c r="AA140" s="447">
        <f>Z140*(1+EIA_AEO_OilForecast_2026!Y$16)</f>
        <v>4.8467308083104266</v>
      </c>
      <c r="AB140" s="447">
        <f>AA140*(1+EIA_AEO_OilForecast_2026!Z$16)</f>
        <v>4.9246807070970409</v>
      </c>
      <c r="AC140" s="447">
        <f>AB140*(1+EIA_AEO_OilForecast_2026!AA$16)</f>
        <v>4.9856230546314695</v>
      </c>
      <c r="AD140" s="447">
        <f>AC140*(1+EIA_AEO_OilForecast_2026!AB$16)</f>
        <v>5.081547467233956</v>
      </c>
      <c r="AE140" s="511">
        <f t="shared" si="60"/>
        <v>5.081547467233956</v>
      </c>
      <c r="AF140" s="511">
        <f t="shared" si="60"/>
        <v>5.081547467233956</v>
      </c>
      <c r="AG140" s="511">
        <f t="shared" si="60"/>
        <v>5.081547467233956</v>
      </c>
      <c r="AH140" s="511">
        <f t="shared" si="60"/>
        <v>5.081547467233956</v>
      </c>
      <c r="AI140" s="511">
        <f t="shared" si="60"/>
        <v>5.081547467233956</v>
      </c>
      <c r="AJ140" s="511">
        <f t="shared" si="60"/>
        <v>5.081547467233956</v>
      </c>
      <c r="AK140" s="511">
        <f t="shared" si="60"/>
        <v>5.081547467233956</v>
      </c>
      <c r="AL140" s="511">
        <f t="shared" si="60"/>
        <v>5.081547467233956</v>
      </c>
      <c r="AM140" s="511">
        <f t="shared" si="60"/>
        <v>5.081547467233956</v>
      </c>
      <c r="AN140" s="511">
        <f t="shared" si="60"/>
        <v>5.081547467233956</v>
      </c>
      <c r="AO140" s="511">
        <f t="shared" si="61"/>
        <v>5.081547467233956</v>
      </c>
      <c r="AP140" s="511">
        <f t="shared" si="61"/>
        <v>5.081547467233956</v>
      </c>
      <c r="AQ140" s="511">
        <f t="shared" si="61"/>
        <v>5.081547467233956</v>
      </c>
      <c r="AR140" s="511">
        <f t="shared" si="61"/>
        <v>5.081547467233956</v>
      </c>
      <c r="AS140" s="511">
        <f t="shared" si="61"/>
        <v>5.081547467233956</v>
      </c>
      <c r="AT140" s="511">
        <f t="shared" si="61"/>
        <v>5.081547467233956</v>
      </c>
      <c r="AU140" s="511">
        <f t="shared" si="61"/>
        <v>5.081547467233956</v>
      </c>
      <c r="AV140" s="511">
        <f t="shared" si="61"/>
        <v>5.081547467233956</v>
      </c>
      <c r="AW140" s="511">
        <f t="shared" si="61"/>
        <v>5.081547467233956</v>
      </c>
      <c r="AX140" s="511">
        <f t="shared" si="61"/>
        <v>5.081547467233956</v>
      </c>
      <c r="AY140" s="511">
        <f t="shared" si="62"/>
        <v>5.081547467233956</v>
      </c>
      <c r="AZ140" s="511">
        <f t="shared" si="62"/>
        <v>5.081547467233956</v>
      </c>
      <c r="BA140" s="511">
        <f t="shared" si="62"/>
        <v>5.081547467233956</v>
      </c>
      <c r="BB140" s="511">
        <f t="shared" si="62"/>
        <v>5.081547467233956</v>
      </c>
      <c r="BC140" s="511">
        <f t="shared" si="62"/>
        <v>5.081547467233956</v>
      </c>
      <c r="BD140" s="511">
        <f t="shared" si="62"/>
        <v>5.081547467233956</v>
      </c>
      <c r="BE140" s="511">
        <f t="shared" si="62"/>
        <v>5.081547467233956</v>
      </c>
      <c r="BF140" s="511">
        <f t="shared" si="62"/>
        <v>5.081547467233956</v>
      </c>
      <c r="BG140" s="511">
        <f t="shared" si="62"/>
        <v>5.081547467233956</v>
      </c>
      <c r="BH140" s="511">
        <f t="shared" si="62"/>
        <v>5.081547467233956</v>
      </c>
      <c r="BI140" s="511">
        <f t="shared" si="63"/>
        <v>5.081547467233956</v>
      </c>
      <c r="BJ140" s="511">
        <f t="shared" si="63"/>
        <v>5.081547467233956</v>
      </c>
      <c r="BK140" s="511">
        <f t="shared" si="63"/>
        <v>5.081547467233956</v>
      </c>
      <c r="BL140" s="511">
        <f t="shared" si="63"/>
        <v>5.081547467233956</v>
      </c>
      <c r="BM140" s="512">
        <f t="shared" si="63"/>
        <v>5.081547467233956</v>
      </c>
      <c r="BN140" s="512">
        <f t="shared" si="63"/>
        <v>5.081547467233956</v>
      </c>
      <c r="BO140" s="512">
        <f t="shared" si="63"/>
        <v>5.081547467233956</v>
      </c>
      <c r="BP140" s="512">
        <f t="shared" si="63"/>
        <v>5.081547467233956</v>
      </c>
      <c r="BQ140" s="512">
        <f t="shared" si="63"/>
        <v>5.081547467233956</v>
      </c>
      <c r="BR140" s="512">
        <f t="shared" si="63"/>
        <v>5.081547467233956</v>
      </c>
    </row>
    <row r="141" spans="1:70" s="2" customFormat="1">
      <c r="A141" s="448">
        <v>0</v>
      </c>
      <c r="B141" s="494" t="s">
        <v>441</v>
      </c>
      <c r="C141" s="492" t="s">
        <v>659</v>
      </c>
      <c r="D141" s="492" t="s">
        <v>445</v>
      </c>
      <c r="E141" s="500">
        <v>4.0199999999999996</v>
      </c>
      <c r="F141" s="445">
        <f>E141*(1+EIA_AEO_OilForecast_2026!D$16)</f>
        <v>3.0783179435292891</v>
      </c>
      <c r="G141" s="445">
        <f>F141*(1+EIA_AEO_OilForecast_2026!E$16)</f>
        <v>3.5028917036796967</v>
      </c>
      <c r="H141" s="445">
        <f>G141*(1+EIA_AEO_OilForecast_2026!F$16)</f>
        <v>3.7537277088907852</v>
      </c>
      <c r="I141" s="445">
        <f>H141*(1+EIA_AEO_OilForecast_2026!G$16)</f>
        <v>3.9138951568477087</v>
      </c>
      <c r="J141" s="445">
        <f>I141*(1+EIA_AEO_OilForecast_2026!H$16)</f>
        <v>4.0181474729163993</v>
      </c>
      <c r="K141" s="445">
        <f>J141*(1+EIA_AEO_OilForecast_2026!I$16)</f>
        <v>3.9675893172043968</v>
      </c>
      <c r="L141" s="445">
        <f>K141*(1+EIA_AEO_OilForecast_2026!J$16)</f>
        <v>4.0092737682227959</v>
      </c>
      <c r="M141" s="445">
        <f>L141*(1+EIA_AEO_OilForecast_2026!K$16)</f>
        <v>4.0947998381469954</v>
      </c>
      <c r="N141" s="445">
        <f>M141*(1+EIA_AEO_OilForecast_2026!L$16)</f>
        <v>4.1740136666967365</v>
      </c>
      <c r="O141" s="445">
        <f>N141*(1+EIA_AEO_OilForecast_2026!M$16)</f>
        <v>4.2094824456860174</v>
      </c>
      <c r="P141" s="445">
        <f>O141*(1+EIA_AEO_OilForecast_2026!N$16)</f>
        <v>4.2670056885703778</v>
      </c>
      <c r="Q141" s="445">
        <f>P141*(1+EIA_AEO_OilForecast_2026!O$16)</f>
        <v>4.3280532497673034</v>
      </c>
      <c r="R141" s="445">
        <f>Q141*(1+EIA_AEO_OilForecast_2026!P$16)</f>
        <v>4.3803061512108066</v>
      </c>
      <c r="S141" s="445">
        <f>R141*(1+EIA_AEO_OilForecast_2026!Q$16)</f>
        <v>4.4085687590454627</v>
      </c>
      <c r="T141" s="445">
        <f>S141*(1+EIA_AEO_OilForecast_2026!R$16)</f>
        <v>4.4505398945229384</v>
      </c>
      <c r="U141" s="445">
        <f>T141*(1+EIA_AEO_OilForecast_2026!S$16)</f>
        <v>4.5073010108997522</v>
      </c>
      <c r="V141" s="445">
        <f>U141*(1+EIA_AEO_OilForecast_2026!T$16)</f>
        <v>4.5303559085303071</v>
      </c>
      <c r="W141" s="445">
        <f>V141*(1+EIA_AEO_OilForecast_2026!U$16)</f>
        <v>4.5839646682646613</v>
      </c>
      <c r="X141" s="445">
        <f>W141*(1+EIA_AEO_OilForecast_2026!V$16)</f>
        <v>4.6427924303374297</v>
      </c>
      <c r="Y141" s="445">
        <f>X141*(1+EIA_AEO_OilForecast_2026!W$16)</f>
        <v>4.7720352269278328</v>
      </c>
      <c r="Z141" s="445">
        <f>Y141*(1+EIA_AEO_OilForecast_2026!X$16)</f>
        <v>4.8466891312079072</v>
      </c>
      <c r="AA141" s="445">
        <f>Z141*(1+EIA_AEO_OilForecast_2026!Y$16)</f>
        <v>4.9201661235878582</v>
      </c>
      <c r="AB141" s="445">
        <f>AA141*(1+EIA_AEO_OilForecast_2026!Z$16)</f>
        <v>4.999297081446997</v>
      </c>
      <c r="AC141" s="445">
        <f>AB141*(1+EIA_AEO_OilForecast_2026!AA$16)</f>
        <v>5.0611627978834628</v>
      </c>
      <c r="AD141" s="445">
        <f>AC141*(1+EIA_AEO_OilForecast_2026!AB$16)</f>
        <v>5.1585406106768961</v>
      </c>
      <c r="AE141" s="509">
        <f t="shared" si="60"/>
        <v>5.1585406106768961</v>
      </c>
      <c r="AF141" s="509">
        <f t="shared" si="60"/>
        <v>5.1585406106768961</v>
      </c>
      <c r="AG141" s="509">
        <f t="shared" si="60"/>
        <v>5.1585406106768961</v>
      </c>
      <c r="AH141" s="509">
        <f t="shared" si="60"/>
        <v>5.1585406106768961</v>
      </c>
      <c r="AI141" s="509">
        <f t="shared" si="60"/>
        <v>5.1585406106768961</v>
      </c>
      <c r="AJ141" s="509">
        <f t="shared" si="60"/>
        <v>5.1585406106768961</v>
      </c>
      <c r="AK141" s="509">
        <f t="shared" si="60"/>
        <v>5.1585406106768961</v>
      </c>
      <c r="AL141" s="509">
        <f t="shared" si="60"/>
        <v>5.1585406106768961</v>
      </c>
      <c r="AM141" s="509">
        <f t="shared" si="60"/>
        <v>5.1585406106768961</v>
      </c>
      <c r="AN141" s="509">
        <f t="shared" si="60"/>
        <v>5.1585406106768961</v>
      </c>
      <c r="AO141" s="509">
        <f t="shared" si="61"/>
        <v>5.1585406106768961</v>
      </c>
      <c r="AP141" s="509">
        <f t="shared" si="61"/>
        <v>5.1585406106768961</v>
      </c>
      <c r="AQ141" s="509">
        <f t="shared" si="61"/>
        <v>5.1585406106768961</v>
      </c>
      <c r="AR141" s="509">
        <f t="shared" si="61"/>
        <v>5.1585406106768961</v>
      </c>
      <c r="AS141" s="509">
        <f t="shared" si="61"/>
        <v>5.1585406106768961</v>
      </c>
      <c r="AT141" s="509">
        <f t="shared" si="61"/>
        <v>5.1585406106768961</v>
      </c>
      <c r="AU141" s="509">
        <f t="shared" si="61"/>
        <v>5.1585406106768961</v>
      </c>
      <c r="AV141" s="509">
        <f t="shared" si="61"/>
        <v>5.1585406106768961</v>
      </c>
      <c r="AW141" s="509">
        <f t="shared" si="61"/>
        <v>5.1585406106768961</v>
      </c>
      <c r="AX141" s="509">
        <f t="shared" si="61"/>
        <v>5.1585406106768961</v>
      </c>
      <c r="AY141" s="509">
        <f t="shared" si="62"/>
        <v>5.1585406106768961</v>
      </c>
      <c r="AZ141" s="509">
        <f t="shared" si="62"/>
        <v>5.1585406106768961</v>
      </c>
      <c r="BA141" s="509">
        <f t="shared" si="62"/>
        <v>5.1585406106768961</v>
      </c>
      <c r="BB141" s="509">
        <f t="shared" si="62"/>
        <v>5.1585406106768961</v>
      </c>
      <c r="BC141" s="509">
        <f t="shared" si="62"/>
        <v>5.1585406106768961</v>
      </c>
      <c r="BD141" s="509">
        <f t="shared" si="62"/>
        <v>5.1585406106768961</v>
      </c>
      <c r="BE141" s="509">
        <f t="shared" si="62"/>
        <v>5.1585406106768961</v>
      </c>
      <c r="BF141" s="509">
        <f t="shared" si="62"/>
        <v>5.1585406106768961</v>
      </c>
      <c r="BG141" s="509">
        <f t="shared" si="62"/>
        <v>5.1585406106768961</v>
      </c>
      <c r="BH141" s="509">
        <f t="shared" si="62"/>
        <v>5.1585406106768961</v>
      </c>
      <c r="BI141" s="509">
        <f t="shared" si="63"/>
        <v>5.1585406106768961</v>
      </c>
      <c r="BJ141" s="509">
        <f t="shared" si="63"/>
        <v>5.1585406106768961</v>
      </c>
      <c r="BK141" s="509">
        <f t="shared" si="63"/>
        <v>5.1585406106768961</v>
      </c>
      <c r="BL141" s="509">
        <f t="shared" si="63"/>
        <v>5.1585406106768961</v>
      </c>
      <c r="BM141" s="510">
        <f t="shared" si="63"/>
        <v>5.1585406106768961</v>
      </c>
      <c r="BN141" s="510">
        <f t="shared" si="63"/>
        <v>5.1585406106768961</v>
      </c>
      <c r="BO141" s="510">
        <f t="shared" si="63"/>
        <v>5.1585406106768961</v>
      </c>
      <c r="BP141" s="510">
        <f t="shared" si="63"/>
        <v>5.1585406106768961</v>
      </c>
      <c r="BQ141" s="510">
        <f t="shared" si="63"/>
        <v>5.1585406106768961</v>
      </c>
      <c r="BR141" s="510">
        <f t="shared" si="63"/>
        <v>5.1585406106768961</v>
      </c>
    </row>
    <row r="142" spans="1:70" s="2" customFormat="1">
      <c r="A142" s="446">
        <v>0</v>
      </c>
      <c r="B142" s="493" t="s">
        <v>660</v>
      </c>
      <c r="C142" s="491" t="s">
        <v>661</v>
      </c>
      <c r="D142" s="491" t="s">
        <v>534</v>
      </c>
      <c r="E142" s="501">
        <v>4.26</v>
      </c>
      <c r="F142" s="447">
        <f>E142*(1+EIA_AEO_OilForecast_2026!D$16)</f>
        <v>3.2620981192623812</v>
      </c>
      <c r="G142" s="447">
        <f>F142*(1+EIA_AEO_OilForecast_2026!E$16)</f>
        <v>3.7120195665859472</v>
      </c>
      <c r="H142" s="447">
        <f>G142*(1+EIA_AEO_OilForecast_2026!F$16)</f>
        <v>3.9778308556902351</v>
      </c>
      <c r="I142" s="447">
        <f>H142*(1+EIA_AEO_OilForecast_2026!G$16)</f>
        <v>4.1475605393460793</v>
      </c>
      <c r="J142" s="447">
        <f>I142*(1+EIA_AEO_OilForecast_2026!H$16)</f>
        <v>4.2580368742845423</v>
      </c>
      <c r="K142" s="447">
        <f>J142*(1+EIA_AEO_OilForecast_2026!I$16)</f>
        <v>4.2044603212165992</v>
      </c>
      <c r="L142" s="447">
        <f>K142*(1+EIA_AEO_OilForecast_2026!J$16)</f>
        <v>4.2486333961763947</v>
      </c>
      <c r="M142" s="447">
        <f>L142*(1+EIA_AEO_OilForecast_2026!K$16)</f>
        <v>4.3392655001259195</v>
      </c>
      <c r="N142" s="447">
        <f>M142*(1+EIA_AEO_OilForecast_2026!L$16)</f>
        <v>4.4232085124696754</v>
      </c>
      <c r="O142" s="447">
        <f>N142*(1+EIA_AEO_OilForecast_2026!M$16)</f>
        <v>4.460794830503092</v>
      </c>
      <c r="P142" s="447">
        <f>O142*(1+EIA_AEO_OilForecast_2026!N$16)</f>
        <v>4.5217522968432347</v>
      </c>
      <c r="Q142" s="447">
        <f>P142*(1+EIA_AEO_OilForecast_2026!O$16)</f>
        <v>4.5864444885593789</v>
      </c>
      <c r="R142" s="447">
        <f>Q142*(1+EIA_AEO_OilForecast_2026!P$16)</f>
        <v>4.6418169662084638</v>
      </c>
      <c r="S142" s="447">
        <f>R142*(1+EIA_AEO_OilForecast_2026!Q$16)</f>
        <v>4.6717668939138459</v>
      </c>
      <c r="T142" s="447">
        <f>S142*(1+EIA_AEO_OilForecast_2026!R$16)</f>
        <v>4.716243768822812</v>
      </c>
      <c r="U142" s="447">
        <f>T142*(1+EIA_AEO_OilForecast_2026!S$16)</f>
        <v>4.7763936085654057</v>
      </c>
      <c r="V142" s="447">
        <f>U142*(1+EIA_AEO_OilForecast_2026!T$16)</f>
        <v>4.8008249179947997</v>
      </c>
      <c r="W142" s="447">
        <f>V142*(1+EIA_AEO_OilForecast_2026!U$16)</f>
        <v>4.857634200698369</v>
      </c>
      <c r="X142" s="447">
        <f>W142*(1+EIA_AEO_OilForecast_2026!V$16)</f>
        <v>4.9199740679695116</v>
      </c>
      <c r="Y142" s="447">
        <f>X142*(1+EIA_AEO_OilForecast_2026!W$16)</f>
        <v>5.0569328524160584</v>
      </c>
      <c r="Z142" s="447">
        <f>Y142*(1+EIA_AEO_OilForecast_2026!X$16)</f>
        <v>5.136043706205391</v>
      </c>
      <c r="AA142" s="447">
        <f>Z142*(1+EIA_AEO_OilForecast_2026!Y$16)</f>
        <v>5.2139073846975776</v>
      </c>
      <c r="AB142" s="447">
        <f>AA142*(1+EIA_AEO_OilForecast_2026!Z$16)</f>
        <v>5.2977625788468137</v>
      </c>
      <c r="AC142" s="447">
        <f>AB142*(1+EIA_AEO_OilForecast_2026!AA$16)</f>
        <v>5.3633217708914263</v>
      </c>
      <c r="AD142" s="447">
        <f>AC142*(1+EIA_AEO_OilForecast_2026!AB$16)</f>
        <v>5.4665131844486465</v>
      </c>
      <c r="AE142" s="511">
        <f t="shared" ref="AE142:AN151" si="64">$AD142</f>
        <v>5.4665131844486465</v>
      </c>
      <c r="AF142" s="511">
        <f t="shared" si="64"/>
        <v>5.4665131844486465</v>
      </c>
      <c r="AG142" s="511">
        <f t="shared" si="64"/>
        <v>5.4665131844486465</v>
      </c>
      <c r="AH142" s="511">
        <f t="shared" si="64"/>
        <v>5.4665131844486465</v>
      </c>
      <c r="AI142" s="511">
        <f t="shared" si="64"/>
        <v>5.4665131844486465</v>
      </c>
      <c r="AJ142" s="511">
        <f t="shared" si="64"/>
        <v>5.4665131844486465</v>
      </c>
      <c r="AK142" s="511">
        <f t="shared" si="64"/>
        <v>5.4665131844486465</v>
      </c>
      <c r="AL142" s="511">
        <f t="shared" si="64"/>
        <v>5.4665131844486465</v>
      </c>
      <c r="AM142" s="511">
        <f t="shared" si="64"/>
        <v>5.4665131844486465</v>
      </c>
      <c r="AN142" s="511">
        <f t="shared" si="64"/>
        <v>5.4665131844486465</v>
      </c>
      <c r="AO142" s="511">
        <f t="shared" ref="AO142:AX151" si="65">$AD142</f>
        <v>5.4665131844486465</v>
      </c>
      <c r="AP142" s="511">
        <f t="shared" si="65"/>
        <v>5.4665131844486465</v>
      </c>
      <c r="AQ142" s="511">
        <f t="shared" si="65"/>
        <v>5.4665131844486465</v>
      </c>
      <c r="AR142" s="511">
        <f t="shared" si="65"/>
        <v>5.4665131844486465</v>
      </c>
      <c r="AS142" s="511">
        <f t="shared" si="65"/>
        <v>5.4665131844486465</v>
      </c>
      <c r="AT142" s="511">
        <f t="shared" si="65"/>
        <v>5.4665131844486465</v>
      </c>
      <c r="AU142" s="511">
        <f t="shared" si="65"/>
        <v>5.4665131844486465</v>
      </c>
      <c r="AV142" s="511">
        <f t="shared" si="65"/>
        <v>5.4665131844486465</v>
      </c>
      <c r="AW142" s="511">
        <f t="shared" si="65"/>
        <v>5.4665131844486465</v>
      </c>
      <c r="AX142" s="511">
        <f t="shared" si="65"/>
        <v>5.4665131844486465</v>
      </c>
      <c r="AY142" s="511">
        <f t="shared" ref="AY142:BH151" si="66">$AD142</f>
        <v>5.4665131844486465</v>
      </c>
      <c r="AZ142" s="511">
        <f t="shared" si="66"/>
        <v>5.4665131844486465</v>
      </c>
      <c r="BA142" s="511">
        <f t="shared" si="66"/>
        <v>5.4665131844486465</v>
      </c>
      <c r="BB142" s="511">
        <f t="shared" si="66"/>
        <v>5.4665131844486465</v>
      </c>
      <c r="BC142" s="511">
        <f t="shared" si="66"/>
        <v>5.4665131844486465</v>
      </c>
      <c r="BD142" s="511">
        <f t="shared" si="66"/>
        <v>5.4665131844486465</v>
      </c>
      <c r="BE142" s="511">
        <f t="shared" si="66"/>
        <v>5.4665131844486465</v>
      </c>
      <c r="BF142" s="511">
        <f t="shared" si="66"/>
        <v>5.4665131844486465</v>
      </c>
      <c r="BG142" s="511">
        <f t="shared" si="66"/>
        <v>5.4665131844486465</v>
      </c>
      <c r="BH142" s="511">
        <f t="shared" si="66"/>
        <v>5.4665131844486465</v>
      </c>
      <c r="BI142" s="511">
        <f t="shared" ref="BI142:BR151" si="67">$AD142</f>
        <v>5.4665131844486465</v>
      </c>
      <c r="BJ142" s="511">
        <f t="shared" si="67"/>
        <v>5.4665131844486465</v>
      </c>
      <c r="BK142" s="511">
        <f t="shared" si="67"/>
        <v>5.4665131844486465</v>
      </c>
      <c r="BL142" s="511">
        <f t="shared" si="67"/>
        <v>5.4665131844486465</v>
      </c>
      <c r="BM142" s="512">
        <f t="shared" si="67"/>
        <v>5.4665131844486465</v>
      </c>
      <c r="BN142" s="512">
        <f t="shared" si="67"/>
        <v>5.4665131844486465</v>
      </c>
      <c r="BO142" s="512">
        <f t="shared" si="67"/>
        <v>5.4665131844486465</v>
      </c>
      <c r="BP142" s="512">
        <f t="shared" si="67"/>
        <v>5.4665131844486465</v>
      </c>
      <c r="BQ142" s="512">
        <f t="shared" si="67"/>
        <v>5.4665131844486465</v>
      </c>
      <c r="BR142" s="512">
        <f t="shared" si="67"/>
        <v>5.4665131844486465</v>
      </c>
    </row>
    <row r="143" spans="1:70" s="2" customFormat="1">
      <c r="A143" s="448">
        <v>0</v>
      </c>
      <c r="B143" s="494" t="s">
        <v>447</v>
      </c>
      <c r="C143" s="492" t="s">
        <v>662</v>
      </c>
      <c r="D143" s="492" t="s">
        <v>445</v>
      </c>
      <c r="E143" s="500">
        <v>5.68</v>
      </c>
      <c r="F143" s="445">
        <f>E143*(1+EIA_AEO_OilForecast_2026!D$16)</f>
        <v>4.3494641590165077</v>
      </c>
      <c r="G143" s="445">
        <f>F143*(1+EIA_AEO_OilForecast_2026!E$16)</f>
        <v>4.949359422114596</v>
      </c>
      <c r="H143" s="445">
        <f>G143*(1+EIA_AEO_OilForecast_2026!F$16)</f>
        <v>5.3037744742536468</v>
      </c>
      <c r="I143" s="445">
        <f>H143*(1+EIA_AEO_OilForecast_2026!G$16)</f>
        <v>5.5300807191281063</v>
      </c>
      <c r="J143" s="445">
        <f>I143*(1+EIA_AEO_OilForecast_2026!H$16)</f>
        <v>5.6773824990460566</v>
      </c>
      <c r="K143" s="445">
        <f>J143*(1+EIA_AEO_OilForecast_2026!I$16)</f>
        <v>5.6059470949554662</v>
      </c>
      <c r="L143" s="445">
        <f>K143*(1+EIA_AEO_OilForecast_2026!J$16)</f>
        <v>5.6648445282351938</v>
      </c>
      <c r="M143" s="445">
        <f>L143*(1+EIA_AEO_OilForecast_2026!K$16)</f>
        <v>5.7856873335012278</v>
      </c>
      <c r="N143" s="445">
        <f>M143*(1+EIA_AEO_OilForecast_2026!L$16)</f>
        <v>5.8976113499595684</v>
      </c>
      <c r="O143" s="445">
        <f>N143*(1+EIA_AEO_OilForecast_2026!M$16)</f>
        <v>5.9477264406707908</v>
      </c>
      <c r="P143" s="445">
        <f>O143*(1+EIA_AEO_OilForecast_2026!N$16)</f>
        <v>6.0290030624576474</v>
      </c>
      <c r="Q143" s="445">
        <f>P143*(1+EIA_AEO_OilForecast_2026!O$16)</f>
        <v>6.1152593180791737</v>
      </c>
      <c r="R143" s="445">
        <f>Q143*(1+EIA_AEO_OilForecast_2026!P$16)</f>
        <v>6.1890892882779536</v>
      </c>
      <c r="S143" s="445">
        <f>R143*(1+EIA_AEO_OilForecast_2026!Q$16)</f>
        <v>6.229022525218463</v>
      </c>
      <c r="T143" s="445">
        <f>S143*(1+EIA_AEO_OilForecast_2026!R$16)</f>
        <v>6.2883250250970848</v>
      </c>
      <c r="U143" s="445">
        <f>T143*(1+EIA_AEO_OilForecast_2026!S$16)</f>
        <v>6.3685248114205431</v>
      </c>
      <c r="V143" s="445">
        <f>U143*(1+EIA_AEO_OilForecast_2026!T$16)</f>
        <v>6.4010998906597347</v>
      </c>
      <c r="W143" s="445">
        <f>V143*(1+EIA_AEO_OilForecast_2026!U$16)</f>
        <v>6.4768456009311599</v>
      </c>
      <c r="X143" s="445">
        <f>W143*(1+EIA_AEO_OilForecast_2026!V$16)</f>
        <v>6.5599654239593503</v>
      </c>
      <c r="Y143" s="445">
        <f>X143*(1+EIA_AEO_OilForecast_2026!W$16)</f>
        <v>6.742577136554746</v>
      </c>
      <c r="Z143" s="445">
        <f>Y143*(1+EIA_AEO_OilForecast_2026!X$16)</f>
        <v>6.8480582749405237</v>
      </c>
      <c r="AA143" s="445">
        <f>Z143*(1+EIA_AEO_OilForecast_2026!Y$16)</f>
        <v>6.9518765129301059</v>
      </c>
      <c r="AB143" s="445">
        <f>AA143*(1+EIA_AEO_OilForecast_2026!Z$16)</f>
        <v>7.0636834384624212</v>
      </c>
      <c r="AC143" s="445">
        <f>AB143*(1+EIA_AEO_OilForecast_2026!AA$16)</f>
        <v>7.1510956945219046</v>
      </c>
      <c r="AD143" s="445">
        <f>AC143*(1+EIA_AEO_OilForecast_2026!AB$16)</f>
        <v>7.288684245931532</v>
      </c>
      <c r="AE143" s="509">
        <f t="shared" si="64"/>
        <v>7.288684245931532</v>
      </c>
      <c r="AF143" s="509">
        <f t="shared" si="64"/>
        <v>7.288684245931532</v>
      </c>
      <c r="AG143" s="509">
        <f t="shared" si="64"/>
        <v>7.288684245931532</v>
      </c>
      <c r="AH143" s="509">
        <f t="shared" si="64"/>
        <v>7.288684245931532</v>
      </c>
      <c r="AI143" s="509">
        <f t="shared" si="64"/>
        <v>7.288684245931532</v>
      </c>
      <c r="AJ143" s="509">
        <f t="shared" si="64"/>
        <v>7.288684245931532</v>
      </c>
      <c r="AK143" s="509">
        <f t="shared" si="64"/>
        <v>7.288684245931532</v>
      </c>
      <c r="AL143" s="509">
        <f t="shared" si="64"/>
        <v>7.288684245931532</v>
      </c>
      <c r="AM143" s="509">
        <f t="shared" si="64"/>
        <v>7.288684245931532</v>
      </c>
      <c r="AN143" s="509">
        <f t="shared" si="64"/>
        <v>7.288684245931532</v>
      </c>
      <c r="AO143" s="509">
        <f t="shared" si="65"/>
        <v>7.288684245931532</v>
      </c>
      <c r="AP143" s="509">
        <f t="shared" si="65"/>
        <v>7.288684245931532</v>
      </c>
      <c r="AQ143" s="509">
        <f t="shared" si="65"/>
        <v>7.288684245931532</v>
      </c>
      <c r="AR143" s="509">
        <f t="shared" si="65"/>
        <v>7.288684245931532</v>
      </c>
      <c r="AS143" s="509">
        <f t="shared" si="65"/>
        <v>7.288684245931532</v>
      </c>
      <c r="AT143" s="509">
        <f t="shared" si="65"/>
        <v>7.288684245931532</v>
      </c>
      <c r="AU143" s="509">
        <f t="shared" si="65"/>
        <v>7.288684245931532</v>
      </c>
      <c r="AV143" s="509">
        <f t="shared" si="65"/>
        <v>7.288684245931532</v>
      </c>
      <c r="AW143" s="509">
        <f t="shared" si="65"/>
        <v>7.288684245931532</v>
      </c>
      <c r="AX143" s="509">
        <f t="shared" si="65"/>
        <v>7.288684245931532</v>
      </c>
      <c r="AY143" s="509">
        <f t="shared" si="66"/>
        <v>7.288684245931532</v>
      </c>
      <c r="AZ143" s="509">
        <f t="shared" si="66"/>
        <v>7.288684245931532</v>
      </c>
      <c r="BA143" s="509">
        <f t="shared" si="66"/>
        <v>7.288684245931532</v>
      </c>
      <c r="BB143" s="509">
        <f t="shared" si="66"/>
        <v>7.288684245931532</v>
      </c>
      <c r="BC143" s="509">
        <f t="shared" si="66"/>
        <v>7.288684245931532</v>
      </c>
      <c r="BD143" s="509">
        <f t="shared" si="66"/>
        <v>7.288684245931532</v>
      </c>
      <c r="BE143" s="509">
        <f t="shared" si="66"/>
        <v>7.288684245931532</v>
      </c>
      <c r="BF143" s="509">
        <f t="shared" si="66"/>
        <v>7.288684245931532</v>
      </c>
      <c r="BG143" s="509">
        <f t="shared" si="66"/>
        <v>7.288684245931532</v>
      </c>
      <c r="BH143" s="509">
        <f t="shared" si="66"/>
        <v>7.288684245931532</v>
      </c>
      <c r="BI143" s="509">
        <f t="shared" si="67"/>
        <v>7.288684245931532</v>
      </c>
      <c r="BJ143" s="509">
        <f t="shared" si="67"/>
        <v>7.288684245931532</v>
      </c>
      <c r="BK143" s="509">
        <f t="shared" si="67"/>
        <v>7.288684245931532</v>
      </c>
      <c r="BL143" s="509">
        <f t="shared" si="67"/>
        <v>7.288684245931532</v>
      </c>
      <c r="BM143" s="510">
        <f t="shared" si="67"/>
        <v>7.288684245931532</v>
      </c>
      <c r="BN143" s="510">
        <f t="shared" si="67"/>
        <v>7.288684245931532</v>
      </c>
      <c r="BO143" s="510">
        <f t="shared" si="67"/>
        <v>7.288684245931532</v>
      </c>
      <c r="BP143" s="510">
        <f t="shared" si="67"/>
        <v>7.288684245931532</v>
      </c>
      <c r="BQ143" s="510">
        <f t="shared" si="67"/>
        <v>7.288684245931532</v>
      </c>
      <c r="BR143" s="510">
        <f t="shared" si="67"/>
        <v>7.288684245931532</v>
      </c>
    </row>
    <row r="144" spans="1:70" s="2" customFormat="1">
      <c r="A144" s="446">
        <v>0</v>
      </c>
      <c r="B144" s="493" t="s">
        <v>447</v>
      </c>
      <c r="C144" s="491" t="s">
        <v>663</v>
      </c>
      <c r="D144" s="491" t="s">
        <v>445</v>
      </c>
      <c r="E144" s="501">
        <v>5.74</v>
      </c>
      <c r="F144" s="447">
        <f>E144*(1+EIA_AEO_OilForecast_2026!D$16)</f>
        <v>4.3954092029497813</v>
      </c>
      <c r="G144" s="447">
        <f>F144*(1+EIA_AEO_OilForecast_2026!E$16)</f>
        <v>5.0016413878411594</v>
      </c>
      <c r="H144" s="447">
        <f>G144*(1+EIA_AEO_OilForecast_2026!F$16)</f>
        <v>5.3598002609535094</v>
      </c>
      <c r="I144" s="447">
        <f>H144*(1+EIA_AEO_OilForecast_2026!G$16)</f>
        <v>5.5884970647526986</v>
      </c>
      <c r="J144" s="447">
        <f>I144*(1+EIA_AEO_OilForecast_2026!H$16)</f>
        <v>5.7373548493880921</v>
      </c>
      <c r="K144" s="447">
        <f>J144*(1+EIA_AEO_OilForecast_2026!I$16)</f>
        <v>5.6651648459585164</v>
      </c>
      <c r="L144" s="447">
        <f>K144*(1+EIA_AEO_OilForecast_2026!J$16)</f>
        <v>5.724684435223593</v>
      </c>
      <c r="M144" s="447">
        <f>L144*(1+EIA_AEO_OilForecast_2026!K$16)</f>
        <v>5.8468037489959581</v>
      </c>
      <c r="N144" s="447">
        <f>M144*(1+EIA_AEO_OilForecast_2026!L$16)</f>
        <v>5.9599100614028027</v>
      </c>
      <c r="O144" s="447">
        <f>N144*(1+EIA_AEO_OilForecast_2026!M$16)</f>
        <v>6.010554536875059</v>
      </c>
      <c r="P144" s="447">
        <f>O144*(1+EIA_AEO_OilForecast_2026!N$16)</f>
        <v>6.0926897145258616</v>
      </c>
      <c r="Q144" s="447">
        <f>P144*(1+EIA_AEO_OilForecast_2026!O$16)</f>
        <v>6.1798571277771925</v>
      </c>
      <c r="R144" s="447">
        <f>Q144*(1+EIA_AEO_OilForecast_2026!P$16)</f>
        <v>6.2544669920273686</v>
      </c>
      <c r="S144" s="447">
        <f>R144*(1+EIA_AEO_OilForecast_2026!Q$16)</f>
        <v>6.2948220589355595</v>
      </c>
      <c r="T144" s="447">
        <f>S144*(1+EIA_AEO_OilForecast_2026!R$16)</f>
        <v>6.3547509936720541</v>
      </c>
      <c r="U144" s="447">
        <f>T144*(1+EIA_AEO_OilForecast_2026!S$16)</f>
        <v>6.4357979608369567</v>
      </c>
      <c r="V144" s="447">
        <f>U144*(1+EIA_AEO_OilForecast_2026!T$16)</f>
        <v>6.4687171430258577</v>
      </c>
      <c r="W144" s="447">
        <f>V144*(1+EIA_AEO_OilForecast_2026!U$16)</f>
        <v>6.5452629840395868</v>
      </c>
      <c r="X144" s="447">
        <f>W144*(1+EIA_AEO_OilForecast_2026!V$16)</f>
        <v>6.629260833367371</v>
      </c>
      <c r="Y144" s="447">
        <f>X144*(1+EIA_AEO_OilForecast_2026!W$16)</f>
        <v>6.8138015429268028</v>
      </c>
      <c r="Z144" s="447">
        <f>Y144*(1+EIA_AEO_OilForecast_2026!X$16)</f>
        <v>6.920396918689895</v>
      </c>
      <c r="AA144" s="447">
        <f>Z144*(1+EIA_AEO_OilForecast_2026!Y$16)</f>
        <v>7.0253118282075366</v>
      </c>
      <c r="AB144" s="447">
        <f>AA144*(1+EIA_AEO_OilForecast_2026!Z$16)</f>
        <v>7.1382998128123756</v>
      </c>
      <c r="AC144" s="447">
        <f>AB144*(1+EIA_AEO_OilForecast_2026!AA$16)</f>
        <v>7.2266354377738962</v>
      </c>
      <c r="AD144" s="447">
        <f>AC144*(1+EIA_AEO_OilForecast_2026!AB$16)</f>
        <v>7.3656773893744703</v>
      </c>
      <c r="AE144" s="511">
        <f t="shared" si="64"/>
        <v>7.3656773893744703</v>
      </c>
      <c r="AF144" s="511">
        <f t="shared" si="64"/>
        <v>7.3656773893744703</v>
      </c>
      <c r="AG144" s="511">
        <f t="shared" si="64"/>
        <v>7.3656773893744703</v>
      </c>
      <c r="AH144" s="511">
        <f t="shared" si="64"/>
        <v>7.3656773893744703</v>
      </c>
      <c r="AI144" s="511">
        <f t="shared" si="64"/>
        <v>7.3656773893744703</v>
      </c>
      <c r="AJ144" s="511">
        <f t="shared" si="64"/>
        <v>7.3656773893744703</v>
      </c>
      <c r="AK144" s="511">
        <f t="shared" si="64"/>
        <v>7.3656773893744703</v>
      </c>
      <c r="AL144" s="511">
        <f t="shared" si="64"/>
        <v>7.3656773893744703</v>
      </c>
      <c r="AM144" s="511">
        <f t="shared" si="64"/>
        <v>7.3656773893744703</v>
      </c>
      <c r="AN144" s="511">
        <f t="shared" si="64"/>
        <v>7.3656773893744703</v>
      </c>
      <c r="AO144" s="511">
        <f t="shared" si="65"/>
        <v>7.3656773893744703</v>
      </c>
      <c r="AP144" s="511">
        <f t="shared" si="65"/>
        <v>7.3656773893744703</v>
      </c>
      <c r="AQ144" s="511">
        <f t="shared" si="65"/>
        <v>7.3656773893744703</v>
      </c>
      <c r="AR144" s="511">
        <f t="shared" si="65"/>
        <v>7.3656773893744703</v>
      </c>
      <c r="AS144" s="511">
        <f t="shared" si="65"/>
        <v>7.3656773893744703</v>
      </c>
      <c r="AT144" s="511">
        <f t="shared" si="65"/>
        <v>7.3656773893744703</v>
      </c>
      <c r="AU144" s="511">
        <f t="shared" si="65"/>
        <v>7.3656773893744703</v>
      </c>
      <c r="AV144" s="511">
        <f t="shared" si="65"/>
        <v>7.3656773893744703</v>
      </c>
      <c r="AW144" s="511">
        <f t="shared" si="65"/>
        <v>7.3656773893744703</v>
      </c>
      <c r="AX144" s="511">
        <f t="shared" si="65"/>
        <v>7.3656773893744703</v>
      </c>
      <c r="AY144" s="511">
        <f t="shared" si="66"/>
        <v>7.3656773893744703</v>
      </c>
      <c r="AZ144" s="511">
        <f t="shared" si="66"/>
        <v>7.3656773893744703</v>
      </c>
      <c r="BA144" s="511">
        <f t="shared" si="66"/>
        <v>7.3656773893744703</v>
      </c>
      <c r="BB144" s="511">
        <f t="shared" si="66"/>
        <v>7.3656773893744703</v>
      </c>
      <c r="BC144" s="511">
        <f t="shared" si="66"/>
        <v>7.3656773893744703</v>
      </c>
      <c r="BD144" s="511">
        <f t="shared" si="66"/>
        <v>7.3656773893744703</v>
      </c>
      <c r="BE144" s="511">
        <f t="shared" si="66"/>
        <v>7.3656773893744703</v>
      </c>
      <c r="BF144" s="511">
        <f t="shared" si="66"/>
        <v>7.3656773893744703</v>
      </c>
      <c r="BG144" s="511">
        <f t="shared" si="66"/>
        <v>7.3656773893744703</v>
      </c>
      <c r="BH144" s="511">
        <f t="shared" si="66"/>
        <v>7.3656773893744703</v>
      </c>
      <c r="BI144" s="511">
        <f t="shared" si="67"/>
        <v>7.3656773893744703</v>
      </c>
      <c r="BJ144" s="511">
        <f t="shared" si="67"/>
        <v>7.3656773893744703</v>
      </c>
      <c r="BK144" s="511">
        <f t="shared" si="67"/>
        <v>7.3656773893744703</v>
      </c>
      <c r="BL144" s="511">
        <f t="shared" si="67"/>
        <v>7.3656773893744703</v>
      </c>
      <c r="BM144" s="512">
        <f t="shared" si="67"/>
        <v>7.3656773893744703</v>
      </c>
      <c r="BN144" s="512">
        <f t="shared" si="67"/>
        <v>7.3656773893744703</v>
      </c>
      <c r="BO144" s="512">
        <f t="shared" si="67"/>
        <v>7.3656773893744703</v>
      </c>
      <c r="BP144" s="512">
        <f t="shared" si="67"/>
        <v>7.3656773893744703</v>
      </c>
      <c r="BQ144" s="512">
        <f t="shared" si="67"/>
        <v>7.3656773893744703</v>
      </c>
      <c r="BR144" s="512">
        <f t="shared" si="67"/>
        <v>7.3656773893744703</v>
      </c>
    </row>
    <row r="145" spans="1:70" s="2" customFormat="1">
      <c r="A145" s="448">
        <v>0</v>
      </c>
      <c r="B145" s="494" t="s">
        <v>664</v>
      </c>
      <c r="C145" s="492" t="s">
        <v>665</v>
      </c>
      <c r="D145" s="492" t="s">
        <v>445</v>
      </c>
      <c r="E145" s="500">
        <v>5.57</v>
      </c>
      <c r="F145" s="445">
        <f>E145*(1+EIA_AEO_OilForecast_2026!D$16)</f>
        <v>4.265231578472175</v>
      </c>
      <c r="G145" s="445">
        <f>F145*(1+EIA_AEO_OilForecast_2026!E$16)</f>
        <v>4.8535091516158992</v>
      </c>
      <c r="H145" s="445">
        <f>G145*(1+EIA_AEO_OilForecast_2026!F$16)</f>
        <v>5.2010605319705672</v>
      </c>
      <c r="I145" s="445">
        <f>H145*(1+EIA_AEO_OilForecast_2026!G$16)</f>
        <v>5.4229840854830211</v>
      </c>
      <c r="J145" s="445">
        <f>I145*(1+EIA_AEO_OilForecast_2026!H$16)</f>
        <v>5.5674331900856595</v>
      </c>
      <c r="K145" s="445">
        <f>J145*(1+EIA_AEO_OilForecast_2026!I$16)</f>
        <v>5.4973812181165416</v>
      </c>
      <c r="L145" s="445">
        <f>K145*(1+EIA_AEO_OilForecast_2026!J$16)</f>
        <v>5.5551380320897952</v>
      </c>
      <c r="M145" s="445">
        <f>L145*(1+EIA_AEO_OilForecast_2026!K$16)</f>
        <v>5.6736405717608882</v>
      </c>
      <c r="N145" s="445">
        <f>M145*(1+EIA_AEO_OilForecast_2026!L$16)</f>
        <v>5.7833970456469723</v>
      </c>
      <c r="O145" s="445">
        <f>N145*(1+EIA_AEO_OilForecast_2026!M$16)</f>
        <v>5.832541597629632</v>
      </c>
      <c r="P145" s="445">
        <f>O145*(1+EIA_AEO_OilForecast_2026!N$16)</f>
        <v>5.9122442003325881</v>
      </c>
      <c r="Q145" s="445">
        <f>P145*(1+EIA_AEO_OilForecast_2026!O$16)</f>
        <v>5.9968300002994726</v>
      </c>
      <c r="R145" s="445">
        <f>Q145*(1+EIA_AEO_OilForecast_2026!P$16)</f>
        <v>6.0692301647373608</v>
      </c>
      <c r="S145" s="445">
        <f>R145*(1+EIA_AEO_OilForecast_2026!Q$16)</f>
        <v>6.1083900467371208</v>
      </c>
      <c r="T145" s="445">
        <f>S145*(1+EIA_AEO_OilForecast_2026!R$16)</f>
        <v>6.1665440827096427</v>
      </c>
      <c r="U145" s="445">
        <f>T145*(1+EIA_AEO_OilForecast_2026!S$16)</f>
        <v>6.2451907041571184</v>
      </c>
      <c r="V145" s="445">
        <f>U145*(1+EIA_AEO_OilForecast_2026!T$16)</f>
        <v>6.2771349279885085</v>
      </c>
      <c r="W145" s="445">
        <f>V145*(1+EIA_AEO_OilForecast_2026!U$16)</f>
        <v>6.3514137318990436</v>
      </c>
      <c r="X145" s="445">
        <f>W145*(1+EIA_AEO_OilForecast_2026!V$16)</f>
        <v>6.432923840044646</v>
      </c>
      <c r="Y145" s="445">
        <f>X145*(1+EIA_AEO_OilForecast_2026!W$16)</f>
        <v>6.611999058205976</v>
      </c>
      <c r="Z145" s="445">
        <f>Y145*(1+EIA_AEO_OilForecast_2026!X$16)</f>
        <v>6.7154374280666769</v>
      </c>
      <c r="AA145" s="445">
        <f>Z145*(1+EIA_AEO_OilForecast_2026!Y$16)</f>
        <v>6.817245101588151</v>
      </c>
      <c r="AB145" s="445">
        <f>AA145*(1+EIA_AEO_OilForecast_2026!Z$16)</f>
        <v>6.9268867521541715</v>
      </c>
      <c r="AC145" s="445">
        <f>AB145*(1+EIA_AEO_OilForecast_2026!AA$16)</f>
        <v>7.0126061652265879</v>
      </c>
      <c r="AD145" s="445">
        <f>AC145*(1+EIA_AEO_OilForecast_2026!AB$16)</f>
        <v>7.1475301496194792</v>
      </c>
      <c r="AE145" s="509">
        <f t="shared" si="64"/>
        <v>7.1475301496194792</v>
      </c>
      <c r="AF145" s="509">
        <f t="shared" si="64"/>
        <v>7.1475301496194792</v>
      </c>
      <c r="AG145" s="509">
        <f t="shared" si="64"/>
        <v>7.1475301496194792</v>
      </c>
      <c r="AH145" s="509">
        <f t="shared" si="64"/>
        <v>7.1475301496194792</v>
      </c>
      <c r="AI145" s="509">
        <f t="shared" si="64"/>
        <v>7.1475301496194792</v>
      </c>
      <c r="AJ145" s="509">
        <f t="shared" si="64"/>
        <v>7.1475301496194792</v>
      </c>
      <c r="AK145" s="509">
        <f t="shared" si="64"/>
        <v>7.1475301496194792</v>
      </c>
      <c r="AL145" s="509">
        <f t="shared" si="64"/>
        <v>7.1475301496194792</v>
      </c>
      <c r="AM145" s="509">
        <f t="shared" si="64"/>
        <v>7.1475301496194792</v>
      </c>
      <c r="AN145" s="509">
        <f t="shared" si="64"/>
        <v>7.1475301496194792</v>
      </c>
      <c r="AO145" s="509">
        <f t="shared" si="65"/>
        <v>7.1475301496194792</v>
      </c>
      <c r="AP145" s="509">
        <f t="shared" si="65"/>
        <v>7.1475301496194792</v>
      </c>
      <c r="AQ145" s="509">
        <f t="shared" si="65"/>
        <v>7.1475301496194792</v>
      </c>
      <c r="AR145" s="509">
        <f t="shared" si="65"/>
        <v>7.1475301496194792</v>
      </c>
      <c r="AS145" s="509">
        <f t="shared" si="65"/>
        <v>7.1475301496194792</v>
      </c>
      <c r="AT145" s="509">
        <f t="shared" si="65"/>
        <v>7.1475301496194792</v>
      </c>
      <c r="AU145" s="509">
        <f t="shared" si="65"/>
        <v>7.1475301496194792</v>
      </c>
      <c r="AV145" s="509">
        <f t="shared" si="65"/>
        <v>7.1475301496194792</v>
      </c>
      <c r="AW145" s="509">
        <f t="shared" si="65"/>
        <v>7.1475301496194792</v>
      </c>
      <c r="AX145" s="509">
        <f t="shared" si="65"/>
        <v>7.1475301496194792</v>
      </c>
      <c r="AY145" s="509">
        <f t="shared" si="66"/>
        <v>7.1475301496194792</v>
      </c>
      <c r="AZ145" s="509">
        <f t="shared" si="66"/>
        <v>7.1475301496194792</v>
      </c>
      <c r="BA145" s="509">
        <f t="shared" si="66"/>
        <v>7.1475301496194792</v>
      </c>
      <c r="BB145" s="509">
        <f t="shared" si="66"/>
        <v>7.1475301496194792</v>
      </c>
      <c r="BC145" s="509">
        <f t="shared" si="66"/>
        <v>7.1475301496194792</v>
      </c>
      <c r="BD145" s="509">
        <f t="shared" si="66"/>
        <v>7.1475301496194792</v>
      </c>
      <c r="BE145" s="509">
        <f t="shared" si="66"/>
        <v>7.1475301496194792</v>
      </c>
      <c r="BF145" s="509">
        <f t="shared" si="66"/>
        <v>7.1475301496194792</v>
      </c>
      <c r="BG145" s="509">
        <f t="shared" si="66"/>
        <v>7.1475301496194792</v>
      </c>
      <c r="BH145" s="509">
        <f t="shared" si="66"/>
        <v>7.1475301496194792</v>
      </c>
      <c r="BI145" s="509">
        <f t="shared" si="67"/>
        <v>7.1475301496194792</v>
      </c>
      <c r="BJ145" s="509">
        <f t="shared" si="67"/>
        <v>7.1475301496194792</v>
      </c>
      <c r="BK145" s="509">
        <f t="shared" si="67"/>
        <v>7.1475301496194792</v>
      </c>
      <c r="BL145" s="509">
        <f t="shared" si="67"/>
        <v>7.1475301496194792</v>
      </c>
      <c r="BM145" s="510">
        <f t="shared" si="67"/>
        <v>7.1475301496194792</v>
      </c>
      <c r="BN145" s="510">
        <f t="shared" si="67"/>
        <v>7.1475301496194792</v>
      </c>
      <c r="BO145" s="510">
        <f t="shared" si="67"/>
        <v>7.1475301496194792</v>
      </c>
      <c r="BP145" s="510">
        <f t="shared" si="67"/>
        <v>7.1475301496194792</v>
      </c>
      <c r="BQ145" s="510">
        <f t="shared" si="67"/>
        <v>7.1475301496194792</v>
      </c>
      <c r="BR145" s="510">
        <f t="shared" si="67"/>
        <v>7.1475301496194792</v>
      </c>
    </row>
    <row r="146" spans="1:70" s="2" customFormat="1">
      <c r="A146" s="446">
        <v>0</v>
      </c>
      <c r="B146" s="493" t="s">
        <v>666</v>
      </c>
      <c r="C146" s="491" t="s">
        <v>667</v>
      </c>
      <c r="D146" s="491" t="s">
        <v>445</v>
      </c>
      <c r="E146" s="501">
        <v>4.05</v>
      </c>
      <c r="F146" s="447">
        <f>E146*(1+EIA_AEO_OilForecast_2026!D$16)</f>
        <v>3.1012904654959259</v>
      </c>
      <c r="G146" s="447">
        <f>F146*(1+EIA_AEO_OilForecast_2026!E$16)</f>
        <v>3.529032686542978</v>
      </c>
      <c r="H146" s="447">
        <f>G146*(1+EIA_AEO_OilForecast_2026!F$16)</f>
        <v>3.7817406022407165</v>
      </c>
      <c r="I146" s="447">
        <f>H146*(1+EIA_AEO_OilForecast_2026!G$16)</f>
        <v>3.9431033296600053</v>
      </c>
      <c r="J146" s="447">
        <f>I146*(1+EIA_AEO_OilForecast_2026!H$16)</f>
        <v>4.0481336480874175</v>
      </c>
      <c r="K146" s="447">
        <f>J146*(1+EIA_AEO_OilForecast_2026!I$16)</f>
        <v>3.9971981927059224</v>
      </c>
      <c r="L146" s="447">
        <f>K146*(1+EIA_AEO_OilForecast_2026!J$16)</f>
        <v>4.0391937217169955</v>
      </c>
      <c r="M146" s="447">
        <f>L146*(1+EIA_AEO_OilForecast_2026!K$16)</f>
        <v>4.1253580458943606</v>
      </c>
      <c r="N146" s="447">
        <f>M146*(1+EIA_AEO_OilForecast_2026!L$16)</f>
        <v>4.205163022418354</v>
      </c>
      <c r="O146" s="447">
        <f>N146*(1+EIA_AEO_OilForecast_2026!M$16)</f>
        <v>4.2408964937881519</v>
      </c>
      <c r="P146" s="447">
        <f>O146*(1+EIA_AEO_OilForecast_2026!N$16)</f>
        <v>4.2988490146044844</v>
      </c>
      <c r="Q146" s="447">
        <f>P146*(1+EIA_AEO_OilForecast_2026!O$16)</f>
        <v>4.3603521546163124</v>
      </c>
      <c r="R146" s="447">
        <f>Q146*(1+EIA_AEO_OilForecast_2026!P$16)</f>
        <v>4.4129950030855136</v>
      </c>
      <c r="S146" s="447">
        <f>R146*(1+EIA_AEO_OilForecast_2026!Q$16)</f>
        <v>4.4414685259040105</v>
      </c>
      <c r="T146" s="447">
        <f>S146*(1+EIA_AEO_OilForecast_2026!R$16)</f>
        <v>4.4837528788104226</v>
      </c>
      <c r="U146" s="447">
        <f>T146*(1+EIA_AEO_OilForecast_2026!S$16)</f>
        <v>4.540937585607959</v>
      </c>
      <c r="V146" s="447">
        <f>U146*(1+EIA_AEO_OilForecast_2026!T$16)</f>
        <v>4.5641645347133686</v>
      </c>
      <c r="W146" s="447">
        <f>V146*(1+EIA_AEO_OilForecast_2026!U$16)</f>
        <v>4.6181733598188748</v>
      </c>
      <c r="X146" s="447">
        <f>W146*(1+EIA_AEO_OilForecast_2026!V$16)</f>
        <v>4.6774401350414401</v>
      </c>
      <c r="Y146" s="447">
        <f>X146*(1+EIA_AEO_OilForecast_2026!W$16)</f>
        <v>4.8076474301138612</v>
      </c>
      <c r="Z146" s="447">
        <f>Y146*(1+EIA_AEO_OilForecast_2026!X$16)</f>
        <v>4.8828584530825934</v>
      </c>
      <c r="AA146" s="447">
        <f>Z146*(1+EIA_AEO_OilForecast_2026!Y$16)</f>
        <v>4.9568837812265736</v>
      </c>
      <c r="AB146" s="447">
        <f>AA146*(1+EIA_AEO_OilForecast_2026!Z$16)</f>
        <v>5.0366052686219742</v>
      </c>
      <c r="AC146" s="447">
        <f>AB146*(1+EIA_AEO_OilForecast_2026!AA$16)</f>
        <v>5.0989326695094581</v>
      </c>
      <c r="AD146" s="447">
        <f>AC146*(1+EIA_AEO_OilForecast_2026!AB$16)</f>
        <v>5.1970371823983648</v>
      </c>
      <c r="AE146" s="511">
        <f t="shared" si="64"/>
        <v>5.1970371823983648</v>
      </c>
      <c r="AF146" s="511">
        <f t="shared" si="64"/>
        <v>5.1970371823983648</v>
      </c>
      <c r="AG146" s="511">
        <f t="shared" si="64"/>
        <v>5.1970371823983648</v>
      </c>
      <c r="AH146" s="511">
        <f t="shared" si="64"/>
        <v>5.1970371823983648</v>
      </c>
      <c r="AI146" s="511">
        <f t="shared" si="64"/>
        <v>5.1970371823983648</v>
      </c>
      <c r="AJ146" s="511">
        <f t="shared" si="64"/>
        <v>5.1970371823983648</v>
      </c>
      <c r="AK146" s="511">
        <f t="shared" si="64"/>
        <v>5.1970371823983648</v>
      </c>
      <c r="AL146" s="511">
        <f t="shared" si="64"/>
        <v>5.1970371823983648</v>
      </c>
      <c r="AM146" s="511">
        <f t="shared" si="64"/>
        <v>5.1970371823983648</v>
      </c>
      <c r="AN146" s="511">
        <f t="shared" si="64"/>
        <v>5.1970371823983648</v>
      </c>
      <c r="AO146" s="511">
        <f t="shared" si="65"/>
        <v>5.1970371823983648</v>
      </c>
      <c r="AP146" s="511">
        <f t="shared" si="65"/>
        <v>5.1970371823983648</v>
      </c>
      <c r="AQ146" s="511">
        <f t="shared" si="65"/>
        <v>5.1970371823983648</v>
      </c>
      <c r="AR146" s="511">
        <f t="shared" si="65"/>
        <v>5.1970371823983648</v>
      </c>
      <c r="AS146" s="511">
        <f t="shared" si="65"/>
        <v>5.1970371823983648</v>
      </c>
      <c r="AT146" s="511">
        <f t="shared" si="65"/>
        <v>5.1970371823983648</v>
      </c>
      <c r="AU146" s="511">
        <f t="shared" si="65"/>
        <v>5.1970371823983648</v>
      </c>
      <c r="AV146" s="511">
        <f t="shared" si="65"/>
        <v>5.1970371823983648</v>
      </c>
      <c r="AW146" s="511">
        <f t="shared" si="65"/>
        <v>5.1970371823983648</v>
      </c>
      <c r="AX146" s="511">
        <f t="shared" si="65"/>
        <v>5.1970371823983648</v>
      </c>
      <c r="AY146" s="511">
        <f t="shared" si="66"/>
        <v>5.1970371823983648</v>
      </c>
      <c r="AZ146" s="511">
        <f t="shared" si="66"/>
        <v>5.1970371823983648</v>
      </c>
      <c r="BA146" s="511">
        <f t="shared" si="66"/>
        <v>5.1970371823983648</v>
      </c>
      <c r="BB146" s="511">
        <f t="shared" si="66"/>
        <v>5.1970371823983648</v>
      </c>
      <c r="BC146" s="511">
        <f t="shared" si="66"/>
        <v>5.1970371823983648</v>
      </c>
      <c r="BD146" s="511">
        <f t="shared" si="66"/>
        <v>5.1970371823983648</v>
      </c>
      <c r="BE146" s="511">
        <f t="shared" si="66"/>
        <v>5.1970371823983648</v>
      </c>
      <c r="BF146" s="511">
        <f t="shared" si="66"/>
        <v>5.1970371823983648</v>
      </c>
      <c r="BG146" s="511">
        <f t="shared" si="66"/>
        <v>5.1970371823983648</v>
      </c>
      <c r="BH146" s="511">
        <f t="shared" si="66"/>
        <v>5.1970371823983648</v>
      </c>
      <c r="BI146" s="511">
        <f t="shared" si="67"/>
        <v>5.1970371823983648</v>
      </c>
      <c r="BJ146" s="511">
        <f t="shared" si="67"/>
        <v>5.1970371823983648</v>
      </c>
      <c r="BK146" s="511">
        <f t="shared" si="67"/>
        <v>5.1970371823983648</v>
      </c>
      <c r="BL146" s="511">
        <f t="shared" si="67"/>
        <v>5.1970371823983648</v>
      </c>
      <c r="BM146" s="512">
        <f t="shared" si="67"/>
        <v>5.1970371823983648</v>
      </c>
      <c r="BN146" s="512">
        <f t="shared" si="67"/>
        <v>5.1970371823983648</v>
      </c>
      <c r="BO146" s="512">
        <f t="shared" si="67"/>
        <v>5.1970371823983648</v>
      </c>
      <c r="BP146" s="512">
        <f t="shared" si="67"/>
        <v>5.1970371823983648</v>
      </c>
      <c r="BQ146" s="512">
        <f t="shared" si="67"/>
        <v>5.1970371823983648</v>
      </c>
      <c r="BR146" s="512">
        <f t="shared" si="67"/>
        <v>5.1970371823983648</v>
      </c>
    </row>
    <row r="147" spans="1:70" s="2" customFormat="1">
      <c r="A147" s="448">
        <v>0</v>
      </c>
      <c r="B147" s="494" t="s">
        <v>441</v>
      </c>
      <c r="C147" s="492" t="s">
        <v>668</v>
      </c>
      <c r="D147" s="492" t="s">
        <v>445</v>
      </c>
      <c r="E147" s="500">
        <v>4.6100000000000003</v>
      </c>
      <c r="F147" s="445">
        <f>E147*(1+EIA_AEO_OilForecast_2026!D$16)</f>
        <v>3.5301108755398074</v>
      </c>
      <c r="G147" s="445">
        <f>F147*(1+EIA_AEO_OilForecast_2026!E$16)</f>
        <v>4.0169976999908963</v>
      </c>
      <c r="H147" s="445">
        <f>G147*(1+EIA_AEO_OilForecast_2026!F$16)</f>
        <v>4.3046479447727668</v>
      </c>
      <c r="I147" s="445">
        <f>H147*(1+EIA_AEO_OilForecast_2026!G$16)</f>
        <v>4.4883225554895372</v>
      </c>
      <c r="J147" s="445">
        <f>I147*(1+EIA_AEO_OilForecast_2026!H$16)</f>
        <v>4.607875584613085</v>
      </c>
      <c r="K147" s="445">
        <f>J147*(1+EIA_AEO_OilForecast_2026!I$16)</f>
        <v>4.5498972020677293</v>
      </c>
      <c r="L147" s="445">
        <f>K147*(1+EIA_AEO_OilForecast_2026!J$16)</f>
        <v>4.5976995202753956</v>
      </c>
      <c r="M147" s="445">
        <f>L147*(1+EIA_AEO_OilForecast_2026!K$16)</f>
        <v>4.6957779238451867</v>
      </c>
      <c r="N147" s="445">
        <f>M147*(1+EIA_AEO_OilForecast_2026!L$16)</f>
        <v>4.786617662555213</v>
      </c>
      <c r="O147" s="445">
        <f>N147*(1+EIA_AEO_OilForecast_2026!M$16)</f>
        <v>4.8272920583613281</v>
      </c>
      <c r="P147" s="445">
        <f>O147*(1+EIA_AEO_OilForecast_2026!N$16)</f>
        <v>4.8932577672411544</v>
      </c>
      <c r="Q147" s="445">
        <f>P147*(1+EIA_AEO_OilForecast_2026!O$16)</f>
        <v>4.9632650451311608</v>
      </c>
      <c r="R147" s="445">
        <f>Q147*(1+EIA_AEO_OilForecast_2026!P$16)</f>
        <v>5.0231869047467201</v>
      </c>
      <c r="S147" s="445">
        <f>R147*(1+EIA_AEO_OilForecast_2026!Q$16)</f>
        <v>5.0555975072635766</v>
      </c>
      <c r="T147" s="445">
        <f>S147*(1+EIA_AEO_OilForecast_2026!R$16)</f>
        <v>5.103728585510134</v>
      </c>
      <c r="U147" s="445">
        <f>T147*(1+EIA_AEO_OilForecast_2026!S$16)</f>
        <v>5.1688203134944901</v>
      </c>
      <c r="V147" s="445">
        <f>U147*(1+EIA_AEO_OilForecast_2026!T$16)</f>
        <v>5.1952588901305239</v>
      </c>
      <c r="W147" s="445">
        <f>V147*(1+EIA_AEO_OilForecast_2026!U$16)</f>
        <v>5.2567356021641984</v>
      </c>
      <c r="X147" s="445">
        <f>W147*(1+EIA_AEO_OilForecast_2026!V$16)</f>
        <v>5.3241972895163041</v>
      </c>
      <c r="Y147" s="445">
        <f>X147*(1+EIA_AEO_OilForecast_2026!W$16)</f>
        <v>5.4724085562530602</v>
      </c>
      <c r="Z147" s="445">
        <f>Y147*(1+EIA_AEO_OilForecast_2026!X$16)</f>
        <v>5.5580191280767277</v>
      </c>
      <c r="AA147" s="445">
        <f>Z147*(1+EIA_AEO_OilForecast_2026!Y$16)</f>
        <v>5.6422800571492582</v>
      </c>
      <c r="AB147" s="445">
        <f>AA147*(1+EIA_AEO_OilForecast_2026!Z$16)</f>
        <v>5.7330247625548871</v>
      </c>
      <c r="AC147" s="445">
        <f>AB147*(1+EIA_AEO_OilForecast_2026!AA$16)</f>
        <v>5.8039702731947145</v>
      </c>
      <c r="AD147" s="445">
        <f>AC147*(1+EIA_AEO_OilForecast_2026!AB$16)</f>
        <v>5.9156398545324578</v>
      </c>
      <c r="AE147" s="509">
        <f t="shared" si="64"/>
        <v>5.9156398545324578</v>
      </c>
      <c r="AF147" s="509">
        <f t="shared" si="64"/>
        <v>5.9156398545324578</v>
      </c>
      <c r="AG147" s="509">
        <f t="shared" si="64"/>
        <v>5.9156398545324578</v>
      </c>
      <c r="AH147" s="509">
        <f t="shared" si="64"/>
        <v>5.9156398545324578</v>
      </c>
      <c r="AI147" s="509">
        <f t="shared" si="64"/>
        <v>5.9156398545324578</v>
      </c>
      <c r="AJ147" s="509">
        <f t="shared" si="64"/>
        <v>5.9156398545324578</v>
      </c>
      <c r="AK147" s="509">
        <f t="shared" si="64"/>
        <v>5.9156398545324578</v>
      </c>
      <c r="AL147" s="509">
        <f t="shared" si="64"/>
        <v>5.9156398545324578</v>
      </c>
      <c r="AM147" s="509">
        <f t="shared" si="64"/>
        <v>5.9156398545324578</v>
      </c>
      <c r="AN147" s="509">
        <f t="shared" si="64"/>
        <v>5.9156398545324578</v>
      </c>
      <c r="AO147" s="509">
        <f t="shared" si="65"/>
        <v>5.9156398545324578</v>
      </c>
      <c r="AP147" s="509">
        <f t="shared" si="65"/>
        <v>5.9156398545324578</v>
      </c>
      <c r="AQ147" s="509">
        <f t="shared" si="65"/>
        <v>5.9156398545324578</v>
      </c>
      <c r="AR147" s="509">
        <f t="shared" si="65"/>
        <v>5.9156398545324578</v>
      </c>
      <c r="AS147" s="509">
        <f t="shared" si="65"/>
        <v>5.9156398545324578</v>
      </c>
      <c r="AT147" s="509">
        <f t="shared" si="65"/>
        <v>5.9156398545324578</v>
      </c>
      <c r="AU147" s="509">
        <f t="shared" si="65"/>
        <v>5.9156398545324578</v>
      </c>
      <c r="AV147" s="509">
        <f t="shared" si="65"/>
        <v>5.9156398545324578</v>
      </c>
      <c r="AW147" s="509">
        <f t="shared" si="65"/>
        <v>5.9156398545324578</v>
      </c>
      <c r="AX147" s="509">
        <f t="shared" si="65"/>
        <v>5.9156398545324578</v>
      </c>
      <c r="AY147" s="509">
        <f t="shared" si="66"/>
        <v>5.9156398545324578</v>
      </c>
      <c r="AZ147" s="509">
        <f t="shared" si="66"/>
        <v>5.9156398545324578</v>
      </c>
      <c r="BA147" s="509">
        <f t="shared" si="66"/>
        <v>5.9156398545324578</v>
      </c>
      <c r="BB147" s="509">
        <f t="shared" si="66"/>
        <v>5.9156398545324578</v>
      </c>
      <c r="BC147" s="509">
        <f t="shared" si="66"/>
        <v>5.9156398545324578</v>
      </c>
      <c r="BD147" s="509">
        <f t="shared" si="66"/>
        <v>5.9156398545324578</v>
      </c>
      <c r="BE147" s="509">
        <f t="shared" si="66"/>
        <v>5.9156398545324578</v>
      </c>
      <c r="BF147" s="509">
        <f t="shared" si="66"/>
        <v>5.9156398545324578</v>
      </c>
      <c r="BG147" s="509">
        <f t="shared" si="66"/>
        <v>5.9156398545324578</v>
      </c>
      <c r="BH147" s="509">
        <f t="shared" si="66"/>
        <v>5.9156398545324578</v>
      </c>
      <c r="BI147" s="509">
        <f t="shared" si="67"/>
        <v>5.9156398545324578</v>
      </c>
      <c r="BJ147" s="509">
        <f t="shared" si="67"/>
        <v>5.9156398545324578</v>
      </c>
      <c r="BK147" s="509">
        <f t="shared" si="67"/>
        <v>5.9156398545324578</v>
      </c>
      <c r="BL147" s="509">
        <f t="shared" si="67"/>
        <v>5.9156398545324578</v>
      </c>
      <c r="BM147" s="510">
        <f t="shared" si="67"/>
        <v>5.9156398545324578</v>
      </c>
      <c r="BN147" s="510">
        <f t="shared" si="67"/>
        <v>5.9156398545324578</v>
      </c>
      <c r="BO147" s="510">
        <f t="shared" si="67"/>
        <v>5.9156398545324578</v>
      </c>
      <c r="BP147" s="510">
        <f t="shared" si="67"/>
        <v>5.9156398545324578</v>
      </c>
      <c r="BQ147" s="510">
        <f t="shared" si="67"/>
        <v>5.9156398545324578</v>
      </c>
      <c r="BR147" s="510">
        <f t="shared" si="67"/>
        <v>5.9156398545324578</v>
      </c>
    </row>
    <row r="148" spans="1:70" s="2" customFormat="1">
      <c r="A148" s="446">
        <v>0</v>
      </c>
      <c r="B148" s="493" t="s">
        <v>494</v>
      </c>
      <c r="C148" s="491" t="s">
        <v>669</v>
      </c>
      <c r="D148" s="491" t="s">
        <v>445</v>
      </c>
      <c r="E148" s="501">
        <v>4.47</v>
      </c>
      <c r="F148" s="447">
        <f>E148*(1+EIA_AEO_OilForecast_2026!D$16)</f>
        <v>3.4229057730288366</v>
      </c>
      <c r="G148" s="447">
        <f>F148*(1+EIA_AEO_OilForecast_2026!E$16)</f>
        <v>3.8950064466289165</v>
      </c>
      <c r="H148" s="447">
        <f>G148*(1+EIA_AEO_OilForecast_2026!F$16)</f>
        <v>4.1739211091397541</v>
      </c>
      <c r="I148" s="447">
        <f>H148*(1+EIA_AEO_OilForecast_2026!G$16)</f>
        <v>4.3520177490321545</v>
      </c>
      <c r="J148" s="447">
        <f>I148*(1+EIA_AEO_OilForecast_2026!H$16)</f>
        <v>4.4679401004816688</v>
      </c>
      <c r="K148" s="447">
        <f>J148*(1+EIA_AEO_OilForecast_2026!I$16)</f>
        <v>4.4117224497272778</v>
      </c>
      <c r="L148" s="447">
        <f>K148*(1+EIA_AEO_OilForecast_2026!J$16)</f>
        <v>4.4580730706357956</v>
      </c>
      <c r="M148" s="447">
        <f>L148*(1+EIA_AEO_OilForecast_2026!K$16)</f>
        <v>4.5531729543574802</v>
      </c>
      <c r="N148" s="447">
        <f>M148*(1+EIA_AEO_OilForecast_2026!L$16)</f>
        <v>4.6412540025209985</v>
      </c>
      <c r="O148" s="447">
        <f>N148*(1+EIA_AEO_OilForecast_2026!M$16)</f>
        <v>4.6806931672180347</v>
      </c>
      <c r="P148" s="447">
        <f>O148*(1+EIA_AEO_OilForecast_2026!N$16)</f>
        <v>4.7446555790819875</v>
      </c>
      <c r="Q148" s="447">
        <f>P148*(1+EIA_AEO_OilForecast_2026!O$16)</f>
        <v>4.812536822502449</v>
      </c>
      <c r="R148" s="447">
        <f>Q148*(1+EIA_AEO_OilForecast_2026!P$16)</f>
        <v>4.8706389293314185</v>
      </c>
      <c r="S148" s="447">
        <f>R148*(1+EIA_AEO_OilForecast_2026!Q$16)</f>
        <v>4.9020652619236857</v>
      </c>
      <c r="T148" s="447">
        <f>S148*(1+EIA_AEO_OilForecast_2026!R$16)</f>
        <v>4.9487346588352068</v>
      </c>
      <c r="U148" s="447">
        <f>T148*(1+EIA_AEO_OilForecast_2026!S$16)</f>
        <v>5.0118496315228578</v>
      </c>
      <c r="V148" s="447">
        <f>U148*(1+EIA_AEO_OilForecast_2026!T$16)</f>
        <v>5.0374853012762353</v>
      </c>
      <c r="W148" s="447">
        <f>V148*(1+EIA_AEO_OilForecast_2026!U$16)</f>
        <v>5.0970950415778677</v>
      </c>
      <c r="X148" s="447">
        <f>W148*(1+EIA_AEO_OilForecast_2026!V$16)</f>
        <v>5.1625080008975885</v>
      </c>
      <c r="Y148" s="447">
        <f>X148*(1+EIA_AEO_OilForecast_2026!W$16)</f>
        <v>5.3062182747182609</v>
      </c>
      <c r="Z148" s="447">
        <f>Y148*(1+EIA_AEO_OilForecast_2026!X$16)</f>
        <v>5.3892289593281948</v>
      </c>
      <c r="AA148" s="447">
        <f>Z148*(1+EIA_AEO_OilForecast_2026!Y$16)</f>
        <v>5.4709309881685879</v>
      </c>
      <c r="AB148" s="447">
        <f>AA148*(1+EIA_AEO_OilForecast_2026!Z$16)</f>
        <v>5.5589198890716593</v>
      </c>
      <c r="AC148" s="447">
        <f>AB148*(1+EIA_AEO_OilForecast_2026!AA$16)</f>
        <v>5.6277108722734006</v>
      </c>
      <c r="AD148" s="447">
        <f>AC148*(1+EIA_AEO_OilForecast_2026!AB$16)</f>
        <v>5.7359891864989345</v>
      </c>
      <c r="AE148" s="511">
        <f t="shared" si="64"/>
        <v>5.7359891864989345</v>
      </c>
      <c r="AF148" s="511">
        <f t="shared" si="64"/>
        <v>5.7359891864989345</v>
      </c>
      <c r="AG148" s="511">
        <f t="shared" si="64"/>
        <v>5.7359891864989345</v>
      </c>
      <c r="AH148" s="511">
        <f t="shared" si="64"/>
        <v>5.7359891864989345</v>
      </c>
      <c r="AI148" s="511">
        <f t="shared" si="64"/>
        <v>5.7359891864989345</v>
      </c>
      <c r="AJ148" s="511">
        <f t="shared" si="64"/>
        <v>5.7359891864989345</v>
      </c>
      <c r="AK148" s="511">
        <f t="shared" si="64"/>
        <v>5.7359891864989345</v>
      </c>
      <c r="AL148" s="511">
        <f t="shared" si="64"/>
        <v>5.7359891864989345</v>
      </c>
      <c r="AM148" s="511">
        <f t="shared" si="64"/>
        <v>5.7359891864989345</v>
      </c>
      <c r="AN148" s="511">
        <f t="shared" si="64"/>
        <v>5.7359891864989345</v>
      </c>
      <c r="AO148" s="511">
        <f t="shared" si="65"/>
        <v>5.7359891864989345</v>
      </c>
      <c r="AP148" s="511">
        <f t="shared" si="65"/>
        <v>5.7359891864989345</v>
      </c>
      <c r="AQ148" s="511">
        <f t="shared" si="65"/>
        <v>5.7359891864989345</v>
      </c>
      <c r="AR148" s="511">
        <f t="shared" si="65"/>
        <v>5.7359891864989345</v>
      </c>
      <c r="AS148" s="511">
        <f t="shared" si="65"/>
        <v>5.7359891864989345</v>
      </c>
      <c r="AT148" s="511">
        <f t="shared" si="65"/>
        <v>5.7359891864989345</v>
      </c>
      <c r="AU148" s="511">
        <f t="shared" si="65"/>
        <v>5.7359891864989345</v>
      </c>
      <c r="AV148" s="511">
        <f t="shared" si="65"/>
        <v>5.7359891864989345</v>
      </c>
      <c r="AW148" s="511">
        <f t="shared" si="65"/>
        <v>5.7359891864989345</v>
      </c>
      <c r="AX148" s="511">
        <f t="shared" si="65"/>
        <v>5.7359891864989345</v>
      </c>
      <c r="AY148" s="511">
        <f t="shared" si="66"/>
        <v>5.7359891864989345</v>
      </c>
      <c r="AZ148" s="511">
        <f t="shared" si="66"/>
        <v>5.7359891864989345</v>
      </c>
      <c r="BA148" s="511">
        <f t="shared" si="66"/>
        <v>5.7359891864989345</v>
      </c>
      <c r="BB148" s="511">
        <f t="shared" si="66"/>
        <v>5.7359891864989345</v>
      </c>
      <c r="BC148" s="511">
        <f t="shared" si="66"/>
        <v>5.7359891864989345</v>
      </c>
      <c r="BD148" s="511">
        <f t="shared" si="66"/>
        <v>5.7359891864989345</v>
      </c>
      <c r="BE148" s="511">
        <f t="shared" si="66"/>
        <v>5.7359891864989345</v>
      </c>
      <c r="BF148" s="511">
        <f t="shared" si="66"/>
        <v>5.7359891864989345</v>
      </c>
      <c r="BG148" s="511">
        <f t="shared" si="66"/>
        <v>5.7359891864989345</v>
      </c>
      <c r="BH148" s="511">
        <f t="shared" si="66"/>
        <v>5.7359891864989345</v>
      </c>
      <c r="BI148" s="511">
        <f t="shared" si="67"/>
        <v>5.7359891864989345</v>
      </c>
      <c r="BJ148" s="511">
        <f t="shared" si="67"/>
        <v>5.7359891864989345</v>
      </c>
      <c r="BK148" s="511">
        <f t="shared" si="67"/>
        <v>5.7359891864989345</v>
      </c>
      <c r="BL148" s="511">
        <f t="shared" si="67"/>
        <v>5.7359891864989345</v>
      </c>
      <c r="BM148" s="512">
        <f t="shared" si="67"/>
        <v>5.7359891864989345</v>
      </c>
      <c r="BN148" s="512">
        <f t="shared" si="67"/>
        <v>5.7359891864989345</v>
      </c>
      <c r="BO148" s="512">
        <f t="shared" si="67"/>
        <v>5.7359891864989345</v>
      </c>
      <c r="BP148" s="512">
        <f t="shared" si="67"/>
        <v>5.7359891864989345</v>
      </c>
      <c r="BQ148" s="512">
        <f t="shared" si="67"/>
        <v>5.7359891864989345</v>
      </c>
      <c r="BR148" s="512">
        <f t="shared" si="67"/>
        <v>5.7359891864989345</v>
      </c>
    </row>
    <row r="149" spans="1:70" s="2" customFormat="1">
      <c r="A149" s="448">
        <v>0</v>
      </c>
      <c r="B149" s="494" t="s">
        <v>670</v>
      </c>
      <c r="C149" s="492" t="s">
        <v>671</v>
      </c>
      <c r="D149" s="492" t="s">
        <v>445</v>
      </c>
      <c r="E149" s="500">
        <v>7.02</v>
      </c>
      <c r="F149" s="445">
        <f>E149*(1+EIA_AEO_OilForecast_2026!D$16)</f>
        <v>5.3755701401929379</v>
      </c>
      <c r="G149" s="445">
        <f>F149*(1+EIA_AEO_OilForecast_2026!E$16)</f>
        <v>6.1169899900078288</v>
      </c>
      <c r="H149" s="445">
        <f>G149*(1+EIA_AEO_OilForecast_2026!F$16)</f>
        <v>6.5550170438839093</v>
      </c>
      <c r="I149" s="445">
        <f>H149*(1+EIA_AEO_OilForecast_2026!G$16)</f>
        <v>6.834712438077343</v>
      </c>
      <c r="J149" s="445">
        <f>I149*(1+EIA_AEO_OilForecast_2026!H$16)</f>
        <v>7.0167649900181903</v>
      </c>
      <c r="K149" s="445">
        <f>J149*(1+EIA_AEO_OilForecast_2026!I$16)</f>
        <v>6.9284768673569319</v>
      </c>
      <c r="L149" s="445">
        <f>K149*(1+EIA_AEO_OilForecast_2026!J$16)</f>
        <v>7.0012691176427921</v>
      </c>
      <c r="M149" s="445">
        <f>L149*(1+EIA_AEO_OilForecast_2026!K$16)</f>
        <v>7.150620612883559</v>
      </c>
      <c r="N149" s="445">
        <f>M149*(1+EIA_AEO_OilForecast_2026!L$16)</f>
        <v>7.2889492388584802</v>
      </c>
      <c r="O149" s="445">
        <f>N149*(1+EIA_AEO_OilForecast_2026!M$16)</f>
        <v>7.3508872558994627</v>
      </c>
      <c r="P149" s="445">
        <f>O149*(1+EIA_AEO_OilForecast_2026!N$16)</f>
        <v>7.4513382919811066</v>
      </c>
      <c r="Q149" s="445">
        <f>P149*(1+EIA_AEO_OilForecast_2026!O$16)</f>
        <v>7.5579437346682745</v>
      </c>
      <c r="R149" s="445">
        <f>Q149*(1+EIA_AEO_OilForecast_2026!P$16)</f>
        <v>7.6491913386815558</v>
      </c>
      <c r="S149" s="445">
        <f>R149*(1+EIA_AEO_OilForecast_2026!Q$16)</f>
        <v>7.6985454449002839</v>
      </c>
      <c r="T149" s="445">
        <f>S149*(1+EIA_AEO_OilForecast_2026!R$16)</f>
        <v>7.7718383232713979</v>
      </c>
      <c r="U149" s="445">
        <f>T149*(1+EIA_AEO_OilForecast_2026!S$16)</f>
        <v>7.8709584817204599</v>
      </c>
      <c r="V149" s="445">
        <f>U149*(1+EIA_AEO_OilForecast_2026!T$16)</f>
        <v>7.9112185268365032</v>
      </c>
      <c r="W149" s="445">
        <f>V149*(1+EIA_AEO_OilForecast_2026!U$16)</f>
        <v>8.004833823686047</v>
      </c>
      <c r="X149" s="445">
        <f>W149*(1+EIA_AEO_OilForecast_2026!V$16)</f>
        <v>8.1075629007384933</v>
      </c>
      <c r="Y149" s="445">
        <f>X149*(1+EIA_AEO_OilForecast_2026!W$16)</f>
        <v>8.3332555455306903</v>
      </c>
      <c r="Z149" s="445">
        <f>Y149*(1+EIA_AEO_OilForecast_2026!X$16)</f>
        <v>8.463621318676493</v>
      </c>
      <c r="AA149" s="445">
        <f>Z149*(1+EIA_AEO_OilForecast_2026!Y$16)</f>
        <v>8.591931887459392</v>
      </c>
      <c r="AB149" s="445">
        <f>AA149*(1+EIA_AEO_OilForecast_2026!Z$16)</f>
        <v>8.7301157989447535</v>
      </c>
      <c r="AC149" s="445">
        <f>AB149*(1+EIA_AEO_OilForecast_2026!AA$16)</f>
        <v>8.8381499604830598</v>
      </c>
      <c r="AD149" s="445">
        <f>AC149*(1+EIA_AEO_OilForecast_2026!AB$16)</f>
        <v>9.0081977828238315</v>
      </c>
      <c r="AE149" s="509">
        <f t="shared" si="64"/>
        <v>9.0081977828238315</v>
      </c>
      <c r="AF149" s="509">
        <f t="shared" si="64"/>
        <v>9.0081977828238315</v>
      </c>
      <c r="AG149" s="509">
        <f t="shared" si="64"/>
        <v>9.0081977828238315</v>
      </c>
      <c r="AH149" s="509">
        <f t="shared" si="64"/>
        <v>9.0081977828238315</v>
      </c>
      <c r="AI149" s="509">
        <f t="shared" si="64"/>
        <v>9.0081977828238315</v>
      </c>
      <c r="AJ149" s="509">
        <f t="shared" si="64"/>
        <v>9.0081977828238315</v>
      </c>
      <c r="AK149" s="509">
        <f t="shared" si="64"/>
        <v>9.0081977828238315</v>
      </c>
      <c r="AL149" s="509">
        <f t="shared" si="64"/>
        <v>9.0081977828238315</v>
      </c>
      <c r="AM149" s="509">
        <f t="shared" si="64"/>
        <v>9.0081977828238315</v>
      </c>
      <c r="AN149" s="509">
        <f t="shared" si="64"/>
        <v>9.0081977828238315</v>
      </c>
      <c r="AO149" s="509">
        <f t="shared" si="65"/>
        <v>9.0081977828238315</v>
      </c>
      <c r="AP149" s="509">
        <f t="shared" si="65"/>
        <v>9.0081977828238315</v>
      </c>
      <c r="AQ149" s="509">
        <f t="shared" si="65"/>
        <v>9.0081977828238315</v>
      </c>
      <c r="AR149" s="509">
        <f t="shared" si="65"/>
        <v>9.0081977828238315</v>
      </c>
      <c r="AS149" s="509">
        <f t="shared" si="65"/>
        <v>9.0081977828238315</v>
      </c>
      <c r="AT149" s="509">
        <f t="shared" si="65"/>
        <v>9.0081977828238315</v>
      </c>
      <c r="AU149" s="509">
        <f t="shared" si="65"/>
        <v>9.0081977828238315</v>
      </c>
      <c r="AV149" s="509">
        <f t="shared" si="65"/>
        <v>9.0081977828238315</v>
      </c>
      <c r="AW149" s="509">
        <f t="shared" si="65"/>
        <v>9.0081977828238315</v>
      </c>
      <c r="AX149" s="509">
        <f t="shared" si="65"/>
        <v>9.0081977828238315</v>
      </c>
      <c r="AY149" s="509">
        <f t="shared" si="66"/>
        <v>9.0081977828238315</v>
      </c>
      <c r="AZ149" s="509">
        <f t="shared" si="66"/>
        <v>9.0081977828238315</v>
      </c>
      <c r="BA149" s="509">
        <f t="shared" si="66"/>
        <v>9.0081977828238315</v>
      </c>
      <c r="BB149" s="509">
        <f t="shared" si="66"/>
        <v>9.0081977828238315</v>
      </c>
      <c r="BC149" s="509">
        <f t="shared" si="66"/>
        <v>9.0081977828238315</v>
      </c>
      <c r="BD149" s="509">
        <f t="shared" si="66"/>
        <v>9.0081977828238315</v>
      </c>
      <c r="BE149" s="509">
        <f t="shared" si="66"/>
        <v>9.0081977828238315</v>
      </c>
      <c r="BF149" s="509">
        <f t="shared" si="66"/>
        <v>9.0081977828238315</v>
      </c>
      <c r="BG149" s="509">
        <f t="shared" si="66"/>
        <v>9.0081977828238315</v>
      </c>
      <c r="BH149" s="509">
        <f t="shared" si="66"/>
        <v>9.0081977828238315</v>
      </c>
      <c r="BI149" s="509">
        <f t="shared" si="67"/>
        <v>9.0081977828238315</v>
      </c>
      <c r="BJ149" s="509">
        <f t="shared" si="67"/>
        <v>9.0081977828238315</v>
      </c>
      <c r="BK149" s="509">
        <f t="shared" si="67"/>
        <v>9.0081977828238315</v>
      </c>
      <c r="BL149" s="509">
        <f t="shared" si="67"/>
        <v>9.0081977828238315</v>
      </c>
      <c r="BM149" s="510">
        <f t="shared" si="67"/>
        <v>9.0081977828238315</v>
      </c>
      <c r="BN149" s="510">
        <f t="shared" si="67"/>
        <v>9.0081977828238315</v>
      </c>
      <c r="BO149" s="510">
        <f t="shared" si="67"/>
        <v>9.0081977828238315</v>
      </c>
      <c r="BP149" s="510">
        <f t="shared" si="67"/>
        <v>9.0081977828238315</v>
      </c>
      <c r="BQ149" s="510">
        <f t="shared" si="67"/>
        <v>9.0081977828238315</v>
      </c>
      <c r="BR149" s="510">
        <f t="shared" si="67"/>
        <v>9.0081977828238315</v>
      </c>
    </row>
    <row r="150" spans="1:70" s="2" customFormat="1">
      <c r="A150" s="446">
        <v>0</v>
      </c>
      <c r="B150" s="493" t="s">
        <v>441</v>
      </c>
      <c r="C150" s="491" t="s">
        <v>672</v>
      </c>
      <c r="D150" s="491" t="s">
        <v>445</v>
      </c>
      <c r="E150" s="501">
        <v>4.0199999999999996</v>
      </c>
      <c r="F150" s="447">
        <f>E150*(1+EIA_AEO_OilForecast_2026!D$16)</f>
        <v>3.0783179435292891</v>
      </c>
      <c r="G150" s="447">
        <f>F150*(1+EIA_AEO_OilForecast_2026!E$16)</f>
        <v>3.5028917036796967</v>
      </c>
      <c r="H150" s="447">
        <f>G150*(1+EIA_AEO_OilForecast_2026!F$16)</f>
        <v>3.7537277088907852</v>
      </c>
      <c r="I150" s="447">
        <f>H150*(1+EIA_AEO_OilForecast_2026!G$16)</f>
        <v>3.9138951568477087</v>
      </c>
      <c r="J150" s="447">
        <f>I150*(1+EIA_AEO_OilForecast_2026!H$16)</f>
        <v>4.0181474729163993</v>
      </c>
      <c r="K150" s="447">
        <f>J150*(1+EIA_AEO_OilForecast_2026!I$16)</f>
        <v>3.9675893172043968</v>
      </c>
      <c r="L150" s="447">
        <f>K150*(1+EIA_AEO_OilForecast_2026!J$16)</f>
        <v>4.0092737682227959</v>
      </c>
      <c r="M150" s="447">
        <f>L150*(1+EIA_AEO_OilForecast_2026!K$16)</f>
        <v>4.0947998381469954</v>
      </c>
      <c r="N150" s="447">
        <f>M150*(1+EIA_AEO_OilForecast_2026!L$16)</f>
        <v>4.1740136666967365</v>
      </c>
      <c r="O150" s="447">
        <f>N150*(1+EIA_AEO_OilForecast_2026!M$16)</f>
        <v>4.2094824456860174</v>
      </c>
      <c r="P150" s="447">
        <f>O150*(1+EIA_AEO_OilForecast_2026!N$16)</f>
        <v>4.2670056885703778</v>
      </c>
      <c r="Q150" s="447">
        <f>P150*(1+EIA_AEO_OilForecast_2026!O$16)</f>
        <v>4.3280532497673034</v>
      </c>
      <c r="R150" s="447">
        <f>Q150*(1+EIA_AEO_OilForecast_2026!P$16)</f>
        <v>4.3803061512108066</v>
      </c>
      <c r="S150" s="447">
        <f>R150*(1+EIA_AEO_OilForecast_2026!Q$16)</f>
        <v>4.4085687590454627</v>
      </c>
      <c r="T150" s="447">
        <f>S150*(1+EIA_AEO_OilForecast_2026!R$16)</f>
        <v>4.4505398945229384</v>
      </c>
      <c r="U150" s="447">
        <f>T150*(1+EIA_AEO_OilForecast_2026!S$16)</f>
        <v>4.5073010108997522</v>
      </c>
      <c r="V150" s="447">
        <f>U150*(1+EIA_AEO_OilForecast_2026!T$16)</f>
        <v>4.5303559085303071</v>
      </c>
      <c r="W150" s="447">
        <f>V150*(1+EIA_AEO_OilForecast_2026!U$16)</f>
        <v>4.5839646682646613</v>
      </c>
      <c r="X150" s="447">
        <f>W150*(1+EIA_AEO_OilForecast_2026!V$16)</f>
        <v>4.6427924303374297</v>
      </c>
      <c r="Y150" s="447">
        <f>X150*(1+EIA_AEO_OilForecast_2026!W$16)</f>
        <v>4.7720352269278328</v>
      </c>
      <c r="Z150" s="447">
        <f>Y150*(1+EIA_AEO_OilForecast_2026!X$16)</f>
        <v>4.8466891312079072</v>
      </c>
      <c r="AA150" s="447">
        <f>Z150*(1+EIA_AEO_OilForecast_2026!Y$16)</f>
        <v>4.9201661235878582</v>
      </c>
      <c r="AB150" s="447">
        <f>AA150*(1+EIA_AEO_OilForecast_2026!Z$16)</f>
        <v>4.999297081446997</v>
      </c>
      <c r="AC150" s="447">
        <f>AB150*(1+EIA_AEO_OilForecast_2026!AA$16)</f>
        <v>5.0611627978834628</v>
      </c>
      <c r="AD150" s="447">
        <f>AC150*(1+EIA_AEO_OilForecast_2026!AB$16)</f>
        <v>5.1585406106768961</v>
      </c>
      <c r="AE150" s="511">
        <f t="shared" si="64"/>
        <v>5.1585406106768961</v>
      </c>
      <c r="AF150" s="511">
        <f t="shared" si="64"/>
        <v>5.1585406106768961</v>
      </c>
      <c r="AG150" s="511">
        <f t="shared" si="64"/>
        <v>5.1585406106768961</v>
      </c>
      <c r="AH150" s="511">
        <f t="shared" si="64"/>
        <v>5.1585406106768961</v>
      </c>
      <c r="AI150" s="511">
        <f t="shared" si="64"/>
        <v>5.1585406106768961</v>
      </c>
      <c r="AJ150" s="511">
        <f t="shared" si="64"/>
        <v>5.1585406106768961</v>
      </c>
      <c r="AK150" s="511">
        <f t="shared" si="64"/>
        <v>5.1585406106768961</v>
      </c>
      <c r="AL150" s="511">
        <f t="shared" si="64"/>
        <v>5.1585406106768961</v>
      </c>
      <c r="AM150" s="511">
        <f t="shared" si="64"/>
        <v>5.1585406106768961</v>
      </c>
      <c r="AN150" s="511">
        <f t="shared" si="64"/>
        <v>5.1585406106768961</v>
      </c>
      <c r="AO150" s="511">
        <f t="shared" si="65"/>
        <v>5.1585406106768961</v>
      </c>
      <c r="AP150" s="511">
        <f t="shared" si="65"/>
        <v>5.1585406106768961</v>
      </c>
      <c r="AQ150" s="511">
        <f t="shared" si="65"/>
        <v>5.1585406106768961</v>
      </c>
      <c r="AR150" s="511">
        <f t="shared" si="65"/>
        <v>5.1585406106768961</v>
      </c>
      <c r="AS150" s="511">
        <f t="shared" si="65"/>
        <v>5.1585406106768961</v>
      </c>
      <c r="AT150" s="511">
        <f t="shared" si="65"/>
        <v>5.1585406106768961</v>
      </c>
      <c r="AU150" s="511">
        <f t="shared" si="65"/>
        <v>5.1585406106768961</v>
      </c>
      <c r="AV150" s="511">
        <f t="shared" si="65"/>
        <v>5.1585406106768961</v>
      </c>
      <c r="AW150" s="511">
        <f t="shared" si="65"/>
        <v>5.1585406106768961</v>
      </c>
      <c r="AX150" s="511">
        <f t="shared" si="65"/>
        <v>5.1585406106768961</v>
      </c>
      <c r="AY150" s="511">
        <f t="shared" si="66"/>
        <v>5.1585406106768961</v>
      </c>
      <c r="AZ150" s="511">
        <f t="shared" si="66"/>
        <v>5.1585406106768961</v>
      </c>
      <c r="BA150" s="511">
        <f t="shared" si="66"/>
        <v>5.1585406106768961</v>
      </c>
      <c r="BB150" s="511">
        <f t="shared" si="66"/>
        <v>5.1585406106768961</v>
      </c>
      <c r="BC150" s="511">
        <f t="shared" si="66"/>
        <v>5.1585406106768961</v>
      </c>
      <c r="BD150" s="511">
        <f t="shared" si="66"/>
        <v>5.1585406106768961</v>
      </c>
      <c r="BE150" s="511">
        <f t="shared" si="66"/>
        <v>5.1585406106768961</v>
      </c>
      <c r="BF150" s="511">
        <f t="shared" si="66"/>
        <v>5.1585406106768961</v>
      </c>
      <c r="BG150" s="511">
        <f t="shared" si="66"/>
        <v>5.1585406106768961</v>
      </c>
      <c r="BH150" s="511">
        <f t="shared" si="66"/>
        <v>5.1585406106768961</v>
      </c>
      <c r="BI150" s="511">
        <f t="shared" si="67"/>
        <v>5.1585406106768961</v>
      </c>
      <c r="BJ150" s="511">
        <f t="shared" si="67"/>
        <v>5.1585406106768961</v>
      </c>
      <c r="BK150" s="511">
        <f t="shared" si="67"/>
        <v>5.1585406106768961</v>
      </c>
      <c r="BL150" s="511">
        <f t="shared" si="67"/>
        <v>5.1585406106768961</v>
      </c>
      <c r="BM150" s="512">
        <f t="shared" si="67"/>
        <v>5.1585406106768961</v>
      </c>
      <c r="BN150" s="512">
        <f t="shared" si="67"/>
        <v>5.1585406106768961</v>
      </c>
      <c r="BO150" s="512">
        <f t="shared" si="67"/>
        <v>5.1585406106768961</v>
      </c>
      <c r="BP150" s="512">
        <f t="shared" si="67"/>
        <v>5.1585406106768961</v>
      </c>
      <c r="BQ150" s="512">
        <f t="shared" si="67"/>
        <v>5.1585406106768961</v>
      </c>
      <c r="BR150" s="512">
        <f t="shared" si="67"/>
        <v>5.1585406106768961</v>
      </c>
    </row>
    <row r="151" spans="1:70" s="2" customFormat="1">
      <c r="A151" s="448">
        <v>0</v>
      </c>
      <c r="B151" s="494" t="s">
        <v>673</v>
      </c>
      <c r="C151" s="492" t="s">
        <v>674</v>
      </c>
      <c r="D151" s="492" t="s">
        <v>445</v>
      </c>
      <c r="E151" s="500">
        <v>3.9</v>
      </c>
      <c r="F151" s="445">
        <f>E151*(1+EIA_AEO_OilForecast_2026!D$16)</f>
        <v>2.9864278556627433</v>
      </c>
      <c r="G151" s="445">
        <f>F151*(1+EIA_AEO_OilForecast_2026!E$16)</f>
        <v>3.3983277722265712</v>
      </c>
      <c r="H151" s="445">
        <f>G151*(1+EIA_AEO_OilForecast_2026!F$16)</f>
        <v>3.6416761354910601</v>
      </c>
      <c r="I151" s="445">
        <f>H151*(1+EIA_AEO_OilForecast_2026!G$16)</f>
        <v>3.7970624655985232</v>
      </c>
      <c r="J151" s="445">
        <f>I151*(1+EIA_AEO_OilForecast_2026!H$16)</f>
        <v>3.8982027722323274</v>
      </c>
      <c r="K151" s="445">
        <f>J151*(1+EIA_AEO_OilForecast_2026!I$16)</f>
        <v>3.8491538151982949</v>
      </c>
      <c r="L151" s="445">
        <f>K151*(1+EIA_AEO_OilForecast_2026!J$16)</f>
        <v>3.8895939542459952</v>
      </c>
      <c r="M151" s="445">
        <f>L151*(1+EIA_AEO_OilForecast_2026!K$16)</f>
        <v>3.9725670071575325</v>
      </c>
      <c r="N151" s="445">
        <f>M151*(1+EIA_AEO_OilForecast_2026!L$16)</f>
        <v>4.049416243810267</v>
      </c>
      <c r="O151" s="445">
        <f>N151*(1+EIA_AEO_OilForecast_2026!M$16)</f>
        <v>4.0838262532774792</v>
      </c>
      <c r="P151" s="445">
        <f>O151*(1+EIA_AEO_OilForecast_2026!N$16)</f>
        <v>4.1396323844339475</v>
      </c>
      <c r="Q151" s="445">
        <f>P151*(1+EIA_AEO_OilForecast_2026!O$16)</f>
        <v>4.198857630371263</v>
      </c>
      <c r="R151" s="445">
        <f>Q151*(1+EIA_AEO_OilForecast_2026!P$16)</f>
        <v>4.2495507437119748</v>
      </c>
      <c r="S151" s="445">
        <f>R151*(1+EIA_AEO_OilForecast_2026!Q$16)</f>
        <v>4.2769696916112681</v>
      </c>
      <c r="T151" s="445">
        <f>S151*(1+EIA_AEO_OilForecast_2026!R$16)</f>
        <v>4.317687957372998</v>
      </c>
      <c r="U151" s="445">
        <f>T151*(1+EIA_AEO_OilForecast_2026!S$16)</f>
        <v>4.3727547120669215</v>
      </c>
      <c r="V151" s="445">
        <f>U151*(1+EIA_AEO_OilForecast_2026!T$16)</f>
        <v>4.3951214037980568</v>
      </c>
      <c r="W151" s="445">
        <f>V151*(1+EIA_AEO_OilForecast_2026!U$16)</f>
        <v>4.447129902047803</v>
      </c>
      <c r="X151" s="445">
        <f>W151*(1+EIA_AEO_OilForecast_2026!V$16)</f>
        <v>4.5042016115213848</v>
      </c>
      <c r="Y151" s="445">
        <f>X151*(1+EIA_AEO_OilForecast_2026!W$16)</f>
        <v>4.6295864141837164</v>
      </c>
      <c r="Z151" s="445">
        <f>Y151*(1+EIA_AEO_OilForecast_2026!X$16)</f>
        <v>4.7020118437091618</v>
      </c>
      <c r="AA151" s="445">
        <f>Z151*(1+EIA_AEO_OilForecast_2026!Y$16)</f>
        <v>4.7732954930329949</v>
      </c>
      <c r="AB151" s="445">
        <f>AA151*(1+EIA_AEO_OilForecast_2026!Z$16)</f>
        <v>4.8500643327470847</v>
      </c>
      <c r="AC151" s="445">
        <f>AB151*(1+EIA_AEO_OilForecast_2026!AA$16)</f>
        <v>4.9100833113794771</v>
      </c>
      <c r="AD151" s="445">
        <f>AC151*(1+EIA_AEO_OilForecast_2026!AB$16)</f>
        <v>5.0045543237910168</v>
      </c>
      <c r="AE151" s="509">
        <f t="shared" si="64"/>
        <v>5.0045543237910168</v>
      </c>
      <c r="AF151" s="509">
        <f t="shared" si="64"/>
        <v>5.0045543237910168</v>
      </c>
      <c r="AG151" s="509">
        <f t="shared" si="64"/>
        <v>5.0045543237910168</v>
      </c>
      <c r="AH151" s="509">
        <f t="shared" si="64"/>
        <v>5.0045543237910168</v>
      </c>
      <c r="AI151" s="509">
        <f t="shared" si="64"/>
        <v>5.0045543237910168</v>
      </c>
      <c r="AJ151" s="509">
        <f t="shared" si="64"/>
        <v>5.0045543237910168</v>
      </c>
      <c r="AK151" s="509">
        <f t="shared" si="64"/>
        <v>5.0045543237910168</v>
      </c>
      <c r="AL151" s="509">
        <f t="shared" si="64"/>
        <v>5.0045543237910168</v>
      </c>
      <c r="AM151" s="509">
        <f t="shared" si="64"/>
        <v>5.0045543237910168</v>
      </c>
      <c r="AN151" s="509">
        <f t="shared" si="64"/>
        <v>5.0045543237910168</v>
      </c>
      <c r="AO151" s="509">
        <f t="shared" si="65"/>
        <v>5.0045543237910168</v>
      </c>
      <c r="AP151" s="509">
        <f t="shared" si="65"/>
        <v>5.0045543237910168</v>
      </c>
      <c r="AQ151" s="509">
        <f t="shared" si="65"/>
        <v>5.0045543237910168</v>
      </c>
      <c r="AR151" s="509">
        <f t="shared" si="65"/>
        <v>5.0045543237910168</v>
      </c>
      <c r="AS151" s="509">
        <f t="shared" si="65"/>
        <v>5.0045543237910168</v>
      </c>
      <c r="AT151" s="509">
        <f t="shared" si="65"/>
        <v>5.0045543237910168</v>
      </c>
      <c r="AU151" s="509">
        <f t="shared" si="65"/>
        <v>5.0045543237910168</v>
      </c>
      <c r="AV151" s="509">
        <f t="shared" si="65"/>
        <v>5.0045543237910168</v>
      </c>
      <c r="AW151" s="509">
        <f t="shared" si="65"/>
        <v>5.0045543237910168</v>
      </c>
      <c r="AX151" s="509">
        <f t="shared" si="65"/>
        <v>5.0045543237910168</v>
      </c>
      <c r="AY151" s="509">
        <f t="shared" si="66"/>
        <v>5.0045543237910168</v>
      </c>
      <c r="AZ151" s="509">
        <f t="shared" si="66"/>
        <v>5.0045543237910168</v>
      </c>
      <c r="BA151" s="509">
        <f t="shared" si="66"/>
        <v>5.0045543237910168</v>
      </c>
      <c r="BB151" s="509">
        <f t="shared" si="66"/>
        <v>5.0045543237910168</v>
      </c>
      <c r="BC151" s="509">
        <f t="shared" si="66"/>
        <v>5.0045543237910168</v>
      </c>
      <c r="BD151" s="509">
        <f t="shared" si="66"/>
        <v>5.0045543237910168</v>
      </c>
      <c r="BE151" s="509">
        <f t="shared" si="66"/>
        <v>5.0045543237910168</v>
      </c>
      <c r="BF151" s="509">
        <f t="shared" si="66"/>
        <v>5.0045543237910168</v>
      </c>
      <c r="BG151" s="509">
        <f t="shared" si="66"/>
        <v>5.0045543237910168</v>
      </c>
      <c r="BH151" s="509">
        <f t="shared" si="66"/>
        <v>5.0045543237910168</v>
      </c>
      <c r="BI151" s="509">
        <f t="shared" si="67"/>
        <v>5.0045543237910168</v>
      </c>
      <c r="BJ151" s="509">
        <f t="shared" si="67"/>
        <v>5.0045543237910168</v>
      </c>
      <c r="BK151" s="509">
        <f t="shared" si="67"/>
        <v>5.0045543237910168</v>
      </c>
      <c r="BL151" s="509">
        <f t="shared" si="67"/>
        <v>5.0045543237910168</v>
      </c>
      <c r="BM151" s="510">
        <f t="shared" si="67"/>
        <v>5.0045543237910168</v>
      </c>
      <c r="BN151" s="510">
        <f t="shared" si="67"/>
        <v>5.0045543237910168</v>
      </c>
      <c r="BO151" s="510">
        <f t="shared" si="67"/>
        <v>5.0045543237910168</v>
      </c>
      <c r="BP151" s="510">
        <f t="shared" si="67"/>
        <v>5.0045543237910168</v>
      </c>
      <c r="BQ151" s="510">
        <f t="shared" si="67"/>
        <v>5.0045543237910168</v>
      </c>
      <c r="BR151" s="510">
        <f t="shared" si="67"/>
        <v>5.0045543237910168</v>
      </c>
    </row>
    <row r="152" spans="1:70" s="2" customFormat="1">
      <c r="A152" s="446">
        <v>0</v>
      </c>
      <c r="B152" s="493" t="s">
        <v>441</v>
      </c>
      <c r="C152" s="491" t="s">
        <v>675</v>
      </c>
      <c r="D152" s="491" t="s">
        <v>445</v>
      </c>
      <c r="E152" s="501">
        <v>5.19</v>
      </c>
      <c r="F152" s="447">
        <f>E152*(1+EIA_AEO_OilForecast_2026!D$16)</f>
        <v>3.9742463002281125</v>
      </c>
      <c r="G152" s="447">
        <f>F152*(1+EIA_AEO_OilForecast_2026!E$16)</f>
        <v>4.5223900353476685</v>
      </c>
      <c r="H152" s="447">
        <f>G152*(1+EIA_AEO_OilForecast_2026!F$16)</f>
        <v>4.8462305495381033</v>
      </c>
      <c r="I152" s="447">
        <f>H152*(1+EIA_AEO_OilForecast_2026!G$16)</f>
        <v>5.0530138965272657</v>
      </c>
      <c r="J152" s="447">
        <f>I152*(1+EIA_AEO_OilForecast_2026!H$16)</f>
        <v>5.1876083045860977</v>
      </c>
      <c r="K152" s="447">
        <f>J152*(1+EIA_AEO_OilForecast_2026!I$16)</f>
        <v>5.1223354617638854</v>
      </c>
      <c r="L152" s="447">
        <f>K152*(1+EIA_AEO_OilForecast_2026!J$16)</f>
        <v>5.1761519544965946</v>
      </c>
      <c r="M152" s="447">
        <f>L152*(1+EIA_AEO_OilForecast_2026!K$16)</f>
        <v>5.2865699402942559</v>
      </c>
      <c r="N152" s="447">
        <f>M152*(1+EIA_AEO_OilForecast_2026!L$16)</f>
        <v>5.3888385398398171</v>
      </c>
      <c r="O152" s="447">
        <f>N152*(1+EIA_AEO_OilForecast_2026!M$16)</f>
        <v>5.4346303216692613</v>
      </c>
      <c r="P152" s="447">
        <f>O152*(1+EIA_AEO_OilForecast_2026!N$16)</f>
        <v>5.5088954039005618</v>
      </c>
      <c r="Q152" s="447">
        <f>P152*(1+EIA_AEO_OilForecast_2026!O$16)</f>
        <v>5.5877105388786816</v>
      </c>
      <c r="R152" s="447">
        <f>Q152*(1+EIA_AEO_OilForecast_2026!P$16)</f>
        <v>5.6551713743243983</v>
      </c>
      <c r="S152" s="447">
        <f>R152*(1+EIA_AEO_OilForecast_2026!Q$16)</f>
        <v>5.6916596665288424</v>
      </c>
      <c r="T152" s="447">
        <f>S152*(1+EIA_AEO_OilForecast_2026!R$16)</f>
        <v>5.7458462817348366</v>
      </c>
      <c r="U152" s="447">
        <f>T152*(1+EIA_AEO_OilForecast_2026!S$16)</f>
        <v>5.8191274245198272</v>
      </c>
      <c r="V152" s="447">
        <f>U152*(1+EIA_AEO_OilForecast_2026!T$16)</f>
        <v>5.8488923296697219</v>
      </c>
      <c r="W152" s="447">
        <f>V152*(1+EIA_AEO_OilForecast_2026!U$16)</f>
        <v>5.9181036388789998</v>
      </c>
      <c r="X152" s="447">
        <f>W152*(1+EIA_AEO_OilForecast_2026!V$16)</f>
        <v>5.9940529137938432</v>
      </c>
      <c r="Y152" s="447">
        <f>X152*(1+EIA_AEO_OilForecast_2026!W$16)</f>
        <v>6.1609111511829457</v>
      </c>
      <c r="Z152" s="447">
        <f>Y152*(1+EIA_AEO_OilForecast_2026!X$16)</f>
        <v>6.257292684320654</v>
      </c>
      <c r="AA152" s="447">
        <f>Z152*(1+EIA_AEO_OilForecast_2026!Y$16)</f>
        <v>6.3521547714977542</v>
      </c>
      <c r="AB152" s="447">
        <f>AA152*(1+EIA_AEO_OilForecast_2026!Z$16)</f>
        <v>6.4543163812711191</v>
      </c>
      <c r="AC152" s="447">
        <f>AB152*(1+EIA_AEO_OilForecast_2026!AA$16)</f>
        <v>6.5341877912973025</v>
      </c>
      <c r="AD152" s="447">
        <f>AC152*(1+EIA_AEO_OilForecast_2026!AB$16)</f>
        <v>6.6599069078141984</v>
      </c>
      <c r="AE152" s="511">
        <f t="shared" ref="AE152:AN161" si="68">$AD152</f>
        <v>6.6599069078141984</v>
      </c>
      <c r="AF152" s="511">
        <f t="shared" si="68"/>
        <v>6.6599069078141984</v>
      </c>
      <c r="AG152" s="511">
        <f t="shared" si="68"/>
        <v>6.6599069078141984</v>
      </c>
      <c r="AH152" s="511">
        <f t="shared" si="68"/>
        <v>6.6599069078141984</v>
      </c>
      <c r="AI152" s="511">
        <f t="shared" si="68"/>
        <v>6.6599069078141984</v>
      </c>
      <c r="AJ152" s="511">
        <f t="shared" si="68"/>
        <v>6.6599069078141984</v>
      </c>
      <c r="AK152" s="511">
        <f t="shared" si="68"/>
        <v>6.6599069078141984</v>
      </c>
      <c r="AL152" s="511">
        <f t="shared" si="68"/>
        <v>6.6599069078141984</v>
      </c>
      <c r="AM152" s="511">
        <f t="shared" si="68"/>
        <v>6.6599069078141984</v>
      </c>
      <c r="AN152" s="511">
        <f t="shared" si="68"/>
        <v>6.6599069078141984</v>
      </c>
      <c r="AO152" s="511">
        <f t="shared" ref="AO152:AX161" si="69">$AD152</f>
        <v>6.6599069078141984</v>
      </c>
      <c r="AP152" s="511">
        <f t="shared" si="69"/>
        <v>6.6599069078141984</v>
      </c>
      <c r="AQ152" s="511">
        <f t="shared" si="69"/>
        <v>6.6599069078141984</v>
      </c>
      <c r="AR152" s="511">
        <f t="shared" si="69"/>
        <v>6.6599069078141984</v>
      </c>
      <c r="AS152" s="511">
        <f t="shared" si="69"/>
        <v>6.6599069078141984</v>
      </c>
      <c r="AT152" s="511">
        <f t="shared" si="69"/>
        <v>6.6599069078141984</v>
      </c>
      <c r="AU152" s="511">
        <f t="shared" si="69"/>
        <v>6.6599069078141984</v>
      </c>
      <c r="AV152" s="511">
        <f t="shared" si="69"/>
        <v>6.6599069078141984</v>
      </c>
      <c r="AW152" s="511">
        <f t="shared" si="69"/>
        <v>6.6599069078141984</v>
      </c>
      <c r="AX152" s="511">
        <f t="shared" si="69"/>
        <v>6.6599069078141984</v>
      </c>
      <c r="AY152" s="511">
        <f t="shared" ref="AY152:BH161" si="70">$AD152</f>
        <v>6.6599069078141984</v>
      </c>
      <c r="AZ152" s="511">
        <f t="shared" si="70"/>
        <v>6.6599069078141984</v>
      </c>
      <c r="BA152" s="511">
        <f t="shared" si="70"/>
        <v>6.6599069078141984</v>
      </c>
      <c r="BB152" s="511">
        <f t="shared" si="70"/>
        <v>6.6599069078141984</v>
      </c>
      <c r="BC152" s="511">
        <f t="shared" si="70"/>
        <v>6.6599069078141984</v>
      </c>
      <c r="BD152" s="511">
        <f t="shared" si="70"/>
        <v>6.6599069078141984</v>
      </c>
      <c r="BE152" s="511">
        <f t="shared" si="70"/>
        <v>6.6599069078141984</v>
      </c>
      <c r="BF152" s="511">
        <f t="shared" si="70"/>
        <v>6.6599069078141984</v>
      </c>
      <c r="BG152" s="511">
        <f t="shared" si="70"/>
        <v>6.6599069078141984</v>
      </c>
      <c r="BH152" s="511">
        <f t="shared" si="70"/>
        <v>6.6599069078141984</v>
      </c>
      <c r="BI152" s="511">
        <f t="shared" ref="BI152:BR161" si="71">$AD152</f>
        <v>6.6599069078141984</v>
      </c>
      <c r="BJ152" s="511">
        <f t="shared" si="71"/>
        <v>6.6599069078141984</v>
      </c>
      <c r="BK152" s="511">
        <f t="shared" si="71"/>
        <v>6.6599069078141984</v>
      </c>
      <c r="BL152" s="511">
        <f t="shared" si="71"/>
        <v>6.6599069078141984</v>
      </c>
      <c r="BM152" s="512">
        <f t="shared" si="71"/>
        <v>6.6599069078141984</v>
      </c>
      <c r="BN152" s="512">
        <f t="shared" si="71"/>
        <v>6.6599069078141984</v>
      </c>
      <c r="BO152" s="512">
        <f t="shared" si="71"/>
        <v>6.6599069078141984</v>
      </c>
      <c r="BP152" s="512">
        <f t="shared" si="71"/>
        <v>6.6599069078141984</v>
      </c>
      <c r="BQ152" s="512">
        <f t="shared" si="71"/>
        <v>6.6599069078141984</v>
      </c>
      <c r="BR152" s="512">
        <f t="shared" si="71"/>
        <v>6.6599069078141984</v>
      </c>
    </row>
    <row r="153" spans="1:70" s="2" customFormat="1">
      <c r="A153" s="448">
        <v>0</v>
      </c>
      <c r="B153" s="494" t="s">
        <v>441</v>
      </c>
      <c r="C153" s="492" t="s">
        <v>676</v>
      </c>
      <c r="D153" s="492" t="s">
        <v>445</v>
      </c>
      <c r="E153" s="500">
        <v>4.9000000000000004</v>
      </c>
      <c r="F153" s="445">
        <f>E153*(1+EIA_AEO_OilForecast_2026!D$16)</f>
        <v>3.75217858788396</v>
      </c>
      <c r="G153" s="445">
        <f>F153*(1+EIA_AEO_OilForecast_2026!E$16)</f>
        <v>4.2696938676692824</v>
      </c>
      <c r="H153" s="445">
        <f>G153*(1+EIA_AEO_OilForecast_2026!F$16)</f>
        <v>4.575439247155435</v>
      </c>
      <c r="I153" s="445">
        <f>H153*(1+EIA_AEO_OilForecast_2026!G$16)</f>
        <v>4.7706682260084019</v>
      </c>
      <c r="J153" s="445">
        <f>I153*(1+EIA_AEO_OilForecast_2026!H$16)</f>
        <v>4.8977419445995922</v>
      </c>
      <c r="K153" s="445">
        <f>J153*(1+EIA_AEO_OilForecast_2026!I$16)</f>
        <v>4.8361163319158083</v>
      </c>
      <c r="L153" s="445">
        <f>K153*(1+EIA_AEO_OilForecast_2026!J$16)</f>
        <v>4.8869257373859956</v>
      </c>
      <c r="M153" s="445">
        <f>L153*(1+EIA_AEO_OilForecast_2026!K$16)</f>
        <v>4.9911739320697217</v>
      </c>
      <c r="N153" s="445">
        <f>M153*(1+EIA_AEO_OilForecast_2026!L$16)</f>
        <v>5.0877281011975155</v>
      </c>
      <c r="O153" s="445">
        <f>N153*(1+EIA_AEO_OilForecast_2026!M$16)</f>
        <v>5.1309611900152952</v>
      </c>
      <c r="P153" s="445">
        <f>O153*(1+EIA_AEO_OilForecast_2026!N$16)</f>
        <v>5.2010765855708581</v>
      </c>
      <c r="Q153" s="445">
        <f>P153*(1+EIA_AEO_OilForecast_2026!O$16)</f>
        <v>5.2754877920049212</v>
      </c>
      <c r="R153" s="445">
        <f>Q153*(1+EIA_AEO_OilForecast_2026!P$16)</f>
        <v>5.3391791395355588</v>
      </c>
      <c r="S153" s="445">
        <f>R153*(1+EIA_AEO_OilForecast_2026!Q$16)</f>
        <v>5.373628586896209</v>
      </c>
      <c r="T153" s="445">
        <f>S153*(1+EIA_AEO_OilForecast_2026!R$16)</f>
        <v>5.4247874336224848</v>
      </c>
      <c r="U153" s="445">
        <f>T153*(1+EIA_AEO_OilForecast_2026!S$16)</f>
        <v>5.4939738690071582</v>
      </c>
      <c r="V153" s="445">
        <f>U153*(1+EIA_AEO_OilForecast_2026!T$16)</f>
        <v>5.5220756099001225</v>
      </c>
      <c r="W153" s="445">
        <f>V153*(1+EIA_AEO_OilForecast_2026!U$16)</f>
        <v>5.5874196205215982</v>
      </c>
      <c r="X153" s="445">
        <f>W153*(1+EIA_AEO_OilForecast_2026!V$16)</f>
        <v>5.6591251016550723</v>
      </c>
      <c r="Y153" s="445">
        <f>X153*(1+EIA_AEO_OilForecast_2026!W$16)</f>
        <v>5.8166598537180016</v>
      </c>
      <c r="Z153" s="445">
        <f>Y153*(1+EIA_AEO_OilForecast_2026!X$16)</f>
        <v>5.9076559061986895</v>
      </c>
      <c r="AA153" s="445">
        <f>Z153*(1+EIA_AEO_OilForecast_2026!Y$16)</f>
        <v>5.9972174143235053</v>
      </c>
      <c r="AB153" s="445">
        <f>AA153*(1+EIA_AEO_OilForecast_2026!Z$16)</f>
        <v>6.0936705719130027</v>
      </c>
      <c r="AC153" s="445">
        <f>AB153*(1+EIA_AEO_OilForecast_2026!AA$16)</f>
        <v>6.1690790322460076</v>
      </c>
      <c r="AD153" s="445">
        <f>AC153*(1+EIA_AEO_OilForecast_2026!AB$16)</f>
        <v>6.2877733811733272</v>
      </c>
      <c r="AE153" s="509">
        <f t="shared" si="68"/>
        <v>6.2877733811733272</v>
      </c>
      <c r="AF153" s="509">
        <f t="shared" si="68"/>
        <v>6.2877733811733272</v>
      </c>
      <c r="AG153" s="509">
        <f t="shared" si="68"/>
        <v>6.2877733811733272</v>
      </c>
      <c r="AH153" s="509">
        <f t="shared" si="68"/>
        <v>6.2877733811733272</v>
      </c>
      <c r="AI153" s="509">
        <f t="shared" si="68"/>
        <v>6.2877733811733272</v>
      </c>
      <c r="AJ153" s="509">
        <f t="shared" si="68"/>
        <v>6.2877733811733272</v>
      </c>
      <c r="AK153" s="509">
        <f t="shared" si="68"/>
        <v>6.2877733811733272</v>
      </c>
      <c r="AL153" s="509">
        <f t="shared" si="68"/>
        <v>6.2877733811733272</v>
      </c>
      <c r="AM153" s="509">
        <f t="shared" si="68"/>
        <v>6.2877733811733272</v>
      </c>
      <c r="AN153" s="509">
        <f t="shared" si="68"/>
        <v>6.2877733811733272</v>
      </c>
      <c r="AO153" s="509">
        <f t="shared" si="69"/>
        <v>6.2877733811733272</v>
      </c>
      <c r="AP153" s="509">
        <f t="shared" si="69"/>
        <v>6.2877733811733272</v>
      </c>
      <c r="AQ153" s="509">
        <f t="shared" si="69"/>
        <v>6.2877733811733272</v>
      </c>
      <c r="AR153" s="509">
        <f t="shared" si="69"/>
        <v>6.2877733811733272</v>
      </c>
      <c r="AS153" s="509">
        <f t="shared" si="69"/>
        <v>6.2877733811733272</v>
      </c>
      <c r="AT153" s="509">
        <f t="shared" si="69"/>
        <v>6.2877733811733272</v>
      </c>
      <c r="AU153" s="509">
        <f t="shared" si="69"/>
        <v>6.2877733811733272</v>
      </c>
      <c r="AV153" s="509">
        <f t="shared" si="69"/>
        <v>6.2877733811733272</v>
      </c>
      <c r="AW153" s="509">
        <f t="shared" si="69"/>
        <v>6.2877733811733272</v>
      </c>
      <c r="AX153" s="509">
        <f t="shared" si="69"/>
        <v>6.2877733811733272</v>
      </c>
      <c r="AY153" s="509">
        <f t="shared" si="70"/>
        <v>6.2877733811733272</v>
      </c>
      <c r="AZ153" s="509">
        <f t="shared" si="70"/>
        <v>6.2877733811733272</v>
      </c>
      <c r="BA153" s="509">
        <f t="shared" si="70"/>
        <v>6.2877733811733272</v>
      </c>
      <c r="BB153" s="509">
        <f t="shared" si="70"/>
        <v>6.2877733811733272</v>
      </c>
      <c r="BC153" s="509">
        <f t="shared" si="70"/>
        <v>6.2877733811733272</v>
      </c>
      <c r="BD153" s="509">
        <f t="shared" si="70"/>
        <v>6.2877733811733272</v>
      </c>
      <c r="BE153" s="509">
        <f t="shared" si="70"/>
        <v>6.2877733811733272</v>
      </c>
      <c r="BF153" s="509">
        <f t="shared" si="70"/>
        <v>6.2877733811733272</v>
      </c>
      <c r="BG153" s="509">
        <f t="shared" si="70"/>
        <v>6.2877733811733272</v>
      </c>
      <c r="BH153" s="509">
        <f t="shared" si="70"/>
        <v>6.2877733811733272</v>
      </c>
      <c r="BI153" s="509">
        <f t="shared" si="71"/>
        <v>6.2877733811733272</v>
      </c>
      <c r="BJ153" s="509">
        <f t="shared" si="71"/>
        <v>6.2877733811733272</v>
      </c>
      <c r="BK153" s="509">
        <f t="shared" si="71"/>
        <v>6.2877733811733272</v>
      </c>
      <c r="BL153" s="509">
        <f t="shared" si="71"/>
        <v>6.2877733811733272</v>
      </c>
      <c r="BM153" s="510">
        <f t="shared" si="71"/>
        <v>6.2877733811733272</v>
      </c>
      <c r="BN153" s="510">
        <f t="shared" si="71"/>
        <v>6.2877733811733272</v>
      </c>
      <c r="BO153" s="510">
        <f t="shared" si="71"/>
        <v>6.2877733811733272</v>
      </c>
      <c r="BP153" s="510">
        <f t="shared" si="71"/>
        <v>6.2877733811733272</v>
      </c>
      <c r="BQ153" s="510">
        <f t="shared" si="71"/>
        <v>6.2877733811733272</v>
      </c>
      <c r="BR153" s="510">
        <f t="shared" si="71"/>
        <v>6.2877733811733272</v>
      </c>
    </row>
    <row r="154" spans="1:70" s="2" customFormat="1" ht="15">
      <c r="A154" s="446">
        <v>0</v>
      </c>
      <c r="B154" s="493" t="s">
        <v>441</v>
      </c>
      <c r="C154" s="491" t="s">
        <v>677</v>
      </c>
      <c r="D154" s="491" t="s">
        <v>445</v>
      </c>
      <c r="E154" s="664">
        <v>4.9800000000000004</v>
      </c>
      <c r="F154" s="665">
        <f>E154*(1+EIA_AEO_OilForecast_2026!D$16)</f>
        <v>3.8134386464616572</v>
      </c>
      <c r="G154" s="665">
        <f>F154*(1+EIA_AEO_OilForecast_2026!E$16)</f>
        <v>4.3394031553046997</v>
      </c>
      <c r="H154" s="665">
        <f>G154*(1+EIA_AEO_OilForecast_2026!F$16)</f>
        <v>4.6501402960885851</v>
      </c>
      <c r="I154" s="665">
        <f>H154*(1+EIA_AEO_OilForecast_2026!G$16)</f>
        <v>4.8485566868411922</v>
      </c>
      <c r="J154" s="665">
        <f>I154*(1+EIA_AEO_OilForecast_2026!H$16)</f>
        <v>4.9777050783889729</v>
      </c>
      <c r="K154" s="665">
        <f>J154*(1+EIA_AEO_OilForecast_2026!I$16)</f>
        <v>4.9150733332532086</v>
      </c>
      <c r="L154" s="665">
        <f>K154*(1+EIA_AEO_OilForecast_2026!J$16)</f>
        <v>4.9667122800371954</v>
      </c>
      <c r="M154" s="665">
        <f>L154*(1+EIA_AEO_OilForecast_2026!K$16)</f>
        <v>5.072662486062697</v>
      </c>
      <c r="N154" s="665">
        <f>M154*(1+EIA_AEO_OilForecast_2026!L$16)</f>
        <v>5.1707930497884957</v>
      </c>
      <c r="O154" s="665">
        <f>N154*(1+EIA_AEO_OilForecast_2026!M$16)</f>
        <v>5.2147319849543212</v>
      </c>
      <c r="P154" s="665">
        <f>O154*(1+EIA_AEO_OilForecast_2026!N$16)</f>
        <v>5.2859921216618124</v>
      </c>
      <c r="Q154" s="665">
        <f>P154*(1+EIA_AEO_OilForecast_2026!O$16)</f>
        <v>5.3616182049356151</v>
      </c>
      <c r="R154" s="665">
        <f>Q154*(1+EIA_AEO_OilForecast_2026!P$16)</f>
        <v>5.4263494112014472</v>
      </c>
      <c r="S154" s="665">
        <f>R154*(1+EIA_AEO_OilForecast_2026!Q$16)</f>
        <v>5.4613612985190061</v>
      </c>
      <c r="T154" s="665">
        <f>S154*(1+EIA_AEO_OilForecast_2026!R$16)</f>
        <v>5.5133553917224454</v>
      </c>
      <c r="U154" s="665">
        <f>T154*(1+EIA_AEO_OilForecast_2026!S$16)</f>
        <v>5.5836714015623787</v>
      </c>
      <c r="V154" s="665">
        <f>U154*(1+EIA_AEO_OilForecast_2026!T$16)</f>
        <v>5.6122319463882899</v>
      </c>
      <c r="W154" s="665">
        <f>V154*(1+EIA_AEO_OilForecast_2026!U$16)</f>
        <v>5.6786427979995047</v>
      </c>
      <c r="X154" s="665">
        <f>W154*(1+EIA_AEO_OilForecast_2026!V$16)</f>
        <v>5.7515189808657707</v>
      </c>
      <c r="Y154" s="665">
        <f>X154*(1+EIA_AEO_OilForecast_2026!W$16)</f>
        <v>5.9116257288807486</v>
      </c>
      <c r="Z154" s="665">
        <f>Y154*(1+EIA_AEO_OilForecast_2026!X$16)</f>
        <v>6.0041074311978564</v>
      </c>
      <c r="AA154" s="665">
        <f>Z154*(1+EIA_AEO_OilForecast_2026!Y$16)</f>
        <v>6.095131168026751</v>
      </c>
      <c r="AB154" s="665">
        <f>AA154*(1+EIA_AEO_OilForecast_2026!Z$16)</f>
        <v>6.1931590710462805</v>
      </c>
      <c r="AC154" s="665">
        <f>AB154*(1+EIA_AEO_OilForecast_2026!AA$16)</f>
        <v>6.2697986899153353</v>
      </c>
      <c r="AD154" s="665">
        <f>AC154*(1+EIA_AEO_OilForecast_2026!AB$16)</f>
        <v>6.3904309057639175</v>
      </c>
      <c r="AE154" s="511">
        <f t="shared" si="68"/>
        <v>6.3904309057639175</v>
      </c>
      <c r="AF154" s="511">
        <f t="shared" si="68"/>
        <v>6.3904309057639175</v>
      </c>
      <c r="AG154" s="511">
        <f t="shared" si="68"/>
        <v>6.3904309057639175</v>
      </c>
      <c r="AH154" s="511">
        <f t="shared" si="68"/>
        <v>6.3904309057639175</v>
      </c>
      <c r="AI154" s="511">
        <f t="shared" si="68"/>
        <v>6.3904309057639175</v>
      </c>
      <c r="AJ154" s="511">
        <f t="shared" si="68"/>
        <v>6.3904309057639175</v>
      </c>
      <c r="AK154" s="511">
        <f t="shared" si="68"/>
        <v>6.3904309057639175</v>
      </c>
      <c r="AL154" s="511">
        <f t="shared" si="68"/>
        <v>6.3904309057639175</v>
      </c>
      <c r="AM154" s="511">
        <f t="shared" si="68"/>
        <v>6.3904309057639175</v>
      </c>
      <c r="AN154" s="511">
        <f t="shared" si="68"/>
        <v>6.3904309057639175</v>
      </c>
      <c r="AO154" s="511">
        <f t="shared" si="69"/>
        <v>6.3904309057639175</v>
      </c>
      <c r="AP154" s="511">
        <f t="shared" si="69"/>
        <v>6.3904309057639175</v>
      </c>
      <c r="AQ154" s="511">
        <f t="shared" si="69"/>
        <v>6.3904309057639175</v>
      </c>
      <c r="AR154" s="511">
        <f t="shared" si="69"/>
        <v>6.3904309057639175</v>
      </c>
      <c r="AS154" s="511">
        <f t="shared" si="69"/>
        <v>6.3904309057639175</v>
      </c>
      <c r="AT154" s="511">
        <f t="shared" si="69"/>
        <v>6.3904309057639175</v>
      </c>
      <c r="AU154" s="511">
        <f t="shared" si="69"/>
        <v>6.3904309057639175</v>
      </c>
      <c r="AV154" s="511">
        <f t="shared" si="69"/>
        <v>6.3904309057639175</v>
      </c>
      <c r="AW154" s="511">
        <f t="shared" si="69"/>
        <v>6.3904309057639175</v>
      </c>
      <c r="AX154" s="511">
        <f t="shared" si="69"/>
        <v>6.3904309057639175</v>
      </c>
      <c r="AY154" s="511">
        <f t="shared" si="70"/>
        <v>6.3904309057639175</v>
      </c>
      <c r="AZ154" s="511">
        <f t="shared" si="70"/>
        <v>6.3904309057639175</v>
      </c>
      <c r="BA154" s="511">
        <f t="shared" si="70"/>
        <v>6.3904309057639175</v>
      </c>
      <c r="BB154" s="511">
        <f t="shared" si="70"/>
        <v>6.3904309057639175</v>
      </c>
      <c r="BC154" s="511">
        <f t="shared" si="70"/>
        <v>6.3904309057639175</v>
      </c>
      <c r="BD154" s="511">
        <f t="shared" si="70"/>
        <v>6.3904309057639175</v>
      </c>
      <c r="BE154" s="511">
        <f t="shared" si="70"/>
        <v>6.3904309057639175</v>
      </c>
      <c r="BF154" s="511">
        <f t="shared" si="70"/>
        <v>6.3904309057639175</v>
      </c>
      <c r="BG154" s="511">
        <f t="shared" si="70"/>
        <v>6.3904309057639175</v>
      </c>
      <c r="BH154" s="511">
        <f t="shared" si="70"/>
        <v>6.3904309057639175</v>
      </c>
      <c r="BI154" s="511">
        <f t="shared" si="71"/>
        <v>6.3904309057639175</v>
      </c>
      <c r="BJ154" s="511">
        <f t="shared" si="71"/>
        <v>6.3904309057639175</v>
      </c>
      <c r="BK154" s="511">
        <f t="shared" si="71"/>
        <v>6.3904309057639175</v>
      </c>
      <c r="BL154" s="511">
        <f t="shared" si="71"/>
        <v>6.3904309057639175</v>
      </c>
      <c r="BM154" s="512">
        <f t="shared" si="71"/>
        <v>6.3904309057639175</v>
      </c>
      <c r="BN154" s="512">
        <f t="shared" si="71"/>
        <v>6.3904309057639175</v>
      </c>
      <c r="BO154" s="512">
        <f t="shared" si="71"/>
        <v>6.3904309057639175</v>
      </c>
      <c r="BP154" s="512">
        <f t="shared" si="71"/>
        <v>6.3904309057639175</v>
      </c>
      <c r="BQ154" s="512">
        <f t="shared" si="71"/>
        <v>6.3904309057639175</v>
      </c>
      <c r="BR154" s="512">
        <f t="shared" si="71"/>
        <v>6.3904309057639175</v>
      </c>
    </row>
    <row r="155" spans="1:70" s="2" customFormat="1">
      <c r="A155" s="448">
        <v>0</v>
      </c>
      <c r="B155" s="494" t="s">
        <v>441</v>
      </c>
      <c r="C155" s="492" t="s">
        <v>678</v>
      </c>
      <c r="D155" s="492" t="s">
        <v>445</v>
      </c>
      <c r="E155" s="500">
        <v>3.89</v>
      </c>
      <c r="F155" s="445">
        <f>E155*(1+EIA_AEO_OilForecast_2026!D$16)</f>
        <v>2.9787703483405314</v>
      </c>
      <c r="G155" s="445">
        <f>F155*(1+EIA_AEO_OilForecast_2026!E$16)</f>
        <v>3.3896141112721447</v>
      </c>
      <c r="H155" s="445">
        <f>G155*(1+EIA_AEO_OilForecast_2026!F$16)</f>
        <v>3.6323385043744172</v>
      </c>
      <c r="I155" s="445">
        <f>H155*(1+EIA_AEO_OilForecast_2026!G$16)</f>
        <v>3.7873264079944255</v>
      </c>
      <c r="J155" s="445">
        <f>I155*(1+EIA_AEO_OilForecast_2026!H$16)</f>
        <v>3.8882073805086561</v>
      </c>
      <c r="K155" s="445">
        <f>J155*(1+EIA_AEO_OilForecast_2026!I$16)</f>
        <v>3.8392841900311212</v>
      </c>
      <c r="L155" s="445">
        <f>K155*(1+EIA_AEO_OilForecast_2026!J$16)</f>
        <v>3.8796206364145966</v>
      </c>
      <c r="M155" s="445">
        <f>L155*(1+EIA_AEO_OilForecast_2026!K$16)</f>
        <v>3.9623809379084118</v>
      </c>
      <c r="N155" s="445">
        <f>M155*(1+EIA_AEO_OilForecast_2026!L$16)</f>
        <v>4.0390331252363953</v>
      </c>
      <c r="O155" s="445">
        <f>N155*(1+EIA_AEO_OilForecast_2026!M$16)</f>
        <v>4.0733549039101025</v>
      </c>
      <c r="P155" s="445">
        <f>O155*(1+EIA_AEO_OilForecast_2026!N$16)</f>
        <v>4.1290179424225801</v>
      </c>
      <c r="Q155" s="445">
        <f>P155*(1+EIA_AEO_OilForecast_2026!O$16)</f>
        <v>4.1880913287549282</v>
      </c>
      <c r="R155" s="445">
        <f>Q155*(1+EIA_AEO_OilForecast_2026!P$16)</f>
        <v>4.2386544597537412</v>
      </c>
      <c r="S155" s="445">
        <f>R155*(1+EIA_AEO_OilForecast_2026!Q$16)</f>
        <v>4.2660031026584209</v>
      </c>
      <c r="T155" s="445">
        <f>S155*(1+EIA_AEO_OilForecast_2026!R$16)</f>
        <v>4.3066169626105051</v>
      </c>
      <c r="U155" s="445">
        <f>T155*(1+EIA_AEO_OilForecast_2026!S$16)</f>
        <v>4.3615425204975216</v>
      </c>
      <c r="V155" s="445">
        <f>U155*(1+EIA_AEO_OilForecast_2026!T$16)</f>
        <v>4.3838518617370381</v>
      </c>
      <c r="W155" s="445">
        <f>V155*(1+EIA_AEO_OilForecast_2026!U$16)</f>
        <v>4.4357270048630673</v>
      </c>
      <c r="X155" s="445">
        <f>W155*(1+EIA_AEO_OilForecast_2026!V$16)</f>
        <v>4.4926523766200503</v>
      </c>
      <c r="Y155" s="445">
        <f>X155*(1+EIA_AEO_OilForecast_2026!W$16)</f>
        <v>4.6177156797883763</v>
      </c>
      <c r="Z155" s="445">
        <f>Y155*(1+EIA_AEO_OilForecast_2026!X$16)</f>
        <v>4.6899554030842694</v>
      </c>
      <c r="AA155" s="445">
        <f>Z155*(1+EIA_AEO_OilForecast_2026!Y$16)</f>
        <v>4.7610562738200928</v>
      </c>
      <c r="AB155" s="445">
        <f>AA155*(1+EIA_AEO_OilForecast_2026!Z$16)</f>
        <v>4.8376282703554283</v>
      </c>
      <c r="AC155" s="445">
        <f>AB155*(1+EIA_AEO_OilForecast_2026!AA$16)</f>
        <v>4.8974933541708143</v>
      </c>
      <c r="AD155" s="445">
        <f>AC155*(1+EIA_AEO_OilForecast_2026!AB$16)</f>
        <v>4.9917221332171966</v>
      </c>
      <c r="AE155" s="509">
        <f t="shared" si="68"/>
        <v>4.9917221332171966</v>
      </c>
      <c r="AF155" s="509">
        <f t="shared" si="68"/>
        <v>4.9917221332171966</v>
      </c>
      <c r="AG155" s="509">
        <f t="shared" si="68"/>
        <v>4.9917221332171966</v>
      </c>
      <c r="AH155" s="509">
        <f t="shared" si="68"/>
        <v>4.9917221332171966</v>
      </c>
      <c r="AI155" s="509">
        <f t="shared" si="68"/>
        <v>4.9917221332171966</v>
      </c>
      <c r="AJ155" s="509">
        <f t="shared" si="68"/>
        <v>4.9917221332171966</v>
      </c>
      <c r="AK155" s="509">
        <f t="shared" si="68"/>
        <v>4.9917221332171966</v>
      </c>
      <c r="AL155" s="509">
        <f t="shared" si="68"/>
        <v>4.9917221332171966</v>
      </c>
      <c r="AM155" s="509">
        <f t="shared" si="68"/>
        <v>4.9917221332171966</v>
      </c>
      <c r="AN155" s="509">
        <f t="shared" si="68"/>
        <v>4.9917221332171966</v>
      </c>
      <c r="AO155" s="509">
        <f t="shared" si="69"/>
        <v>4.9917221332171966</v>
      </c>
      <c r="AP155" s="509">
        <f t="shared" si="69"/>
        <v>4.9917221332171966</v>
      </c>
      <c r="AQ155" s="509">
        <f t="shared" si="69"/>
        <v>4.9917221332171966</v>
      </c>
      <c r="AR155" s="509">
        <f t="shared" si="69"/>
        <v>4.9917221332171966</v>
      </c>
      <c r="AS155" s="509">
        <f t="shared" si="69"/>
        <v>4.9917221332171966</v>
      </c>
      <c r="AT155" s="509">
        <f t="shared" si="69"/>
        <v>4.9917221332171966</v>
      </c>
      <c r="AU155" s="509">
        <f t="shared" si="69"/>
        <v>4.9917221332171966</v>
      </c>
      <c r="AV155" s="509">
        <f t="shared" si="69"/>
        <v>4.9917221332171966</v>
      </c>
      <c r="AW155" s="509">
        <f t="shared" si="69"/>
        <v>4.9917221332171966</v>
      </c>
      <c r="AX155" s="509">
        <f t="shared" si="69"/>
        <v>4.9917221332171966</v>
      </c>
      <c r="AY155" s="509">
        <f t="shared" si="70"/>
        <v>4.9917221332171966</v>
      </c>
      <c r="AZ155" s="509">
        <f t="shared" si="70"/>
        <v>4.9917221332171966</v>
      </c>
      <c r="BA155" s="509">
        <f t="shared" si="70"/>
        <v>4.9917221332171966</v>
      </c>
      <c r="BB155" s="509">
        <f t="shared" si="70"/>
        <v>4.9917221332171966</v>
      </c>
      <c r="BC155" s="509">
        <f t="shared" si="70"/>
        <v>4.9917221332171966</v>
      </c>
      <c r="BD155" s="509">
        <f t="shared" si="70"/>
        <v>4.9917221332171966</v>
      </c>
      <c r="BE155" s="509">
        <f t="shared" si="70"/>
        <v>4.9917221332171966</v>
      </c>
      <c r="BF155" s="509">
        <f t="shared" si="70"/>
        <v>4.9917221332171966</v>
      </c>
      <c r="BG155" s="509">
        <f t="shared" si="70"/>
        <v>4.9917221332171966</v>
      </c>
      <c r="BH155" s="509">
        <f t="shared" si="70"/>
        <v>4.9917221332171966</v>
      </c>
      <c r="BI155" s="509">
        <f t="shared" si="71"/>
        <v>4.9917221332171966</v>
      </c>
      <c r="BJ155" s="509">
        <f t="shared" si="71"/>
        <v>4.9917221332171966</v>
      </c>
      <c r="BK155" s="509">
        <f t="shared" si="71"/>
        <v>4.9917221332171966</v>
      </c>
      <c r="BL155" s="509">
        <f t="shared" si="71"/>
        <v>4.9917221332171966</v>
      </c>
      <c r="BM155" s="510">
        <f t="shared" si="71"/>
        <v>4.9917221332171966</v>
      </c>
      <c r="BN155" s="510">
        <f t="shared" si="71"/>
        <v>4.9917221332171966</v>
      </c>
      <c r="BO155" s="510">
        <f t="shared" si="71"/>
        <v>4.9917221332171966</v>
      </c>
      <c r="BP155" s="510">
        <f t="shared" si="71"/>
        <v>4.9917221332171966</v>
      </c>
      <c r="BQ155" s="510">
        <f t="shared" si="71"/>
        <v>4.9917221332171966</v>
      </c>
      <c r="BR155" s="510">
        <f t="shared" si="71"/>
        <v>4.9917221332171966</v>
      </c>
    </row>
    <row r="156" spans="1:70" s="2" customFormat="1">
      <c r="A156" s="446">
        <v>0</v>
      </c>
      <c r="B156" s="493" t="s">
        <v>441</v>
      </c>
      <c r="C156" s="491" t="s">
        <v>679</v>
      </c>
      <c r="D156" s="491" t="s">
        <v>445</v>
      </c>
      <c r="E156" s="501">
        <v>4.88</v>
      </c>
      <c r="F156" s="447">
        <f>E156*(1+EIA_AEO_OilForecast_2026!D$16)</f>
        <v>3.7368635732395354</v>
      </c>
      <c r="G156" s="447">
        <f>F156*(1+EIA_AEO_OilForecast_2026!E$16)</f>
        <v>4.2522665457604285</v>
      </c>
      <c r="H156" s="447">
        <f>G156*(1+EIA_AEO_OilForecast_2026!F$16)</f>
        <v>4.5567639849221484</v>
      </c>
      <c r="I156" s="447">
        <f>H156*(1+EIA_AEO_OilForecast_2026!G$16)</f>
        <v>4.7511961108002048</v>
      </c>
      <c r="J156" s="447">
        <f>I156*(1+EIA_AEO_OilForecast_2026!H$16)</f>
        <v>4.8777511611522471</v>
      </c>
      <c r="K156" s="447">
        <f>J156*(1+EIA_AEO_OilForecast_2026!I$16)</f>
        <v>4.8163770815814582</v>
      </c>
      <c r="L156" s="447">
        <f>K156*(1+EIA_AEO_OilForecast_2026!J$16)</f>
        <v>4.8669791017231958</v>
      </c>
      <c r="M156" s="447">
        <f>L156*(1+EIA_AEO_OilForecast_2026!K$16)</f>
        <v>4.9708017935714786</v>
      </c>
      <c r="N156" s="447">
        <f>M156*(1+EIA_AEO_OilForecast_2026!L$16)</f>
        <v>5.0669618640497713</v>
      </c>
      <c r="O156" s="447">
        <f>N156*(1+EIA_AEO_OilForecast_2026!M$16)</f>
        <v>5.11001849128054</v>
      </c>
      <c r="P156" s="447">
        <f>O156*(1+EIA_AEO_OilForecast_2026!N$16)</f>
        <v>5.1798477015481215</v>
      </c>
      <c r="Q156" s="447">
        <f>P156*(1+EIA_AEO_OilForecast_2026!O$16)</f>
        <v>5.2539551887722498</v>
      </c>
      <c r="R156" s="447">
        <f>Q156*(1+EIA_AEO_OilForecast_2026!P$16)</f>
        <v>5.3173865716190889</v>
      </c>
      <c r="S156" s="447">
        <f>R156*(1+EIA_AEO_OilForecast_2026!Q$16)</f>
        <v>5.351695408990512</v>
      </c>
      <c r="T156" s="447">
        <f>S156*(1+EIA_AEO_OilForecast_2026!R$16)</f>
        <v>5.4026454440974971</v>
      </c>
      <c r="U156" s="447">
        <f>T156*(1+EIA_AEO_OilForecast_2026!S$16)</f>
        <v>5.4715494858683549</v>
      </c>
      <c r="V156" s="447">
        <f>U156*(1+EIA_AEO_OilForecast_2026!T$16)</f>
        <v>5.4995365257780833</v>
      </c>
      <c r="W156" s="447">
        <f>V156*(1+EIA_AEO_OilForecast_2026!U$16)</f>
        <v>5.564613826152125</v>
      </c>
      <c r="X156" s="447">
        <f>W156*(1+EIA_AEO_OilForecast_2026!V$16)</f>
        <v>5.6360266318524017</v>
      </c>
      <c r="Y156" s="447">
        <f>X156*(1+EIA_AEO_OilForecast_2026!W$16)</f>
        <v>5.7929183849273196</v>
      </c>
      <c r="Z156" s="447">
        <f>Y156*(1+EIA_AEO_OilForecast_2026!X$16)</f>
        <v>5.8835430249489029</v>
      </c>
      <c r="AA156" s="447">
        <f>Z156*(1+EIA_AEO_OilForecast_2026!Y$16)</f>
        <v>5.9727389758976992</v>
      </c>
      <c r="AB156" s="447">
        <f>AA156*(1+EIA_AEO_OilForecast_2026!Z$16)</f>
        <v>6.0687984471296881</v>
      </c>
      <c r="AC156" s="447">
        <f>AB156*(1+EIA_AEO_OilForecast_2026!AA$16)</f>
        <v>6.1438991178286813</v>
      </c>
      <c r="AD156" s="447">
        <f>AC156*(1+EIA_AEO_OilForecast_2026!AB$16)</f>
        <v>6.2621090000256849</v>
      </c>
      <c r="AE156" s="511">
        <f t="shared" si="68"/>
        <v>6.2621090000256849</v>
      </c>
      <c r="AF156" s="511">
        <f t="shared" si="68"/>
        <v>6.2621090000256849</v>
      </c>
      <c r="AG156" s="511">
        <f t="shared" si="68"/>
        <v>6.2621090000256849</v>
      </c>
      <c r="AH156" s="511">
        <f t="shared" si="68"/>
        <v>6.2621090000256849</v>
      </c>
      <c r="AI156" s="511">
        <f t="shared" si="68"/>
        <v>6.2621090000256849</v>
      </c>
      <c r="AJ156" s="511">
        <f t="shared" si="68"/>
        <v>6.2621090000256849</v>
      </c>
      <c r="AK156" s="511">
        <f t="shared" si="68"/>
        <v>6.2621090000256849</v>
      </c>
      <c r="AL156" s="511">
        <f t="shared" si="68"/>
        <v>6.2621090000256849</v>
      </c>
      <c r="AM156" s="511">
        <f t="shared" si="68"/>
        <v>6.2621090000256849</v>
      </c>
      <c r="AN156" s="511">
        <f t="shared" si="68"/>
        <v>6.2621090000256849</v>
      </c>
      <c r="AO156" s="511">
        <f t="shared" si="69"/>
        <v>6.2621090000256849</v>
      </c>
      <c r="AP156" s="511">
        <f t="shared" si="69"/>
        <v>6.2621090000256849</v>
      </c>
      <c r="AQ156" s="511">
        <f t="shared" si="69"/>
        <v>6.2621090000256849</v>
      </c>
      <c r="AR156" s="511">
        <f t="shared" si="69"/>
        <v>6.2621090000256849</v>
      </c>
      <c r="AS156" s="511">
        <f t="shared" si="69"/>
        <v>6.2621090000256849</v>
      </c>
      <c r="AT156" s="511">
        <f t="shared" si="69"/>
        <v>6.2621090000256849</v>
      </c>
      <c r="AU156" s="511">
        <f t="shared" si="69"/>
        <v>6.2621090000256849</v>
      </c>
      <c r="AV156" s="511">
        <f t="shared" si="69"/>
        <v>6.2621090000256849</v>
      </c>
      <c r="AW156" s="511">
        <f t="shared" si="69"/>
        <v>6.2621090000256849</v>
      </c>
      <c r="AX156" s="511">
        <f t="shared" si="69"/>
        <v>6.2621090000256849</v>
      </c>
      <c r="AY156" s="511">
        <f t="shared" si="70"/>
        <v>6.2621090000256849</v>
      </c>
      <c r="AZ156" s="511">
        <f t="shared" si="70"/>
        <v>6.2621090000256849</v>
      </c>
      <c r="BA156" s="511">
        <f t="shared" si="70"/>
        <v>6.2621090000256849</v>
      </c>
      <c r="BB156" s="511">
        <f t="shared" si="70"/>
        <v>6.2621090000256849</v>
      </c>
      <c r="BC156" s="511">
        <f t="shared" si="70"/>
        <v>6.2621090000256849</v>
      </c>
      <c r="BD156" s="511">
        <f t="shared" si="70"/>
        <v>6.2621090000256849</v>
      </c>
      <c r="BE156" s="511">
        <f t="shared" si="70"/>
        <v>6.2621090000256849</v>
      </c>
      <c r="BF156" s="511">
        <f t="shared" si="70"/>
        <v>6.2621090000256849</v>
      </c>
      <c r="BG156" s="511">
        <f t="shared" si="70"/>
        <v>6.2621090000256849</v>
      </c>
      <c r="BH156" s="511">
        <f t="shared" si="70"/>
        <v>6.2621090000256849</v>
      </c>
      <c r="BI156" s="511">
        <f t="shared" si="71"/>
        <v>6.2621090000256849</v>
      </c>
      <c r="BJ156" s="511">
        <f t="shared" si="71"/>
        <v>6.2621090000256849</v>
      </c>
      <c r="BK156" s="511">
        <f t="shared" si="71"/>
        <v>6.2621090000256849</v>
      </c>
      <c r="BL156" s="511">
        <f t="shared" si="71"/>
        <v>6.2621090000256849</v>
      </c>
      <c r="BM156" s="512">
        <f t="shared" si="71"/>
        <v>6.2621090000256849</v>
      </c>
      <c r="BN156" s="512">
        <f t="shared" si="71"/>
        <v>6.2621090000256849</v>
      </c>
      <c r="BO156" s="512">
        <f t="shared" si="71"/>
        <v>6.2621090000256849</v>
      </c>
      <c r="BP156" s="512">
        <f t="shared" si="71"/>
        <v>6.2621090000256849</v>
      </c>
      <c r="BQ156" s="512">
        <f t="shared" si="71"/>
        <v>6.2621090000256849</v>
      </c>
      <c r="BR156" s="512">
        <f t="shared" si="71"/>
        <v>6.2621090000256849</v>
      </c>
    </row>
    <row r="157" spans="1:70" s="2" customFormat="1" ht="15">
      <c r="A157" s="448">
        <v>0</v>
      </c>
      <c r="B157" s="494" t="s">
        <v>441</v>
      </c>
      <c r="C157" s="492" t="s">
        <v>680</v>
      </c>
      <c r="D157" s="492" t="s">
        <v>445</v>
      </c>
      <c r="E157" s="666">
        <v>4.5</v>
      </c>
      <c r="F157" s="667">
        <f>E157*(1+EIA_AEO_OilForecast_2026!D$16)</f>
        <v>3.4458782949954729</v>
      </c>
      <c r="G157" s="667">
        <f>F157*(1+EIA_AEO_OilForecast_2026!E$16)</f>
        <v>3.9211474294921977</v>
      </c>
      <c r="H157" s="667">
        <f>G157*(1+EIA_AEO_OilForecast_2026!F$16)</f>
        <v>4.2019340024896845</v>
      </c>
      <c r="I157" s="667">
        <f>H157*(1+EIA_AEO_OilForecast_2026!G$16)</f>
        <v>4.3812259218444503</v>
      </c>
      <c r="J157" s="667">
        <f>I157*(1+EIA_AEO_OilForecast_2026!H$16)</f>
        <v>4.4979262756526861</v>
      </c>
      <c r="K157" s="667">
        <f>J157*(1+EIA_AEO_OilForecast_2026!I$16)</f>
        <v>4.4413313252288029</v>
      </c>
      <c r="L157" s="667">
        <f>K157*(1+EIA_AEO_OilForecast_2026!J$16)</f>
        <v>4.4879930241299952</v>
      </c>
      <c r="M157" s="667">
        <f>L157*(1+EIA_AEO_OilForecast_2026!K$16)</f>
        <v>4.5837311621048462</v>
      </c>
      <c r="N157" s="667">
        <f>M157*(1+EIA_AEO_OilForecast_2026!L$16)</f>
        <v>4.6724033582426161</v>
      </c>
      <c r="O157" s="667">
        <f>N157*(1+EIA_AEO_OilForecast_2026!M$16)</f>
        <v>4.7121072153201693</v>
      </c>
      <c r="P157" s="667">
        <f>O157*(1+EIA_AEO_OilForecast_2026!N$16)</f>
        <v>4.7764989051160951</v>
      </c>
      <c r="Q157" s="667">
        <f>P157*(1+EIA_AEO_OilForecast_2026!O$16)</f>
        <v>4.8448357273514588</v>
      </c>
      <c r="R157" s="667">
        <f>Q157*(1+EIA_AEO_OilForecast_2026!P$16)</f>
        <v>4.9033277812061264</v>
      </c>
      <c r="S157" s="667">
        <f>R157*(1+EIA_AEO_OilForecast_2026!Q$16)</f>
        <v>4.9349650287822335</v>
      </c>
      <c r="T157" s="667">
        <f>S157*(1+EIA_AEO_OilForecast_2026!R$16)</f>
        <v>4.981947643122691</v>
      </c>
      <c r="U157" s="667">
        <f>T157*(1+EIA_AEO_OilForecast_2026!S$16)</f>
        <v>5.0454862062310646</v>
      </c>
      <c r="V157" s="667">
        <f>U157*(1+EIA_AEO_OilForecast_2026!T$16)</f>
        <v>5.0712939274592976</v>
      </c>
      <c r="W157" s="667">
        <f>V157*(1+EIA_AEO_OilForecast_2026!U$16)</f>
        <v>5.1313037331320821</v>
      </c>
      <c r="X157" s="667">
        <f>W157*(1+EIA_AEO_OilForecast_2026!V$16)</f>
        <v>5.1971557056015989</v>
      </c>
      <c r="Y157" s="667">
        <f>X157*(1+EIA_AEO_OilForecast_2026!W$16)</f>
        <v>5.3418304779042893</v>
      </c>
      <c r="Z157" s="667">
        <f>Y157*(1+EIA_AEO_OilForecast_2026!X$16)</f>
        <v>5.4253982812028809</v>
      </c>
      <c r="AA157" s="667">
        <f>Z157*(1+EIA_AEO_OilForecast_2026!Y$16)</f>
        <v>5.5076486458073033</v>
      </c>
      <c r="AB157" s="667">
        <f>AA157*(1+EIA_AEO_OilForecast_2026!Z$16)</f>
        <v>5.5962280762466374</v>
      </c>
      <c r="AC157" s="667">
        <f>AB157*(1+EIA_AEO_OilForecast_2026!AA$16)</f>
        <v>5.6654807438993977</v>
      </c>
      <c r="AD157" s="667">
        <f>AC157*(1+EIA_AEO_OilForecast_2026!AB$16)</f>
        <v>5.774485758220405</v>
      </c>
      <c r="AE157" s="509">
        <f t="shared" si="68"/>
        <v>5.774485758220405</v>
      </c>
      <c r="AF157" s="509">
        <f t="shared" si="68"/>
        <v>5.774485758220405</v>
      </c>
      <c r="AG157" s="509">
        <f t="shared" si="68"/>
        <v>5.774485758220405</v>
      </c>
      <c r="AH157" s="509">
        <f t="shared" si="68"/>
        <v>5.774485758220405</v>
      </c>
      <c r="AI157" s="509">
        <f t="shared" si="68"/>
        <v>5.774485758220405</v>
      </c>
      <c r="AJ157" s="509">
        <f t="shared" si="68"/>
        <v>5.774485758220405</v>
      </c>
      <c r="AK157" s="509">
        <f t="shared" si="68"/>
        <v>5.774485758220405</v>
      </c>
      <c r="AL157" s="509">
        <f t="shared" si="68"/>
        <v>5.774485758220405</v>
      </c>
      <c r="AM157" s="509">
        <f t="shared" si="68"/>
        <v>5.774485758220405</v>
      </c>
      <c r="AN157" s="509">
        <f t="shared" si="68"/>
        <v>5.774485758220405</v>
      </c>
      <c r="AO157" s="509">
        <f t="shared" si="69"/>
        <v>5.774485758220405</v>
      </c>
      <c r="AP157" s="509">
        <f t="shared" si="69"/>
        <v>5.774485758220405</v>
      </c>
      <c r="AQ157" s="509">
        <f t="shared" si="69"/>
        <v>5.774485758220405</v>
      </c>
      <c r="AR157" s="509">
        <f t="shared" si="69"/>
        <v>5.774485758220405</v>
      </c>
      <c r="AS157" s="509">
        <f t="shared" si="69"/>
        <v>5.774485758220405</v>
      </c>
      <c r="AT157" s="509">
        <f t="shared" si="69"/>
        <v>5.774485758220405</v>
      </c>
      <c r="AU157" s="509">
        <f t="shared" si="69"/>
        <v>5.774485758220405</v>
      </c>
      <c r="AV157" s="509">
        <f t="shared" si="69"/>
        <v>5.774485758220405</v>
      </c>
      <c r="AW157" s="509">
        <f t="shared" si="69"/>
        <v>5.774485758220405</v>
      </c>
      <c r="AX157" s="509">
        <f t="shared" si="69"/>
        <v>5.774485758220405</v>
      </c>
      <c r="AY157" s="509">
        <f t="shared" si="70"/>
        <v>5.774485758220405</v>
      </c>
      <c r="AZ157" s="509">
        <f t="shared" si="70"/>
        <v>5.774485758220405</v>
      </c>
      <c r="BA157" s="509">
        <f t="shared" si="70"/>
        <v>5.774485758220405</v>
      </c>
      <c r="BB157" s="509">
        <f t="shared" si="70"/>
        <v>5.774485758220405</v>
      </c>
      <c r="BC157" s="509">
        <f t="shared" si="70"/>
        <v>5.774485758220405</v>
      </c>
      <c r="BD157" s="509">
        <f t="shared" si="70"/>
        <v>5.774485758220405</v>
      </c>
      <c r="BE157" s="509">
        <f t="shared" si="70"/>
        <v>5.774485758220405</v>
      </c>
      <c r="BF157" s="509">
        <f t="shared" si="70"/>
        <v>5.774485758220405</v>
      </c>
      <c r="BG157" s="509">
        <f t="shared" si="70"/>
        <v>5.774485758220405</v>
      </c>
      <c r="BH157" s="509">
        <f t="shared" si="70"/>
        <v>5.774485758220405</v>
      </c>
      <c r="BI157" s="509">
        <f t="shared" si="71"/>
        <v>5.774485758220405</v>
      </c>
      <c r="BJ157" s="509">
        <f t="shared" si="71"/>
        <v>5.774485758220405</v>
      </c>
      <c r="BK157" s="509">
        <f t="shared" si="71"/>
        <v>5.774485758220405</v>
      </c>
      <c r="BL157" s="509">
        <f t="shared" si="71"/>
        <v>5.774485758220405</v>
      </c>
      <c r="BM157" s="510">
        <f t="shared" si="71"/>
        <v>5.774485758220405</v>
      </c>
      <c r="BN157" s="510">
        <f t="shared" si="71"/>
        <v>5.774485758220405</v>
      </c>
      <c r="BO157" s="510">
        <f t="shared" si="71"/>
        <v>5.774485758220405</v>
      </c>
      <c r="BP157" s="510">
        <f t="shared" si="71"/>
        <v>5.774485758220405</v>
      </c>
      <c r="BQ157" s="510">
        <f t="shared" si="71"/>
        <v>5.774485758220405</v>
      </c>
      <c r="BR157" s="510">
        <f t="shared" si="71"/>
        <v>5.774485758220405</v>
      </c>
    </row>
    <row r="158" spans="1:70" s="2" customFormat="1">
      <c r="A158" s="446">
        <v>0</v>
      </c>
      <c r="B158" s="493" t="s">
        <v>441</v>
      </c>
      <c r="C158" s="491" t="s">
        <v>681</v>
      </c>
      <c r="D158" s="491" t="s">
        <v>445</v>
      </c>
      <c r="E158" s="501">
        <v>8.9600000000000009</v>
      </c>
      <c r="F158" s="447">
        <f>E158*(1+EIA_AEO_OilForecast_2026!D$16)</f>
        <v>6.8611265607020986</v>
      </c>
      <c r="G158" s="447">
        <f>F158*(1+EIA_AEO_OilForecast_2026!E$16)</f>
        <v>7.8074402151666886</v>
      </c>
      <c r="H158" s="447">
        <f>G158*(1+EIA_AEO_OilForecast_2026!F$16)</f>
        <v>8.3665174805127958</v>
      </c>
      <c r="I158" s="447">
        <f>H158*(1+EIA_AEO_OilForecast_2026!G$16)</f>
        <v>8.7235076132725062</v>
      </c>
      <c r="J158" s="447">
        <f>I158*(1+EIA_AEO_OilForecast_2026!H$16)</f>
        <v>8.9558709844106819</v>
      </c>
      <c r="K158" s="447">
        <f>J158*(1+EIA_AEO_OilForecast_2026!I$16)</f>
        <v>8.8431841497889057</v>
      </c>
      <c r="L158" s="447">
        <f>K158*(1+EIA_AEO_OilForecast_2026!J$16)</f>
        <v>8.936092776934391</v>
      </c>
      <c r="M158" s="447">
        <f>L158*(1+EIA_AEO_OilForecast_2026!K$16)</f>
        <v>9.1267180472132043</v>
      </c>
      <c r="N158" s="447">
        <f>M158*(1+EIA_AEO_OilForecast_2026!L$16)</f>
        <v>9.3032742421897421</v>
      </c>
      <c r="O158" s="447">
        <f>N158*(1+EIA_AEO_OilForecast_2026!M$16)</f>
        <v>9.3823290331708247</v>
      </c>
      <c r="P158" s="447">
        <f>O158*(1+EIA_AEO_OilForecast_2026!N$16)</f>
        <v>9.5105400421867117</v>
      </c>
      <c r="Q158" s="447">
        <f>P158*(1+EIA_AEO_OilForecast_2026!O$16)</f>
        <v>9.6466062482375694</v>
      </c>
      <c r="R158" s="447">
        <f>Q158*(1+EIA_AEO_OilForecast_2026!P$16)</f>
        <v>9.7630704265793078</v>
      </c>
      <c r="S158" s="447">
        <f>R158*(1+EIA_AEO_OilForecast_2026!Q$16)</f>
        <v>9.8260637017530694</v>
      </c>
      <c r="T158" s="447">
        <f>S158*(1+EIA_AEO_OilForecast_2026!R$16)</f>
        <v>9.9196113071954031</v>
      </c>
      <c r="U158" s="447">
        <f>T158*(1+EIA_AEO_OilForecast_2026!S$16)</f>
        <v>10.046123646184519</v>
      </c>
      <c r="V158" s="447">
        <f>U158*(1+EIA_AEO_OilForecast_2026!T$16)</f>
        <v>10.097509686674512</v>
      </c>
      <c r="W158" s="447">
        <f>V158*(1+EIA_AEO_OilForecast_2026!U$16)</f>
        <v>10.216995877525211</v>
      </c>
      <c r="X158" s="447">
        <f>W158*(1+EIA_AEO_OilForecast_2026!V$16)</f>
        <v>10.348114471597849</v>
      </c>
      <c r="Y158" s="447">
        <f>X158*(1+EIA_AEO_OilForecast_2026!W$16)</f>
        <v>10.636178018227206</v>
      </c>
      <c r="Z158" s="447">
        <f>Y158*(1+EIA_AEO_OilForecast_2026!X$16)</f>
        <v>10.802570799906178</v>
      </c>
      <c r="AA158" s="447">
        <f>Z158*(1+EIA_AEO_OilForecast_2026!Y$16)</f>
        <v>10.966340414762984</v>
      </c>
      <c r="AB158" s="447">
        <f>AA158*(1+EIA_AEO_OilForecast_2026!Z$16)</f>
        <v>11.142711902926635</v>
      </c>
      <c r="AC158" s="447">
        <f>AB158*(1+EIA_AEO_OilForecast_2026!AA$16)</f>
        <v>11.28060165896413</v>
      </c>
      <c r="AD158" s="447">
        <f>AC158*(1+EIA_AEO_OilForecast_2026!AB$16)</f>
        <v>11.497642754145515</v>
      </c>
      <c r="AE158" s="511">
        <f t="shared" si="68"/>
        <v>11.497642754145515</v>
      </c>
      <c r="AF158" s="511">
        <f t="shared" si="68"/>
        <v>11.497642754145515</v>
      </c>
      <c r="AG158" s="511">
        <f t="shared" si="68"/>
        <v>11.497642754145515</v>
      </c>
      <c r="AH158" s="511">
        <f t="shared" si="68"/>
        <v>11.497642754145515</v>
      </c>
      <c r="AI158" s="511">
        <f t="shared" si="68"/>
        <v>11.497642754145515</v>
      </c>
      <c r="AJ158" s="511">
        <f t="shared" si="68"/>
        <v>11.497642754145515</v>
      </c>
      <c r="AK158" s="511">
        <f t="shared" si="68"/>
        <v>11.497642754145515</v>
      </c>
      <c r="AL158" s="511">
        <f t="shared" si="68"/>
        <v>11.497642754145515</v>
      </c>
      <c r="AM158" s="511">
        <f t="shared" si="68"/>
        <v>11.497642754145515</v>
      </c>
      <c r="AN158" s="511">
        <f t="shared" si="68"/>
        <v>11.497642754145515</v>
      </c>
      <c r="AO158" s="511">
        <f t="shared" si="69"/>
        <v>11.497642754145515</v>
      </c>
      <c r="AP158" s="511">
        <f t="shared" si="69"/>
        <v>11.497642754145515</v>
      </c>
      <c r="AQ158" s="511">
        <f t="shared" si="69"/>
        <v>11.497642754145515</v>
      </c>
      <c r="AR158" s="511">
        <f t="shared" si="69"/>
        <v>11.497642754145515</v>
      </c>
      <c r="AS158" s="511">
        <f t="shared" si="69"/>
        <v>11.497642754145515</v>
      </c>
      <c r="AT158" s="511">
        <f t="shared" si="69"/>
        <v>11.497642754145515</v>
      </c>
      <c r="AU158" s="511">
        <f t="shared" si="69"/>
        <v>11.497642754145515</v>
      </c>
      <c r="AV158" s="511">
        <f t="shared" si="69"/>
        <v>11.497642754145515</v>
      </c>
      <c r="AW158" s="511">
        <f t="shared" si="69"/>
        <v>11.497642754145515</v>
      </c>
      <c r="AX158" s="511">
        <f t="shared" si="69"/>
        <v>11.497642754145515</v>
      </c>
      <c r="AY158" s="511">
        <f t="shared" si="70"/>
        <v>11.497642754145515</v>
      </c>
      <c r="AZ158" s="511">
        <f t="shared" si="70"/>
        <v>11.497642754145515</v>
      </c>
      <c r="BA158" s="511">
        <f t="shared" si="70"/>
        <v>11.497642754145515</v>
      </c>
      <c r="BB158" s="511">
        <f t="shared" si="70"/>
        <v>11.497642754145515</v>
      </c>
      <c r="BC158" s="511">
        <f t="shared" si="70"/>
        <v>11.497642754145515</v>
      </c>
      <c r="BD158" s="511">
        <f t="shared" si="70"/>
        <v>11.497642754145515</v>
      </c>
      <c r="BE158" s="511">
        <f t="shared" si="70"/>
        <v>11.497642754145515</v>
      </c>
      <c r="BF158" s="511">
        <f t="shared" si="70"/>
        <v>11.497642754145515</v>
      </c>
      <c r="BG158" s="511">
        <f t="shared" si="70"/>
        <v>11.497642754145515</v>
      </c>
      <c r="BH158" s="511">
        <f t="shared" si="70"/>
        <v>11.497642754145515</v>
      </c>
      <c r="BI158" s="511">
        <f t="shared" si="71"/>
        <v>11.497642754145515</v>
      </c>
      <c r="BJ158" s="511">
        <f t="shared" si="71"/>
        <v>11.497642754145515</v>
      </c>
      <c r="BK158" s="511">
        <f t="shared" si="71"/>
        <v>11.497642754145515</v>
      </c>
      <c r="BL158" s="511">
        <f t="shared" si="71"/>
        <v>11.497642754145515</v>
      </c>
      <c r="BM158" s="512">
        <f t="shared" si="71"/>
        <v>11.497642754145515</v>
      </c>
      <c r="BN158" s="512">
        <f t="shared" si="71"/>
        <v>11.497642754145515</v>
      </c>
      <c r="BO158" s="512">
        <f t="shared" si="71"/>
        <v>11.497642754145515</v>
      </c>
      <c r="BP158" s="512">
        <f t="shared" si="71"/>
        <v>11.497642754145515</v>
      </c>
      <c r="BQ158" s="512">
        <f t="shared" si="71"/>
        <v>11.497642754145515</v>
      </c>
      <c r="BR158" s="512">
        <f t="shared" si="71"/>
        <v>11.497642754145515</v>
      </c>
    </row>
    <row r="159" spans="1:70" s="2" customFormat="1">
      <c r="A159" s="449">
        <v>1</v>
      </c>
      <c r="B159" s="494" t="s">
        <v>682</v>
      </c>
      <c r="C159" s="494" t="s">
        <v>683</v>
      </c>
      <c r="D159" s="492" t="s">
        <v>552</v>
      </c>
      <c r="E159" s="500">
        <v>3.13</v>
      </c>
      <c r="F159" s="445">
        <f>E159*(1+EIA_AEO_OilForecast_2026!D$16)</f>
        <v>2.3967997918524069</v>
      </c>
      <c r="G159" s="445">
        <f>F159*(1+EIA_AEO_OilForecast_2026!E$16)</f>
        <v>2.7273758787356841</v>
      </c>
      <c r="H159" s="445">
        <f>G159*(1+EIA_AEO_OilForecast_2026!F$16)</f>
        <v>2.9226785395094916</v>
      </c>
      <c r="I159" s="445">
        <f>H159*(1+EIA_AEO_OilForecast_2026!G$16)</f>
        <v>3.0473860300829174</v>
      </c>
      <c r="J159" s="445">
        <f>I159*(1+EIA_AEO_OilForecast_2026!H$16)</f>
        <v>3.1285576095095347</v>
      </c>
      <c r="K159" s="445">
        <f>J159*(1+EIA_AEO_OilForecast_2026!I$16)</f>
        <v>3.0891926773258112</v>
      </c>
      <c r="L159" s="445">
        <f>K159*(1+EIA_AEO_OilForecast_2026!J$16)</f>
        <v>3.1216484812281964</v>
      </c>
      <c r="M159" s="445">
        <f>L159*(1+EIA_AEO_OilForecast_2026!K$16)</f>
        <v>3.188239674975148</v>
      </c>
      <c r="N159" s="445">
        <f>M159*(1+EIA_AEO_OilForecast_2026!L$16)</f>
        <v>3.2499161136220858</v>
      </c>
      <c r="O159" s="445">
        <f>N159*(1+EIA_AEO_OilForecast_2026!M$16)</f>
        <v>3.2775323519893615</v>
      </c>
      <c r="P159" s="445">
        <f>O159*(1+EIA_AEO_OilForecast_2026!N$16)</f>
        <v>3.3223203495585274</v>
      </c>
      <c r="Q159" s="445">
        <f>P159*(1+EIA_AEO_OilForecast_2026!O$16)</f>
        <v>3.3698524059133472</v>
      </c>
      <c r="R159" s="445">
        <f>Q159*(1+EIA_AEO_OilForecast_2026!P$16)</f>
        <v>3.4105368789278159</v>
      </c>
      <c r="S159" s="445">
        <f>R159*(1+EIA_AEO_OilForecast_2026!Q$16)</f>
        <v>3.4325423422418639</v>
      </c>
      <c r="T159" s="445">
        <f>S159*(1+EIA_AEO_OilForecast_2026!R$16)</f>
        <v>3.4652213606608933</v>
      </c>
      <c r="U159" s="445">
        <f>T159*(1+EIA_AEO_OilForecast_2026!S$16)</f>
        <v>3.5094159612229396</v>
      </c>
      <c r="V159" s="445">
        <f>U159*(1+EIA_AEO_OilForecast_2026!T$16)</f>
        <v>3.5273666650994659</v>
      </c>
      <c r="W159" s="445">
        <f>V159*(1+EIA_AEO_OilForecast_2026!U$16)</f>
        <v>3.5691068188229802</v>
      </c>
      <c r="X159" s="445">
        <f>W159*(1+EIA_AEO_OilForecast_2026!V$16)</f>
        <v>3.6149105241184443</v>
      </c>
      <c r="Y159" s="445">
        <f>X159*(1+EIA_AEO_OilForecast_2026!W$16)</f>
        <v>3.7155398657423158</v>
      </c>
      <c r="Z159" s="445">
        <f>Y159*(1+EIA_AEO_OilForecast_2026!X$16)</f>
        <v>3.7736659155922245</v>
      </c>
      <c r="AA159" s="445">
        <f>Z159*(1+EIA_AEO_OilForecast_2026!Y$16)</f>
        <v>3.8308756136393005</v>
      </c>
      <c r="AB159" s="445">
        <f>AA159*(1+EIA_AEO_OilForecast_2026!Z$16)</f>
        <v>3.8924875285893261</v>
      </c>
      <c r="AC159" s="445">
        <f>AB159*(1+EIA_AEO_OilForecast_2026!AA$16)</f>
        <v>3.9406566063122459</v>
      </c>
      <c r="AD159" s="445">
        <f>AC159*(1+EIA_AEO_OilForecast_2026!AB$16)</f>
        <v>4.0164756496066358</v>
      </c>
      <c r="AE159" s="509">
        <f t="shared" si="68"/>
        <v>4.0164756496066358</v>
      </c>
      <c r="AF159" s="509">
        <f t="shared" si="68"/>
        <v>4.0164756496066358</v>
      </c>
      <c r="AG159" s="509">
        <f t="shared" si="68"/>
        <v>4.0164756496066358</v>
      </c>
      <c r="AH159" s="509">
        <f t="shared" si="68"/>
        <v>4.0164756496066358</v>
      </c>
      <c r="AI159" s="509">
        <f t="shared" si="68"/>
        <v>4.0164756496066358</v>
      </c>
      <c r="AJ159" s="509">
        <f t="shared" si="68"/>
        <v>4.0164756496066358</v>
      </c>
      <c r="AK159" s="509">
        <f t="shared" si="68"/>
        <v>4.0164756496066358</v>
      </c>
      <c r="AL159" s="509">
        <f t="shared" si="68"/>
        <v>4.0164756496066358</v>
      </c>
      <c r="AM159" s="509">
        <f t="shared" si="68"/>
        <v>4.0164756496066358</v>
      </c>
      <c r="AN159" s="509">
        <f t="shared" si="68"/>
        <v>4.0164756496066358</v>
      </c>
      <c r="AO159" s="509">
        <f t="shared" si="69"/>
        <v>4.0164756496066358</v>
      </c>
      <c r="AP159" s="509">
        <f t="shared" si="69"/>
        <v>4.0164756496066358</v>
      </c>
      <c r="AQ159" s="509">
        <f t="shared" si="69"/>
        <v>4.0164756496066358</v>
      </c>
      <c r="AR159" s="509">
        <f t="shared" si="69"/>
        <v>4.0164756496066358</v>
      </c>
      <c r="AS159" s="509">
        <f t="shared" si="69"/>
        <v>4.0164756496066358</v>
      </c>
      <c r="AT159" s="509">
        <f t="shared" si="69"/>
        <v>4.0164756496066358</v>
      </c>
      <c r="AU159" s="509">
        <f t="shared" si="69"/>
        <v>4.0164756496066358</v>
      </c>
      <c r="AV159" s="509">
        <f t="shared" si="69"/>
        <v>4.0164756496066358</v>
      </c>
      <c r="AW159" s="509">
        <f t="shared" si="69"/>
        <v>4.0164756496066358</v>
      </c>
      <c r="AX159" s="509">
        <f t="shared" si="69"/>
        <v>4.0164756496066358</v>
      </c>
      <c r="AY159" s="509">
        <f t="shared" si="70"/>
        <v>4.0164756496066358</v>
      </c>
      <c r="AZ159" s="509">
        <f t="shared" si="70"/>
        <v>4.0164756496066358</v>
      </c>
      <c r="BA159" s="509">
        <f t="shared" si="70"/>
        <v>4.0164756496066358</v>
      </c>
      <c r="BB159" s="509">
        <f t="shared" si="70"/>
        <v>4.0164756496066358</v>
      </c>
      <c r="BC159" s="509">
        <f t="shared" si="70"/>
        <v>4.0164756496066358</v>
      </c>
      <c r="BD159" s="509">
        <f t="shared" si="70"/>
        <v>4.0164756496066358</v>
      </c>
      <c r="BE159" s="509">
        <f t="shared" si="70"/>
        <v>4.0164756496066358</v>
      </c>
      <c r="BF159" s="509">
        <f t="shared" si="70"/>
        <v>4.0164756496066358</v>
      </c>
      <c r="BG159" s="509">
        <f t="shared" si="70"/>
        <v>4.0164756496066358</v>
      </c>
      <c r="BH159" s="509">
        <f t="shared" si="70"/>
        <v>4.0164756496066358</v>
      </c>
      <c r="BI159" s="509">
        <f t="shared" si="71"/>
        <v>4.0164756496066358</v>
      </c>
      <c r="BJ159" s="509">
        <f t="shared" si="71"/>
        <v>4.0164756496066358</v>
      </c>
      <c r="BK159" s="509">
        <f t="shared" si="71"/>
        <v>4.0164756496066358</v>
      </c>
      <c r="BL159" s="509">
        <f t="shared" si="71"/>
        <v>4.0164756496066358</v>
      </c>
      <c r="BM159" s="510">
        <f t="shared" si="71"/>
        <v>4.0164756496066358</v>
      </c>
      <c r="BN159" s="510">
        <f t="shared" si="71"/>
        <v>4.0164756496066358</v>
      </c>
      <c r="BO159" s="510">
        <f t="shared" si="71"/>
        <v>4.0164756496066358</v>
      </c>
      <c r="BP159" s="510">
        <f t="shared" si="71"/>
        <v>4.0164756496066358</v>
      </c>
      <c r="BQ159" s="510">
        <f t="shared" si="71"/>
        <v>4.0164756496066358</v>
      </c>
      <c r="BR159" s="510">
        <f t="shared" si="71"/>
        <v>4.0164756496066358</v>
      </c>
    </row>
    <row r="160" spans="1:70" s="2" customFormat="1">
      <c r="A160" s="446">
        <v>0</v>
      </c>
      <c r="B160" s="493" t="s">
        <v>443</v>
      </c>
      <c r="C160" s="491" t="s">
        <v>684</v>
      </c>
      <c r="D160" s="491" t="s">
        <v>445</v>
      </c>
      <c r="E160" s="501">
        <v>3.66</v>
      </c>
      <c r="F160" s="447">
        <f>E160*(1+EIA_AEO_OilForecast_2026!D$16)</f>
        <v>2.8026476799296516</v>
      </c>
      <c r="G160" s="447">
        <f>F160*(1+EIA_AEO_OilForecast_2026!E$16)</f>
        <v>3.1891999093203212</v>
      </c>
      <c r="H160" s="447">
        <f>G160*(1+EIA_AEO_OilForecast_2026!F$16)</f>
        <v>3.4175729886916106</v>
      </c>
      <c r="I160" s="447">
        <f>H160*(1+EIA_AEO_OilForecast_2026!G$16)</f>
        <v>3.5633970831001531</v>
      </c>
      <c r="J160" s="447">
        <f>I160*(1+EIA_AEO_OilForecast_2026!H$16)</f>
        <v>3.6583133708641848</v>
      </c>
      <c r="K160" s="447">
        <f>J160*(1+EIA_AEO_OilForecast_2026!I$16)</f>
        <v>3.612282811186093</v>
      </c>
      <c r="L160" s="447">
        <f>K160*(1+EIA_AEO_OilForecast_2026!J$16)</f>
        <v>3.6502343262923964</v>
      </c>
      <c r="M160" s="447">
        <f>L160*(1+EIA_AEO_OilForecast_2026!K$16)</f>
        <v>3.728101345178608</v>
      </c>
      <c r="N160" s="447">
        <f>M160*(1+EIA_AEO_OilForecast_2026!L$16)</f>
        <v>3.8002213980373276</v>
      </c>
      <c r="O160" s="447">
        <f>N160*(1+EIA_AEO_OilForecast_2026!M$16)</f>
        <v>3.8325138684604041</v>
      </c>
      <c r="P160" s="447">
        <f>O160*(1+EIA_AEO_OilForecast_2026!N$16)</f>
        <v>3.8848857761610902</v>
      </c>
      <c r="Q160" s="447">
        <f>P160*(1+EIA_AEO_OilForecast_2026!O$16)</f>
        <v>3.9404663915791862</v>
      </c>
      <c r="R160" s="447">
        <f>Q160*(1+EIA_AEO_OilForecast_2026!P$16)</f>
        <v>3.9880399287143158</v>
      </c>
      <c r="S160" s="447">
        <f>R160*(1+EIA_AEO_OilForecast_2026!Q$16)</f>
        <v>4.0137715567428831</v>
      </c>
      <c r="T160" s="447">
        <f>S160*(1+EIA_AEO_OilForecast_2026!R$16)</f>
        <v>4.0519840830731217</v>
      </c>
      <c r="U160" s="447">
        <f>T160*(1+EIA_AEO_OilForecast_2026!S$16)</f>
        <v>4.1036621144012653</v>
      </c>
      <c r="V160" s="447">
        <f>U160*(1+EIA_AEO_OilForecast_2026!T$16)</f>
        <v>4.1246523943335616</v>
      </c>
      <c r="W160" s="447">
        <f>V160*(1+EIA_AEO_OilForecast_2026!U$16)</f>
        <v>4.1734603696140926</v>
      </c>
      <c r="X160" s="447">
        <f>W160*(1+EIA_AEO_OilForecast_2026!V$16)</f>
        <v>4.2270199738893002</v>
      </c>
      <c r="Y160" s="447">
        <f>X160*(1+EIA_AEO_OilForecast_2026!W$16)</f>
        <v>4.3446887886954881</v>
      </c>
      <c r="Z160" s="447">
        <f>Y160*(1+EIA_AEO_OilForecast_2026!X$16)</f>
        <v>4.4126572687116754</v>
      </c>
      <c r="AA160" s="447">
        <f>Z160*(1+EIA_AEO_OilForecast_2026!Y$16)</f>
        <v>4.479554231923272</v>
      </c>
      <c r="AB160" s="447">
        <f>AA160*(1+EIA_AEO_OilForecast_2026!Z$16)</f>
        <v>4.5515988353472636</v>
      </c>
      <c r="AC160" s="447">
        <f>AB160*(1+EIA_AEO_OilForecast_2026!AA$16)</f>
        <v>4.6079243383715083</v>
      </c>
      <c r="AD160" s="447">
        <f>AC160*(1+EIA_AEO_OilForecast_2026!AB$16)</f>
        <v>4.696581750019261</v>
      </c>
      <c r="AE160" s="511">
        <f t="shared" si="68"/>
        <v>4.696581750019261</v>
      </c>
      <c r="AF160" s="511">
        <f t="shared" si="68"/>
        <v>4.696581750019261</v>
      </c>
      <c r="AG160" s="511">
        <f t="shared" si="68"/>
        <v>4.696581750019261</v>
      </c>
      <c r="AH160" s="511">
        <f t="shared" si="68"/>
        <v>4.696581750019261</v>
      </c>
      <c r="AI160" s="511">
        <f t="shared" si="68"/>
        <v>4.696581750019261</v>
      </c>
      <c r="AJ160" s="511">
        <f t="shared" si="68"/>
        <v>4.696581750019261</v>
      </c>
      <c r="AK160" s="511">
        <f t="shared" si="68"/>
        <v>4.696581750019261</v>
      </c>
      <c r="AL160" s="511">
        <f t="shared" si="68"/>
        <v>4.696581750019261</v>
      </c>
      <c r="AM160" s="511">
        <f t="shared" si="68"/>
        <v>4.696581750019261</v>
      </c>
      <c r="AN160" s="511">
        <f t="shared" si="68"/>
        <v>4.696581750019261</v>
      </c>
      <c r="AO160" s="511">
        <f t="shared" si="69"/>
        <v>4.696581750019261</v>
      </c>
      <c r="AP160" s="511">
        <f t="shared" si="69"/>
        <v>4.696581750019261</v>
      </c>
      <c r="AQ160" s="511">
        <f t="shared" si="69"/>
        <v>4.696581750019261</v>
      </c>
      <c r="AR160" s="511">
        <f t="shared" si="69"/>
        <v>4.696581750019261</v>
      </c>
      <c r="AS160" s="511">
        <f t="shared" si="69"/>
        <v>4.696581750019261</v>
      </c>
      <c r="AT160" s="511">
        <f t="shared" si="69"/>
        <v>4.696581750019261</v>
      </c>
      <c r="AU160" s="511">
        <f t="shared" si="69"/>
        <v>4.696581750019261</v>
      </c>
      <c r="AV160" s="511">
        <f t="shared" si="69"/>
        <v>4.696581750019261</v>
      </c>
      <c r="AW160" s="511">
        <f t="shared" si="69"/>
        <v>4.696581750019261</v>
      </c>
      <c r="AX160" s="511">
        <f t="shared" si="69"/>
        <v>4.696581750019261</v>
      </c>
      <c r="AY160" s="511">
        <f t="shared" si="70"/>
        <v>4.696581750019261</v>
      </c>
      <c r="AZ160" s="511">
        <f t="shared" si="70"/>
        <v>4.696581750019261</v>
      </c>
      <c r="BA160" s="511">
        <f t="shared" si="70"/>
        <v>4.696581750019261</v>
      </c>
      <c r="BB160" s="511">
        <f t="shared" si="70"/>
        <v>4.696581750019261</v>
      </c>
      <c r="BC160" s="511">
        <f t="shared" si="70"/>
        <v>4.696581750019261</v>
      </c>
      <c r="BD160" s="511">
        <f t="shared" si="70"/>
        <v>4.696581750019261</v>
      </c>
      <c r="BE160" s="511">
        <f t="shared" si="70"/>
        <v>4.696581750019261</v>
      </c>
      <c r="BF160" s="511">
        <f t="shared" si="70"/>
        <v>4.696581750019261</v>
      </c>
      <c r="BG160" s="511">
        <f t="shared" si="70"/>
        <v>4.696581750019261</v>
      </c>
      <c r="BH160" s="511">
        <f t="shared" si="70"/>
        <v>4.696581750019261</v>
      </c>
      <c r="BI160" s="511">
        <f t="shared" si="71"/>
        <v>4.696581750019261</v>
      </c>
      <c r="BJ160" s="511">
        <f t="shared" si="71"/>
        <v>4.696581750019261</v>
      </c>
      <c r="BK160" s="511">
        <f t="shared" si="71"/>
        <v>4.696581750019261</v>
      </c>
      <c r="BL160" s="511">
        <f t="shared" si="71"/>
        <v>4.696581750019261</v>
      </c>
      <c r="BM160" s="512">
        <f t="shared" si="71"/>
        <v>4.696581750019261</v>
      </c>
      <c r="BN160" s="512">
        <f t="shared" si="71"/>
        <v>4.696581750019261</v>
      </c>
      <c r="BO160" s="512">
        <f t="shared" si="71"/>
        <v>4.696581750019261</v>
      </c>
      <c r="BP160" s="512">
        <f t="shared" si="71"/>
        <v>4.696581750019261</v>
      </c>
      <c r="BQ160" s="512">
        <f t="shared" si="71"/>
        <v>4.696581750019261</v>
      </c>
      <c r="BR160" s="512">
        <f t="shared" si="71"/>
        <v>4.696581750019261</v>
      </c>
    </row>
    <row r="161" spans="1:70" s="2" customFormat="1">
      <c r="A161" s="448">
        <v>0</v>
      </c>
      <c r="B161" s="494" t="s">
        <v>443</v>
      </c>
      <c r="C161" s="492" t="s">
        <v>685</v>
      </c>
      <c r="D161" s="492" t="s">
        <v>445</v>
      </c>
      <c r="E161" s="500">
        <v>2.85</v>
      </c>
      <c r="F161" s="445">
        <f>E161*(1+EIA_AEO_OilForecast_2026!D$16)</f>
        <v>2.1823895868304666</v>
      </c>
      <c r="G161" s="445">
        <f>F161*(1+EIA_AEO_OilForecast_2026!E$16)</f>
        <v>2.4833933720117258</v>
      </c>
      <c r="H161" s="445">
        <f>G161*(1+EIA_AEO_OilForecast_2026!F$16)</f>
        <v>2.6612248682434676</v>
      </c>
      <c r="I161" s="445">
        <f>H161*(1+EIA_AEO_OilForecast_2026!G$16)</f>
        <v>2.7747764171681522</v>
      </c>
      <c r="J161" s="445">
        <f>I161*(1+EIA_AEO_OilForecast_2026!H$16)</f>
        <v>2.8486866412467013</v>
      </c>
      <c r="K161" s="445">
        <f>J161*(1+EIA_AEO_OilForecast_2026!I$16)</f>
        <v>2.8128431726449086</v>
      </c>
      <c r="L161" s="445">
        <f>K161*(1+EIA_AEO_OilForecast_2026!J$16)</f>
        <v>2.8423955819489972</v>
      </c>
      <c r="M161" s="445">
        <f>L161*(1+EIA_AEO_OilForecast_2026!K$16)</f>
        <v>2.9030297359997359</v>
      </c>
      <c r="N161" s="445">
        <f>M161*(1+EIA_AEO_OilForecast_2026!L$16)</f>
        <v>2.9591887935536572</v>
      </c>
      <c r="O161" s="445">
        <f>N161*(1+EIA_AEO_OilForecast_2026!M$16)</f>
        <v>2.9843345697027739</v>
      </c>
      <c r="P161" s="445">
        <f>O161*(1+EIA_AEO_OilForecast_2026!N$16)</f>
        <v>3.0251159732401933</v>
      </c>
      <c r="Q161" s="445">
        <f>P161*(1+EIA_AEO_OilForecast_2026!O$16)</f>
        <v>3.0683959606559239</v>
      </c>
      <c r="R161" s="445">
        <f>Q161*(1+EIA_AEO_OilForecast_2026!P$16)</f>
        <v>3.1054409280972135</v>
      </c>
      <c r="S161" s="445">
        <f>R161*(1+EIA_AEO_OilForecast_2026!Q$16)</f>
        <v>3.1254778515620818</v>
      </c>
      <c r="T161" s="445">
        <f>S161*(1+EIA_AEO_OilForecast_2026!R$16)</f>
        <v>3.155233507311038</v>
      </c>
      <c r="U161" s="445">
        <f>T161*(1+EIA_AEO_OilForecast_2026!S$16)</f>
        <v>3.1954745972796745</v>
      </c>
      <c r="V161" s="445">
        <f>U161*(1+EIA_AEO_OilForecast_2026!T$16)</f>
        <v>3.2118194873908887</v>
      </c>
      <c r="W161" s="445">
        <f>V161*(1+EIA_AEO_OilForecast_2026!U$16)</f>
        <v>3.2498256976503188</v>
      </c>
      <c r="X161" s="445">
        <f>W161*(1+EIA_AEO_OilForecast_2026!V$16)</f>
        <v>3.2915319468810131</v>
      </c>
      <c r="Y161" s="445">
        <f>X161*(1+EIA_AEO_OilForecast_2026!W$16)</f>
        <v>3.3831593026727171</v>
      </c>
      <c r="Z161" s="445">
        <f>Y161*(1+EIA_AEO_OilForecast_2026!X$16)</f>
        <v>3.4360855780951582</v>
      </c>
      <c r="AA161" s="445">
        <f>Z161*(1+EIA_AEO_OilForecast_2026!Y$16)</f>
        <v>3.4881774756779591</v>
      </c>
      <c r="AB161" s="445">
        <f>AA161*(1+EIA_AEO_OilForecast_2026!Z$16)</f>
        <v>3.5442777816228705</v>
      </c>
      <c r="AC161" s="445">
        <f>AB161*(1+EIA_AEO_OilForecast_2026!AA$16)</f>
        <v>3.5881378044696186</v>
      </c>
      <c r="AD161" s="445">
        <f>AC161*(1+EIA_AEO_OilForecast_2026!AB$16)</f>
        <v>3.6571743135395902</v>
      </c>
      <c r="AE161" s="509">
        <f t="shared" si="68"/>
        <v>3.6571743135395902</v>
      </c>
      <c r="AF161" s="509">
        <f t="shared" si="68"/>
        <v>3.6571743135395902</v>
      </c>
      <c r="AG161" s="509">
        <f t="shared" si="68"/>
        <v>3.6571743135395902</v>
      </c>
      <c r="AH161" s="509">
        <f t="shared" si="68"/>
        <v>3.6571743135395902</v>
      </c>
      <c r="AI161" s="509">
        <f t="shared" si="68"/>
        <v>3.6571743135395902</v>
      </c>
      <c r="AJ161" s="509">
        <f t="shared" si="68"/>
        <v>3.6571743135395902</v>
      </c>
      <c r="AK161" s="509">
        <f t="shared" si="68"/>
        <v>3.6571743135395902</v>
      </c>
      <c r="AL161" s="509">
        <f t="shared" si="68"/>
        <v>3.6571743135395902</v>
      </c>
      <c r="AM161" s="509">
        <f t="shared" si="68"/>
        <v>3.6571743135395902</v>
      </c>
      <c r="AN161" s="509">
        <f t="shared" si="68"/>
        <v>3.6571743135395902</v>
      </c>
      <c r="AO161" s="509">
        <f t="shared" si="69"/>
        <v>3.6571743135395902</v>
      </c>
      <c r="AP161" s="509">
        <f t="shared" si="69"/>
        <v>3.6571743135395902</v>
      </c>
      <c r="AQ161" s="509">
        <f t="shared" si="69"/>
        <v>3.6571743135395902</v>
      </c>
      <c r="AR161" s="509">
        <f t="shared" si="69"/>
        <v>3.6571743135395902</v>
      </c>
      <c r="AS161" s="509">
        <f t="shared" si="69"/>
        <v>3.6571743135395902</v>
      </c>
      <c r="AT161" s="509">
        <f t="shared" si="69"/>
        <v>3.6571743135395902</v>
      </c>
      <c r="AU161" s="509">
        <f t="shared" si="69"/>
        <v>3.6571743135395902</v>
      </c>
      <c r="AV161" s="509">
        <f t="shared" si="69"/>
        <v>3.6571743135395902</v>
      </c>
      <c r="AW161" s="509">
        <f t="shared" si="69"/>
        <v>3.6571743135395902</v>
      </c>
      <c r="AX161" s="509">
        <f t="shared" si="69"/>
        <v>3.6571743135395902</v>
      </c>
      <c r="AY161" s="509">
        <f t="shared" si="70"/>
        <v>3.6571743135395902</v>
      </c>
      <c r="AZ161" s="509">
        <f t="shared" si="70"/>
        <v>3.6571743135395902</v>
      </c>
      <c r="BA161" s="509">
        <f t="shared" si="70"/>
        <v>3.6571743135395902</v>
      </c>
      <c r="BB161" s="509">
        <f t="shared" si="70"/>
        <v>3.6571743135395902</v>
      </c>
      <c r="BC161" s="509">
        <f t="shared" si="70"/>
        <v>3.6571743135395902</v>
      </c>
      <c r="BD161" s="509">
        <f t="shared" si="70"/>
        <v>3.6571743135395902</v>
      </c>
      <c r="BE161" s="509">
        <f t="shared" si="70"/>
        <v>3.6571743135395902</v>
      </c>
      <c r="BF161" s="509">
        <f t="shared" si="70"/>
        <v>3.6571743135395902</v>
      </c>
      <c r="BG161" s="509">
        <f t="shared" si="70"/>
        <v>3.6571743135395902</v>
      </c>
      <c r="BH161" s="509">
        <f t="shared" si="70"/>
        <v>3.6571743135395902</v>
      </c>
      <c r="BI161" s="509">
        <f t="shared" si="71"/>
        <v>3.6571743135395902</v>
      </c>
      <c r="BJ161" s="509">
        <f t="shared" si="71"/>
        <v>3.6571743135395902</v>
      </c>
      <c r="BK161" s="509">
        <f t="shared" si="71"/>
        <v>3.6571743135395902</v>
      </c>
      <c r="BL161" s="509">
        <f t="shared" si="71"/>
        <v>3.6571743135395902</v>
      </c>
      <c r="BM161" s="510">
        <f t="shared" si="71"/>
        <v>3.6571743135395902</v>
      </c>
      <c r="BN161" s="510">
        <f t="shared" si="71"/>
        <v>3.6571743135395902</v>
      </c>
      <c r="BO161" s="510">
        <f t="shared" si="71"/>
        <v>3.6571743135395902</v>
      </c>
      <c r="BP161" s="510">
        <f t="shared" si="71"/>
        <v>3.6571743135395902</v>
      </c>
      <c r="BQ161" s="510">
        <f t="shared" si="71"/>
        <v>3.6571743135395902</v>
      </c>
      <c r="BR161" s="510">
        <f t="shared" si="71"/>
        <v>3.6571743135395902</v>
      </c>
    </row>
    <row r="162" spans="1:70" s="2" customFormat="1">
      <c r="A162" s="446">
        <v>0</v>
      </c>
      <c r="B162" s="493" t="s">
        <v>494</v>
      </c>
      <c r="C162" s="491" t="s">
        <v>686</v>
      </c>
      <c r="D162" s="491" t="s">
        <v>445</v>
      </c>
      <c r="E162" s="501">
        <v>4.47</v>
      </c>
      <c r="F162" s="447">
        <f>E162*(1+EIA_AEO_OilForecast_2026!D$16)</f>
        <v>3.4229057730288366</v>
      </c>
      <c r="G162" s="447">
        <f>F162*(1+EIA_AEO_OilForecast_2026!E$16)</f>
        <v>3.8950064466289165</v>
      </c>
      <c r="H162" s="447">
        <f>G162*(1+EIA_AEO_OilForecast_2026!F$16)</f>
        <v>4.1739211091397541</v>
      </c>
      <c r="I162" s="447">
        <f>H162*(1+EIA_AEO_OilForecast_2026!G$16)</f>
        <v>4.3520177490321545</v>
      </c>
      <c r="J162" s="447">
        <f>I162*(1+EIA_AEO_OilForecast_2026!H$16)</f>
        <v>4.4679401004816688</v>
      </c>
      <c r="K162" s="447">
        <f>J162*(1+EIA_AEO_OilForecast_2026!I$16)</f>
        <v>4.4117224497272778</v>
      </c>
      <c r="L162" s="447">
        <f>K162*(1+EIA_AEO_OilForecast_2026!J$16)</f>
        <v>4.4580730706357956</v>
      </c>
      <c r="M162" s="447">
        <f>L162*(1+EIA_AEO_OilForecast_2026!K$16)</f>
        <v>4.5531729543574802</v>
      </c>
      <c r="N162" s="447">
        <f>M162*(1+EIA_AEO_OilForecast_2026!L$16)</f>
        <v>4.6412540025209985</v>
      </c>
      <c r="O162" s="447">
        <f>N162*(1+EIA_AEO_OilForecast_2026!M$16)</f>
        <v>4.6806931672180347</v>
      </c>
      <c r="P162" s="447">
        <f>O162*(1+EIA_AEO_OilForecast_2026!N$16)</f>
        <v>4.7446555790819875</v>
      </c>
      <c r="Q162" s="447">
        <f>P162*(1+EIA_AEO_OilForecast_2026!O$16)</f>
        <v>4.812536822502449</v>
      </c>
      <c r="R162" s="447">
        <f>Q162*(1+EIA_AEO_OilForecast_2026!P$16)</f>
        <v>4.8706389293314185</v>
      </c>
      <c r="S162" s="447">
        <f>R162*(1+EIA_AEO_OilForecast_2026!Q$16)</f>
        <v>4.9020652619236857</v>
      </c>
      <c r="T162" s="447">
        <f>S162*(1+EIA_AEO_OilForecast_2026!R$16)</f>
        <v>4.9487346588352068</v>
      </c>
      <c r="U162" s="447">
        <f>T162*(1+EIA_AEO_OilForecast_2026!S$16)</f>
        <v>5.0118496315228578</v>
      </c>
      <c r="V162" s="447">
        <f>U162*(1+EIA_AEO_OilForecast_2026!T$16)</f>
        <v>5.0374853012762353</v>
      </c>
      <c r="W162" s="447">
        <f>V162*(1+EIA_AEO_OilForecast_2026!U$16)</f>
        <v>5.0970950415778677</v>
      </c>
      <c r="X162" s="447">
        <f>W162*(1+EIA_AEO_OilForecast_2026!V$16)</f>
        <v>5.1625080008975885</v>
      </c>
      <c r="Y162" s="447">
        <f>X162*(1+EIA_AEO_OilForecast_2026!W$16)</f>
        <v>5.3062182747182609</v>
      </c>
      <c r="Z162" s="447">
        <f>Y162*(1+EIA_AEO_OilForecast_2026!X$16)</f>
        <v>5.3892289593281948</v>
      </c>
      <c r="AA162" s="447">
        <f>Z162*(1+EIA_AEO_OilForecast_2026!Y$16)</f>
        <v>5.4709309881685879</v>
      </c>
      <c r="AB162" s="447">
        <f>AA162*(1+EIA_AEO_OilForecast_2026!Z$16)</f>
        <v>5.5589198890716593</v>
      </c>
      <c r="AC162" s="447">
        <f>AB162*(1+EIA_AEO_OilForecast_2026!AA$16)</f>
        <v>5.6277108722734006</v>
      </c>
      <c r="AD162" s="447">
        <f>AC162*(1+EIA_AEO_OilForecast_2026!AB$16)</f>
        <v>5.7359891864989345</v>
      </c>
      <c r="AE162" s="511">
        <f t="shared" ref="AE162:AN171" si="72">$AD162</f>
        <v>5.7359891864989345</v>
      </c>
      <c r="AF162" s="511">
        <f t="shared" si="72"/>
        <v>5.7359891864989345</v>
      </c>
      <c r="AG162" s="511">
        <f t="shared" si="72"/>
        <v>5.7359891864989345</v>
      </c>
      <c r="AH162" s="511">
        <f t="shared" si="72"/>
        <v>5.7359891864989345</v>
      </c>
      <c r="AI162" s="511">
        <f t="shared" si="72"/>
        <v>5.7359891864989345</v>
      </c>
      <c r="AJ162" s="511">
        <f t="shared" si="72"/>
        <v>5.7359891864989345</v>
      </c>
      <c r="AK162" s="511">
        <f t="shared" si="72"/>
        <v>5.7359891864989345</v>
      </c>
      <c r="AL162" s="511">
        <f t="shared" si="72"/>
        <v>5.7359891864989345</v>
      </c>
      <c r="AM162" s="511">
        <f t="shared" si="72"/>
        <v>5.7359891864989345</v>
      </c>
      <c r="AN162" s="511">
        <f t="shared" si="72"/>
        <v>5.7359891864989345</v>
      </c>
      <c r="AO162" s="511">
        <f t="shared" ref="AO162:AX171" si="73">$AD162</f>
        <v>5.7359891864989345</v>
      </c>
      <c r="AP162" s="511">
        <f t="shared" si="73"/>
        <v>5.7359891864989345</v>
      </c>
      <c r="AQ162" s="511">
        <f t="shared" si="73"/>
        <v>5.7359891864989345</v>
      </c>
      <c r="AR162" s="511">
        <f t="shared" si="73"/>
        <v>5.7359891864989345</v>
      </c>
      <c r="AS162" s="511">
        <f t="shared" si="73"/>
        <v>5.7359891864989345</v>
      </c>
      <c r="AT162" s="511">
        <f t="shared" si="73"/>
        <v>5.7359891864989345</v>
      </c>
      <c r="AU162" s="511">
        <f t="shared" si="73"/>
        <v>5.7359891864989345</v>
      </c>
      <c r="AV162" s="511">
        <f t="shared" si="73"/>
        <v>5.7359891864989345</v>
      </c>
      <c r="AW162" s="511">
        <f t="shared" si="73"/>
        <v>5.7359891864989345</v>
      </c>
      <c r="AX162" s="511">
        <f t="shared" si="73"/>
        <v>5.7359891864989345</v>
      </c>
      <c r="AY162" s="511">
        <f t="shared" ref="AY162:BH171" si="74">$AD162</f>
        <v>5.7359891864989345</v>
      </c>
      <c r="AZ162" s="511">
        <f t="shared" si="74"/>
        <v>5.7359891864989345</v>
      </c>
      <c r="BA162" s="511">
        <f t="shared" si="74"/>
        <v>5.7359891864989345</v>
      </c>
      <c r="BB162" s="511">
        <f t="shared" si="74"/>
        <v>5.7359891864989345</v>
      </c>
      <c r="BC162" s="511">
        <f t="shared" si="74"/>
        <v>5.7359891864989345</v>
      </c>
      <c r="BD162" s="511">
        <f t="shared" si="74"/>
        <v>5.7359891864989345</v>
      </c>
      <c r="BE162" s="511">
        <f t="shared" si="74"/>
        <v>5.7359891864989345</v>
      </c>
      <c r="BF162" s="511">
        <f t="shared" si="74"/>
        <v>5.7359891864989345</v>
      </c>
      <c r="BG162" s="511">
        <f t="shared" si="74"/>
        <v>5.7359891864989345</v>
      </c>
      <c r="BH162" s="511">
        <f t="shared" si="74"/>
        <v>5.7359891864989345</v>
      </c>
      <c r="BI162" s="511">
        <f t="shared" ref="BI162:BR171" si="75">$AD162</f>
        <v>5.7359891864989345</v>
      </c>
      <c r="BJ162" s="511">
        <f t="shared" si="75"/>
        <v>5.7359891864989345</v>
      </c>
      <c r="BK162" s="511">
        <f t="shared" si="75"/>
        <v>5.7359891864989345</v>
      </c>
      <c r="BL162" s="511">
        <f t="shared" si="75"/>
        <v>5.7359891864989345</v>
      </c>
      <c r="BM162" s="512">
        <f t="shared" si="75"/>
        <v>5.7359891864989345</v>
      </c>
      <c r="BN162" s="512">
        <f t="shared" si="75"/>
        <v>5.7359891864989345</v>
      </c>
      <c r="BO162" s="512">
        <f t="shared" si="75"/>
        <v>5.7359891864989345</v>
      </c>
      <c r="BP162" s="512">
        <f t="shared" si="75"/>
        <v>5.7359891864989345</v>
      </c>
      <c r="BQ162" s="512">
        <f t="shared" si="75"/>
        <v>5.7359891864989345</v>
      </c>
      <c r="BR162" s="512">
        <f t="shared" si="75"/>
        <v>5.7359891864989345</v>
      </c>
    </row>
    <row r="163" spans="1:70" s="2" customFormat="1">
      <c r="A163" s="448">
        <v>0</v>
      </c>
      <c r="B163" s="494" t="s">
        <v>687</v>
      </c>
      <c r="C163" s="492" t="s">
        <v>688</v>
      </c>
      <c r="D163" s="492" t="s">
        <v>445</v>
      </c>
      <c r="E163" s="500">
        <v>10.99</v>
      </c>
      <c r="F163" s="445">
        <f>E163*(1+EIA_AEO_OilForecast_2026!D$16)</f>
        <v>8.4156005471111666</v>
      </c>
      <c r="G163" s="445">
        <f>F163*(1+EIA_AEO_OilForecast_2026!E$16)</f>
        <v>9.5763133889153895</v>
      </c>
      <c r="H163" s="445">
        <f>G163*(1+EIA_AEO_OilForecast_2026!F$16)</f>
        <v>10.262056597191474</v>
      </c>
      <c r="I163" s="445">
        <f>H163*(1+EIA_AEO_OilForecast_2026!G$16)</f>
        <v>10.699927306904558</v>
      </c>
      <c r="J163" s="445">
        <f>I163*(1+EIA_AEO_OilForecast_2026!H$16)</f>
        <v>10.984935504316226</v>
      </c>
      <c r="K163" s="445">
        <f>J163*(1+EIA_AEO_OilForecast_2026!I$16)</f>
        <v>10.846718058725454</v>
      </c>
      <c r="L163" s="445">
        <f>K163*(1+EIA_AEO_OilForecast_2026!J$16)</f>
        <v>10.96067629670859</v>
      </c>
      <c r="M163" s="445">
        <f>L163*(1+EIA_AEO_OilForecast_2026!K$16)</f>
        <v>11.194490104784947</v>
      </c>
      <c r="N163" s="445">
        <f>M163*(1+EIA_AEO_OilForecast_2026!L$16)</f>
        <v>11.411047312685858</v>
      </c>
      <c r="O163" s="445">
        <f>N163*(1+EIA_AEO_OilForecast_2026!M$16)</f>
        <v>11.508012954748592</v>
      </c>
      <c r="P163" s="445">
        <f>O163*(1+EIA_AEO_OilForecast_2026!N$16)</f>
        <v>11.665271770494641</v>
      </c>
      <c r="Q163" s="445">
        <f>P163*(1+EIA_AEO_OilForecast_2026!O$16)</f>
        <v>11.832165476353897</v>
      </c>
      <c r="R163" s="445">
        <f>Q163*(1+EIA_AEO_OilForecast_2026!P$16)</f>
        <v>11.975016070101185</v>
      </c>
      <c r="S163" s="445">
        <f>R163*(1+EIA_AEO_OilForecast_2026!Q$16)</f>
        <v>12.052281259181502</v>
      </c>
      <c r="T163" s="445">
        <f>S163*(1+EIA_AEO_OilForecast_2026!R$16)</f>
        <v>12.167023243981864</v>
      </c>
      <c r="U163" s="445">
        <f>T163*(1+EIA_AEO_OilForecast_2026!S$16)</f>
        <v>12.322198534773202</v>
      </c>
      <c r="V163" s="445">
        <f>U163*(1+EIA_AEO_OilForecast_2026!T$16)</f>
        <v>12.385226725061708</v>
      </c>
      <c r="W163" s="445">
        <f>V163*(1+EIA_AEO_OilForecast_2026!U$16)</f>
        <v>12.531784006027019</v>
      </c>
      <c r="X163" s="445">
        <f>W163*(1+EIA_AEO_OilForecast_2026!V$16)</f>
        <v>12.69260915656924</v>
      </c>
      <c r="Y163" s="445">
        <f>X163*(1+EIA_AEO_OilForecast_2026!W$16)</f>
        <v>13.045937100481812</v>
      </c>
      <c r="Z163" s="445">
        <f>Y163*(1+EIA_AEO_OilForecast_2026!X$16)</f>
        <v>13.250028246759927</v>
      </c>
      <c r="AA163" s="445">
        <f>Z163*(1+EIA_AEO_OilForecast_2026!Y$16)</f>
        <v>13.450901914982728</v>
      </c>
      <c r="AB163" s="445">
        <f>AA163*(1+EIA_AEO_OilForecast_2026!Z$16)</f>
        <v>13.667232568433457</v>
      </c>
      <c r="AC163" s="445">
        <f>AB163*(1+EIA_AEO_OilForecast_2026!AA$16)</f>
        <v>13.836362972323197</v>
      </c>
      <c r="AD163" s="445">
        <f>AC163*(1+EIA_AEO_OilForecast_2026!AB$16)</f>
        <v>14.102577440631613</v>
      </c>
      <c r="AE163" s="509">
        <f t="shared" si="72"/>
        <v>14.102577440631613</v>
      </c>
      <c r="AF163" s="509">
        <f t="shared" si="72"/>
        <v>14.102577440631613</v>
      </c>
      <c r="AG163" s="509">
        <f t="shared" si="72"/>
        <v>14.102577440631613</v>
      </c>
      <c r="AH163" s="509">
        <f t="shared" si="72"/>
        <v>14.102577440631613</v>
      </c>
      <c r="AI163" s="509">
        <f t="shared" si="72"/>
        <v>14.102577440631613</v>
      </c>
      <c r="AJ163" s="509">
        <f t="shared" si="72"/>
        <v>14.102577440631613</v>
      </c>
      <c r="AK163" s="509">
        <f t="shared" si="72"/>
        <v>14.102577440631613</v>
      </c>
      <c r="AL163" s="509">
        <f t="shared" si="72"/>
        <v>14.102577440631613</v>
      </c>
      <c r="AM163" s="509">
        <f t="shared" si="72"/>
        <v>14.102577440631613</v>
      </c>
      <c r="AN163" s="509">
        <f t="shared" si="72"/>
        <v>14.102577440631613</v>
      </c>
      <c r="AO163" s="509">
        <f t="shared" si="73"/>
        <v>14.102577440631613</v>
      </c>
      <c r="AP163" s="509">
        <f t="shared" si="73"/>
        <v>14.102577440631613</v>
      </c>
      <c r="AQ163" s="509">
        <f t="shared" si="73"/>
        <v>14.102577440631613</v>
      </c>
      <c r="AR163" s="509">
        <f t="shared" si="73"/>
        <v>14.102577440631613</v>
      </c>
      <c r="AS163" s="509">
        <f t="shared" si="73"/>
        <v>14.102577440631613</v>
      </c>
      <c r="AT163" s="509">
        <f t="shared" si="73"/>
        <v>14.102577440631613</v>
      </c>
      <c r="AU163" s="509">
        <f t="shared" si="73"/>
        <v>14.102577440631613</v>
      </c>
      <c r="AV163" s="509">
        <f t="shared" si="73"/>
        <v>14.102577440631613</v>
      </c>
      <c r="AW163" s="509">
        <f t="shared" si="73"/>
        <v>14.102577440631613</v>
      </c>
      <c r="AX163" s="509">
        <f t="shared" si="73"/>
        <v>14.102577440631613</v>
      </c>
      <c r="AY163" s="509">
        <f t="shared" si="74"/>
        <v>14.102577440631613</v>
      </c>
      <c r="AZ163" s="509">
        <f t="shared" si="74"/>
        <v>14.102577440631613</v>
      </c>
      <c r="BA163" s="509">
        <f t="shared" si="74"/>
        <v>14.102577440631613</v>
      </c>
      <c r="BB163" s="509">
        <f t="shared" si="74"/>
        <v>14.102577440631613</v>
      </c>
      <c r="BC163" s="509">
        <f t="shared" si="74"/>
        <v>14.102577440631613</v>
      </c>
      <c r="BD163" s="509">
        <f t="shared" si="74"/>
        <v>14.102577440631613</v>
      </c>
      <c r="BE163" s="509">
        <f t="shared" si="74"/>
        <v>14.102577440631613</v>
      </c>
      <c r="BF163" s="509">
        <f t="shared" si="74"/>
        <v>14.102577440631613</v>
      </c>
      <c r="BG163" s="509">
        <f t="shared" si="74"/>
        <v>14.102577440631613</v>
      </c>
      <c r="BH163" s="509">
        <f t="shared" si="74"/>
        <v>14.102577440631613</v>
      </c>
      <c r="BI163" s="509">
        <f t="shared" si="75"/>
        <v>14.102577440631613</v>
      </c>
      <c r="BJ163" s="509">
        <f t="shared" si="75"/>
        <v>14.102577440631613</v>
      </c>
      <c r="BK163" s="509">
        <f t="shared" si="75"/>
        <v>14.102577440631613</v>
      </c>
      <c r="BL163" s="509">
        <f t="shared" si="75"/>
        <v>14.102577440631613</v>
      </c>
      <c r="BM163" s="510">
        <f t="shared" si="75"/>
        <v>14.102577440631613</v>
      </c>
      <c r="BN163" s="510">
        <f t="shared" si="75"/>
        <v>14.102577440631613</v>
      </c>
      <c r="BO163" s="510">
        <f t="shared" si="75"/>
        <v>14.102577440631613</v>
      </c>
      <c r="BP163" s="510">
        <f t="shared" si="75"/>
        <v>14.102577440631613</v>
      </c>
      <c r="BQ163" s="510">
        <f t="shared" si="75"/>
        <v>14.102577440631613</v>
      </c>
      <c r="BR163" s="510">
        <f t="shared" si="75"/>
        <v>14.102577440631613</v>
      </c>
    </row>
    <row r="164" spans="1:70" s="2" customFormat="1" ht="15">
      <c r="A164" s="446">
        <v>0</v>
      </c>
      <c r="B164" s="493" t="s">
        <v>441</v>
      </c>
      <c r="C164" s="491" t="s">
        <v>689</v>
      </c>
      <c r="D164" s="491" t="s">
        <v>445</v>
      </c>
      <c r="E164" s="664">
        <v>4.0199999999999996</v>
      </c>
      <c r="F164" s="665">
        <f>E164*(1+EIA_AEO_OilForecast_2026!D$16)</f>
        <v>3.0783179435292891</v>
      </c>
      <c r="G164" s="665">
        <f>F164*(1+EIA_AEO_OilForecast_2026!E$16)</f>
        <v>3.5028917036796967</v>
      </c>
      <c r="H164" s="665">
        <f>G164*(1+EIA_AEO_OilForecast_2026!F$16)</f>
        <v>3.7537277088907852</v>
      </c>
      <c r="I164" s="665">
        <f>H164*(1+EIA_AEO_OilForecast_2026!G$16)</f>
        <v>3.9138951568477087</v>
      </c>
      <c r="J164" s="665">
        <f>I164*(1+EIA_AEO_OilForecast_2026!H$16)</f>
        <v>4.0181474729163993</v>
      </c>
      <c r="K164" s="665">
        <f>J164*(1+EIA_AEO_OilForecast_2026!I$16)</f>
        <v>3.9675893172043968</v>
      </c>
      <c r="L164" s="665">
        <f>K164*(1+EIA_AEO_OilForecast_2026!J$16)</f>
        <v>4.0092737682227959</v>
      </c>
      <c r="M164" s="665">
        <f>L164*(1+EIA_AEO_OilForecast_2026!K$16)</f>
        <v>4.0947998381469954</v>
      </c>
      <c r="N164" s="665">
        <f>M164*(1+EIA_AEO_OilForecast_2026!L$16)</f>
        <v>4.1740136666967365</v>
      </c>
      <c r="O164" s="665">
        <f>N164*(1+EIA_AEO_OilForecast_2026!M$16)</f>
        <v>4.2094824456860174</v>
      </c>
      <c r="P164" s="665">
        <f>O164*(1+EIA_AEO_OilForecast_2026!N$16)</f>
        <v>4.2670056885703778</v>
      </c>
      <c r="Q164" s="665">
        <f>P164*(1+EIA_AEO_OilForecast_2026!O$16)</f>
        <v>4.3280532497673034</v>
      </c>
      <c r="R164" s="665">
        <f>Q164*(1+EIA_AEO_OilForecast_2026!P$16)</f>
        <v>4.3803061512108066</v>
      </c>
      <c r="S164" s="665">
        <f>R164*(1+EIA_AEO_OilForecast_2026!Q$16)</f>
        <v>4.4085687590454627</v>
      </c>
      <c r="T164" s="665">
        <f>S164*(1+EIA_AEO_OilForecast_2026!R$16)</f>
        <v>4.4505398945229384</v>
      </c>
      <c r="U164" s="665">
        <f>T164*(1+EIA_AEO_OilForecast_2026!S$16)</f>
        <v>4.5073010108997522</v>
      </c>
      <c r="V164" s="665">
        <f>U164*(1+EIA_AEO_OilForecast_2026!T$16)</f>
        <v>4.5303559085303071</v>
      </c>
      <c r="W164" s="665">
        <f>V164*(1+EIA_AEO_OilForecast_2026!U$16)</f>
        <v>4.5839646682646613</v>
      </c>
      <c r="X164" s="665">
        <f>W164*(1+EIA_AEO_OilForecast_2026!V$16)</f>
        <v>4.6427924303374297</v>
      </c>
      <c r="Y164" s="665">
        <f>X164*(1+EIA_AEO_OilForecast_2026!W$16)</f>
        <v>4.7720352269278328</v>
      </c>
      <c r="Z164" s="665">
        <f>Y164*(1+EIA_AEO_OilForecast_2026!X$16)</f>
        <v>4.8466891312079072</v>
      </c>
      <c r="AA164" s="665">
        <f>Z164*(1+EIA_AEO_OilForecast_2026!Y$16)</f>
        <v>4.9201661235878582</v>
      </c>
      <c r="AB164" s="665">
        <f>AA164*(1+EIA_AEO_OilForecast_2026!Z$16)</f>
        <v>4.999297081446997</v>
      </c>
      <c r="AC164" s="665">
        <f>AB164*(1+EIA_AEO_OilForecast_2026!AA$16)</f>
        <v>5.0611627978834628</v>
      </c>
      <c r="AD164" s="665">
        <f>AC164*(1+EIA_AEO_OilForecast_2026!AB$16)</f>
        <v>5.1585406106768961</v>
      </c>
      <c r="AE164" s="511">
        <f t="shared" si="72"/>
        <v>5.1585406106768961</v>
      </c>
      <c r="AF164" s="511">
        <f t="shared" si="72"/>
        <v>5.1585406106768961</v>
      </c>
      <c r="AG164" s="511">
        <f t="shared" si="72"/>
        <v>5.1585406106768961</v>
      </c>
      <c r="AH164" s="511">
        <f t="shared" si="72"/>
        <v>5.1585406106768961</v>
      </c>
      <c r="AI164" s="511">
        <f t="shared" si="72"/>
        <v>5.1585406106768961</v>
      </c>
      <c r="AJ164" s="511">
        <f t="shared" si="72"/>
        <v>5.1585406106768961</v>
      </c>
      <c r="AK164" s="511">
        <f t="shared" si="72"/>
        <v>5.1585406106768961</v>
      </c>
      <c r="AL164" s="511">
        <f t="shared" si="72"/>
        <v>5.1585406106768961</v>
      </c>
      <c r="AM164" s="511">
        <f t="shared" si="72"/>
        <v>5.1585406106768961</v>
      </c>
      <c r="AN164" s="511">
        <f t="shared" si="72"/>
        <v>5.1585406106768961</v>
      </c>
      <c r="AO164" s="511">
        <f t="shared" si="73"/>
        <v>5.1585406106768961</v>
      </c>
      <c r="AP164" s="511">
        <f t="shared" si="73"/>
        <v>5.1585406106768961</v>
      </c>
      <c r="AQ164" s="511">
        <f t="shared" si="73"/>
        <v>5.1585406106768961</v>
      </c>
      <c r="AR164" s="511">
        <f t="shared" si="73"/>
        <v>5.1585406106768961</v>
      </c>
      <c r="AS164" s="511">
        <f t="shared" si="73"/>
        <v>5.1585406106768961</v>
      </c>
      <c r="AT164" s="511">
        <f t="shared" si="73"/>
        <v>5.1585406106768961</v>
      </c>
      <c r="AU164" s="511">
        <f t="shared" si="73"/>
        <v>5.1585406106768961</v>
      </c>
      <c r="AV164" s="511">
        <f t="shared" si="73"/>
        <v>5.1585406106768961</v>
      </c>
      <c r="AW164" s="511">
        <f t="shared" si="73"/>
        <v>5.1585406106768961</v>
      </c>
      <c r="AX164" s="511">
        <f t="shared" si="73"/>
        <v>5.1585406106768961</v>
      </c>
      <c r="AY164" s="511">
        <f t="shared" si="74"/>
        <v>5.1585406106768961</v>
      </c>
      <c r="AZ164" s="511">
        <f t="shared" si="74"/>
        <v>5.1585406106768961</v>
      </c>
      <c r="BA164" s="511">
        <f t="shared" si="74"/>
        <v>5.1585406106768961</v>
      </c>
      <c r="BB164" s="511">
        <f t="shared" si="74"/>
        <v>5.1585406106768961</v>
      </c>
      <c r="BC164" s="511">
        <f t="shared" si="74"/>
        <v>5.1585406106768961</v>
      </c>
      <c r="BD164" s="511">
        <f t="shared" si="74"/>
        <v>5.1585406106768961</v>
      </c>
      <c r="BE164" s="511">
        <f t="shared" si="74"/>
        <v>5.1585406106768961</v>
      </c>
      <c r="BF164" s="511">
        <f t="shared" si="74"/>
        <v>5.1585406106768961</v>
      </c>
      <c r="BG164" s="511">
        <f t="shared" si="74"/>
        <v>5.1585406106768961</v>
      </c>
      <c r="BH164" s="511">
        <f t="shared" si="74"/>
        <v>5.1585406106768961</v>
      </c>
      <c r="BI164" s="511">
        <f t="shared" si="75"/>
        <v>5.1585406106768961</v>
      </c>
      <c r="BJ164" s="511">
        <f t="shared" si="75"/>
        <v>5.1585406106768961</v>
      </c>
      <c r="BK164" s="511">
        <f t="shared" si="75"/>
        <v>5.1585406106768961</v>
      </c>
      <c r="BL164" s="511">
        <f t="shared" si="75"/>
        <v>5.1585406106768961</v>
      </c>
      <c r="BM164" s="512">
        <f t="shared" si="75"/>
        <v>5.1585406106768961</v>
      </c>
      <c r="BN164" s="512">
        <f t="shared" si="75"/>
        <v>5.1585406106768961</v>
      </c>
      <c r="BO164" s="512">
        <f t="shared" si="75"/>
        <v>5.1585406106768961</v>
      </c>
      <c r="BP164" s="512">
        <f t="shared" si="75"/>
        <v>5.1585406106768961</v>
      </c>
      <c r="BQ164" s="512">
        <f t="shared" si="75"/>
        <v>5.1585406106768961</v>
      </c>
      <c r="BR164" s="512">
        <f t="shared" si="75"/>
        <v>5.1585406106768961</v>
      </c>
    </row>
    <row r="165" spans="1:70" s="2" customFormat="1">
      <c r="A165" s="448">
        <v>0</v>
      </c>
      <c r="B165" s="494" t="s">
        <v>441</v>
      </c>
      <c r="C165" s="492" t="s">
        <v>690</v>
      </c>
      <c r="D165" s="492" t="s">
        <v>445</v>
      </c>
      <c r="E165" s="500">
        <v>4.71</v>
      </c>
      <c r="F165" s="445">
        <f>E165*(1+EIA_AEO_OilForecast_2026!D$16)</f>
        <v>3.6066859487619287</v>
      </c>
      <c r="G165" s="445">
        <f>F165*(1+EIA_AEO_OilForecast_2026!E$16)</f>
        <v>4.1041343095351674</v>
      </c>
      <c r="H165" s="445">
        <f>G165*(1+EIA_AEO_OilForecast_2026!F$16)</f>
        <v>4.3980242559392044</v>
      </c>
      <c r="I165" s="445">
        <f>H165*(1+EIA_AEO_OilForecast_2026!G$16)</f>
        <v>4.5856831315305255</v>
      </c>
      <c r="J165" s="445">
        <f>I165*(1+EIA_AEO_OilForecast_2026!H$16)</f>
        <v>4.7078295018498117</v>
      </c>
      <c r="K165" s="445">
        <f>J165*(1+EIA_AEO_OilForecast_2026!I$16)</f>
        <v>4.6485934537394806</v>
      </c>
      <c r="L165" s="445">
        <f>K165*(1+EIA_AEO_OilForecast_2026!J$16)</f>
        <v>4.6974326985893953</v>
      </c>
      <c r="M165" s="445">
        <f>L165*(1+EIA_AEO_OilForecast_2026!K$16)</f>
        <v>4.797638616336406</v>
      </c>
      <c r="N165" s="445">
        <f>M165*(1+EIA_AEO_OilForecast_2026!L$16)</f>
        <v>4.8904488482939383</v>
      </c>
      <c r="O165" s="445">
        <f>N165*(1+EIA_AEO_OilForecast_2026!M$16)</f>
        <v>4.9320055520351103</v>
      </c>
      <c r="P165" s="445">
        <f>O165*(1+EIA_AEO_OilForecast_2026!N$16)</f>
        <v>4.9994021873548453</v>
      </c>
      <c r="Q165" s="445">
        <f>P165*(1+EIA_AEO_OilForecast_2026!O$16)</f>
        <v>5.0709280612945262</v>
      </c>
      <c r="R165" s="445">
        <f>Q165*(1+EIA_AEO_OilForecast_2026!P$16)</f>
        <v>5.1321497443290784</v>
      </c>
      <c r="S165" s="445">
        <f>R165*(1+EIA_AEO_OilForecast_2026!Q$16)</f>
        <v>5.1652633967920707</v>
      </c>
      <c r="T165" s="445">
        <f>S165*(1+EIA_AEO_OilForecast_2026!R$16)</f>
        <v>5.2144385331350831</v>
      </c>
      <c r="U165" s="445">
        <f>T165*(1+EIA_AEO_OilForecast_2026!S$16)</f>
        <v>5.280942229188514</v>
      </c>
      <c r="V165" s="445">
        <f>U165*(1+EIA_AEO_OilForecast_2026!T$16)</f>
        <v>5.3079543107407305</v>
      </c>
      <c r="W165" s="445">
        <f>V165*(1+EIA_AEO_OilForecast_2026!U$16)</f>
        <v>5.3707645740115781</v>
      </c>
      <c r="X165" s="445">
        <f>W165*(1+EIA_AEO_OilForecast_2026!V$16)</f>
        <v>5.4396896385296731</v>
      </c>
      <c r="Y165" s="445">
        <f>X165*(1+EIA_AEO_OilForecast_2026!W$16)</f>
        <v>5.5911159002064892</v>
      </c>
      <c r="Z165" s="445">
        <f>Y165*(1+EIA_AEO_OilForecast_2026!X$16)</f>
        <v>5.6785835343256812</v>
      </c>
      <c r="AA165" s="445">
        <f>Z165*(1+EIA_AEO_OilForecast_2026!Y$16)</f>
        <v>5.76467224927831</v>
      </c>
      <c r="AB165" s="445">
        <f>AA165*(1+EIA_AEO_OilForecast_2026!Z$16)</f>
        <v>5.8573853864714795</v>
      </c>
      <c r="AC165" s="445">
        <f>AB165*(1+EIA_AEO_OilForecast_2026!AA$16)</f>
        <v>5.9298698452813685</v>
      </c>
      <c r="AD165" s="445">
        <f>AC165*(1+EIA_AEO_OilForecast_2026!AB$16)</f>
        <v>6.0439617602706894</v>
      </c>
      <c r="AE165" s="509">
        <f t="shared" si="72"/>
        <v>6.0439617602706894</v>
      </c>
      <c r="AF165" s="509">
        <f t="shared" si="72"/>
        <v>6.0439617602706894</v>
      </c>
      <c r="AG165" s="509">
        <f t="shared" si="72"/>
        <v>6.0439617602706894</v>
      </c>
      <c r="AH165" s="509">
        <f t="shared" si="72"/>
        <v>6.0439617602706894</v>
      </c>
      <c r="AI165" s="509">
        <f t="shared" si="72"/>
        <v>6.0439617602706894</v>
      </c>
      <c r="AJ165" s="509">
        <f t="shared" si="72"/>
        <v>6.0439617602706894</v>
      </c>
      <c r="AK165" s="509">
        <f t="shared" si="72"/>
        <v>6.0439617602706894</v>
      </c>
      <c r="AL165" s="509">
        <f t="shared" si="72"/>
        <v>6.0439617602706894</v>
      </c>
      <c r="AM165" s="509">
        <f t="shared" si="72"/>
        <v>6.0439617602706894</v>
      </c>
      <c r="AN165" s="509">
        <f t="shared" si="72"/>
        <v>6.0439617602706894</v>
      </c>
      <c r="AO165" s="509">
        <f t="shared" si="73"/>
        <v>6.0439617602706894</v>
      </c>
      <c r="AP165" s="509">
        <f t="shared" si="73"/>
        <v>6.0439617602706894</v>
      </c>
      <c r="AQ165" s="509">
        <f t="shared" si="73"/>
        <v>6.0439617602706894</v>
      </c>
      <c r="AR165" s="509">
        <f t="shared" si="73"/>
        <v>6.0439617602706894</v>
      </c>
      <c r="AS165" s="509">
        <f t="shared" si="73"/>
        <v>6.0439617602706894</v>
      </c>
      <c r="AT165" s="509">
        <f t="shared" si="73"/>
        <v>6.0439617602706894</v>
      </c>
      <c r="AU165" s="509">
        <f t="shared" si="73"/>
        <v>6.0439617602706894</v>
      </c>
      <c r="AV165" s="509">
        <f t="shared" si="73"/>
        <v>6.0439617602706894</v>
      </c>
      <c r="AW165" s="509">
        <f t="shared" si="73"/>
        <v>6.0439617602706894</v>
      </c>
      <c r="AX165" s="509">
        <f t="shared" si="73"/>
        <v>6.0439617602706894</v>
      </c>
      <c r="AY165" s="509">
        <f t="shared" si="74"/>
        <v>6.0439617602706894</v>
      </c>
      <c r="AZ165" s="509">
        <f t="shared" si="74"/>
        <v>6.0439617602706894</v>
      </c>
      <c r="BA165" s="509">
        <f t="shared" si="74"/>
        <v>6.0439617602706894</v>
      </c>
      <c r="BB165" s="509">
        <f t="shared" si="74"/>
        <v>6.0439617602706894</v>
      </c>
      <c r="BC165" s="509">
        <f t="shared" si="74"/>
        <v>6.0439617602706894</v>
      </c>
      <c r="BD165" s="509">
        <f t="shared" si="74"/>
        <v>6.0439617602706894</v>
      </c>
      <c r="BE165" s="509">
        <f t="shared" si="74"/>
        <v>6.0439617602706894</v>
      </c>
      <c r="BF165" s="509">
        <f t="shared" si="74"/>
        <v>6.0439617602706894</v>
      </c>
      <c r="BG165" s="509">
        <f t="shared" si="74"/>
        <v>6.0439617602706894</v>
      </c>
      <c r="BH165" s="509">
        <f t="shared" si="74"/>
        <v>6.0439617602706894</v>
      </c>
      <c r="BI165" s="509">
        <f t="shared" si="75"/>
        <v>6.0439617602706894</v>
      </c>
      <c r="BJ165" s="509">
        <f t="shared" si="75"/>
        <v>6.0439617602706894</v>
      </c>
      <c r="BK165" s="509">
        <f t="shared" si="75"/>
        <v>6.0439617602706894</v>
      </c>
      <c r="BL165" s="509">
        <f t="shared" si="75"/>
        <v>6.0439617602706894</v>
      </c>
      <c r="BM165" s="510">
        <f t="shared" si="75"/>
        <v>6.0439617602706894</v>
      </c>
      <c r="BN165" s="510">
        <f t="shared" si="75"/>
        <v>6.0439617602706894</v>
      </c>
      <c r="BO165" s="510">
        <f t="shared" si="75"/>
        <v>6.0439617602706894</v>
      </c>
      <c r="BP165" s="510">
        <f t="shared" si="75"/>
        <v>6.0439617602706894</v>
      </c>
      <c r="BQ165" s="510">
        <f t="shared" si="75"/>
        <v>6.0439617602706894</v>
      </c>
      <c r="BR165" s="510">
        <f t="shared" si="75"/>
        <v>6.0439617602706894</v>
      </c>
    </row>
    <row r="166" spans="1:70" s="2" customFormat="1" ht="15">
      <c r="A166" s="446">
        <v>0</v>
      </c>
      <c r="B166" s="493" t="s">
        <v>691</v>
      </c>
      <c r="C166" s="491" t="s">
        <v>692</v>
      </c>
      <c r="D166" s="491" t="s">
        <v>445</v>
      </c>
      <c r="E166" s="664">
        <v>6.55</v>
      </c>
      <c r="F166" s="665">
        <f>E166*(1+EIA_AEO_OilForecast_2026!D$16)</f>
        <v>5.0156672960489663</v>
      </c>
      <c r="G166" s="665">
        <f>F166*(1+EIA_AEO_OilForecast_2026!E$16)</f>
        <v>5.7074479251497543</v>
      </c>
      <c r="H166" s="665">
        <f>G166*(1+EIA_AEO_OilForecast_2026!F$16)</f>
        <v>6.1161483814016524</v>
      </c>
      <c r="I166" s="665">
        <f>H166*(1+EIA_AEO_OilForecast_2026!G$16)</f>
        <v>6.3771177306846996</v>
      </c>
      <c r="J166" s="665">
        <f>I166*(1+EIA_AEO_OilForecast_2026!H$16)</f>
        <v>6.5469815790055756</v>
      </c>
      <c r="K166" s="665">
        <f>J166*(1+EIA_AEO_OilForecast_2026!I$16)</f>
        <v>6.4646044844997013</v>
      </c>
      <c r="L166" s="665">
        <f>K166*(1+EIA_AEO_OilForecast_2026!J$16)</f>
        <v>6.5325231795669927</v>
      </c>
      <c r="M166" s="665">
        <f>L166*(1+EIA_AEO_OilForecast_2026!K$16)</f>
        <v>6.6718753581748311</v>
      </c>
      <c r="N166" s="665">
        <f>M166*(1+EIA_AEO_OilForecast_2026!L$16)</f>
        <v>6.800942665886474</v>
      </c>
      <c r="O166" s="665">
        <f>N166*(1+EIA_AEO_OilForecast_2026!M$16)</f>
        <v>6.8587338356326901</v>
      </c>
      <c r="P166" s="665">
        <f>O166*(1+EIA_AEO_OilForecast_2026!N$16)</f>
        <v>6.9524595174467594</v>
      </c>
      <c r="Q166" s="665">
        <f>P166*(1+EIA_AEO_OilForecast_2026!O$16)</f>
        <v>7.0519275587004557</v>
      </c>
      <c r="R166" s="665">
        <f>Q166*(1+EIA_AEO_OilForecast_2026!P$16)</f>
        <v>7.1370659926444722</v>
      </c>
      <c r="S166" s="665">
        <f>R166*(1+EIA_AEO_OilForecast_2026!Q$16)</f>
        <v>7.1831157641163621</v>
      </c>
      <c r="T166" s="665">
        <f>S166*(1+EIA_AEO_OilForecast_2026!R$16)</f>
        <v>7.2515015694341391</v>
      </c>
      <c r="U166" s="665">
        <f>T166*(1+EIA_AEO_OilForecast_2026!S$16)</f>
        <v>7.3439854779585492</v>
      </c>
      <c r="V166" s="665">
        <f>U166*(1+EIA_AEO_OilForecast_2026!T$16)</f>
        <v>7.3815500499685323</v>
      </c>
      <c r="W166" s="665">
        <f>V166*(1+EIA_AEO_OilForecast_2026!U$16)</f>
        <v>7.4688976560033629</v>
      </c>
      <c r="X166" s="665">
        <f>W166*(1+EIA_AEO_OilForecast_2026!V$16)</f>
        <v>7.5647488603756603</v>
      </c>
      <c r="Y166" s="665">
        <f>X166*(1+EIA_AEO_OilForecast_2026!W$16)</f>
        <v>7.7753310289495765</v>
      </c>
      <c r="Z166" s="665">
        <f>Y166*(1+EIA_AEO_OilForecast_2026!X$16)</f>
        <v>7.8969686093064144</v>
      </c>
      <c r="AA166" s="665">
        <f>Z166*(1+EIA_AEO_OilForecast_2026!Y$16)</f>
        <v>8.0166885844528508</v>
      </c>
      <c r="AB166" s="665">
        <f>AA166*(1+EIA_AEO_OilForecast_2026!Z$16)</f>
        <v>8.1456208665367704</v>
      </c>
      <c r="AC166" s="665">
        <f>AB166*(1+EIA_AEO_OilForecast_2026!AA$16)</f>
        <v>8.2464219716757885</v>
      </c>
      <c r="AD166" s="665">
        <f>AC166*(1+EIA_AEO_OilForecast_2026!AB$16)</f>
        <v>8.4050848258541446</v>
      </c>
      <c r="AE166" s="511">
        <f t="shared" si="72"/>
        <v>8.4050848258541446</v>
      </c>
      <c r="AF166" s="511">
        <f t="shared" si="72"/>
        <v>8.4050848258541446</v>
      </c>
      <c r="AG166" s="511">
        <f t="shared" si="72"/>
        <v>8.4050848258541446</v>
      </c>
      <c r="AH166" s="511">
        <f t="shared" si="72"/>
        <v>8.4050848258541446</v>
      </c>
      <c r="AI166" s="511">
        <f t="shared" si="72"/>
        <v>8.4050848258541446</v>
      </c>
      <c r="AJ166" s="511">
        <f t="shared" si="72"/>
        <v>8.4050848258541446</v>
      </c>
      <c r="AK166" s="511">
        <f t="shared" si="72"/>
        <v>8.4050848258541446</v>
      </c>
      <c r="AL166" s="511">
        <f t="shared" si="72"/>
        <v>8.4050848258541446</v>
      </c>
      <c r="AM166" s="511">
        <f t="shared" si="72"/>
        <v>8.4050848258541446</v>
      </c>
      <c r="AN166" s="511">
        <f t="shared" si="72"/>
        <v>8.4050848258541446</v>
      </c>
      <c r="AO166" s="511">
        <f t="shared" si="73"/>
        <v>8.4050848258541446</v>
      </c>
      <c r="AP166" s="511">
        <f t="shared" si="73"/>
        <v>8.4050848258541446</v>
      </c>
      <c r="AQ166" s="511">
        <f t="shared" si="73"/>
        <v>8.4050848258541446</v>
      </c>
      <c r="AR166" s="511">
        <f t="shared" si="73"/>
        <v>8.4050848258541446</v>
      </c>
      <c r="AS166" s="511">
        <f t="shared" si="73"/>
        <v>8.4050848258541446</v>
      </c>
      <c r="AT166" s="511">
        <f t="shared" si="73"/>
        <v>8.4050848258541446</v>
      </c>
      <c r="AU166" s="511">
        <f t="shared" si="73"/>
        <v>8.4050848258541446</v>
      </c>
      <c r="AV166" s="511">
        <f t="shared" si="73"/>
        <v>8.4050848258541446</v>
      </c>
      <c r="AW166" s="511">
        <f t="shared" si="73"/>
        <v>8.4050848258541446</v>
      </c>
      <c r="AX166" s="511">
        <f t="shared" si="73"/>
        <v>8.4050848258541446</v>
      </c>
      <c r="AY166" s="511">
        <f t="shared" si="74"/>
        <v>8.4050848258541446</v>
      </c>
      <c r="AZ166" s="511">
        <f t="shared" si="74"/>
        <v>8.4050848258541446</v>
      </c>
      <c r="BA166" s="511">
        <f t="shared" si="74"/>
        <v>8.4050848258541446</v>
      </c>
      <c r="BB166" s="511">
        <f t="shared" si="74"/>
        <v>8.4050848258541446</v>
      </c>
      <c r="BC166" s="511">
        <f t="shared" si="74"/>
        <v>8.4050848258541446</v>
      </c>
      <c r="BD166" s="511">
        <f t="shared" si="74"/>
        <v>8.4050848258541446</v>
      </c>
      <c r="BE166" s="511">
        <f t="shared" si="74"/>
        <v>8.4050848258541446</v>
      </c>
      <c r="BF166" s="511">
        <f t="shared" si="74"/>
        <v>8.4050848258541446</v>
      </c>
      <c r="BG166" s="511">
        <f t="shared" si="74"/>
        <v>8.4050848258541446</v>
      </c>
      <c r="BH166" s="511">
        <f t="shared" si="74"/>
        <v>8.4050848258541446</v>
      </c>
      <c r="BI166" s="511">
        <f t="shared" si="75"/>
        <v>8.4050848258541446</v>
      </c>
      <c r="BJ166" s="511">
        <f t="shared" si="75"/>
        <v>8.4050848258541446</v>
      </c>
      <c r="BK166" s="511">
        <f t="shared" si="75"/>
        <v>8.4050848258541446</v>
      </c>
      <c r="BL166" s="511">
        <f t="shared" si="75"/>
        <v>8.4050848258541446</v>
      </c>
      <c r="BM166" s="512">
        <f t="shared" si="75"/>
        <v>8.4050848258541446</v>
      </c>
      <c r="BN166" s="512">
        <f t="shared" si="75"/>
        <v>8.4050848258541446</v>
      </c>
      <c r="BO166" s="512">
        <f t="shared" si="75"/>
        <v>8.4050848258541446</v>
      </c>
      <c r="BP166" s="512">
        <f t="shared" si="75"/>
        <v>8.4050848258541446</v>
      </c>
      <c r="BQ166" s="512">
        <f t="shared" si="75"/>
        <v>8.4050848258541446</v>
      </c>
      <c r="BR166" s="512">
        <f t="shared" si="75"/>
        <v>8.4050848258541446</v>
      </c>
    </row>
    <row r="167" spans="1:70" s="2" customFormat="1">
      <c r="A167" s="448">
        <v>0</v>
      </c>
      <c r="B167" s="494" t="s">
        <v>441</v>
      </c>
      <c r="C167" s="492" t="s">
        <v>693</v>
      </c>
      <c r="D167" s="492" t="s">
        <v>445</v>
      </c>
      <c r="E167" s="500">
        <v>4.71</v>
      </c>
      <c r="F167" s="445">
        <f>E167*(1+EIA_AEO_OilForecast_2026!D$16)</f>
        <v>3.6066859487619287</v>
      </c>
      <c r="G167" s="445">
        <f>F167*(1+EIA_AEO_OilForecast_2026!E$16)</f>
        <v>4.1041343095351674</v>
      </c>
      <c r="H167" s="445">
        <f>G167*(1+EIA_AEO_OilForecast_2026!F$16)</f>
        <v>4.3980242559392044</v>
      </c>
      <c r="I167" s="445">
        <f>H167*(1+EIA_AEO_OilForecast_2026!G$16)</f>
        <v>4.5856831315305255</v>
      </c>
      <c r="J167" s="445">
        <f>I167*(1+EIA_AEO_OilForecast_2026!H$16)</f>
        <v>4.7078295018498117</v>
      </c>
      <c r="K167" s="445">
        <f>J167*(1+EIA_AEO_OilForecast_2026!I$16)</f>
        <v>4.6485934537394806</v>
      </c>
      <c r="L167" s="445">
        <f>K167*(1+EIA_AEO_OilForecast_2026!J$16)</f>
        <v>4.6974326985893953</v>
      </c>
      <c r="M167" s="445">
        <f>L167*(1+EIA_AEO_OilForecast_2026!K$16)</f>
        <v>4.797638616336406</v>
      </c>
      <c r="N167" s="445">
        <f>M167*(1+EIA_AEO_OilForecast_2026!L$16)</f>
        <v>4.8904488482939383</v>
      </c>
      <c r="O167" s="445">
        <f>N167*(1+EIA_AEO_OilForecast_2026!M$16)</f>
        <v>4.9320055520351103</v>
      </c>
      <c r="P167" s="445">
        <f>O167*(1+EIA_AEO_OilForecast_2026!N$16)</f>
        <v>4.9994021873548453</v>
      </c>
      <c r="Q167" s="445">
        <f>P167*(1+EIA_AEO_OilForecast_2026!O$16)</f>
        <v>5.0709280612945262</v>
      </c>
      <c r="R167" s="445">
        <f>Q167*(1+EIA_AEO_OilForecast_2026!P$16)</f>
        <v>5.1321497443290784</v>
      </c>
      <c r="S167" s="445">
        <f>R167*(1+EIA_AEO_OilForecast_2026!Q$16)</f>
        <v>5.1652633967920707</v>
      </c>
      <c r="T167" s="445">
        <f>S167*(1+EIA_AEO_OilForecast_2026!R$16)</f>
        <v>5.2144385331350831</v>
      </c>
      <c r="U167" s="445">
        <f>T167*(1+EIA_AEO_OilForecast_2026!S$16)</f>
        <v>5.280942229188514</v>
      </c>
      <c r="V167" s="445">
        <f>U167*(1+EIA_AEO_OilForecast_2026!T$16)</f>
        <v>5.3079543107407305</v>
      </c>
      <c r="W167" s="445">
        <f>V167*(1+EIA_AEO_OilForecast_2026!U$16)</f>
        <v>5.3707645740115781</v>
      </c>
      <c r="X167" s="445">
        <f>W167*(1+EIA_AEO_OilForecast_2026!V$16)</f>
        <v>5.4396896385296731</v>
      </c>
      <c r="Y167" s="445">
        <f>X167*(1+EIA_AEO_OilForecast_2026!W$16)</f>
        <v>5.5911159002064892</v>
      </c>
      <c r="Z167" s="445">
        <f>Y167*(1+EIA_AEO_OilForecast_2026!X$16)</f>
        <v>5.6785835343256812</v>
      </c>
      <c r="AA167" s="445">
        <f>Z167*(1+EIA_AEO_OilForecast_2026!Y$16)</f>
        <v>5.76467224927831</v>
      </c>
      <c r="AB167" s="445">
        <f>AA167*(1+EIA_AEO_OilForecast_2026!Z$16)</f>
        <v>5.8573853864714795</v>
      </c>
      <c r="AC167" s="445">
        <f>AB167*(1+EIA_AEO_OilForecast_2026!AA$16)</f>
        <v>5.9298698452813685</v>
      </c>
      <c r="AD167" s="445">
        <f>AC167*(1+EIA_AEO_OilForecast_2026!AB$16)</f>
        <v>6.0439617602706894</v>
      </c>
      <c r="AE167" s="509">
        <f t="shared" si="72"/>
        <v>6.0439617602706894</v>
      </c>
      <c r="AF167" s="509">
        <f t="shared" si="72"/>
        <v>6.0439617602706894</v>
      </c>
      <c r="AG167" s="509">
        <f t="shared" si="72"/>
        <v>6.0439617602706894</v>
      </c>
      <c r="AH167" s="509">
        <f t="shared" si="72"/>
        <v>6.0439617602706894</v>
      </c>
      <c r="AI167" s="509">
        <f t="shared" si="72"/>
        <v>6.0439617602706894</v>
      </c>
      <c r="AJ167" s="509">
        <f t="shared" si="72"/>
        <v>6.0439617602706894</v>
      </c>
      <c r="AK167" s="509">
        <f t="shared" si="72"/>
        <v>6.0439617602706894</v>
      </c>
      <c r="AL167" s="509">
        <f t="shared" si="72"/>
        <v>6.0439617602706894</v>
      </c>
      <c r="AM167" s="509">
        <f t="shared" si="72"/>
        <v>6.0439617602706894</v>
      </c>
      <c r="AN167" s="509">
        <f t="shared" si="72"/>
        <v>6.0439617602706894</v>
      </c>
      <c r="AO167" s="509">
        <f t="shared" si="73"/>
        <v>6.0439617602706894</v>
      </c>
      <c r="AP167" s="509">
        <f t="shared" si="73"/>
        <v>6.0439617602706894</v>
      </c>
      <c r="AQ167" s="509">
        <f t="shared" si="73"/>
        <v>6.0439617602706894</v>
      </c>
      <c r="AR167" s="509">
        <f t="shared" si="73"/>
        <v>6.0439617602706894</v>
      </c>
      <c r="AS167" s="509">
        <f t="shared" si="73"/>
        <v>6.0439617602706894</v>
      </c>
      <c r="AT167" s="509">
        <f t="shared" si="73"/>
        <v>6.0439617602706894</v>
      </c>
      <c r="AU167" s="509">
        <f t="shared" si="73"/>
        <v>6.0439617602706894</v>
      </c>
      <c r="AV167" s="509">
        <f t="shared" si="73"/>
        <v>6.0439617602706894</v>
      </c>
      <c r="AW167" s="509">
        <f t="shared" si="73"/>
        <v>6.0439617602706894</v>
      </c>
      <c r="AX167" s="509">
        <f t="shared" si="73"/>
        <v>6.0439617602706894</v>
      </c>
      <c r="AY167" s="509">
        <f t="shared" si="74"/>
        <v>6.0439617602706894</v>
      </c>
      <c r="AZ167" s="509">
        <f t="shared" si="74"/>
        <v>6.0439617602706894</v>
      </c>
      <c r="BA167" s="509">
        <f t="shared" si="74"/>
        <v>6.0439617602706894</v>
      </c>
      <c r="BB167" s="509">
        <f t="shared" si="74"/>
        <v>6.0439617602706894</v>
      </c>
      <c r="BC167" s="509">
        <f t="shared" si="74"/>
        <v>6.0439617602706894</v>
      </c>
      <c r="BD167" s="509">
        <f t="shared" si="74"/>
        <v>6.0439617602706894</v>
      </c>
      <c r="BE167" s="509">
        <f t="shared" si="74"/>
        <v>6.0439617602706894</v>
      </c>
      <c r="BF167" s="509">
        <f t="shared" si="74"/>
        <v>6.0439617602706894</v>
      </c>
      <c r="BG167" s="509">
        <f t="shared" si="74"/>
        <v>6.0439617602706894</v>
      </c>
      <c r="BH167" s="509">
        <f t="shared" si="74"/>
        <v>6.0439617602706894</v>
      </c>
      <c r="BI167" s="509">
        <f t="shared" si="75"/>
        <v>6.0439617602706894</v>
      </c>
      <c r="BJ167" s="509">
        <f t="shared" si="75"/>
        <v>6.0439617602706894</v>
      </c>
      <c r="BK167" s="509">
        <f t="shared" si="75"/>
        <v>6.0439617602706894</v>
      </c>
      <c r="BL167" s="509">
        <f t="shared" si="75"/>
        <v>6.0439617602706894</v>
      </c>
      <c r="BM167" s="510">
        <f t="shared" si="75"/>
        <v>6.0439617602706894</v>
      </c>
      <c r="BN167" s="510">
        <f t="shared" si="75"/>
        <v>6.0439617602706894</v>
      </c>
      <c r="BO167" s="510">
        <f t="shared" si="75"/>
        <v>6.0439617602706894</v>
      </c>
      <c r="BP167" s="510">
        <f t="shared" si="75"/>
        <v>6.0439617602706894</v>
      </c>
      <c r="BQ167" s="510">
        <f t="shared" si="75"/>
        <v>6.0439617602706894</v>
      </c>
      <c r="BR167" s="510">
        <f t="shared" si="75"/>
        <v>6.0439617602706894</v>
      </c>
    </row>
    <row r="168" spans="1:70" s="2" customFormat="1">
      <c r="A168" s="446">
        <v>0</v>
      </c>
      <c r="B168" s="493" t="s">
        <v>494</v>
      </c>
      <c r="C168" s="491" t="s">
        <v>694</v>
      </c>
      <c r="D168" s="491" t="s">
        <v>445</v>
      </c>
      <c r="E168" s="501">
        <v>4.47</v>
      </c>
      <c r="F168" s="447">
        <f>E168*(1+EIA_AEO_OilForecast_2026!D$16)</f>
        <v>3.4229057730288366</v>
      </c>
      <c r="G168" s="447">
        <f>F168*(1+EIA_AEO_OilForecast_2026!E$16)</f>
        <v>3.8950064466289165</v>
      </c>
      <c r="H168" s="447">
        <f>G168*(1+EIA_AEO_OilForecast_2026!F$16)</f>
        <v>4.1739211091397541</v>
      </c>
      <c r="I168" s="447">
        <f>H168*(1+EIA_AEO_OilForecast_2026!G$16)</f>
        <v>4.3520177490321545</v>
      </c>
      <c r="J168" s="447">
        <f>I168*(1+EIA_AEO_OilForecast_2026!H$16)</f>
        <v>4.4679401004816688</v>
      </c>
      <c r="K168" s="447">
        <f>J168*(1+EIA_AEO_OilForecast_2026!I$16)</f>
        <v>4.4117224497272778</v>
      </c>
      <c r="L168" s="447">
        <f>K168*(1+EIA_AEO_OilForecast_2026!J$16)</f>
        <v>4.4580730706357956</v>
      </c>
      <c r="M168" s="447">
        <f>L168*(1+EIA_AEO_OilForecast_2026!K$16)</f>
        <v>4.5531729543574802</v>
      </c>
      <c r="N168" s="447">
        <f>M168*(1+EIA_AEO_OilForecast_2026!L$16)</f>
        <v>4.6412540025209985</v>
      </c>
      <c r="O168" s="447">
        <f>N168*(1+EIA_AEO_OilForecast_2026!M$16)</f>
        <v>4.6806931672180347</v>
      </c>
      <c r="P168" s="447">
        <f>O168*(1+EIA_AEO_OilForecast_2026!N$16)</f>
        <v>4.7446555790819875</v>
      </c>
      <c r="Q168" s="447">
        <f>P168*(1+EIA_AEO_OilForecast_2026!O$16)</f>
        <v>4.812536822502449</v>
      </c>
      <c r="R168" s="447">
        <f>Q168*(1+EIA_AEO_OilForecast_2026!P$16)</f>
        <v>4.8706389293314185</v>
      </c>
      <c r="S168" s="447">
        <f>R168*(1+EIA_AEO_OilForecast_2026!Q$16)</f>
        <v>4.9020652619236857</v>
      </c>
      <c r="T168" s="447">
        <f>S168*(1+EIA_AEO_OilForecast_2026!R$16)</f>
        <v>4.9487346588352068</v>
      </c>
      <c r="U168" s="447">
        <f>T168*(1+EIA_AEO_OilForecast_2026!S$16)</f>
        <v>5.0118496315228578</v>
      </c>
      <c r="V168" s="447">
        <f>U168*(1+EIA_AEO_OilForecast_2026!T$16)</f>
        <v>5.0374853012762353</v>
      </c>
      <c r="W168" s="447">
        <f>V168*(1+EIA_AEO_OilForecast_2026!U$16)</f>
        <v>5.0970950415778677</v>
      </c>
      <c r="X168" s="447">
        <f>W168*(1+EIA_AEO_OilForecast_2026!V$16)</f>
        <v>5.1625080008975885</v>
      </c>
      <c r="Y168" s="447">
        <f>X168*(1+EIA_AEO_OilForecast_2026!W$16)</f>
        <v>5.3062182747182609</v>
      </c>
      <c r="Z168" s="447">
        <f>Y168*(1+EIA_AEO_OilForecast_2026!X$16)</f>
        <v>5.3892289593281948</v>
      </c>
      <c r="AA168" s="447">
        <f>Z168*(1+EIA_AEO_OilForecast_2026!Y$16)</f>
        <v>5.4709309881685879</v>
      </c>
      <c r="AB168" s="447">
        <f>AA168*(1+EIA_AEO_OilForecast_2026!Z$16)</f>
        <v>5.5589198890716593</v>
      </c>
      <c r="AC168" s="447">
        <f>AB168*(1+EIA_AEO_OilForecast_2026!AA$16)</f>
        <v>5.6277108722734006</v>
      </c>
      <c r="AD168" s="447">
        <f>AC168*(1+EIA_AEO_OilForecast_2026!AB$16)</f>
        <v>5.7359891864989345</v>
      </c>
      <c r="AE168" s="511">
        <f t="shared" si="72"/>
        <v>5.7359891864989345</v>
      </c>
      <c r="AF168" s="511">
        <f t="shared" si="72"/>
        <v>5.7359891864989345</v>
      </c>
      <c r="AG168" s="511">
        <f t="shared" si="72"/>
        <v>5.7359891864989345</v>
      </c>
      <c r="AH168" s="511">
        <f t="shared" si="72"/>
        <v>5.7359891864989345</v>
      </c>
      <c r="AI168" s="511">
        <f t="shared" si="72"/>
        <v>5.7359891864989345</v>
      </c>
      <c r="AJ168" s="511">
        <f t="shared" si="72"/>
        <v>5.7359891864989345</v>
      </c>
      <c r="AK168" s="511">
        <f t="shared" si="72"/>
        <v>5.7359891864989345</v>
      </c>
      <c r="AL168" s="511">
        <f t="shared" si="72"/>
        <v>5.7359891864989345</v>
      </c>
      <c r="AM168" s="511">
        <f t="shared" si="72"/>
        <v>5.7359891864989345</v>
      </c>
      <c r="AN168" s="511">
        <f t="shared" si="72"/>
        <v>5.7359891864989345</v>
      </c>
      <c r="AO168" s="511">
        <f t="shared" si="73"/>
        <v>5.7359891864989345</v>
      </c>
      <c r="AP168" s="511">
        <f t="shared" si="73"/>
        <v>5.7359891864989345</v>
      </c>
      <c r="AQ168" s="511">
        <f t="shared" si="73"/>
        <v>5.7359891864989345</v>
      </c>
      <c r="AR168" s="511">
        <f t="shared" si="73"/>
        <v>5.7359891864989345</v>
      </c>
      <c r="AS168" s="511">
        <f t="shared" si="73"/>
        <v>5.7359891864989345</v>
      </c>
      <c r="AT168" s="511">
        <f t="shared" si="73"/>
        <v>5.7359891864989345</v>
      </c>
      <c r="AU168" s="511">
        <f t="shared" si="73"/>
        <v>5.7359891864989345</v>
      </c>
      <c r="AV168" s="511">
        <f t="shared" si="73"/>
        <v>5.7359891864989345</v>
      </c>
      <c r="AW168" s="511">
        <f t="shared" si="73"/>
        <v>5.7359891864989345</v>
      </c>
      <c r="AX168" s="511">
        <f t="shared" si="73"/>
        <v>5.7359891864989345</v>
      </c>
      <c r="AY168" s="511">
        <f t="shared" si="74"/>
        <v>5.7359891864989345</v>
      </c>
      <c r="AZ168" s="511">
        <f t="shared" si="74"/>
        <v>5.7359891864989345</v>
      </c>
      <c r="BA168" s="511">
        <f t="shared" si="74"/>
        <v>5.7359891864989345</v>
      </c>
      <c r="BB168" s="511">
        <f t="shared" si="74"/>
        <v>5.7359891864989345</v>
      </c>
      <c r="BC168" s="511">
        <f t="shared" si="74"/>
        <v>5.7359891864989345</v>
      </c>
      <c r="BD168" s="511">
        <f t="shared" si="74"/>
        <v>5.7359891864989345</v>
      </c>
      <c r="BE168" s="511">
        <f t="shared" si="74"/>
        <v>5.7359891864989345</v>
      </c>
      <c r="BF168" s="511">
        <f t="shared" si="74"/>
        <v>5.7359891864989345</v>
      </c>
      <c r="BG168" s="511">
        <f t="shared" si="74"/>
        <v>5.7359891864989345</v>
      </c>
      <c r="BH168" s="511">
        <f t="shared" si="74"/>
        <v>5.7359891864989345</v>
      </c>
      <c r="BI168" s="511">
        <f t="shared" si="75"/>
        <v>5.7359891864989345</v>
      </c>
      <c r="BJ168" s="511">
        <f t="shared" si="75"/>
        <v>5.7359891864989345</v>
      </c>
      <c r="BK168" s="511">
        <f t="shared" si="75"/>
        <v>5.7359891864989345</v>
      </c>
      <c r="BL168" s="511">
        <f t="shared" si="75"/>
        <v>5.7359891864989345</v>
      </c>
      <c r="BM168" s="512">
        <f t="shared" si="75"/>
        <v>5.7359891864989345</v>
      </c>
      <c r="BN168" s="512">
        <f t="shared" si="75"/>
        <v>5.7359891864989345</v>
      </c>
      <c r="BO168" s="512">
        <f t="shared" si="75"/>
        <v>5.7359891864989345</v>
      </c>
      <c r="BP168" s="512">
        <f t="shared" si="75"/>
        <v>5.7359891864989345</v>
      </c>
      <c r="BQ168" s="512">
        <f t="shared" si="75"/>
        <v>5.7359891864989345</v>
      </c>
      <c r="BR168" s="512">
        <f t="shared" si="75"/>
        <v>5.7359891864989345</v>
      </c>
    </row>
    <row r="169" spans="1:70" s="2" customFormat="1">
      <c r="A169" s="448">
        <v>0</v>
      </c>
      <c r="B169" s="494" t="s">
        <v>695</v>
      </c>
      <c r="C169" s="492" t="s">
        <v>696</v>
      </c>
      <c r="D169" s="492" t="s">
        <v>445</v>
      </c>
      <c r="E169" s="500">
        <v>5.66</v>
      </c>
      <c r="F169" s="445">
        <f>E169*(1+EIA_AEO_OilForecast_2026!D$16)</f>
        <v>4.3341491443720841</v>
      </c>
      <c r="G169" s="445">
        <f>F169*(1+EIA_AEO_OilForecast_2026!E$16)</f>
        <v>4.9319321002057421</v>
      </c>
      <c r="H169" s="445">
        <f>G169*(1+EIA_AEO_OilForecast_2026!F$16)</f>
        <v>5.2850992120203593</v>
      </c>
      <c r="I169" s="445">
        <f>H169*(1+EIA_AEO_OilForecast_2026!G$16)</f>
        <v>5.5106086039199083</v>
      </c>
      <c r="J169" s="445">
        <f>I169*(1+EIA_AEO_OilForecast_2026!H$16)</f>
        <v>5.6573917155987115</v>
      </c>
      <c r="K169" s="445">
        <f>J169*(1+EIA_AEO_OilForecast_2026!I$16)</f>
        <v>5.5862078446211161</v>
      </c>
      <c r="L169" s="445">
        <f>K169*(1+EIA_AEO_OilForecast_2026!J$16)</f>
        <v>5.644897892572394</v>
      </c>
      <c r="M169" s="445">
        <f>L169*(1+EIA_AEO_OilForecast_2026!K$16)</f>
        <v>5.7653151950029837</v>
      </c>
      <c r="N169" s="445">
        <f>M169*(1+EIA_AEO_OilForecast_2026!L$16)</f>
        <v>5.8768451128118233</v>
      </c>
      <c r="O169" s="445">
        <f>N169*(1+EIA_AEO_OilForecast_2026!M$16)</f>
        <v>5.9267837419360339</v>
      </c>
      <c r="P169" s="445">
        <f>O169*(1+EIA_AEO_OilForecast_2026!N$16)</f>
        <v>6.007774178434909</v>
      </c>
      <c r="Q169" s="445">
        <f>P169*(1+EIA_AEO_OilForecast_2026!O$16)</f>
        <v>6.0937267148465004</v>
      </c>
      <c r="R169" s="445">
        <f>Q169*(1+EIA_AEO_OilForecast_2026!P$16)</f>
        <v>6.1672967203614819</v>
      </c>
      <c r="S169" s="445">
        <f>R169*(1+EIA_AEO_OilForecast_2026!Q$16)</f>
        <v>6.2070893473127642</v>
      </c>
      <c r="T169" s="445">
        <f>S169*(1+EIA_AEO_OilForecast_2026!R$16)</f>
        <v>6.2661830355720953</v>
      </c>
      <c r="U169" s="445">
        <f>T169*(1+EIA_AEO_OilForecast_2026!S$16)</f>
        <v>6.3461004282817379</v>
      </c>
      <c r="V169" s="445">
        <f>U169*(1+EIA_AEO_OilForecast_2026!T$16)</f>
        <v>6.3785608065376929</v>
      </c>
      <c r="W169" s="445">
        <f>V169*(1+EIA_AEO_OilForecast_2026!U$16)</f>
        <v>6.454039806561684</v>
      </c>
      <c r="X169" s="445">
        <f>W169*(1+EIA_AEO_OilForecast_2026!V$16)</f>
        <v>6.5368669541566771</v>
      </c>
      <c r="Y169" s="445">
        <f>X169*(1+EIA_AEO_OilForecast_2026!W$16)</f>
        <v>6.7188356677640613</v>
      </c>
      <c r="Z169" s="445">
        <f>Y169*(1+EIA_AEO_OilForecast_2026!X$16)</f>
        <v>6.8239453936907335</v>
      </c>
      <c r="AA169" s="445">
        <f>Z169*(1+EIA_AEO_OilForecast_2026!Y$16)</f>
        <v>6.9273980745042962</v>
      </c>
      <c r="AB169" s="445">
        <f>AA169*(1+EIA_AEO_OilForecast_2026!Z$16)</f>
        <v>7.0388113136791031</v>
      </c>
      <c r="AC169" s="445">
        <f>AB169*(1+EIA_AEO_OilForecast_2026!AA$16)</f>
        <v>7.1259157801045747</v>
      </c>
      <c r="AD169" s="445">
        <f>AC169*(1+EIA_AEO_OilForecast_2026!AB$16)</f>
        <v>7.2630198647838862</v>
      </c>
      <c r="AE169" s="509">
        <f t="shared" si="72"/>
        <v>7.2630198647838862</v>
      </c>
      <c r="AF169" s="509">
        <f t="shared" si="72"/>
        <v>7.2630198647838862</v>
      </c>
      <c r="AG169" s="509">
        <f t="shared" si="72"/>
        <v>7.2630198647838862</v>
      </c>
      <c r="AH169" s="509">
        <f t="shared" si="72"/>
        <v>7.2630198647838862</v>
      </c>
      <c r="AI169" s="509">
        <f t="shared" si="72"/>
        <v>7.2630198647838862</v>
      </c>
      <c r="AJ169" s="509">
        <f t="shared" si="72"/>
        <v>7.2630198647838862</v>
      </c>
      <c r="AK169" s="509">
        <f t="shared" si="72"/>
        <v>7.2630198647838862</v>
      </c>
      <c r="AL169" s="509">
        <f t="shared" si="72"/>
        <v>7.2630198647838862</v>
      </c>
      <c r="AM169" s="509">
        <f t="shared" si="72"/>
        <v>7.2630198647838862</v>
      </c>
      <c r="AN169" s="509">
        <f t="shared" si="72"/>
        <v>7.2630198647838862</v>
      </c>
      <c r="AO169" s="509">
        <f t="shared" si="73"/>
        <v>7.2630198647838862</v>
      </c>
      <c r="AP169" s="509">
        <f t="shared" si="73"/>
        <v>7.2630198647838862</v>
      </c>
      <c r="AQ169" s="509">
        <f t="shared" si="73"/>
        <v>7.2630198647838862</v>
      </c>
      <c r="AR169" s="509">
        <f t="shared" si="73"/>
        <v>7.2630198647838862</v>
      </c>
      <c r="AS169" s="509">
        <f t="shared" si="73"/>
        <v>7.2630198647838862</v>
      </c>
      <c r="AT169" s="509">
        <f t="shared" si="73"/>
        <v>7.2630198647838862</v>
      </c>
      <c r="AU169" s="509">
        <f t="shared" si="73"/>
        <v>7.2630198647838862</v>
      </c>
      <c r="AV169" s="509">
        <f t="shared" si="73"/>
        <v>7.2630198647838862</v>
      </c>
      <c r="AW169" s="509">
        <f t="shared" si="73"/>
        <v>7.2630198647838862</v>
      </c>
      <c r="AX169" s="509">
        <f t="shared" si="73"/>
        <v>7.2630198647838862</v>
      </c>
      <c r="AY169" s="509">
        <f t="shared" si="74"/>
        <v>7.2630198647838862</v>
      </c>
      <c r="AZ169" s="509">
        <f t="shared" si="74"/>
        <v>7.2630198647838862</v>
      </c>
      <c r="BA169" s="509">
        <f t="shared" si="74"/>
        <v>7.2630198647838862</v>
      </c>
      <c r="BB169" s="509">
        <f t="shared" si="74"/>
        <v>7.2630198647838862</v>
      </c>
      <c r="BC169" s="509">
        <f t="shared" si="74"/>
        <v>7.2630198647838862</v>
      </c>
      <c r="BD169" s="509">
        <f t="shared" si="74"/>
        <v>7.2630198647838862</v>
      </c>
      <c r="BE169" s="509">
        <f t="shared" si="74"/>
        <v>7.2630198647838862</v>
      </c>
      <c r="BF169" s="509">
        <f t="shared" si="74"/>
        <v>7.2630198647838862</v>
      </c>
      <c r="BG169" s="509">
        <f t="shared" si="74"/>
        <v>7.2630198647838862</v>
      </c>
      <c r="BH169" s="509">
        <f t="shared" si="74"/>
        <v>7.2630198647838862</v>
      </c>
      <c r="BI169" s="509">
        <f t="shared" si="75"/>
        <v>7.2630198647838862</v>
      </c>
      <c r="BJ169" s="509">
        <f t="shared" si="75"/>
        <v>7.2630198647838862</v>
      </c>
      <c r="BK169" s="509">
        <f t="shared" si="75"/>
        <v>7.2630198647838862</v>
      </c>
      <c r="BL169" s="509">
        <f t="shared" si="75"/>
        <v>7.2630198647838862</v>
      </c>
      <c r="BM169" s="510">
        <f t="shared" si="75"/>
        <v>7.2630198647838862</v>
      </c>
      <c r="BN169" s="510">
        <f t="shared" si="75"/>
        <v>7.2630198647838862</v>
      </c>
      <c r="BO169" s="510">
        <f t="shared" si="75"/>
        <v>7.2630198647838862</v>
      </c>
      <c r="BP169" s="510">
        <f t="shared" si="75"/>
        <v>7.2630198647838862</v>
      </c>
      <c r="BQ169" s="510">
        <f t="shared" si="75"/>
        <v>7.2630198647838862</v>
      </c>
      <c r="BR169" s="510">
        <f t="shared" si="75"/>
        <v>7.2630198647838862</v>
      </c>
    </row>
    <row r="170" spans="1:70" s="2" customFormat="1">
      <c r="A170" s="446">
        <v>0</v>
      </c>
      <c r="B170" s="493" t="s">
        <v>697</v>
      </c>
      <c r="C170" s="491" t="s">
        <v>698</v>
      </c>
      <c r="D170" s="491" t="s">
        <v>445</v>
      </c>
      <c r="E170" s="501">
        <v>3.89</v>
      </c>
      <c r="F170" s="447">
        <f>E170*(1+EIA_AEO_OilForecast_2026!D$16)</f>
        <v>2.9787703483405314</v>
      </c>
      <c r="G170" s="447">
        <f>F170*(1+EIA_AEO_OilForecast_2026!E$16)</f>
        <v>3.3896141112721447</v>
      </c>
      <c r="H170" s="447">
        <f>G170*(1+EIA_AEO_OilForecast_2026!F$16)</f>
        <v>3.6323385043744172</v>
      </c>
      <c r="I170" s="447">
        <f>H170*(1+EIA_AEO_OilForecast_2026!G$16)</f>
        <v>3.7873264079944255</v>
      </c>
      <c r="J170" s="447">
        <f>I170*(1+EIA_AEO_OilForecast_2026!H$16)</f>
        <v>3.8882073805086561</v>
      </c>
      <c r="K170" s="447">
        <f>J170*(1+EIA_AEO_OilForecast_2026!I$16)</f>
        <v>3.8392841900311212</v>
      </c>
      <c r="L170" s="447">
        <f>K170*(1+EIA_AEO_OilForecast_2026!J$16)</f>
        <v>3.8796206364145966</v>
      </c>
      <c r="M170" s="447">
        <f>L170*(1+EIA_AEO_OilForecast_2026!K$16)</f>
        <v>3.9623809379084118</v>
      </c>
      <c r="N170" s="447">
        <f>M170*(1+EIA_AEO_OilForecast_2026!L$16)</f>
        <v>4.0390331252363953</v>
      </c>
      <c r="O170" s="447">
        <f>N170*(1+EIA_AEO_OilForecast_2026!M$16)</f>
        <v>4.0733549039101025</v>
      </c>
      <c r="P170" s="447">
        <f>O170*(1+EIA_AEO_OilForecast_2026!N$16)</f>
        <v>4.1290179424225801</v>
      </c>
      <c r="Q170" s="447">
        <f>P170*(1+EIA_AEO_OilForecast_2026!O$16)</f>
        <v>4.1880913287549282</v>
      </c>
      <c r="R170" s="447">
        <f>Q170*(1+EIA_AEO_OilForecast_2026!P$16)</f>
        <v>4.2386544597537412</v>
      </c>
      <c r="S170" s="447">
        <f>R170*(1+EIA_AEO_OilForecast_2026!Q$16)</f>
        <v>4.2660031026584209</v>
      </c>
      <c r="T170" s="447">
        <f>S170*(1+EIA_AEO_OilForecast_2026!R$16)</f>
        <v>4.3066169626105051</v>
      </c>
      <c r="U170" s="447">
        <f>T170*(1+EIA_AEO_OilForecast_2026!S$16)</f>
        <v>4.3615425204975216</v>
      </c>
      <c r="V170" s="447">
        <f>U170*(1+EIA_AEO_OilForecast_2026!T$16)</f>
        <v>4.3838518617370381</v>
      </c>
      <c r="W170" s="447">
        <f>V170*(1+EIA_AEO_OilForecast_2026!U$16)</f>
        <v>4.4357270048630673</v>
      </c>
      <c r="X170" s="447">
        <f>W170*(1+EIA_AEO_OilForecast_2026!V$16)</f>
        <v>4.4926523766200503</v>
      </c>
      <c r="Y170" s="447">
        <f>X170*(1+EIA_AEO_OilForecast_2026!W$16)</f>
        <v>4.6177156797883763</v>
      </c>
      <c r="Z170" s="447">
        <f>Y170*(1+EIA_AEO_OilForecast_2026!X$16)</f>
        <v>4.6899554030842694</v>
      </c>
      <c r="AA170" s="447">
        <f>Z170*(1+EIA_AEO_OilForecast_2026!Y$16)</f>
        <v>4.7610562738200928</v>
      </c>
      <c r="AB170" s="447">
        <f>AA170*(1+EIA_AEO_OilForecast_2026!Z$16)</f>
        <v>4.8376282703554283</v>
      </c>
      <c r="AC170" s="447">
        <f>AB170*(1+EIA_AEO_OilForecast_2026!AA$16)</f>
        <v>4.8974933541708143</v>
      </c>
      <c r="AD170" s="447">
        <f>AC170*(1+EIA_AEO_OilForecast_2026!AB$16)</f>
        <v>4.9917221332171966</v>
      </c>
      <c r="AE170" s="511">
        <f t="shared" si="72"/>
        <v>4.9917221332171966</v>
      </c>
      <c r="AF170" s="511">
        <f t="shared" si="72"/>
        <v>4.9917221332171966</v>
      </c>
      <c r="AG170" s="511">
        <f t="shared" si="72"/>
        <v>4.9917221332171966</v>
      </c>
      <c r="AH170" s="511">
        <f t="shared" si="72"/>
        <v>4.9917221332171966</v>
      </c>
      <c r="AI170" s="511">
        <f t="shared" si="72"/>
        <v>4.9917221332171966</v>
      </c>
      <c r="AJ170" s="511">
        <f t="shared" si="72"/>
        <v>4.9917221332171966</v>
      </c>
      <c r="AK170" s="511">
        <f t="shared" si="72"/>
        <v>4.9917221332171966</v>
      </c>
      <c r="AL170" s="511">
        <f t="shared" si="72"/>
        <v>4.9917221332171966</v>
      </c>
      <c r="AM170" s="511">
        <f t="shared" si="72"/>
        <v>4.9917221332171966</v>
      </c>
      <c r="AN170" s="511">
        <f t="shared" si="72"/>
        <v>4.9917221332171966</v>
      </c>
      <c r="AO170" s="511">
        <f t="shared" si="73"/>
        <v>4.9917221332171966</v>
      </c>
      <c r="AP170" s="511">
        <f t="shared" si="73"/>
        <v>4.9917221332171966</v>
      </c>
      <c r="AQ170" s="511">
        <f t="shared" si="73"/>
        <v>4.9917221332171966</v>
      </c>
      <c r="AR170" s="511">
        <f t="shared" si="73"/>
        <v>4.9917221332171966</v>
      </c>
      <c r="AS170" s="511">
        <f t="shared" si="73"/>
        <v>4.9917221332171966</v>
      </c>
      <c r="AT170" s="511">
        <f t="shared" si="73"/>
        <v>4.9917221332171966</v>
      </c>
      <c r="AU170" s="511">
        <f t="shared" si="73"/>
        <v>4.9917221332171966</v>
      </c>
      <c r="AV170" s="511">
        <f t="shared" si="73"/>
        <v>4.9917221332171966</v>
      </c>
      <c r="AW170" s="511">
        <f t="shared" si="73"/>
        <v>4.9917221332171966</v>
      </c>
      <c r="AX170" s="511">
        <f t="shared" si="73"/>
        <v>4.9917221332171966</v>
      </c>
      <c r="AY170" s="511">
        <f t="shared" si="74"/>
        <v>4.9917221332171966</v>
      </c>
      <c r="AZ170" s="511">
        <f t="shared" si="74"/>
        <v>4.9917221332171966</v>
      </c>
      <c r="BA170" s="511">
        <f t="shared" si="74"/>
        <v>4.9917221332171966</v>
      </c>
      <c r="BB170" s="511">
        <f t="shared" si="74"/>
        <v>4.9917221332171966</v>
      </c>
      <c r="BC170" s="511">
        <f t="shared" si="74"/>
        <v>4.9917221332171966</v>
      </c>
      <c r="BD170" s="511">
        <f t="shared" si="74"/>
        <v>4.9917221332171966</v>
      </c>
      <c r="BE170" s="511">
        <f t="shared" si="74"/>
        <v>4.9917221332171966</v>
      </c>
      <c r="BF170" s="511">
        <f t="shared" si="74"/>
        <v>4.9917221332171966</v>
      </c>
      <c r="BG170" s="511">
        <f t="shared" si="74"/>
        <v>4.9917221332171966</v>
      </c>
      <c r="BH170" s="511">
        <f t="shared" si="74"/>
        <v>4.9917221332171966</v>
      </c>
      <c r="BI170" s="511">
        <f t="shared" si="75"/>
        <v>4.9917221332171966</v>
      </c>
      <c r="BJ170" s="511">
        <f t="shared" si="75"/>
        <v>4.9917221332171966</v>
      </c>
      <c r="BK170" s="511">
        <f t="shared" si="75"/>
        <v>4.9917221332171966</v>
      </c>
      <c r="BL170" s="511">
        <f t="shared" si="75"/>
        <v>4.9917221332171966</v>
      </c>
      <c r="BM170" s="512">
        <f t="shared" si="75"/>
        <v>4.9917221332171966</v>
      </c>
      <c r="BN170" s="512">
        <f t="shared" si="75"/>
        <v>4.9917221332171966</v>
      </c>
      <c r="BO170" s="512">
        <f t="shared" si="75"/>
        <v>4.9917221332171966</v>
      </c>
      <c r="BP170" s="512">
        <f t="shared" si="75"/>
        <v>4.9917221332171966</v>
      </c>
      <c r="BQ170" s="512">
        <f t="shared" si="75"/>
        <v>4.9917221332171966</v>
      </c>
      <c r="BR170" s="512">
        <f t="shared" si="75"/>
        <v>4.9917221332171966</v>
      </c>
    </row>
    <row r="171" spans="1:70" s="2" customFormat="1">
      <c r="A171" s="448">
        <v>0</v>
      </c>
      <c r="B171" s="494" t="s">
        <v>699</v>
      </c>
      <c r="C171" s="492" t="s">
        <v>700</v>
      </c>
      <c r="D171" s="492" t="s">
        <v>445</v>
      </c>
      <c r="E171" s="500">
        <v>5.65</v>
      </c>
      <c r="F171" s="445">
        <f>E171*(1+EIA_AEO_OilForecast_2026!D$16)</f>
        <v>4.3264916370498723</v>
      </c>
      <c r="G171" s="445">
        <f>F171*(1+EIA_AEO_OilForecast_2026!E$16)</f>
        <v>4.9232184392513156</v>
      </c>
      <c r="H171" s="445">
        <f>G171*(1+EIA_AEO_OilForecast_2026!F$16)</f>
        <v>5.2757615809037164</v>
      </c>
      <c r="I171" s="445">
        <f>H171*(1+EIA_AEO_OilForecast_2026!G$16)</f>
        <v>5.5008725463158106</v>
      </c>
      <c r="J171" s="445">
        <f>I171*(1+EIA_AEO_OilForecast_2026!H$16)</f>
        <v>5.6473963238750402</v>
      </c>
      <c r="K171" s="445">
        <f>J171*(1+EIA_AEO_OilForecast_2026!I$16)</f>
        <v>5.5763382194539419</v>
      </c>
      <c r="L171" s="445">
        <f>K171*(1+EIA_AEO_OilForecast_2026!J$16)</f>
        <v>5.6349245747409951</v>
      </c>
      <c r="M171" s="445">
        <f>L171*(1+EIA_AEO_OilForecast_2026!K$16)</f>
        <v>5.7551291257538626</v>
      </c>
      <c r="N171" s="445">
        <f>M171*(1+EIA_AEO_OilForecast_2026!L$16)</f>
        <v>5.8664619942379517</v>
      </c>
      <c r="O171" s="445">
        <f>N171*(1+EIA_AEO_OilForecast_2026!M$16)</f>
        <v>5.9163123925686572</v>
      </c>
      <c r="P171" s="445">
        <f>O171*(1+EIA_AEO_OilForecast_2026!N$16)</f>
        <v>5.9971597364235416</v>
      </c>
      <c r="Q171" s="445">
        <f>P171*(1+EIA_AEO_OilForecast_2026!O$16)</f>
        <v>6.0829604132301656</v>
      </c>
      <c r="R171" s="445">
        <f>Q171*(1+EIA_AEO_OilForecast_2026!P$16)</f>
        <v>6.1564004364032483</v>
      </c>
      <c r="S171" s="445">
        <f>R171*(1+EIA_AEO_OilForecast_2026!Q$16)</f>
        <v>6.196122758359917</v>
      </c>
      <c r="T171" s="445">
        <f>S171*(1+EIA_AEO_OilForecast_2026!R$16)</f>
        <v>6.2551120408096024</v>
      </c>
      <c r="U171" s="445">
        <f>T171*(1+EIA_AEO_OilForecast_2026!S$16)</f>
        <v>6.334888236712338</v>
      </c>
      <c r="V171" s="445">
        <f>U171*(1+EIA_AEO_OilForecast_2026!T$16)</f>
        <v>6.367291264476675</v>
      </c>
      <c r="W171" s="445">
        <f>V171*(1+EIA_AEO_OilForecast_2026!U$16)</f>
        <v>6.4426369093769482</v>
      </c>
      <c r="X171" s="445">
        <f>W171*(1+EIA_AEO_OilForecast_2026!V$16)</f>
        <v>6.5253177192553418</v>
      </c>
      <c r="Y171" s="445">
        <f>X171*(1+EIA_AEO_OilForecast_2026!W$16)</f>
        <v>6.7069649333687194</v>
      </c>
      <c r="Z171" s="445">
        <f>Y171*(1+EIA_AEO_OilForecast_2026!X$16)</f>
        <v>6.8118889530658393</v>
      </c>
      <c r="AA171" s="445">
        <f>Z171*(1+EIA_AEO_OilForecast_2026!Y$16)</f>
        <v>6.9151588552913923</v>
      </c>
      <c r="AB171" s="445">
        <f>AA171*(1+EIA_AEO_OilForecast_2026!Z$16)</f>
        <v>7.0263752512874449</v>
      </c>
      <c r="AC171" s="445">
        <f>AB171*(1+EIA_AEO_OilForecast_2026!AA$16)</f>
        <v>7.1133258228959102</v>
      </c>
      <c r="AD171" s="445">
        <f>AC171*(1+EIA_AEO_OilForecast_2026!AB$16)</f>
        <v>7.2501876742100642</v>
      </c>
      <c r="AE171" s="509">
        <f t="shared" si="72"/>
        <v>7.2501876742100642</v>
      </c>
      <c r="AF171" s="509">
        <f t="shared" si="72"/>
        <v>7.2501876742100642</v>
      </c>
      <c r="AG171" s="509">
        <f t="shared" si="72"/>
        <v>7.2501876742100642</v>
      </c>
      <c r="AH171" s="509">
        <f t="shared" si="72"/>
        <v>7.2501876742100642</v>
      </c>
      <c r="AI171" s="509">
        <f t="shared" si="72"/>
        <v>7.2501876742100642</v>
      </c>
      <c r="AJ171" s="509">
        <f t="shared" si="72"/>
        <v>7.2501876742100642</v>
      </c>
      <c r="AK171" s="509">
        <f t="shared" si="72"/>
        <v>7.2501876742100642</v>
      </c>
      <c r="AL171" s="509">
        <f t="shared" si="72"/>
        <v>7.2501876742100642</v>
      </c>
      <c r="AM171" s="509">
        <f t="shared" si="72"/>
        <v>7.2501876742100642</v>
      </c>
      <c r="AN171" s="509">
        <f t="shared" si="72"/>
        <v>7.2501876742100642</v>
      </c>
      <c r="AO171" s="509">
        <f t="shared" si="73"/>
        <v>7.2501876742100642</v>
      </c>
      <c r="AP171" s="509">
        <f t="shared" si="73"/>
        <v>7.2501876742100642</v>
      </c>
      <c r="AQ171" s="509">
        <f t="shared" si="73"/>
        <v>7.2501876742100642</v>
      </c>
      <c r="AR171" s="509">
        <f t="shared" si="73"/>
        <v>7.2501876742100642</v>
      </c>
      <c r="AS171" s="509">
        <f t="shared" si="73"/>
        <v>7.2501876742100642</v>
      </c>
      <c r="AT171" s="509">
        <f t="shared" si="73"/>
        <v>7.2501876742100642</v>
      </c>
      <c r="AU171" s="509">
        <f t="shared" si="73"/>
        <v>7.2501876742100642</v>
      </c>
      <c r="AV171" s="509">
        <f t="shared" si="73"/>
        <v>7.2501876742100642</v>
      </c>
      <c r="AW171" s="509">
        <f t="shared" si="73"/>
        <v>7.2501876742100642</v>
      </c>
      <c r="AX171" s="509">
        <f t="shared" si="73"/>
        <v>7.2501876742100642</v>
      </c>
      <c r="AY171" s="509">
        <f t="shared" si="74"/>
        <v>7.2501876742100642</v>
      </c>
      <c r="AZ171" s="509">
        <f t="shared" si="74"/>
        <v>7.2501876742100642</v>
      </c>
      <c r="BA171" s="509">
        <f t="shared" si="74"/>
        <v>7.2501876742100642</v>
      </c>
      <c r="BB171" s="509">
        <f t="shared" si="74"/>
        <v>7.2501876742100642</v>
      </c>
      <c r="BC171" s="509">
        <f t="shared" si="74"/>
        <v>7.2501876742100642</v>
      </c>
      <c r="BD171" s="509">
        <f t="shared" si="74"/>
        <v>7.2501876742100642</v>
      </c>
      <c r="BE171" s="509">
        <f t="shared" si="74"/>
        <v>7.2501876742100642</v>
      </c>
      <c r="BF171" s="509">
        <f t="shared" si="74"/>
        <v>7.2501876742100642</v>
      </c>
      <c r="BG171" s="509">
        <f t="shared" si="74"/>
        <v>7.2501876742100642</v>
      </c>
      <c r="BH171" s="509">
        <f t="shared" si="74"/>
        <v>7.2501876742100642</v>
      </c>
      <c r="BI171" s="509">
        <f t="shared" si="75"/>
        <v>7.2501876742100642</v>
      </c>
      <c r="BJ171" s="509">
        <f t="shared" si="75"/>
        <v>7.2501876742100642</v>
      </c>
      <c r="BK171" s="509">
        <f t="shared" si="75"/>
        <v>7.2501876742100642</v>
      </c>
      <c r="BL171" s="509">
        <f t="shared" si="75"/>
        <v>7.2501876742100642</v>
      </c>
      <c r="BM171" s="510">
        <f t="shared" si="75"/>
        <v>7.2501876742100642</v>
      </c>
      <c r="BN171" s="510">
        <f t="shared" si="75"/>
        <v>7.2501876742100642</v>
      </c>
      <c r="BO171" s="510">
        <f t="shared" si="75"/>
        <v>7.2501876742100642</v>
      </c>
      <c r="BP171" s="510">
        <f t="shared" si="75"/>
        <v>7.2501876742100642</v>
      </c>
      <c r="BQ171" s="510">
        <f t="shared" si="75"/>
        <v>7.2501876742100642</v>
      </c>
      <c r="BR171" s="510">
        <f t="shared" si="75"/>
        <v>7.2501876742100642</v>
      </c>
    </row>
    <row r="172" spans="1:70" s="2" customFormat="1">
      <c r="A172" s="446">
        <v>0</v>
      </c>
      <c r="B172" s="493" t="s">
        <v>441</v>
      </c>
      <c r="C172" s="491" t="s">
        <v>701</v>
      </c>
      <c r="D172" s="491" t="s">
        <v>445</v>
      </c>
      <c r="E172" s="501">
        <v>5.18</v>
      </c>
      <c r="F172" s="447">
        <f>E172*(1+EIA_AEO_OilForecast_2026!D$16)</f>
        <v>3.9665887929058998</v>
      </c>
      <c r="G172" s="447">
        <f>F172*(1+EIA_AEO_OilForecast_2026!E$16)</f>
        <v>4.5136763743932411</v>
      </c>
      <c r="H172" s="447">
        <f>G172*(1+EIA_AEO_OilForecast_2026!F$16)</f>
        <v>4.8368929184214595</v>
      </c>
      <c r="I172" s="447">
        <f>H172*(1+EIA_AEO_OilForecast_2026!G$16)</f>
        <v>5.0432778389231672</v>
      </c>
      <c r="J172" s="447">
        <f>I172*(1+EIA_AEO_OilForecast_2026!H$16)</f>
        <v>5.1776129128624246</v>
      </c>
      <c r="K172" s="447">
        <f>J172*(1+EIA_AEO_OilForecast_2026!I$16)</f>
        <v>5.1124658365967104</v>
      </c>
      <c r="L172" s="447">
        <f>K172*(1+EIA_AEO_OilForecast_2026!J$16)</f>
        <v>5.1661786366651947</v>
      </c>
      <c r="M172" s="447">
        <f>L172*(1+EIA_AEO_OilForecast_2026!K$16)</f>
        <v>5.2763838710451338</v>
      </c>
      <c r="N172" s="447">
        <f>M172*(1+EIA_AEO_OilForecast_2026!L$16)</f>
        <v>5.3784554212659446</v>
      </c>
      <c r="O172" s="447">
        <f>N172*(1+EIA_AEO_OilForecast_2026!M$16)</f>
        <v>5.4241589723018828</v>
      </c>
      <c r="P172" s="447">
        <f>O172*(1+EIA_AEO_OilForecast_2026!N$16)</f>
        <v>5.4982809618891926</v>
      </c>
      <c r="Q172" s="447">
        <f>P172*(1+EIA_AEO_OilForecast_2026!O$16)</f>
        <v>5.576944237262345</v>
      </c>
      <c r="R172" s="447">
        <f>Q172*(1+EIA_AEO_OilForecast_2026!P$16)</f>
        <v>5.644275090366162</v>
      </c>
      <c r="S172" s="447">
        <f>R172*(1+EIA_AEO_OilForecast_2026!Q$16)</f>
        <v>5.6806930775759925</v>
      </c>
      <c r="T172" s="447">
        <f>S172*(1+EIA_AEO_OilForecast_2026!R$16)</f>
        <v>5.734775286972341</v>
      </c>
      <c r="U172" s="447">
        <f>T172*(1+EIA_AEO_OilForecast_2026!S$16)</f>
        <v>5.8079152329504238</v>
      </c>
      <c r="V172" s="447">
        <f>U172*(1+EIA_AEO_OilForecast_2026!T$16)</f>
        <v>5.8376227876087006</v>
      </c>
      <c r="W172" s="447">
        <f>V172*(1+EIA_AEO_OilForecast_2026!U$16)</f>
        <v>5.9067007416942614</v>
      </c>
      <c r="X172" s="447">
        <f>W172*(1+EIA_AEO_OilForecast_2026!V$16)</f>
        <v>5.9825036788925052</v>
      </c>
      <c r="Y172" s="447">
        <f>X172*(1+EIA_AEO_OilForecast_2026!W$16)</f>
        <v>6.149040416787602</v>
      </c>
      <c r="Z172" s="447">
        <f>Y172*(1+EIA_AEO_OilForecast_2026!X$16)</f>
        <v>6.245236243695758</v>
      </c>
      <c r="AA172" s="447">
        <f>Z172*(1+EIA_AEO_OilForecast_2026!Y$16)</f>
        <v>6.3399155522848485</v>
      </c>
      <c r="AB172" s="447">
        <f>AA172*(1+EIA_AEO_OilForecast_2026!Z$16)</f>
        <v>6.44188031887946</v>
      </c>
      <c r="AC172" s="447">
        <f>AB172*(1+EIA_AEO_OilForecast_2026!AA$16)</f>
        <v>6.5215978340886371</v>
      </c>
      <c r="AD172" s="447">
        <f>AC172*(1+EIA_AEO_OilForecast_2026!AB$16)</f>
        <v>6.6470747172403746</v>
      </c>
      <c r="AE172" s="511">
        <f t="shared" ref="AE172:AN181" si="76">$AD172</f>
        <v>6.6470747172403746</v>
      </c>
      <c r="AF172" s="511">
        <f t="shared" si="76"/>
        <v>6.6470747172403746</v>
      </c>
      <c r="AG172" s="511">
        <f t="shared" si="76"/>
        <v>6.6470747172403746</v>
      </c>
      <c r="AH172" s="511">
        <f t="shared" si="76"/>
        <v>6.6470747172403746</v>
      </c>
      <c r="AI172" s="511">
        <f t="shared" si="76"/>
        <v>6.6470747172403746</v>
      </c>
      <c r="AJ172" s="511">
        <f t="shared" si="76"/>
        <v>6.6470747172403746</v>
      </c>
      <c r="AK172" s="511">
        <f t="shared" si="76"/>
        <v>6.6470747172403746</v>
      </c>
      <c r="AL172" s="511">
        <f t="shared" si="76"/>
        <v>6.6470747172403746</v>
      </c>
      <c r="AM172" s="511">
        <f t="shared" si="76"/>
        <v>6.6470747172403746</v>
      </c>
      <c r="AN172" s="511">
        <f t="shared" si="76"/>
        <v>6.6470747172403746</v>
      </c>
      <c r="AO172" s="511">
        <f t="shared" ref="AO172:AX181" si="77">$AD172</f>
        <v>6.6470747172403746</v>
      </c>
      <c r="AP172" s="511">
        <f t="shared" si="77"/>
        <v>6.6470747172403746</v>
      </c>
      <c r="AQ172" s="511">
        <f t="shared" si="77"/>
        <v>6.6470747172403746</v>
      </c>
      <c r="AR172" s="511">
        <f t="shared" si="77"/>
        <v>6.6470747172403746</v>
      </c>
      <c r="AS172" s="511">
        <f t="shared" si="77"/>
        <v>6.6470747172403746</v>
      </c>
      <c r="AT172" s="511">
        <f t="shared" si="77"/>
        <v>6.6470747172403746</v>
      </c>
      <c r="AU172" s="511">
        <f t="shared" si="77"/>
        <v>6.6470747172403746</v>
      </c>
      <c r="AV172" s="511">
        <f t="shared" si="77"/>
        <v>6.6470747172403746</v>
      </c>
      <c r="AW172" s="511">
        <f t="shared" si="77"/>
        <v>6.6470747172403746</v>
      </c>
      <c r="AX172" s="511">
        <f t="shared" si="77"/>
        <v>6.6470747172403746</v>
      </c>
      <c r="AY172" s="511">
        <f t="shared" ref="AY172:BH181" si="78">$AD172</f>
        <v>6.6470747172403746</v>
      </c>
      <c r="AZ172" s="511">
        <f t="shared" si="78"/>
        <v>6.6470747172403746</v>
      </c>
      <c r="BA172" s="511">
        <f t="shared" si="78"/>
        <v>6.6470747172403746</v>
      </c>
      <c r="BB172" s="511">
        <f t="shared" si="78"/>
        <v>6.6470747172403746</v>
      </c>
      <c r="BC172" s="511">
        <f t="shared" si="78"/>
        <v>6.6470747172403746</v>
      </c>
      <c r="BD172" s="511">
        <f t="shared" si="78"/>
        <v>6.6470747172403746</v>
      </c>
      <c r="BE172" s="511">
        <f t="shared" si="78"/>
        <v>6.6470747172403746</v>
      </c>
      <c r="BF172" s="511">
        <f t="shared" si="78"/>
        <v>6.6470747172403746</v>
      </c>
      <c r="BG172" s="511">
        <f t="shared" si="78"/>
        <v>6.6470747172403746</v>
      </c>
      <c r="BH172" s="511">
        <f t="shared" si="78"/>
        <v>6.6470747172403746</v>
      </c>
      <c r="BI172" s="511">
        <f t="shared" ref="BI172:BR181" si="79">$AD172</f>
        <v>6.6470747172403746</v>
      </c>
      <c r="BJ172" s="511">
        <f t="shared" si="79"/>
        <v>6.6470747172403746</v>
      </c>
      <c r="BK172" s="511">
        <f t="shared" si="79"/>
        <v>6.6470747172403746</v>
      </c>
      <c r="BL172" s="511">
        <f t="shared" si="79"/>
        <v>6.6470747172403746</v>
      </c>
      <c r="BM172" s="512">
        <f t="shared" si="79"/>
        <v>6.6470747172403746</v>
      </c>
      <c r="BN172" s="512">
        <f t="shared" si="79"/>
        <v>6.6470747172403746</v>
      </c>
      <c r="BO172" s="512">
        <f t="shared" si="79"/>
        <v>6.6470747172403746</v>
      </c>
      <c r="BP172" s="512">
        <f t="shared" si="79"/>
        <v>6.6470747172403746</v>
      </c>
      <c r="BQ172" s="512">
        <f t="shared" si="79"/>
        <v>6.6470747172403746</v>
      </c>
      <c r="BR172" s="512">
        <f t="shared" si="79"/>
        <v>6.6470747172403746</v>
      </c>
    </row>
    <row r="173" spans="1:70" s="2" customFormat="1">
      <c r="A173" s="448">
        <v>0</v>
      </c>
      <c r="B173" s="494" t="s">
        <v>702</v>
      </c>
      <c r="C173" s="492" t="s">
        <v>703</v>
      </c>
      <c r="D173" s="492" t="s">
        <v>445</v>
      </c>
      <c r="E173" s="500">
        <v>4.05</v>
      </c>
      <c r="F173" s="445">
        <f>E173*(1+EIA_AEO_OilForecast_2026!D$16)</f>
        <v>3.1012904654959259</v>
      </c>
      <c r="G173" s="445">
        <f>F173*(1+EIA_AEO_OilForecast_2026!E$16)</f>
        <v>3.529032686542978</v>
      </c>
      <c r="H173" s="445">
        <f>G173*(1+EIA_AEO_OilForecast_2026!F$16)</f>
        <v>3.7817406022407165</v>
      </c>
      <c r="I173" s="445">
        <f>H173*(1+EIA_AEO_OilForecast_2026!G$16)</f>
        <v>3.9431033296600053</v>
      </c>
      <c r="J173" s="445">
        <f>I173*(1+EIA_AEO_OilForecast_2026!H$16)</f>
        <v>4.0481336480874175</v>
      </c>
      <c r="K173" s="445">
        <f>J173*(1+EIA_AEO_OilForecast_2026!I$16)</f>
        <v>3.9971981927059224</v>
      </c>
      <c r="L173" s="445">
        <f>K173*(1+EIA_AEO_OilForecast_2026!J$16)</f>
        <v>4.0391937217169955</v>
      </c>
      <c r="M173" s="445">
        <f>L173*(1+EIA_AEO_OilForecast_2026!K$16)</f>
        <v>4.1253580458943606</v>
      </c>
      <c r="N173" s="445">
        <f>M173*(1+EIA_AEO_OilForecast_2026!L$16)</f>
        <v>4.205163022418354</v>
      </c>
      <c r="O173" s="445">
        <f>N173*(1+EIA_AEO_OilForecast_2026!M$16)</f>
        <v>4.2408964937881519</v>
      </c>
      <c r="P173" s="445">
        <f>O173*(1+EIA_AEO_OilForecast_2026!N$16)</f>
        <v>4.2988490146044844</v>
      </c>
      <c r="Q173" s="445">
        <f>P173*(1+EIA_AEO_OilForecast_2026!O$16)</f>
        <v>4.3603521546163124</v>
      </c>
      <c r="R173" s="445">
        <f>Q173*(1+EIA_AEO_OilForecast_2026!P$16)</f>
        <v>4.4129950030855136</v>
      </c>
      <c r="S173" s="445">
        <f>R173*(1+EIA_AEO_OilForecast_2026!Q$16)</f>
        <v>4.4414685259040105</v>
      </c>
      <c r="T173" s="445">
        <f>S173*(1+EIA_AEO_OilForecast_2026!R$16)</f>
        <v>4.4837528788104226</v>
      </c>
      <c r="U173" s="445">
        <f>T173*(1+EIA_AEO_OilForecast_2026!S$16)</f>
        <v>4.540937585607959</v>
      </c>
      <c r="V173" s="445">
        <f>U173*(1+EIA_AEO_OilForecast_2026!T$16)</f>
        <v>4.5641645347133686</v>
      </c>
      <c r="W173" s="445">
        <f>V173*(1+EIA_AEO_OilForecast_2026!U$16)</f>
        <v>4.6181733598188748</v>
      </c>
      <c r="X173" s="445">
        <f>W173*(1+EIA_AEO_OilForecast_2026!V$16)</f>
        <v>4.6774401350414401</v>
      </c>
      <c r="Y173" s="445">
        <f>X173*(1+EIA_AEO_OilForecast_2026!W$16)</f>
        <v>4.8076474301138612</v>
      </c>
      <c r="Z173" s="445">
        <f>Y173*(1+EIA_AEO_OilForecast_2026!X$16)</f>
        <v>4.8828584530825934</v>
      </c>
      <c r="AA173" s="445">
        <f>Z173*(1+EIA_AEO_OilForecast_2026!Y$16)</f>
        <v>4.9568837812265736</v>
      </c>
      <c r="AB173" s="445">
        <f>AA173*(1+EIA_AEO_OilForecast_2026!Z$16)</f>
        <v>5.0366052686219742</v>
      </c>
      <c r="AC173" s="445">
        <f>AB173*(1+EIA_AEO_OilForecast_2026!AA$16)</f>
        <v>5.0989326695094581</v>
      </c>
      <c r="AD173" s="445">
        <f>AC173*(1+EIA_AEO_OilForecast_2026!AB$16)</f>
        <v>5.1970371823983648</v>
      </c>
      <c r="AE173" s="509">
        <f t="shared" si="76"/>
        <v>5.1970371823983648</v>
      </c>
      <c r="AF173" s="509">
        <f t="shared" si="76"/>
        <v>5.1970371823983648</v>
      </c>
      <c r="AG173" s="509">
        <f t="shared" si="76"/>
        <v>5.1970371823983648</v>
      </c>
      <c r="AH173" s="509">
        <f t="shared" si="76"/>
        <v>5.1970371823983648</v>
      </c>
      <c r="AI173" s="509">
        <f t="shared" si="76"/>
        <v>5.1970371823983648</v>
      </c>
      <c r="AJ173" s="509">
        <f t="shared" si="76"/>
        <v>5.1970371823983648</v>
      </c>
      <c r="AK173" s="509">
        <f t="shared" si="76"/>
        <v>5.1970371823983648</v>
      </c>
      <c r="AL173" s="509">
        <f t="shared" si="76"/>
        <v>5.1970371823983648</v>
      </c>
      <c r="AM173" s="509">
        <f t="shared" si="76"/>
        <v>5.1970371823983648</v>
      </c>
      <c r="AN173" s="509">
        <f t="shared" si="76"/>
        <v>5.1970371823983648</v>
      </c>
      <c r="AO173" s="509">
        <f t="shared" si="77"/>
        <v>5.1970371823983648</v>
      </c>
      <c r="AP173" s="509">
        <f t="shared" si="77"/>
        <v>5.1970371823983648</v>
      </c>
      <c r="AQ173" s="509">
        <f t="shared" si="77"/>
        <v>5.1970371823983648</v>
      </c>
      <c r="AR173" s="509">
        <f t="shared" si="77"/>
        <v>5.1970371823983648</v>
      </c>
      <c r="AS173" s="509">
        <f t="shared" si="77"/>
        <v>5.1970371823983648</v>
      </c>
      <c r="AT173" s="509">
        <f t="shared" si="77"/>
        <v>5.1970371823983648</v>
      </c>
      <c r="AU173" s="509">
        <f t="shared" si="77"/>
        <v>5.1970371823983648</v>
      </c>
      <c r="AV173" s="509">
        <f t="shared" si="77"/>
        <v>5.1970371823983648</v>
      </c>
      <c r="AW173" s="509">
        <f t="shared" si="77"/>
        <v>5.1970371823983648</v>
      </c>
      <c r="AX173" s="509">
        <f t="shared" si="77"/>
        <v>5.1970371823983648</v>
      </c>
      <c r="AY173" s="509">
        <f t="shared" si="78"/>
        <v>5.1970371823983648</v>
      </c>
      <c r="AZ173" s="509">
        <f t="shared" si="78"/>
        <v>5.1970371823983648</v>
      </c>
      <c r="BA173" s="509">
        <f t="shared" si="78"/>
        <v>5.1970371823983648</v>
      </c>
      <c r="BB173" s="509">
        <f t="shared" si="78"/>
        <v>5.1970371823983648</v>
      </c>
      <c r="BC173" s="509">
        <f t="shared" si="78"/>
        <v>5.1970371823983648</v>
      </c>
      <c r="BD173" s="509">
        <f t="shared" si="78"/>
        <v>5.1970371823983648</v>
      </c>
      <c r="BE173" s="509">
        <f t="shared" si="78"/>
        <v>5.1970371823983648</v>
      </c>
      <c r="BF173" s="509">
        <f t="shared" si="78"/>
        <v>5.1970371823983648</v>
      </c>
      <c r="BG173" s="509">
        <f t="shared" si="78"/>
        <v>5.1970371823983648</v>
      </c>
      <c r="BH173" s="509">
        <f t="shared" si="78"/>
        <v>5.1970371823983648</v>
      </c>
      <c r="BI173" s="509">
        <f t="shared" si="79"/>
        <v>5.1970371823983648</v>
      </c>
      <c r="BJ173" s="509">
        <f t="shared" si="79"/>
        <v>5.1970371823983648</v>
      </c>
      <c r="BK173" s="509">
        <f t="shared" si="79"/>
        <v>5.1970371823983648</v>
      </c>
      <c r="BL173" s="509">
        <f t="shared" si="79"/>
        <v>5.1970371823983648</v>
      </c>
      <c r="BM173" s="510">
        <f t="shared" si="79"/>
        <v>5.1970371823983648</v>
      </c>
      <c r="BN173" s="510">
        <f t="shared" si="79"/>
        <v>5.1970371823983648</v>
      </c>
      <c r="BO173" s="510">
        <f t="shared" si="79"/>
        <v>5.1970371823983648</v>
      </c>
      <c r="BP173" s="510">
        <f t="shared" si="79"/>
        <v>5.1970371823983648</v>
      </c>
      <c r="BQ173" s="510">
        <f t="shared" si="79"/>
        <v>5.1970371823983648</v>
      </c>
      <c r="BR173" s="510">
        <f t="shared" si="79"/>
        <v>5.1970371823983648</v>
      </c>
    </row>
    <row r="174" spans="1:70" s="2" customFormat="1">
      <c r="A174" s="446">
        <v>0</v>
      </c>
      <c r="B174" s="493" t="s">
        <v>443</v>
      </c>
      <c r="C174" s="491" t="s">
        <v>704</v>
      </c>
      <c r="D174" s="491" t="s">
        <v>445</v>
      </c>
      <c r="E174" s="501">
        <v>2.79</v>
      </c>
      <c r="F174" s="447">
        <f>E174*(1+EIA_AEO_OilForecast_2026!D$16)</f>
        <v>2.1364445428971934</v>
      </c>
      <c r="G174" s="447">
        <f>F174*(1+EIA_AEO_OilForecast_2026!E$16)</f>
        <v>2.4311114062851629</v>
      </c>
      <c r="H174" s="447">
        <f>G174*(1+EIA_AEO_OilForecast_2026!F$16)</f>
        <v>2.605199081543605</v>
      </c>
      <c r="I174" s="447">
        <f>H174*(1+EIA_AEO_OilForecast_2026!G$16)</f>
        <v>2.7163600715435594</v>
      </c>
      <c r="J174" s="447">
        <f>I174*(1+EIA_AEO_OilForecast_2026!H$16)</f>
        <v>2.7887142909046654</v>
      </c>
      <c r="K174" s="447">
        <f>J174*(1+EIA_AEO_OilForecast_2026!I$16)</f>
        <v>2.7536254216418579</v>
      </c>
      <c r="L174" s="447">
        <f>K174*(1+EIA_AEO_OilForecast_2026!J$16)</f>
        <v>2.7825556749605975</v>
      </c>
      <c r="M174" s="447">
        <f>L174*(1+EIA_AEO_OilForecast_2026!K$16)</f>
        <v>2.8419133205050051</v>
      </c>
      <c r="N174" s="447">
        <f>M174*(1+EIA_AEO_OilForecast_2026!L$16)</f>
        <v>2.8968900821104224</v>
      </c>
      <c r="O174" s="447">
        <f>N174*(1+EIA_AEO_OilForecast_2026!M$16)</f>
        <v>2.9215064734985052</v>
      </c>
      <c r="P174" s="447">
        <f>O174*(1+EIA_AEO_OilForecast_2026!N$16)</f>
        <v>2.9614293211719791</v>
      </c>
      <c r="Q174" s="447">
        <f>P174*(1+EIA_AEO_OilForecast_2026!O$16)</f>
        <v>3.003798150957905</v>
      </c>
      <c r="R174" s="447">
        <f>Q174*(1+EIA_AEO_OilForecast_2026!P$16)</f>
        <v>3.040063224347799</v>
      </c>
      <c r="S174" s="447">
        <f>R174*(1+EIA_AEO_OilForecast_2026!Q$16)</f>
        <v>3.0596783178449858</v>
      </c>
      <c r="T174" s="447">
        <f>S174*(1+EIA_AEO_OilForecast_2026!R$16)</f>
        <v>3.0888075387360696</v>
      </c>
      <c r="U174" s="447">
        <f>T174*(1+EIA_AEO_OilForecast_2026!S$16)</f>
        <v>3.1282014478632609</v>
      </c>
      <c r="V174" s="447">
        <f>U174*(1+EIA_AEO_OilForecast_2026!T$16)</f>
        <v>3.1442022350247654</v>
      </c>
      <c r="W174" s="447">
        <f>V174*(1+EIA_AEO_OilForecast_2026!U$16)</f>
        <v>3.1814083145418914</v>
      </c>
      <c r="X174" s="447">
        <f>W174*(1+EIA_AEO_OilForecast_2026!V$16)</f>
        <v>3.222236537472992</v>
      </c>
      <c r="Y174" s="447">
        <f>X174*(1+EIA_AEO_OilForecast_2026!W$16)</f>
        <v>3.3119348963006598</v>
      </c>
      <c r="Z174" s="447">
        <f>Y174*(1+EIA_AEO_OilForecast_2026!X$16)</f>
        <v>3.3637469343457864</v>
      </c>
      <c r="AA174" s="447">
        <f>Z174*(1+EIA_AEO_OilForecast_2026!Y$16)</f>
        <v>3.4147421604005284</v>
      </c>
      <c r="AB174" s="447">
        <f>AA174*(1+EIA_AEO_OilForecast_2026!Z$16)</f>
        <v>3.4696614072729153</v>
      </c>
      <c r="AC174" s="447">
        <f>AB174*(1+EIA_AEO_OilForecast_2026!AA$16)</f>
        <v>3.5125980612176266</v>
      </c>
      <c r="AD174" s="447">
        <f>AC174*(1+EIA_AEO_OilForecast_2026!AB$16)</f>
        <v>3.5801811700966515</v>
      </c>
      <c r="AE174" s="511">
        <f t="shared" si="76"/>
        <v>3.5801811700966515</v>
      </c>
      <c r="AF174" s="511">
        <f t="shared" si="76"/>
        <v>3.5801811700966515</v>
      </c>
      <c r="AG174" s="511">
        <f t="shared" si="76"/>
        <v>3.5801811700966515</v>
      </c>
      <c r="AH174" s="511">
        <f t="shared" si="76"/>
        <v>3.5801811700966515</v>
      </c>
      <c r="AI174" s="511">
        <f t="shared" si="76"/>
        <v>3.5801811700966515</v>
      </c>
      <c r="AJ174" s="511">
        <f t="shared" si="76"/>
        <v>3.5801811700966515</v>
      </c>
      <c r="AK174" s="511">
        <f t="shared" si="76"/>
        <v>3.5801811700966515</v>
      </c>
      <c r="AL174" s="511">
        <f t="shared" si="76"/>
        <v>3.5801811700966515</v>
      </c>
      <c r="AM174" s="511">
        <f t="shared" si="76"/>
        <v>3.5801811700966515</v>
      </c>
      <c r="AN174" s="511">
        <f t="shared" si="76"/>
        <v>3.5801811700966515</v>
      </c>
      <c r="AO174" s="511">
        <f t="shared" si="77"/>
        <v>3.5801811700966515</v>
      </c>
      <c r="AP174" s="511">
        <f t="shared" si="77"/>
        <v>3.5801811700966515</v>
      </c>
      <c r="AQ174" s="511">
        <f t="shared" si="77"/>
        <v>3.5801811700966515</v>
      </c>
      <c r="AR174" s="511">
        <f t="shared" si="77"/>
        <v>3.5801811700966515</v>
      </c>
      <c r="AS174" s="511">
        <f t="shared" si="77"/>
        <v>3.5801811700966515</v>
      </c>
      <c r="AT174" s="511">
        <f t="shared" si="77"/>
        <v>3.5801811700966515</v>
      </c>
      <c r="AU174" s="511">
        <f t="shared" si="77"/>
        <v>3.5801811700966515</v>
      </c>
      <c r="AV174" s="511">
        <f t="shared" si="77"/>
        <v>3.5801811700966515</v>
      </c>
      <c r="AW174" s="511">
        <f t="shared" si="77"/>
        <v>3.5801811700966515</v>
      </c>
      <c r="AX174" s="511">
        <f t="shared" si="77"/>
        <v>3.5801811700966515</v>
      </c>
      <c r="AY174" s="511">
        <f t="shared" si="78"/>
        <v>3.5801811700966515</v>
      </c>
      <c r="AZ174" s="511">
        <f t="shared" si="78"/>
        <v>3.5801811700966515</v>
      </c>
      <c r="BA174" s="511">
        <f t="shared" si="78"/>
        <v>3.5801811700966515</v>
      </c>
      <c r="BB174" s="511">
        <f t="shared" si="78"/>
        <v>3.5801811700966515</v>
      </c>
      <c r="BC174" s="511">
        <f t="shared" si="78"/>
        <v>3.5801811700966515</v>
      </c>
      <c r="BD174" s="511">
        <f t="shared" si="78"/>
        <v>3.5801811700966515</v>
      </c>
      <c r="BE174" s="511">
        <f t="shared" si="78"/>
        <v>3.5801811700966515</v>
      </c>
      <c r="BF174" s="511">
        <f t="shared" si="78"/>
        <v>3.5801811700966515</v>
      </c>
      <c r="BG174" s="511">
        <f t="shared" si="78"/>
        <v>3.5801811700966515</v>
      </c>
      <c r="BH174" s="511">
        <f t="shared" si="78"/>
        <v>3.5801811700966515</v>
      </c>
      <c r="BI174" s="511">
        <f t="shared" si="79"/>
        <v>3.5801811700966515</v>
      </c>
      <c r="BJ174" s="511">
        <f t="shared" si="79"/>
        <v>3.5801811700966515</v>
      </c>
      <c r="BK174" s="511">
        <f t="shared" si="79"/>
        <v>3.5801811700966515</v>
      </c>
      <c r="BL174" s="511">
        <f t="shared" si="79"/>
        <v>3.5801811700966515</v>
      </c>
      <c r="BM174" s="512">
        <f t="shared" si="79"/>
        <v>3.5801811700966515</v>
      </c>
      <c r="BN174" s="512">
        <f t="shared" si="79"/>
        <v>3.5801811700966515</v>
      </c>
      <c r="BO174" s="512">
        <f t="shared" si="79"/>
        <v>3.5801811700966515</v>
      </c>
      <c r="BP174" s="512">
        <f t="shared" si="79"/>
        <v>3.5801811700966515</v>
      </c>
      <c r="BQ174" s="512">
        <f t="shared" si="79"/>
        <v>3.5801811700966515</v>
      </c>
      <c r="BR174" s="512">
        <f t="shared" si="79"/>
        <v>3.5801811700966515</v>
      </c>
    </row>
    <row r="175" spans="1:70" s="2" customFormat="1">
      <c r="A175" s="448">
        <v>0</v>
      </c>
      <c r="B175" s="494" t="s">
        <v>443</v>
      </c>
      <c r="C175" s="492" t="s">
        <v>705</v>
      </c>
      <c r="D175" s="492" t="s">
        <v>445</v>
      </c>
      <c r="E175" s="500">
        <v>3.03</v>
      </c>
      <c r="F175" s="445">
        <f>E175*(1+EIA_AEO_OilForecast_2026!D$16)</f>
        <v>2.3202247186302851</v>
      </c>
      <c r="G175" s="445">
        <f>F175*(1+EIA_AEO_OilForecast_2026!E$16)</f>
        <v>2.6402392691914129</v>
      </c>
      <c r="H175" s="445">
        <f>G175*(1+EIA_AEO_OilForecast_2026!F$16)</f>
        <v>2.8293022283430544</v>
      </c>
      <c r="I175" s="445">
        <f>H175*(1+EIA_AEO_OilForecast_2026!G$16)</f>
        <v>2.95002545404193</v>
      </c>
      <c r="J175" s="445">
        <f>I175*(1+EIA_AEO_OilForecast_2026!H$16)</f>
        <v>3.0286036922728088</v>
      </c>
      <c r="K175" s="445">
        <f>J175*(1+EIA_AEO_OilForecast_2026!I$16)</f>
        <v>2.9904964256540607</v>
      </c>
      <c r="L175" s="445">
        <f>K175*(1+EIA_AEO_OilForecast_2026!J$16)</f>
        <v>3.0219153029141972</v>
      </c>
      <c r="M175" s="445">
        <f>L175*(1+EIA_AEO_OilForecast_2026!K$16)</f>
        <v>3.0863789824839301</v>
      </c>
      <c r="N175" s="445">
        <f>M175*(1+EIA_AEO_OilForecast_2026!L$16)</f>
        <v>3.1460849278833618</v>
      </c>
      <c r="O175" s="445">
        <f>N175*(1+EIA_AEO_OilForecast_2026!M$16)</f>
        <v>3.1728188583155807</v>
      </c>
      <c r="P175" s="445">
        <f>O175*(1+EIA_AEO_OilForecast_2026!N$16)</f>
        <v>3.2161759294448373</v>
      </c>
      <c r="Q175" s="445">
        <f>P175*(1+EIA_AEO_OilForecast_2026!O$16)</f>
        <v>3.2621893897499827</v>
      </c>
      <c r="R175" s="445">
        <f>Q175*(1+EIA_AEO_OilForecast_2026!P$16)</f>
        <v>3.3015740393454589</v>
      </c>
      <c r="S175" s="445">
        <f>R175*(1+EIA_AEO_OilForecast_2026!Q$16)</f>
        <v>3.3228764527133712</v>
      </c>
      <c r="T175" s="445">
        <f>S175*(1+EIA_AEO_OilForecast_2026!R$16)</f>
        <v>3.3545114130359459</v>
      </c>
      <c r="U175" s="445">
        <f>T175*(1+EIA_AEO_OilForecast_2026!S$16)</f>
        <v>3.3972940455289171</v>
      </c>
      <c r="V175" s="445">
        <f>U175*(1+EIA_AEO_OilForecast_2026!T$16)</f>
        <v>3.4146712444892606</v>
      </c>
      <c r="W175" s="445">
        <f>V175*(1+EIA_AEO_OilForecast_2026!U$16)</f>
        <v>3.4550778469756018</v>
      </c>
      <c r="X175" s="445">
        <f>W175*(1+EIA_AEO_OilForecast_2026!V$16)</f>
        <v>3.4994181751050766</v>
      </c>
      <c r="Y175" s="445">
        <f>X175*(1+EIA_AEO_OilForecast_2026!W$16)</f>
        <v>3.5968325217888881</v>
      </c>
      <c r="Z175" s="445">
        <f>Y175*(1+EIA_AEO_OilForecast_2026!X$16)</f>
        <v>3.6531015093432728</v>
      </c>
      <c r="AA175" s="445">
        <f>Z175*(1+EIA_AEO_OilForecast_2026!Y$16)</f>
        <v>3.7084834215102505</v>
      </c>
      <c r="AB175" s="445">
        <f>AA175*(1+EIA_AEO_OilForecast_2026!Z$16)</f>
        <v>3.7681269046727355</v>
      </c>
      <c r="AC175" s="445">
        <f>AB175*(1+EIA_AEO_OilForecast_2026!AA$16)</f>
        <v>3.8147570342255941</v>
      </c>
      <c r="AD175" s="445">
        <f>AC175*(1+EIA_AEO_OilForecast_2026!AB$16)</f>
        <v>3.888153743868406</v>
      </c>
      <c r="AE175" s="509">
        <f t="shared" si="76"/>
        <v>3.888153743868406</v>
      </c>
      <c r="AF175" s="509">
        <f t="shared" si="76"/>
        <v>3.888153743868406</v>
      </c>
      <c r="AG175" s="509">
        <f t="shared" si="76"/>
        <v>3.888153743868406</v>
      </c>
      <c r="AH175" s="509">
        <f t="shared" si="76"/>
        <v>3.888153743868406</v>
      </c>
      <c r="AI175" s="509">
        <f t="shared" si="76"/>
        <v>3.888153743868406</v>
      </c>
      <c r="AJ175" s="509">
        <f t="shared" si="76"/>
        <v>3.888153743868406</v>
      </c>
      <c r="AK175" s="509">
        <f t="shared" si="76"/>
        <v>3.888153743868406</v>
      </c>
      <c r="AL175" s="509">
        <f t="shared" si="76"/>
        <v>3.888153743868406</v>
      </c>
      <c r="AM175" s="509">
        <f t="shared" si="76"/>
        <v>3.888153743868406</v>
      </c>
      <c r="AN175" s="509">
        <f t="shared" si="76"/>
        <v>3.888153743868406</v>
      </c>
      <c r="AO175" s="509">
        <f t="shared" si="77"/>
        <v>3.888153743868406</v>
      </c>
      <c r="AP175" s="509">
        <f t="shared" si="77"/>
        <v>3.888153743868406</v>
      </c>
      <c r="AQ175" s="509">
        <f t="shared" si="77"/>
        <v>3.888153743868406</v>
      </c>
      <c r="AR175" s="509">
        <f t="shared" si="77"/>
        <v>3.888153743868406</v>
      </c>
      <c r="AS175" s="509">
        <f t="shared" si="77"/>
        <v>3.888153743868406</v>
      </c>
      <c r="AT175" s="509">
        <f t="shared" si="77"/>
        <v>3.888153743868406</v>
      </c>
      <c r="AU175" s="509">
        <f t="shared" si="77"/>
        <v>3.888153743868406</v>
      </c>
      <c r="AV175" s="509">
        <f t="shared" si="77"/>
        <v>3.888153743868406</v>
      </c>
      <c r="AW175" s="509">
        <f t="shared" si="77"/>
        <v>3.888153743868406</v>
      </c>
      <c r="AX175" s="509">
        <f t="shared" si="77"/>
        <v>3.888153743868406</v>
      </c>
      <c r="AY175" s="509">
        <f t="shared" si="78"/>
        <v>3.888153743868406</v>
      </c>
      <c r="AZ175" s="509">
        <f t="shared" si="78"/>
        <v>3.888153743868406</v>
      </c>
      <c r="BA175" s="509">
        <f t="shared" si="78"/>
        <v>3.888153743868406</v>
      </c>
      <c r="BB175" s="509">
        <f t="shared" si="78"/>
        <v>3.888153743868406</v>
      </c>
      <c r="BC175" s="509">
        <f t="shared" si="78"/>
        <v>3.888153743868406</v>
      </c>
      <c r="BD175" s="509">
        <f t="shared" si="78"/>
        <v>3.888153743868406</v>
      </c>
      <c r="BE175" s="509">
        <f t="shared" si="78"/>
        <v>3.888153743868406</v>
      </c>
      <c r="BF175" s="509">
        <f t="shared" si="78"/>
        <v>3.888153743868406</v>
      </c>
      <c r="BG175" s="509">
        <f t="shared" si="78"/>
        <v>3.888153743868406</v>
      </c>
      <c r="BH175" s="509">
        <f t="shared" si="78"/>
        <v>3.888153743868406</v>
      </c>
      <c r="BI175" s="509">
        <f t="shared" si="79"/>
        <v>3.888153743868406</v>
      </c>
      <c r="BJ175" s="509">
        <f t="shared" si="79"/>
        <v>3.888153743868406</v>
      </c>
      <c r="BK175" s="509">
        <f t="shared" si="79"/>
        <v>3.888153743868406</v>
      </c>
      <c r="BL175" s="509">
        <f t="shared" si="79"/>
        <v>3.888153743868406</v>
      </c>
      <c r="BM175" s="510">
        <f t="shared" si="79"/>
        <v>3.888153743868406</v>
      </c>
      <c r="BN175" s="510">
        <f t="shared" si="79"/>
        <v>3.888153743868406</v>
      </c>
      <c r="BO175" s="510">
        <f t="shared" si="79"/>
        <v>3.888153743868406</v>
      </c>
      <c r="BP175" s="510">
        <f t="shared" si="79"/>
        <v>3.888153743868406</v>
      </c>
      <c r="BQ175" s="510">
        <f t="shared" si="79"/>
        <v>3.888153743868406</v>
      </c>
      <c r="BR175" s="510">
        <f t="shared" si="79"/>
        <v>3.888153743868406</v>
      </c>
    </row>
    <row r="176" spans="1:70" s="2" customFormat="1" ht="15">
      <c r="A176" s="446">
        <v>0</v>
      </c>
      <c r="B176" s="493" t="s">
        <v>441</v>
      </c>
      <c r="C176" s="491" t="s">
        <v>706</v>
      </c>
      <c r="D176" s="491" t="s">
        <v>445</v>
      </c>
      <c r="E176" s="664">
        <v>4.4800000000000004</v>
      </c>
      <c r="F176" s="665">
        <f>E176*(1+EIA_AEO_OilForecast_2026!D$16)</f>
        <v>3.4305632803510493</v>
      </c>
      <c r="G176" s="665">
        <f>F176*(1+EIA_AEO_OilForecast_2026!E$16)</f>
        <v>3.9037201075833443</v>
      </c>
      <c r="H176" s="665">
        <f>G176*(1+EIA_AEO_OilForecast_2026!F$16)</f>
        <v>4.1832587402563979</v>
      </c>
      <c r="I176" s="665">
        <f>H176*(1+EIA_AEO_OilForecast_2026!G$16)</f>
        <v>4.3617538066362531</v>
      </c>
      <c r="J176" s="665">
        <f>I176*(1+EIA_AEO_OilForecast_2026!H$16)</f>
        <v>4.4779354922053409</v>
      </c>
      <c r="K176" s="665">
        <f>J176*(1+EIA_AEO_OilForecast_2026!I$16)</f>
        <v>4.4215920748944528</v>
      </c>
      <c r="L176" s="665">
        <f>K176*(1+EIA_AEO_OilForecast_2026!J$16)</f>
        <v>4.4680463884671955</v>
      </c>
      <c r="M176" s="665">
        <f>L176*(1+EIA_AEO_OilForecast_2026!K$16)</f>
        <v>4.5633590236066022</v>
      </c>
      <c r="N176" s="665">
        <f>M176*(1+EIA_AEO_OilForecast_2026!L$16)</f>
        <v>4.651637121094871</v>
      </c>
      <c r="O176" s="665">
        <f>N176*(1+EIA_AEO_OilForecast_2026!M$16)</f>
        <v>4.6911645165854123</v>
      </c>
      <c r="P176" s="665">
        <f>O176*(1+EIA_AEO_OilForecast_2026!N$16)</f>
        <v>4.7552700210933558</v>
      </c>
      <c r="Q176" s="665">
        <f>P176*(1+EIA_AEO_OilForecast_2026!O$16)</f>
        <v>4.8233031241187847</v>
      </c>
      <c r="R176" s="665">
        <f>Q176*(1+EIA_AEO_OilForecast_2026!P$16)</f>
        <v>4.8815352132896539</v>
      </c>
      <c r="S176" s="665">
        <f>R176*(1+EIA_AEO_OilForecast_2026!Q$16)</f>
        <v>4.9130318508765347</v>
      </c>
      <c r="T176" s="665">
        <f>S176*(1+EIA_AEO_OilForecast_2026!R$16)</f>
        <v>4.9598056535977015</v>
      </c>
      <c r="U176" s="665">
        <f>T176*(1+EIA_AEO_OilForecast_2026!S$16)</f>
        <v>5.0230618230922595</v>
      </c>
      <c r="V176" s="665">
        <f>U176*(1+EIA_AEO_OilForecast_2026!T$16)</f>
        <v>5.0487548433372558</v>
      </c>
      <c r="W176" s="665">
        <f>V176*(1+EIA_AEO_OilForecast_2026!U$16)</f>
        <v>5.1084979387626053</v>
      </c>
      <c r="X176" s="665">
        <f>W176*(1+EIA_AEO_OilForecast_2026!V$16)</f>
        <v>5.1740572357989247</v>
      </c>
      <c r="Y176" s="665">
        <f>X176*(1+EIA_AEO_OilForecast_2026!W$16)</f>
        <v>5.3180890091136028</v>
      </c>
      <c r="Z176" s="665">
        <f>Y176*(1+EIA_AEO_OilForecast_2026!X$16)</f>
        <v>5.401285399953089</v>
      </c>
      <c r="AA176" s="665">
        <f>Z176*(1+EIA_AEO_OilForecast_2026!Y$16)</f>
        <v>5.4831702073814919</v>
      </c>
      <c r="AB176" s="665">
        <f>AA176*(1+EIA_AEO_OilForecast_2026!Z$16)</f>
        <v>5.5713559514633175</v>
      </c>
      <c r="AC176" s="665">
        <f>AB176*(1+EIA_AEO_OilForecast_2026!AA$16)</f>
        <v>5.6403008294820651</v>
      </c>
      <c r="AD176" s="665">
        <f>AC176*(1+EIA_AEO_OilForecast_2026!AB$16)</f>
        <v>5.7488213770727574</v>
      </c>
      <c r="AE176" s="511">
        <f t="shared" si="76"/>
        <v>5.7488213770727574</v>
      </c>
      <c r="AF176" s="511">
        <f t="shared" si="76"/>
        <v>5.7488213770727574</v>
      </c>
      <c r="AG176" s="511">
        <f t="shared" si="76"/>
        <v>5.7488213770727574</v>
      </c>
      <c r="AH176" s="511">
        <f t="shared" si="76"/>
        <v>5.7488213770727574</v>
      </c>
      <c r="AI176" s="511">
        <f t="shared" si="76"/>
        <v>5.7488213770727574</v>
      </c>
      <c r="AJ176" s="511">
        <f t="shared" si="76"/>
        <v>5.7488213770727574</v>
      </c>
      <c r="AK176" s="511">
        <f t="shared" si="76"/>
        <v>5.7488213770727574</v>
      </c>
      <c r="AL176" s="511">
        <f t="shared" si="76"/>
        <v>5.7488213770727574</v>
      </c>
      <c r="AM176" s="511">
        <f t="shared" si="76"/>
        <v>5.7488213770727574</v>
      </c>
      <c r="AN176" s="511">
        <f t="shared" si="76"/>
        <v>5.7488213770727574</v>
      </c>
      <c r="AO176" s="511">
        <f t="shared" si="77"/>
        <v>5.7488213770727574</v>
      </c>
      <c r="AP176" s="511">
        <f t="shared" si="77"/>
        <v>5.7488213770727574</v>
      </c>
      <c r="AQ176" s="511">
        <f t="shared" si="77"/>
        <v>5.7488213770727574</v>
      </c>
      <c r="AR176" s="511">
        <f t="shared" si="77"/>
        <v>5.7488213770727574</v>
      </c>
      <c r="AS176" s="511">
        <f t="shared" si="77"/>
        <v>5.7488213770727574</v>
      </c>
      <c r="AT176" s="511">
        <f t="shared" si="77"/>
        <v>5.7488213770727574</v>
      </c>
      <c r="AU176" s="511">
        <f t="shared" si="77"/>
        <v>5.7488213770727574</v>
      </c>
      <c r="AV176" s="511">
        <f t="shared" si="77"/>
        <v>5.7488213770727574</v>
      </c>
      <c r="AW176" s="511">
        <f t="shared" si="77"/>
        <v>5.7488213770727574</v>
      </c>
      <c r="AX176" s="511">
        <f t="shared" si="77"/>
        <v>5.7488213770727574</v>
      </c>
      <c r="AY176" s="511">
        <f t="shared" si="78"/>
        <v>5.7488213770727574</v>
      </c>
      <c r="AZ176" s="511">
        <f t="shared" si="78"/>
        <v>5.7488213770727574</v>
      </c>
      <c r="BA176" s="511">
        <f t="shared" si="78"/>
        <v>5.7488213770727574</v>
      </c>
      <c r="BB176" s="511">
        <f t="shared" si="78"/>
        <v>5.7488213770727574</v>
      </c>
      <c r="BC176" s="511">
        <f t="shared" si="78"/>
        <v>5.7488213770727574</v>
      </c>
      <c r="BD176" s="511">
        <f t="shared" si="78"/>
        <v>5.7488213770727574</v>
      </c>
      <c r="BE176" s="511">
        <f t="shared" si="78"/>
        <v>5.7488213770727574</v>
      </c>
      <c r="BF176" s="511">
        <f t="shared" si="78"/>
        <v>5.7488213770727574</v>
      </c>
      <c r="BG176" s="511">
        <f t="shared" si="78"/>
        <v>5.7488213770727574</v>
      </c>
      <c r="BH176" s="511">
        <f t="shared" si="78"/>
        <v>5.7488213770727574</v>
      </c>
      <c r="BI176" s="511">
        <f t="shared" si="79"/>
        <v>5.7488213770727574</v>
      </c>
      <c r="BJ176" s="511">
        <f t="shared" si="79"/>
        <v>5.7488213770727574</v>
      </c>
      <c r="BK176" s="511">
        <f t="shared" si="79"/>
        <v>5.7488213770727574</v>
      </c>
      <c r="BL176" s="511">
        <f t="shared" si="79"/>
        <v>5.7488213770727574</v>
      </c>
      <c r="BM176" s="512">
        <f t="shared" si="79"/>
        <v>5.7488213770727574</v>
      </c>
      <c r="BN176" s="512">
        <f t="shared" si="79"/>
        <v>5.7488213770727574</v>
      </c>
      <c r="BO176" s="512">
        <f t="shared" si="79"/>
        <v>5.7488213770727574</v>
      </c>
      <c r="BP176" s="512">
        <f t="shared" si="79"/>
        <v>5.7488213770727574</v>
      </c>
      <c r="BQ176" s="512">
        <f t="shared" si="79"/>
        <v>5.7488213770727574</v>
      </c>
      <c r="BR176" s="512">
        <f t="shared" si="79"/>
        <v>5.7488213770727574</v>
      </c>
    </row>
    <row r="177" spans="1:70" s="2" customFormat="1">
      <c r="A177" s="448">
        <v>0</v>
      </c>
      <c r="B177" s="494" t="s">
        <v>443</v>
      </c>
      <c r="C177" s="492" t="s">
        <v>707</v>
      </c>
      <c r="D177" s="492" t="s">
        <v>445</v>
      </c>
      <c r="E177" s="500">
        <v>2.79</v>
      </c>
      <c r="F177" s="445">
        <f>E177*(1+EIA_AEO_OilForecast_2026!D$16)</f>
        <v>2.1364445428971934</v>
      </c>
      <c r="G177" s="445">
        <f>F177*(1+EIA_AEO_OilForecast_2026!E$16)</f>
        <v>2.4311114062851629</v>
      </c>
      <c r="H177" s="445">
        <f>G177*(1+EIA_AEO_OilForecast_2026!F$16)</f>
        <v>2.605199081543605</v>
      </c>
      <c r="I177" s="445">
        <f>H177*(1+EIA_AEO_OilForecast_2026!G$16)</f>
        <v>2.7163600715435594</v>
      </c>
      <c r="J177" s="445">
        <f>I177*(1+EIA_AEO_OilForecast_2026!H$16)</f>
        <v>2.7887142909046654</v>
      </c>
      <c r="K177" s="445">
        <f>J177*(1+EIA_AEO_OilForecast_2026!I$16)</f>
        <v>2.7536254216418579</v>
      </c>
      <c r="L177" s="445">
        <f>K177*(1+EIA_AEO_OilForecast_2026!J$16)</f>
        <v>2.7825556749605975</v>
      </c>
      <c r="M177" s="445">
        <f>L177*(1+EIA_AEO_OilForecast_2026!K$16)</f>
        <v>2.8419133205050051</v>
      </c>
      <c r="N177" s="445">
        <f>M177*(1+EIA_AEO_OilForecast_2026!L$16)</f>
        <v>2.8968900821104224</v>
      </c>
      <c r="O177" s="445">
        <f>N177*(1+EIA_AEO_OilForecast_2026!M$16)</f>
        <v>2.9215064734985052</v>
      </c>
      <c r="P177" s="445">
        <f>O177*(1+EIA_AEO_OilForecast_2026!N$16)</f>
        <v>2.9614293211719791</v>
      </c>
      <c r="Q177" s="445">
        <f>P177*(1+EIA_AEO_OilForecast_2026!O$16)</f>
        <v>3.003798150957905</v>
      </c>
      <c r="R177" s="445">
        <f>Q177*(1+EIA_AEO_OilForecast_2026!P$16)</f>
        <v>3.040063224347799</v>
      </c>
      <c r="S177" s="445">
        <f>R177*(1+EIA_AEO_OilForecast_2026!Q$16)</f>
        <v>3.0596783178449858</v>
      </c>
      <c r="T177" s="445">
        <f>S177*(1+EIA_AEO_OilForecast_2026!R$16)</f>
        <v>3.0888075387360696</v>
      </c>
      <c r="U177" s="445">
        <f>T177*(1+EIA_AEO_OilForecast_2026!S$16)</f>
        <v>3.1282014478632609</v>
      </c>
      <c r="V177" s="445">
        <f>U177*(1+EIA_AEO_OilForecast_2026!T$16)</f>
        <v>3.1442022350247654</v>
      </c>
      <c r="W177" s="445">
        <f>V177*(1+EIA_AEO_OilForecast_2026!U$16)</f>
        <v>3.1814083145418914</v>
      </c>
      <c r="X177" s="445">
        <f>W177*(1+EIA_AEO_OilForecast_2026!V$16)</f>
        <v>3.222236537472992</v>
      </c>
      <c r="Y177" s="445">
        <f>X177*(1+EIA_AEO_OilForecast_2026!W$16)</f>
        <v>3.3119348963006598</v>
      </c>
      <c r="Z177" s="445">
        <f>Y177*(1+EIA_AEO_OilForecast_2026!X$16)</f>
        <v>3.3637469343457864</v>
      </c>
      <c r="AA177" s="445">
        <f>Z177*(1+EIA_AEO_OilForecast_2026!Y$16)</f>
        <v>3.4147421604005284</v>
      </c>
      <c r="AB177" s="445">
        <f>AA177*(1+EIA_AEO_OilForecast_2026!Z$16)</f>
        <v>3.4696614072729153</v>
      </c>
      <c r="AC177" s="445">
        <f>AB177*(1+EIA_AEO_OilForecast_2026!AA$16)</f>
        <v>3.5125980612176266</v>
      </c>
      <c r="AD177" s="445">
        <f>AC177*(1+EIA_AEO_OilForecast_2026!AB$16)</f>
        <v>3.5801811700966515</v>
      </c>
      <c r="AE177" s="509">
        <f t="shared" si="76"/>
        <v>3.5801811700966515</v>
      </c>
      <c r="AF177" s="509">
        <f t="shared" si="76"/>
        <v>3.5801811700966515</v>
      </c>
      <c r="AG177" s="509">
        <f t="shared" si="76"/>
        <v>3.5801811700966515</v>
      </c>
      <c r="AH177" s="509">
        <f t="shared" si="76"/>
        <v>3.5801811700966515</v>
      </c>
      <c r="AI177" s="509">
        <f t="shared" si="76"/>
        <v>3.5801811700966515</v>
      </c>
      <c r="AJ177" s="509">
        <f t="shared" si="76"/>
        <v>3.5801811700966515</v>
      </c>
      <c r="AK177" s="509">
        <f t="shared" si="76"/>
        <v>3.5801811700966515</v>
      </c>
      <c r="AL177" s="509">
        <f t="shared" si="76"/>
        <v>3.5801811700966515</v>
      </c>
      <c r="AM177" s="509">
        <f t="shared" si="76"/>
        <v>3.5801811700966515</v>
      </c>
      <c r="AN177" s="509">
        <f t="shared" si="76"/>
        <v>3.5801811700966515</v>
      </c>
      <c r="AO177" s="509">
        <f t="shared" si="77"/>
        <v>3.5801811700966515</v>
      </c>
      <c r="AP177" s="509">
        <f t="shared" si="77"/>
        <v>3.5801811700966515</v>
      </c>
      <c r="AQ177" s="509">
        <f t="shared" si="77"/>
        <v>3.5801811700966515</v>
      </c>
      <c r="AR177" s="509">
        <f t="shared" si="77"/>
        <v>3.5801811700966515</v>
      </c>
      <c r="AS177" s="509">
        <f t="shared" si="77"/>
        <v>3.5801811700966515</v>
      </c>
      <c r="AT177" s="509">
        <f t="shared" si="77"/>
        <v>3.5801811700966515</v>
      </c>
      <c r="AU177" s="509">
        <f t="shared" si="77"/>
        <v>3.5801811700966515</v>
      </c>
      <c r="AV177" s="509">
        <f t="shared" si="77"/>
        <v>3.5801811700966515</v>
      </c>
      <c r="AW177" s="509">
        <f t="shared" si="77"/>
        <v>3.5801811700966515</v>
      </c>
      <c r="AX177" s="509">
        <f t="shared" si="77"/>
        <v>3.5801811700966515</v>
      </c>
      <c r="AY177" s="509">
        <f t="shared" si="78"/>
        <v>3.5801811700966515</v>
      </c>
      <c r="AZ177" s="509">
        <f t="shared" si="78"/>
        <v>3.5801811700966515</v>
      </c>
      <c r="BA177" s="509">
        <f t="shared" si="78"/>
        <v>3.5801811700966515</v>
      </c>
      <c r="BB177" s="509">
        <f t="shared" si="78"/>
        <v>3.5801811700966515</v>
      </c>
      <c r="BC177" s="509">
        <f t="shared" si="78"/>
        <v>3.5801811700966515</v>
      </c>
      <c r="BD177" s="509">
        <f t="shared" si="78"/>
        <v>3.5801811700966515</v>
      </c>
      <c r="BE177" s="509">
        <f t="shared" si="78"/>
        <v>3.5801811700966515</v>
      </c>
      <c r="BF177" s="509">
        <f t="shared" si="78"/>
        <v>3.5801811700966515</v>
      </c>
      <c r="BG177" s="509">
        <f t="shared" si="78"/>
        <v>3.5801811700966515</v>
      </c>
      <c r="BH177" s="509">
        <f t="shared" si="78"/>
        <v>3.5801811700966515</v>
      </c>
      <c r="BI177" s="509">
        <f t="shared" si="79"/>
        <v>3.5801811700966515</v>
      </c>
      <c r="BJ177" s="509">
        <f t="shared" si="79"/>
        <v>3.5801811700966515</v>
      </c>
      <c r="BK177" s="509">
        <f t="shared" si="79"/>
        <v>3.5801811700966515</v>
      </c>
      <c r="BL177" s="509">
        <f t="shared" si="79"/>
        <v>3.5801811700966515</v>
      </c>
      <c r="BM177" s="510">
        <f t="shared" si="79"/>
        <v>3.5801811700966515</v>
      </c>
      <c r="BN177" s="510">
        <f t="shared" si="79"/>
        <v>3.5801811700966515</v>
      </c>
      <c r="BO177" s="510">
        <f t="shared" si="79"/>
        <v>3.5801811700966515</v>
      </c>
      <c r="BP177" s="510">
        <f t="shared" si="79"/>
        <v>3.5801811700966515</v>
      </c>
      <c r="BQ177" s="510">
        <f t="shared" si="79"/>
        <v>3.5801811700966515</v>
      </c>
      <c r="BR177" s="510">
        <f t="shared" si="79"/>
        <v>3.5801811700966515</v>
      </c>
    </row>
    <row r="178" spans="1:70" s="2" customFormat="1">
      <c r="A178" s="446">
        <v>0</v>
      </c>
      <c r="B178" s="493" t="s">
        <v>441</v>
      </c>
      <c r="C178" s="491" t="s">
        <v>708</v>
      </c>
      <c r="D178" s="491" t="s">
        <v>445</v>
      </c>
      <c r="E178" s="501">
        <v>4.55</v>
      </c>
      <c r="F178" s="447">
        <f>E178*(1+EIA_AEO_OilForecast_2026!D$16)</f>
        <v>3.4841658316065338</v>
      </c>
      <c r="G178" s="447">
        <f>F178*(1+EIA_AEO_OilForecast_2026!E$16)</f>
        <v>3.9647157342643333</v>
      </c>
      <c r="H178" s="447">
        <f>G178*(1+EIA_AEO_OilForecast_2026!F$16)</f>
        <v>4.2486221580729033</v>
      </c>
      <c r="I178" s="447">
        <f>H178*(1+EIA_AEO_OilForecast_2026!G$16)</f>
        <v>4.429906209864944</v>
      </c>
      <c r="J178" s="447">
        <f>I178*(1+EIA_AEO_OilForecast_2026!H$16)</f>
        <v>4.5479032342710486</v>
      </c>
      <c r="K178" s="447">
        <f>J178*(1+EIA_AEO_OilForecast_2026!I$16)</f>
        <v>4.4906794510646773</v>
      </c>
      <c r="L178" s="447">
        <f>K178*(1+EIA_AEO_OilForecast_2026!J$16)</f>
        <v>4.5378596132869946</v>
      </c>
      <c r="M178" s="447">
        <f>L178*(1+EIA_AEO_OilForecast_2026!K$16)</f>
        <v>4.6346615083504545</v>
      </c>
      <c r="N178" s="447">
        <f>M178*(1+EIA_AEO_OilForecast_2026!L$16)</f>
        <v>4.7243189511119779</v>
      </c>
      <c r="O178" s="447">
        <f>N178*(1+EIA_AEO_OilForecast_2026!M$16)</f>
        <v>4.764463962157059</v>
      </c>
      <c r="P178" s="447">
        <f>O178*(1+EIA_AEO_OilForecast_2026!N$16)</f>
        <v>4.8295711151729392</v>
      </c>
      <c r="Q178" s="447">
        <f>P178*(1+EIA_AEO_OilForecast_2026!O$16)</f>
        <v>4.8986672354331411</v>
      </c>
      <c r="R178" s="447">
        <f>Q178*(1+EIA_AEO_OilForecast_2026!P$16)</f>
        <v>4.9578092009973052</v>
      </c>
      <c r="S178" s="447">
        <f>R178*(1+EIA_AEO_OilForecast_2026!Q$16)</f>
        <v>4.9897979735464801</v>
      </c>
      <c r="T178" s="447">
        <f>S178*(1+EIA_AEO_OilForecast_2026!R$16)</f>
        <v>5.0373026169351647</v>
      </c>
      <c r="U178" s="447">
        <f>T178*(1+EIA_AEO_OilForecast_2026!S$16)</f>
        <v>5.1015471640780756</v>
      </c>
      <c r="V178" s="447">
        <f>U178*(1+EIA_AEO_OilForecast_2026!T$16)</f>
        <v>5.1276416377644001</v>
      </c>
      <c r="W178" s="447">
        <f>V178*(1+EIA_AEO_OilForecast_2026!U$16)</f>
        <v>5.1883182190557706</v>
      </c>
      <c r="X178" s="447">
        <f>W178*(1+EIA_AEO_OilForecast_2026!V$16)</f>
        <v>5.2549018801082825</v>
      </c>
      <c r="Y178" s="447">
        <f>X178*(1+EIA_AEO_OilForecast_2026!W$16)</f>
        <v>5.4011841498810025</v>
      </c>
      <c r="Z178" s="447">
        <f>Y178*(1+EIA_AEO_OilForecast_2026!X$16)</f>
        <v>5.4856804843273554</v>
      </c>
      <c r="AA178" s="447">
        <f>Z178*(1+EIA_AEO_OilForecast_2026!Y$16)</f>
        <v>5.5688447418718274</v>
      </c>
      <c r="AB178" s="447">
        <f>AA178*(1+EIA_AEO_OilForecast_2026!Z$16)</f>
        <v>5.6584083882049319</v>
      </c>
      <c r="AC178" s="447">
        <f>AB178*(1+EIA_AEO_OilForecast_2026!AA$16)</f>
        <v>5.7284305299427229</v>
      </c>
      <c r="AD178" s="447">
        <f>AC178*(1+EIA_AEO_OilForecast_2026!AB$16)</f>
        <v>5.8386467110895195</v>
      </c>
      <c r="AE178" s="511">
        <f t="shared" si="76"/>
        <v>5.8386467110895195</v>
      </c>
      <c r="AF178" s="511">
        <f t="shared" si="76"/>
        <v>5.8386467110895195</v>
      </c>
      <c r="AG178" s="511">
        <f t="shared" si="76"/>
        <v>5.8386467110895195</v>
      </c>
      <c r="AH178" s="511">
        <f t="shared" si="76"/>
        <v>5.8386467110895195</v>
      </c>
      <c r="AI178" s="511">
        <f t="shared" si="76"/>
        <v>5.8386467110895195</v>
      </c>
      <c r="AJ178" s="511">
        <f t="shared" si="76"/>
        <v>5.8386467110895195</v>
      </c>
      <c r="AK178" s="511">
        <f t="shared" si="76"/>
        <v>5.8386467110895195</v>
      </c>
      <c r="AL178" s="511">
        <f t="shared" si="76"/>
        <v>5.8386467110895195</v>
      </c>
      <c r="AM178" s="511">
        <f t="shared" si="76"/>
        <v>5.8386467110895195</v>
      </c>
      <c r="AN178" s="511">
        <f t="shared" si="76"/>
        <v>5.8386467110895195</v>
      </c>
      <c r="AO178" s="511">
        <f t="shared" si="77"/>
        <v>5.8386467110895195</v>
      </c>
      <c r="AP178" s="511">
        <f t="shared" si="77"/>
        <v>5.8386467110895195</v>
      </c>
      <c r="AQ178" s="511">
        <f t="shared" si="77"/>
        <v>5.8386467110895195</v>
      </c>
      <c r="AR178" s="511">
        <f t="shared" si="77"/>
        <v>5.8386467110895195</v>
      </c>
      <c r="AS178" s="511">
        <f t="shared" si="77"/>
        <v>5.8386467110895195</v>
      </c>
      <c r="AT178" s="511">
        <f t="shared" si="77"/>
        <v>5.8386467110895195</v>
      </c>
      <c r="AU178" s="511">
        <f t="shared" si="77"/>
        <v>5.8386467110895195</v>
      </c>
      <c r="AV178" s="511">
        <f t="shared" si="77"/>
        <v>5.8386467110895195</v>
      </c>
      <c r="AW178" s="511">
        <f t="shared" si="77"/>
        <v>5.8386467110895195</v>
      </c>
      <c r="AX178" s="511">
        <f t="shared" si="77"/>
        <v>5.8386467110895195</v>
      </c>
      <c r="AY178" s="511">
        <f t="shared" si="78"/>
        <v>5.8386467110895195</v>
      </c>
      <c r="AZ178" s="511">
        <f t="shared" si="78"/>
        <v>5.8386467110895195</v>
      </c>
      <c r="BA178" s="511">
        <f t="shared" si="78"/>
        <v>5.8386467110895195</v>
      </c>
      <c r="BB178" s="511">
        <f t="shared" si="78"/>
        <v>5.8386467110895195</v>
      </c>
      <c r="BC178" s="511">
        <f t="shared" si="78"/>
        <v>5.8386467110895195</v>
      </c>
      <c r="BD178" s="511">
        <f t="shared" si="78"/>
        <v>5.8386467110895195</v>
      </c>
      <c r="BE178" s="511">
        <f t="shared" si="78"/>
        <v>5.8386467110895195</v>
      </c>
      <c r="BF178" s="511">
        <f t="shared" si="78"/>
        <v>5.8386467110895195</v>
      </c>
      <c r="BG178" s="511">
        <f t="shared" si="78"/>
        <v>5.8386467110895195</v>
      </c>
      <c r="BH178" s="511">
        <f t="shared" si="78"/>
        <v>5.8386467110895195</v>
      </c>
      <c r="BI178" s="511">
        <f t="shared" si="79"/>
        <v>5.8386467110895195</v>
      </c>
      <c r="BJ178" s="511">
        <f t="shared" si="79"/>
        <v>5.8386467110895195</v>
      </c>
      <c r="BK178" s="511">
        <f t="shared" si="79"/>
        <v>5.8386467110895195</v>
      </c>
      <c r="BL178" s="511">
        <f t="shared" si="79"/>
        <v>5.8386467110895195</v>
      </c>
      <c r="BM178" s="512">
        <f t="shared" si="79"/>
        <v>5.8386467110895195</v>
      </c>
      <c r="BN178" s="512">
        <f t="shared" si="79"/>
        <v>5.8386467110895195</v>
      </c>
      <c r="BO178" s="512">
        <f t="shared" si="79"/>
        <v>5.8386467110895195</v>
      </c>
      <c r="BP178" s="512">
        <f t="shared" si="79"/>
        <v>5.8386467110895195</v>
      </c>
      <c r="BQ178" s="512">
        <f t="shared" si="79"/>
        <v>5.8386467110895195</v>
      </c>
      <c r="BR178" s="512">
        <f t="shared" si="79"/>
        <v>5.8386467110895195</v>
      </c>
    </row>
    <row r="179" spans="1:70" s="18" customFormat="1">
      <c r="A179" s="448">
        <v>0</v>
      </c>
      <c r="B179" s="494" t="s">
        <v>709</v>
      </c>
      <c r="C179" s="492" t="s">
        <v>710</v>
      </c>
      <c r="D179" s="492" t="s">
        <v>445</v>
      </c>
      <c r="E179" s="500">
        <v>12.44</v>
      </c>
      <c r="F179" s="445">
        <f>E179*(1+EIA_AEO_OilForecast_2026!D$16)</f>
        <v>9.5259391088319294</v>
      </c>
      <c r="G179" s="445">
        <f>F179*(1+EIA_AEO_OilForecast_2026!E$16)</f>
        <v>10.839794227307319</v>
      </c>
      <c r="H179" s="445">
        <f>G179*(1+EIA_AEO_OilForecast_2026!F$16)</f>
        <v>11.616013109104816</v>
      </c>
      <c r="I179" s="445">
        <f>H179*(1+EIA_AEO_OilForecast_2026!G$16)</f>
        <v>12.111655659498879</v>
      </c>
      <c r="J179" s="445">
        <f>I179*(1+EIA_AEO_OilForecast_2026!H$16)</f>
        <v>12.434267304248758</v>
      </c>
      <c r="K179" s="445">
        <f>J179*(1+EIA_AEO_OilForecast_2026!I$16)</f>
        <v>12.277813707965844</v>
      </c>
      <c r="L179" s="445">
        <f>K179*(1+EIA_AEO_OilForecast_2026!J$16)</f>
        <v>12.406807382261587</v>
      </c>
      <c r="M179" s="445">
        <f>L179*(1+EIA_AEO_OilForecast_2026!K$16)</f>
        <v>12.671470145907618</v>
      </c>
      <c r="N179" s="445">
        <f>M179*(1+EIA_AEO_OilForecast_2026!L$16)</f>
        <v>12.916599505897365</v>
      </c>
      <c r="O179" s="445">
        <f>N179*(1+EIA_AEO_OilForecast_2026!M$16)</f>
        <v>13.026358613018422</v>
      </c>
      <c r="P179" s="445">
        <f>O179*(1+EIA_AEO_OilForecast_2026!N$16)</f>
        <v>13.204365862143158</v>
      </c>
      <c r="Q179" s="445">
        <f>P179*(1+EIA_AEO_OilForecast_2026!O$16)</f>
        <v>13.393279210722698</v>
      </c>
      <c r="R179" s="445">
        <f>Q179*(1+EIA_AEO_OilForecast_2026!P$16)</f>
        <v>13.554977244045379</v>
      </c>
      <c r="S179" s="445">
        <f>R179*(1+EIA_AEO_OilForecast_2026!Q$16)</f>
        <v>13.642436657344662</v>
      </c>
      <c r="T179" s="445">
        <f>S179*(1+EIA_AEO_OilForecast_2026!R$16)</f>
        <v>13.772317484543615</v>
      </c>
      <c r="U179" s="445">
        <f>T179*(1+EIA_AEO_OilForecast_2026!S$16)</f>
        <v>13.94796631233654</v>
      </c>
      <c r="V179" s="445">
        <f>U179*(1+EIA_AEO_OilForecast_2026!T$16)</f>
        <v>14.019310323909698</v>
      </c>
      <c r="W179" s="445">
        <f>V179*(1+EIA_AEO_OilForecast_2026!U$16)</f>
        <v>14.185204097814017</v>
      </c>
      <c r="X179" s="445">
        <f>W179*(1+EIA_AEO_OilForecast_2026!V$16)</f>
        <v>14.367248217263082</v>
      </c>
      <c r="Y179" s="445">
        <f>X179*(1+EIA_AEO_OilForecast_2026!W$16)</f>
        <v>14.767193587806519</v>
      </c>
      <c r="Z179" s="445">
        <f>Y179*(1+EIA_AEO_OilForecast_2026!X$16)</f>
        <v>14.998212137369736</v>
      </c>
      <c r="AA179" s="445">
        <f>Z179*(1+EIA_AEO_OilForecast_2026!Y$16)</f>
        <v>15.225588700853962</v>
      </c>
      <c r="AB179" s="445">
        <f>AA179*(1+EIA_AEO_OilForecast_2026!Z$16)</f>
        <v>15.470461615224032</v>
      </c>
      <c r="AC179" s="445">
        <f>AB179*(1+EIA_AEO_OilForecast_2026!AA$16)</f>
        <v>15.661906767579662</v>
      </c>
      <c r="AD179" s="445">
        <f>AC179*(1+EIA_AEO_OilForecast_2026!AB$16)</f>
        <v>15.963245073835958</v>
      </c>
      <c r="AE179" s="509">
        <f t="shared" si="76"/>
        <v>15.963245073835958</v>
      </c>
      <c r="AF179" s="509">
        <f t="shared" si="76"/>
        <v>15.963245073835958</v>
      </c>
      <c r="AG179" s="509">
        <f t="shared" si="76"/>
        <v>15.963245073835958</v>
      </c>
      <c r="AH179" s="509">
        <f t="shared" si="76"/>
        <v>15.963245073835958</v>
      </c>
      <c r="AI179" s="509">
        <f t="shared" si="76"/>
        <v>15.963245073835958</v>
      </c>
      <c r="AJ179" s="509">
        <f t="shared" si="76"/>
        <v>15.963245073835958</v>
      </c>
      <c r="AK179" s="509">
        <f t="shared" si="76"/>
        <v>15.963245073835958</v>
      </c>
      <c r="AL179" s="509">
        <f t="shared" si="76"/>
        <v>15.963245073835958</v>
      </c>
      <c r="AM179" s="509">
        <f t="shared" si="76"/>
        <v>15.963245073835958</v>
      </c>
      <c r="AN179" s="509">
        <f t="shared" si="76"/>
        <v>15.963245073835958</v>
      </c>
      <c r="AO179" s="509">
        <f t="shared" si="77"/>
        <v>15.963245073835958</v>
      </c>
      <c r="AP179" s="509">
        <f t="shared" si="77"/>
        <v>15.963245073835958</v>
      </c>
      <c r="AQ179" s="509">
        <f t="shared" si="77"/>
        <v>15.963245073835958</v>
      </c>
      <c r="AR179" s="509">
        <f t="shared" si="77"/>
        <v>15.963245073835958</v>
      </c>
      <c r="AS179" s="509">
        <f t="shared" si="77"/>
        <v>15.963245073835958</v>
      </c>
      <c r="AT179" s="509">
        <f t="shared" si="77"/>
        <v>15.963245073835958</v>
      </c>
      <c r="AU179" s="509">
        <f t="shared" si="77"/>
        <v>15.963245073835958</v>
      </c>
      <c r="AV179" s="509">
        <f t="shared" si="77"/>
        <v>15.963245073835958</v>
      </c>
      <c r="AW179" s="509">
        <f t="shared" si="77"/>
        <v>15.963245073835958</v>
      </c>
      <c r="AX179" s="509">
        <f t="shared" si="77"/>
        <v>15.963245073835958</v>
      </c>
      <c r="AY179" s="509">
        <f t="shared" si="78"/>
        <v>15.963245073835958</v>
      </c>
      <c r="AZ179" s="509">
        <f t="shared" si="78"/>
        <v>15.963245073835958</v>
      </c>
      <c r="BA179" s="509">
        <f t="shared" si="78"/>
        <v>15.963245073835958</v>
      </c>
      <c r="BB179" s="509">
        <f t="shared" si="78"/>
        <v>15.963245073835958</v>
      </c>
      <c r="BC179" s="509">
        <f t="shared" si="78"/>
        <v>15.963245073835958</v>
      </c>
      <c r="BD179" s="509">
        <f t="shared" si="78"/>
        <v>15.963245073835958</v>
      </c>
      <c r="BE179" s="509">
        <f t="shared" si="78"/>
        <v>15.963245073835958</v>
      </c>
      <c r="BF179" s="509">
        <f t="shared" si="78"/>
        <v>15.963245073835958</v>
      </c>
      <c r="BG179" s="509">
        <f t="shared" si="78"/>
        <v>15.963245073835958</v>
      </c>
      <c r="BH179" s="509">
        <f t="shared" si="78"/>
        <v>15.963245073835958</v>
      </c>
      <c r="BI179" s="509">
        <f t="shared" si="79"/>
        <v>15.963245073835958</v>
      </c>
      <c r="BJ179" s="509">
        <f t="shared" si="79"/>
        <v>15.963245073835958</v>
      </c>
      <c r="BK179" s="509">
        <f t="shared" si="79"/>
        <v>15.963245073835958</v>
      </c>
      <c r="BL179" s="509">
        <f t="shared" si="79"/>
        <v>15.963245073835958</v>
      </c>
      <c r="BM179" s="510">
        <f t="shared" si="79"/>
        <v>15.963245073835958</v>
      </c>
      <c r="BN179" s="510">
        <f t="shared" si="79"/>
        <v>15.963245073835958</v>
      </c>
      <c r="BO179" s="510">
        <f t="shared" si="79"/>
        <v>15.963245073835958</v>
      </c>
      <c r="BP179" s="510">
        <f t="shared" si="79"/>
        <v>15.963245073835958</v>
      </c>
      <c r="BQ179" s="510">
        <f t="shared" si="79"/>
        <v>15.963245073835958</v>
      </c>
      <c r="BR179" s="510">
        <f t="shared" si="79"/>
        <v>15.963245073835958</v>
      </c>
    </row>
    <row r="180" spans="1:70" s="18" customFormat="1">
      <c r="A180" s="446">
        <v>0</v>
      </c>
      <c r="B180" s="493" t="s">
        <v>711</v>
      </c>
      <c r="C180" s="491" t="s">
        <v>712</v>
      </c>
      <c r="D180" s="491" t="s">
        <v>445</v>
      </c>
      <c r="E180" s="501">
        <v>4.95</v>
      </c>
      <c r="F180" s="447">
        <f>E180*(1+EIA_AEO_OilForecast_2026!D$16)</f>
        <v>3.7904661244950204</v>
      </c>
      <c r="G180" s="447">
        <f>F180*(1+EIA_AEO_OilForecast_2026!E$16)</f>
        <v>4.3132621724414175</v>
      </c>
      <c r="H180" s="447">
        <f>G180*(1+EIA_AEO_OilForecast_2026!F$16)</f>
        <v>4.622127402738653</v>
      </c>
      <c r="I180" s="447">
        <f>H180*(1+EIA_AEO_OilForecast_2026!G$16)</f>
        <v>4.8193485140288947</v>
      </c>
      <c r="J180" s="447">
        <f>I180*(1+EIA_AEO_OilForecast_2026!H$16)</f>
        <v>4.9477189032179538</v>
      </c>
      <c r="K180" s="447">
        <f>J180*(1+EIA_AEO_OilForecast_2026!I$16)</f>
        <v>4.8854644577516817</v>
      </c>
      <c r="L180" s="447">
        <f>K180*(1+EIA_AEO_OilForecast_2026!J$16)</f>
        <v>4.9367923265429932</v>
      </c>
      <c r="M180" s="447">
        <f>L180*(1+EIA_AEO_OilForecast_2026!K$16)</f>
        <v>5.0421042783153291</v>
      </c>
      <c r="N180" s="447">
        <f>M180*(1+EIA_AEO_OilForecast_2026!L$16)</f>
        <v>5.1396436940668764</v>
      </c>
      <c r="O180" s="447">
        <f>N180*(1+EIA_AEO_OilForecast_2026!M$16)</f>
        <v>5.1833179368521849</v>
      </c>
      <c r="P180" s="447">
        <f>O180*(1+EIA_AEO_OilForecast_2026!N$16)</f>
        <v>5.2541487956277031</v>
      </c>
      <c r="Q180" s="447">
        <f>P180*(1+EIA_AEO_OilForecast_2026!O$16)</f>
        <v>5.3293193000866035</v>
      </c>
      <c r="R180" s="447">
        <f>Q180*(1+EIA_AEO_OilForecast_2026!P$16)</f>
        <v>5.3936605593267375</v>
      </c>
      <c r="S180" s="447">
        <f>R180*(1+EIA_AEO_OilForecast_2026!Q$16)</f>
        <v>5.4284615316604556</v>
      </c>
      <c r="T180" s="447">
        <f>S180*(1+EIA_AEO_OilForecast_2026!R$16)</f>
        <v>5.4801424074349585</v>
      </c>
      <c r="U180" s="447">
        <f>T180*(1+EIA_AEO_OilForecast_2026!S$16)</f>
        <v>5.5500348268541693</v>
      </c>
      <c r="V180" s="447">
        <f>U180*(1+EIA_AEO_OilForecast_2026!T$16)</f>
        <v>5.5784233202052249</v>
      </c>
      <c r="W180" s="447">
        <f>V180*(1+EIA_AEO_OilForecast_2026!U$16)</f>
        <v>5.6444341064452876</v>
      </c>
      <c r="X180" s="447">
        <f>W180*(1+EIA_AEO_OilForecast_2026!V$16)</f>
        <v>5.7168712761617568</v>
      </c>
      <c r="Y180" s="447">
        <f>X180*(1+EIA_AEO_OilForecast_2026!W$16)</f>
        <v>5.8760135256947166</v>
      </c>
      <c r="Z180" s="447">
        <f>Y180*(1+EIA_AEO_OilForecast_2026!X$16)</f>
        <v>5.9679381093231667</v>
      </c>
      <c r="AA180" s="447">
        <f>Z180*(1+EIA_AEO_OilForecast_2026!Y$16)</f>
        <v>6.0584135103880312</v>
      </c>
      <c r="AB180" s="447">
        <f>AA180*(1+EIA_AEO_OilForecast_2026!Z$16)</f>
        <v>6.1558508838712989</v>
      </c>
      <c r="AC180" s="447">
        <f>AB180*(1+EIA_AEO_OilForecast_2026!AA$16)</f>
        <v>6.2320288182893346</v>
      </c>
      <c r="AD180" s="447">
        <f>AC180*(1+EIA_AEO_OilForecast_2026!AB$16)</f>
        <v>6.3519343340424426</v>
      </c>
      <c r="AE180" s="511">
        <f t="shared" si="76"/>
        <v>6.3519343340424426</v>
      </c>
      <c r="AF180" s="511">
        <f t="shared" si="76"/>
        <v>6.3519343340424426</v>
      </c>
      <c r="AG180" s="511">
        <f t="shared" si="76"/>
        <v>6.3519343340424426</v>
      </c>
      <c r="AH180" s="511">
        <f t="shared" si="76"/>
        <v>6.3519343340424426</v>
      </c>
      <c r="AI180" s="511">
        <f t="shared" si="76"/>
        <v>6.3519343340424426</v>
      </c>
      <c r="AJ180" s="511">
        <f t="shared" si="76"/>
        <v>6.3519343340424426</v>
      </c>
      <c r="AK180" s="511">
        <f t="shared" si="76"/>
        <v>6.3519343340424426</v>
      </c>
      <c r="AL180" s="511">
        <f t="shared" si="76"/>
        <v>6.3519343340424426</v>
      </c>
      <c r="AM180" s="511">
        <f t="shared" si="76"/>
        <v>6.3519343340424426</v>
      </c>
      <c r="AN180" s="511">
        <f t="shared" si="76"/>
        <v>6.3519343340424426</v>
      </c>
      <c r="AO180" s="511">
        <f t="shared" si="77"/>
        <v>6.3519343340424426</v>
      </c>
      <c r="AP180" s="511">
        <f t="shared" si="77"/>
        <v>6.3519343340424426</v>
      </c>
      <c r="AQ180" s="511">
        <f t="shared" si="77"/>
        <v>6.3519343340424426</v>
      </c>
      <c r="AR180" s="511">
        <f t="shared" si="77"/>
        <v>6.3519343340424426</v>
      </c>
      <c r="AS180" s="511">
        <f t="shared" si="77"/>
        <v>6.3519343340424426</v>
      </c>
      <c r="AT180" s="511">
        <f t="shared" si="77"/>
        <v>6.3519343340424426</v>
      </c>
      <c r="AU180" s="511">
        <f t="shared" si="77"/>
        <v>6.3519343340424426</v>
      </c>
      <c r="AV180" s="511">
        <f t="shared" si="77"/>
        <v>6.3519343340424426</v>
      </c>
      <c r="AW180" s="511">
        <f t="shared" si="77"/>
        <v>6.3519343340424426</v>
      </c>
      <c r="AX180" s="511">
        <f t="shared" si="77"/>
        <v>6.3519343340424426</v>
      </c>
      <c r="AY180" s="511">
        <f t="shared" si="78"/>
        <v>6.3519343340424426</v>
      </c>
      <c r="AZ180" s="511">
        <f t="shared" si="78"/>
        <v>6.3519343340424426</v>
      </c>
      <c r="BA180" s="511">
        <f t="shared" si="78"/>
        <v>6.3519343340424426</v>
      </c>
      <c r="BB180" s="511">
        <f t="shared" si="78"/>
        <v>6.3519343340424426</v>
      </c>
      <c r="BC180" s="511">
        <f t="shared" si="78"/>
        <v>6.3519343340424426</v>
      </c>
      <c r="BD180" s="511">
        <f t="shared" si="78"/>
        <v>6.3519343340424426</v>
      </c>
      <c r="BE180" s="511">
        <f t="shared" si="78"/>
        <v>6.3519343340424426</v>
      </c>
      <c r="BF180" s="511">
        <f t="shared" si="78"/>
        <v>6.3519343340424426</v>
      </c>
      <c r="BG180" s="511">
        <f t="shared" si="78"/>
        <v>6.3519343340424426</v>
      </c>
      <c r="BH180" s="511">
        <f t="shared" si="78"/>
        <v>6.3519343340424426</v>
      </c>
      <c r="BI180" s="511">
        <f t="shared" si="79"/>
        <v>6.3519343340424426</v>
      </c>
      <c r="BJ180" s="511">
        <f t="shared" si="79"/>
        <v>6.3519343340424426</v>
      </c>
      <c r="BK180" s="511">
        <f t="shared" si="79"/>
        <v>6.3519343340424426</v>
      </c>
      <c r="BL180" s="511">
        <f t="shared" si="79"/>
        <v>6.3519343340424426</v>
      </c>
      <c r="BM180" s="512">
        <f t="shared" si="79"/>
        <v>6.3519343340424426</v>
      </c>
      <c r="BN180" s="512">
        <f t="shared" si="79"/>
        <v>6.3519343340424426</v>
      </c>
      <c r="BO180" s="512">
        <f t="shared" si="79"/>
        <v>6.3519343340424426</v>
      </c>
      <c r="BP180" s="512">
        <f t="shared" si="79"/>
        <v>6.3519343340424426</v>
      </c>
      <c r="BQ180" s="512">
        <f t="shared" si="79"/>
        <v>6.3519343340424426</v>
      </c>
      <c r="BR180" s="512">
        <f t="shared" si="79"/>
        <v>6.3519343340424426</v>
      </c>
    </row>
    <row r="181" spans="1:70" s="18" customFormat="1">
      <c r="A181" s="448">
        <v>0</v>
      </c>
      <c r="B181" s="494" t="s">
        <v>441</v>
      </c>
      <c r="C181" s="492" t="s">
        <v>713</v>
      </c>
      <c r="D181" s="492" t="s">
        <v>445</v>
      </c>
      <c r="E181" s="500">
        <v>4.55</v>
      </c>
      <c r="F181" s="445">
        <f>E181*(1+EIA_AEO_OilForecast_2026!D$16)</f>
        <v>3.4841658316065338</v>
      </c>
      <c r="G181" s="445">
        <f>F181*(1+EIA_AEO_OilForecast_2026!E$16)</f>
        <v>3.9647157342643333</v>
      </c>
      <c r="H181" s="445">
        <f>G181*(1+EIA_AEO_OilForecast_2026!F$16)</f>
        <v>4.2486221580729033</v>
      </c>
      <c r="I181" s="445">
        <f>H181*(1+EIA_AEO_OilForecast_2026!G$16)</f>
        <v>4.429906209864944</v>
      </c>
      <c r="J181" s="445">
        <f>I181*(1+EIA_AEO_OilForecast_2026!H$16)</f>
        <v>4.5479032342710486</v>
      </c>
      <c r="K181" s="445">
        <f>J181*(1+EIA_AEO_OilForecast_2026!I$16)</f>
        <v>4.4906794510646773</v>
      </c>
      <c r="L181" s="445">
        <f>K181*(1+EIA_AEO_OilForecast_2026!J$16)</f>
        <v>4.5378596132869946</v>
      </c>
      <c r="M181" s="445">
        <f>L181*(1+EIA_AEO_OilForecast_2026!K$16)</f>
        <v>4.6346615083504545</v>
      </c>
      <c r="N181" s="445">
        <f>M181*(1+EIA_AEO_OilForecast_2026!L$16)</f>
        <v>4.7243189511119779</v>
      </c>
      <c r="O181" s="445">
        <f>N181*(1+EIA_AEO_OilForecast_2026!M$16)</f>
        <v>4.764463962157059</v>
      </c>
      <c r="P181" s="445">
        <f>O181*(1+EIA_AEO_OilForecast_2026!N$16)</f>
        <v>4.8295711151729392</v>
      </c>
      <c r="Q181" s="445">
        <f>P181*(1+EIA_AEO_OilForecast_2026!O$16)</f>
        <v>4.8986672354331411</v>
      </c>
      <c r="R181" s="445">
        <f>Q181*(1+EIA_AEO_OilForecast_2026!P$16)</f>
        <v>4.9578092009973052</v>
      </c>
      <c r="S181" s="445">
        <f>R181*(1+EIA_AEO_OilForecast_2026!Q$16)</f>
        <v>4.9897979735464801</v>
      </c>
      <c r="T181" s="445">
        <f>S181*(1+EIA_AEO_OilForecast_2026!R$16)</f>
        <v>5.0373026169351647</v>
      </c>
      <c r="U181" s="445">
        <f>T181*(1+EIA_AEO_OilForecast_2026!S$16)</f>
        <v>5.1015471640780756</v>
      </c>
      <c r="V181" s="445">
        <f>U181*(1+EIA_AEO_OilForecast_2026!T$16)</f>
        <v>5.1276416377644001</v>
      </c>
      <c r="W181" s="445">
        <f>V181*(1+EIA_AEO_OilForecast_2026!U$16)</f>
        <v>5.1883182190557706</v>
      </c>
      <c r="X181" s="445">
        <f>W181*(1+EIA_AEO_OilForecast_2026!V$16)</f>
        <v>5.2549018801082825</v>
      </c>
      <c r="Y181" s="445">
        <f>X181*(1+EIA_AEO_OilForecast_2026!W$16)</f>
        <v>5.4011841498810025</v>
      </c>
      <c r="Z181" s="445">
        <f>Y181*(1+EIA_AEO_OilForecast_2026!X$16)</f>
        <v>5.4856804843273554</v>
      </c>
      <c r="AA181" s="445">
        <f>Z181*(1+EIA_AEO_OilForecast_2026!Y$16)</f>
        <v>5.5688447418718274</v>
      </c>
      <c r="AB181" s="445">
        <f>AA181*(1+EIA_AEO_OilForecast_2026!Z$16)</f>
        <v>5.6584083882049319</v>
      </c>
      <c r="AC181" s="445">
        <f>AB181*(1+EIA_AEO_OilForecast_2026!AA$16)</f>
        <v>5.7284305299427229</v>
      </c>
      <c r="AD181" s="445">
        <f>AC181*(1+EIA_AEO_OilForecast_2026!AB$16)</f>
        <v>5.8386467110895195</v>
      </c>
      <c r="AE181" s="509">
        <f t="shared" si="76"/>
        <v>5.8386467110895195</v>
      </c>
      <c r="AF181" s="509">
        <f t="shared" si="76"/>
        <v>5.8386467110895195</v>
      </c>
      <c r="AG181" s="509">
        <f t="shared" si="76"/>
        <v>5.8386467110895195</v>
      </c>
      <c r="AH181" s="509">
        <f t="shared" si="76"/>
        <v>5.8386467110895195</v>
      </c>
      <c r="AI181" s="509">
        <f t="shared" si="76"/>
        <v>5.8386467110895195</v>
      </c>
      <c r="AJ181" s="509">
        <f t="shared" si="76"/>
        <v>5.8386467110895195</v>
      </c>
      <c r="AK181" s="509">
        <f t="shared" si="76"/>
        <v>5.8386467110895195</v>
      </c>
      <c r="AL181" s="509">
        <f t="shared" si="76"/>
        <v>5.8386467110895195</v>
      </c>
      <c r="AM181" s="509">
        <f t="shared" si="76"/>
        <v>5.8386467110895195</v>
      </c>
      <c r="AN181" s="509">
        <f t="shared" si="76"/>
        <v>5.8386467110895195</v>
      </c>
      <c r="AO181" s="509">
        <f t="shared" si="77"/>
        <v>5.8386467110895195</v>
      </c>
      <c r="AP181" s="509">
        <f t="shared" si="77"/>
        <v>5.8386467110895195</v>
      </c>
      <c r="AQ181" s="509">
        <f t="shared" si="77"/>
        <v>5.8386467110895195</v>
      </c>
      <c r="AR181" s="509">
        <f t="shared" si="77"/>
        <v>5.8386467110895195</v>
      </c>
      <c r="AS181" s="509">
        <f t="shared" si="77"/>
        <v>5.8386467110895195</v>
      </c>
      <c r="AT181" s="509">
        <f t="shared" si="77"/>
        <v>5.8386467110895195</v>
      </c>
      <c r="AU181" s="509">
        <f t="shared" si="77"/>
        <v>5.8386467110895195</v>
      </c>
      <c r="AV181" s="509">
        <f t="shared" si="77"/>
        <v>5.8386467110895195</v>
      </c>
      <c r="AW181" s="509">
        <f t="shared" si="77"/>
        <v>5.8386467110895195</v>
      </c>
      <c r="AX181" s="509">
        <f t="shared" si="77"/>
        <v>5.8386467110895195</v>
      </c>
      <c r="AY181" s="509">
        <f t="shared" si="78"/>
        <v>5.8386467110895195</v>
      </c>
      <c r="AZ181" s="509">
        <f t="shared" si="78"/>
        <v>5.8386467110895195</v>
      </c>
      <c r="BA181" s="509">
        <f t="shared" si="78"/>
        <v>5.8386467110895195</v>
      </c>
      <c r="BB181" s="509">
        <f t="shared" si="78"/>
        <v>5.8386467110895195</v>
      </c>
      <c r="BC181" s="509">
        <f t="shared" si="78"/>
        <v>5.8386467110895195</v>
      </c>
      <c r="BD181" s="509">
        <f t="shared" si="78"/>
        <v>5.8386467110895195</v>
      </c>
      <c r="BE181" s="509">
        <f t="shared" si="78"/>
        <v>5.8386467110895195</v>
      </c>
      <c r="BF181" s="509">
        <f t="shared" si="78"/>
        <v>5.8386467110895195</v>
      </c>
      <c r="BG181" s="509">
        <f t="shared" si="78"/>
        <v>5.8386467110895195</v>
      </c>
      <c r="BH181" s="509">
        <f t="shared" si="78"/>
        <v>5.8386467110895195</v>
      </c>
      <c r="BI181" s="509">
        <f t="shared" si="79"/>
        <v>5.8386467110895195</v>
      </c>
      <c r="BJ181" s="509">
        <f t="shared" si="79"/>
        <v>5.8386467110895195</v>
      </c>
      <c r="BK181" s="509">
        <f t="shared" si="79"/>
        <v>5.8386467110895195</v>
      </c>
      <c r="BL181" s="509">
        <f t="shared" si="79"/>
        <v>5.8386467110895195</v>
      </c>
      <c r="BM181" s="510">
        <f t="shared" si="79"/>
        <v>5.8386467110895195</v>
      </c>
      <c r="BN181" s="510">
        <f t="shared" si="79"/>
        <v>5.8386467110895195</v>
      </c>
      <c r="BO181" s="510">
        <f t="shared" si="79"/>
        <v>5.8386467110895195</v>
      </c>
      <c r="BP181" s="510">
        <f t="shared" si="79"/>
        <v>5.8386467110895195</v>
      </c>
      <c r="BQ181" s="510">
        <f t="shared" si="79"/>
        <v>5.8386467110895195</v>
      </c>
      <c r="BR181" s="510">
        <f t="shared" si="79"/>
        <v>5.8386467110895195</v>
      </c>
    </row>
    <row r="182" spans="1:70" s="18" customFormat="1">
      <c r="A182" s="446">
        <v>0</v>
      </c>
      <c r="B182" s="493" t="s">
        <v>714</v>
      </c>
      <c r="C182" s="491" t="s">
        <v>715</v>
      </c>
      <c r="D182" s="491" t="s">
        <v>445</v>
      </c>
      <c r="E182" s="501">
        <v>4.4800000000000004</v>
      </c>
      <c r="F182" s="447">
        <f>E182*(1+EIA_AEO_OilForecast_2026!D$16)</f>
        <v>3.4305632803510493</v>
      </c>
      <c r="G182" s="447">
        <f>F182*(1+EIA_AEO_OilForecast_2026!E$16)</f>
        <v>3.9037201075833443</v>
      </c>
      <c r="H182" s="447">
        <f>G182*(1+EIA_AEO_OilForecast_2026!F$16)</f>
        <v>4.1832587402563979</v>
      </c>
      <c r="I182" s="447">
        <f>H182*(1+EIA_AEO_OilForecast_2026!G$16)</f>
        <v>4.3617538066362531</v>
      </c>
      <c r="J182" s="447">
        <f>I182*(1+EIA_AEO_OilForecast_2026!H$16)</f>
        <v>4.4779354922053409</v>
      </c>
      <c r="K182" s="447">
        <f>J182*(1+EIA_AEO_OilForecast_2026!I$16)</f>
        <v>4.4215920748944528</v>
      </c>
      <c r="L182" s="447">
        <f>K182*(1+EIA_AEO_OilForecast_2026!J$16)</f>
        <v>4.4680463884671955</v>
      </c>
      <c r="M182" s="447">
        <f>L182*(1+EIA_AEO_OilForecast_2026!K$16)</f>
        <v>4.5633590236066022</v>
      </c>
      <c r="N182" s="447">
        <f>M182*(1+EIA_AEO_OilForecast_2026!L$16)</f>
        <v>4.651637121094871</v>
      </c>
      <c r="O182" s="447">
        <f>N182*(1+EIA_AEO_OilForecast_2026!M$16)</f>
        <v>4.6911645165854123</v>
      </c>
      <c r="P182" s="447">
        <f>O182*(1+EIA_AEO_OilForecast_2026!N$16)</f>
        <v>4.7552700210933558</v>
      </c>
      <c r="Q182" s="447">
        <f>P182*(1+EIA_AEO_OilForecast_2026!O$16)</f>
        <v>4.8233031241187847</v>
      </c>
      <c r="R182" s="447">
        <f>Q182*(1+EIA_AEO_OilForecast_2026!P$16)</f>
        <v>4.8815352132896539</v>
      </c>
      <c r="S182" s="447">
        <f>R182*(1+EIA_AEO_OilForecast_2026!Q$16)</f>
        <v>4.9130318508765347</v>
      </c>
      <c r="T182" s="447">
        <f>S182*(1+EIA_AEO_OilForecast_2026!R$16)</f>
        <v>4.9598056535977015</v>
      </c>
      <c r="U182" s="447">
        <f>T182*(1+EIA_AEO_OilForecast_2026!S$16)</f>
        <v>5.0230618230922595</v>
      </c>
      <c r="V182" s="447">
        <f>U182*(1+EIA_AEO_OilForecast_2026!T$16)</f>
        <v>5.0487548433372558</v>
      </c>
      <c r="W182" s="447">
        <f>V182*(1+EIA_AEO_OilForecast_2026!U$16)</f>
        <v>5.1084979387626053</v>
      </c>
      <c r="X182" s="447">
        <f>W182*(1+EIA_AEO_OilForecast_2026!V$16)</f>
        <v>5.1740572357989247</v>
      </c>
      <c r="Y182" s="447">
        <f>X182*(1+EIA_AEO_OilForecast_2026!W$16)</f>
        <v>5.3180890091136028</v>
      </c>
      <c r="Z182" s="447">
        <f>Y182*(1+EIA_AEO_OilForecast_2026!X$16)</f>
        <v>5.401285399953089</v>
      </c>
      <c r="AA182" s="447">
        <f>Z182*(1+EIA_AEO_OilForecast_2026!Y$16)</f>
        <v>5.4831702073814919</v>
      </c>
      <c r="AB182" s="447">
        <f>AA182*(1+EIA_AEO_OilForecast_2026!Z$16)</f>
        <v>5.5713559514633175</v>
      </c>
      <c r="AC182" s="447">
        <f>AB182*(1+EIA_AEO_OilForecast_2026!AA$16)</f>
        <v>5.6403008294820651</v>
      </c>
      <c r="AD182" s="447">
        <f>AC182*(1+EIA_AEO_OilForecast_2026!AB$16)</f>
        <v>5.7488213770727574</v>
      </c>
      <c r="AE182" s="511">
        <f t="shared" ref="AE182:AN190" si="80">$AD182</f>
        <v>5.7488213770727574</v>
      </c>
      <c r="AF182" s="511">
        <f t="shared" si="80"/>
        <v>5.7488213770727574</v>
      </c>
      <c r="AG182" s="511">
        <f t="shared" si="80"/>
        <v>5.7488213770727574</v>
      </c>
      <c r="AH182" s="511">
        <f t="shared" si="80"/>
        <v>5.7488213770727574</v>
      </c>
      <c r="AI182" s="511">
        <f t="shared" si="80"/>
        <v>5.7488213770727574</v>
      </c>
      <c r="AJ182" s="511">
        <f t="shared" si="80"/>
        <v>5.7488213770727574</v>
      </c>
      <c r="AK182" s="511">
        <f t="shared" si="80"/>
        <v>5.7488213770727574</v>
      </c>
      <c r="AL182" s="511">
        <f t="shared" si="80"/>
        <v>5.7488213770727574</v>
      </c>
      <c r="AM182" s="511">
        <f t="shared" si="80"/>
        <v>5.7488213770727574</v>
      </c>
      <c r="AN182" s="511">
        <f t="shared" si="80"/>
        <v>5.7488213770727574</v>
      </c>
      <c r="AO182" s="511">
        <f t="shared" ref="AO182:AX190" si="81">$AD182</f>
        <v>5.7488213770727574</v>
      </c>
      <c r="AP182" s="511">
        <f t="shared" si="81"/>
        <v>5.7488213770727574</v>
      </c>
      <c r="AQ182" s="511">
        <f t="shared" si="81"/>
        <v>5.7488213770727574</v>
      </c>
      <c r="AR182" s="511">
        <f t="shared" si="81"/>
        <v>5.7488213770727574</v>
      </c>
      <c r="AS182" s="511">
        <f t="shared" si="81"/>
        <v>5.7488213770727574</v>
      </c>
      <c r="AT182" s="511">
        <f t="shared" si="81"/>
        <v>5.7488213770727574</v>
      </c>
      <c r="AU182" s="511">
        <f t="shared" si="81"/>
        <v>5.7488213770727574</v>
      </c>
      <c r="AV182" s="511">
        <f t="shared" si="81"/>
        <v>5.7488213770727574</v>
      </c>
      <c r="AW182" s="511">
        <f t="shared" si="81"/>
        <v>5.7488213770727574</v>
      </c>
      <c r="AX182" s="511">
        <f t="shared" si="81"/>
        <v>5.7488213770727574</v>
      </c>
      <c r="AY182" s="511">
        <f t="shared" ref="AY182:BH190" si="82">$AD182</f>
        <v>5.7488213770727574</v>
      </c>
      <c r="AZ182" s="511">
        <f t="shared" si="82"/>
        <v>5.7488213770727574</v>
      </c>
      <c r="BA182" s="511">
        <f t="shared" si="82"/>
        <v>5.7488213770727574</v>
      </c>
      <c r="BB182" s="511">
        <f t="shared" si="82"/>
        <v>5.7488213770727574</v>
      </c>
      <c r="BC182" s="511">
        <f t="shared" si="82"/>
        <v>5.7488213770727574</v>
      </c>
      <c r="BD182" s="511">
        <f t="shared" si="82"/>
        <v>5.7488213770727574</v>
      </c>
      <c r="BE182" s="511">
        <f t="shared" si="82"/>
        <v>5.7488213770727574</v>
      </c>
      <c r="BF182" s="511">
        <f t="shared" si="82"/>
        <v>5.7488213770727574</v>
      </c>
      <c r="BG182" s="511">
        <f t="shared" si="82"/>
        <v>5.7488213770727574</v>
      </c>
      <c r="BH182" s="511">
        <f t="shared" si="82"/>
        <v>5.7488213770727574</v>
      </c>
      <c r="BI182" s="511">
        <f t="shared" ref="BI182:BR190" si="83">$AD182</f>
        <v>5.7488213770727574</v>
      </c>
      <c r="BJ182" s="511">
        <f t="shared" si="83"/>
        <v>5.7488213770727574</v>
      </c>
      <c r="BK182" s="511">
        <f t="shared" si="83"/>
        <v>5.7488213770727574</v>
      </c>
      <c r="BL182" s="511">
        <f t="shared" si="83"/>
        <v>5.7488213770727574</v>
      </c>
      <c r="BM182" s="512">
        <f t="shared" si="83"/>
        <v>5.7488213770727574</v>
      </c>
      <c r="BN182" s="512">
        <f t="shared" si="83"/>
        <v>5.7488213770727574</v>
      </c>
      <c r="BO182" s="512">
        <f t="shared" si="83"/>
        <v>5.7488213770727574</v>
      </c>
      <c r="BP182" s="512">
        <f t="shared" si="83"/>
        <v>5.7488213770727574</v>
      </c>
      <c r="BQ182" s="512">
        <f t="shared" si="83"/>
        <v>5.7488213770727574</v>
      </c>
      <c r="BR182" s="512">
        <f t="shared" si="83"/>
        <v>5.7488213770727574</v>
      </c>
    </row>
    <row r="183" spans="1:70" s="18" customFormat="1">
      <c r="A183" s="448">
        <v>0</v>
      </c>
      <c r="B183" s="494" t="s">
        <v>717</v>
      </c>
      <c r="C183" s="492" t="s">
        <v>718</v>
      </c>
      <c r="D183" s="492" t="s">
        <v>445</v>
      </c>
      <c r="E183" s="502">
        <v>4.24</v>
      </c>
      <c r="F183" s="451">
        <f>E183*(1+EIA_AEO_OilForecast_2026!D$16)</f>
        <v>3.2467831046179572</v>
      </c>
      <c r="G183" s="451">
        <f>F183*(1+EIA_AEO_OilForecast_2026!E$16)</f>
        <v>3.6945922446770934</v>
      </c>
      <c r="H183" s="451">
        <f>G183*(1+EIA_AEO_OilForecast_2026!F$16)</f>
        <v>3.959155593456948</v>
      </c>
      <c r="I183" s="451">
        <f>H183*(1+EIA_AEO_OilForecast_2026!G$16)</f>
        <v>4.1280884241378821</v>
      </c>
      <c r="J183" s="451">
        <f>I183*(1+EIA_AEO_OilForecast_2026!H$16)</f>
        <v>4.2380460908371971</v>
      </c>
      <c r="K183" s="451">
        <f>J183*(1+EIA_AEO_OilForecast_2026!I$16)</f>
        <v>4.1847210708822491</v>
      </c>
      <c r="L183" s="451">
        <f>K183*(1+EIA_AEO_OilForecast_2026!J$16)</f>
        <v>4.2286867605135949</v>
      </c>
      <c r="M183" s="451">
        <f>L183*(1+EIA_AEO_OilForecast_2026!K$16)</f>
        <v>4.3188933616276763</v>
      </c>
      <c r="N183" s="451">
        <f>M183*(1+EIA_AEO_OilForecast_2026!L$16)</f>
        <v>4.4024422753219312</v>
      </c>
      <c r="O183" s="451">
        <f>N183*(1+EIA_AEO_OilForecast_2026!M$16)</f>
        <v>4.4398521317683368</v>
      </c>
      <c r="P183" s="451">
        <f>O183*(1+EIA_AEO_OilForecast_2026!N$16)</f>
        <v>4.5005234128204981</v>
      </c>
      <c r="Q183" s="451">
        <f>P183*(1+EIA_AEO_OilForecast_2026!O$16)</f>
        <v>4.5649118853267074</v>
      </c>
      <c r="R183" s="451">
        <f>Q183*(1+EIA_AEO_OilForecast_2026!P$16)</f>
        <v>4.620024398291994</v>
      </c>
      <c r="S183" s="451">
        <f>R183*(1+EIA_AEO_OilForecast_2026!Q$16)</f>
        <v>4.6498337160081489</v>
      </c>
      <c r="T183" s="451">
        <f>S183*(1+EIA_AEO_OilForecast_2026!R$16)</f>
        <v>4.6941017792978244</v>
      </c>
      <c r="U183" s="451">
        <f>T183*(1+EIA_AEO_OilForecast_2026!S$16)</f>
        <v>4.7539692254266024</v>
      </c>
      <c r="V183" s="451">
        <f>U183*(1+EIA_AEO_OilForecast_2026!T$16)</f>
        <v>4.7782858338727596</v>
      </c>
      <c r="W183" s="451">
        <f>V183*(1+EIA_AEO_OilForecast_2026!U$16)</f>
        <v>4.834828406328894</v>
      </c>
      <c r="X183" s="451">
        <f>W183*(1+EIA_AEO_OilForecast_2026!V$16)</f>
        <v>4.8968755981668393</v>
      </c>
      <c r="Y183" s="451">
        <f>X183*(1+EIA_AEO_OilForecast_2026!W$16)</f>
        <v>5.0331913836253745</v>
      </c>
      <c r="Z183" s="451">
        <f>Y183*(1+EIA_AEO_OilForecast_2026!X$16)</f>
        <v>5.1119308249556026</v>
      </c>
      <c r="AA183" s="451">
        <f>Z183*(1+EIA_AEO_OilForecast_2026!Y$16)</f>
        <v>5.1894289462717698</v>
      </c>
      <c r="AB183" s="451">
        <f>AA183*(1+EIA_AEO_OilForecast_2026!Z$16)</f>
        <v>5.2728904540634982</v>
      </c>
      <c r="AC183" s="451">
        <f>AB183*(1+EIA_AEO_OilForecast_2026!AA$16)</f>
        <v>5.338141856474099</v>
      </c>
      <c r="AD183" s="451">
        <f>AC183*(1+EIA_AEO_OilForecast_2026!AB$16)</f>
        <v>5.4408488033010043</v>
      </c>
      <c r="AE183" s="513">
        <f t="shared" si="80"/>
        <v>5.4408488033010043</v>
      </c>
      <c r="AF183" s="513">
        <f t="shared" si="80"/>
        <v>5.4408488033010043</v>
      </c>
      <c r="AG183" s="513">
        <f t="shared" si="80"/>
        <v>5.4408488033010043</v>
      </c>
      <c r="AH183" s="513">
        <f t="shared" si="80"/>
        <v>5.4408488033010043</v>
      </c>
      <c r="AI183" s="513">
        <f t="shared" si="80"/>
        <v>5.4408488033010043</v>
      </c>
      <c r="AJ183" s="513">
        <f t="shared" si="80"/>
        <v>5.4408488033010043</v>
      </c>
      <c r="AK183" s="513">
        <f t="shared" si="80"/>
        <v>5.4408488033010043</v>
      </c>
      <c r="AL183" s="513">
        <f t="shared" si="80"/>
        <v>5.4408488033010043</v>
      </c>
      <c r="AM183" s="513">
        <f t="shared" si="80"/>
        <v>5.4408488033010043</v>
      </c>
      <c r="AN183" s="513">
        <f t="shared" si="80"/>
        <v>5.4408488033010043</v>
      </c>
      <c r="AO183" s="513">
        <f t="shared" si="81"/>
        <v>5.4408488033010043</v>
      </c>
      <c r="AP183" s="513">
        <f t="shared" si="81"/>
        <v>5.4408488033010043</v>
      </c>
      <c r="AQ183" s="513">
        <f t="shared" si="81"/>
        <v>5.4408488033010043</v>
      </c>
      <c r="AR183" s="513">
        <f t="shared" si="81"/>
        <v>5.4408488033010043</v>
      </c>
      <c r="AS183" s="513">
        <f t="shared" si="81"/>
        <v>5.4408488033010043</v>
      </c>
      <c r="AT183" s="513">
        <f t="shared" si="81"/>
        <v>5.4408488033010043</v>
      </c>
      <c r="AU183" s="513">
        <f t="shared" si="81"/>
        <v>5.4408488033010043</v>
      </c>
      <c r="AV183" s="513">
        <f t="shared" si="81"/>
        <v>5.4408488033010043</v>
      </c>
      <c r="AW183" s="513">
        <f t="shared" si="81"/>
        <v>5.4408488033010043</v>
      </c>
      <c r="AX183" s="513">
        <f t="shared" si="81"/>
        <v>5.4408488033010043</v>
      </c>
      <c r="AY183" s="513">
        <f t="shared" si="82"/>
        <v>5.4408488033010043</v>
      </c>
      <c r="AZ183" s="513">
        <f t="shared" si="82"/>
        <v>5.4408488033010043</v>
      </c>
      <c r="BA183" s="513">
        <f t="shared" si="82"/>
        <v>5.4408488033010043</v>
      </c>
      <c r="BB183" s="513">
        <f t="shared" si="82"/>
        <v>5.4408488033010043</v>
      </c>
      <c r="BC183" s="513">
        <f t="shared" si="82"/>
        <v>5.4408488033010043</v>
      </c>
      <c r="BD183" s="513">
        <f t="shared" si="82"/>
        <v>5.4408488033010043</v>
      </c>
      <c r="BE183" s="513">
        <f t="shared" si="82"/>
        <v>5.4408488033010043</v>
      </c>
      <c r="BF183" s="513">
        <f t="shared" si="82"/>
        <v>5.4408488033010043</v>
      </c>
      <c r="BG183" s="513">
        <f t="shared" si="82"/>
        <v>5.4408488033010043</v>
      </c>
      <c r="BH183" s="513">
        <f t="shared" si="82"/>
        <v>5.4408488033010043</v>
      </c>
      <c r="BI183" s="513">
        <f t="shared" si="83"/>
        <v>5.4408488033010043</v>
      </c>
      <c r="BJ183" s="513">
        <f t="shared" si="83"/>
        <v>5.4408488033010043</v>
      </c>
      <c r="BK183" s="513">
        <f t="shared" si="83"/>
        <v>5.4408488033010043</v>
      </c>
      <c r="BL183" s="513">
        <f t="shared" si="83"/>
        <v>5.4408488033010043</v>
      </c>
      <c r="BM183" s="514">
        <f t="shared" si="83"/>
        <v>5.4408488033010043</v>
      </c>
      <c r="BN183" s="514">
        <f t="shared" si="83"/>
        <v>5.4408488033010043</v>
      </c>
      <c r="BO183" s="514">
        <f t="shared" si="83"/>
        <v>5.4408488033010043</v>
      </c>
      <c r="BP183" s="514">
        <f t="shared" si="83"/>
        <v>5.4408488033010043</v>
      </c>
      <c r="BQ183" s="514">
        <f t="shared" si="83"/>
        <v>5.4408488033010043</v>
      </c>
      <c r="BR183" s="514">
        <f t="shared" si="83"/>
        <v>5.4408488033010043</v>
      </c>
    </row>
    <row r="184" spans="1:70" s="18" customFormat="1">
      <c r="A184" s="446">
        <v>0</v>
      </c>
      <c r="B184" s="493" t="s">
        <v>719</v>
      </c>
      <c r="C184" s="491" t="s">
        <v>720</v>
      </c>
      <c r="D184" s="491" t="s">
        <v>445</v>
      </c>
      <c r="E184" s="499">
        <v>2.97</v>
      </c>
      <c r="F184" s="452">
        <f>E184*(1+EIA_AEO_OilForecast_2026!D$16)</f>
        <v>2.2742796746970124</v>
      </c>
      <c r="G184" s="452">
        <f>F184*(1+EIA_AEO_OilForecast_2026!E$16)</f>
        <v>2.5879573034648509</v>
      </c>
      <c r="H184" s="452">
        <f>G184*(1+EIA_AEO_OilForecast_2026!F$16)</f>
        <v>2.7732764416431923</v>
      </c>
      <c r="I184" s="452">
        <f>H184*(1+EIA_AEO_OilForecast_2026!G$16)</f>
        <v>2.8916091084173376</v>
      </c>
      <c r="J184" s="452">
        <f>I184*(1+EIA_AEO_OilForecast_2026!H$16)</f>
        <v>2.9686313419307733</v>
      </c>
      <c r="K184" s="452">
        <f>J184*(1+EIA_AEO_OilForecast_2026!I$16)</f>
        <v>2.9312786746510104</v>
      </c>
      <c r="L184" s="452">
        <f>K184*(1+EIA_AEO_OilForecast_2026!J$16)</f>
        <v>2.9620753959257975</v>
      </c>
      <c r="M184" s="452">
        <f>L184*(1+EIA_AEO_OilForecast_2026!K$16)</f>
        <v>3.0252625669891988</v>
      </c>
      <c r="N184" s="452">
        <f>M184*(1+EIA_AEO_OilForecast_2026!L$16)</f>
        <v>3.0837862164401271</v>
      </c>
      <c r="O184" s="452">
        <f>N184*(1+EIA_AEO_OilForecast_2026!M$16)</f>
        <v>3.1099907621113121</v>
      </c>
      <c r="P184" s="452">
        <f>O184*(1+EIA_AEO_OilForecast_2026!N$16)</f>
        <v>3.1524892773766227</v>
      </c>
      <c r="Q184" s="452">
        <f>P184*(1+EIA_AEO_OilForecast_2026!O$16)</f>
        <v>3.197591580051963</v>
      </c>
      <c r="R184" s="452">
        <f>Q184*(1+EIA_AEO_OilForecast_2026!P$16)</f>
        <v>3.2361963355960435</v>
      </c>
      <c r="S184" s="452">
        <f>R184*(1+EIA_AEO_OilForecast_2026!Q$16)</f>
        <v>3.2570769189962743</v>
      </c>
      <c r="T184" s="452">
        <f>S184*(1+EIA_AEO_OilForecast_2026!R$16)</f>
        <v>3.2880854444609762</v>
      </c>
      <c r="U184" s="452">
        <f>T184*(1+EIA_AEO_OilForecast_2026!S$16)</f>
        <v>3.3300208961125026</v>
      </c>
      <c r="V184" s="452">
        <f>U184*(1+EIA_AEO_OilForecast_2026!T$16)</f>
        <v>3.3470539921231364</v>
      </c>
      <c r="W184" s="452">
        <f>V184*(1+EIA_AEO_OilForecast_2026!U$16)</f>
        <v>3.386660463867174</v>
      </c>
      <c r="X184" s="452">
        <f>W184*(1+EIA_AEO_OilForecast_2026!V$16)</f>
        <v>3.4301227656970554</v>
      </c>
      <c r="Y184" s="452">
        <f>X184*(1+EIA_AEO_OilForecast_2026!W$16)</f>
        <v>3.5256081154168313</v>
      </c>
      <c r="Z184" s="452">
        <f>Y184*(1+EIA_AEO_OilForecast_2026!X$16)</f>
        <v>3.5807628655939014</v>
      </c>
      <c r="AA184" s="452">
        <f>Z184*(1+EIA_AEO_OilForecast_2026!Y$16)</f>
        <v>3.6350481062328202</v>
      </c>
      <c r="AB184" s="452">
        <f>AA184*(1+EIA_AEO_OilForecast_2026!Z$16)</f>
        <v>3.6935105303227806</v>
      </c>
      <c r="AC184" s="452">
        <f>AB184*(1+EIA_AEO_OilForecast_2026!AA$16)</f>
        <v>3.7392172909736021</v>
      </c>
      <c r="AD184" s="452">
        <f>AC184*(1+EIA_AEO_OilForecast_2026!AB$16)</f>
        <v>3.8111606004254672</v>
      </c>
      <c r="AE184" s="515">
        <f t="shared" si="80"/>
        <v>3.8111606004254672</v>
      </c>
      <c r="AF184" s="515">
        <f t="shared" si="80"/>
        <v>3.8111606004254672</v>
      </c>
      <c r="AG184" s="515">
        <f t="shared" si="80"/>
        <v>3.8111606004254672</v>
      </c>
      <c r="AH184" s="515">
        <f t="shared" si="80"/>
        <v>3.8111606004254672</v>
      </c>
      <c r="AI184" s="515">
        <f t="shared" si="80"/>
        <v>3.8111606004254672</v>
      </c>
      <c r="AJ184" s="515">
        <f t="shared" si="80"/>
        <v>3.8111606004254672</v>
      </c>
      <c r="AK184" s="515">
        <f t="shared" si="80"/>
        <v>3.8111606004254672</v>
      </c>
      <c r="AL184" s="515">
        <f t="shared" si="80"/>
        <v>3.8111606004254672</v>
      </c>
      <c r="AM184" s="515">
        <f t="shared" si="80"/>
        <v>3.8111606004254672</v>
      </c>
      <c r="AN184" s="515">
        <f t="shared" si="80"/>
        <v>3.8111606004254672</v>
      </c>
      <c r="AO184" s="515">
        <f t="shared" si="81"/>
        <v>3.8111606004254672</v>
      </c>
      <c r="AP184" s="515">
        <f t="shared" si="81"/>
        <v>3.8111606004254672</v>
      </c>
      <c r="AQ184" s="515">
        <f t="shared" si="81"/>
        <v>3.8111606004254672</v>
      </c>
      <c r="AR184" s="515">
        <f t="shared" si="81"/>
        <v>3.8111606004254672</v>
      </c>
      <c r="AS184" s="515">
        <f t="shared" si="81"/>
        <v>3.8111606004254672</v>
      </c>
      <c r="AT184" s="515">
        <f t="shared" si="81"/>
        <v>3.8111606004254672</v>
      </c>
      <c r="AU184" s="515">
        <f t="shared" si="81"/>
        <v>3.8111606004254672</v>
      </c>
      <c r="AV184" s="515">
        <f t="shared" si="81"/>
        <v>3.8111606004254672</v>
      </c>
      <c r="AW184" s="515">
        <f t="shared" si="81"/>
        <v>3.8111606004254672</v>
      </c>
      <c r="AX184" s="515">
        <f t="shared" si="81"/>
        <v>3.8111606004254672</v>
      </c>
      <c r="AY184" s="515">
        <f t="shared" si="82"/>
        <v>3.8111606004254672</v>
      </c>
      <c r="AZ184" s="515">
        <f t="shared" si="82"/>
        <v>3.8111606004254672</v>
      </c>
      <c r="BA184" s="515">
        <f t="shared" si="82"/>
        <v>3.8111606004254672</v>
      </c>
      <c r="BB184" s="515">
        <f t="shared" si="82"/>
        <v>3.8111606004254672</v>
      </c>
      <c r="BC184" s="515">
        <f t="shared" si="82"/>
        <v>3.8111606004254672</v>
      </c>
      <c r="BD184" s="515">
        <f t="shared" si="82"/>
        <v>3.8111606004254672</v>
      </c>
      <c r="BE184" s="515">
        <f t="shared" si="82"/>
        <v>3.8111606004254672</v>
      </c>
      <c r="BF184" s="515">
        <f t="shared" si="82"/>
        <v>3.8111606004254672</v>
      </c>
      <c r="BG184" s="515">
        <f t="shared" si="82"/>
        <v>3.8111606004254672</v>
      </c>
      <c r="BH184" s="515">
        <f t="shared" si="82"/>
        <v>3.8111606004254672</v>
      </c>
      <c r="BI184" s="515">
        <f t="shared" si="83"/>
        <v>3.8111606004254672</v>
      </c>
      <c r="BJ184" s="515">
        <f t="shared" si="83"/>
        <v>3.8111606004254672</v>
      </c>
      <c r="BK184" s="515">
        <f t="shared" si="83"/>
        <v>3.8111606004254672</v>
      </c>
      <c r="BL184" s="515">
        <f t="shared" si="83"/>
        <v>3.8111606004254672</v>
      </c>
      <c r="BM184" s="516">
        <f t="shared" si="83"/>
        <v>3.8111606004254672</v>
      </c>
      <c r="BN184" s="516">
        <f t="shared" si="83"/>
        <v>3.8111606004254672</v>
      </c>
      <c r="BO184" s="516">
        <f t="shared" si="83"/>
        <v>3.8111606004254672</v>
      </c>
      <c r="BP184" s="516">
        <f t="shared" si="83"/>
        <v>3.8111606004254672</v>
      </c>
      <c r="BQ184" s="516">
        <f t="shared" si="83"/>
        <v>3.8111606004254672</v>
      </c>
      <c r="BR184" s="516">
        <f t="shared" si="83"/>
        <v>3.8111606004254672</v>
      </c>
    </row>
    <row r="185" spans="1:70">
      <c r="A185" s="448">
        <v>0</v>
      </c>
      <c r="B185" s="494" t="s">
        <v>721</v>
      </c>
      <c r="C185" s="492" t="s">
        <v>465</v>
      </c>
      <c r="D185" s="498" t="s">
        <v>445</v>
      </c>
      <c r="E185" s="503">
        <v>7.36</v>
      </c>
      <c r="F185" s="453">
        <f>E185*(1+EIA_AEO_OilForecast_2026!D$16)</f>
        <v>5.6359253891481522</v>
      </c>
      <c r="G185" s="453">
        <f>F185*(1+EIA_AEO_OilForecast_2026!E$16)</f>
        <v>6.413254462458351</v>
      </c>
      <c r="H185" s="453">
        <f>G185*(1+EIA_AEO_OilForecast_2026!F$16)</f>
        <v>6.8724965018497963</v>
      </c>
      <c r="I185" s="453">
        <f>H185*(1+EIA_AEO_OilForecast_2026!G$16)</f>
        <v>7.1657383966167014</v>
      </c>
      <c r="J185" s="453">
        <f>I185*(1+EIA_AEO_OilForecast_2026!H$16)</f>
        <v>7.35660830862306</v>
      </c>
      <c r="K185" s="453">
        <f>J185*(1+EIA_AEO_OilForecast_2026!I$16)</f>
        <v>7.2640441230408861</v>
      </c>
      <c r="L185" s="453">
        <f>K185*(1+EIA_AEO_OilForecast_2026!J$16)</f>
        <v>7.3403619239103923</v>
      </c>
      <c r="M185" s="453">
        <f>L185*(1+EIA_AEO_OilForecast_2026!K$16)</f>
        <v>7.4969469673537033</v>
      </c>
      <c r="N185" s="453">
        <f>M185*(1+EIA_AEO_OilForecast_2026!L$16)</f>
        <v>7.6419752703701453</v>
      </c>
      <c r="O185" s="453">
        <f>N185*(1+EIA_AEO_OilForecast_2026!M$16)</f>
        <v>7.7069131343903203</v>
      </c>
      <c r="P185" s="453">
        <f>O185*(1+EIA_AEO_OilForecast_2026!N$16)</f>
        <v>7.8122293203676563</v>
      </c>
      <c r="Q185" s="453">
        <f>P185*(1+EIA_AEO_OilForecast_2026!O$16)</f>
        <v>7.9239979896237189</v>
      </c>
      <c r="R185" s="453">
        <f>Q185*(1+EIA_AEO_OilForecast_2026!P$16)</f>
        <v>8.0196649932615749</v>
      </c>
      <c r="S185" s="453">
        <f>R185*(1+EIA_AEO_OilForecast_2026!Q$16)</f>
        <v>8.0714094692971639</v>
      </c>
      <c r="T185" s="453">
        <f>S185*(1+EIA_AEO_OilForecast_2026!R$16)</f>
        <v>8.1482521451962224</v>
      </c>
      <c r="U185" s="453">
        <f>T185*(1+EIA_AEO_OilForecast_2026!S$16)</f>
        <v>8.252172995080139</v>
      </c>
      <c r="V185" s="453">
        <f>U185*(1+EIA_AEO_OilForecast_2026!T$16)</f>
        <v>8.2943829569112033</v>
      </c>
      <c r="W185" s="453">
        <f>V185*(1+EIA_AEO_OilForecast_2026!U$16)</f>
        <v>8.3925323279671353</v>
      </c>
      <c r="X185" s="453">
        <f>W185*(1+EIA_AEO_OilForecast_2026!V$16)</f>
        <v>8.5002368873839451</v>
      </c>
      <c r="Y185" s="453">
        <f>X185*(1+EIA_AEO_OilForecast_2026!W$16)</f>
        <v>8.7368605149723457</v>
      </c>
      <c r="Z185" s="453">
        <f>Y185*(1+EIA_AEO_OilForecast_2026!X$16)</f>
        <v>8.8735402999229311</v>
      </c>
      <c r="AA185" s="453">
        <f>Z185*(1+EIA_AEO_OilForecast_2026!Y$16)</f>
        <v>9.008065340698165</v>
      </c>
      <c r="AB185" s="453">
        <f>AA185*(1+EIA_AEO_OilForecast_2026!Z$16)</f>
        <v>9.1529419202611653</v>
      </c>
      <c r="AC185" s="453">
        <f>AB185*(1+EIA_AEO_OilForecast_2026!AA$16)</f>
        <v>9.2662085055776799</v>
      </c>
      <c r="AD185" s="453">
        <f>AC185*(1+EIA_AEO_OilForecast_2026!AB$16)</f>
        <v>9.4444922623338172</v>
      </c>
      <c r="AE185" s="517">
        <f t="shared" si="80"/>
        <v>9.4444922623338172</v>
      </c>
      <c r="AF185" s="517">
        <f t="shared" si="80"/>
        <v>9.4444922623338172</v>
      </c>
      <c r="AG185" s="517">
        <f t="shared" si="80"/>
        <v>9.4444922623338172</v>
      </c>
      <c r="AH185" s="517">
        <f t="shared" si="80"/>
        <v>9.4444922623338172</v>
      </c>
      <c r="AI185" s="517">
        <f t="shared" si="80"/>
        <v>9.4444922623338172</v>
      </c>
      <c r="AJ185" s="517">
        <f t="shared" si="80"/>
        <v>9.4444922623338172</v>
      </c>
      <c r="AK185" s="517">
        <f t="shared" si="80"/>
        <v>9.4444922623338172</v>
      </c>
      <c r="AL185" s="517">
        <f t="shared" si="80"/>
        <v>9.4444922623338172</v>
      </c>
      <c r="AM185" s="517">
        <f t="shared" si="80"/>
        <v>9.4444922623338172</v>
      </c>
      <c r="AN185" s="517">
        <f t="shared" si="80"/>
        <v>9.4444922623338172</v>
      </c>
      <c r="AO185" s="517">
        <f t="shared" si="81"/>
        <v>9.4444922623338172</v>
      </c>
      <c r="AP185" s="517">
        <f t="shared" si="81"/>
        <v>9.4444922623338172</v>
      </c>
      <c r="AQ185" s="517">
        <f t="shared" si="81"/>
        <v>9.4444922623338172</v>
      </c>
      <c r="AR185" s="517">
        <f t="shared" si="81"/>
        <v>9.4444922623338172</v>
      </c>
      <c r="AS185" s="517">
        <f t="shared" si="81"/>
        <v>9.4444922623338172</v>
      </c>
      <c r="AT185" s="517">
        <f t="shared" si="81"/>
        <v>9.4444922623338172</v>
      </c>
      <c r="AU185" s="517">
        <f t="shared" si="81"/>
        <v>9.4444922623338172</v>
      </c>
      <c r="AV185" s="517">
        <f t="shared" si="81"/>
        <v>9.4444922623338172</v>
      </c>
      <c r="AW185" s="517">
        <f t="shared" si="81"/>
        <v>9.4444922623338172</v>
      </c>
      <c r="AX185" s="517">
        <f t="shared" si="81"/>
        <v>9.4444922623338172</v>
      </c>
      <c r="AY185" s="517">
        <f t="shared" si="82"/>
        <v>9.4444922623338172</v>
      </c>
      <c r="AZ185" s="517">
        <f t="shared" si="82"/>
        <v>9.4444922623338172</v>
      </c>
      <c r="BA185" s="517">
        <f t="shared" si="82"/>
        <v>9.4444922623338172</v>
      </c>
      <c r="BB185" s="517">
        <f t="shared" si="82"/>
        <v>9.4444922623338172</v>
      </c>
      <c r="BC185" s="517">
        <f t="shared" si="82"/>
        <v>9.4444922623338172</v>
      </c>
      <c r="BD185" s="517">
        <f t="shared" si="82"/>
        <v>9.4444922623338172</v>
      </c>
      <c r="BE185" s="517">
        <f t="shared" si="82"/>
        <v>9.4444922623338172</v>
      </c>
      <c r="BF185" s="517">
        <f t="shared" si="82"/>
        <v>9.4444922623338172</v>
      </c>
      <c r="BG185" s="517">
        <f t="shared" si="82"/>
        <v>9.4444922623338172</v>
      </c>
      <c r="BH185" s="517">
        <f t="shared" si="82"/>
        <v>9.4444922623338172</v>
      </c>
      <c r="BI185" s="517">
        <f t="shared" si="83"/>
        <v>9.4444922623338172</v>
      </c>
      <c r="BJ185" s="517">
        <f t="shared" si="83"/>
        <v>9.4444922623338172</v>
      </c>
      <c r="BK185" s="517">
        <f t="shared" si="83"/>
        <v>9.4444922623338172</v>
      </c>
      <c r="BL185" s="517">
        <f t="shared" si="83"/>
        <v>9.4444922623338172</v>
      </c>
      <c r="BM185" s="518">
        <f t="shared" si="83"/>
        <v>9.4444922623338172</v>
      </c>
      <c r="BN185" s="518">
        <f t="shared" si="83"/>
        <v>9.4444922623338172</v>
      </c>
      <c r="BO185" s="518">
        <f t="shared" si="83"/>
        <v>9.4444922623338172</v>
      </c>
      <c r="BP185" s="518">
        <f t="shared" si="83"/>
        <v>9.4444922623338172</v>
      </c>
      <c r="BQ185" s="518">
        <f t="shared" si="83"/>
        <v>9.4444922623338172</v>
      </c>
      <c r="BR185" s="518">
        <f t="shared" si="83"/>
        <v>9.4444922623338172</v>
      </c>
    </row>
    <row r="186" spans="1:70">
      <c r="A186" s="446">
        <v>0</v>
      </c>
      <c r="B186" s="493" t="s">
        <v>447</v>
      </c>
      <c r="C186" s="491" t="s">
        <v>722</v>
      </c>
      <c r="D186" s="491" t="s">
        <v>445</v>
      </c>
      <c r="E186" s="504">
        <v>5.67</v>
      </c>
      <c r="F186" s="454">
        <f>E186*(1+EIA_AEO_OilForecast_2026!D$16)</f>
        <v>4.3418066516942959</v>
      </c>
      <c r="G186" s="454">
        <f>F186*(1+EIA_AEO_OilForecast_2026!E$16)</f>
        <v>4.9406457611601686</v>
      </c>
      <c r="H186" s="454">
        <f>G186*(1+EIA_AEO_OilForecast_2026!F$16)</f>
        <v>5.2944368431370021</v>
      </c>
      <c r="I186" s="454">
        <f>H186*(1+EIA_AEO_OilForecast_2026!G$16)</f>
        <v>5.5203446615240068</v>
      </c>
      <c r="J186" s="454">
        <f>I186*(1+EIA_AEO_OilForecast_2026!H$16)</f>
        <v>5.6673871073223836</v>
      </c>
      <c r="K186" s="454">
        <f>J186*(1+EIA_AEO_OilForecast_2026!I$16)</f>
        <v>5.5960774697882902</v>
      </c>
      <c r="L186" s="454">
        <f>K186*(1+EIA_AEO_OilForecast_2026!J$16)</f>
        <v>5.654871210403793</v>
      </c>
      <c r="M186" s="454">
        <f>L186*(1+EIA_AEO_OilForecast_2026!K$16)</f>
        <v>5.7755012642521049</v>
      </c>
      <c r="N186" s="454">
        <f>M186*(1+EIA_AEO_OilForecast_2026!L$16)</f>
        <v>5.887228231385695</v>
      </c>
      <c r="O186" s="454">
        <f>N186*(1+EIA_AEO_OilForecast_2026!M$16)</f>
        <v>5.9372550913034114</v>
      </c>
      <c r="P186" s="454">
        <f>O186*(1+EIA_AEO_OilForecast_2026!N$16)</f>
        <v>6.0183886204462773</v>
      </c>
      <c r="Q186" s="454">
        <f>P186*(1+EIA_AEO_OilForecast_2026!O$16)</f>
        <v>6.1044930164628362</v>
      </c>
      <c r="R186" s="454">
        <f>Q186*(1+EIA_AEO_OilForecast_2026!P$16)</f>
        <v>6.1781930043197173</v>
      </c>
      <c r="S186" s="454">
        <f>R186*(1+EIA_AEO_OilForecast_2026!Q$16)</f>
        <v>6.2180559362656131</v>
      </c>
      <c r="T186" s="454">
        <f>S186*(1+EIA_AEO_OilForecast_2026!R$16)</f>
        <v>6.2772540303345892</v>
      </c>
      <c r="U186" s="454">
        <f>T186*(1+EIA_AEO_OilForecast_2026!S$16)</f>
        <v>6.3573126198511396</v>
      </c>
      <c r="V186" s="454">
        <f>U186*(1+EIA_AEO_OilForecast_2026!T$16)</f>
        <v>6.3898303485987125</v>
      </c>
      <c r="W186" s="454">
        <f>V186*(1+EIA_AEO_OilForecast_2026!U$16)</f>
        <v>6.4654427037464206</v>
      </c>
      <c r="X186" s="454">
        <f>W186*(1+EIA_AEO_OilForecast_2026!V$16)</f>
        <v>6.5484161890580124</v>
      </c>
      <c r="Y186" s="454">
        <f>X186*(1+EIA_AEO_OilForecast_2026!W$16)</f>
        <v>6.7307064021594023</v>
      </c>
      <c r="Z186" s="454">
        <f>Y186*(1+EIA_AEO_OilForecast_2026!X$16)</f>
        <v>6.8360018343156268</v>
      </c>
      <c r="AA186" s="454">
        <f>Z186*(1+EIA_AEO_OilForecast_2026!Y$16)</f>
        <v>6.9396372937171993</v>
      </c>
      <c r="AB186" s="454">
        <f>AA186*(1+EIA_AEO_OilForecast_2026!Z$16)</f>
        <v>7.0512473760707604</v>
      </c>
      <c r="AC186" s="454">
        <f>AB186*(1+EIA_AEO_OilForecast_2026!AA$16)</f>
        <v>7.1385057373132383</v>
      </c>
      <c r="AD186" s="454">
        <f>AC186*(1+EIA_AEO_OilForecast_2026!AB$16)</f>
        <v>7.2758520553577082</v>
      </c>
      <c r="AE186" s="519">
        <f t="shared" si="80"/>
        <v>7.2758520553577082</v>
      </c>
      <c r="AF186" s="519">
        <f t="shared" si="80"/>
        <v>7.2758520553577082</v>
      </c>
      <c r="AG186" s="519">
        <f t="shared" si="80"/>
        <v>7.2758520553577082</v>
      </c>
      <c r="AH186" s="519">
        <f t="shared" si="80"/>
        <v>7.2758520553577082</v>
      </c>
      <c r="AI186" s="519">
        <f t="shared" si="80"/>
        <v>7.2758520553577082</v>
      </c>
      <c r="AJ186" s="519">
        <f t="shared" si="80"/>
        <v>7.2758520553577082</v>
      </c>
      <c r="AK186" s="519">
        <f t="shared" si="80"/>
        <v>7.2758520553577082</v>
      </c>
      <c r="AL186" s="519">
        <f t="shared" si="80"/>
        <v>7.2758520553577082</v>
      </c>
      <c r="AM186" s="519">
        <f t="shared" si="80"/>
        <v>7.2758520553577082</v>
      </c>
      <c r="AN186" s="519">
        <f t="shared" si="80"/>
        <v>7.2758520553577082</v>
      </c>
      <c r="AO186" s="519">
        <f t="shared" si="81"/>
        <v>7.2758520553577082</v>
      </c>
      <c r="AP186" s="519">
        <f t="shared" si="81"/>
        <v>7.2758520553577082</v>
      </c>
      <c r="AQ186" s="519">
        <f t="shared" si="81"/>
        <v>7.2758520553577082</v>
      </c>
      <c r="AR186" s="519">
        <f t="shared" si="81"/>
        <v>7.2758520553577082</v>
      </c>
      <c r="AS186" s="519">
        <f t="shared" si="81"/>
        <v>7.2758520553577082</v>
      </c>
      <c r="AT186" s="519">
        <f t="shared" si="81"/>
        <v>7.2758520553577082</v>
      </c>
      <c r="AU186" s="519">
        <f t="shared" si="81"/>
        <v>7.2758520553577082</v>
      </c>
      <c r="AV186" s="519">
        <f t="shared" si="81"/>
        <v>7.2758520553577082</v>
      </c>
      <c r="AW186" s="519">
        <f t="shared" si="81"/>
        <v>7.2758520553577082</v>
      </c>
      <c r="AX186" s="519">
        <f t="shared" si="81"/>
        <v>7.2758520553577082</v>
      </c>
      <c r="AY186" s="519">
        <f t="shared" si="82"/>
        <v>7.2758520553577082</v>
      </c>
      <c r="AZ186" s="519">
        <f t="shared" si="82"/>
        <v>7.2758520553577082</v>
      </c>
      <c r="BA186" s="519">
        <f t="shared" si="82"/>
        <v>7.2758520553577082</v>
      </c>
      <c r="BB186" s="519">
        <f t="shared" si="82"/>
        <v>7.2758520553577082</v>
      </c>
      <c r="BC186" s="519">
        <f t="shared" si="82"/>
        <v>7.2758520553577082</v>
      </c>
      <c r="BD186" s="519">
        <f t="shared" si="82"/>
        <v>7.2758520553577082</v>
      </c>
      <c r="BE186" s="519">
        <f t="shared" si="82"/>
        <v>7.2758520553577082</v>
      </c>
      <c r="BF186" s="519">
        <f t="shared" si="82"/>
        <v>7.2758520553577082</v>
      </c>
      <c r="BG186" s="519">
        <f t="shared" si="82"/>
        <v>7.2758520553577082</v>
      </c>
      <c r="BH186" s="519">
        <f t="shared" si="82"/>
        <v>7.2758520553577082</v>
      </c>
      <c r="BI186" s="519">
        <f t="shared" si="83"/>
        <v>7.2758520553577082</v>
      </c>
      <c r="BJ186" s="519">
        <f t="shared" si="83"/>
        <v>7.2758520553577082</v>
      </c>
      <c r="BK186" s="519">
        <f t="shared" si="83"/>
        <v>7.2758520553577082</v>
      </c>
      <c r="BL186" s="519">
        <f t="shared" si="83"/>
        <v>7.2758520553577082</v>
      </c>
      <c r="BM186" s="520">
        <f t="shared" si="83"/>
        <v>7.2758520553577082</v>
      </c>
      <c r="BN186" s="520">
        <f t="shared" si="83"/>
        <v>7.2758520553577082</v>
      </c>
      <c r="BO186" s="520">
        <f t="shared" si="83"/>
        <v>7.2758520553577082</v>
      </c>
      <c r="BP186" s="520">
        <f t="shared" si="83"/>
        <v>7.2758520553577082</v>
      </c>
      <c r="BQ186" s="520">
        <f t="shared" si="83"/>
        <v>7.2758520553577082</v>
      </c>
      <c r="BR186" s="520">
        <f t="shared" si="83"/>
        <v>7.2758520553577082</v>
      </c>
    </row>
    <row r="187" spans="1:70">
      <c r="A187" s="448">
        <v>0</v>
      </c>
      <c r="B187" s="494" t="s">
        <v>441</v>
      </c>
      <c r="C187" s="492" t="s">
        <v>723</v>
      </c>
      <c r="D187" s="492" t="s">
        <v>445</v>
      </c>
      <c r="E187" s="505">
        <v>5.12</v>
      </c>
      <c r="F187" s="455">
        <f>E187*(1+EIA_AEO_OilForecast_2026!D$16)</f>
        <v>3.9206437489726271</v>
      </c>
      <c r="G187" s="455">
        <f>F187*(1+EIA_AEO_OilForecast_2026!E$16)</f>
        <v>4.4613944086666786</v>
      </c>
      <c r="H187" s="455">
        <f>G187*(1+EIA_AEO_OilForecast_2026!F$16)</f>
        <v>4.7808671317215969</v>
      </c>
      <c r="I187" s="455">
        <f>H187*(1+EIA_AEO_OilForecast_2026!G$16)</f>
        <v>4.984861493298574</v>
      </c>
      <c r="J187" s="455">
        <f>I187*(1+EIA_AEO_OilForecast_2026!H$16)</f>
        <v>5.1176405625203891</v>
      </c>
      <c r="K187" s="455">
        <f>J187*(1+EIA_AEO_OilForecast_2026!I$16)</f>
        <v>5.0532480855936592</v>
      </c>
      <c r="L187" s="455">
        <f>K187*(1+EIA_AEO_OilForecast_2026!J$16)</f>
        <v>5.1063387296767937</v>
      </c>
      <c r="M187" s="455">
        <f>L187*(1+EIA_AEO_OilForecast_2026!K$16)</f>
        <v>5.2152674555504017</v>
      </c>
      <c r="N187" s="455">
        <f>M187*(1+EIA_AEO_OilForecast_2026!L$16)</f>
        <v>5.3161567098227094</v>
      </c>
      <c r="O187" s="455">
        <f>N187*(1+EIA_AEO_OilForecast_2026!M$16)</f>
        <v>5.3613308760976137</v>
      </c>
      <c r="P187" s="455">
        <f>O187*(1+EIA_AEO_OilForecast_2026!N$16)</f>
        <v>5.4345943098209775</v>
      </c>
      <c r="Q187" s="455">
        <f>P187*(1+EIA_AEO_OilForecast_2026!O$16)</f>
        <v>5.5123464275643252</v>
      </c>
      <c r="R187" s="455">
        <f>Q187*(1+EIA_AEO_OilForecast_2026!P$16)</f>
        <v>5.5788973866167471</v>
      </c>
      <c r="S187" s="455">
        <f>R187*(1+EIA_AEO_OilForecast_2026!Q$16)</f>
        <v>5.6148935438588961</v>
      </c>
      <c r="T187" s="455">
        <f>S187*(1+EIA_AEO_OilForecast_2026!R$16)</f>
        <v>5.6683493183973725</v>
      </c>
      <c r="U187" s="455">
        <f>T187*(1+EIA_AEO_OilForecast_2026!S$16)</f>
        <v>5.7406420835340102</v>
      </c>
      <c r="V187" s="455">
        <f>U187*(1+EIA_AEO_OilForecast_2026!T$16)</f>
        <v>5.7700055352425776</v>
      </c>
      <c r="W187" s="455">
        <f>V187*(1+EIA_AEO_OilForecast_2026!U$16)</f>
        <v>5.8382833585858345</v>
      </c>
      <c r="X187" s="455">
        <f>W187*(1+EIA_AEO_OilForecast_2026!V$16)</f>
        <v>5.9132082694844854</v>
      </c>
      <c r="Y187" s="455">
        <f>X187*(1+EIA_AEO_OilForecast_2026!W$16)</f>
        <v>6.0778160104155461</v>
      </c>
      <c r="Z187" s="455">
        <f>Y187*(1+EIA_AEO_OilForecast_2026!X$16)</f>
        <v>6.1728975999463875</v>
      </c>
      <c r="AA187" s="455">
        <f>Z187*(1+EIA_AEO_OilForecast_2026!Y$16)</f>
        <v>6.2664802370074195</v>
      </c>
      <c r="AB187" s="455">
        <f>AA187*(1+EIA_AEO_OilForecast_2026!Z$16)</f>
        <v>6.3672639445295065</v>
      </c>
      <c r="AC187" s="455">
        <f>AB187*(1+EIA_AEO_OilForecast_2026!AA$16)</f>
        <v>6.4460580908366465</v>
      </c>
      <c r="AD187" s="455">
        <f>AC187*(1+EIA_AEO_OilForecast_2026!AB$16)</f>
        <v>6.5700815737974372</v>
      </c>
      <c r="AE187" s="521">
        <f t="shared" si="80"/>
        <v>6.5700815737974372</v>
      </c>
      <c r="AF187" s="521">
        <f t="shared" si="80"/>
        <v>6.5700815737974372</v>
      </c>
      <c r="AG187" s="521">
        <f t="shared" si="80"/>
        <v>6.5700815737974372</v>
      </c>
      <c r="AH187" s="521">
        <f t="shared" si="80"/>
        <v>6.5700815737974372</v>
      </c>
      <c r="AI187" s="521">
        <f t="shared" si="80"/>
        <v>6.5700815737974372</v>
      </c>
      <c r="AJ187" s="521">
        <f t="shared" si="80"/>
        <v>6.5700815737974372</v>
      </c>
      <c r="AK187" s="521">
        <f t="shared" si="80"/>
        <v>6.5700815737974372</v>
      </c>
      <c r="AL187" s="521">
        <f t="shared" si="80"/>
        <v>6.5700815737974372</v>
      </c>
      <c r="AM187" s="521">
        <f t="shared" si="80"/>
        <v>6.5700815737974372</v>
      </c>
      <c r="AN187" s="521">
        <f t="shared" si="80"/>
        <v>6.5700815737974372</v>
      </c>
      <c r="AO187" s="521">
        <f t="shared" si="81"/>
        <v>6.5700815737974372</v>
      </c>
      <c r="AP187" s="521">
        <f t="shared" si="81"/>
        <v>6.5700815737974372</v>
      </c>
      <c r="AQ187" s="521">
        <f t="shared" si="81"/>
        <v>6.5700815737974372</v>
      </c>
      <c r="AR187" s="521">
        <f t="shared" si="81"/>
        <v>6.5700815737974372</v>
      </c>
      <c r="AS187" s="521">
        <f t="shared" si="81"/>
        <v>6.5700815737974372</v>
      </c>
      <c r="AT187" s="521">
        <f t="shared" si="81"/>
        <v>6.5700815737974372</v>
      </c>
      <c r="AU187" s="521">
        <f t="shared" si="81"/>
        <v>6.5700815737974372</v>
      </c>
      <c r="AV187" s="521">
        <f t="shared" si="81"/>
        <v>6.5700815737974372</v>
      </c>
      <c r="AW187" s="521">
        <f t="shared" si="81"/>
        <v>6.5700815737974372</v>
      </c>
      <c r="AX187" s="521">
        <f t="shared" si="81"/>
        <v>6.5700815737974372</v>
      </c>
      <c r="AY187" s="521">
        <f t="shared" si="82"/>
        <v>6.5700815737974372</v>
      </c>
      <c r="AZ187" s="521">
        <f t="shared" si="82"/>
        <v>6.5700815737974372</v>
      </c>
      <c r="BA187" s="521">
        <f t="shared" si="82"/>
        <v>6.5700815737974372</v>
      </c>
      <c r="BB187" s="521">
        <f t="shared" si="82"/>
        <v>6.5700815737974372</v>
      </c>
      <c r="BC187" s="521">
        <f t="shared" si="82"/>
        <v>6.5700815737974372</v>
      </c>
      <c r="BD187" s="521">
        <f t="shared" si="82"/>
        <v>6.5700815737974372</v>
      </c>
      <c r="BE187" s="521">
        <f t="shared" si="82"/>
        <v>6.5700815737974372</v>
      </c>
      <c r="BF187" s="521">
        <f t="shared" si="82"/>
        <v>6.5700815737974372</v>
      </c>
      <c r="BG187" s="521">
        <f t="shared" si="82"/>
        <v>6.5700815737974372</v>
      </c>
      <c r="BH187" s="521">
        <f t="shared" si="82"/>
        <v>6.5700815737974372</v>
      </c>
      <c r="BI187" s="521">
        <f t="shared" si="83"/>
        <v>6.5700815737974372</v>
      </c>
      <c r="BJ187" s="521">
        <f t="shared" si="83"/>
        <v>6.5700815737974372</v>
      </c>
      <c r="BK187" s="521">
        <f t="shared" si="83"/>
        <v>6.5700815737974372</v>
      </c>
      <c r="BL187" s="521">
        <f t="shared" si="83"/>
        <v>6.5700815737974372</v>
      </c>
      <c r="BM187" s="522">
        <f t="shared" si="83"/>
        <v>6.5700815737974372</v>
      </c>
      <c r="BN187" s="522">
        <f t="shared" si="83"/>
        <v>6.5700815737974372</v>
      </c>
      <c r="BO187" s="522">
        <f t="shared" si="83"/>
        <v>6.5700815737974372</v>
      </c>
      <c r="BP187" s="522">
        <f t="shared" si="83"/>
        <v>6.5700815737974372</v>
      </c>
      <c r="BQ187" s="522">
        <f t="shared" si="83"/>
        <v>6.5700815737974372</v>
      </c>
      <c r="BR187" s="522">
        <f t="shared" si="83"/>
        <v>6.5700815737974372</v>
      </c>
    </row>
    <row r="188" spans="1:70">
      <c r="A188" s="446">
        <v>0</v>
      </c>
      <c r="B188" s="493" t="s">
        <v>443</v>
      </c>
      <c r="C188" s="491" t="s">
        <v>655</v>
      </c>
      <c r="D188" s="491" t="s">
        <v>445</v>
      </c>
      <c r="E188" s="504">
        <v>3.03</v>
      </c>
      <c r="F188" s="454">
        <f>E188*(1+EIA_AEO_OilForecast_2026!D$16)</f>
        <v>2.3202247186302851</v>
      </c>
      <c r="G188" s="454">
        <f>F188*(1+EIA_AEO_OilForecast_2026!E$16)</f>
        <v>2.6402392691914129</v>
      </c>
      <c r="H188" s="454">
        <f>G188*(1+EIA_AEO_OilForecast_2026!F$16)</f>
        <v>2.8293022283430544</v>
      </c>
      <c r="I188" s="454">
        <f>H188*(1+EIA_AEO_OilForecast_2026!G$16)</f>
        <v>2.95002545404193</v>
      </c>
      <c r="J188" s="454">
        <f>I188*(1+EIA_AEO_OilForecast_2026!H$16)</f>
        <v>3.0286036922728088</v>
      </c>
      <c r="K188" s="454">
        <f>J188*(1+EIA_AEO_OilForecast_2026!I$16)</f>
        <v>2.9904964256540607</v>
      </c>
      <c r="L188" s="454">
        <f>K188*(1+EIA_AEO_OilForecast_2026!J$16)</f>
        <v>3.0219153029141972</v>
      </c>
      <c r="M188" s="454">
        <f>L188*(1+EIA_AEO_OilForecast_2026!K$16)</f>
        <v>3.0863789824839301</v>
      </c>
      <c r="N188" s="454">
        <f>M188*(1+EIA_AEO_OilForecast_2026!L$16)</f>
        <v>3.1460849278833618</v>
      </c>
      <c r="O188" s="454">
        <f>N188*(1+EIA_AEO_OilForecast_2026!M$16)</f>
        <v>3.1728188583155807</v>
      </c>
      <c r="P188" s="454">
        <f>O188*(1+EIA_AEO_OilForecast_2026!N$16)</f>
        <v>3.2161759294448373</v>
      </c>
      <c r="Q188" s="454">
        <f>P188*(1+EIA_AEO_OilForecast_2026!O$16)</f>
        <v>3.2621893897499827</v>
      </c>
      <c r="R188" s="454">
        <f>Q188*(1+EIA_AEO_OilForecast_2026!P$16)</f>
        <v>3.3015740393454589</v>
      </c>
      <c r="S188" s="454">
        <f>R188*(1+EIA_AEO_OilForecast_2026!Q$16)</f>
        <v>3.3228764527133712</v>
      </c>
      <c r="T188" s="454">
        <f>S188*(1+EIA_AEO_OilForecast_2026!R$16)</f>
        <v>3.3545114130359459</v>
      </c>
      <c r="U188" s="454">
        <f>T188*(1+EIA_AEO_OilForecast_2026!S$16)</f>
        <v>3.3972940455289171</v>
      </c>
      <c r="V188" s="454">
        <f>U188*(1+EIA_AEO_OilForecast_2026!T$16)</f>
        <v>3.4146712444892606</v>
      </c>
      <c r="W188" s="454">
        <f>V188*(1+EIA_AEO_OilForecast_2026!U$16)</f>
        <v>3.4550778469756018</v>
      </c>
      <c r="X188" s="454">
        <f>W188*(1+EIA_AEO_OilForecast_2026!V$16)</f>
        <v>3.4994181751050766</v>
      </c>
      <c r="Y188" s="454">
        <f>X188*(1+EIA_AEO_OilForecast_2026!W$16)</f>
        <v>3.5968325217888881</v>
      </c>
      <c r="Z188" s="454">
        <f>Y188*(1+EIA_AEO_OilForecast_2026!X$16)</f>
        <v>3.6531015093432728</v>
      </c>
      <c r="AA188" s="454">
        <f>Z188*(1+EIA_AEO_OilForecast_2026!Y$16)</f>
        <v>3.7084834215102505</v>
      </c>
      <c r="AB188" s="454">
        <f>AA188*(1+EIA_AEO_OilForecast_2026!Z$16)</f>
        <v>3.7681269046727355</v>
      </c>
      <c r="AC188" s="454">
        <f>AB188*(1+EIA_AEO_OilForecast_2026!AA$16)</f>
        <v>3.8147570342255941</v>
      </c>
      <c r="AD188" s="454">
        <f>AC188*(1+EIA_AEO_OilForecast_2026!AB$16)</f>
        <v>3.888153743868406</v>
      </c>
      <c r="AE188" s="519">
        <f t="shared" si="80"/>
        <v>3.888153743868406</v>
      </c>
      <c r="AF188" s="519">
        <f t="shared" si="80"/>
        <v>3.888153743868406</v>
      </c>
      <c r="AG188" s="519">
        <f t="shared" si="80"/>
        <v>3.888153743868406</v>
      </c>
      <c r="AH188" s="519">
        <f t="shared" si="80"/>
        <v>3.888153743868406</v>
      </c>
      <c r="AI188" s="519">
        <f t="shared" si="80"/>
        <v>3.888153743868406</v>
      </c>
      <c r="AJ188" s="519">
        <f t="shared" si="80"/>
        <v>3.888153743868406</v>
      </c>
      <c r="AK188" s="519">
        <f t="shared" si="80"/>
        <v>3.888153743868406</v>
      </c>
      <c r="AL188" s="519">
        <f t="shared" si="80"/>
        <v>3.888153743868406</v>
      </c>
      <c r="AM188" s="519">
        <f t="shared" si="80"/>
        <v>3.888153743868406</v>
      </c>
      <c r="AN188" s="519">
        <f t="shared" si="80"/>
        <v>3.888153743868406</v>
      </c>
      <c r="AO188" s="519">
        <f t="shared" si="81"/>
        <v>3.888153743868406</v>
      </c>
      <c r="AP188" s="519">
        <f t="shared" si="81"/>
        <v>3.888153743868406</v>
      </c>
      <c r="AQ188" s="519">
        <f t="shared" si="81"/>
        <v>3.888153743868406</v>
      </c>
      <c r="AR188" s="519">
        <f t="shared" si="81"/>
        <v>3.888153743868406</v>
      </c>
      <c r="AS188" s="519">
        <f t="shared" si="81"/>
        <v>3.888153743868406</v>
      </c>
      <c r="AT188" s="519">
        <f t="shared" si="81"/>
        <v>3.888153743868406</v>
      </c>
      <c r="AU188" s="519">
        <f t="shared" si="81"/>
        <v>3.888153743868406</v>
      </c>
      <c r="AV188" s="519">
        <f t="shared" si="81"/>
        <v>3.888153743868406</v>
      </c>
      <c r="AW188" s="519">
        <f t="shared" si="81"/>
        <v>3.888153743868406</v>
      </c>
      <c r="AX188" s="519">
        <f t="shared" si="81"/>
        <v>3.888153743868406</v>
      </c>
      <c r="AY188" s="519">
        <f t="shared" si="82"/>
        <v>3.888153743868406</v>
      </c>
      <c r="AZ188" s="519">
        <f t="shared" si="82"/>
        <v>3.888153743868406</v>
      </c>
      <c r="BA188" s="519">
        <f t="shared" si="82"/>
        <v>3.888153743868406</v>
      </c>
      <c r="BB188" s="519">
        <f t="shared" si="82"/>
        <v>3.888153743868406</v>
      </c>
      <c r="BC188" s="519">
        <f t="shared" si="82"/>
        <v>3.888153743868406</v>
      </c>
      <c r="BD188" s="519">
        <f t="shared" si="82"/>
        <v>3.888153743868406</v>
      </c>
      <c r="BE188" s="519">
        <f t="shared" si="82"/>
        <v>3.888153743868406</v>
      </c>
      <c r="BF188" s="519">
        <f t="shared" si="82"/>
        <v>3.888153743868406</v>
      </c>
      <c r="BG188" s="519">
        <f t="shared" si="82"/>
        <v>3.888153743868406</v>
      </c>
      <c r="BH188" s="519">
        <f t="shared" si="82"/>
        <v>3.888153743868406</v>
      </c>
      <c r="BI188" s="519">
        <f t="shared" si="83"/>
        <v>3.888153743868406</v>
      </c>
      <c r="BJ188" s="519">
        <f t="shared" si="83"/>
        <v>3.888153743868406</v>
      </c>
      <c r="BK188" s="519">
        <f t="shared" si="83"/>
        <v>3.888153743868406</v>
      </c>
      <c r="BL188" s="519">
        <f t="shared" si="83"/>
        <v>3.888153743868406</v>
      </c>
      <c r="BM188" s="520">
        <f t="shared" si="83"/>
        <v>3.888153743868406</v>
      </c>
      <c r="BN188" s="520">
        <f t="shared" si="83"/>
        <v>3.888153743868406</v>
      </c>
      <c r="BO188" s="520">
        <f t="shared" si="83"/>
        <v>3.888153743868406</v>
      </c>
      <c r="BP188" s="520">
        <f t="shared" si="83"/>
        <v>3.888153743868406</v>
      </c>
      <c r="BQ188" s="520">
        <f t="shared" si="83"/>
        <v>3.888153743868406</v>
      </c>
      <c r="BR188" s="520">
        <f t="shared" si="83"/>
        <v>3.888153743868406</v>
      </c>
    </row>
    <row r="189" spans="1:70">
      <c r="A189" s="448">
        <v>0</v>
      </c>
      <c r="B189" s="494" t="s">
        <v>724</v>
      </c>
      <c r="C189" s="492" t="s">
        <v>725</v>
      </c>
      <c r="D189" s="492" t="s">
        <v>533</v>
      </c>
      <c r="E189" s="505">
        <v>5.6</v>
      </c>
      <c r="F189" s="455">
        <f>E189*(1+EIA_AEO_OilForecast_2026!D$16)</f>
        <v>4.2882041004388105</v>
      </c>
      <c r="G189" s="455">
        <f>F189*(1+EIA_AEO_OilForecast_2026!E$16)</f>
        <v>4.8796501344791787</v>
      </c>
      <c r="H189" s="455">
        <f>G189*(1+EIA_AEO_OilForecast_2026!F$16)</f>
        <v>5.2290734253204958</v>
      </c>
      <c r="I189" s="455">
        <f>H189*(1+EIA_AEO_OilForecast_2026!G$16)</f>
        <v>5.4521922582953151</v>
      </c>
      <c r="J189" s="455">
        <f>I189*(1+EIA_AEO_OilForecast_2026!H$16)</f>
        <v>5.5974193652566751</v>
      </c>
      <c r="K189" s="455">
        <f>J189*(1+EIA_AEO_OilForecast_2026!I$16)</f>
        <v>5.5269900936180649</v>
      </c>
      <c r="L189" s="455">
        <f>K189*(1+EIA_AEO_OilForecast_2026!J$16)</f>
        <v>5.5850579855839939</v>
      </c>
      <c r="M189" s="455">
        <f>L189*(1+EIA_AEO_OilForecast_2026!K$16)</f>
        <v>5.7041987795082525</v>
      </c>
      <c r="N189" s="455">
        <f>M189*(1+EIA_AEO_OilForecast_2026!L$16)</f>
        <v>5.814546401368589</v>
      </c>
      <c r="O189" s="455">
        <f>N189*(1+EIA_AEO_OilForecast_2026!M$16)</f>
        <v>5.8639556457317656</v>
      </c>
      <c r="P189" s="455">
        <f>O189*(1+EIA_AEO_OilForecast_2026!N$16)</f>
        <v>5.9440875263666948</v>
      </c>
      <c r="Q189" s="455">
        <f>P189*(1+EIA_AEO_OilForecast_2026!O$16)</f>
        <v>6.0291289051484815</v>
      </c>
      <c r="R189" s="455">
        <f>Q189*(1+EIA_AEO_OilForecast_2026!P$16)</f>
        <v>6.1019190166120678</v>
      </c>
      <c r="S189" s="455">
        <f>R189*(1+EIA_AEO_OilForecast_2026!Q$16)</f>
        <v>6.1412898135956686</v>
      </c>
      <c r="T189" s="455">
        <f>S189*(1+EIA_AEO_OilForecast_2026!R$16)</f>
        <v>6.1997570669971269</v>
      </c>
      <c r="U189" s="455">
        <f>T189*(1+EIA_AEO_OilForecast_2026!S$16)</f>
        <v>6.2788272788653252</v>
      </c>
      <c r="V189" s="455">
        <f>U189*(1+EIA_AEO_OilForecast_2026!T$16)</f>
        <v>6.3109435541715708</v>
      </c>
      <c r="W189" s="455">
        <f>V189*(1+EIA_AEO_OilForecast_2026!U$16)</f>
        <v>6.3856224234532579</v>
      </c>
      <c r="X189" s="455">
        <f>W189*(1+EIA_AEO_OilForecast_2026!V$16)</f>
        <v>6.4675715447486573</v>
      </c>
      <c r="Y189" s="455">
        <f>X189*(1+EIA_AEO_OilForecast_2026!W$16)</f>
        <v>6.6476112613920053</v>
      </c>
      <c r="Z189" s="455">
        <f>Y189*(1+EIA_AEO_OilForecast_2026!X$16)</f>
        <v>6.751606749941363</v>
      </c>
      <c r="AA189" s="455">
        <f>Z189*(1+EIA_AEO_OilForecast_2026!Y$16)</f>
        <v>6.8539627592268664</v>
      </c>
      <c r="AB189" s="455">
        <f>AA189*(1+EIA_AEO_OilForecast_2026!Z$16)</f>
        <v>6.9641949393291487</v>
      </c>
      <c r="AC189" s="455">
        <f>AB189*(1+EIA_AEO_OilForecast_2026!AA$16)</f>
        <v>7.0503760368525832</v>
      </c>
      <c r="AD189" s="455">
        <f>AC189*(1+EIA_AEO_OilForecast_2026!AB$16)</f>
        <v>7.1860267213409479</v>
      </c>
      <c r="AE189" s="521">
        <f t="shared" si="80"/>
        <v>7.1860267213409479</v>
      </c>
      <c r="AF189" s="521">
        <f t="shared" si="80"/>
        <v>7.1860267213409479</v>
      </c>
      <c r="AG189" s="521">
        <f t="shared" si="80"/>
        <v>7.1860267213409479</v>
      </c>
      <c r="AH189" s="521">
        <f t="shared" si="80"/>
        <v>7.1860267213409479</v>
      </c>
      <c r="AI189" s="521">
        <f t="shared" si="80"/>
        <v>7.1860267213409479</v>
      </c>
      <c r="AJ189" s="521">
        <f t="shared" si="80"/>
        <v>7.1860267213409479</v>
      </c>
      <c r="AK189" s="521">
        <f t="shared" si="80"/>
        <v>7.1860267213409479</v>
      </c>
      <c r="AL189" s="521">
        <f t="shared" si="80"/>
        <v>7.1860267213409479</v>
      </c>
      <c r="AM189" s="521">
        <f t="shared" si="80"/>
        <v>7.1860267213409479</v>
      </c>
      <c r="AN189" s="521">
        <f t="shared" si="80"/>
        <v>7.1860267213409479</v>
      </c>
      <c r="AO189" s="521">
        <f t="shared" si="81"/>
        <v>7.1860267213409479</v>
      </c>
      <c r="AP189" s="521">
        <f t="shared" si="81"/>
        <v>7.1860267213409479</v>
      </c>
      <c r="AQ189" s="521">
        <f t="shared" si="81"/>
        <v>7.1860267213409479</v>
      </c>
      <c r="AR189" s="521">
        <f t="shared" si="81"/>
        <v>7.1860267213409479</v>
      </c>
      <c r="AS189" s="521">
        <f t="shared" si="81"/>
        <v>7.1860267213409479</v>
      </c>
      <c r="AT189" s="521">
        <f t="shared" si="81"/>
        <v>7.1860267213409479</v>
      </c>
      <c r="AU189" s="521">
        <f t="shared" si="81"/>
        <v>7.1860267213409479</v>
      </c>
      <c r="AV189" s="521">
        <f t="shared" si="81"/>
        <v>7.1860267213409479</v>
      </c>
      <c r="AW189" s="521">
        <f t="shared" si="81"/>
        <v>7.1860267213409479</v>
      </c>
      <c r="AX189" s="521">
        <f t="shared" si="81"/>
        <v>7.1860267213409479</v>
      </c>
      <c r="AY189" s="521">
        <f t="shared" si="82"/>
        <v>7.1860267213409479</v>
      </c>
      <c r="AZ189" s="521">
        <f t="shared" si="82"/>
        <v>7.1860267213409479</v>
      </c>
      <c r="BA189" s="521">
        <f t="shared" si="82"/>
        <v>7.1860267213409479</v>
      </c>
      <c r="BB189" s="521">
        <f t="shared" si="82"/>
        <v>7.1860267213409479</v>
      </c>
      <c r="BC189" s="521">
        <f t="shared" si="82"/>
        <v>7.1860267213409479</v>
      </c>
      <c r="BD189" s="521">
        <f t="shared" si="82"/>
        <v>7.1860267213409479</v>
      </c>
      <c r="BE189" s="521">
        <f t="shared" si="82"/>
        <v>7.1860267213409479</v>
      </c>
      <c r="BF189" s="521">
        <f t="shared" si="82"/>
        <v>7.1860267213409479</v>
      </c>
      <c r="BG189" s="521">
        <f t="shared" si="82"/>
        <v>7.1860267213409479</v>
      </c>
      <c r="BH189" s="521">
        <f t="shared" si="82"/>
        <v>7.1860267213409479</v>
      </c>
      <c r="BI189" s="521">
        <f t="shared" si="83"/>
        <v>7.1860267213409479</v>
      </c>
      <c r="BJ189" s="521">
        <f t="shared" si="83"/>
        <v>7.1860267213409479</v>
      </c>
      <c r="BK189" s="521">
        <f t="shared" si="83"/>
        <v>7.1860267213409479</v>
      </c>
      <c r="BL189" s="521">
        <f t="shared" si="83"/>
        <v>7.1860267213409479</v>
      </c>
      <c r="BM189" s="522">
        <f t="shared" si="83"/>
        <v>7.1860267213409479</v>
      </c>
      <c r="BN189" s="522">
        <f t="shared" si="83"/>
        <v>7.1860267213409479</v>
      </c>
      <c r="BO189" s="522">
        <f t="shared" si="83"/>
        <v>7.1860267213409479</v>
      </c>
      <c r="BP189" s="522">
        <f t="shared" si="83"/>
        <v>7.1860267213409479</v>
      </c>
      <c r="BQ189" s="522">
        <f t="shared" si="83"/>
        <v>7.1860267213409479</v>
      </c>
      <c r="BR189" s="522">
        <f t="shared" si="83"/>
        <v>7.1860267213409479</v>
      </c>
    </row>
    <row r="190" spans="1:70">
      <c r="A190" s="450">
        <v>1</v>
      </c>
      <c r="B190" s="493" t="s">
        <v>726</v>
      </c>
      <c r="C190" s="493" t="s">
        <v>727</v>
      </c>
      <c r="D190" s="491" t="s">
        <v>655</v>
      </c>
      <c r="E190" s="504">
        <v>3.03</v>
      </c>
      <c r="F190" s="454">
        <f>E190*(1+EIA_AEO_OilForecast_2026!D$16)</f>
        <v>2.3202247186302851</v>
      </c>
      <c r="G190" s="454">
        <f>F190*(1+EIA_AEO_OilForecast_2026!E$16)</f>
        <v>2.6402392691914129</v>
      </c>
      <c r="H190" s="454">
        <f>G190*(1+EIA_AEO_OilForecast_2026!F$16)</f>
        <v>2.8293022283430544</v>
      </c>
      <c r="I190" s="454">
        <f>H190*(1+EIA_AEO_OilForecast_2026!G$16)</f>
        <v>2.95002545404193</v>
      </c>
      <c r="J190" s="454">
        <f>I190*(1+EIA_AEO_OilForecast_2026!H$16)</f>
        <v>3.0286036922728088</v>
      </c>
      <c r="K190" s="454">
        <f>J190*(1+EIA_AEO_OilForecast_2026!I$16)</f>
        <v>2.9904964256540607</v>
      </c>
      <c r="L190" s="454">
        <f>K190*(1+EIA_AEO_OilForecast_2026!J$16)</f>
        <v>3.0219153029141972</v>
      </c>
      <c r="M190" s="454">
        <f>L190*(1+EIA_AEO_OilForecast_2026!K$16)</f>
        <v>3.0863789824839301</v>
      </c>
      <c r="N190" s="454">
        <f>M190*(1+EIA_AEO_OilForecast_2026!L$16)</f>
        <v>3.1460849278833618</v>
      </c>
      <c r="O190" s="454">
        <f>N190*(1+EIA_AEO_OilForecast_2026!M$16)</f>
        <v>3.1728188583155807</v>
      </c>
      <c r="P190" s="454">
        <f>O190*(1+EIA_AEO_OilForecast_2026!N$16)</f>
        <v>3.2161759294448373</v>
      </c>
      <c r="Q190" s="454">
        <f>P190*(1+EIA_AEO_OilForecast_2026!O$16)</f>
        <v>3.2621893897499827</v>
      </c>
      <c r="R190" s="454">
        <f>Q190*(1+EIA_AEO_OilForecast_2026!P$16)</f>
        <v>3.3015740393454589</v>
      </c>
      <c r="S190" s="454">
        <f>R190*(1+EIA_AEO_OilForecast_2026!Q$16)</f>
        <v>3.3228764527133712</v>
      </c>
      <c r="T190" s="454">
        <f>S190*(1+EIA_AEO_OilForecast_2026!R$16)</f>
        <v>3.3545114130359459</v>
      </c>
      <c r="U190" s="454">
        <f>T190*(1+EIA_AEO_OilForecast_2026!S$16)</f>
        <v>3.3972940455289171</v>
      </c>
      <c r="V190" s="454">
        <f>U190*(1+EIA_AEO_OilForecast_2026!T$16)</f>
        <v>3.4146712444892606</v>
      </c>
      <c r="W190" s="454">
        <f>V190*(1+EIA_AEO_OilForecast_2026!U$16)</f>
        <v>3.4550778469756018</v>
      </c>
      <c r="X190" s="454">
        <f>W190*(1+EIA_AEO_OilForecast_2026!V$16)</f>
        <v>3.4994181751050766</v>
      </c>
      <c r="Y190" s="454">
        <f>X190*(1+EIA_AEO_OilForecast_2026!W$16)</f>
        <v>3.5968325217888881</v>
      </c>
      <c r="Z190" s="454">
        <f>Y190*(1+EIA_AEO_OilForecast_2026!X$16)</f>
        <v>3.6531015093432728</v>
      </c>
      <c r="AA190" s="454">
        <f>Z190*(1+EIA_AEO_OilForecast_2026!Y$16)</f>
        <v>3.7084834215102505</v>
      </c>
      <c r="AB190" s="454">
        <f>AA190*(1+EIA_AEO_OilForecast_2026!Z$16)</f>
        <v>3.7681269046727355</v>
      </c>
      <c r="AC190" s="454">
        <f>AB190*(1+EIA_AEO_OilForecast_2026!AA$16)</f>
        <v>3.8147570342255941</v>
      </c>
      <c r="AD190" s="454">
        <f>AC190*(1+EIA_AEO_OilForecast_2026!AB$16)</f>
        <v>3.888153743868406</v>
      </c>
      <c r="AE190" s="519">
        <f t="shared" si="80"/>
        <v>3.888153743868406</v>
      </c>
      <c r="AF190" s="519">
        <f t="shared" si="80"/>
        <v>3.888153743868406</v>
      </c>
      <c r="AG190" s="519">
        <f t="shared" si="80"/>
        <v>3.888153743868406</v>
      </c>
      <c r="AH190" s="519">
        <f t="shared" si="80"/>
        <v>3.888153743868406</v>
      </c>
      <c r="AI190" s="519">
        <f t="shared" si="80"/>
        <v>3.888153743868406</v>
      </c>
      <c r="AJ190" s="519">
        <f t="shared" si="80"/>
        <v>3.888153743868406</v>
      </c>
      <c r="AK190" s="519">
        <f t="shared" si="80"/>
        <v>3.888153743868406</v>
      </c>
      <c r="AL190" s="519">
        <f t="shared" si="80"/>
        <v>3.888153743868406</v>
      </c>
      <c r="AM190" s="519">
        <f t="shared" si="80"/>
        <v>3.888153743868406</v>
      </c>
      <c r="AN190" s="519">
        <f t="shared" si="80"/>
        <v>3.888153743868406</v>
      </c>
      <c r="AO190" s="519">
        <f t="shared" si="81"/>
        <v>3.888153743868406</v>
      </c>
      <c r="AP190" s="519">
        <f t="shared" si="81"/>
        <v>3.888153743868406</v>
      </c>
      <c r="AQ190" s="519">
        <f t="shared" si="81"/>
        <v>3.888153743868406</v>
      </c>
      <c r="AR190" s="519">
        <f t="shared" si="81"/>
        <v>3.888153743868406</v>
      </c>
      <c r="AS190" s="519">
        <f t="shared" si="81"/>
        <v>3.888153743868406</v>
      </c>
      <c r="AT190" s="519">
        <f t="shared" si="81"/>
        <v>3.888153743868406</v>
      </c>
      <c r="AU190" s="519">
        <f t="shared" si="81"/>
        <v>3.888153743868406</v>
      </c>
      <c r="AV190" s="519">
        <f t="shared" si="81"/>
        <v>3.888153743868406</v>
      </c>
      <c r="AW190" s="519">
        <f t="shared" si="81"/>
        <v>3.888153743868406</v>
      </c>
      <c r="AX190" s="519">
        <f t="shared" si="81"/>
        <v>3.888153743868406</v>
      </c>
      <c r="AY190" s="519">
        <f t="shared" si="82"/>
        <v>3.888153743868406</v>
      </c>
      <c r="AZ190" s="519">
        <f t="shared" si="82"/>
        <v>3.888153743868406</v>
      </c>
      <c r="BA190" s="519">
        <f t="shared" si="82"/>
        <v>3.888153743868406</v>
      </c>
      <c r="BB190" s="519">
        <f t="shared" si="82"/>
        <v>3.888153743868406</v>
      </c>
      <c r="BC190" s="519">
        <f t="shared" si="82"/>
        <v>3.888153743868406</v>
      </c>
      <c r="BD190" s="519">
        <f t="shared" si="82"/>
        <v>3.888153743868406</v>
      </c>
      <c r="BE190" s="519">
        <f t="shared" si="82"/>
        <v>3.888153743868406</v>
      </c>
      <c r="BF190" s="519">
        <f t="shared" si="82"/>
        <v>3.888153743868406</v>
      </c>
      <c r="BG190" s="519">
        <f t="shared" si="82"/>
        <v>3.888153743868406</v>
      </c>
      <c r="BH190" s="519">
        <f t="shared" si="82"/>
        <v>3.888153743868406</v>
      </c>
      <c r="BI190" s="519">
        <f t="shared" si="83"/>
        <v>3.888153743868406</v>
      </c>
      <c r="BJ190" s="519">
        <f t="shared" si="83"/>
        <v>3.888153743868406</v>
      </c>
      <c r="BK190" s="519">
        <f t="shared" si="83"/>
        <v>3.888153743868406</v>
      </c>
      <c r="BL190" s="519">
        <f t="shared" si="83"/>
        <v>3.888153743868406</v>
      </c>
      <c r="BM190" s="520">
        <f t="shared" si="83"/>
        <v>3.888153743868406</v>
      </c>
      <c r="BN190" s="520">
        <f t="shared" si="83"/>
        <v>3.888153743868406</v>
      </c>
      <c r="BO190" s="520">
        <f t="shared" si="83"/>
        <v>3.888153743868406</v>
      </c>
      <c r="BP190" s="520">
        <f t="shared" si="83"/>
        <v>3.888153743868406</v>
      </c>
      <c r="BQ190" s="520">
        <f t="shared" si="83"/>
        <v>3.888153743868406</v>
      </c>
      <c r="BR190" s="520">
        <f t="shared" si="83"/>
        <v>3.888153743868406</v>
      </c>
    </row>
    <row r="191" spans="1:70">
      <c r="A191" s="456">
        <v>0</v>
      </c>
      <c r="B191" s="494" t="s">
        <v>441</v>
      </c>
      <c r="C191" s="492" t="s">
        <v>728</v>
      </c>
      <c r="D191" s="492" t="s">
        <v>445</v>
      </c>
      <c r="E191" s="506">
        <v>4.1399999999999997</v>
      </c>
      <c r="F191" s="457">
        <f>E191*(1+EIA_AEO_OilForecast_2026!D$16)</f>
        <v>3.170208031395835</v>
      </c>
      <c r="G191" s="457">
        <f>F191*(1+EIA_AEO_OilForecast_2026!E$16)</f>
        <v>3.6074556351328217</v>
      </c>
      <c r="H191" s="457">
        <f>G191*(1+EIA_AEO_OilForecast_2026!F$16)</f>
        <v>3.8657792822905099</v>
      </c>
      <c r="I191" s="457">
        <f>H191*(1+EIA_AEO_OilForecast_2026!G$16)</f>
        <v>4.0307278480968938</v>
      </c>
      <c r="J191" s="457">
        <f>I191*(1+EIA_AEO_OilForecast_2026!H$16)</f>
        <v>4.1380921736004703</v>
      </c>
      <c r="K191" s="457">
        <f>J191*(1+EIA_AEO_OilForecast_2026!I$16)</f>
        <v>4.0860248192104978</v>
      </c>
      <c r="L191" s="457">
        <f>K191*(1+EIA_AEO_OilForecast_2026!J$16)</f>
        <v>4.1289535821995953</v>
      </c>
      <c r="M191" s="457">
        <f>L191*(1+EIA_AEO_OilForecast_2026!K$16)</f>
        <v>4.2170326691364579</v>
      </c>
      <c r="N191" s="457">
        <f>M191*(1+EIA_AEO_OilForecast_2026!L$16)</f>
        <v>4.2986110895832068</v>
      </c>
      <c r="O191" s="457">
        <f>N191*(1+EIA_AEO_OilForecast_2026!M$16)</f>
        <v>4.3351386380945556</v>
      </c>
      <c r="P191" s="457">
        <f>O191*(1+EIA_AEO_OilForecast_2026!N$16)</f>
        <v>4.3943789927068071</v>
      </c>
      <c r="Q191" s="457">
        <f>P191*(1+EIA_AEO_OilForecast_2026!O$16)</f>
        <v>4.4572488691633421</v>
      </c>
      <c r="R191" s="457">
        <f>Q191*(1+EIA_AEO_OilForecast_2026!P$16)</f>
        <v>4.5110615587096365</v>
      </c>
      <c r="S191" s="457">
        <f>R191*(1+EIA_AEO_OilForecast_2026!Q$16)</f>
        <v>4.5401678264796557</v>
      </c>
      <c r="T191" s="457">
        <f>S191*(1+EIA_AEO_OilForecast_2026!R$16)</f>
        <v>4.583391831672877</v>
      </c>
      <c r="U191" s="457">
        <f>T191*(1+EIA_AEO_OilForecast_2026!S$16)</f>
        <v>4.6418473097325803</v>
      </c>
      <c r="V191" s="457">
        <f>U191*(1+EIA_AEO_OilForecast_2026!T$16)</f>
        <v>4.6655904132625547</v>
      </c>
      <c r="W191" s="457">
        <f>V191*(1+EIA_AEO_OilForecast_2026!U$16)</f>
        <v>4.7207994344815161</v>
      </c>
      <c r="X191" s="457">
        <f>W191*(1+EIA_AEO_OilForecast_2026!V$16)</f>
        <v>4.781383249153472</v>
      </c>
      <c r="Y191" s="457">
        <f>X191*(1+EIA_AEO_OilForecast_2026!W$16)</f>
        <v>4.9144840396719474</v>
      </c>
      <c r="Z191" s="457">
        <f>Y191*(1+EIA_AEO_OilForecast_2026!X$16)</f>
        <v>4.9913664187066509</v>
      </c>
      <c r="AA191" s="457">
        <f>Z191*(1+EIA_AEO_OilForecast_2026!Y$16)</f>
        <v>5.0670367541427197</v>
      </c>
      <c r="AB191" s="457">
        <f>AA191*(1+EIA_AEO_OilForecast_2026!Z$16)</f>
        <v>5.1485298301469067</v>
      </c>
      <c r="AC191" s="457">
        <f>AB191*(1+EIA_AEO_OilForecast_2026!AA$16)</f>
        <v>5.2122422843874459</v>
      </c>
      <c r="AD191" s="457">
        <f>AC191*(1+EIA_AEO_OilForecast_2026!AB$16)</f>
        <v>5.3125268975627726</v>
      </c>
      <c r="AE191" s="523">
        <f t="shared" ref="AE191" si="84">$AD191</f>
        <v>5.3125268975627726</v>
      </c>
      <c r="AF191" s="523">
        <f t="shared" ref="AF191:BR191" si="85">$AD191</f>
        <v>5.3125268975627726</v>
      </c>
      <c r="AG191" s="523">
        <f t="shared" si="85"/>
        <v>5.3125268975627726</v>
      </c>
      <c r="AH191" s="523">
        <f t="shared" si="85"/>
        <v>5.3125268975627726</v>
      </c>
      <c r="AI191" s="523">
        <f t="shared" si="85"/>
        <v>5.3125268975627726</v>
      </c>
      <c r="AJ191" s="523">
        <f t="shared" si="85"/>
        <v>5.3125268975627726</v>
      </c>
      <c r="AK191" s="523">
        <f t="shared" si="85"/>
        <v>5.3125268975627726</v>
      </c>
      <c r="AL191" s="523">
        <f t="shared" si="85"/>
        <v>5.3125268975627726</v>
      </c>
      <c r="AM191" s="523">
        <f t="shared" si="85"/>
        <v>5.3125268975627726</v>
      </c>
      <c r="AN191" s="523">
        <f t="shared" si="85"/>
        <v>5.3125268975627726</v>
      </c>
      <c r="AO191" s="523">
        <f t="shared" si="85"/>
        <v>5.3125268975627726</v>
      </c>
      <c r="AP191" s="523">
        <f t="shared" si="85"/>
        <v>5.3125268975627726</v>
      </c>
      <c r="AQ191" s="523">
        <f t="shared" si="85"/>
        <v>5.3125268975627726</v>
      </c>
      <c r="AR191" s="523">
        <f t="shared" si="85"/>
        <v>5.3125268975627726</v>
      </c>
      <c r="AS191" s="523">
        <f t="shared" si="85"/>
        <v>5.3125268975627726</v>
      </c>
      <c r="AT191" s="523">
        <f t="shared" si="85"/>
        <v>5.3125268975627726</v>
      </c>
      <c r="AU191" s="523">
        <f t="shared" si="85"/>
        <v>5.3125268975627726</v>
      </c>
      <c r="AV191" s="523">
        <f t="shared" si="85"/>
        <v>5.3125268975627726</v>
      </c>
      <c r="AW191" s="523">
        <f t="shared" si="85"/>
        <v>5.3125268975627726</v>
      </c>
      <c r="AX191" s="523">
        <f t="shared" si="85"/>
        <v>5.3125268975627726</v>
      </c>
      <c r="AY191" s="523">
        <f t="shared" si="85"/>
        <v>5.3125268975627726</v>
      </c>
      <c r="AZ191" s="523">
        <f t="shared" si="85"/>
        <v>5.3125268975627726</v>
      </c>
      <c r="BA191" s="523">
        <f t="shared" si="85"/>
        <v>5.3125268975627726</v>
      </c>
      <c r="BB191" s="523">
        <f t="shared" si="85"/>
        <v>5.3125268975627726</v>
      </c>
      <c r="BC191" s="523">
        <f t="shared" si="85"/>
        <v>5.3125268975627726</v>
      </c>
      <c r="BD191" s="523">
        <f t="shared" si="85"/>
        <v>5.3125268975627726</v>
      </c>
      <c r="BE191" s="523">
        <f t="shared" si="85"/>
        <v>5.3125268975627726</v>
      </c>
      <c r="BF191" s="523">
        <f t="shared" si="85"/>
        <v>5.3125268975627726</v>
      </c>
      <c r="BG191" s="523">
        <f t="shared" si="85"/>
        <v>5.3125268975627726</v>
      </c>
      <c r="BH191" s="523">
        <f t="shared" si="85"/>
        <v>5.3125268975627726</v>
      </c>
      <c r="BI191" s="523">
        <f t="shared" si="85"/>
        <v>5.3125268975627726</v>
      </c>
      <c r="BJ191" s="523">
        <f t="shared" si="85"/>
        <v>5.3125268975627726</v>
      </c>
      <c r="BK191" s="523">
        <f t="shared" si="85"/>
        <v>5.3125268975627726</v>
      </c>
      <c r="BL191" s="523">
        <f t="shared" si="85"/>
        <v>5.3125268975627726</v>
      </c>
      <c r="BM191" s="524">
        <f t="shared" si="85"/>
        <v>5.3125268975627726</v>
      </c>
      <c r="BN191" s="524">
        <f t="shared" si="85"/>
        <v>5.3125268975627726</v>
      </c>
      <c r="BO191" s="524">
        <f t="shared" si="85"/>
        <v>5.3125268975627726</v>
      </c>
      <c r="BP191" s="524">
        <f t="shared" si="85"/>
        <v>5.3125268975627726</v>
      </c>
      <c r="BQ191" s="524">
        <f t="shared" si="85"/>
        <v>5.3125268975627726</v>
      </c>
      <c r="BR191" s="524">
        <f t="shared" si="85"/>
        <v>5.3125268975627726</v>
      </c>
    </row>
  </sheetData>
  <autoFilter ref="A5:BR191" xr:uid="{00000000-0001-0000-0800-000000000000}"/>
  <sortState xmlns:xlrd2="http://schemas.microsoft.com/office/spreadsheetml/2017/richdata2" ref="A26:BU195">
    <sortCondition ref="C26:C195"/>
  </sortState>
  <phoneticPr fontId="36" type="noConversion"/>
  <pageMargins left="0.75" right="0.75" top="1" bottom="1"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785B1-242B-4458-AC72-247AA9DAF1E6}">
  <sheetPr>
    <tabColor indexed="8"/>
  </sheetPr>
  <dimension ref="A2:B163"/>
  <sheetViews>
    <sheetView workbookViewId="0">
      <selection activeCell="F8" sqref="F8"/>
    </sheetView>
  </sheetViews>
  <sheetFormatPr defaultRowHeight="12.75"/>
  <cols>
    <col min="1" max="1" width="25.7109375" customWidth="1"/>
  </cols>
  <sheetData>
    <row r="2" spans="1:2">
      <c r="A2" t="s">
        <v>285</v>
      </c>
      <c r="B2">
        <v>5.53</v>
      </c>
    </row>
    <row r="3" spans="1:2">
      <c r="A3" t="s">
        <v>421</v>
      </c>
      <c r="B3">
        <v>3.41</v>
      </c>
    </row>
    <row r="4" spans="1:2">
      <c r="A4" t="s">
        <v>424</v>
      </c>
      <c r="B4">
        <v>4.7</v>
      </c>
    </row>
    <row r="5" spans="1:2">
      <c r="A5" t="s">
        <v>442</v>
      </c>
      <c r="B5">
        <v>0</v>
      </c>
    </row>
    <row r="6" spans="1:2">
      <c r="A6" t="s">
        <v>732</v>
      </c>
      <c r="B6">
        <v>6.26</v>
      </c>
    </row>
    <row r="7" spans="1:2">
      <c r="A7" t="s">
        <v>446</v>
      </c>
      <c r="B7">
        <v>0</v>
      </c>
    </row>
    <row r="8" spans="1:2">
      <c r="A8" t="s">
        <v>448</v>
      </c>
      <c r="B8">
        <v>6.19</v>
      </c>
    </row>
    <row r="9" spans="1:2">
      <c r="A9" t="s">
        <v>450</v>
      </c>
      <c r="B9">
        <v>3.72</v>
      </c>
    </row>
    <row r="10" spans="1:2">
      <c r="A10" t="s">
        <v>453</v>
      </c>
      <c r="B10">
        <v>4.6399999999999997</v>
      </c>
    </row>
    <row r="11" spans="1:2">
      <c r="A11" t="s">
        <v>454</v>
      </c>
      <c r="B11">
        <v>0</v>
      </c>
    </row>
    <row r="12" spans="1:2">
      <c r="A12" t="s">
        <v>456</v>
      </c>
      <c r="B12">
        <v>6.91</v>
      </c>
    </row>
    <row r="13" spans="1:2">
      <c r="A13" t="s">
        <v>461</v>
      </c>
      <c r="B13">
        <v>4.87</v>
      </c>
    </row>
    <row r="14" spans="1:2">
      <c r="A14" t="s">
        <v>462</v>
      </c>
      <c r="B14">
        <v>5.16</v>
      </c>
    </row>
    <row r="15" spans="1:2">
      <c r="A15" t="s">
        <v>733</v>
      </c>
      <c r="B15">
        <v>0</v>
      </c>
    </row>
    <row r="16" spans="1:2">
      <c r="A16" t="s">
        <v>734</v>
      </c>
      <c r="B16">
        <v>4.96</v>
      </c>
    </row>
    <row r="17" spans="1:2">
      <c r="A17" t="s">
        <v>470</v>
      </c>
      <c r="B17">
        <v>0</v>
      </c>
    </row>
    <row r="18" spans="1:2">
      <c r="A18" t="s">
        <v>472</v>
      </c>
      <c r="B18">
        <v>5.46</v>
      </c>
    </row>
    <row r="19" spans="1:2">
      <c r="A19" t="s">
        <v>474</v>
      </c>
      <c r="B19">
        <v>3.53</v>
      </c>
    </row>
    <row r="20" spans="1:2">
      <c r="A20" t="s">
        <v>479</v>
      </c>
      <c r="B20">
        <v>4.55</v>
      </c>
    </row>
    <row r="21" spans="1:2">
      <c r="A21" t="s">
        <v>481</v>
      </c>
      <c r="B21">
        <v>5.85</v>
      </c>
    </row>
    <row r="22" spans="1:2">
      <c r="A22" t="s">
        <v>482</v>
      </c>
      <c r="B22">
        <v>0</v>
      </c>
    </row>
    <row r="23" spans="1:2">
      <c r="A23" t="s">
        <v>486</v>
      </c>
      <c r="B23">
        <v>4.5999999999999996</v>
      </c>
    </row>
    <row r="24" spans="1:2">
      <c r="A24" t="s">
        <v>488</v>
      </c>
      <c r="B24">
        <v>4.75</v>
      </c>
    </row>
    <row r="25" spans="1:2">
      <c r="A25" t="s">
        <v>484</v>
      </c>
      <c r="B25">
        <v>4.5</v>
      </c>
    </row>
    <row r="26" spans="1:2">
      <c r="A26" t="s">
        <v>735</v>
      </c>
      <c r="B26">
        <v>3.72</v>
      </c>
    </row>
    <row r="27" spans="1:2">
      <c r="A27" t="s">
        <v>491</v>
      </c>
      <c r="B27">
        <v>3.1</v>
      </c>
    </row>
    <row r="28" spans="1:2">
      <c r="A28" t="s">
        <v>493</v>
      </c>
      <c r="B28">
        <v>3.59</v>
      </c>
    </row>
    <row r="29" spans="1:2">
      <c r="A29" t="s">
        <v>495</v>
      </c>
      <c r="B29">
        <v>4.7</v>
      </c>
    </row>
    <row r="30" spans="1:2">
      <c r="A30" t="s">
        <v>497</v>
      </c>
      <c r="B30">
        <v>3.82</v>
      </c>
    </row>
    <row r="31" spans="1:2">
      <c r="A31" t="s">
        <v>736</v>
      </c>
      <c r="B31">
        <v>4.18</v>
      </c>
    </row>
    <row r="32" spans="1:2">
      <c r="A32" t="s">
        <v>498</v>
      </c>
      <c r="B32">
        <v>3.43</v>
      </c>
    </row>
    <row r="33" spans="1:2">
      <c r="A33" t="s">
        <v>500</v>
      </c>
      <c r="B33">
        <v>7.19</v>
      </c>
    </row>
    <row r="34" spans="1:2">
      <c r="A34" t="s">
        <v>737</v>
      </c>
      <c r="B34">
        <v>3.87</v>
      </c>
    </row>
    <row r="35" spans="1:2">
      <c r="A35" t="s">
        <v>503</v>
      </c>
      <c r="B35">
        <v>3.43</v>
      </c>
    </row>
    <row r="36" spans="1:2">
      <c r="A36" t="s">
        <v>504</v>
      </c>
      <c r="B36">
        <v>4.7</v>
      </c>
    </row>
    <row r="37" spans="1:2">
      <c r="A37" t="s">
        <v>506</v>
      </c>
      <c r="B37">
        <v>4.17</v>
      </c>
    </row>
    <row r="38" spans="1:2">
      <c r="A38" t="s">
        <v>738</v>
      </c>
      <c r="B38">
        <v>3.54</v>
      </c>
    </row>
    <row r="39" spans="1:2">
      <c r="A39" t="s">
        <v>510</v>
      </c>
      <c r="B39">
        <v>3.18</v>
      </c>
    </row>
    <row r="40" spans="1:2">
      <c r="A40" t="s">
        <v>739</v>
      </c>
      <c r="B40">
        <v>3.21</v>
      </c>
    </row>
    <row r="41" spans="1:2">
      <c r="A41" t="s">
        <v>740</v>
      </c>
      <c r="B41">
        <v>3.69</v>
      </c>
    </row>
    <row r="42" spans="1:2">
      <c r="A42" t="s">
        <v>513</v>
      </c>
      <c r="B42">
        <v>0</v>
      </c>
    </row>
    <row r="43" spans="1:2">
      <c r="A43" t="s">
        <v>518</v>
      </c>
      <c r="B43">
        <v>0</v>
      </c>
    </row>
    <row r="44" spans="1:2">
      <c r="A44" t="s">
        <v>520</v>
      </c>
      <c r="B44">
        <v>5.93</v>
      </c>
    </row>
    <row r="45" spans="1:2">
      <c r="A45" t="s">
        <v>521</v>
      </c>
      <c r="B45">
        <v>0</v>
      </c>
    </row>
    <row r="46" spans="1:2">
      <c r="A46" t="s">
        <v>522</v>
      </c>
      <c r="B46">
        <v>0</v>
      </c>
    </row>
    <row r="47" spans="1:2">
      <c r="A47" t="s">
        <v>527</v>
      </c>
      <c r="B47">
        <v>3.59</v>
      </c>
    </row>
    <row r="48" spans="1:2">
      <c r="A48" t="s">
        <v>477</v>
      </c>
      <c r="B48">
        <v>7.28</v>
      </c>
    </row>
    <row r="49" spans="1:2">
      <c r="A49" t="s">
        <v>530</v>
      </c>
      <c r="B49">
        <v>3.84</v>
      </c>
    </row>
    <row r="50" spans="1:2">
      <c r="A50" t="s">
        <v>531</v>
      </c>
      <c r="B50">
        <v>0</v>
      </c>
    </row>
    <row r="51" spans="1:2">
      <c r="A51" t="s">
        <v>533</v>
      </c>
      <c r="B51">
        <v>3.71</v>
      </c>
    </row>
    <row r="52" spans="1:2">
      <c r="A52" t="s">
        <v>534</v>
      </c>
      <c r="B52">
        <v>0</v>
      </c>
    </row>
    <row r="53" spans="1:2">
      <c r="A53" t="s">
        <v>535</v>
      </c>
      <c r="B53">
        <v>0</v>
      </c>
    </row>
    <row r="54" spans="1:2">
      <c r="A54" t="s">
        <v>537</v>
      </c>
      <c r="B54">
        <v>4.5999999999999996</v>
      </c>
    </row>
    <row r="55" spans="1:2">
      <c r="A55" t="s">
        <v>741</v>
      </c>
      <c r="B55">
        <v>4.3099999999999996</v>
      </c>
    </row>
    <row r="56" spans="1:2">
      <c r="A56" t="s">
        <v>538</v>
      </c>
      <c r="B56">
        <v>3.88</v>
      </c>
    </row>
    <row r="57" spans="1:2">
      <c r="A57" t="s">
        <v>539</v>
      </c>
      <c r="B57">
        <v>3.43</v>
      </c>
    </row>
    <row r="58" spans="1:2">
      <c r="A58" t="s">
        <v>540</v>
      </c>
      <c r="B58">
        <v>0</v>
      </c>
    </row>
    <row r="59" spans="1:2">
      <c r="A59" t="s">
        <v>541</v>
      </c>
      <c r="B59">
        <v>3.72</v>
      </c>
    </row>
    <row r="60" spans="1:2">
      <c r="A60" t="s">
        <v>542</v>
      </c>
      <c r="B60">
        <v>0</v>
      </c>
    </row>
    <row r="61" spans="1:2">
      <c r="A61" t="s">
        <v>544</v>
      </c>
      <c r="B61">
        <v>5.51</v>
      </c>
    </row>
    <row r="62" spans="1:2">
      <c r="A62" t="s">
        <v>545</v>
      </c>
      <c r="B62">
        <v>0</v>
      </c>
    </row>
    <row r="63" spans="1:2">
      <c r="A63" t="s">
        <v>546</v>
      </c>
      <c r="B63">
        <v>3.43</v>
      </c>
    </row>
    <row r="64" spans="1:2">
      <c r="A64" t="s">
        <v>548</v>
      </c>
      <c r="B64">
        <v>10.28</v>
      </c>
    </row>
    <row r="65" spans="1:2">
      <c r="A65" t="s">
        <v>742</v>
      </c>
      <c r="B65">
        <v>4.58</v>
      </c>
    </row>
    <row r="66" spans="1:2">
      <c r="A66" t="s">
        <v>554</v>
      </c>
      <c r="B66">
        <v>3.72</v>
      </c>
    </row>
    <row r="67" spans="1:2">
      <c r="A67" t="s">
        <v>555</v>
      </c>
      <c r="B67">
        <v>4.16</v>
      </c>
    </row>
    <row r="68" spans="1:2">
      <c r="A68" t="s">
        <v>557</v>
      </c>
      <c r="B68">
        <v>0</v>
      </c>
    </row>
    <row r="69" spans="1:2">
      <c r="A69" t="s">
        <v>559</v>
      </c>
      <c r="B69">
        <v>5.85</v>
      </c>
    </row>
    <row r="70" spans="1:2">
      <c r="A70" t="s">
        <v>560</v>
      </c>
      <c r="B70">
        <v>0</v>
      </c>
    </row>
    <row r="71" spans="1:2">
      <c r="A71" t="s">
        <v>563</v>
      </c>
      <c r="B71">
        <v>0</v>
      </c>
    </row>
    <row r="72" spans="1:2">
      <c r="A72" t="s">
        <v>569</v>
      </c>
      <c r="B72">
        <v>0</v>
      </c>
    </row>
    <row r="73" spans="1:2">
      <c r="A73" t="s">
        <v>571</v>
      </c>
      <c r="B73">
        <v>3.43</v>
      </c>
    </row>
    <row r="74" spans="1:2">
      <c r="A74" t="s">
        <v>575</v>
      </c>
      <c r="B74">
        <v>0</v>
      </c>
    </row>
    <row r="75" spans="1:2">
      <c r="A75" t="s">
        <v>580</v>
      </c>
      <c r="B75">
        <v>7.31</v>
      </c>
    </row>
    <row r="76" spans="1:2">
      <c r="A76" t="s">
        <v>584</v>
      </c>
      <c r="B76">
        <v>4.7</v>
      </c>
    </row>
    <row r="77" spans="1:2">
      <c r="A77" t="s">
        <v>586</v>
      </c>
      <c r="B77">
        <v>0</v>
      </c>
    </row>
    <row r="78" spans="1:2">
      <c r="A78" t="s">
        <v>588</v>
      </c>
      <c r="B78">
        <v>3.12</v>
      </c>
    </row>
    <row r="79" spans="1:2">
      <c r="A79" t="s">
        <v>589</v>
      </c>
      <c r="B79">
        <v>0</v>
      </c>
    </row>
    <row r="80" spans="1:2">
      <c r="A80" t="s">
        <v>591</v>
      </c>
      <c r="B80">
        <v>4.45</v>
      </c>
    </row>
    <row r="81" spans="1:2">
      <c r="A81" t="s">
        <v>594</v>
      </c>
      <c r="B81">
        <v>7.26</v>
      </c>
    </row>
    <row r="82" spans="1:2">
      <c r="A82" t="s">
        <v>596</v>
      </c>
      <c r="B82">
        <v>4.88</v>
      </c>
    </row>
    <row r="83" spans="1:2">
      <c r="A83" t="s">
        <v>600</v>
      </c>
      <c r="B83">
        <v>5.45</v>
      </c>
    </row>
    <row r="84" spans="1:2">
      <c r="A84" t="s">
        <v>602</v>
      </c>
      <c r="B84">
        <v>11.92</v>
      </c>
    </row>
    <row r="85" spans="1:2">
      <c r="A85" t="s">
        <v>603</v>
      </c>
      <c r="B85">
        <v>0</v>
      </c>
    </row>
    <row r="86" spans="1:2">
      <c r="A86" t="s">
        <v>605</v>
      </c>
      <c r="B86">
        <v>4.2300000000000004</v>
      </c>
    </row>
    <row r="87" spans="1:2">
      <c r="A87" t="s">
        <v>607</v>
      </c>
      <c r="B87">
        <v>3.72</v>
      </c>
    </row>
    <row r="88" spans="1:2">
      <c r="A88" t="s">
        <v>608</v>
      </c>
      <c r="B88">
        <v>0</v>
      </c>
    </row>
    <row r="89" spans="1:2">
      <c r="A89" t="s">
        <v>610</v>
      </c>
      <c r="B89">
        <v>5.16</v>
      </c>
    </row>
    <row r="90" spans="1:2">
      <c r="A90" t="s">
        <v>611</v>
      </c>
      <c r="B90">
        <v>0</v>
      </c>
    </row>
    <row r="91" spans="1:2">
      <c r="A91" t="s">
        <v>612</v>
      </c>
      <c r="B91">
        <v>3.1</v>
      </c>
    </row>
    <row r="92" spans="1:2">
      <c r="A92" t="s">
        <v>616</v>
      </c>
      <c r="B92">
        <v>0</v>
      </c>
    </row>
    <row r="93" spans="1:2">
      <c r="A93" t="s">
        <v>743</v>
      </c>
      <c r="B93">
        <v>0</v>
      </c>
    </row>
    <row r="94" spans="1:2">
      <c r="A94" t="s">
        <v>744</v>
      </c>
      <c r="B94">
        <v>2.96</v>
      </c>
    </row>
    <row r="95" spans="1:2">
      <c r="A95" t="s">
        <v>621</v>
      </c>
      <c r="B95">
        <v>0.48</v>
      </c>
    </row>
    <row r="96" spans="1:2">
      <c r="A96" t="s">
        <v>623</v>
      </c>
      <c r="B96">
        <v>5.04</v>
      </c>
    </row>
    <row r="97" spans="1:2">
      <c r="A97" t="s">
        <v>624</v>
      </c>
      <c r="B97">
        <v>3.43</v>
      </c>
    </row>
    <row r="98" spans="1:2">
      <c r="A98" t="s">
        <v>626</v>
      </c>
      <c r="B98">
        <v>5.33</v>
      </c>
    </row>
    <row r="99" spans="1:2">
      <c r="A99" t="s">
        <v>627</v>
      </c>
      <c r="B99">
        <v>0</v>
      </c>
    </row>
    <row r="100" spans="1:2">
      <c r="A100" t="s">
        <v>745</v>
      </c>
      <c r="B100">
        <v>5.51</v>
      </c>
    </row>
    <row r="101" spans="1:2">
      <c r="A101" t="s">
        <v>630</v>
      </c>
      <c r="B101">
        <v>0</v>
      </c>
    </row>
    <row r="102" spans="1:2">
      <c r="A102" t="s">
        <v>634</v>
      </c>
      <c r="B102">
        <v>8.51</v>
      </c>
    </row>
    <row r="103" spans="1:2">
      <c r="A103" t="s">
        <v>635</v>
      </c>
      <c r="B103">
        <v>0</v>
      </c>
    </row>
    <row r="104" spans="1:2">
      <c r="A104" t="s">
        <v>637</v>
      </c>
      <c r="B104">
        <v>3.59</v>
      </c>
    </row>
    <row r="105" spans="1:2">
      <c r="A105" t="s">
        <v>638</v>
      </c>
      <c r="B105">
        <v>0</v>
      </c>
    </row>
    <row r="106" spans="1:2">
      <c r="A106" t="s">
        <v>746</v>
      </c>
      <c r="B106">
        <v>3.29</v>
      </c>
    </row>
    <row r="107" spans="1:2">
      <c r="A107" t="s">
        <v>640</v>
      </c>
      <c r="B107">
        <v>6.52</v>
      </c>
    </row>
    <row r="108" spans="1:2">
      <c r="A108" t="s">
        <v>641</v>
      </c>
      <c r="B108">
        <v>0</v>
      </c>
    </row>
    <row r="109" spans="1:2">
      <c r="A109" t="s">
        <v>643</v>
      </c>
      <c r="B109">
        <v>4.54</v>
      </c>
    </row>
    <row r="110" spans="1:2">
      <c r="A110" t="s">
        <v>644</v>
      </c>
      <c r="B110">
        <v>0</v>
      </c>
    </row>
    <row r="111" spans="1:2">
      <c r="A111" t="s">
        <v>645</v>
      </c>
      <c r="B111">
        <v>0</v>
      </c>
    </row>
    <row r="112" spans="1:2">
      <c r="A112" t="s">
        <v>578</v>
      </c>
      <c r="B112">
        <v>4.17</v>
      </c>
    </row>
    <row r="113" spans="1:2">
      <c r="A113" t="s">
        <v>657</v>
      </c>
      <c r="B113">
        <v>5.2</v>
      </c>
    </row>
    <row r="114" spans="1:2">
      <c r="A114" t="s">
        <v>658</v>
      </c>
      <c r="B114">
        <v>0</v>
      </c>
    </row>
    <row r="115" spans="1:2">
      <c r="A115" t="s">
        <v>659</v>
      </c>
      <c r="B115">
        <v>0</v>
      </c>
    </row>
    <row r="116" spans="1:2">
      <c r="A116" t="s">
        <v>662</v>
      </c>
      <c r="B116">
        <v>3.82</v>
      </c>
    </row>
    <row r="117" spans="1:2">
      <c r="A117" t="s">
        <v>663</v>
      </c>
      <c r="B117">
        <v>5.74</v>
      </c>
    </row>
    <row r="118" spans="1:2">
      <c r="A118" t="s">
        <v>665</v>
      </c>
      <c r="B118">
        <v>5.41</v>
      </c>
    </row>
    <row r="119" spans="1:2">
      <c r="A119" t="s">
        <v>667</v>
      </c>
      <c r="B119">
        <v>4.9800000000000004</v>
      </c>
    </row>
    <row r="120" spans="1:2">
      <c r="A120" t="s">
        <v>668</v>
      </c>
      <c r="B120">
        <v>0</v>
      </c>
    </row>
    <row r="121" spans="1:2">
      <c r="A121" t="s">
        <v>669</v>
      </c>
      <c r="B121">
        <v>4.7</v>
      </c>
    </row>
    <row r="122" spans="1:2">
      <c r="A122" t="s">
        <v>671</v>
      </c>
      <c r="B122">
        <v>7.02</v>
      </c>
    </row>
    <row r="123" spans="1:2">
      <c r="A123" t="s">
        <v>672</v>
      </c>
      <c r="B123">
        <v>0</v>
      </c>
    </row>
    <row r="124" spans="1:2">
      <c r="A124" t="s">
        <v>674</v>
      </c>
      <c r="B124">
        <v>4.16</v>
      </c>
    </row>
    <row r="125" spans="1:2">
      <c r="A125" t="s">
        <v>675</v>
      </c>
      <c r="B125">
        <v>0</v>
      </c>
    </row>
    <row r="126" spans="1:2">
      <c r="A126" t="s">
        <v>676</v>
      </c>
      <c r="B126">
        <v>0</v>
      </c>
    </row>
    <row r="127" spans="1:2">
      <c r="A127" t="s">
        <v>677</v>
      </c>
      <c r="B127">
        <v>0</v>
      </c>
    </row>
    <row r="128" spans="1:2">
      <c r="A128" t="s">
        <v>678</v>
      </c>
      <c r="B128">
        <v>0</v>
      </c>
    </row>
    <row r="129" spans="1:2">
      <c r="A129" t="s">
        <v>679</v>
      </c>
      <c r="B129">
        <v>0</v>
      </c>
    </row>
    <row r="130" spans="1:2">
      <c r="A130" t="s">
        <v>680</v>
      </c>
      <c r="B130">
        <v>0</v>
      </c>
    </row>
    <row r="131" spans="1:2">
      <c r="A131" t="s">
        <v>681</v>
      </c>
      <c r="B131">
        <v>0</v>
      </c>
    </row>
    <row r="132" spans="1:2">
      <c r="A132" t="s">
        <v>684</v>
      </c>
      <c r="B132">
        <v>4.3099999999999996</v>
      </c>
    </row>
    <row r="133" spans="1:2">
      <c r="A133" t="s">
        <v>685</v>
      </c>
      <c r="B133">
        <v>3.1</v>
      </c>
    </row>
    <row r="134" spans="1:2">
      <c r="A134" t="s">
        <v>686</v>
      </c>
      <c r="B134">
        <v>4.7</v>
      </c>
    </row>
    <row r="135" spans="1:2">
      <c r="A135" t="s">
        <v>688</v>
      </c>
      <c r="B135">
        <v>10.99</v>
      </c>
    </row>
    <row r="136" spans="1:2">
      <c r="A136" t="s">
        <v>689</v>
      </c>
      <c r="B136">
        <v>0</v>
      </c>
    </row>
    <row r="137" spans="1:2">
      <c r="A137" t="s">
        <v>690</v>
      </c>
      <c r="B137">
        <v>0</v>
      </c>
    </row>
    <row r="138" spans="1:2">
      <c r="A138" t="s">
        <v>692</v>
      </c>
      <c r="B138">
        <v>6.55</v>
      </c>
    </row>
    <row r="139" spans="1:2">
      <c r="A139" t="s">
        <v>693</v>
      </c>
      <c r="B139">
        <v>0</v>
      </c>
    </row>
    <row r="140" spans="1:2">
      <c r="A140" t="s">
        <v>694</v>
      </c>
      <c r="B140">
        <v>4.7</v>
      </c>
    </row>
    <row r="141" spans="1:2">
      <c r="A141" t="s">
        <v>696</v>
      </c>
      <c r="B141">
        <v>5.51</v>
      </c>
    </row>
    <row r="142" spans="1:2">
      <c r="A142" t="s">
        <v>698</v>
      </c>
      <c r="B142">
        <v>3.74</v>
      </c>
    </row>
    <row r="143" spans="1:2">
      <c r="A143" t="s">
        <v>700</v>
      </c>
      <c r="B143">
        <v>5.3</v>
      </c>
    </row>
    <row r="144" spans="1:2">
      <c r="A144" t="s">
        <v>701</v>
      </c>
      <c r="B144">
        <v>0</v>
      </c>
    </row>
    <row r="145" spans="1:2">
      <c r="A145" t="s">
        <v>703</v>
      </c>
      <c r="B145">
        <v>4.5199999999999996</v>
      </c>
    </row>
    <row r="146" spans="1:2">
      <c r="A146" t="s">
        <v>704</v>
      </c>
      <c r="B146">
        <v>3.21</v>
      </c>
    </row>
    <row r="147" spans="1:2">
      <c r="A147" t="s">
        <v>747</v>
      </c>
      <c r="B147">
        <v>3.43</v>
      </c>
    </row>
    <row r="148" spans="1:2">
      <c r="A148" t="s">
        <v>706</v>
      </c>
      <c r="B148">
        <v>0</v>
      </c>
    </row>
    <row r="149" spans="1:2">
      <c r="A149" t="s">
        <v>748</v>
      </c>
      <c r="B149">
        <v>3.21</v>
      </c>
    </row>
    <row r="150" spans="1:2">
      <c r="A150" t="s">
        <v>708</v>
      </c>
      <c r="B150">
        <v>0</v>
      </c>
    </row>
    <row r="151" spans="1:2">
      <c r="A151" t="s">
        <v>710</v>
      </c>
      <c r="B151">
        <v>12.44</v>
      </c>
    </row>
    <row r="152" spans="1:2">
      <c r="A152" t="s">
        <v>712</v>
      </c>
      <c r="B152">
        <v>4.97</v>
      </c>
    </row>
    <row r="153" spans="1:2">
      <c r="A153" t="s">
        <v>713</v>
      </c>
      <c r="B153">
        <v>0</v>
      </c>
    </row>
    <row r="154" spans="1:2">
      <c r="A154" t="s">
        <v>715</v>
      </c>
      <c r="B154">
        <v>0</v>
      </c>
    </row>
    <row r="155" spans="1:2">
      <c r="A155" t="s">
        <v>718</v>
      </c>
      <c r="B155">
        <v>3.95</v>
      </c>
    </row>
    <row r="156" spans="1:2">
      <c r="A156" t="s">
        <v>720</v>
      </c>
      <c r="B156">
        <v>3.44</v>
      </c>
    </row>
    <row r="157" spans="1:2">
      <c r="A157" t="s">
        <v>749</v>
      </c>
      <c r="B157">
        <v>0</v>
      </c>
    </row>
    <row r="158" spans="1:2">
      <c r="A158" t="s">
        <v>465</v>
      </c>
      <c r="B158">
        <v>6.12</v>
      </c>
    </row>
    <row r="159" spans="1:2">
      <c r="A159" t="s">
        <v>722</v>
      </c>
      <c r="B159">
        <v>4.0999999999999996</v>
      </c>
    </row>
    <row r="160" spans="1:2">
      <c r="A160" t="s">
        <v>723</v>
      </c>
      <c r="B160">
        <v>0</v>
      </c>
    </row>
    <row r="161" spans="1:2">
      <c r="A161" t="s">
        <v>655</v>
      </c>
      <c r="B161">
        <v>3.43</v>
      </c>
    </row>
    <row r="162" spans="1:2">
      <c r="A162" t="s">
        <v>725</v>
      </c>
      <c r="B162">
        <v>3.08</v>
      </c>
    </row>
    <row r="163" spans="1:2">
      <c r="A163" t="s">
        <v>728</v>
      </c>
      <c r="B163">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8"/>
  </sheetPr>
  <dimension ref="A1:BS21"/>
  <sheetViews>
    <sheetView showGridLines="0" workbookViewId="0">
      <selection activeCell="I9" sqref="I9"/>
    </sheetView>
  </sheetViews>
  <sheetFormatPr defaultColWidth="9.140625" defaultRowHeight="12.75"/>
  <cols>
    <col min="1" max="1" width="56.140625" customWidth="1"/>
    <col min="2" max="2" width="25.5703125" customWidth="1"/>
    <col min="3" max="4" width="9.42578125" customWidth="1"/>
    <col min="5" max="5" width="9.85546875" bestFit="1" customWidth="1"/>
    <col min="6" max="7" width="9.5703125" bestFit="1" customWidth="1"/>
    <col min="8" max="8" width="11.140625" customWidth="1"/>
    <col min="9" max="9" width="11.42578125" bestFit="1" customWidth="1"/>
    <col min="10" max="16" width="11.28515625" bestFit="1" customWidth="1"/>
    <col min="17" max="53" width="9.5703125" bestFit="1" customWidth="1"/>
    <col min="54" max="57" width="10.28515625" bestFit="1" customWidth="1"/>
    <col min="58" max="65" width="10.42578125" bestFit="1" customWidth="1"/>
    <col min="66" max="68" width="10.28515625" bestFit="1" customWidth="1"/>
  </cols>
  <sheetData>
    <row r="1" spans="1:71" ht="15.75">
      <c r="A1" s="216" t="s">
        <v>750</v>
      </c>
      <c r="B1" s="217"/>
      <c r="C1" s="217"/>
      <c r="D1" s="217"/>
      <c r="E1" s="217"/>
      <c r="F1" s="217"/>
      <c r="G1" s="217"/>
      <c r="H1" s="217"/>
      <c r="I1" s="217"/>
      <c r="J1" s="217"/>
      <c r="K1" s="217"/>
      <c r="L1" s="217"/>
      <c r="M1" s="217"/>
      <c r="N1" s="217"/>
      <c r="O1" s="217"/>
      <c r="P1" s="217"/>
      <c r="Q1" s="217"/>
      <c r="R1" s="217"/>
      <c r="S1" s="217"/>
      <c r="T1" s="217"/>
      <c r="U1" s="217"/>
      <c r="V1" s="217"/>
      <c r="W1" s="217"/>
      <c r="X1" s="217"/>
      <c r="Y1" s="218"/>
      <c r="Z1" s="218"/>
      <c r="AA1" s="218"/>
      <c r="AB1" s="218"/>
      <c r="AC1" s="218"/>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row>
    <row r="2" spans="1:71" ht="15.75">
      <c r="A2" s="90"/>
      <c r="B2" s="67"/>
      <c r="C2" s="67"/>
      <c r="D2" s="67"/>
      <c r="E2" s="67"/>
      <c r="F2" s="67"/>
      <c r="G2" s="67"/>
      <c r="H2" s="67"/>
      <c r="I2" s="67"/>
      <c r="J2" s="67"/>
      <c r="K2" s="67"/>
      <c r="L2" s="67"/>
      <c r="M2" s="67"/>
      <c r="N2" s="67"/>
      <c r="O2" s="67"/>
      <c r="P2" s="67"/>
      <c r="Q2" s="67"/>
      <c r="R2" s="67"/>
      <c r="S2" s="67"/>
      <c r="T2" s="67"/>
      <c r="U2" s="67"/>
      <c r="V2" s="67"/>
      <c r="W2" s="67"/>
      <c r="X2" s="67"/>
      <c r="Y2" s="89"/>
      <c r="Z2" s="89"/>
      <c r="AA2" s="89"/>
      <c r="AB2" s="89"/>
      <c r="AC2" s="89"/>
    </row>
    <row r="3" spans="1:71" ht="15.75">
      <c r="A3" s="216"/>
      <c r="B3" s="217"/>
      <c r="C3" s="219">
        <v>2022</v>
      </c>
      <c r="D3" s="219">
        <v>2023</v>
      </c>
      <c r="E3" s="219">
        <v>2024</v>
      </c>
      <c r="F3" s="219">
        <v>2025</v>
      </c>
      <c r="G3" s="219">
        <v>2026</v>
      </c>
      <c r="H3" s="219">
        <v>2027</v>
      </c>
      <c r="I3" s="219">
        <v>2028</v>
      </c>
      <c r="J3" s="219">
        <v>2029</v>
      </c>
      <c r="K3" s="219">
        <v>2030</v>
      </c>
      <c r="L3" s="219">
        <v>2031</v>
      </c>
      <c r="M3" s="219">
        <v>2032</v>
      </c>
      <c r="N3" s="219">
        <v>2033</v>
      </c>
      <c r="O3" s="219">
        <v>2034</v>
      </c>
      <c r="P3" s="219">
        <v>2035</v>
      </c>
      <c r="Q3" s="219">
        <v>2036</v>
      </c>
      <c r="R3" s="219">
        <v>2037</v>
      </c>
      <c r="S3" s="219">
        <v>2038</v>
      </c>
      <c r="T3" s="219">
        <v>2039</v>
      </c>
      <c r="U3" s="219">
        <v>2040</v>
      </c>
      <c r="V3" s="219">
        <v>2041</v>
      </c>
      <c r="W3" s="219">
        <v>2042</v>
      </c>
      <c r="X3" s="219">
        <v>2043</v>
      </c>
      <c r="Y3" s="219">
        <v>2044</v>
      </c>
      <c r="Z3" s="219">
        <v>2045</v>
      </c>
      <c r="AA3" s="219">
        <v>2046</v>
      </c>
      <c r="AB3" s="219">
        <v>2047</v>
      </c>
      <c r="AC3" s="219">
        <v>2048</v>
      </c>
      <c r="AD3" s="219">
        <v>2049</v>
      </c>
      <c r="AE3" s="219">
        <v>2050</v>
      </c>
      <c r="AF3" s="219">
        <v>2051</v>
      </c>
      <c r="AG3" s="219">
        <v>2052</v>
      </c>
      <c r="AH3" s="219">
        <v>2053</v>
      </c>
      <c r="AI3" s="219">
        <v>2054</v>
      </c>
      <c r="AJ3" s="219">
        <v>2055</v>
      </c>
      <c r="AK3" s="219">
        <v>2056</v>
      </c>
      <c r="AL3" s="219">
        <v>2057</v>
      </c>
      <c r="AM3" s="219">
        <v>2058</v>
      </c>
      <c r="AN3" s="219">
        <v>2059</v>
      </c>
      <c r="AO3" s="219">
        <v>2060</v>
      </c>
      <c r="AP3" s="219">
        <v>2061</v>
      </c>
      <c r="AQ3" s="219">
        <v>2062</v>
      </c>
      <c r="AR3" s="219">
        <v>2063</v>
      </c>
      <c r="AS3" s="219">
        <v>2064</v>
      </c>
      <c r="AT3" s="219">
        <v>2065</v>
      </c>
      <c r="AU3" s="219">
        <v>2066</v>
      </c>
      <c r="AV3" s="219">
        <v>2067</v>
      </c>
      <c r="AW3" s="219">
        <v>2068</v>
      </c>
      <c r="AX3" s="219">
        <v>2069</v>
      </c>
      <c r="AY3" s="219">
        <v>2070</v>
      </c>
      <c r="AZ3" s="219">
        <v>2071</v>
      </c>
      <c r="BA3" s="219">
        <v>2072</v>
      </c>
      <c r="BB3" s="219">
        <v>2073</v>
      </c>
      <c r="BC3" s="219">
        <v>2074</v>
      </c>
      <c r="BD3" s="219">
        <v>2075</v>
      </c>
      <c r="BE3" s="219">
        <v>2076</v>
      </c>
      <c r="BF3" s="219">
        <v>2077</v>
      </c>
      <c r="BG3" s="219">
        <v>2078</v>
      </c>
      <c r="BH3" s="219">
        <v>2079</v>
      </c>
      <c r="BI3" s="219">
        <v>2080</v>
      </c>
      <c r="BJ3" s="219">
        <v>2081</v>
      </c>
      <c r="BK3" s="219">
        <v>2082</v>
      </c>
      <c r="BL3" s="219">
        <v>2083</v>
      </c>
      <c r="BM3" s="219">
        <v>2084</v>
      </c>
      <c r="BN3" s="219">
        <v>2085</v>
      </c>
      <c r="BO3" s="219">
        <v>2086</v>
      </c>
      <c r="BP3" s="219">
        <v>2087</v>
      </c>
      <c r="BQ3" s="219">
        <v>2088</v>
      </c>
      <c r="BR3" s="219">
        <v>2089</v>
      </c>
      <c r="BS3" s="219">
        <v>2090</v>
      </c>
    </row>
    <row r="4" spans="1:71">
      <c r="A4" s="119"/>
      <c r="B4" s="119"/>
      <c r="C4" s="756" t="s">
        <v>751</v>
      </c>
      <c r="D4" s="757"/>
      <c r="E4" s="757"/>
      <c r="F4" s="757"/>
      <c r="G4" s="757"/>
      <c r="H4" s="758"/>
      <c r="I4" s="248"/>
      <c r="J4" s="248"/>
      <c r="K4" s="248"/>
    </row>
    <row r="5" spans="1:71" ht="15">
      <c r="A5" s="109"/>
      <c r="B5" s="220" t="s">
        <v>752</v>
      </c>
      <c r="C5" s="279">
        <f>'Nat Gas Contract Price'!B4</f>
        <v>7.585</v>
      </c>
      <c r="D5" s="280">
        <f>'Nat Gas Contract Price'!C4</f>
        <v>7.6550000000000002</v>
      </c>
      <c r="E5" s="280">
        <f>'Nat Gas Contract Price'!D4</f>
        <v>7.7450000000000001</v>
      </c>
      <c r="F5" s="280">
        <f>'Nat Gas Contract Price'!E4</f>
        <v>7.83</v>
      </c>
      <c r="G5" s="282">
        <f>'Nat Gas Contract Price'!F4</f>
        <v>7.92</v>
      </c>
      <c r="H5" s="283">
        <f>'Nat Gas Contract Price'!G4</f>
        <v>8.01</v>
      </c>
      <c r="I5" s="435"/>
      <c r="J5" s="435"/>
      <c r="K5" s="435"/>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row>
    <row r="6" spans="1:71">
      <c r="A6" s="109">
        <v>2025</v>
      </c>
      <c r="B6" s="313" t="s">
        <v>753</v>
      </c>
      <c r="C6" s="62">
        <f>C5</f>
        <v>7.585</v>
      </c>
      <c r="D6" s="62">
        <f t="shared" ref="D6:H6" si="0">D5</f>
        <v>7.6550000000000002</v>
      </c>
      <c r="E6" s="62">
        <f t="shared" si="0"/>
        <v>7.7450000000000001</v>
      </c>
      <c r="F6" s="62">
        <f t="shared" si="0"/>
        <v>7.83</v>
      </c>
      <c r="G6" s="62">
        <f t="shared" si="0"/>
        <v>7.92</v>
      </c>
      <c r="H6" s="62">
        <f t="shared" si="0"/>
        <v>8.01</v>
      </c>
      <c r="I6" s="62">
        <f>H$6*(1+EIA_AEO_HenryHubForecast_2026!F$43)</f>
        <v>8.3807418276774914</v>
      </c>
      <c r="J6" s="62">
        <f>I$6*(1+EIA_AEO_HenryHubForecast_2026!G$43)</f>
        <v>9.760608997150209</v>
      </c>
      <c r="K6" s="62">
        <f>J$6*(1+EIA_AEO_HenryHubForecast_2026!H$43)</f>
        <v>10.58270396640361</v>
      </c>
      <c r="L6" s="62">
        <f>K$6*(1+EIA_AEO_HenryHubForecast_2026!I$43)</f>
        <v>11.493980121701423</v>
      </c>
      <c r="M6" s="62">
        <f>L$6*(1+EIA_AEO_HenryHubForecast_2026!J$43)</f>
        <v>11.4151460204745</v>
      </c>
      <c r="N6" s="62">
        <f>M$6*(1+EIA_AEO_HenryHubForecast_2026!K$43)</f>
        <v>11.001208112048941</v>
      </c>
      <c r="O6" s="62">
        <f>N$6*(1+EIA_AEO_HenryHubForecast_2026!L$43)</f>
        <v>11.010957704508158</v>
      </c>
      <c r="P6" s="62">
        <f>O$6*(1+EIA_AEO_HenryHubForecast_2026!M$43)</f>
        <v>11.277908131541206</v>
      </c>
      <c r="Q6" s="62">
        <f>P$6*(1+EIA_AEO_HenryHubForecast_2026!N$43)</f>
        <v>11.505929968866825</v>
      </c>
      <c r="R6" s="62">
        <f>Q$6*(1+EIA_AEO_HenryHubForecast_2026!O$43)</f>
        <v>11.547861284768919</v>
      </c>
      <c r="S6" s="62">
        <f>R$6*(1+EIA_AEO_HenryHubForecast_2026!P$43)</f>
        <v>11.58008007890556</v>
      </c>
      <c r="T6" s="62">
        <f>S$6*(1+EIA_AEO_HenryHubForecast_2026!Q$43)</f>
        <v>11.683526940160927</v>
      </c>
      <c r="U6" s="62">
        <f>T$6*(1+EIA_AEO_HenryHubForecast_2026!R$43)</f>
        <v>11.727200578669802</v>
      </c>
      <c r="V6" s="62">
        <f>U$6*(1+EIA_AEO_HenryHubForecast_2026!S$43)</f>
        <v>11.525878363368482</v>
      </c>
      <c r="W6" s="62">
        <f>V$6*(1+EIA_AEO_HenryHubForecast_2026!T$43)</f>
        <v>11.209959730505831</v>
      </c>
      <c r="X6" s="62">
        <f>W$6*(1+EIA_AEO_HenryHubForecast_2026!U$43)</f>
        <v>11.014662593255244</v>
      </c>
      <c r="Y6" s="62">
        <f>X$6*(1+EIA_AEO_HenryHubForecast_2026!V$43)</f>
        <v>10.896335119398289</v>
      </c>
      <c r="Z6" s="62">
        <f>Y$6*(1+EIA_AEO_HenryHubForecast_2026!W$43)</f>
        <v>10.922681479517333</v>
      </c>
      <c r="AA6" s="62">
        <f>Z$6*(1+EIA_AEO_HenryHubForecast_2026!X$43)</f>
        <v>10.681150645259297</v>
      </c>
      <c r="AB6" s="62">
        <f>AA$6*(1+EIA_AEO_HenryHubForecast_2026!Y$43)</f>
        <v>10.444753011772676</v>
      </c>
      <c r="AC6" s="62">
        <f>AB$6*(1+EIA_AEO_HenryHubForecast_2026!Z$43)</f>
        <v>10.243502757229834</v>
      </c>
      <c r="AD6" s="62">
        <f>AC$6*(1+EIA_AEO_HenryHubForecast_2026!AA$43)</f>
        <v>10.110061343463505</v>
      </c>
      <c r="AE6" s="62">
        <f>AD$6*(1+EIA_AEO_HenryHubForecast_2026!AB$43)</f>
        <v>2.6167548537371136E-2</v>
      </c>
      <c r="AF6" s="525">
        <f>$AE$6</f>
        <v>2.6167548537371136E-2</v>
      </c>
      <c r="AG6" s="525">
        <f t="shared" ref="AG6:BS6" si="1">$AE$6</f>
        <v>2.6167548537371136E-2</v>
      </c>
      <c r="AH6" s="525">
        <f t="shared" si="1"/>
        <v>2.6167548537371136E-2</v>
      </c>
      <c r="AI6" s="525">
        <f t="shared" si="1"/>
        <v>2.6167548537371136E-2</v>
      </c>
      <c r="AJ6" s="525">
        <f t="shared" si="1"/>
        <v>2.6167548537371136E-2</v>
      </c>
      <c r="AK6" s="525">
        <f t="shared" si="1"/>
        <v>2.6167548537371136E-2</v>
      </c>
      <c r="AL6" s="525">
        <f t="shared" si="1"/>
        <v>2.6167548537371136E-2</v>
      </c>
      <c r="AM6" s="525">
        <f t="shared" si="1"/>
        <v>2.6167548537371136E-2</v>
      </c>
      <c r="AN6" s="525">
        <f t="shared" si="1"/>
        <v>2.6167548537371136E-2</v>
      </c>
      <c r="AO6" s="525">
        <f t="shared" si="1"/>
        <v>2.6167548537371136E-2</v>
      </c>
      <c r="AP6" s="525">
        <f t="shared" si="1"/>
        <v>2.6167548537371136E-2</v>
      </c>
      <c r="AQ6" s="525">
        <f t="shared" si="1"/>
        <v>2.6167548537371136E-2</v>
      </c>
      <c r="AR6" s="525">
        <f t="shared" si="1"/>
        <v>2.6167548537371136E-2</v>
      </c>
      <c r="AS6" s="525">
        <f t="shared" si="1"/>
        <v>2.6167548537371136E-2</v>
      </c>
      <c r="AT6" s="525">
        <f t="shared" si="1"/>
        <v>2.6167548537371136E-2</v>
      </c>
      <c r="AU6" s="525">
        <f t="shared" si="1"/>
        <v>2.6167548537371136E-2</v>
      </c>
      <c r="AV6" s="525">
        <f t="shared" si="1"/>
        <v>2.6167548537371136E-2</v>
      </c>
      <c r="AW6" s="525">
        <f t="shared" si="1"/>
        <v>2.6167548537371136E-2</v>
      </c>
      <c r="AX6" s="525">
        <f t="shared" si="1"/>
        <v>2.6167548537371136E-2</v>
      </c>
      <c r="AY6" s="525">
        <f t="shared" si="1"/>
        <v>2.6167548537371136E-2</v>
      </c>
      <c r="AZ6" s="525">
        <f t="shared" si="1"/>
        <v>2.6167548537371136E-2</v>
      </c>
      <c r="BA6" s="525">
        <f t="shared" si="1"/>
        <v>2.6167548537371136E-2</v>
      </c>
      <c r="BB6" s="525">
        <f t="shared" si="1"/>
        <v>2.6167548537371136E-2</v>
      </c>
      <c r="BC6" s="525">
        <f t="shared" si="1"/>
        <v>2.6167548537371136E-2</v>
      </c>
      <c r="BD6" s="525">
        <f t="shared" si="1"/>
        <v>2.6167548537371136E-2</v>
      </c>
      <c r="BE6" s="525">
        <f t="shared" si="1"/>
        <v>2.6167548537371136E-2</v>
      </c>
      <c r="BF6" s="525">
        <f t="shared" si="1"/>
        <v>2.6167548537371136E-2</v>
      </c>
      <c r="BG6" s="525">
        <f t="shared" si="1"/>
        <v>2.6167548537371136E-2</v>
      </c>
      <c r="BH6" s="525">
        <f t="shared" si="1"/>
        <v>2.6167548537371136E-2</v>
      </c>
      <c r="BI6" s="525">
        <f t="shared" si="1"/>
        <v>2.6167548537371136E-2</v>
      </c>
      <c r="BJ6" s="525">
        <f t="shared" si="1"/>
        <v>2.6167548537371136E-2</v>
      </c>
      <c r="BK6" s="525">
        <f t="shared" si="1"/>
        <v>2.6167548537371136E-2</v>
      </c>
      <c r="BL6" s="525">
        <f t="shared" si="1"/>
        <v>2.6167548537371136E-2</v>
      </c>
      <c r="BM6" s="525">
        <f t="shared" si="1"/>
        <v>2.6167548537371136E-2</v>
      </c>
      <c r="BN6" s="525">
        <f t="shared" si="1"/>
        <v>2.6167548537371136E-2</v>
      </c>
      <c r="BO6" s="525">
        <f t="shared" si="1"/>
        <v>2.6167548537371136E-2</v>
      </c>
      <c r="BP6" s="525">
        <f t="shared" si="1"/>
        <v>2.6167548537371136E-2</v>
      </c>
      <c r="BQ6" s="525">
        <f t="shared" si="1"/>
        <v>2.6167548537371136E-2</v>
      </c>
      <c r="BR6" s="525">
        <f t="shared" si="1"/>
        <v>2.6167548537371136E-2</v>
      </c>
      <c r="BS6" s="525">
        <f t="shared" si="1"/>
        <v>2.6167548537371136E-2</v>
      </c>
    </row>
    <row r="7" spans="1:71">
      <c r="A7" s="83"/>
      <c r="B7" s="300" t="s">
        <v>754</v>
      </c>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row>
    <row r="8" spans="1:71" s="5" customFormat="1">
      <c r="A8" s="5" t="s">
        <v>755</v>
      </c>
      <c r="D8" s="88"/>
      <c r="E8" s="88"/>
      <c r="F8" s="88"/>
      <c r="G8" s="88"/>
      <c r="H8" s="88"/>
      <c r="I8" s="88">
        <f>(I6-H6)/H6</f>
        <v>4.6284872369224926E-2</v>
      </c>
      <c r="J8" s="88">
        <f t="shared" ref="J8:BS8" si="2">(J6-I6)/I6</f>
        <v>0.16464737822082662</v>
      </c>
      <c r="K8" s="88">
        <f t="shared" si="2"/>
        <v>8.4225786474330322E-2</v>
      </c>
      <c r="L8" s="88">
        <f t="shared" si="2"/>
        <v>8.610995433594254E-2</v>
      </c>
      <c r="M8" s="88">
        <f t="shared" si="2"/>
        <v>-6.8587295603616261E-3</v>
      </c>
      <c r="N8" s="88">
        <f t="shared" si="2"/>
        <v>-3.6262164994044728E-2</v>
      </c>
      <c r="O8" s="88">
        <f t="shared" si="2"/>
        <v>8.8622925408882169E-4</v>
      </c>
      <c r="P8" s="88">
        <f t="shared" si="2"/>
        <v>2.4244069789111297E-2</v>
      </c>
      <c r="Q8" s="88">
        <f t="shared" si="2"/>
        <v>2.0218451388862115E-2</v>
      </c>
      <c r="R8" s="88">
        <f t="shared" si="2"/>
        <v>3.6443221899970777E-3</v>
      </c>
      <c r="S8" s="88">
        <f t="shared" si="2"/>
        <v>2.7900226147621167E-3</v>
      </c>
      <c r="T8" s="88">
        <f t="shared" si="2"/>
        <v>8.9331732207800253E-3</v>
      </c>
      <c r="U8" s="88">
        <f t="shared" si="2"/>
        <v>3.738052621657475E-3</v>
      </c>
      <c r="V8" s="88">
        <f t="shared" si="2"/>
        <v>-1.7167116222732405E-2</v>
      </c>
      <c r="W8" s="88">
        <f t="shared" si="2"/>
        <v>-2.740950606130834E-2</v>
      </c>
      <c r="X8" s="88">
        <f t="shared" si="2"/>
        <v>-1.7421751901491922E-2</v>
      </c>
      <c r="Y8" s="88">
        <f t="shared" si="2"/>
        <v>-1.0742723424811166E-2</v>
      </c>
      <c r="Z8" s="88">
        <f t="shared" si="2"/>
        <v>2.4179102267275904E-3</v>
      </c>
      <c r="AA8" s="88">
        <f t="shared" si="2"/>
        <v>-2.2112778323799397E-2</v>
      </c>
      <c r="AB8" s="88">
        <f t="shared" si="2"/>
        <v>-2.2132225388239786E-2</v>
      </c>
      <c r="AC8" s="88">
        <f t="shared" si="2"/>
        <v>-1.9268072142635165E-2</v>
      </c>
      <c r="AD8" s="88">
        <f t="shared" si="2"/>
        <v>-1.302693199083161E-2</v>
      </c>
      <c r="AE8" s="88">
        <f t="shared" si="2"/>
        <v>-0.99741173197190447</v>
      </c>
      <c r="AF8" s="88">
        <f t="shared" si="2"/>
        <v>0</v>
      </c>
      <c r="AG8" s="88">
        <f t="shared" si="2"/>
        <v>0</v>
      </c>
      <c r="AH8" s="88">
        <f t="shared" si="2"/>
        <v>0</v>
      </c>
      <c r="AI8" s="88">
        <f t="shared" si="2"/>
        <v>0</v>
      </c>
      <c r="AJ8" s="88">
        <f t="shared" si="2"/>
        <v>0</v>
      </c>
      <c r="AK8" s="88">
        <f t="shared" si="2"/>
        <v>0</v>
      </c>
      <c r="AL8" s="88">
        <f t="shared" si="2"/>
        <v>0</v>
      </c>
      <c r="AM8" s="88">
        <f t="shared" si="2"/>
        <v>0</v>
      </c>
      <c r="AN8" s="88">
        <f t="shared" si="2"/>
        <v>0</v>
      </c>
      <c r="AO8" s="88">
        <f t="shared" si="2"/>
        <v>0</v>
      </c>
      <c r="AP8" s="88">
        <f t="shared" si="2"/>
        <v>0</v>
      </c>
      <c r="AQ8" s="88">
        <f t="shared" si="2"/>
        <v>0</v>
      </c>
      <c r="AR8" s="88">
        <f t="shared" si="2"/>
        <v>0</v>
      </c>
      <c r="AS8" s="88">
        <f t="shared" si="2"/>
        <v>0</v>
      </c>
      <c r="AT8" s="88">
        <f t="shared" si="2"/>
        <v>0</v>
      </c>
      <c r="AU8" s="88">
        <f t="shared" si="2"/>
        <v>0</v>
      </c>
      <c r="AV8" s="88">
        <f t="shared" si="2"/>
        <v>0</v>
      </c>
      <c r="AW8" s="88">
        <f t="shared" si="2"/>
        <v>0</v>
      </c>
      <c r="AX8" s="88">
        <f t="shared" si="2"/>
        <v>0</v>
      </c>
      <c r="AY8" s="88">
        <f t="shared" si="2"/>
        <v>0</v>
      </c>
      <c r="AZ8" s="88">
        <f t="shared" si="2"/>
        <v>0</v>
      </c>
      <c r="BA8" s="88">
        <f t="shared" si="2"/>
        <v>0</v>
      </c>
      <c r="BB8" s="88">
        <f t="shared" si="2"/>
        <v>0</v>
      </c>
      <c r="BC8" s="88">
        <f t="shared" si="2"/>
        <v>0</v>
      </c>
      <c r="BD8" s="88">
        <f t="shared" si="2"/>
        <v>0</v>
      </c>
      <c r="BE8" s="88">
        <f t="shared" si="2"/>
        <v>0</v>
      </c>
      <c r="BF8" s="88">
        <f t="shared" si="2"/>
        <v>0</v>
      </c>
      <c r="BG8" s="88">
        <f t="shared" si="2"/>
        <v>0</v>
      </c>
      <c r="BH8" s="88">
        <f t="shared" si="2"/>
        <v>0</v>
      </c>
      <c r="BI8" s="88">
        <f t="shared" si="2"/>
        <v>0</v>
      </c>
      <c r="BJ8" s="88">
        <f t="shared" si="2"/>
        <v>0</v>
      </c>
      <c r="BK8" s="88">
        <f t="shared" si="2"/>
        <v>0</v>
      </c>
      <c r="BL8" s="88">
        <f t="shared" si="2"/>
        <v>0</v>
      </c>
      <c r="BM8" s="88">
        <f t="shared" si="2"/>
        <v>0</v>
      </c>
      <c r="BN8" s="88">
        <f t="shared" si="2"/>
        <v>0</v>
      </c>
      <c r="BO8" s="88">
        <f t="shared" si="2"/>
        <v>0</v>
      </c>
      <c r="BP8" s="88">
        <f t="shared" si="2"/>
        <v>0</v>
      </c>
      <c r="BQ8" s="88">
        <f t="shared" si="2"/>
        <v>0</v>
      </c>
      <c r="BR8" s="88">
        <f t="shared" si="2"/>
        <v>0</v>
      </c>
      <c r="BS8" s="88">
        <f t="shared" si="2"/>
        <v>0</v>
      </c>
    </row>
    <row r="9" spans="1:71" s="5" customFormat="1">
      <c r="A9" s="5" t="s">
        <v>756</v>
      </c>
      <c r="D9" s="98"/>
      <c r="E9" s="98"/>
      <c r="F9" s="98"/>
      <c r="G9" s="88"/>
      <c r="H9" s="88"/>
      <c r="I9" s="88" t="str">
        <f>IF(ROUND(I8-EIA_AEO_HenryHubForecast_2026!F$43,5)=0,"OK","CHECK")</f>
        <v>OK</v>
      </c>
      <c r="J9" s="88" t="str">
        <f>IF(ROUND(J8-EIA_AEO_HenryHubForecast_2026!G$43,5)=0,"OK","CHECK")</f>
        <v>OK</v>
      </c>
      <c r="K9" s="88" t="str">
        <f>IF(ROUND(K8-EIA_AEO_HenryHubForecast_2026!H$43,5)=0,"OK","CHECK")</f>
        <v>OK</v>
      </c>
      <c r="L9" s="88" t="str">
        <f>IF(ROUND(L8-EIA_AEO_HenryHubForecast_2026!I$43,5)=0,"OK","CHECK")</f>
        <v>OK</v>
      </c>
      <c r="M9" s="88" t="str">
        <f>IF(ROUND(M8-EIA_AEO_HenryHubForecast_2026!J$43,5)=0,"OK","CHECK")</f>
        <v>OK</v>
      </c>
      <c r="N9" s="88" t="str">
        <f>IF(ROUND(N8-EIA_AEO_HenryHubForecast_2026!K$43,5)=0,"OK","CHECK")</f>
        <v>OK</v>
      </c>
      <c r="O9" s="88" t="str">
        <f>IF(ROUND(O8-EIA_AEO_HenryHubForecast_2026!L$43,5)=0,"OK","CHECK")</f>
        <v>OK</v>
      </c>
      <c r="P9" s="88" t="str">
        <f>IF(ROUND(P8-EIA_AEO_HenryHubForecast_2026!M$43,5)=0,"OK","CHECK")</f>
        <v>OK</v>
      </c>
      <c r="Q9" s="88" t="str">
        <f>IF(ROUND(Q8-EIA_AEO_HenryHubForecast_2026!N$43,5)=0,"OK","CHECK")</f>
        <v>OK</v>
      </c>
      <c r="R9" s="88" t="str">
        <f>IF(ROUND(R8-EIA_AEO_HenryHubForecast_2026!O$43,5)=0,"OK","CHECK")</f>
        <v>OK</v>
      </c>
      <c r="S9" s="88" t="str">
        <f>IF(ROUND(S8-EIA_AEO_HenryHubForecast_2026!P$43,5)=0,"OK","CHECK")</f>
        <v>OK</v>
      </c>
      <c r="T9" s="88" t="str">
        <f>IF(ROUND(T8-EIA_AEO_HenryHubForecast_2026!Q$43,5)=0,"OK","CHECK")</f>
        <v>OK</v>
      </c>
      <c r="U9" s="88" t="str">
        <f>IF(ROUND(U8-EIA_AEO_HenryHubForecast_2026!R$43,5)=0,"OK","CHECK")</f>
        <v>OK</v>
      </c>
      <c r="V9" s="88" t="str">
        <f>IF(ROUND(V8-EIA_AEO_HenryHubForecast_2026!S$43,5)=0,"OK","CHECK")</f>
        <v>OK</v>
      </c>
      <c r="W9" s="88" t="str">
        <f>IF(ROUND(W8-EIA_AEO_HenryHubForecast_2026!T$43,5)=0,"OK","CHECK")</f>
        <v>OK</v>
      </c>
      <c r="X9" s="88" t="str">
        <f>IF(ROUND(X8-EIA_AEO_HenryHubForecast_2026!U$43,5)=0,"OK","CHECK")</f>
        <v>OK</v>
      </c>
      <c r="Y9" s="88" t="str">
        <f>IF(ROUND(Y8-EIA_AEO_HenryHubForecast_2026!V$43,5)=0,"OK","CHECK")</f>
        <v>OK</v>
      </c>
      <c r="Z9" s="88" t="str">
        <f>IF(ROUND(Z8-EIA_AEO_HenryHubForecast_2026!W$43,5)=0,"OK","CHECK")</f>
        <v>OK</v>
      </c>
      <c r="AA9" s="88" t="str">
        <f>IF(ROUND(AA8-EIA_AEO_HenryHubForecast_2026!X$43,5)=0,"OK","CHECK")</f>
        <v>OK</v>
      </c>
      <c r="AB9" s="88" t="str">
        <f>IF(ROUND(AB8-EIA_AEO_HenryHubForecast_2026!Y$43,5)=0,"OK","CHECK")</f>
        <v>OK</v>
      </c>
      <c r="AC9" s="88" t="str">
        <f>IF(ROUND(AC8-EIA_AEO_HenryHubForecast_2026!Z$43,5)=0,"OK","CHECK")</f>
        <v>OK</v>
      </c>
      <c r="AD9" s="88" t="str">
        <f>IF(ROUND(AD8-EIA_AEO_HenryHubForecast_2026!AA$43,5)=0,"OK","CHECK")</f>
        <v>OK</v>
      </c>
      <c r="AE9" s="88" t="str">
        <f>IF(ROUND(AE8-EIA_AEO_HenryHubForecast_2026!AB$43,5)=0,"OK","CHECK")</f>
        <v>OK</v>
      </c>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row>
    <row r="10" spans="1:71">
      <c r="F10" s="18"/>
      <c r="G10" s="98"/>
      <c r="H10" s="98"/>
      <c r="I10" s="471"/>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5"/>
      <c r="BM10" s="5"/>
      <c r="BN10" s="5"/>
      <c r="BO10" s="5"/>
      <c r="BP10" s="5"/>
      <c r="BQ10" s="5"/>
      <c r="BR10" s="5"/>
      <c r="BS10" s="5"/>
    </row>
    <row r="11" spans="1:71">
      <c r="F11" s="18"/>
      <c r="G11" s="3"/>
      <c r="H11" s="3"/>
      <c r="I11" s="3"/>
      <c r="J11" s="3"/>
      <c r="K11" s="3"/>
      <c r="L11" s="3"/>
      <c r="M11" s="3"/>
    </row>
    <row r="12" spans="1:71">
      <c r="F12" s="18"/>
      <c r="G12" s="18"/>
    </row>
    <row r="13" spans="1:71">
      <c r="G13" s="18"/>
    </row>
    <row r="14" spans="1:71">
      <c r="G14" s="3"/>
      <c r="H14" s="485"/>
      <c r="I14" s="485"/>
      <c r="J14" s="485"/>
      <c r="K14" s="3"/>
      <c r="L14" s="486"/>
      <c r="M14" s="3"/>
    </row>
    <row r="15" spans="1:71">
      <c r="G15" s="5"/>
    </row>
    <row r="18" spans="8:31">
      <c r="I18" s="3"/>
      <c r="J18" s="3"/>
      <c r="K18" s="3"/>
      <c r="L18" s="3"/>
      <c r="M18" s="3"/>
      <c r="N18" s="3"/>
      <c r="O18" s="3"/>
      <c r="P18" s="3"/>
      <c r="Q18" s="3"/>
      <c r="R18" s="3"/>
      <c r="S18" s="3"/>
      <c r="T18" s="3"/>
      <c r="U18" s="3"/>
      <c r="V18" s="3"/>
      <c r="W18" s="3"/>
      <c r="X18" s="3"/>
      <c r="Y18" s="3"/>
      <c r="Z18" s="3"/>
      <c r="AA18" s="3"/>
      <c r="AB18" s="3"/>
      <c r="AC18" s="3"/>
      <c r="AD18" s="3"/>
      <c r="AE18" s="3"/>
    </row>
    <row r="19" spans="8:31">
      <c r="H19" s="487"/>
      <c r="I19" s="488"/>
      <c r="J19" s="488"/>
      <c r="K19" s="488"/>
      <c r="L19" s="488"/>
      <c r="M19" s="488"/>
      <c r="N19" s="488"/>
      <c r="O19" s="488"/>
      <c r="P19" s="488"/>
      <c r="Q19" s="488"/>
      <c r="R19" s="488"/>
      <c r="S19" s="488"/>
      <c r="T19" s="488"/>
      <c r="U19" s="488"/>
      <c r="V19" s="488"/>
      <c r="W19" s="488"/>
      <c r="X19" s="488"/>
      <c r="Y19" s="488"/>
      <c r="Z19" s="488"/>
      <c r="AA19" s="488"/>
      <c r="AB19" s="488"/>
      <c r="AC19" s="488"/>
      <c r="AD19" s="488"/>
      <c r="AE19" s="488"/>
    </row>
    <row r="20" spans="8:31">
      <c r="H20" s="487"/>
      <c r="I20" s="488"/>
      <c r="J20" s="488"/>
      <c r="K20" s="488"/>
      <c r="L20" s="488"/>
      <c r="M20" s="488"/>
      <c r="N20" s="488"/>
      <c r="O20" s="488"/>
      <c r="P20" s="488"/>
      <c r="Q20" s="488"/>
      <c r="R20" s="488"/>
      <c r="S20" s="488"/>
      <c r="T20" s="488"/>
      <c r="U20" s="488"/>
      <c r="V20" s="488"/>
      <c r="W20" s="488"/>
      <c r="X20" s="488"/>
      <c r="Y20" s="488"/>
      <c r="Z20" s="488"/>
      <c r="AA20" s="488"/>
      <c r="AB20" s="488"/>
      <c r="AC20" s="488"/>
      <c r="AD20" s="488"/>
      <c r="AE20" s="488"/>
    </row>
    <row r="21" spans="8:31">
      <c r="H21" s="487"/>
      <c r="I21" s="489"/>
      <c r="J21" s="490"/>
      <c r="K21" s="490"/>
      <c r="L21" s="490"/>
      <c r="M21" s="490"/>
      <c r="N21" s="490"/>
      <c r="O21" s="490"/>
      <c r="P21" s="490"/>
      <c r="Q21" s="490"/>
      <c r="R21" s="490"/>
      <c r="S21" s="490"/>
      <c r="T21" s="490"/>
      <c r="U21" s="490"/>
      <c r="V21" s="490"/>
      <c r="W21" s="490"/>
      <c r="X21" s="490"/>
      <c r="Y21" s="490"/>
      <c r="Z21" s="490"/>
      <c r="AA21" s="490"/>
      <c r="AB21" s="490"/>
      <c r="AC21" s="490"/>
      <c r="AD21" s="490"/>
      <c r="AE21" s="490"/>
    </row>
  </sheetData>
  <mergeCells count="1">
    <mergeCell ref="C4:H4"/>
  </mergeCells>
  <pageMargins left="0.75" right="0.75" top="1" bottom="1" header="0.5" footer="0.5"/>
  <pageSetup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B690D-5EBD-4632-B5BD-7EA035B39A77}">
  <sheetPr>
    <tabColor rgb="FF92D050"/>
  </sheetPr>
  <dimension ref="A1:AC112"/>
  <sheetViews>
    <sheetView zoomScaleNormal="100" workbookViewId="0">
      <pane xSplit="2" ySplit="1" topLeftCell="C2" activePane="bottomRight" state="frozen"/>
      <selection activeCell="H37" sqref="H37"/>
      <selection pane="topRight" activeCell="H37" sqref="H37"/>
      <selection pane="bottomLeft" activeCell="H37" sqref="H37"/>
      <selection pane="bottomRight" activeCell="H37" sqref="H37"/>
    </sheetView>
  </sheetViews>
  <sheetFormatPr defaultColWidth="9.140625" defaultRowHeight="15"/>
  <cols>
    <col min="1" max="1" width="0" style="437" hidden="1" customWidth="1"/>
    <col min="2" max="2" width="40.7109375" style="437" customWidth="1"/>
    <col min="3" max="3" width="13.85546875" style="437" customWidth="1"/>
    <col min="4" max="4" width="9.85546875" style="437" customWidth="1"/>
    <col min="5" max="6" width="9.140625" style="437"/>
    <col min="7" max="7" width="11.5703125" style="437" bestFit="1" customWidth="1"/>
    <col min="8" max="8" width="13.7109375" style="437" customWidth="1"/>
    <col min="9" max="16384" width="9.140625" style="437"/>
  </cols>
  <sheetData>
    <row r="1" spans="1:29" s="461" customFormat="1" ht="15.75">
      <c r="B1" s="461" t="s">
        <v>757</v>
      </c>
    </row>
    <row r="2" spans="1:29" s="462" customFormat="1" ht="12"/>
    <row r="3" spans="1:29" s="462" customFormat="1" ht="12">
      <c r="C3" s="462" t="s">
        <v>758</v>
      </c>
      <c r="D3" s="462" t="s">
        <v>759</v>
      </c>
      <c r="G3" s="576" t="s">
        <v>760</v>
      </c>
      <c r="H3" s="577" t="s">
        <v>761</v>
      </c>
      <c r="I3" s="578">
        <v>321.46499999999997</v>
      </c>
    </row>
    <row r="4" spans="1:29" s="462" customFormat="1" ht="12">
      <c r="C4" s="462" t="s">
        <v>762</v>
      </c>
      <c r="D4" s="462" t="s">
        <v>763</v>
      </c>
      <c r="G4" s="579"/>
      <c r="H4" s="462" t="s">
        <v>764</v>
      </c>
      <c r="I4" s="580">
        <v>335.12299999999999</v>
      </c>
      <c r="J4" s="464"/>
      <c r="M4" s="465"/>
    </row>
    <row r="5" spans="1:29" s="462" customFormat="1" ht="12">
      <c r="C5" s="462" t="s">
        <v>765</v>
      </c>
      <c r="D5" s="462" t="s">
        <v>766</v>
      </c>
      <c r="G5" s="581"/>
      <c r="H5" s="582" t="s">
        <v>767</v>
      </c>
      <c r="I5" s="583">
        <f>(I4-I3)/I3</f>
        <v>4.2486740391644552E-2</v>
      </c>
    </row>
    <row r="6" spans="1:29" s="462" customFormat="1" ht="12">
      <c r="C6" s="469" t="s">
        <v>768</v>
      </c>
      <c r="D6" s="575" t="s">
        <v>769</v>
      </c>
    </row>
    <row r="7" spans="1:29" s="466" customFormat="1" ht="15.75">
      <c r="B7" s="466" t="s">
        <v>770</v>
      </c>
    </row>
    <row r="8" spans="1:29" s="463" customFormat="1" ht="12">
      <c r="B8" s="463" t="s">
        <v>771</v>
      </c>
    </row>
    <row r="9" spans="1:29" s="462" customFormat="1" ht="12"/>
    <row r="10" spans="1:29" s="467" customFormat="1" ht="12">
      <c r="B10" s="467" t="s">
        <v>772</v>
      </c>
      <c r="C10" s="467">
        <v>2025</v>
      </c>
      <c r="D10" s="467">
        <v>2026</v>
      </c>
      <c r="E10" s="467">
        <v>2027</v>
      </c>
      <c r="F10" s="467">
        <v>2028</v>
      </c>
      <c r="G10" s="467">
        <v>2029</v>
      </c>
      <c r="H10" s="467">
        <v>2030</v>
      </c>
      <c r="I10" s="467">
        <v>2031</v>
      </c>
      <c r="J10" s="467">
        <v>2032</v>
      </c>
      <c r="K10" s="467">
        <v>2033</v>
      </c>
      <c r="L10" s="467">
        <v>2034</v>
      </c>
      <c r="M10" s="467">
        <v>2035</v>
      </c>
      <c r="N10" s="467">
        <v>2036</v>
      </c>
      <c r="O10" s="467">
        <v>2037</v>
      </c>
      <c r="P10" s="467">
        <v>2038</v>
      </c>
      <c r="Q10" s="467">
        <v>2039</v>
      </c>
      <c r="R10" s="467">
        <v>2040</v>
      </c>
      <c r="S10" s="467">
        <v>2041</v>
      </c>
      <c r="T10" s="467">
        <v>2042</v>
      </c>
      <c r="U10" s="467">
        <v>2043</v>
      </c>
      <c r="V10" s="467">
        <v>2044</v>
      </c>
      <c r="W10" s="467">
        <v>2045</v>
      </c>
      <c r="X10" s="467">
        <v>2046</v>
      </c>
      <c r="Y10" s="467">
        <v>2047</v>
      </c>
      <c r="Z10" s="467">
        <v>2048</v>
      </c>
      <c r="AA10" s="467">
        <v>2049</v>
      </c>
      <c r="AB10" s="467">
        <v>2050</v>
      </c>
      <c r="AC10" s="467" t="s">
        <v>773</v>
      </c>
    </row>
    <row r="11" spans="1:29" s="463" customFormat="1" ht="12"/>
    <row r="12" spans="1:29" s="468" customFormat="1" ht="12">
      <c r="B12" s="468" t="s">
        <v>774</v>
      </c>
    </row>
    <row r="13" spans="1:29" s="462" customFormat="1" ht="12">
      <c r="A13" s="462" t="s">
        <v>775</v>
      </c>
      <c r="B13" s="462" t="s">
        <v>776</v>
      </c>
      <c r="C13" s="462">
        <v>68.758003000000002</v>
      </c>
      <c r="D13" s="462">
        <v>53.449038999999999</v>
      </c>
      <c r="E13" s="462">
        <v>58.915813</v>
      </c>
      <c r="F13" s="462">
        <v>63</v>
      </c>
      <c r="G13" s="462">
        <v>65.622871000000004</v>
      </c>
      <c r="H13" s="462">
        <v>67.168014999999997</v>
      </c>
      <c r="I13" s="462">
        <v>67.386664999999994</v>
      </c>
      <c r="J13" s="462">
        <v>67.933907000000005</v>
      </c>
      <c r="K13" s="462">
        <v>69.538421999999997</v>
      </c>
      <c r="L13" s="462">
        <v>70.981032999999996</v>
      </c>
      <c r="M13" s="462">
        <v>71.791579999999996</v>
      </c>
      <c r="N13" s="462">
        <v>72.752601999999996</v>
      </c>
      <c r="O13" s="462">
        <v>74.037711999999999</v>
      </c>
      <c r="P13" s="462">
        <v>74.991652999999999</v>
      </c>
      <c r="Q13" s="462">
        <v>75.609627000000003</v>
      </c>
      <c r="R13" s="462">
        <v>76.019547000000003</v>
      </c>
      <c r="S13" s="462">
        <v>77.001778000000002</v>
      </c>
      <c r="T13" s="462">
        <v>77.568000999999995</v>
      </c>
      <c r="U13" s="462">
        <v>78.671997000000005</v>
      </c>
      <c r="V13" s="462">
        <v>79.776000999999994</v>
      </c>
      <c r="W13" s="462">
        <v>81.297020000000003</v>
      </c>
      <c r="X13" s="462">
        <v>82.424294000000003</v>
      </c>
      <c r="Y13" s="462">
        <v>83.510695999999996</v>
      </c>
      <c r="Z13" s="462">
        <v>84.644249000000002</v>
      </c>
      <c r="AA13" s="462">
        <v>85.527977000000007</v>
      </c>
      <c r="AB13" s="462">
        <v>86.927704000000006</v>
      </c>
      <c r="AC13" s="462">
        <v>8.9999999999999993E-3</v>
      </c>
    </row>
    <row r="14" spans="1:29" s="462" customFormat="1" ht="12">
      <c r="A14" s="462" t="s">
        <v>777</v>
      </c>
      <c r="B14" s="462" t="s">
        <v>778</v>
      </c>
      <c r="C14" s="462">
        <v>65.148003000000003</v>
      </c>
      <c r="D14" s="462">
        <v>49.887130999999997</v>
      </c>
      <c r="E14" s="462">
        <v>56.767761</v>
      </c>
      <c r="F14" s="462">
        <v>60.832802000000001</v>
      </c>
      <c r="G14" s="462">
        <v>63.428471000000002</v>
      </c>
      <c r="H14" s="462">
        <v>65.117981</v>
      </c>
      <c r="I14" s="462">
        <v>64.298636999999999</v>
      </c>
      <c r="J14" s="462">
        <v>64.974174000000005</v>
      </c>
      <c r="K14" s="462">
        <v>66.360207000000003</v>
      </c>
      <c r="L14" s="462">
        <v>67.643944000000005</v>
      </c>
      <c r="M14" s="462">
        <v>68.21875</v>
      </c>
      <c r="N14" s="462">
        <v>69.150970000000001</v>
      </c>
      <c r="O14" s="462">
        <v>70.140304999999998</v>
      </c>
      <c r="P14" s="462">
        <v>70.987114000000005</v>
      </c>
      <c r="Q14" s="462">
        <v>71.445137000000003</v>
      </c>
      <c r="R14" s="462">
        <v>72.125320000000002</v>
      </c>
      <c r="S14" s="462">
        <v>73.045188999999993</v>
      </c>
      <c r="T14" s="462">
        <v>73.418816000000007</v>
      </c>
      <c r="U14" s="462">
        <v>74.287598000000003</v>
      </c>
      <c r="V14" s="462">
        <v>75.240959000000004</v>
      </c>
      <c r="W14" s="462">
        <v>77.335464000000002</v>
      </c>
      <c r="X14" s="462">
        <v>78.545303000000004</v>
      </c>
      <c r="Y14" s="462">
        <v>79.736069000000001</v>
      </c>
      <c r="Z14" s="462">
        <v>81.018462999999997</v>
      </c>
      <c r="AA14" s="462">
        <v>82.021056999999999</v>
      </c>
      <c r="AB14" s="462">
        <v>83.599159</v>
      </c>
      <c r="AC14" s="462">
        <v>0.01</v>
      </c>
    </row>
    <row r="15" spans="1:29" s="462" customFormat="1" ht="12">
      <c r="B15" s="462" t="s">
        <v>779</v>
      </c>
      <c r="C15" s="462">
        <f>C14*(1+$I$5)</f>
        <v>67.915929290495072</v>
      </c>
      <c r="D15" s="462">
        <f t="shared" ref="D15:AB15" si="0">D14*(1+$I$5)</f>
        <v>52.006672583680952</v>
      </c>
      <c r="E15" s="462">
        <f t="shared" si="0"/>
        <v>59.179638124221917</v>
      </c>
      <c r="F15" s="462">
        <f t="shared" si="0"/>
        <v>63.417389465870308</v>
      </c>
      <c r="G15" s="462">
        <f t="shared" si="0"/>
        <v>66.123339980815956</v>
      </c>
      <c r="H15" s="462">
        <f t="shared" si="0"/>
        <v>67.884631753575036</v>
      </c>
      <c r="I15" s="462">
        <f t="shared" si="0"/>
        <v>67.030476497755586</v>
      </c>
      <c r="J15" s="462">
        <f t="shared" si="0"/>
        <v>67.734714862899537</v>
      </c>
      <c r="K15" s="462">
        <f t="shared" si="0"/>
        <v>69.179635887144784</v>
      </c>
      <c r="L15" s="462">
        <f t="shared" si="0"/>
        <v>70.517914687794942</v>
      </c>
      <c r="M15" s="462">
        <f t="shared" si="0"/>
        <v>71.117142321092501</v>
      </c>
      <c r="N15" s="462">
        <f t="shared" si="0"/>
        <v>72.088969310220392</v>
      </c>
      <c r="O15" s="462">
        <f t="shared" si="0"/>
        <v>73.120337929525761</v>
      </c>
      <c r="P15" s="462">
        <f t="shared" si="0"/>
        <v>74.003125083670071</v>
      </c>
      <c r="Q15" s="462">
        <f t="shared" si="0"/>
        <v>74.480607987964476</v>
      </c>
      <c r="R15" s="462">
        <f t="shared" si="0"/>
        <v>75.189689746504285</v>
      </c>
      <c r="S15" s="462">
        <f t="shared" si="0"/>
        <v>76.148640981901593</v>
      </c>
      <c r="T15" s="462">
        <f t="shared" si="0"/>
        <v>76.538142175253924</v>
      </c>
      <c r="U15" s="462">
        <f t="shared" si="0"/>
        <v>77.443835890544847</v>
      </c>
      <c r="V15" s="462">
        <f t="shared" si="0"/>
        <v>78.437702091851364</v>
      </c>
      <c r="W15" s="462">
        <f t="shared" si="0"/>
        <v>80.621195782035372</v>
      </c>
      <c r="X15" s="462">
        <f t="shared" si="0"/>
        <v>81.882436897544054</v>
      </c>
      <c r="Y15" s="462">
        <f t="shared" si="0"/>
        <v>83.123794663453253</v>
      </c>
      <c r="Z15" s="462">
        <f t="shared" si="0"/>
        <v>84.460673404411054</v>
      </c>
      <c r="AA15" s="462">
        <f t="shared" si="0"/>
        <v>85.505864355407269</v>
      </c>
      <c r="AB15" s="462">
        <f t="shared" si="0"/>
        <v>87.151014765392802</v>
      </c>
    </row>
    <row r="16" spans="1:29" s="567" customFormat="1" ht="12">
      <c r="B16" s="568" t="s">
        <v>780</v>
      </c>
      <c r="C16" s="569">
        <f>(D14-C14)/C14</f>
        <v>-0.23424926777878372</v>
      </c>
      <c r="D16" s="569">
        <f t="shared" ref="D16:AB16" si="1">(D14-C14)/C14</f>
        <v>-0.23424926777878372</v>
      </c>
      <c r="E16" s="569">
        <f t="shared" si="1"/>
        <v>0.13792394675893477</v>
      </c>
      <c r="F16" s="569">
        <f t="shared" si="1"/>
        <v>7.1608267234636938E-2</v>
      </c>
      <c r="G16" s="569">
        <f t="shared" si="1"/>
        <v>4.2668904187579605E-2</v>
      </c>
      <c r="H16" s="569">
        <f t="shared" si="1"/>
        <v>2.6636461093315626E-2</v>
      </c>
      <c r="I16" s="569">
        <f t="shared" si="1"/>
        <v>-1.2582453992239118E-2</v>
      </c>
      <c r="J16" s="569">
        <f t="shared" si="1"/>
        <v>1.0506241368693487E-2</v>
      </c>
      <c r="K16" s="569">
        <f t="shared" si="1"/>
        <v>2.133206033523408E-2</v>
      </c>
      <c r="L16" s="569">
        <f t="shared" si="1"/>
        <v>1.9344981850342963E-2</v>
      </c>
      <c r="M16" s="569">
        <f t="shared" si="1"/>
        <v>8.4975234442272504E-3</v>
      </c>
      <c r="N16" s="569">
        <f t="shared" si="1"/>
        <v>1.3665158039395341E-2</v>
      </c>
      <c r="O16" s="569">
        <f t="shared" si="1"/>
        <v>1.430688535533192E-2</v>
      </c>
      <c r="P16" s="569">
        <f t="shared" si="1"/>
        <v>1.2073072679110926E-2</v>
      </c>
      <c r="Q16" s="569">
        <f t="shared" si="1"/>
        <v>6.4521991977304098E-3</v>
      </c>
      <c r="R16" s="569">
        <f t="shared" si="1"/>
        <v>9.5203540585274485E-3</v>
      </c>
      <c r="S16" s="569">
        <f t="shared" si="1"/>
        <v>1.2753759706022674E-2</v>
      </c>
      <c r="T16" s="569">
        <f t="shared" si="1"/>
        <v>5.1150117497815398E-3</v>
      </c>
      <c r="U16" s="569">
        <f t="shared" si="1"/>
        <v>1.183323359505002E-2</v>
      </c>
      <c r="V16" s="569">
        <f t="shared" si="1"/>
        <v>1.2833380344320744E-2</v>
      </c>
      <c r="W16" s="569">
        <f t="shared" si="1"/>
        <v>2.7837298033375649E-2</v>
      </c>
      <c r="X16" s="569">
        <f t="shared" si="1"/>
        <v>1.5644038807344614E-2</v>
      </c>
      <c r="Y16" s="569">
        <f t="shared" si="1"/>
        <v>1.516024452792545E-2</v>
      </c>
      <c r="Z16" s="569">
        <f t="shared" si="1"/>
        <v>1.6082984978855634E-2</v>
      </c>
      <c r="AA16" s="569">
        <f t="shared" si="1"/>
        <v>1.2374882994262704E-2</v>
      </c>
      <c r="AB16" s="569">
        <f t="shared" si="1"/>
        <v>1.9240205597447997E-2</v>
      </c>
    </row>
    <row r="17" spans="1:29" s="462" customFormat="1" ht="12">
      <c r="A17" s="462" t="s">
        <v>781</v>
      </c>
      <c r="B17" s="462" t="s">
        <v>782</v>
      </c>
      <c r="C17" s="462">
        <v>64.545997999999997</v>
      </c>
      <c r="D17" s="462">
        <v>47.180660000000003</v>
      </c>
      <c r="E17" s="462">
        <v>56.648037000000002</v>
      </c>
      <c r="F17" s="462">
        <v>60.300792999999999</v>
      </c>
      <c r="G17" s="462">
        <v>62.866753000000003</v>
      </c>
      <c r="H17" s="462">
        <v>64.263465999999994</v>
      </c>
      <c r="I17" s="462">
        <v>64.546538999999996</v>
      </c>
      <c r="J17" s="462">
        <v>64.873703000000006</v>
      </c>
      <c r="K17" s="462">
        <v>66.702652</v>
      </c>
      <c r="L17" s="462">
        <v>67.659049999999993</v>
      </c>
      <c r="M17" s="462">
        <v>68.766327000000004</v>
      </c>
      <c r="N17" s="462">
        <v>69.928252999999998</v>
      </c>
      <c r="O17" s="462">
        <v>70.883178999999998</v>
      </c>
      <c r="P17" s="462">
        <v>71.923400999999998</v>
      </c>
      <c r="Q17" s="462">
        <v>72.967299999999994</v>
      </c>
      <c r="R17" s="462">
        <v>73.926642999999999</v>
      </c>
      <c r="S17" s="462">
        <v>74.887527000000006</v>
      </c>
      <c r="T17" s="462">
        <v>75.692573999999993</v>
      </c>
      <c r="U17" s="462">
        <v>76.521857999999995</v>
      </c>
      <c r="V17" s="462">
        <v>77.284767000000002</v>
      </c>
      <c r="W17" s="462">
        <v>79.096878000000004</v>
      </c>
      <c r="X17" s="462">
        <v>80.183234999999996</v>
      </c>
      <c r="Y17" s="462">
        <v>81.244857999999994</v>
      </c>
      <c r="Z17" s="462">
        <v>82.341476</v>
      </c>
      <c r="AA17" s="462">
        <v>83.323539999999994</v>
      </c>
      <c r="AB17" s="462">
        <v>84.529335000000003</v>
      </c>
      <c r="AC17" s="462">
        <v>1.0999999999999999E-2</v>
      </c>
    </row>
    <row r="18" spans="1:29" s="462" customFormat="1" ht="12">
      <c r="A18" s="462" t="s">
        <v>783</v>
      </c>
      <c r="B18" s="462" t="s">
        <v>784</v>
      </c>
      <c r="C18" s="462">
        <v>3.609998</v>
      </c>
      <c r="D18" s="462">
        <v>3.5619079999999999</v>
      </c>
      <c r="E18" s="462">
        <v>2.1480540000000001</v>
      </c>
      <c r="F18" s="462">
        <v>2.1671990000000001</v>
      </c>
      <c r="G18" s="462">
        <v>2.1943990000000002</v>
      </c>
      <c r="H18" s="462">
        <v>2.050033</v>
      </c>
      <c r="I18" s="462">
        <v>3.088028</v>
      </c>
      <c r="J18" s="462">
        <v>2.9597349999999998</v>
      </c>
      <c r="K18" s="462">
        <v>3.1782149999999998</v>
      </c>
      <c r="L18" s="462">
        <v>3.3370899999999999</v>
      </c>
      <c r="M18" s="462">
        <v>3.5728270000000002</v>
      </c>
      <c r="N18" s="462">
        <v>3.6016279999999998</v>
      </c>
      <c r="O18" s="462">
        <v>3.8974009999999999</v>
      </c>
      <c r="P18" s="462">
        <v>4.0045450000000002</v>
      </c>
      <c r="Q18" s="462">
        <v>4.1644930000000002</v>
      </c>
      <c r="R18" s="462">
        <v>3.8942320000000001</v>
      </c>
      <c r="S18" s="462">
        <v>3.9565899999999998</v>
      </c>
      <c r="T18" s="462">
        <v>4.1491829999999998</v>
      </c>
      <c r="U18" s="462">
        <v>4.384398</v>
      </c>
      <c r="V18" s="462">
        <v>4.535037</v>
      </c>
      <c r="W18" s="462">
        <v>3.9615589999999998</v>
      </c>
      <c r="X18" s="462">
        <v>3.8789959999999999</v>
      </c>
      <c r="Y18" s="462">
        <v>3.7746279999999999</v>
      </c>
      <c r="Z18" s="462">
        <v>3.625788</v>
      </c>
      <c r="AA18" s="462">
        <v>3.5069210000000002</v>
      </c>
      <c r="AB18" s="462">
        <v>3.3285450000000001</v>
      </c>
      <c r="AC18" s="462">
        <v>-3.0000000000000001E-3</v>
      </c>
    </row>
    <row r="19" spans="1:29" s="463" customFormat="1" ht="12"/>
    <row r="20" spans="1:29" s="468" customFormat="1" ht="12">
      <c r="B20" s="468" t="s">
        <v>785</v>
      </c>
    </row>
    <row r="21" spans="1:29" s="463" customFormat="1" ht="12"/>
    <row r="22" spans="1:29" s="468" customFormat="1" ht="12">
      <c r="B22" s="468" t="s">
        <v>786</v>
      </c>
    </row>
    <row r="23" spans="1:29" s="463" customFormat="1" ht="12">
      <c r="A23" s="463" t="s">
        <v>787</v>
      </c>
      <c r="B23" s="463" t="s">
        <v>788</v>
      </c>
      <c r="C23" s="463">
        <v>2.4292479999999999</v>
      </c>
      <c r="D23" s="463">
        <v>2.2704610000000001</v>
      </c>
      <c r="E23" s="463">
        <v>2.2183030000000001</v>
      </c>
      <c r="F23" s="463">
        <v>2.2342209999999998</v>
      </c>
      <c r="G23" s="463">
        <v>2.2841939999999998</v>
      </c>
      <c r="H23" s="463">
        <v>2.3843450000000002</v>
      </c>
      <c r="I23" s="463">
        <v>2.476575</v>
      </c>
      <c r="J23" s="463">
        <v>2.5692119999999998</v>
      </c>
      <c r="K23" s="463">
        <v>2.6366689999999999</v>
      </c>
      <c r="L23" s="463">
        <v>2.6960069999999998</v>
      </c>
      <c r="M23" s="463">
        <v>2.726458</v>
      </c>
      <c r="N23" s="463">
        <v>2.7640030000000002</v>
      </c>
      <c r="O23" s="463">
        <v>2.8073800000000002</v>
      </c>
      <c r="P23" s="463">
        <v>2.8214869999999999</v>
      </c>
      <c r="Q23" s="463">
        <v>2.8496250000000001</v>
      </c>
      <c r="R23" s="463">
        <v>2.8739189999999999</v>
      </c>
      <c r="S23" s="463">
        <v>2.899451</v>
      </c>
      <c r="T23" s="463">
        <v>2.911708</v>
      </c>
      <c r="U23" s="463">
        <v>2.9168150000000002</v>
      </c>
      <c r="V23" s="463">
        <v>2.922393</v>
      </c>
      <c r="W23" s="463">
        <v>2.9352830000000001</v>
      </c>
      <c r="X23" s="463">
        <v>2.9545349999999999</v>
      </c>
      <c r="Y23" s="463">
        <v>2.965322</v>
      </c>
      <c r="Z23" s="463">
        <v>2.9715910000000001</v>
      </c>
      <c r="AA23" s="463">
        <v>2.974199</v>
      </c>
      <c r="AB23" s="463">
        <v>2.9823339999999998</v>
      </c>
      <c r="AC23" s="463">
        <v>8.0000000000000002E-3</v>
      </c>
    </row>
    <row r="24" spans="1:29" s="463" customFormat="1" ht="12">
      <c r="A24" s="463" t="s">
        <v>789</v>
      </c>
      <c r="B24" s="463" t="s">
        <v>790</v>
      </c>
      <c r="C24" s="463">
        <v>3.6159189999999999</v>
      </c>
      <c r="D24" s="463">
        <v>3.2787540000000002</v>
      </c>
      <c r="E24" s="463">
        <v>3.4196900000000001</v>
      </c>
      <c r="F24" s="463">
        <v>3.5084490000000002</v>
      </c>
      <c r="G24" s="463">
        <v>3.575761</v>
      </c>
      <c r="H24" s="463">
        <v>3.6676820000000001</v>
      </c>
      <c r="I24" s="463">
        <v>3.6557119999999999</v>
      </c>
      <c r="J24" s="463">
        <v>3.6675239999999998</v>
      </c>
      <c r="K24" s="463">
        <v>3.719868</v>
      </c>
      <c r="L24" s="463">
        <v>3.7692589999999999</v>
      </c>
      <c r="M24" s="463">
        <v>3.7802280000000001</v>
      </c>
      <c r="N24" s="463">
        <v>3.8116500000000002</v>
      </c>
      <c r="O24" s="463">
        <v>3.8715579999999998</v>
      </c>
      <c r="P24" s="463">
        <v>3.9031159999999998</v>
      </c>
      <c r="Q24" s="463">
        <v>3.9481830000000002</v>
      </c>
      <c r="R24" s="463">
        <v>3.9978959999999999</v>
      </c>
      <c r="S24" s="463">
        <v>4.0411659999999996</v>
      </c>
      <c r="T24" s="463">
        <v>4.0551979999999999</v>
      </c>
      <c r="U24" s="463">
        <v>4.0746969999999996</v>
      </c>
      <c r="V24" s="463">
        <v>4.0981240000000003</v>
      </c>
      <c r="W24" s="463">
        <v>4.1470479999999998</v>
      </c>
      <c r="X24" s="463">
        <v>4.1912830000000003</v>
      </c>
      <c r="Y24" s="463">
        <v>4.2230040000000004</v>
      </c>
      <c r="Z24" s="463">
        <v>4.2542020000000003</v>
      </c>
      <c r="AA24" s="463">
        <v>4.2785169999999999</v>
      </c>
      <c r="AB24" s="463">
        <v>4.3068650000000002</v>
      </c>
      <c r="AC24" s="463">
        <v>7.0000000000000001E-3</v>
      </c>
    </row>
    <row r="25" spans="1:29" s="463" customFormat="1" ht="12"/>
    <row r="26" spans="1:29" s="468" customFormat="1" ht="12">
      <c r="B26" s="468" t="s">
        <v>791</v>
      </c>
    </row>
    <row r="27" spans="1:29" s="463" customFormat="1" ht="12">
      <c r="A27" s="463" t="s">
        <v>792</v>
      </c>
      <c r="B27" s="463" t="s">
        <v>790</v>
      </c>
      <c r="C27" s="463">
        <v>3.6317689999999998</v>
      </c>
      <c r="D27" s="463">
        <v>3.2929529999999998</v>
      </c>
      <c r="E27" s="463">
        <v>3.2722440000000002</v>
      </c>
      <c r="F27" s="463">
        <v>3.197117</v>
      </c>
      <c r="G27" s="463">
        <v>3.1003289999999999</v>
      </c>
      <c r="H27" s="463">
        <v>3.0181269999999998</v>
      </c>
      <c r="I27" s="463">
        <v>2.8427190000000002</v>
      </c>
      <c r="J27" s="463">
        <v>2.8486129999999998</v>
      </c>
      <c r="K27" s="463">
        <v>2.8967149999999999</v>
      </c>
      <c r="L27" s="463">
        <v>3.0019550000000002</v>
      </c>
      <c r="M27" s="463">
        <v>3.0115460000000001</v>
      </c>
      <c r="N27" s="463">
        <v>3.0408789999999999</v>
      </c>
      <c r="O27" s="463">
        <v>3.1001460000000001</v>
      </c>
      <c r="P27" s="463">
        <v>3.07972</v>
      </c>
      <c r="Q27" s="463">
        <v>3.1238060000000001</v>
      </c>
      <c r="R27" s="463">
        <v>3.1710750000000001</v>
      </c>
      <c r="S27" s="463">
        <v>3.2119239999999998</v>
      </c>
      <c r="T27" s="463">
        <v>3.2258140000000002</v>
      </c>
      <c r="U27" s="463">
        <v>3.2450079999999999</v>
      </c>
      <c r="V27" s="463">
        <v>3.2676959999999999</v>
      </c>
      <c r="W27" s="463">
        <v>3.317151</v>
      </c>
      <c r="X27" s="463">
        <v>3.3603779999999999</v>
      </c>
      <c r="Y27" s="463">
        <v>3.3912330000000002</v>
      </c>
      <c r="Z27" s="463">
        <v>3.4230550000000002</v>
      </c>
      <c r="AA27" s="463">
        <v>3.4474010000000002</v>
      </c>
      <c r="AB27" s="463">
        <v>3.4752390000000002</v>
      </c>
      <c r="AC27" s="463">
        <v>-2E-3</v>
      </c>
    </row>
    <row r="28" spans="1:29" s="463" customFormat="1" ht="12">
      <c r="A28" s="463" t="s">
        <v>793</v>
      </c>
      <c r="B28" s="463" t="s">
        <v>794</v>
      </c>
      <c r="C28" s="463">
        <v>1.1206849999999999</v>
      </c>
      <c r="D28" s="463">
        <v>0.85592900000000005</v>
      </c>
      <c r="E28" s="463">
        <v>1.0767610000000001</v>
      </c>
      <c r="F28" s="463">
        <v>1.242858</v>
      </c>
      <c r="G28" s="463">
        <v>1.390838</v>
      </c>
      <c r="H28" s="463">
        <v>1.5124439999999999</v>
      </c>
      <c r="I28" s="463">
        <v>1.5882430000000001</v>
      </c>
      <c r="J28" s="463">
        <v>1.605594</v>
      </c>
      <c r="K28" s="463">
        <v>1.6508769999999999</v>
      </c>
      <c r="L28" s="463">
        <v>1.700869</v>
      </c>
      <c r="M28" s="463">
        <v>1.7187060000000001</v>
      </c>
      <c r="N28" s="463">
        <v>1.738019</v>
      </c>
      <c r="O28" s="463">
        <v>1.7486060000000001</v>
      </c>
      <c r="P28" s="463">
        <v>1.7790570000000001</v>
      </c>
      <c r="Q28" s="463">
        <v>1.813812</v>
      </c>
      <c r="R28" s="463">
        <v>1.8452789999999999</v>
      </c>
      <c r="S28" s="463">
        <v>1.887167</v>
      </c>
      <c r="T28" s="463">
        <v>1.906129</v>
      </c>
      <c r="U28" s="463">
        <v>1.9359170000000001</v>
      </c>
      <c r="V28" s="463">
        <v>1.962018</v>
      </c>
      <c r="W28" s="463">
        <v>1.990073</v>
      </c>
      <c r="X28" s="463">
        <v>2.017004</v>
      </c>
      <c r="Y28" s="463">
        <v>2.046055</v>
      </c>
      <c r="Z28" s="463">
        <v>2.0795560000000002</v>
      </c>
      <c r="AA28" s="463">
        <v>2.1142240000000001</v>
      </c>
      <c r="AB28" s="463">
        <v>2.1515840000000002</v>
      </c>
      <c r="AC28" s="463">
        <v>2.5999999999999999E-2</v>
      </c>
    </row>
    <row r="29" spans="1:29" s="462" customFormat="1" ht="12">
      <c r="A29" s="462" t="s">
        <v>795</v>
      </c>
      <c r="B29" s="462" t="s">
        <v>796</v>
      </c>
      <c r="C29" s="462">
        <v>47.068752000000003</v>
      </c>
      <c r="D29" s="462">
        <v>35.949027999999998</v>
      </c>
      <c r="E29" s="462">
        <v>45.223979999999997</v>
      </c>
      <c r="F29" s="462">
        <v>52.200031000000003</v>
      </c>
      <c r="G29" s="462">
        <v>58.415188000000001</v>
      </c>
      <c r="H29" s="462">
        <v>63.522655</v>
      </c>
      <c r="I29" s="462">
        <v>66.706222999999994</v>
      </c>
      <c r="J29" s="462">
        <v>67.434937000000005</v>
      </c>
      <c r="K29" s="462">
        <v>69.336815000000001</v>
      </c>
      <c r="L29" s="462">
        <v>71.436485000000005</v>
      </c>
      <c r="M29" s="462">
        <v>72.185637999999997</v>
      </c>
      <c r="N29" s="462">
        <v>72.996810999999994</v>
      </c>
      <c r="O29" s="462">
        <v>73.441436999999993</v>
      </c>
      <c r="P29" s="462">
        <v>74.720398000000003</v>
      </c>
      <c r="Q29" s="462">
        <v>76.180092000000002</v>
      </c>
      <c r="R29" s="462">
        <v>77.501732000000004</v>
      </c>
      <c r="S29" s="462">
        <v>79.261009000000001</v>
      </c>
      <c r="T29" s="462">
        <v>80.057411000000002</v>
      </c>
      <c r="U29" s="462">
        <v>81.308525000000003</v>
      </c>
      <c r="V29" s="462">
        <v>82.404762000000005</v>
      </c>
      <c r="W29" s="462">
        <v>83.583076000000005</v>
      </c>
      <c r="X29" s="462">
        <v>84.714149000000006</v>
      </c>
      <c r="Y29" s="462">
        <v>85.934287999999995</v>
      </c>
      <c r="Z29" s="462">
        <v>87.341376999999994</v>
      </c>
      <c r="AA29" s="462">
        <v>88.797432000000001</v>
      </c>
      <c r="AB29" s="462">
        <v>90.366523999999998</v>
      </c>
      <c r="AC29" s="462">
        <v>2.5999999999999999E-2</v>
      </c>
    </row>
    <row r="30" spans="1:29" s="463" customFormat="1" ht="12"/>
    <row r="31" spans="1:29" s="468" customFormat="1" ht="12">
      <c r="B31" s="468" t="s">
        <v>797</v>
      </c>
    </row>
    <row r="32" spans="1:29" s="463" customFormat="1" ht="12">
      <c r="A32" s="463" t="s">
        <v>798</v>
      </c>
      <c r="B32" s="463" t="s">
        <v>788</v>
      </c>
      <c r="C32" s="463">
        <v>1.1708860000000001</v>
      </c>
      <c r="D32" s="463">
        <v>1.03034</v>
      </c>
      <c r="E32" s="463">
        <v>1.0443290000000001</v>
      </c>
      <c r="F32" s="463">
        <v>1.103774</v>
      </c>
      <c r="G32" s="463">
        <v>1.1698109999999999</v>
      </c>
      <c r="H32" s="463">
        <v>1.28105</v>
      </c>
      <c r="I32" s="463">
        <v>1.3518859999999999</v>
      </c>
      <c r="J32" s="463">
        <v>1.422018</v>
      </c>
      <c r="K32" s="463">
        <v>1.4559359999999999</v>
      </c>
      <c r="L32" s="463">
        <v>1.461562</v>
      </c>
      <c r="M32" s="463">
        <v>1.4749129999999999</v>
      </c>
      <c r="N32" s="463">
        <v>1.506167</v>
      </c>
      <c r="O32" s="463">
        <v>1.543785</v>
      </c>
      <c r="P32" s="463">
        <v>1.567723</v>
      </c>
      <c r="Q32" s="463">
        <v>1.583469</v>
      </c>
      <c r="R32" s="463">
        <v>1.598592</v>
      </c>
      <c r="S32" s="463">
        <v>1.6186179999999999</v>
      </c>
      <c r="T32" s="463">
        <v>1.6193329999999999</v>
      </c>
      <c r="U32" s="463">
        <v>1.6168020000000001</v>
      </c>
      <c r="V32" s="463">
        <v>1.6201669999999999</v>
      </c>
      <c r="W32" s="463">
        <v>1.6349070000000001</v>
      </c>
      <c r="X32" s="463">
        <v>1.6552249999999999</v>
      </c>
      <c r="Y32" s="463">
        <v>1.659068</v>
      </c>
      <c r="Z32" s="463">
        <v>1.6600470000000001</v>
      </c>
      <c r="AA32" s="463">
        <v>1.658855</v>
      </c>
      <c r="AB32" s="463">
        <v>1.6682900000000001</v>
      </c>
      <c r="AC32" s="463">
        <v>1.4E-2</v>
      </c>
    </row>
    <row r="33" spans="1:29" s="463" customFormat="1" ht="12">
      <c r="A33" s="463" t="s">
        <v>799</v>
      </c>
      <c r="B33" s="463" t="s">
        <v>790</v>
      </c>
      <c r="C33" s="463">
        <v>3.6156839999999999</v>
      </c>
      <c r="D33" s="463">
        <v>3.277876</v>
      </c>
      <c r="E33" s="463">
        <v>3.2524190000000002</v>
      </c>
      <c r="F33" s="463">
        <v>3.170652</v>
      </c>
      <c r="G33" s="463">
        <v>3.0672139999999999</v>
      </c>
      <c r="H33" s="463">
        <v>2.9857610000000001</v>
      </c>
      <c r="I33" s="463">
        <v>2.8034750000000002</v>
      </c>
      <c r="J33" s="463">
        <v>2.8076639999999999</v>
      </c>
      <c r="K33" s="463">
        <v>2.8589340000000001</v>
      </c>
      <c r="L33" s="463">
        <v>2.9104589999999999</v>
      </c>
      <c r="M33" s="463">
        <v>2.9218280000000001</v>
      </c>
      <c r="N33" s="463">
        <v>2.9557229999999999</v>
      </c>
      <c r="O33" s="463">
        <v>3.0171399999999999</v>
      </c>
      <c r="P33" s="463">
        <v>3.049852</v>
      </c>
      <c r="Q33" s="463">
        <v>3.0944989999999999</v>
      </c>
      <c r="R33" s="463">
        <v>3.1431580000000001</v>
      </c>
      <c r="S33" s="463">
        <v>3.1861410000000001</v>
      </c>
      <c r="T33" s="463">
        <v>3.1993879999999999</v>
      </c>
      <c r="U33" s="463">
        <v>3.218264</v>
      </c>
      <c r="V33" s="463">
        <v>3.242391</v>
      </c>
      <c r="W33" s="463">
        <v>3.2923610000000001</v>
      </c>
      <c r="X33" s="463">
        <v>3.3366630000000002</v>
      </c>
      <c r="Y33" s="463">
        <v>3.3683350000000001</v>
      </c>
      <c r="Z33" s="463">
        <v>3.400363</v>
      </c>
      <c r="AA33" s="463">
        <v>3.4247290000000001</v>
      </c>
      <c r="AB33" s="463">
        <v>3.4530080000000001</v>
      </c>
      <c r="AC33" s="463">
        <v>-2E-3</v>
      </c>
    </row>
    <row r="34" spans="1:29" s="463" customFormat="1" ht="12">
      <c r="A34" s="463" t="s">
        <v>800</v>
      </c>
      <c r="B34" s="463" t="s">
        <v>794</v>
      </c>
      <c r="C34" s="463">
        <v>1.2964059999999999</v>
      </c>
      <c r="D34" s="463">
        <v>1.0055590000000001</v>
      </c>
      <c r="E34" s="463">
        <v>1.2713220000000001</v>
      </c>
      <c r="F34" s="463">
        <v>1.469803</v>
      </c>
      <c r="G34" s="463">
        <v>1.6506730000000001</v>
      </c>
      <c r="H34" s="463">
        <v>1.806832</v>
      </c>
      <c r="I34" s="463">
        <v>1.9246799999999999</v>
      </c>
      <c r="J34" s="463">
        <v>1.9387920000000001</v>
      </c>
      <c r="K34" s="463">
        <v>1.9867520000000001</v>
      </c>
      <c r="L34" s="463">
        <v>2.033407</v>
      </c>
      <c r="M34" s="463">
        <v>2.0563910000000001</v>
      </c>
      <c r="N34" s="463">
        <v>2.0806230000000001</v>
      </c>
      <c r="O34" s="463">
        <v>2.097</v>
      </c>
      <c r="P34" s="463">
        <v>2.126074</v>
      </c>
      <c r="Q34" s="463">
        <v>2.1602220000000001</v>
      </c>
      <c r="R34" s="463">
        <v>2.1939280000000001</v>
      </c>
      <c r="S34" s="463">
        <v>2.2358579999999999</v>
      </c>
      <c r="T34" s="463">
        <v>2.2561770000000001</v>
      </c>
      <c r="U34" s="463">
        <v>2.2851940000000002</v>
      </c>
      <c r="V34" s="463">
        <v>2.310845</v>
      </c>
      <c r="W34" s="463">
        <v>2.3395890000000001</v>
      </c>
      <c r="X34" s="463">
        <v>2.366533</v>
      </c>
      <c r="Y34" s="463">
        <v>2.396261</v>
      </c>
      <c r="Z34" s="463">
        <v>2.427295</v>
      </c>
      <c r="AA34" s="463">
        <v>2.4568639999999999</v>
      </c>
      <c r="AB34" s="463">
        <v>2.4888979999999998</v>
      </c>
      <c r="AC34" s="463">
        <v>2.5999999999999999E-2</v>
      </c>
    </row>
    <row r="35" spans="1:29" s="462" customFormat="1" ht="12">
      <c r="A35" s="462" t="s">
        <v>801</v>
      </c>
      <c r="B35" s="462" t="s">
        <v>796</v>
      </c>
      <c r="C35" s="462">
        <v>54.449055000000001</v>
      </c>
      <c r="D35" s="462">
        <v>42.233479000000003</v>
      </c>
      <c r="E35" s="462">
        <v>53.395535000000002</v>
      </c>
      <c r="F35" s="462">
        <v>61.731720000000003</v>
      </c>
      <c r="G35" s="462">
        <v>69.328238999999996</v>
      </c>
      <c r="H35" s="462">
        <v>75.886932000000002</v>
      </c>
      <c r="I35" s="462">
        <v>80.836571000000006</v>
      </c>
      <c r="J35" s="462">
        <v>81.429276000000002</v>
      </c>
      <c r="K35" s="462">
        <v>83.443565000000007</v>
      </c>
      <c r="L35" s="462">
        <v>85.403091000000003</v>
      </c>
      <c r="M35" s="462">
        <v>86.368438999999995</v>
      </c>
      <c r="N35" s="462">
        <v>87.386154000000005</v>
      </c>
      <c r="O35" s="462">
        <v>88.073997000000006</v>
      </c>
      <c r="P35" s="462">
        <v>89.295113000000001</v>
      </c>
      <c r="Q35" s="462">
        <v>90.729316999999995</v>
      </c>
      <c r="R35" s="462">
        <v>92.144988999999995</v>
      </c>
      <c r="S35" s="462">
        <v>93.906036</v>
      </c>
      <c r="T35" s="462">
        <v>94.759422000000001</v>
      </c>
      <c r="U35" s="462">
        <v>95.978133999999997</v>
      </c>
      <c r="V35" s="462">
        <v>97.055473000000006</v>
      </c>
      <c r="W35" s="462">
        <v>98.262741000000005</v>
      </c>
      <c r="X35" s="462">
        <v>99.394394000000005</v>
      </c>
      <c r="Y35" s="462">
        <v>100.64297500000001</v>
      </c>
      <c r="Z35" s="462">
        <v>101.946388</v>
      </c>
      <c r="AA35" s="462">
        <v>103.188293</v>
      </c>
      <c r="AB35" s="462">
        <v>104.533699</v>
      </c>
      <c r="AC35" s="462">
        <v>2.5999999999999999E-2</v>
      </c>
    </row>
    <row r="36" spans="1:29" s="463" customFormat="1" ht="12"/>
    <row r="37" spans="1:29" s="468" customFormat="1" ht="12">
      <c r="B37" s="468" t="s">
        <v>802</v>
      </c>
    </row>
    <row r="38" spans="1:29" s="463" customFormat="1" ht="12">
      <c r="A38" s="463" t="s">
        <v>803</v>
      </c>
      <c r="B38" s="463" t="s">
        <v>788</v>
      </c>
      <c r="C38" s="463">
        <v>1.6671959999999999</v>
      </c>
      <c r="D38" s="463">
        <v>1.531714</v>
      </c>
      <c r="E38" s="463">
        <v>1.5564469999999999</v>
      </c>
      <c r="F38" s="463">
        <v>1.6157060000000001</v>
      </c>
      <c r="G38" s="463">
        <v>1.675225</v>
      </c>
      <c r="H38" s="463">
        <v>1.774772</v>
      </c>
      <c r="I38" s="463">
        <v>1.8306370000000001</v>
      </c>
      <c r="J38" s="463">
        <v>1.8874960000000001</v>
      </c>
      <c r="K38" s="463">
        <v>1.9117519999999999</v>
      </c>
      <c r="L38" s="463">
        <v>1.933535</v>
      </c>
      <c r="M38" s="463">
        <v>1.9445490000000001</v>
      </c>
      <c r="N38" s="463">
        <v>1.970928</v>
      </c>
      <c r="O38" s="463">
        <v>2.001144</v>
      </c>
      <c r="P38" s="463">
        <v>1.9990810000000001</v>
      </c>
      <c r="Q38" s="463">
        <v>2.0106000000000002</v>
      </c>
      <c r="R38" s="463">
        <v>2.0222169999999999</v>
      </c>
      <c r="S38" s="463">
        <v>2.0380980000000002</v>
      </c>
      <c r="T38" s="463">
        <v>2.037245</v>
      </c>
      <c r="U38" s="463">
        <v>2.0349140000000001</v>
      </c>
      <c r="V38" s="463">
        <v>2.0379710000000002</v>
      </c>
      <c r="W38" s="463">
        <v>2.0502850000000001</v>
      </c>
      <c r="X38" s="463">
        <v>2.066424</v>
      </c>
      <c r="Y38" s="463">
        <v>2.0681919999999998</v>
      </c>
      <c r="Z38" s="463">
        <v>2.0685980000000002</v>
      </c>
      <c r="AA38" s="463">
        <v>2.0674920000000001</v>
      </c>
      <c r="AB38" s="463">
        <v>2.075485</v>
      </c>
      <c r="AC38" s="463">
        <v>8.9999999999999993E-3</v>
      </c>
    </row>
    <row r="39" spans="1:29" s="463" customFormat="1" ht="12">
      <c r="A39" s="463" t="s">
        <v>804</v>
      </c>
      <c r="B39" s="463" t="s">
        <v>805</v>
      </c>
      <c r="C39" s="463">
        <v>2.908995</v>
      </c>
      <c r="D39" s="463">
        <v>2.8882379999999999</v>
      </c>
      <c r="E39" s="463">
        <v>2.7356820000000002</v>
      </c>
      <c r="F39" s="463">
        <v>2.6851069999999999</v>
      </c>
      <c r="G39" s="463">
        <v>2.6662720000000002</v>
      </c>
      <c r="H39" s="463">
        <v>2.6146289999999999</v>
      </c>
      <c r="I39" s="463">
        <v>2.5618949999999998</v>
      </c>
      <c r="J39" s="463">
        <v>2.5657049999999999</v>
      </c>
      <c r="K39" s="463">
        <v>2.5577589999999999</v>
      </c>
      <c r="L39" s="463">
        <v>2.6116969999999999</v>
      </c>
      <c r="M39" s="463">
        <v>2.5966580000000001</v>
      </c>
      <c r="N39" s="463">
        <v>2.575313</v>
      </c>
      <c r="O39" s="463">
        <v>2.5061119999999999</v>
      </c>
      <c r="P39" s="463">
        <v>2.4460899999999999</v>
      </c>
      <c r="Q39" s="463">
        <v>2.3836789999999999</v>
      </c>
      <c r="R39" s="463">
        <v>2.3046690000000001</v>
      </c>
      <c r="S39" s="463">
        <v>2.2874119999999998</v>
      </c>
      <c r="T39" s="463">
        <v>2.2660110000000002</v>
      </c>
      <c r="U39" s="463">
        <v>2.2741150000000001</v>
      </c>
      <c r="V39" s="463">
        <v>2.2935379999999999</v>
      </c>
      <c r="W39" s="463">
        <v>2.3151299999999999</v>
      </c>
      <c r="X39" s="463">
        <v>2.2902680000000002</v>
      </c>
      <c r="Y39" s="463">
        <v>2.2934580000000002</v>
      </c>
      <c r="Z39" s="463">
        <v>2.2921670000000001</v>
      </c>
      <c r="AA39" s="463">
        <v>2.2951519999999999</v>
      </c>
      <c r="AB39" s="463">
        <v>2.325536</v>
      </c>
      <c r="AC39" s="463">
        <v>-8.9999999999999993E-3</v>
      </c>
    </row>
    <row r="40" spans="1:29" s="463" customFormat="1" ht="12">
      <c r="A40" s="463" t="s">
        <v>806</v>
      </c>
      <c r="B40" s="463" t="s">
        <v>807</v>
      </c>
      <c r="C40" s="463">
        <v>1.6998960000000001</v>
      </c>
      <c r="D40" s="463">
        <v>1.6998960000000001</v>
      </c>
      <c r="E40" s="463">
        <v>1.6908350000000001</v>
      </c>
      <c r="F40" s="463">
        <v>1.685613</v>
      </c>
      <c r="G40" s="463">
        <v>1.669082</v>
      </c>
      <c r="H40" s="463">
        <v>1.6725369999999999</v>
      </c>
      <c r="I40" s="463">
        <v>1.6630309999999999</v>
      </c>
      <c r="J40" s="463">
        <v>1.634693</v>
      </c>
      <c r="K40" s="463">
        <v>1.5763860000000001</v>
      </c>
      <c r="L40" s="463">
        <v>1.560182</v>
      </c>
      <c r="M40" s="463">
        <v>1.5604020000000001</v>
      </c>
      <c r="N40" s="463">
        <v>1.4972129999999999</v>
      </c>
      <c r="O40" s="463">
        <v>1.495474</v>
      </c>
      <c r="P40" s="463">
        <v>1.478051</v>
      </c>
      <c r="Q40" s="463">
        <v>1.4533990000000001</v>
      </c>
      <c r="R40" s="463">
        <v>1.430374</v>
      </c>
      <c r="S40" s="463">
        <v>1.4043680000000001</v>
      </c>
      <c r="T40" s="463">
        <v>1.3861030000000001</v>
      </c>
      <c r="U40" s="463">
        <v>1.3709009999999999</v>
      </c>
      <c r="V40" s="463">
        <v>1.353847</v>
      </c>
      <c r="W40" s="463">
        <v>1.3370500000000001</v>
      </c>
      <c r="X40" s="463">
        <v>1.3176490000000001</v>
      </c>
      <c r="Y40" s="463">
        <v>1.3092189999999999</v>
      </c>
      <c r="Z40" s="463">
        <v>1.301736</v>
      </c>
      <c r="AA40" s="463">
        <v>1.3035209999999999</v>
      </c>
      <c r="AB40" s="463">
        <v>1.2881560000000001</v>
      </c>
      <c r="AC40" s="463">
        <v>-1.0999999999999999E-2</v>
      </c>
    </row>
    <row r="41" spans="1:29" s="463" customFormat="1" ht="12">
      <c r="A41" s="463" t="s">
        <v>808</v>
      </c>
      <c r="B41" s="463" t="s">
        <v>809</v>
      </c>
      <c r="C41" s="463">
        <v>3.1807780000000001</v>
      </c>
      <c r="D41" s="463">
        <v>2.983873</v>
      </c>
      <c r="E41" s="463">
        <v>2.8269839999999999</v>
      </c>
      <c r="F41" s="463">
        <v>2.7603089999999999</v>
      </c>
      <c r="G41" s="463">
        <v>2.744669</v>
      </c>
      <c r="H41" s="463">
        <v>2.774238</v>
      </c>
      <c r="I41" s="463">
        <v>2.7222580000000001</v>
      </c>
      <c r="J41" s="463">
        <v>2.7159119999999999</v>
      </c>
      <c r="K41" s="463">
        <v>2.7079710000000001</v>
      </c>
      <c r="L41" s="463">
        <v>2.776081</v>
      </c>
      <c r="M41" s="463">
        <v>2.7478229999999999</v>
      </c>
      <c r="N41" s="463">
        <v>2.7285629999999998</v>
      </c>
      <c r="O41" s="463">
        <v>2.6419630000000001</v>
      </c>
      <c r="P41" s="463">
        <v>2.5634980000000001</v>
      </c>
      <c r="Q41" s="463">
        <v>2.4901230000000001</v>
      </c>
      <c r="R41" s="463">
        <v>2.4232849999999999</v>
      </c>
      <c r="S41" s="463">
        <v>2.4102399999999999</v>
      </c>
      <c r="T41" s="463">
        <v>2.395057</v>
      </c>
      <c r="U41" s="463">
        <v>2.389335</v>
      </c>
      <c r="V41" s="463">
        <v>2.4034140000000002</v>
      </c>
      <c r="W41" s="463">
        <v>2.4186939999999999</v>
      </c>
      <c r="X41" s="463">
        <v>2.391149</v>
      </c>
      <c r="Y41" s="463">
        <v>2.3906999999999998</v>
      </c>
      <c r="Z41" s="463">
        <v>2.3844449999999999</v>
      </c>
      <c r="AA41" s="463">
        <v>2.377926</v>
      </c>
      <c r="AB41" s="463">
        <v>2.4134660000000001</v>
      </c>
      <c r="AC41" s="463">
        <v>-1.0999999999999999E-2</v>
      </c>
    </row>
    <row r="42" spans="1:29" s="463" customFormat="1" ht="12">
      <c r="A42" s="463" t="s">
        <v>810</v>
      </c>
      <c r="B42" s="463" t="s">
        <v>811</v>
      </c>
      <c r="C42" s="463">
        <v>2.192939</v>
      </c>
      <c r="D42" s="463">
        <v>1.955759</v>
      </c>
      <c r="E42" s="463">
        <v>2.0929060000000002</v>
      </c>
      <c r="F42" s="463">
        <v>2.165451</v>
      </c>
      <c r="G42" s="463">
        <v>2.2154739999999999</v>
      </c>
      <c r="H42" s="463">
        <v>2.2343850000000001</v>
      </c>
      <c r="I42" s="463">
        <v>2.2112729999999998</v>
      </c>
      <c r="J42" s="463">
        <v>2.219878</v>
      </c>
      <c r="K42" s="463">
        <v>2.2725710000000001</v>
      </c>
      <c r="L42" s="463">
        <v>2.3407939999999998</v>
      </c>
      <c r="M42" s="463">
        <v>2.3600080000000001</v>
      </c>
      <c r="N42" s="463">
        <v>2.3897810000000002</v>
      </c>
      <c r="O42" s="463">
        <v>2.4655420000000001</v>
      </c>
      <c r="P42" s="463">
        <v>2.4982129999999998</v>
      </c>
      <c r="Q42" s="463">
        <v>2.5464880000000001</v>
      </c>
      <c r="R42" s="463">
        <v>2.593251</v>
      </c>
      <c r="S42" s="463">
        <v>2.6367229999999999</v>
      </c>
      <c r="T42" s="463">
        <v>2.6559309999999998</v>
      </c>
      <c r="U42" s="463">
        <v>2.685368</v>
      </c>
      <c r="V42" s="463">
        <v>2.715398</v>
      </c>
      <c r="W42" s="463">
        <v>2.7730830000000002</v>
      </c>
      <c r="X42" s="463">
        <v>2.8184800000000001</v>
      </c>
      <c r="Y42" s="463">
        <v>2.8553660000000001</v>
      </c>
      <c r="Z42" s="463">
        <v>2.8968099999999999</v>
      </c>
      <c r="AA42" s="463">
        <v>2.932131</v>
      </c>
      <c r="AB42" s="463">
        <v>2.96421</v>
      </c>
      <c r="AC42" s="463">
        <v>1.2E-2</v>
      </c>
    </row>
    <row r="43" spans="1:29" s="463" customFormat="1" ht="12">
      <c r="A43" s="463" t="s">
        <v>812</v>
      </c>
      <c r="B43" s="463" t="s">
        <v>813</v>
      </c>
      <c r="C43" s="463">
        <v>3.650496</v>
      </c>
      <c r="D43" s="463">
        <v>3.4043679999999998</v>
      </c>
      <c r="E43" s="463">
        <v>3.4694600000000002</v>
      </c>
      <c r="F43" s="463">
        <v>3.4988429999999999</v>
      </c>
      <c r="G43" s="463">
        <v>3.4919570000000002</v>
      </c>
      <c r="H43" s="463">
        <v>3.5307979999999999</v>
      </c>
      <c r="I43" s="463">
        <v>3.4375969999999998</v>
      </c>
      <c r="J43" s="463">
        <v>3.451101</v>
      </c>
      <c r="K43" s="463">
        <v>3.4951629999999998</v>
      </c>
      <c r="L43" s="463">
        <v>3.6242239999999999</v>
      </c>
      <c r="M43" s="463">
        <v>3.6293980000000001</v>
      </c>
      <c r="N43" s="463">
        <v>3.6726030000000001</v>
      </c>
      <c r="O43" s="463">
        <v>3.7282169999999999</v>
      </c>
      <c r="P43" s="463">
        <v>3.6719930000000001</v>
      </c>
      <c r="Q43" s="463">
        <v>3.7123300000000001</v>
      </c>
      <c r="R43" s="463">
        <v>3.7801100000000001</v>
      </c>
      <c r="S43" s="463">
        <v>3.825755</v>
      </c>
      <c r="T43" s="463">
        <v>3.834918</v>
      </c>
      <c r="U43" s="463">
        <v>3.8604059999999998</v>
      </c>
      <c r="V43" s="463">
        <v>3.887079</v>
      </c>
      <c r="W43" s="463">
        <v>3.9274840000000002</v>
      </c>
      <c r="X43" s="463">
        <v>3.9742130000000002</v>
      </c>
      <c r="Y43" s="463">
        <v>4.0021620000000002</v>
      </c>
      <c r="Z43" s="463">
        <v>4.0353310000000002</v>
      </c>
      <c r="AA43" s="463">
        <v>4.0473530000000002</v>
      </c>
      <c r="AB43" s="463">
        <v>4.0706810000000004</v>
      </c>
      <c r="AC43" s="463">
        <v>4.0000000000000001E-3</v>
      </c>
    </row>
    <row r="44" spans="1:29" s="463" customFormat="1" ht="12">
      <c r="A44" s="463" t="s">
        <v>814</v>
      </c>
      <c r="B44" s="463" t="s">
        <v>794</v>
      </c>
      <c r="C44" s="463">
        <v>1.721543</v>
      </c>
      <c r="D44" s="463">
        <v>1.3368819999999999</v>
      </c>
      <c r="E44" s="463">
        <v>1.5131859999999999</v>
      </c>
      <c r="F44" s="463">
        <v>1.584713</v>
      </c>
      <c r="G44" s="463">
        <v>1.637486</v>
      </c>
      <c r="H44" s="463">
        <v>1.677511</v>
      </c>
      <c r="I44" s="463">
        <v>1.6703779999999999</v>
      </c>
      <c r="J44" s="463">
        <v>1.6827430000000001</v>
      </c>
      <c r="K44" s="463">
        <v>1.714836</v>
      </c>
      <c r="L44" s="463">
        <v>1.7605690000000001</v>
      </c>
      <c r="M44" s="463">
        <v>1.774378</v>
      </c>
      <c r="N44" s="463">
        <v>1.7890189999999999</v>
      </c>
      <c r="O44" s="463">
        <v>1.805903</v>
      </c>
      <c r="P44" s="463">
        <v>1.8111170000000001</v>
      </c>
      <c r="Q44" s="463">
        <v>1.83009</v>
      </c>
      <c r="R44" s="463">
        <v>1.8547180000000001</v>
      </c>
      <c r="S44" s="463">
        <v>1.8855390000000001</v>
      </c>
      <c r="T44" s="463">
        <v>1.9000319999999999</v>
      </c>
      <c r="U44" s="463">
        <v>1.921235</v>
      </c>
      <c r="V44" s="463">
        <v>1.936156</v>
      </c>
      <c r="W44" s="463">
        <v>1.95668</v>
      </c>
      <c r="X44" s="463">
        <v>1.977833</v>
      </c>
      <c r="Y44" s="463">
        <v>1.9992160000000001</v>
      </c>
      <c r="Z44" s="463">
        <v>2.0231949999999999</v>
      </c>
      <c r="AA44" s="463">
        <v>2.0450910000000002</v>
      </c>
      <c r="AB44" s="463">
        <v>2.0695399999999999</v>
      </c>
      <c r="AC44" s="463">
        <v>7.0000000000000001E-3</v>
      </c>
    </row>
    <row r="45" spans="1:29" s="463" customFormat="1" ht="12">
      <c r="A45" s="463" t="s">
        <v>815</v>
      </c>
      <c r="B45" s="463" t="s">
        <v>796</v>
      </c>
      <c r="C45" s="463">
        <v>72.304824999999994</v>
      </c>
      <c r="D45" s="463">
        <v>56.149054999999997</v>
      </c>
      <c r="E45" s="463">
        <v>63.553818</v>
      </c>
      <c r="F45" s="463">
        <v>66.557961000000006</v>
      </c>
      <c r="G45" s="463">
        <v>68.774405999999999</v>
      </c>
      <c r="H45" s="463">
        <v>70.455444</v>
      </c>
      <c r="I45" s="463">
        <v>70.155868999999996</v>
      </c>
      <c r="J45" s="463">
        <v>70.675208999999995</v>
      </c>
      <c r="K45" s="463">
        <v>72.023116999999999</v>
      </c>
      <c r="L45" s="463">
        <v>73.943909000000005</v>
      </c>
      <c r="M45" s="463">
        <v>74.523865000000001</v>
      </c>
      <c r="N45" s="463">
        <v>75.138817000000003</v>
      </c>
      <c r="O45" s="463">
        <v>75.847908000000004</v>
      </c>
      <c r="P45" s="463">
        <v>76.066909999999993</v>
      </c>
      <c r="Q45" s="463">
        <v>76.863799999999998</v>
      </c>
      <c r="R45" s="463">
        <v>77.898169999999993</v>
      </c>
      <c r="S45" s="463">
        <v>79.192634999999996</v>
      </c>
      <c r="T45" s="463">
        <v>79.801361</v>
      </c>
      <c r="U45" s="463">
        <v>80.691856000000001</v>
      </c>
      <c r="V45" s="463">
        <v>81.318573000000001</v>
      </c>
      <c r="W45" s="463">
        <v>82.180572999999995</v>
      </c>
      <c r="X45" s="463">
        <v>83.068977000000004</v>
      </c>
      <c r="Y45" s="463">
        <v>83.967055999999999</v>
      </c>
      <c r="Z45" s="463">
        <v>84.974181999999999</v>
      </c>
      <c r="AA45" s="463">
        <v>85.893837000000005</v>
      </c>
      <c r="AB45" s="463">
        <v>86.920661999999993</v>
      </c>
      <c r="AC45" s="463">
        <v>7.0000000000000001E-3</v>
      </c>
    </row>
    <row r="46" spans="1:29" s="462" customFormat="1" ht="12"/>
    <row r="47" spans="1:29" s="468" customFormat="1" ht="12">
      <c r="B47" s="468" t="s">
        <v>816</v>
      </c>
    </row>
    <row r="48" spans="1:29" s="463" customFormat="1" ht="12">
      <c r="A48" s="463" t="s">
        <v>817</v>
      </c>
      <c r="B48" s="463" t="s">
        <v>790</v>
      </c>
      <c r="C48" s="463">
        <v>3.6131700000000002</v>
      </c>
      <c r="D48" s="463">
        <v>3.2768090000000001</v>
      </c>
      <c r="E48" s="463">
        <v>3.2541829999999998</v>
      </c>
      <c r="F48" s="463">
        <v>3.1791109999999998</v>
      </c>
      <c r="G48" s="463">
        <v>3.0981239999999999</v>
      </c>
      <c r="H48" s="463">
        <v>2.969201</v>
      </c>
      <c r="I48" s="463">
        <v>2.763557</v>
      </c>
      <c r="J48" s="463">
        <v>2.8621219999999998</v>
      </c>
      <c r="K48" s="463">
        <v>2.8964340000000002</v>
      </c>
      <c r="L48" s="463">
        <v>2.9708519999999998</v>
      </c>
      <c r="M48" s="463">
        <v>2.9762970000000002</v>
      </c>
      <c r="N48" s="463">
        <v>2.9912930000000002</v>
      </c>
      <c r="O48" s="463">
        <v>3.03545</v>
      </c>
      <c r="P48" s="463">
        <v>3.0668229999999999</v>
      </c>
      <c r="Q48" s="463">
        <v>3.10697</v>
      </c>
      <c r="R48" s="463">
        <v>3.1467499999999999</v>
      </c>
      <c r="S48" s="463">
        <v>3.1826189999999999</v>
      </c>
      <c r="T48" s="463">
        <v>3.2109969999999999</v>
      </c>
      <c r="U48" s="463">
        <v>3.2396560000000001</v>
      </c>
      <c r="V48" s="463">
        <v>3.2793429999999999</v>
      </c>
      <c r="W48" s="463">
        <v>3.328703</v>
      </c>
      <c r="X48" s="463">
        <v>3.39147</v>
      </c>
      <c r="Y48" s="463">
        <v>3.4253939999999998</v>
      </c>
      <c r="Z48" s="463">
        <v>3.4621930000000001</v>
      </c>
      <c r="AA48" s="463">
        <v>3.4925030000000001</v>
      </c>
      <c r="AB48" s="463">
        <v>3.5230589999999999</v>
      </c>
      <c r="AC48" s="463">
        <v>-1E-3</v>
      </c>
    </row>
    <row r="49" spans="1:29" s="463" customFormat="1" ht="12">
      <c r="A49" s="463" t="s">
        <v>818</v>
      </c>
      <c r="B49" s="463" t="s">
        <v>794</v>
      </c>
      <c r="C49" s="463">
        <v>2.274578</v>
      </c>
      <c r="D49" s="463">
        <v>1.7054469999999999</v>
      </c>
      <c r="E49" s="463">
        <v>1.8666320000000001</v>
      </c>
      <c r="F49" s="463">
        <v>1.98081</v>
      </c>
      <c r="G49" s="463">
        <v>2.0573329999999999</v>
      </c>
      <c r="H49" s="463">
        <v>2.1133350000000002</v>
      </c>
      <c r="I49" s="463">
        <v>2.1326930000000002</v>
      </c>
      <c r="J49" s="463">
        <v>2.1257419999999998</v>
      </c>
      <c r="K49" s="463">
        <v>2.1667160000000001</v>
      </c>
      <c r="L49" s="463">
        <v>2.210674</v>
      </c>
      <c r="M49" s="463">
        <v>2.2363919999999999</v>
      </c>
      <c r="N49" s="463">
        <v>2.250254</v>
      </c>
      <c r="O49" s="463">
        <v>2.2668810000000001</v>
      </c>
      <c r="P49" s="463">
        <v>2.2523870000000001</v>
      </c>
      <c r="Q49" s="463">
        <v>2.257752</v>
      </c>
      <c r="R49" s="463">
        <v>2.273479</v>
      </c>
      <c r="S49" s="463">
        <v>2.2732459999999999</v>
      </c>
      <c r="T49" s="463">
        <v>2.2411750000000001</v>
      </c>
      <c r="U49" s="463">
        <v>2.1937799999999998</v>
      </c>
      <c r="V49" s="463">
        <v>2.1122260000000002</v>
      </c>
      <c r="W49" s="463">
        <v>1.995906</v>
      </c>
      <c r="X49" s="463">
        <v>2.0018859999999998</v>
      </c>
      <c r="Y49" s="463">
        <v>2.041852</v>
      </c>
      <c r="Z49" s="463">
        <v>2.0675409999999999</v>
      </c>
      <c r="AA49" s="463">
        <v>2.0963270000000001</v>
      </c>
      <c r="AB49" s="463">
        <v>2.1268899999999999</v>
      </c>
      <c r="AC49" s="463">
        <v>-3.0000000000000001E-3</v>
      </c>
    </row>
    <row r="50" spans="1:29" s="463" customFormat="1" ht="12">
      <c r="A50" s="463" t="s">
        <v>819</v>
      </c>
      <c r="B50" s="463" t="s">
        <v>796</v>
      </c>
      <c r="C50" s="463">
        <v>95.532295000000005</v>
      </c>
      <c r="D50" s="463">
        <v>71.628792000000004</v>
      </c>
      <c r="E50" s="463">
        <v>78.398560000000003</v>
      </c>
      <c r="F50" s="463">
        <v>83.194023000000001</v>
      </c>
      <c r="G50" s="463">
        <v>86.407973999999996</v>
      </c>
      <c r="H50" s="463">
        <v>88.760056000000006</v>
      </c>
      <c r="I50" s="463">
        <v>89.573089999999993</v>
      </c>
      <c r="J50" s="463">
        <v>89.281158000000005</v>
      </c>
      <c r="K50" s="463">
        <v>91.002067999999994</v>
      </c>
      <c r="L50" s="463">
        <v>92.848312000000007</v>
      </c>
      <c r="M50" s="463">
        <v>93.928459000000004</v>
      </c>
      <c r="N50" s="463">
        <v>94.510688999999999</v>
      </c>
      <c r="O50" s="463">
        <v>95.209023000000002</v>
      </c>
      <c r="P50" s="463">
        <v>94.600266000000005</v>
      </c>
      <c r="Q50" s="463">
        <v>94.825592</v>
      </c>
      <c r="R50" s="463">
        <v>95.486130000000003</v>
      </c>
      <c r="S50" s="463">
        <v>95.476326</v>
      </c>
      <c r="T50" s="463">
        <v>94.129349000000005</v>
      </c>
      <c r="U50" s="463">
        <v>92.138779</v>
      </c>
      <c r="V50" s="463">
        <v>88.713486000000003</v>
      </c>
      <c r="W50" s="463">
        <v>83.828072000000006</v>
      </c>
      <c r="X50" s="463">
        <v>84.079230999999993</v>
      </c>
      <c r="Y50" s="463">
        <v>85.75779</v>
      </c>
      <c r="Z50" s="463">
        <v>86.836731</v>
      </c>
      <c r="AA50" s="463">
        <v>88.045715000000001</v>
      </c>
      <c r="AB50" s="463">
        <v>89.329391000000001</v>
      </c>
      <c r="AC50" s="463">
        <v>-3.0000000000000001E-3</v>
      </c>
    </row>
    <row r="51" spans="1:29" s="462" customFormat="1" ht="12"/>
    <row r="52" spans="1:29" s="468" customFormat="1" ht="12">
      <c r="B52" s="468" t="s">
        <v>820</v>
      </c>
    </row>
    <row r="53" spans="1:29" s="463" customFormat="1" ht="12">
      <c r="A53" s="463" t="s">
        <v>821</v>
      </c>
      <c r="B53" s="463" t="s">
        <v>788</v>
      </c>
      <c r="C53" s="463">
        <v>2.0761470000000002</v>
      </c>
      <c r="D53" s="463">
        <v>2.0295540000000001</v>
      </c>
      <c r="E53" s="463">
        <v>1.8393459999999999</v>
      </c>
      <c r="F53" s="463">
        <v>1.877715</v>
      </c>
      <c r="G53" s="463">
        <v>1.93449</v>
      </c>
      <c r="H53" s="463">
        <v>2.037871</v>
      </c>
      <c r="I53" s="463">
        <v>2.1163940000000001</v>
      </c>
      <c r="J53" s="463">
        <v>2.1888969999999999</v>
      </c>
      <c r="K53" s="463">
        <v>2.2388029999999999</v>
      </c>
      <c r="L53" s="463">
        <v>2.2770640000000002</v>
      </c>
      <c r="M53" s="463">
        <v>2.296284</v>
      </c>
      <c r="N53" s="463">
        <v>2.327664</v>
      </c>
      <c r="O53" s="463">
        <v>2.362584</v>
      </c>
      <c r="P53" s="463">
        <v>2.3689809999999998</v>
      </c>
      <c r="Q53" s="463">
        <v>2.3866740000000002</v>
      </c>
      <c r="R53" s="463">
        <v>2.4030309999999999</v>
      </c>
      <c r="S53" s="463">
        <v>2.4238599999999999</v>
      </c>
      <c r="T53" s="463">
        <v>2.4283049999999999</v>
      </c>
      <c r="U53" s="463">
        <v>2.4282149999999998</v>
      </c>
      <c r="V53" s="463">
        <v>2.4312960000000001</v>
      </c>
      <c r="W53" s="463">
        <v>2.4431859999999999</v>
      </c>
      <c r="X53" s="463">
        <v>2.460629</v>
      </c>
      <c r="Y53" s="463">
        <v>2.4657460000000002</v>
      </c>
      <c r="Z53" s="463">
        <v>2.4673729999999998</v>
      </c>
      <c r="AA53" s="463">
        <v>2.4662829999999998</v>
      </c>
      <c r="AB53" s="463">
        <v>2.4732029999999998</v>
      </c>
      <c r="AC53" s="463">
        <v>7.0000000000000001E-3</v>
      </c>
    </row>
    <row r="54" spans="1:29" s="463" customFormat="1" ht="12">
      <c r="A54" s="463" t="s">
        <v>822</v>
      </c>
      <c r="B54" s="463" t="s">
        <v>809</v>
      </c>
      <c r="C54" s="463">
        <v>3.1845949999999998</v>
      </c>
      <c r="D54" s="463">
        <v>2.9888680000000001</v>
      </c>
      <c r="E54" s="463">
        <v>2.8366889999999998</v>
      </c>
      <c r="F54" s="463">
        <v>2.7713190000000001</v>
      </c>
      <c r="G54" s="463">
        <v>2.7545579999999998</v>
      </c>
      <c r="H54" s="463">
        <v>2.7813889999999999</v>
      </c>
      <c r="I54" s="463">
        <v>2.7255739999999999</v>
      </c>
      <c r="J54" s="463">
        <v>2.719535</v>
      </c>
      <c r="K54" s="463">
        <v>2.712008</v>
      </c>
      <c r="L54" s="463">
        <v>2.7809200000000001</v>
      </c>
      <c r="M54" s="463">
        <v>2.7531620000000001</v>
      </c>
      <c r="N54" s="463">
        <v>2.7344140000000001</v>
      </c>
      <c r="O54" s="463">
        <v>2.6477110000000001</v>
      </c>
      <c r="P54" s="463">
        <v>2.5690119999999999</v>
      </c>
      <c r="Q54" s="463">
        <v>2.4960170000000002</v>
      </c>
      <c r="R54" s="463">
        <v>2.4295840000000002</v>
      </c>
      <c r="S54" s="463">
        <v>2.4169299999999998</v>
      </c>
      <c r="T54" s="463">
        <v>2.4021460000000001</v>
      </c>
      <c r="U54" s="463">
        <v>2.3968310000000002</v>
      </c>
      <c r="V54" s="463">
        <v>2.4112469999999999</v>
      </c>
      <c r="W54" s="463">
        <v>2.42685</v>
      </c>
      <c r="X54" s="463">
        <v>2.3995769999999998</v>
      </c>
      <c r="Y54" s="463">
        <v>2.3994469999999999</v>
      </c>
      <c r="Z54" s="463">
        <v>2.3935249999999999</v>
      </c>
      <c r="AA54" s="463">
        <v>2.3873419999999999</v>
      </c>
      <c r="AB54" s="463">
        <v>2.4231379999999998</v>
      </c>
      <c r="AC54" s="463">
        <v>-1.0999999999999999E-2</v>
      </c>
    </row>
    <row r="55" spans="1:29" s="463" customFormat="1" ht="12">
      <c r="A55" s="463" t="s">
        <v>823</v>
      </c>
      <c r="B55" s="463" t="s">
        <v>811</v>
      </c>
      <c r="C55" s="463">
        <v>2.192939</v>
      </c>
      <c r="D55" s="463">
        <v>1.955759</v>
      </c>
      <c r="E55" s="463">
        <v>2.0929060000000002</v>
      </c>
      <c r="F55" s="463">
        <v>2.165451</v>
      </c>
      <c r="G55" s="463">
        <v>2.2154739999999999</v>
      </c>
      <c r="H55" s="463">
        <v>2.2343850000000001</v>
      </c>
      <c r="I55" s="463">
        <v>2.2112729999999998</v>
      </c>
      <c r="J55" s="463">
        <v>2.219878</v>
      </c>
      <c r="K55" s="463">
        <v>2.2725710000000001</v>
      </c>
      <c r="L55" s="463">
        <v>2.3407939999999998</v>
      </c>
      <c r="M55" s="463">
        <v>2.3600080000000001</v>
      </c>
      <c r="N55" s="463">
        <v>2.3897810000000002</v>
      </c>
      <c r="O55" s="463">
        <v>2.4655420000000001</v>
      </c>
      <c r="P55" s="463">
        <v>2.4982129999999998</v>
      </c>
      <c r="Q55" s="463">
        <v>2.5464880000000001</v>
      </c>
      <c r="R55" s="463">
        <v>2.593251</v>
      </c>
      <c r="S55" s="463">
        <v>2.6367229999999999</v>
      </c>
      <c r="T55" s="463">
        <v>2.6559309999999998</v>
      </c>
      <c r="U55" s="463">
        <v>2.685368</v>
      </c>
      <c r="V55" s="463">
        <v>2.715398</v>
      </c>
      <c r="W55" s="463">
        <v>2.7730830000000002</v>
      </c>
      <c r="X55" s="463">
        <v>2.8184800000000001</v>
      </c>
      <c r="Y55" s="463">
        <v>2.8553660000000001</v>
      </c>
      <c r="Z55" s="463">
        <v>2.8968099999999999</v>
      </c>
      <c r="AA55" s="463">
        <v>2.932131</v>
      </c>
      <c r="AB55" s="463">
        <v>2.96421</v>
      </c>
      <c r="AC55" s="463">
        <v>1.2E-2</v>
      </c>
    </row>
    <row r="56" spans="1:29" s="463" customFormat="1" ht="12">
      <c r="A56" s="463" t="s">
        <v>824</v>
      </c>
      <c r="B56" s="463" t="s">
        <v>790</v>
      </c>
      <c r="C56" s="463">
        <v>3.6414719999999998</v>
      </c>
      <c r="D56" s="463">
        <v>3.3745729999999998</v>
      </c>
      <c r="E56" s="463">
        <v>3.4307699999999999</v>
      </c>
      <c r="F56" s="463">
        <v>3.433135</v>
      </c>
      <c r="G56" s="463">
        <v>3.4140640000000002</v>
      </c>
      <c r="H56" s="463">
        <v>3.4263439999999998</v>
      </c>
      <c r="I56" s="463">
        <v>3.3242940000000001</v>
      </c>
      <c r="J56" s="463">
        <v>3.3296589999999999</v>
      </c>
      <c r="K56" s="463">
        <v>3.377707</v>
      </c>
      <c r="L56" s="463">
        <v>3.4881989999999998</v>
      </c>
      <c r="M56" s="463">
        <v>3.496</v>
      </c>
      <c r="N56" s="463">
        <v>3.5286680000000001</v>
      </c>
      <c r="O56" s="463">
        <v>3.585893</v>
      </c>
      <c r="P56" s="463">
        <v>3.5568040000000001</v>
      </c>
      <c r="Q56" s="463">
        <v>3.6012550000000001</v>
      </c>
      <c r="R56" s="463">
        <v>3.6500270000000001</v>
      </c>
      <c r="S56" s="463">
        <v>3.6915480000000001</v>
      </c>
      <c r="T56" s="463">
        <v>3.701444</v>
      </c>
      <c r="U56" s="463">
        <v>3.7186370000000002</v>
      </c>
      <c r="V56" s="463">
        <v>3.740834</v>
      </c>
      <c r="W56" s="463">
        <v>3.788001</v>
      </c>
      <c r="X56" s="463">
        <v>3.8309630000000001</v>
      </c>
      <c r="Y56" s="463">
        <v>3.8607670000000001</v>
      </c>
      <c r="Z56" s="463">
        <v>3.890056</v>
      </c>
      <c r="AA56" s="463">
        <v>3.9121640000000002</v>
      </c>
      <c r="AB56" s="463">
        <v>3.9388939999999999</v>
      </c>
      <c r="AC56" s="463">
        <v>3.0000000000000001E-3</v>
      </c>
    </row>
    <row r="57" spans="1:29" s="463" customFormat="1" ht="12">
      <c r="A57" s="463" t="s">
        <v>825</v>
      </c>
      <c r="B57" s="463" t="s">
        <v>794</v>
      </c>
      <c r="C57" s="463">
        <v>1.7451749999999999</v>
      </c>
      <c r="D57" s="463">
        <v>1.3500190000000001</v>
      </c>
      <c r="E57" s="463">
        <v>1.5313760000000001</v>
      </c>
      <c r="F57" s="463">
        <v>1.611604</v>
      </c>
      <c r="G57" s="463">
        <v>1.6729130000000001</v>
      </c>
      <c r="H57" s="463">
        <v>1.7203679999999999</v>
      </c>
      <c r="I57" s="463">
        <v>1.720974</v>
      </c>
      <c r="J57" s="463">
        <v>1.7311810000000001</v>
      </c>
      <c r="K57" s="463">
        <v>1.7636000000000001</v>
      </c>
      <c r="L57" s="463">
        <v>1.8074490000000001</v>
      </c>
      <c r="M57" s="463">
        <v>1.821089</v>
      </c>
      <c r="N57" s="463">
        <v>1.834816</v>
      </c>
      <c r="O57" s="463">
        <v>1.8502559999999999</v>
      </c>
      <c r="P57" s="463">
        <v>1.853982</v>
      </c>
      <c r="Q57" s="463">
        <v>1.871372</v>
      </c>
      <c r="R57" s="463">
        <v>1.894482</v>
      </c>
      <c r="S57" s="463">
        <v>1.921505</v>
      </c>
      <c r="T57" s="463">
        <v>1.931527</v>
      </c>
      <c r="U57" s="463">
        <v>1.947832</v>
      </c>
      <c r="V57" s="463">
        <v>1.957865</v>
      </c>
      <c r="W57" s="463">
        <v>1.9734370000000001</v>
      </c>
      <c r="X57" s="463">
        <v>1.994095</v>
      </c>
      <c r="Y57" s="463">
        <v>2.0159129999999998</v>
      </c>
      <c r="Z57" s="463">
        <v>2.0398260000000001</v>
      </c>
      <c r="AA57" s="463">
        <v>2.0618840000000001</v>
      </c>
      <c r="AB57" s="463">
        <v>2.0864919999999998</v>
      </c>
      <c r="AC57" s="463">
        <v>7.0000000000000001E-3</v>
      </c>
    </row>
    <row r="58" spans="1:29" s="463" customFormat="1" ht="12">
      <c r="A58" s="463" t="s">
        <v>826</v>
      </c>
      <c r="B58" s="463" t="s">
        <v>796</v>
      </c>
      <c r="C58" s="463">
        <v>73.297370999999998</v>
      </c>
      <c r="D58" s="463">
        <v>56.700783000000001</v>
      </c>
      <c r="E58" s="463">
        <v>64.317786999999996</v>
      </c>
      <c r="F58" s="463">
        <v>67.687386000000004</v>
      </c>
      <c r="G58" s="463">
        <v>70.262366999999998</v>
      </c>
      <c r="H58" s="463">
        <v>72.255454999999998</v>
      </c>
      <c r="I58" s="463">
        <v>72.280913999999996</v>
      </c>
      <c r="J58" s="463">
        <v>72.709602000000004</v>
      </c>
      <c r="K58" s="463">
        <v>74.071219999999997</v>
      </c>
      <c r="L58" s="463">
        <v>75.912841999999998</v>
      </c>
      <c r="M58" s="463">
        <v>76.485725000000002</v>
      </c>
      <c r="N58" s="463">
        <v>77.062279000000004</v>
      </c>
      <c r="O58" s="463">
        <v>77.710753999999994</v>
      </c>
      <c r="P58" s="463">
        <v>77.867226000000002</v>
      </c>
      <c r="Q58" s="463">
        <v>78.597626000000005</v>
      </c>
      <c r="R58" s="463">
        <v>79.568252999999999</v>
      </c>
      <c r="S58" s="463">
        <v>80.703216999999995</v>
      </c>
      <c r="T58" s="463">
        <v>81.124145999999996</v>
      </c>
      <c r="U58" s="463">
        <v>81.808944999999994</v>
      </c>
      <c r="V58" s="463">
        <v>82.230316000000002</v>
      </c>
      <c r="W58" s="463">
        <v>82.884360999999998</v>
      </c>
      <c r="X58" s="463">
        <v>83.752007000000006</v>
      </c>
      <c r="Y58" s="463">
        <v>84.668342999999993</v>
      </c>
      <c r="Z58" s="463">
        <v>85.672698999999994</v>
      </c>
      <c r="AA58" s="463">
        <v>86.599152000000004</v>
      </c>
      <c r="AB58" s="463">
        <v>87.632651999999993</v>
      </c>
      <c r="AC58" s="463">
        <v>7.0000000000000001E-3</v>
      </c>
    </row>
    <row r="59" spans="1:29" s="469" customFormat="1" ht="12">
      <c r="A59" s="469" t="s">
        <v>827</v>
      </c>
      <c r="B59" s="469" t="s">
        <v>828</v>
      </c>
      <c r="C59" s="469">
        <v>2.6614680000000002</v>
      </c>
      <c r="D59" s="469">
        <v>2.4670930000000002</v>
      </c>
      <c r="E59" s="469">
        <v>2.4083839999999999</v>
      </c>
      <c r="F59" s="469">
        <v>2.3867569999999998</v>
      </c>
      <c r="G59" s="469">
        <v>2.3903370000000002</v>
      </c>
      <c r="H59" s="469">
        <v>2.4122949999999999</v>
      </c>
      <c r="I59" s="469">
        <v>2.357526</v>
      </c>
      <c r="J59" s="469">
        <v>2.3514080000000002</v>
      </c>
      <c r="K59" s="469">
        <v>2.35514</v>
      </c>
      <c r="L59" s="469">
        <v>2.4032710000000002</v>
      </c>
      <c r="M59" s="469">
        <v>2.375594</v>
      </c>
      <c r="N59" s="469">
        <v>2.3682289999999999</v>
      </c>
      <c r="O59" s="469">
        <v>2.3544870000000002</v>
      </c>
      <c r="P59" s="469">
        <v>2.3142649999999998</v>
      </c>
      <c r="Q59" s="469">
        <v>2.2902330000000002</v>
      </c>
      <c r="R59" s="469">
        <v>2.2705229999999998</v>
      </c>
      <c r="S59" s="469">
        <v>2.2703820000000001</v>
      </c>
      <c r="T59" s="469">
        <v>2.2646000000000002</v>
      </c>
      <c r="U59" s="469">
        <v>2.2648489999999999</v>
      </c>
      <c r="V59" s="469">
        <v>2.2794729999999999</v>
      </c>
      <c r="W59" s="469">
        <v>2.3038979999999998</v>
      </c>
      <c r="X59" s="469">
        <v>2.3096399999999999</v>
      </c>
      <c r="Y59" s="469">
        <v>2.3124120000000001</v>
      </c>
      <c r="Z59" s="469">
        <v>2.3142260000000001</v>
      </c>
      <c r="AA59" s="469">
        <v>2.3153980000000001</v>
      </c>
      <c r="AB59" s="469">
        <v>2.333653</v>
      </c>
      <c r="AC59" s="469">
        <v>-5.0000000000000001E-3</v>
      </c>
    </row>
    <row r="60" spans="1:29" s="463" customFormat="1" ht="12"/>
    <row r="61" spans="1:29" s="463" customFormat="1" ht="12">
      <c r="B61" s="463" t="s">
        <v>829</v>
      </c>
    </row>
    <row r="62" spans="1:29" s="463" customFormat="1" ht="12">
      <c r="B62" s="463" t="s">
        <v>830</v>
      </c>
    </row>
    <row r="63" spans="1:29" s="463" customFormat="1" ht="12">
      <c r="B63" s="463" t="s">
        <v>776</v>
      </c>
      <c r="C63" s="463">
        <v>68.758003000000002</v>
      </c>
      <c r="D63" s="463">
        <v>54.921000999999997</v>
      </c>
      <c r="E63" s="463">
        <v>61.690207999999998</v>
      </c>
      <c r="F63" s="463">
        <v>67.345055000000002</v>
      </c>
      <c r="G63" s="463">
        <v>71.601906</v>
      </c>
      <c r="H63" s="463">
        <v>74.840384999999998</v>
      </c>
      <c r="I63" s="463">
        <v>76.702065000000005</v>
      </c>
      <c r="J63" s="463">
        <v>78.974022000000005</v>
      </c>
      <c r="K63" s="463">
        <v>82.574653999999995</v>
      </c>
      <c r="L63" s="463">
        <v>86.105582999999996</v>
      </c>
      <c r="M63" s="463">
        <v>88.940749999999994</v>
      </c>
      <c r="N63" s="463">
        <v>92.004608000000005</v>
      </c>
      <c r="O63" s="463">
        <v>95.497887000000006</v>
      </c>
      <c r="P63" s="463">
        <v>98.667061000000004</v>
      </c>
      <c r="Q63" s="463">
        <v>101.44635</v>
      </c>
      <c r="R63" s="463">
        <v>104.040665</v>
      </c>
      <c r="S63" s="463">
        <v>107.472008</v>
      </c>
      <c r="T63" s="463">
        <v>110.39767500000001</v>
      </c>
      <c r="U63" s="463">
        <v>114.150459</v>
      </c>
      <c r="V63" s="463">
        <v>117.979561</v>
      </c>
      <c r="W63" s="463">
        <v>122.506973</v>
      </c>
      <c r="X63" s="463">
        <v>126.52842699999999</v>
      </c>
      <c r="Y63" s="463">
        <v>130.56184400000001</v>
      </c>
      <c r="Z63" s="463">
        <v>134.752579</v>
      </c>
      <c r="AA63" s="463">
        <v>138.61244199999999</v>
      </c>
      <c r="AB63" s="463">
        <v>143.37510700000001</v>
      </c>
      <c r="AC63" s="463">
        <v>0.03</v>
      </c>
    </row>
    <row r="64" spans="1:29" s="463" customFormat="1" ht="12">
      <c r="A64" s="463" t="s">
        <v>831</v>
      </c>
      <c r="B64" s="463" t="s">
        <v>778</v>
      </c>
      <c r="C64" s="463">
        <v>65.148003000000003</v>
      </c>
      <c r="D64" s="463">
        <v>51.261001999999998</v>
      </c>
      <c r="E64" s="463">
        <v>59.441001999999997</v>
      </c>
      <c r="F64" s="463">
        <v>65.028389000000004</v>
      </c>
      <c r="G64" s="463">
        <v>69.207572999999996</v>
      </c>
      <c r="H64" s="463">
        <v>72.556190000000001</v>
      </c>
      <c r="I64" s="463">
        <v>73.187156999999999</v>
      </c>
      <c r="J64" s="463">
        <v>75.533294999999995</v>
      </c>
      <c r="K64" s="463">
        <v>78.800621000000007</v>
      </c>
      <c r="L64" s="463">
        <v>82.057426000000007</v>
      </c>
      <c r="M64" s="463">
        <v>84.514465000000001</v>
      </c>
      <c r="N64" s="463">
        <v>87.449905000000001</v>
      </c>
      <c r="O64" s="463">
        <v>90.470794999999995</v>
      </c>
      <c r="P64" s="463">
        <v>93.398262000000003</v>
      </c>
      <c r="Q64" s="463">
        <v>95.858802999999995</v>
      </c>
      <c r="R64" s="463">
        <v>98.711014000000006</v>
      </c>
      <c r="S64" s="463">
        <v>101.94976800000001</v>
      </c>
      <c r="T64" s="463">
        <v>104.49239300000001</v>
      </c>
      <c r="U64" s="463">
        <v>107.78884100000001</v>
      </c>
      <c r="V64" s="463">
        <v>111.272751</v>
      </c>
      <c r="W64" s="463">
        <v>116.537277</v>
      </c>
      <c r="X64" s="463">
        <v>120.573837</v>
      </c>
      <c r="Y64" s="463">
        <v>124.66052999999999</v>
      </c>
      <c r="Z64" s="463">
        <v>128.98036200000001</v>
      </c>
      <c r="AA64" s="463">
        <v>132.92889400000001</v>
      </c>
      <c r="AB64" s="463">
        <v>137.88514699999999</v>
      </c>
      <c r="AC64" s="463">
        <v>0.03</v>
      </c>
    </row>
    <row r="65" spans="1:29" s="462" customFormat="1" ht="12">
      <c r="A65" s="462" t="s">
        <v>832</v>
      </c>
      <c r="B65" s="462" t="s">
        <v>782</v>
      </c>
      <c r="C65" s="462">
        <v>64.545997999999997</v>
      </c>
      <c r="D65" s="462">
        <v>48.479996</v>
      </c>
      <c r="E65" s="462">
        <v>59.315638999999997</v>
      </c>
      <c r="F65" s="462">
        <v>64.459686000000005</v>
      </c>
      <c r="G65" s="462">
        <v>68.594673</v>
      </c>
      <c r="H65" s="462">
        <v>71.604065000000006</v>
      </c>
      <c r="I65" s="462">
        <v>73.469322000000005</v>
      </c>
      <c r="J65" s="462">
        <v>75.416495999999995</v>
      </c>
      <c r="K65" s="462">
        <v>79.207267999999999</v>
      </c>
      <c r="L65" s="462">
        <v>82.075751999999994</v>
      </c>
      <c r="M65" s="462">
        <v>85.192841000000001</v>
      </c>
      <c r="N65" s="462">
        <v>88.432877000000005</v>
      </c>
      <c r="O65" s="462">
        <v>91.428993000000006</v>
      </c>
      <c r="P65" s="462">
        <v>94.630134999999996</v>
      </c>
      <c r="Q65" s="462">
        <v>97.901107999999994</v>
      </c>
      <c r="R65" s="462">
        <v>101.17630800000001</v>
      </c>
      <c r="S65" s="462">
        <v>104.52113300000001</v>
      </c>
      <c r="T65" s="462">
        <v>107.728493</v>
      </c>
      <c r="U65" s="462">
        <v>111.03067799999999</v>
      </c>
      <c r="V65" s="462">
        <v>114.295311</v>
      </c>
      <c r="W65" s="462">
        <v>119.19156599999999</v>
      </c>
      <c r="X65" s="462">
        <v>123.088211</v>
      </c>
      <c r="Y65" s="462">
        <v>127.01939400000001</v>
      </c>
      <c r="Z65" s="462">
        <v>131.08659399999999</v>
      </c>
      <c r="AA65" s="462">
        <v>135.039795</v>
      </c>
      <c r="AB65" s="462">
        <v>139.41932700000001</v>
      </c>
      <c r="AC65" s="462">
        <v>3.1E-2</v>
      </c>
    </row>
    <row r="66" spans="1:29" s="462" customFormat="1" ht="12">
      <c r="A66" s="462" t="s">
        <v>833</v>
      </c>
    </row>
    <row r="67" spans="1:29" s="462" customFormat="1" ht="12">
      <c r="B67" s="462" t="s">
        <v>785</v>
      </c>
    </row>
    <row r="68" spans="1:29" s="463" customFormat="1" ht="12">
      <c r="B68" s="463" t="s">
        <v>834</v>
      </c>
    </row>
    <row r="69" spans="1:29" s="463" customFormat="1" ht="12">
      <c r="B69" s="463" t="s">
        <v>786</v>
      </c>
    </row>
    <row r="70" spans="1:29" s="463" customFormat="1" ht="12">
      <c r="B70" s="463" t="s">
        <v>788</v>
      </c>
      <c r="C70" s="463">
        <v>2.4292479999999999</v>
      </c>
      <c r="D70" s="463">
        <v>2.332989</v>
      </c>
      <c r="E70" s="463">
        <v>2.322765</v>
      </c>
      <c r="F70" s="463">
        <v>2.3883139999999998</v>
      </c>
      <c r="G70" s="463">
        <v>2.4923120000000001</v>
      </c>
      <c r="H70" s="463">
        <v>2.656701</v>
      </c>
      <c r="I70" s="463">
        <v>2.8189320000000002</v>
      </c>
      <c r="J70" s="463">
        <v>2.9867409999999999</v>
      </c>
      <c r="K70" s="463">
        <v>3.13096</v>
      </c>
      <c r="L70" s="463">
        <v>3.2704689999999998</v>
      </c>
      <c r="M70" s="463">
        <v>3.3777379999999999</v>
      </c>
      <c r="N70" s="463">
        <v>3.4954209999999999</v>
      </c>
      <c r="O70" s="463">
        <v>3.6211129999999998</v>
      </c>
      <c r="P70" s="463">
        <v>3.7122510000000002</v>
      </c>
      <c r="Q70" s="463">
        <v>3.8233769999999998</v>
      </c>
      <c r="R70" s="463">
        <v>3.9332569999999998</v>
      </c>
      <c r="S70" s="463">
        <v>4.0467870000000001</v>
      </c>
      <c r="T70" s="463">
        <v>4.1440510000000002</v>
      </c>
      <c r="U70" s="463">
        <v>4.2322030000000002</v>
      </c>
      <c r="V70" s="463">
        <v>4.3218839999999998</v>
      </c>
      <c r="W70" s="463">
        <v>4.4231949999999998</v>
      </c>
      <c r="X70" s="463">
        <v>4.5354660000000004</v>
      </c>
      <c r="Y70" s="463">
        <v>4.6360270000000003</v>
      </c>
      <c r="Z70" s="463">
        <v>4.7307350000000001</v>
      </c>
      <c r="AA70" s="463">
        <v>4.8201890000000001</v>
      </c>
      <c r="AB70" s="463">
        <v>4.9189439999999998</v>
      </c>
      <c r="AC70" s="463">
        <v>2.9000000000000001E-2</v>
      </c>
    </row>
    <row r="71" spans="1:29" s="463" customFormat="1" ht="12">
      <c r="A71" s="463" t="s">
        <v>835</v>
      </c>
      <c r="B71" s="463" t="s">
        <v>790</v>
      </c>
      <c r="C71" s="463">
        <v>3.6159189999999999</v>
      </c>
      <c r="D71" s="463">
        <v>3.369049</v>
      </c>
      <c r="E71" s="463">
        <v>3.580727</v>
      </c>
      <c r="F71" s="463">
        <v>3.7504240000000002</v>
      </c>
      <c r="G71" s="463">
        <v>3.9015559999999998</v>
      </c>
      <c r="H71" s="463">
        <v>4.0866290000000003</v>
      </c>
      <c r="I71" s="463">
        <v>4.1610709999999997</v>
      </c>
      <c r="J71" s="463">
        <v>4.2635420000000002</v>
      </c>
      <c r="K71" s="463">
        <v>4.417224</v>
      </c>
      <c r="L71" s="463">
        <v>4.5724080000000002</v>
      </c>
      <c r="M71" s="463">
        <v>4.6832279999999997</v>
      </c>
      <c r="N71" s="463">
        <v>4.8202999999999996</v>
      </c>
      <c r="O71" s="463">
        <v>4.9937469999999999</v>
      </c>
      <c r="P71" s="463">
        <v>5.1353569999999999</v>
      </c>
      <c r="Q71" s="463">
        <v>5.2973239999999997</v>
      </c>
      <c r="R71" s="463">
        <v>5.4715369999999997</v>
      </c>
      <c r="S71" s="463">
        <v>5.6402890000000001</v>
      </c>
      <c r="T71" s="463">
        <v>5.771509</v>
      </c>
      <c r="U71" s="463">
        <v>5.9122500000000002</v>
      </c>
      <c r="V71" s="463">
        <v>6.0606549999999997</v>
      </c>
      <c r="W71" s="463">
        <v>6.2492109999999998</v>
      </c>
      <c r="X71" s="463">
        <v>6.4339820000000003</v>
      </c>
      <c r="Y71" s="463">
        <v>6.6023059999999996</v>
      </c>
      <c r="Z71" s="463">
        <v>6.7726360000000003</v>
      </c>
      <c r="AA71" s="463">
        <v>6.934056</v>
      </c>
      <c r="AB71" s="463">
        <v>7.1035719999999998</v>
      </c>
      <c r="AC71" s="463">
        <v>2.7E-2</v>
      </c>
    </row>
    <row r="72" spans="1:29" s="463" customFormat="1" ht="12">
      <c r="A72" s="463" t="s">
        <v>836</v>
      </c>
    </row>
    <row r="73" spans="1:29" s="463" customFormat="1" ht="12">
      <c r="B73" s="463" t="s">
        <v>791</v>
      </c>
    </row>
    <row r="74" spans="1:29" s="463" customFormat="1" ht="12">
      <c r="B74" s="463" t="s">
        <v>790</v>
      </c>
      <c r="C74" s="463">
        <v>3.6317689999999998</v>
      </c>
      <c r="D74" s="463">
        <v>3.3836390000000001</v>
      </c>
      <c r="E74" s="463">
        <v>3.4263370000000002</v>
      </c>
      <c r="F74" s="463">
        <v>3.4176190000000002</v>
      </c>
      <c r="G74" s="463">
        <v>3.3828070000000001</v>
      </c>
      <c r="H74" s="463">
        <v>3.3628770000000001</v>
      </c>
      <c r="I74" s="463">
        <v>3.23569</v>
      </c>
      <c r="J74" s="463">
        <v>3.3115480000000002</v>
      </c>
      <c r="K74" s="463">
        <v>3.439756</v>
      </c>
      <c r="L74" s="463">
        <v>3.6416080000000002</v>
      </c>
      <c r="M74" s="463">
        <v>3.730928</v>
      </c>
      <c r="N74" s="463">
        <v>3.8455659999999998</v>
      </c>
      <c r="O74" s="463">
        <v>3.9987370000000002</v>
      </c>
      <c r="P74" s="463">
        <v>4.0520100000000001</v>
      </c>
      <c r="Q74" s="463">
        <v>4.191249</v>
      </c>
      <c r="R74" s="463">
        <v>4.3399460000000003</v>
      </c>
      <c r="S74" s="463">
        <v>4.4829090000000003</v>
      </c>
      <c r="T74" s="463">
        <v>4.5910979999999997</v>
      </c>
      <c r="U74" s="463">
        <v>4.7084000000000001</v>
      </c>
      <c r="V74" s="463">
        <v>4.8325469999999999</v>
      </c>
      <c r="W74" s="463">
        <v>4.9986350000000002</v>
      </c>
      <c r="X74" s="463">
        <v>5.1584709999999996</v>
      </c>
      <c r="Y74" s="463">
        <v>5.3019040000000004</v>
      </c>
      <c r="Z74" s="463">
        <v>5.4494610000000003</v>
      </c>
      <c r="AA74" s="463">
        <v>5.5870920000000002</v>
      </c>
      <c r="AB74" s="463">
        <v>5.731922</v>
      </c>
      <c r="AC74" s="463">
        <v>1.7999999999999999E-2</v>
      </c>
    </row>
    <row r="75" spans="1:29" s="463" customFormat="1" ht="12">
      <c r="A75" s="463" t="s">
        <v>837</v>
      </c>
      <c r="B75" s="463" t="s">
        <v>794</v>
      </c>
      <c r="C75" s="463">
        <v>1.1206849999999999</v>
      </c>
      <c r="D75" s="463">
        <v>0.87950099999999998</v>
      </c>
      <c r="E75" s="463">
        <v>1.127467</v>
      </c>
      <c r="F75" s="463">
        <v>1.3285769999999999</v>
      </c>
      <c r="G75" s="463">
        <v>1.51756</v>
      </c>
      <c r="H75" s="463">
        <v>1.685206</v>
      </c>
      <c r="I75" s="463">
        <v>1.8077989999999999</v>
      </c>
      <c r="J75" s="463">
        <v>1.8665229999999999</v>
      </c>
      <c r="K75" s="463">
        <v>1.9603630000000001</v>
      </c>
      <c r="L75" s="463">
        <v>2.0632869999999999</v>
      </c>
      <c r="M75" s="463">
        <v>2.1292599999999999</v>
      </c>
      <c r="N75" s="463">
        <v>2.1979389999999999</v>
      </c>
      <c r="O75" s="463">
        <v>2.2554470000000002</v>
      </c>
      <c r="P75" s="463">
        <v>2.3407179999999999</v>
      </c>
      <c r="Q75" s="463">
        <v>2.4336129999999998</v>
      </c>
      <c r="R75" s="463">
        <v>2.5254569999999998</v>
      </c>
      <c r="S75" s="463">
        <v>2.633934</v>
      </c>
      <c r="T75" s="463">
        <v>2.7128739999999998</v>
      </c>
      <c r="U75" s="463">
        <v>2.8089520000000001</v>
      </c>
      <c r="V75" s="463">
        <v>2.9016000000000002</v>
      </c>
      <c r="W75" s="463">
        <v>2.998853</v>
      </c>
      <c r="X75" s="463">
        <v>3.0962749999999999</v>
      </c>
      <c r="Y75" s="463">
        <v>3.1988319999999999</v>
      </c>
      <c r="Z75" s="463">
        <v>3.3106279999999999</v>
      </c>
      <c r="AA75" s="463">
        <v>3.4264559999999999</v>
      </c>
      <c r="AB75" s="463">
        <v>3.548737</v>
      </c>
      <c r="AC75" s="463">
        <v>4.7E-2</v>
      </c>
    </row>
    <row r="76" spans="1:29" s="463" customFormat="1" ht="12">
      <c r="A76" s="463" t="s">
        <v>838</v>
      </c>
    </row>
    <row r="77" spans="1:29" s="463" customFormat="1" ht="12">
      <c r="B77" s="463" t="s">
        <v>797</v>
      </c>
    </row>
    <row r="78" spans="1:29" s="463" customFormat="1" ht="12">
      <c r="B78" s="463" t="s">
        <v>788</v>
      </c>
      <c r="C78" s="463">
        <v>1.1708860000000001</v>
      </c>
      <c r="D78" s="463">
        <v>1.058716</v>
      </c>
      <c r="E78" s="463">
        <v>1.093507</v>
      </c>
      <c r="F78" s="463">
        <v>1.1798999999999999</v>
      </c>
      <c r="G78" s="463">
        <v>1.2763949999999999</v>
      </c>
      <c r="H78" s="463">
        <v>1.4273800000000001</v>
      </c>
      <c r="I78" s="463">
        <v>1.5387679999999999</v>
      </c>
      <c r="J78" s="463">
        <v>1.653114</v>
      </c>
      <c r="K78" s="463">
        <v>1.7288779999999999</v>
      </c>
      <c r="L78" s="463">
        <v>1.7729900000000001</v>
      </c>
      <c r="M78" s="463">
        <v>1.827232</v>
      </c>
      <c r="N78" s="463">
        <v>1.904733</v>
      </c>
      <c r="O78" s="463">
        <v>1.9912589999999999</v>
      </c>
      <c r="P78" s="463">
        <v>2.0626639999999998</v>
      </c>
      <c r="Q78" s="463">
        <v>2.1245599999999998</v>
      </c>
      <c r="R78" s="463">
        <v>2.18784</v>
      </c>
      <c r="S78" s="463">
        <v>2.2591190000000001</v>
      </c>
      <c r="T78" s="463">
        <v>2.3046950000000002</v>
      </c>
      <c r="U78" s="463">
        <v>2.345926</v>
      </c>
      <c r="V78" s="463">
        <v>2.3960409999999999</v>
      </c>
      <c r="W78" s="463">
        <v>2.4636520000000002</v>
      </c>
      <c r="X78" s="463">
        <v>2.5409139999999999</v>
      </c>
      <c r="Y78" s="463">
        <v>2.5938119999999998</v>
      </c>
      <c r="Z78" s="463">
        <v>2.6427749999999999</v>
      </c>
      <c r="AA78" s="463">
        <v>2.688453</v>
      </c>
      <c r="AB78" s="463">
        <v>2.7516120000000002</v>
      </c>
      <c r="AC78" s="463">
        <v>3.5000000000000003E-2</v>
      </c>
    </row>
    <row r="79" spans="1:29" s="463" customFormat="1" ht="12">
      <c r="A79" s="463" t="s">
        <v>839</v>
      </c>
      <c r="B79" s="463" t="s">
        <v>790</v>
      </c>
      <c r="C79" s="463">
        <v>3.6156839999999999</v>
      </c>
      <c r="D79" s="463">
        <v>3.3681480000000001</v>
      </c>
      <c r="E79" s="463">
        <v>3.4055780000000002</v>
      </c>
      <c r="F79" s="463">
        <v>3.389329</v>
      </c>
      <c r="G79" s="463">
        <v>3.3466740000000001</v>
      </c>
      <c r="H79" s="463">
        <v>3.3268140000000002</v>
      </c>
      <c r="I79" s="463">
        <v>3.1910219999999998</v>
      </c>
      <c r="J79" s="463">
        <v>3.263944</v>
      </c>
      <c r="K79" s="463">
        <v>3.394892</v>
      </c>
      <c r="L79" s="463">
        <v>3.5306150000000001</v>
      </c>
      <c r="M79" s="463">
        <v>3.6197780000000002</v>
      </c>
      <c r="N79" s="463">
        <v>3.7378749999999998</v>
      </c>
      <c r="O79" s="463">
        <v>3.8916719999999998</v>
      </c>
      <c r="P79" s="463">
        <v>4.0127119999999996</v>
      </c>
      <c r="Q79" s="463">
        <v>4.1519269999999997</v>
      </c>
      <c r="R79" s="463">
        <v>4.3017399999999997</v>
      </c>
      <c r="S79" s="463">
        <v>4.446923</v>
      </c>
      <c r="T79" s="463">
        <v>4.5534889999999999</v>
      </c>
      <c r="U79" s="463">
        <v>4.6695950000000002</v>
      </c>
      <c r="V79" s="463">
        <v>4.7951249999999996</v>
      </c>
      <c r="W79" s="463">
        <v>4.9612780000000001</v>
      </c>
      <c r="X79" s="463">
        <v>5.1220670000000004</v>
      </c>
      <c r="Y79" s="463">
        <v>5.2661040000000003</v>
      </c>
      <c r="Z79" s="463">
        <v>5.4133339999999999</v>
      </c>
      <c r="AA79" s="463">
        <v>5.5503479999999996</v>
      </c>
      <c r="AB79" s="463">
        <v>5.6952540000000003</v>
      </c>
      <c r="AC79" s="463">
        <v>1.7999999999999999E-2</v>
      </c>
    </row>
    <row r="80" spans="1:29" s="463" customFormat="1" ht="12">
      <c r="A80" s="463" t="s">
        <v>840</v>
      </c>
      <c r="B80" s="463" t="s">
        <v>794</v>
      </c>
      <c r="C80" s="463">
        <v>1.2964059999999999</v>
      </c>
      <c r="D80" s="463">
        <v>1.0332520000000001</v>
      </c>
      <c r="E80" s="463">
        <v>1.3311900000000001</v>
      </c>
      <c r="F80" s="463">
        <v>1.5711740000000001</v>
      </c>
      <c r="G80" s="463">
        <v>1.801069</v>
      </c>
      <c r="H80" s="463">
        <v>2.01322</v>
      </c>
      <c r="I80" s="463">
        <v>2.190744</v>
      </c>
      <c r="J80" s="463">
        <v>2.25387</v>
      </c>
      <c r="K80" s="463">
        <v>2.3592040000000001</v>
      </c>
      <c r="L80" s="463">
        <v>2.4666830000000002</v>
      </c>
      <c r="M80" s="463">
        <v>2.5476109999999998</v>
      </c>
      <c r="N80" s="463">
        <v>2.6312030000000002</v>
      </c>
      <c r="O80" s="463">
        <v>2.704825</v>
      </c>
      <c r="P80" s="463">
        <v>2.797291</v>
      </c>
      <c r="Q80" s="463">
        <v>2.898396</v>
      </c>
      <c r="R80" s="463">
        <v>3.0026199999999998</v>
      </c>
      <c r="S80" s="463">
        <v>3.1206049999999999</v>
      </c>
      <c r="T80" s="463">
        <v>3.2110750000000001</v>
      </c>
      <c r="U80" s="463">
        <v>3.3157399999999999</v>
      </c>
      <c r="V80" s="463">
        <v>3.4174739999999999</v>
      </c>
      <c r="W80" s="463">
        <v>3.525541</v>
      </c>
      <c r="X80" s="463">
        <v>3.6328330000000002</v>
      </c>
      <c r="Y80" s="463">
        <v>3.7463500000000001</v>
      </c>
      <c r="Z80" s="463">
        <v>3.864223</v>
      </c>
      <c r="AA80" s="463">
        <v>3.9817610000000001</v>
      </c>
      <c r="AB80" s="463">
        <v>4.1050890000000004</v>
      </c>
      <c r="AC80" s="463">
        <v>4.7E-2</v>
      </c>
    </row>
    <row r="81" spans="1:29" s="463" customFormat="1" ht="12">
      <c r="A81" s="463" t="s">
        <v>841</v>
      </c>
    </row>
    <row r="82" spans="1:29" s="463" customFormat="1" ht="12">
      <c r="B82" s="463" t="s">
        <v>802</v>
      </c>
    </row>
    <row r="83" spans="1:29" s="463" customFormat="1" ht="12">
      <c r="B83" s="463" t="s">
        <v>788</v>
      </c>
      <c r="C83" s="463">
        <v>1.6671959999999999</v>
      </c>
      <c r="D83" s="463">
        <v>1.5738970000000001</v>
      </c>
      <c r="E83" s="463">
        <v>1.6297410000000001</v>
      </c>
      <c r="F83" s="463">
        <v>1.7271399999999999</v>
      </c>
      <c r="G83" s="463">
        <v>1.827858</v>
      </c>
      <c r="H83" s="463">
        <v>1.977498</v>
      </c>
      <c r="I83" s="463">
        <v>2.0836999999999999</v>
      </c>
      <c r="J83" s="463">
        <v>2.1942379999999999</v>
      </c>
      <c r="K83" s="463">
        <v>2.2701440000000002</v>
      </c>
      <c r="L83" s="463">
        <v>2.3455309999999998</v>
      </c>
      <c r="M83" s="463">
        <v>2.409052</v>
      </c>
      <c r="N83" s="463">
        <v>2.49248</v>
      </c>
      <c r="O83" s="463">
        <v>2.5811850000000001</v>
      </c>
      <c r="P83" s="463">
        <v>2.6302059999999998</v>
      </c>
      <c r="Q83" s="463">
        <v>2.6976460000000002</v>
      </c>
      <c r="R83" s="463">
        <v>2.7676150000000002</v>
      </c>
      <c r="S83" s="463">
        <v>2.8445900000000002</v>
      </c>
      <c r="T83" s="463">
        <v>2.899483</v>
      </c>
      <c r="U83" s="463">
        <v>2.9525939999999999</v>
      </c>
      <c r="V83" s="463">
        <v>3.013925</v>
      </c>
      <c r="W83" s="463">
        <v>3.0895869999999999</v>
      </c>
      <c r="X83" s="463">
        <v>3.172139</v>
      </c>
      <c r="Y83" s="463">
        <v>3.233441</v>
      </c>
      <c r="Z83" s="463">
        <v>3.2931819999999998</v>
      </c>
      <c r="AA83" s="463">
        <v>3.3507180000000001</v>
      </c>
      <c r="AB83" s="463">
        <v>3.423222</v>
      </c>
      <c r="AC83" s="463">
        <v>2.9000000000000001E-2</v>
      </c>
    </row>
    <row r="84" spans="1:29" s="463" customFormat="1" ht="12">
      <c r="A84" s="463" t="s">
        <v>842</v>
      </c>
      <c r="B84" s="463" t="s">
        <v>805</v>
      </c>
      <c r="C84" s="463">
        <v>2.908995</v>
      </c>
      <c r="D84" s="463">
        <v>2.9677790000000002</v>
      </c>
      <c r="E84" s="463">
        <v>2.8645070000000001</v>
      </c>
      <c r="F84" s="463">
        <v>2.8702960000000002</v>
      </c>
      <c r="G84" s="463">
        <v>2.9092009999999999</v>
      </c>
      <c r="H84" s="463">
        <v>2.9132889999999998</v>
      </c>
      <c r="I84" s="463">
        <v>2.9160460000000001</v>
      </c>
      <c r="J84" s="463">
        <v>2.9826640000000002</v>
      </c>
      <c r="K84" s="463">
        <v>3.0372569999999999</v>
      </c>
      <c r="L84" s="463">
        <v>3.1681940000000002</v>
      </c>
      <c r="M84" s="463">
        <v>3.216933</v>
      </c>
      <c r="N84" s="463">
        <v>3.2568000000000001</v>
      </c>
      <c r="O84" s="463">
        <v>3.2325200000000001</v>
      </c>
      <c r="P84" s="463">
        <v>3.2183380000000001</v>
      </c>
      <c r="Q84" s="463">
        <v>3.1982110000000001</v>
      </c>
      <c r="R84" s="463">
        <v>3.1541800000000002</v>
      </c>
      <c r="S84" s="463">
        <v>3.1925599999999998</v>
      </c>
      <c r="T84" s="463">
        <v>3.2250719999999999</v>
      </c>
      <c r="U84" s="463">
        <v>3.2996660000000002</v>
      </c>
      <c r="V84" s="463">
        <v>3.39188</v>
      </c>
      <c r="W84" s="463">
        <v>3.488683</v>
      </c>
      <c r="X84" s="463">
        <v>3.5157600000000002</v>
      </c>
      <c r="Y84" s="463">
        <v>3.585626</v>
      </c>
      <c r="Z84" s="463">
        <v>3.6491009999999999</v>
      </c>
      <c r="AA84" s="463">
        <v>3.7196799999999999</v>
      </c>
      <c r="AB84" s="463">
        <v>3.8356469999999998</v>
      </c>
      <c r="AC84" s="463">
        <v>1.0999999999999999E-2</v>
      </c>
    </row>
    <row r="85" spans="1:29" s="463" customFormat="1" ht="12">
      <c r="A85" s="463" t="s">
        <v>843</v>
      </c>
      <c r="B85" s="463" t="s">
        <v>807</v>
      </c>
      <c r="C85" s="463">
        <v>1.6998960000000001</v>
      </c>
      <c r="D85" s="463">
        <v>1.74671</v>
      </c>
      <c r="E85" s="463">
        <v>1.7704580000000001</v>
      </c>
      <c r="F85" s="463">
        <v>1.801868</v>
      </c>
      <c r="G85" s="463">
        <v>1.821156</v>
      </c>
      <c r="H85" s="463">
        <v>1.863585</v>
      </c>
      <c r="I85" s="463">
        <v>1.8929260000000001</v>
      </c>
      <c r="J85" s="463">
        <v>1.9003509999999999</v>
      </c>
      <c r="K85" s="463">
        <v>1.8719079999999999</v>
      </c>
      <c r="L85" s="463">
        <v>1.8926240000000001</v>
      </c>
      <c r="M85" s="463">
        <v>1.9331419999999999</v>
      </c>
      <c r="N85" s="463">
        <v>1.89341</v>
      </c>
      <c r="O85" s="463">
        <v>1.928944</v>
      </c>
      <c r="P85" s="463">
        <v>1.9446829999999999</v>
      </c>
      <c r="Q85" s="463">
        <v>1.950043</v>
      </c>
      <c r="R85" s="463">
        <v>1.9576150000000001</v>
      </c>
      <c r="S85" s="463">
        <v>1.9600880000000001</v>
      </c>
      <c r="T85" s="463">
        <v>1.972753</v>
      </c>
      <c r="U85" s="463">
        <v>1.989133</v>
      </c>
      <c r="V85" s="463">
        <v>2.0021840000000002</v>
      </c>
      <c r="W85" s="463">
        <v>2.0148079999999999</v>
      </c>
      <c r="X85" s="463">
        <v>2.0227059999999999</v>
      </c>
      <c r="Y85" s="463">
        <v>2.046853</v>
      </c>
      <c r="Z85" s="463">
        <v>2.0723470000000002</v>
      </c>
      <c r="AA85" s="463">
        <v>2.112574</v>
      </c>
      <c r="AB85" s="463">
        <v>2.1246330000000002</v>
      </c>
      <c r="AC85" s="463">
        <v>8.9999999999999993E-3</v>
      </c>
    </row>
    <row r="86" spans="1:29" s="463" customFormat="1" ht="12">
      <c r="A86" s="463" t="s">
        <v>844</v>
      </c>
      <c r="B86" s="463" t="s">
        <v>809</v>
      </c>
      <c r="C86" s="463">
        <v>3.1807780000000001</v>
      </c>
      <c r="D86" s="463">
        <v>3.0660479999999999</v>
      </c>
      <c r="E86" s="463">
        <v>2.9601090000000001</v>
      </c>
      <c r="F86" s="463">
        <v>2.950685</v>
      </c>
      <c r="G86" s="463">
        <v>2.994742</v>
      </c>
      <c r="H86" s="463">
        <v>3.0911300000000002</v>
      </c>
      <c r="I86" s="463">
        <v>3.0985779999999998</v>
      </c>
      <c r="J86" s="463">
        <v>3.1572819999999999</v>
      </c>
      <c r="K86" s="463">
        <v>3.2156289999999998</v>
      </c>
      <c r="L86" s="463">
        <v>3.3676050000000002</v>
      </c>
      <c r="M86" s="463">
        <v>3.404207</v>
      </c>
      <c r="N86" s="463">
        <v>3.4506030000000001</v>
      </c>
      <c r="O86" s="463">
        <v>3.4077489999999999</v>
      </c>
      <c r="P86" s="463">
        <v>3.3728129999999998</v>
      </c>
      <c r="Q86" s="463">
        <v>3.3410280000000001</v>
      </c>
      <c r="R86" s="463">
        <v>3.3165170000000002</v>
      </c>
      <c r="S86" s="463">
        <v>3.363991</v>
      </c>
      <c r="T86" s="463">
        <v>3.4087350000000001</v>
      </c>
      <c r="U86" s="463">
        <v>3.4668459999999999</v>
      </c>
      <c r="V86" s="463">
        <v>3.5543740000000001</v>
      </c>
      <c r="W86" s="463">
        <v>3.6447449999999999</v>
      </c>
      <c r="X86" s="463">
        <v>3.67062</v>
      </c>
      <c r="Y86" s="463">
        <v>3.7376550000000002</v>
      </c>
      <c r="Z86" s="463">
        <v>3.7960069999999999</v>
      </c>
      <c r="AA86" s="463">
        <v>3.8538290000000002</v>
      </c>
      <c r="AB86" s="463">
        <v>3.9806750000000002</v>
      </c>
      <c r="AC86" s="463">
        <v>8.9999999999999993E-3</v>
      </c>
    </row>
    <row r="87" spans="1:29" s="463" customFormat="1" ht="12">
      <c r="A87" s="463" t="s">
        <v>845</v>
      </c>
      <c r="B87" s="463" t="s">
        <v>811</v>
      </c>
      <c r="C87" s="463">
        <v>2.192939</v>
      </c>
      <c r="D87" s="463">
        <v>2.0096189999999998</v>
      </c>
      <c r="E87" s="463">
        <v>2.1914630000000002</v>
      </c>
      <c r="F87" s="463">
        <v>2.3148</v>
      </c>
      <c r="G87" s="463">
        <v>2.4173309999999999</v>
      </c>
      <c r="H87" s="463">
        <v>2.489611</v>
      </c>
      <c r="I87" s="463">
        <v>2.5169549999999998</v>
      </c>
      <c r="J87" s="463">
        <v>2.5806360000000002</v>
      </c>
      <c r="K87" s="463">
        <v>2.6986059999999998</v>
      </c>
      <c r="L87" s="463">
        <v>2.8395670000000002</v>
      </c>
      <c r="M87" s="463">
        <v>2.923753</v>
      </c>
      <c r="N87" s="463">
        <v>3.0221710000000002</v>
      </c>
      <c r="O87" s="463">
        <v>3.1801910000000002</v>
      </c>
      <c r="P87" s="463">
        <v>3.2869169999999999</v>
      </c>
      <c r="Q87" s="463">
        <v>3.4166539999999999</v>
      </c>
      <c r="R87" s="463">
        <v>3.549134</v>
      </c>
      <c r="S87" s="463">
        <v>3.6800950000000001</v>
      </c>
      <c r="T87" s="463">
        <v>3.7800199999999999</v>
      </c>
      <c r="U87" s="463">
        <v>3.8963800000000002</v>
      </c>
      <c r="V87" s="463">
        <v>4.0157619999999996</v>
      </c>
      <c r="W87" s="463">
        <v>4.1787749999999999</v>
      </c>
      <c r="X87" s="463">
        <v>4.3266109999999998</v>
      </c>
      <c r="Y87" s="463">
        <v>4.4641209999999996</v>
      </c>
      <c r="Z87" s="463">
        <v>4.6116849999999996</v>
      </c>
      <c r="AA87" s="463">
        <v>4.7520100000000003</v>
      </c>
      <c r="AB87" s="463">
        <v>4.8890500000000001</v>
      </c>
      <c r="AC87" s="463">
        <v>3.3000000000000002E-2</v>
      </c>
    </row>
    <row r="88" spans="1:29" s="463" customFormat="1" ht="12">
      <c r="A88" s="463" t="s">
        <v>846</v>
      </c>
      <c r="B88" s="463" t="s">
        <v>813</v>
      </c>
      <c r="C88" s="463">
        <v>3.650496</v>
      </c>
      <c r="D88" s="463">
        <v>3.498122</v>
      </c>
      <c r="E88" s="463">
        <v>3.6328399999999998</v>
      </c>
      <c r="F88" s="463">
        <v>3.7401550000000001</v>
      </c>
      <c r="G88" s="463">
        <v>3.810117</v>
      </c>
      <c r="H88" s="463">
        <v>3.9341089999999999</v>
      </c>
      <c r="I88" s="463">
        <v>3.9128039999999999</v>
      </c>
      <c r="J88" s="463">
        <v>4.0119480000000003</v>
      </c>
      <c r="K88" s="463">
        <v>4.1503940000000004</v>
      </c>
      <c r="L88" s="463">
        <v>4.3964699999999999</v>
      </c>
      <c r="M88" s="463">
        <v>4.4963680000000004</v>
      </c>
      <c r="N88" s="463">
        <v>4.6444580000000002</v>
      </c>
      <c r="O88" s="463">
        <v>4.8088579999999999</v>
      </c>
      <c r="P88" s="463">
        <v>4.8312679999999997</v>
      </c>
      <c r="Q88" s="463">
        <v>4.9808779999999997</v>
      </c>
      <c r="R88" s="463">
        <v>5.1734749999999998</v>
      </c>
      <c r="S88" s="463">
        <v>5.3396369999999997</v>
      </c>
      <c r="T88" s="463">
        <v>5.457999</v>
      </c>
      <c r="U88" s="463">
        <v>5.6013210000000004</v>
      </c>
      <c r="V88" s="463">
        <v>5.7485439999999999</v>
      </c>
      <c r="W88" s="463">
        <v>5.9183500000000002</v>
      </c>
      <c r="X88" s="463">
        <v>6.1007610000000003</v>
      </c>
      <c r="Y88" s="463">
        <v>6.2570379999999997</v>
      </c>
      <c r="Z88" s="463">
        <v>6.4241970000000004</v>
      </c>
      <c r="AA88" s="463">
        <v>6.5594159999999997</v>
      </c>
      <c r="AB88" s="463">
        <v>6.7140190000000004</v>
      </c>
      <c r="AC88" s="463">
        <v>2.5000000000000001E-2</v>
      </c>
    </row>
    <row r="89" spans="1:29" s="463" customFormat="1" ht="12">
      <c r="A89" s="463" t="s">
        <v>847</v>
      </c>
      <c r="B89" s="463" t="s">
        <v>794</v>
      </c>
      <c r="C89" s="463">
        <v>1.721543</v>
      </c>
      <c r="D89" s="463">
        <v>1.373699</v>
      </c>
      <c r="E89" s="463">
        <v>1.584443</v>
      </c>
      <c r="F89" s="463">
        <v>1.69401</v>
      </c>
      <c r="G89" s="463">
        <v>1.786681</v>
      </c>
      <c r="H89" s="463">
        <v>1.869127</v>
      </c>
      <c r="I89" s="463">
        <v>1.9012880000000001</v>
      </c>
      <c r="J89" s="463">
        <v>1.95621</v>
      </c>
      <c r="K89" s="463">
        <v>2.0363129999999998</v>
      </c>
      <c r="L89" s="463">
        <v>2.1357089999999999</v>
      </c>
      <c r="M89" s="463">
        <v>2.1982309999999998</v>
      </c>
      <c r="N89" s="463">
        <v>2.262435</v>
      </c>
      <c r="O89" s="463">
        <v>2.3293520000000001</v>
      </c>
      <c r="P89" s="463">
        <v>2.3828999999999998</v>
      </c>
      <c r="Q89" s="463">
        <v>2.455454</v>
      </c>
      <c r="R89" s="463">
        <v>2.5383749999999998</v>
      </c>
      <c r="S89" s="463">
        <v>2.6316619999999999</v>
      </c>
      <c r="T89" s="463">
        <v>2.7041970000000002</v>
      </c>
      <c r="U89" s="463">
        <v>2.7876479999999999</v>
      </c>
      <c r="V89" s="463">
        <v>2.863353</v>
      </c>
      <c r="W89" s="463">
        <v>2.9485329999999998</v>
      </c>
      <c r="X89" s="463">
        <v>3.0361440000000002</v>
      </c>
      <c r="Y89" s="463">
        <v>3.1256029999999999</v>
      </c>
      <c r="Z89" s="463">
        <v>3.220901</v>
      </c>
      <c r="AA89" s="463">
        <v>3.3144140000000002</v>
      </c>
      <c r="AB89" s="463">
        <v>3.4134169999999999</v>
      </c>
      <c r="AC89" s="463">
        <v>2.8000000000000001E-2</v>
      </c>
    </row>
    <row r="90" spans="1:29" s="463" customFormat="1" ht="12">
      <c r="A90" s="463" t="s">
        <v>848</v>
      </c>
      <c r="B90" s="463" t="s">
        <v>816</v>
      </c>
    </row>
    <row r="91" spans="1:29" s="463" customFormat="1" ht="12">
      <c r="B91" s="463" t="s">
        <v>790</v>
      </c>
      <c r="C91" s="463">
        <v>3.6131700000000002</v>
      </c>
      <c r="D91" s="463">
        <v>3.367051</v>
      </c>
      <c r="E91" s="463">
        <v>3.4074249999999999</v>
      </c>
      <c r="F91" s="463">
        <v>3.398371</v>
      </c>
      <c r="G91" s="463">
        <v>3.380401</v>
      </c>
      <c r="H91" s="463">
        <v>3.3083619999999998</v>
      </c>
      <c r="I91" s="463">
        <v>3.1455860000000002</v>
      </c>
      <c r="J91" s="463">
        <v>3.3272520000000001</v>
      </c>
      <c r="K91" s="463">
        <v>3.4394230000000001</v>
      </c>
      <c r="L91" s="463">
        <v>3.6038770000000002</v>
      </c>
      <c r="M91" s="463">
        <v>3.6872590000000001</v>
      </c>
      <c r="N91" s="463">
        <v>3.7828580000000001</v>
      </c>
      <c r="O91" s="463">
        <v>3.915289</v>
      </c>
      <c r="P91" s="463">
        <v>4.0350419999999998</v>
      </c>
      <c r="Q91" s="463">
        <v>4.1686589999999999</v>
      </c>
      <c r="R91" s="463">
        <v>4.3066550000000001</v>
      </c>
      <c r="S91" s="463">
        <v>4.4420070000000003</v>
      </c>
      <c r="T91" s="463">
        <v>4.570011</v>
      </c>
      <c r="U91" s="463">
        <v>4.7006329999999998</v>
      </c>
      <c r="V91" s="463">
        <v>4.8497719999999997</v>
      </c>
      <c r="W91" s="463">
        <v>5.0160429999999998</v>
      </c>
      <c r="X91" s="463">
        <v>5.2061999999999999</v>
      </c>
      <c r="Y91" s="463">
        <v>5.3553110000000004</v>
      </c>
      <c r="Z91" s="463">
        <v>5.5117669999999999</v>
      </c>
      <c r="AA91" s="463">
        <v>5.6601879999999998</v>
      </c>
      <c r="AB91" s="463">
        <v>5.8107939999999996</v>
      </c>
      <c r="AC91" s="463">
        <v>1.9E-2</v>
      </c>
    </row>
    <row r="92" spans="1:29" s="463" customFormat="1" ht="12">
      <c r="B92" s="463" t="s">
        <v>794</v>
      </c>
      <c r="C92" s="463">
        <v>2.274578</v>
      </c>
      <c r="D92" s="463">
        <v>1.7524150000000001</v>
      </c>
      <c r="E92" s="463">
        <v>1.954534</v>
      </c>
      <c r="F92" s="463">
        <v>2.1174249999999999</v>
      </c>
      <c r="G92" s="463">
        <v>2.2447810000000001</v>
      </c>
      <c r="H92" s="463">
        <v>2.354733</v>
      </c>
      <c r="I92" s="463">
        <v>2.4275120000000001</v>
      </c>
      <c r="J92" s="463">
        <v>2.4712010000000002</v>
      </c>
      <c r="K92" s="463">
        <v>2.5729060000000001</v>
      </c>
      <c r="L92" s="463">
        <v>2.6817220000000002</v>
      </c>
      <c r="M92" s="463">
        <v>2.7706089999999999</v>
      </c>
      <c r="N92" s="463">
        <v>2.845723</v>
      </c>
      <c r="O92" s="463">
        <v>2.9239480000000002</v>
      </c>
      <c r="P92" s="463">
        <v>2.9634819999999999</v>
      </c>
      <c r="Q92" s="463">
        <v>3.0292530000000002</v>
      </c>
      <c r="R92" s="463">
        <v>3.1114929999999998</v>
      </c>
      <c r="S92" s="463">
        <v>3.1727880000000002</v>
      </c>
      <c r="T92" s="463">
        <v>3.189724</v>
      </c>
      <c r="U92" s="463">
        <v>3.183103</v>
      </c>
      <c r="V92" s="463">
        <v>3.1237400000000002</v>
      </c>
      <c r="W92" s="463">
        <v>3.0076429999999998</v>
      </c>
      <c r="X92" s="463">
        <v>3.0730689999999998</v>
      </c>
      <c r="Y92" s="463">
        <v>3.1922609999999998</v>
      </c>
      <c r="Z92" s="463">
        <v>3.291499</v>
      </c>
      <c r="AA92" s="463">
        <v>3.3974489999999999</v>
      </c>
      <c r="AB92" s="463">
        <v>3.5080079999999998</v>
      </c>
      <c r="AC92" s="463">
        <v>1.7000000000000001E-2</v>
      </c>
    </row>
    <row r="93" spans="1:29" s="463" customFormat="1" ht="12">
      <c r="A93" s="463" t="s">
        <v>849</v>
      </c>
    </row>
    <row r="94" spans="1:29" s="463" customFormat="1" ht="12">
      <c r="A94" s="463" t="s">
        <v>850</v>
      </c>
      <c r="B94" s="463" t="s">
        <v>820</v>
      </c>
    </row>
    <row r="95" spans="1:29" s="463" customFormat="1" ht="12">
      <c r="B95" s="463" t="s">
        <v>788</v>
      </c>
      <c r="C95" s="463">
        <v>2.0761470000000002</v>
      </c>
      <c r="D95" s="463">
        <v>2.0854469999999998</v>
      </c>
      <c r="E95" s="463">
        <v>1.925962</v>
      </c>
      <c r="F95" s="463">
        <v>2.0072190000000001</v>
      </c>
      <c r="G95" s="463">
        <v>2.1107459999999998</v>
      </c>
      <c r="H95" s="463">
        <v>2.2706499999999998</v>
      </c>
      <c r="I95" s="463">
        <v>2.40896</v>
      </c>
      <c r="J95" s="463">
        <v>2.5446209999999998</v>
      </c>
      <c r="K95" s="463">
        <v>2.6585070000000002</v>
      </c>
      <c r="L95" s="463">
        <v>2.762257</v>
      </c>
      <c r="M95" s="463">
        <v>2.844808</v>
      </c>
      <c r="N95" s="463">
        <v>2.9436170000000002</v>
      </c>
      <c r="O95" s="463">
        <v>3.04739</v>
      </c>
      <c r="P95" s="463">
        <v>3.1168849999999999</v>
      </c>
      <c r="Q95" s="463">
        <v>3.202229</v>
      </c>
      <c r="R95" s="463">
        <v>3.2887979999999999</v>
      </c>
      <c r="S95" s="463">
        <v>3.3830010000000001</v>
      </c>
      <c r="T95" s="463">
        <v>3.456054</v>
      </c>
      <c r="U95" s="463">
        <v>3.5232589999999999</v>
      </c>
      <c r="V95" s="463">
        <v>3.5956079999999999</v>
      </c>
      <c r="W95" s="463">
        <v>3.6816520000000001</v>
      </c>
      <c r="X95" s="463">
        <v>3.7772779999999999</v>
      </c>
      <c r="Y95" s="463">
        <v>3.8549829999999998</v>
      </c>
      <c r="Z95" s="463">
        <v>3.9280270000000002</v>
      </c>
      <c r="AA95" s="463">
        <v>3.997026</v>
      </c>
      <c r="AB95" s="463">
        <v>4.0792029999999997</v>
      </c>
      <c r="AC95" s="463">
        <v>2.7E-2</v>
      </c>
    </row>
    <row r="96" spans="1:29" s="463" customFormat="1" ht="12">
      <c r="B96" s="463" t="s">
        <v>809</v>
      </c>
      <c r="C96" s="463">
        <v>3.1845949999999998</v>
      </c>
      <c r="D96" s="463">
        <v>3.07118</v>
      </c>
      <c r="E96" s="463">
        <v>2.9702709999999999</v>
      </c>
      <c r="F96" s="463">
        <v>2.9624540000000001</v>
      </c>
      <c r="G96" s="463">
        <v>3.005531</v>
      </c>
      <c r="H96" s="463">
        <v>3.0990980000000001</v>
      </c>
      <c r="I96" s="463">
        <v>3.1023510000000001</v>
      </c>
      <c r="J96" s="463">
        <v>3.1614930000000001</v>
      </c>
      <c r="K96" s="463">
        <v>3.2204229999999998</v>
      </c>
      <c r="L96" s="463">
        <v>3.373475</v>
      </c>
      <c r="M96" s="463">
        <v>3.410822</v>
      </c>
      <c r="N96" s="463">
        <v>3.4580030000000002</v>
      </c>
      <c r="O96" s="463">
        <v>3.4151630000000002</v>
      </c>
      <c r="P96" s="463">
        <v>3.3800680000000001</v>
      </c>
      <c r="Q96" s="463">
        <v>3.3489360000000001</v>
      </c>
      <c r="R96" s="463">
        <v>3.3251390000000001</v>
      </c>
      <c r="S96" s="463">
        <v>3.373329</v>
      </c>
      <c r="T96" s="463">
        <v>3.4188239999999999</v>
      </c>
      <c r="U96" s="463">
        <v>3.4777230000000001</v>
      </c>
      <c r="V96" s="463">
        <v>3.565957</v>
      </c>
      <c r="W96" s="463">
        <v>3.6570360000000002</v>
      </c>
      <c r="X96" s="463">
        <v>3.6835580000000001</v>
      </c>
      <c r="Y96" s="463">
        <v>3.7513299999999998</v>
      </c>
      <c r="Z96" s="463">
        <v>3.8104610000000001</v>
      </c>
      <c r="AA96" s="463">
        <v>3.8690889999999998</v>
      </c>
      <c r="AB96" s="463">
        <v>3.9966270000000002</v>
      </c>
      <c r="AC96" s="463">
        <v>8.9999999999999993E-3</v>
      </c>
    </row>
    <row r="97" spans="1:29" s="463" customFormat="1" ht="12">
      <c r="A97" s="463" t="s">
        <v>851</v>
      </c>
      <c r="B97" s="463" t="s">
        <v>811</v>
      </c>
      <c r="C97" s="463">
        <v>2.192939</v>
      </c>
      <c r="D97" s="463">
        <v>2.0096189999999998</v>
      </c>
      <c r="E97" s="463">
        <v>2.1914630000000002</v>
      </c>
      <c r="F97" s="463">
        <v>2.3148</v>
      </c>
      <c r="G97" s="463">
        <v>2.4173309999999999</v>
      </c>
      <c r="H97" s="463">
        <v>2.489611</v>
      </c>
      <c r="I97" s="463">
        <v>2.5169549999999998</v>
      </c>
      <c r="J97" s="463">
        <v>2.5806360000000002</v>
      </c>
      <c r="K97" s="463">
        <v>2.6986059999999998</v>
      </c>
      <c r="L97" s="463">
        <v>2.8395670000000002</v>
      </c>
      <c r="M97" s="463">
        <v>2.923753</v>
      </c>
      <c r="N97" s="463">
        <v>3.0221710000000002</v>
      </c>
      <c r="O97" s="463">
        <v>3.1801910000000002</v>
      </c>
      <c r="P97" s="463">
        <v>3.2869169999999999</v>
      </c>
      <c r="Q97" s="463">
        <v>3.4166539999999999</v>
      </c>
      <c r="R97" s="463">
        <v>3.549134</v>
      </c>
      <c r="S97" s="463">
        <v>3.6800950000000001</v>
      </c>
      <c r="T97" s="463">
        <v>3.7800199999999999</v>
      </c>
      <c r="U97" s="463">
        <v>3.8963800000000002</v>
      </c>
      <c r="V97" s="463">
        <v>4.0157619999999996</v>
      </c>
      <c r="W97" s="463">
        <v>4.1787749999999999</v>
      </c>
      <c r="X97" s="463">
        <v>4.3266109999999998</v>
      </c>
      <c r="Y97" s="463">
        <v>4.4641209999999996</v>
      </c>
      <c r="Z97" s="463">
        <v>4.6116849999999996</v>
      </c>
      <c r="AA97" s="463">
        <v>4.7520100000000003</v>
      </c>
      <c r="AB97" s="463">
        <v>4.8890500000000001</v>
      </c>
      <c r="AC97" s="463">
        <v>3.3000000000000002E-2</v>
      </c>
    </row>
    <row r="98" spans="1:29" s="463" customFormat="1" ht="12">
      <c r="A98" s="463" t="s">
        <v>852</v>
      </c>
      <c r="B98" s="463" t="s">
        <v>790</v>
      </c>
      <c r="C98" s="463">
        <v>3.6414719999999998</v>
      </c>
      <c r="D98" s="463">
        <v>3.4675069999999999</v>
      </c>
      <c r="E98" s="463">
        <v>3.592327</v>
      </c>
      <c r="F98" s="463">
        <v>3.669915</v>
      </c>
      <c r="G98" s="463">
        <v>3.7251259999999999</v>
      </c>
      <c r="H98" s="463">
        <v>3.8177240000000001</v>
      </c>
      <c r="I98" s="463">
        <v>3.7838379999999998</v>
      </c>
      <c r="J98" s="463">
        <v>3.8707699999999998</v>
      </c>
      <c r="K98" s="463">
        <v>4.0109199999999996</v>
      </c>
      <c r="L98" s="463">
        <v>4.2314600000000002</v>
      </c>
      <c r="M98" s="463">
        <v>4.331105</v>
      </c>
      <c r="N98" s="463">
        <v>4.4624350000000002</v>
      </c>
      <c r="O98" s="463">
        <v>4.6252810000000002</v>
      </c>
      <c r="P98" s="463">
        <v>4.6797120000000003</v>
      </c>
      <c r="Q98" s="463">
        <v>4.8318469999999998</v>
      </c>
      <c r="R98" s="463">
        <v>4.9954419999999997</v>
      </c>
      <c r="S98" s="463">
        <v>5.1523240000000001</v>
      </c>
      <c r="T98" s="463">
        <v>5.268033</v>
      </c>
      <c r="U98" s="463">
        <v>5.3956189999999999</v>
      </c>
      <c r="V98" s="463">
        <v>5.5322649999999998</v>
      </c>
      <c r="W98" s="463">
        <v>5.7081609999999996</v>
      </c>
      <c r="X98" s="463">
        <v>5.8808590000000001</v>
      </c>
      <c r="Y98" s="463">
        <v>6.0359790000000002</v>
      </c>
      <c r="Z98" s="463">
        <v>6.19292</v>
      </c>
      <c r="AA98" s="463">
        <v>6.340319</v>
      </c>
      <c r="AB98" s="463">
        <v>6.4966559999999998</v>
      </c>
      <c r="AC98" s="463">
        <v>2.3E-2</v>
      </c>
    </row>
    <row r="99" spans="1:29" s="463" customFormat="1" ht="12">
      <c r="A99" s="463" t="s">
        <v>853</v>
      </c>
      <c r="B99" s="463" t="s">
        <v>854</v>
      </c>
      <c r="C99" s="463">
        <v>73.297370999999998</v>
      </c>
      <c r="D99" s="463">
        <v>58.262298999999999</v>
      </c>
      <c r="E99" s="463">
        <v>67.346564999999998</v>
      </c>
      <c r="F99" s="463">
        <v>72.355721000000003</v>
      </c>
      <c r="G99" s="463">
        <v>76.664116000000007</v>
      </c>
      <c r="H99" s="463">
        <v>80.508949000000001</v>
      </c>
      <c r="I99" s="463">
        <v>82.272880999999998</v>
      </c>
      <c r="J99" s="463">
        <v>84.525825999999995</v>
      </c>
      <c r="K99" s="463">
        <v>87.957206999999997</v>
      </c>
      <c r="L99" s="463">
        <v>92.088249000000005</v>
      </c>
      <c r="M99" s="463">
        <v>94.756209999999996</v>
      </c>
      <c r="N99" s="463">
        <v>97.454727000000005</v>
      </c>
      <c r="O99" s="463">
        <v>100.23558</v>
      </c>
      <c r="P99" s="463">
        <v>102.45047</v>
      </c>
      <c r="Q99" s="463">
        <v>105.45539100000001</v>
      </c>
      <c r="R99" s="463">
        <v>108.897446</v>
      </c>
      <c r="S99" s="463">
        <v>112.638138</v>
      </c>
      <c r="T99" s="463">
        <v>115.4589</v>
      </c>
      <c r="U99" s="463">
        <v>118.702065</v>
      </c>
      <c r="V99" s="463">
        <v>121.60921500000001</v>
      </c>
      <c r="W99" s="463">
        <v>124.898949</v>
      </c>
      <c r="X99" s="463">
        <v>128.56658899999999</v>
      </c>
      <c r="Y99" s="463">
        <v>132.37171900000001</v>
      </c>
      <c r="Z99" s="463">
        <v>136.38986199999999</v>
      </c>
      <c r="AA99" s="463">
        <v>140.348465</v>
      </c>
      <c r="AB99" s="463">
        <v>144.537811</v>
      </c>
      <c r="AC99" s="463">
        <v>2.8000000000000001E-2</v>
      </c>
    </row>
    <row r="100" spans="1:29" s="468" customFormat="1" ht="12">
      <c r="A100" s="468" t="s">
        <v>855</v>
      </c>
      <c r="B100" s="468" t="s">
        <v>828</v>
      </c>
      <c r="C100" s="468">
        <v>2.6614680000000002</v>
      </c>
      <c r="D100" s="468">
        <v>2.5350350000000001</v>
      </c>
      <c r="E100" s="468">
        <v>2.5217969999999998</v>
      </c>
      <c r="F100" s="468">
        <v>2.5513699999999999</v>
      </c>
      <c r="G100" s="468">
        <v>2.6081249999999998</v>
      </c>
      <c r="H100" s="468">
        <v>2.687843</v>
      </c>
      <c r="I100" s="468">
        <v>2.6834259999999999</v>
      </c>
      <c r="J100" s="468">
        <v>2.7335410000000002</v>
      </c>
      <c r="K100" s="468">
        <v>2.7966540000000002</v>
      </c>
      <c r="L100" s="468">
        <v>2.9153570000000002</v>
      </c>
      <c r="M100" s="468">
        <v>2.943063</v>
      </c>
      <c r="N100" s="468">
        <v>2.9949170000000001</v>
      </c>
      <c r="O100" s="468">
        <v>3.0369459999999999</v>
      </c>
      <c r="P100" s="468">
        <v>3.044896</v>
      </c>
      <c r="Q100" s="468">
        <v>3.0728339999999998</v>
      </c>
      <c r="R100" s="468">
        <v>3.1074470000000001</v>
      </c>
      <c r="S100" s="468">
        <v>3.1687910000000001</v>
      </c>
      <c r="T100" s="468">
        <v>3.2230629999999998</v>
      </c>
      <c r="U100" s="468">
        <v>3.2862200000000001</v>
      </c>
      <c r="V100" s="468">
        <v>3.3710789999999999</v>
      </c>
      <c r="W100" s="468">
        <v>3.4717570000000002</v>
      </c>
      <c r="X100" s="468">
        <v>3.5454979999999998</v>
      </c>
      <c r="Y100" s="468">
        <v>3.615259</v>
      </c>
      <c r="Z100" s="468">
        <v>3.6842190000000001</v>
      </c>
      <c r="AA100" s="468">
        <v>3.7524920000000002</v>
      </c>
      <c r="AB100" s="468">
        <v>3.8490350000000002</v>
      </c>
      <c r="AC100" s="468">
        <v>1.4999999999999999E-2</v>
      </c>
    </row>
    <row r="101" spans="1:29" s="463" customFormat="1" ht="15.75" thickBot="1">
      <c r="B101" s="470"/>
      <c r="C101" s="470"/>
      <c r="D101" s="470"/>
      <c r="E101" s="470"/>
      <c r="F101" s="470"/>
      <c r="G101" s="470"/>
      <c r="H101" s="470"/>
      <c r="I101" s="470"/>
      <c r="J101" s="470"/>
      <c r="K101" s="470"/>
      <c r="L101" s="470"/>
      <c r="M101" s="470"/>
      <c r="N101" s="470"/>
      <c r="O101" s="470"/>
      <c r="P101" s="470"/>
      <c r="Q101" s="470"/>
      <c r="R101" s="470"/>
      <c r="S101" s="470"/>
      <c r="T101" s="470"/>
      <c r="U101" s="470"/>
      <c r="V101" s="470"/>
      <c r="W101" s="470"/>
      <c r="X101" s="470"/>
      <c r="Y101" s="470"/>
      <c r="Z101" s="470"/>
      <c r="AA101" s="470"/>
      <c r="AB101" s="470"/>
      <c r="AC101" s="470"/>
    </row>
    <row r="102" spans="1:29" s="463" customFormat="1" ht="12.75" thickTop="1">
      <c r="B102" s="463" t="s">
        <v>856</v>
      </c>
    </row>
    <row r="103" spans="1:29" s="463" customFormat="1" ht="12">
      <c r="B103" s="463" t="s">
        <v>857</v>
      </c>
    </row>
    <row r="104" spans="1:29" s="463" customFormat="1" ht="12">
      <c r="B104" s="463" t="s">
        <v>858</v>
      </c>
    </row>
    <row r="105" spans="1:29" s="463" customFormat="1" ht="12">
      <c r="B105" s="463" t="s">
        <v>859</v>
      </c>
    </row>
    <row r="106" spans="1:29" s="463" customFormat="1" ht="12">
      <c r="B106" s="463" t="s">
        <v>860</v>
      </c>
    </row>
    <row r="107" spans="1:29" s="463" customFormat="1" ht="12">
      <c r="B107" s="463" t="s">
        <v>861</v>
      </c>
    </row>
    <row r="108" spans="1:29" s="463" customFormat="1" ht="12">
      <c r="B108" s="463" t="s">
        <v>862</v>
      </c>
    </row>
    <row r="109" spans="1:29" s="463" customFormat="1" ht="12">
      <c r="B109" s="463" t="s">
        <v>863</v>
      </c>
    </row>
    <row r="110" spans="1:29" s="463" customFormat="1" ht="12">
      <c r="B110" s="463" t="s">
        <v>864</v>
      </c>
    </row>
    <row r="111" spans="1:29" s="463" customFormat="1" ht="12">
      <c r="B111" s="463" t="s">
        <v>865</v>
      </c>
    </row>
    <row r="112" spans="1:29" s="463" customFormat="1" ht="12">
      <c r="B112" s="463" t="s">
        <v>866</v>
      </c>
    </row>
  </sheetData>
  <conditionalFormatting sqref="A10:AC10">
    <cfRule type="notContainsBlanks" dxfId="83" priority="10">
      <formula>LEN(TRIM(A10))&gt;0</formula>
    </cfRule>
  </conditionalFormatting>
  <conditionalFormatting sqref="AC10">
    <cfRule type="notContainsBlanks" dxfId="82" priority="11">
      <formula>LEN(TRIM(AC10))&gt;0</formula>
    </cfRule>
  </conditionalFormatting>
  <conditionalFormatting sqref="AC12">
    <cfRule type="notContainsBlanks" dxfId="81" priority="13">
      <formula>LEN(TRIM(AC12))&gt;0</formula>
    </cfRule>
  </conditionalFormatting>
  <conditionalFormatting sqref="AC13:AC19">
    <cfRule type="notContainsBlanks" dxfId="80" priority="14">
      <formula>LEN(TRIM(AC13))&gt;0</formula>
    </cfRule>
  </conditionalFormatting>
  <conditionalFormatting sqref="AC20">
    <cfRule type="notContainsBlanks" dxfId="79" priority="19">
      <formula>LEN(TRIM(AC20))&gt;0</formula>
    </cfRule>
  </conditionalFormatting>
  <conditionalFormatting sqref="AC21">
    <cfRule type="notContainsBlanks" dxfId="78" priority="20">
      <formula>LEN(TRIM(AC21))&gt;0</formula>
    </cfRule>
  </conditionalFormatting>
  <conditionalFormatting sqref="AC22">
    <cfRule type="notContainsBlanks" dxfId="77" priority="21">
      <formula>LEN(TRIM(AC22))&gt;0</formula>
    </cfRule>
  </conditionalFormatting>
  <conditionalFormatting sqref="AC23:AC25">
    <cfRule type="notContainsBlanks" dxfId="76" priority="22">
      <formula>LEN(TRIM(AC23))&gt;0</formula>
    </cfRule>
  </conditionalFormatting>
  <conditionalFormatting sqref="AC26">
    <cfRule type="notContainsBlanks" dxfId="75" priority="25">
      <formula>LEN(TRIM(AC26))&gt;0</formula>
    </cfRule>
  </conditionalFormatting>
  <conditionalFormatting sqref="AC27:AC30">
    <cfRule type="notContainsBlanks" dxfId="74" priority="26">
      <formula>LEN(TRIM(AC27))&gt;0</formula>
    </cfRule>
  </conditionalFormatting>
  <conditionalFormatting sqref="AC31">
    <cfRule type="notContainsBlanks" dxfId="73" priority="30">
      <formula>LEN(TRIM(AC31))&gt;0</formula>
    </cfRule>
  </conditionalFormatting>
  <conditionalFormatting sqref="AC32:AC36">
    <cfRule type="notContainsBlanks" dxfId="72" priority="31">
      <formula>LEN(TRIM(AC32))&gt;0</formula>
    </cfRule>
  </conditionalFormatting>
  <conditionalFormatting sqref="AC37">
    <cfRule type="notContainsBlanks" dxfId="71" priority="36">
      <formula>LEN(TRIM(AC37))&gt;0</formula>
    </cfRule>
  </conditionalFormatting>
  <conditionalFormatting sqref="AC38:AC46">
    <cfRule type="notContainsBlanks" dxfId="70" priority="37">
      <formula>LEN(TRIM(AC38))&gt;0</formula>
    </cfRule>
  </conditionalFormatting>
  <conditionalFormatting sqref="AC47">
    <cfRule type="notContainsBlanks" dxfId="69" priority="46">
      <formula>LEN(TRIM(AC47))&gt;0</formula>
    </cfRule>
  </conditionalFormatting>
  <conditionalFormatting sqref="AC48:AC51">
    <cfRule type="notContainsBlanks" dxfId="68" priority="47">
      <formula>LEN(TRIM(AC48))&gt;0</formula>
    </cfRule>
  </conditionalFormatting>
  <conditionalFormatting sqref="AC52">
    <cfRule type="notContainsBlanks" dxfId="67" priority="51">
      <formula>LEN(TRIM(AC52))&gt;0</formula>
    </cfRule>
  </conditionalFormatting>
  <conditionalFormatting sqref="AC53:AC58">
    <cfRule type="notContainsBlanks" dxfId="66" priority="52">
      <formula>LEN(TRIM(AC53))&gt;0</formula>
    </cfRule>
  </conditionalFormatting>
  <conditionalFormatting sqref="AC59">
    <cfRule type="notContainsBlanks" dxfId="65" priority="58">
      <formula>LEN(TRIM(AC59))&gt;0</formula>
    </cfRule>
  </conditionalFormatting>
  <conditionalFormatting sqref="AC60:AC101 AD102:AD112">
    <cfRule type="notContainsBlanks" dxfId="64" priority="2">
      <formula>LEN(TRIM(AC60))&gt;0</formula>
    </cfRule>
  </conditionalFormatting>
  <conditionalFormatting sqref="AD1">
    <cfRule type="notContainsBlanks" dxfId="63" priority="1">
      <formula>LEN(TRIM(AD1))&gt;0</formula>
    </cfRule>
  </conditionalFormatting>
  <conditionalFormatting sqref="AD2 AE3:AE5 AD6 AC11">
    <cfRule type="notContainsBlanks" dxfId="62" priority="12">
      <formula>LEN(TRIM(AC2))&gt;0</formula>
    </cfRule>
  </conditionalFormatting>
  <conditionalFormatting sqref="AD7">
    <cfRule type="notContainsBlanks" dxfId="61" priority="7">
      <formula>LEN(TRIM(AD7))&gt;0</formula>
    </cfRule>
  </conditionalFormatting>
  <conditionalFormatting sqref="AD8:AD9">
    <cfRule type="notContainsBlanks" dxfId="60" priority="8">
      <formula>LEN(TRIM(AD8))&gt;0</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5E568-CA1C-4617-8745-3393A5A8B4E6}">
  <sheetPr>
    <tabColor rgb="FF92D050"/>
  </sheetPr>
  <dimension ref="A1:AC92"/>
  <sheetViews>
    <sheetView topLeftCell="B1" workbookViewId="0">
      <pane ySplit="10" topLeftCell="A11" activePane="bottomLeft" state="frozen"/>
      <selection activeCell="H37" sqref="H37"/>
      <selection pane="bottomLeft" activeCell="H37" sqref="H37"/>
    </sheetView>
  </sheetViews>
  <sheetFormatPr defaultColWidth="9.140625" defaultRowHeight="15"/>
  <cols>
    <col min="1" max="1" width="0" style="437" hidden="1" customWidth="1"/>
    <col min="2" max="2" width="40.7109375" style="437" customWidth="1"/>
    <col min="3" max="3" width="12.85546875" style="437" customWidth="1"/>
    <col min="4" max="4" width="9.140625" style="437"/>
    <col min="5" max="5" width="11.140625" style="437" customWidth="1"/>
    <col min="6" max="6" width="9.140625" style="437"/>
    <col min="7" max="7" width="11.5703125" style="437" bestFit="1" customWidth="1"/>
    <col min="8" max="8" width="12" style="437" customWidth="1"/>
    <col min="9" max="28" width="9.140625" style="437"/>
    <col min="29" max="29" width="17.140625" style="437" customWidth="1"/>
    <col min="30" max="16384" width="9.140625" style="437"/>
  </cols>
  <sheetData>
    <row r="1" spans="1:29" s="461" customFormat="1" ht="15.75">
      <c r="B1" s="461" t="s">
        <v>757</v>
      </c>
    </row>
    <row r="2" spans="1:29" s="462" customFormat="1" ht="12"/>
    <row r="3" spans="1:29" s="462" customFormat="1" ht="12">
      <c r="C3" s="462" t="s">
        <v>758</v>
      </c>
      <c r="D3" s="462" t="s">
        <v>759</v>
      </c>
      <c r="G3" s="576" t="s">
        <v>760</v>
      </c>
      <c r="H3" s="577" t="s">
        <v>761</v>
      </c>
      <c r="I3" s="578">
        <v>321.46499999999997</v>
      </c>
    </row>
    <row r="4" spans="1:29" s="462" customFormat="1" ht="12">
      <c r="C4" s="462" t="s">
        <v>762</v>
      </c>
      <c r="D4" s="462" t="s">
        <v>867</v>
      </c>
      <c r="G4" s="579"/>
      <c r="H4" s="462" t="s">
        <v>764</v>
      </c>
      <c r="I4" s="580">
        <v>335.12299999999999</v>
      </c>
    </row>
    <row r="5" spans="1:29" s="462" customFormat="1" ht="12">
      <c r="C5" s="462" t="s">
        <v>765</v>
      </c>
      <c r="D5" s="462" t="s">
        <v>766</v>
      </c>
      <c r="G5" s="581"/>
      <c r="H5" s="582" t="s">
        <v>767</v>
      </c>
      <c r="I5" s="583">
        <f>(I4-I3)/I3</f>
        <v>4.2486740391644552E-2</v>
      </c>
    </row>
    <row r="6" spans="1:29" s="462" customFormat="1" ht="12">
      <c r="C6" s="469" t="s">
        <v>768</v>
      </c>
      <c r="D6" s="575" t="s">
        <v>769</v>
      </c>
    </row>
    <row r="7" spans="1:29" s="466" customFormat="1" ht="15.75">
      <c r="B7" s="466" t="s">
        <v>868</v>
      </c>
    </row>
    <row r="8" spans="1:29" s="463" customFormat="1" ht="12">
      <c r="B8" s="463" t="s">
        <v>869</v>
      </c>
    </row>
    <row r="9" spans="1:29" s="462" customFormat="1" ht="12"/>
    <row r="10" spans="1:29" s="467" customFormat="1" ht="12">
      <c r="B10" s="467" t="s">
        <v>870</v>
      </c>
      <c r="C10" s="467">
        <v>2025</v>
      </c>
      <c r="D10" s="467">
        <v>2026</v>
      </c>
      <c r="E10" s="467">
        <v>2027</v>
      </c>
      <c r="F10" s="467">
        <v>2028</v>
      </c>
      <c r="G10" s="467">
        <v>2029</v>
      </c>
      <c r="H10" s="467">
        <v>2030</v>
      </c>
      <c r="I10" s="467">
        <v>2031</v>
      </c>
      <c r="J10" s="467">
        <v>2032</v>
      </c>
      <c r="K10" s="467">
        <v>2033</v>
      </c>
      <c r="L10" s="467">
        <v>2034</v>
      </c>
      <c r="M10" s="467">
        <v>2035</v>
      </c>
      <c r="N10" s="467">
        <v>2036</v>
      </c>
      <c r="O10" s="467">
        <v>2037</v>
      </c>
      <c r="P10" s="467">
        <v>2038</v>
      </c>
      <c r="Q10" s="467">
        <v>2039</v>
      </c>
      <c r="R10" s="467">
        <v>2040</v>
      </c>
      <c r="S10" s="467">
        <v>2041</v>
      </c>
      <c r="T10" s="467">
        <v>2042</v>
      </c>
      <c r="U10" s="467">
        <v>2043</v>
      </c>
      <c r="V10" s="467">
        <v>2044</v>
      </c>
      <c r="W10" s="467">
        <v>2045</v>
      </c>
      <c r="X10" s="467">
        <v>2046</v>
      </c>
      <c r="Y10" s="467">
        <v>2047</v>
      </c>
      <c r="Z10" s="467">
        <v>2048</v>
      </c>
      <c r="AA10" s="467">
        <v>2049</v>
      </c>
      <c r="AB10" s="467">
        <v>2050</v>
      </c>
      <c r="AC10" s="467" t="s">
        <v>773</v>
      </c>
    </row>
    <row r="11" spans="1:29" s="463" customFormat="1" ht="12"/>
    <row r="12" spans="1:29" s="468" customFormat="1" ht="12" hidden="1">
      <c r="B12" s="468" t="s">
        <v>871</v>
      </c>
    </row>
    <row r="13" spans="1:29" s="463" customFormat="1" ht="12" hidden="1">
      <c r="A13" s="463" t="s">
        <v>872</v>
      </c>
      <c r="B13" s="463" t="s">
        <v>873</v>
      </c>
      <c r="C13" s="463">
        <v>38.522750854492188</v>
      </c>
      <c r="D13" s="463">
        <v>38.935131072998047</v>
      </c>
      <c r="E13" s="463">
        <v>39.089881896972663</v>
      </c>
      <c r="F13" s="463">
        <v>40.216831207275391</v>
      </c>
      <c r="G13" s="463">
        <v>40.883842468261719</v>
      </c>
      <c r="H13" s="463">
        <v>41.444198608398438</v>
      </c>
      <c r="I13" s="463">
        <v>41.501571655273438</v>
      </c>
      <c r="J13" s="463">
        <v>43.437816619873047</v>
      </c>
      <c r="K13" s="463">
        <v>43.226642608642578</v>
      </c>
      <c r="L13" s="463">
        <v>42.831565856933587</v>
      </c>
      <c r="M13" s="463">
        <v>42.347637176513672</v>
      </c>
      <c r="N13" s="463">
        <v>41.936511993408203</v>
      </c>
      <c r="O13" s="463">
        <v>41.304557800292969</v>
      </c>
      <c r="P13" s="463">
        <v>40.940559387207031</v>
      </c>
      <c r="Q13" s="463">
        <v>40.850982666015618</v>
      </c>
      <c r="R13" s="463">
        <v>41.1927490234375</v>
      </c>
      <c r="S13" s="463">
        <v>41.600811004638672</v>
      </c>
      <c r="T13" s="463">
        <v>41.823451995849609</v>
      </c>
      <c r="U13" s="463">
        <v>41.928627014160163</v>
      </c>
      <c r="V13" s="463">
        <v>41.840602874755859</v>
      </c>
      <c r="W13" s="463">
        <v>41.722869873046882</v>
      </c>
      <c r="X13" s="463">
        <v>41.915653228759773</v>
      </c>
      <c r="Y13" s="463">
        <v>41.920940399169922</v>
      </c>
      <c r="Z13" s="463">
        <v>42.039859771728523</v>
      </c>
      <c r="AA13" s="463">
        <v>42.07159423828125</v>
      </c>
      <c r="AB13" s="463">
        <v>42.037120819091797</v>
      </c>
      <c r="AC13" s="463">
        <v>3.491056862112929E-3</v>
      </c>
    </row>
    <row r="14" spans="1:29" s="463" customFormat="1" ht="12" hidden="1">
      <c r="A14" s="463" t="s">
        <v>874</v>
      </c>
      <c r="B14" s="463" t="s">
        <v>875</v>
      </c>
      <c r="C14" s="463">
        <v>0.1038000360131264</v>
      </c>
      <c r="D14" s="463">
        <v>9.8232917487621307E-2</v>
      </c>
      <c r="E14" s="463">
        <v>9.2665784060955048E-2</v>
      </c>
      <c r="F14" s="463">
        <v>8.7098658084869385E-2</v>
      </c>
      <c r="G14" s="463">
        <v>8.1531532108783722E-2</v>
      </c>
      <c r="H14" s="463">
        <v>7.5964406132698059E-2</v>
      </c>
      <c r="I14" s="463">
        <v>7.5964406132698059E-2</v>
      </c>
      <c r="J14" s="463">
        <v>7.5964406132698059E-2</v>
      </c>
      <c r="K14" s="463">
        <v>7.5964406132698059E-2</v>
      </c>
      <c r="L14" s="463">
        <v>7.5964406132698059E-2</v>
      </c>
      <c r="M14" s="463">
        <v>7.5964406132698059E-2</v>
      </c>
      <c r="N14" s="463">
        <v>7.5964406132698059E-2</v>
      </c>
      <c r="O14" s="463">
        <v>7.5964406132698059E-2</v>
      </c>
      <c r="P14" s="463">
        <v>7.5964406132698059E-2</v>
      </c>
      <c r="Q14" s="463">
        <v>7.5964406132698059E-2</v>
      </c>
      <c r="R14" s="463">
        <v>7.5964406132698059E-2</v>
      </c>
      <c r="S14" s="463">
        <v>7.5964406132698059E-2</v>
      </c>
      <c r="T14" s="463">
        <v>7.5964406132698059E-2</v>
      </c>
      <c r="U14" s="463">
        <v>7.5964406132698059E-2</v>
      </c>
      <c r="V14" s="463">
        <v>7.5964406132698059E-2</v>
      </c>
      <c r="W14" s="463">
        <v>7.5964406132698059E-2</v>
      </c>
      <c r="X14" s="463">
        <v>7.5964406132698059E-2</v>
      </c>
      <c r="Y14" s="463">
        <v>7.5964406132698059E-2</v>
      </c>
      <c r="Z14" s="463">
        <v>7.5964406132698059E-2</v>
      </c>
      <c r="AA14" s="463">
        <v>7.5964406132698059E-2</v>
      </c>
      <c r="AB14" s="463">
        <v>7.5964406132698059E-2</v>
      </c>
      <c r="AC14" s="463">
        <v>-1.611727881313918E-2</v>
      </c>
    </row>
    <row r="15" spans="1:29" s="463" customFormat="1" ht="12" hidden="1">
      <c r="A15" s="463" t="s">
        <v>876</v>
      </c>
      <c r="B15" s="463" t="s">
        <v>877</v>
      </c>
      <c r="C15" s="463">
        <v>0.1046454310417175</v>
      </c>
      <c r="D15" s="463">
        <v>0.1046454310417175</v>
      </c>
      <c r="E15" s="463">
        <v>0.1148426234722137</v>
      </c>
      <c r="F15" s="463">
        <v>0.1148426234722137</v>
      </c>
      <c r="G15" s="463">
        <v>0.1148426234722137</v>
      </c>
      <c r="H15" s="463">
        <v>0.1148426234722137</v>
      </c>
      <c r="I15" s="463">
        <v>0.1148426234722137</v>
      </c>
      <c r="J15" s="463">
        <v>0.1148426234722137</v>
      </c>
      <c r="K15" s="463">
        <v>0.1148426234722137</v>
      </c>
      <c r="L15" s="463">
        <v>0.1148426234722137</v>
      </c>
      <c r="M15" s="463">
        <v>0.1148426234722137</v>
      </c>
      <c r="N15" s="463">
        <v>0.1148426234722137</v>
      </c>
      <c r="O15" s="463">
        <v>0.1148426234722137</v>
      </c>
      <c r="P15" s="463">
        <v>0.1148426234722137</v>
      </c>
      <c r="Q15" s="463">
        <v>0.1148426234722137</v>
      </c>
      <c r="R15" s="463">
        <v>0.1148426234722137</v>
      </c>
      <c r="S15" s="463">
        <v>0.1148426234722137</v>
      </c>
      <c r="T15" s="463">
        <v>0.1148426234722137</v>
      </c>
      <c r="U15" s="463">
        <v>0.1148426234722137</v>
      </c>
      <c r="V15" s="463">
        <v>0.1148426234722137</v>
      </c>
      <c r="W15" s="463">
        <v>0.1148426234722137</v>
      </c>
      <c r="X15" s="463">
        <v>0.1148426234722137</v>
      </c>
      <c r="Y15" s="463">
        <v>0.1148426234722137</v>
      </c>
      <c r="Z15" s="463">
        <v>0.1148426234722137</v>
      </c>
      <c r="AA15" s="463">
        <v>0.1148426234722137</v>
      </c>
      <c r="AB15" s="463">
        <v>0.11623794585466379</v>
      </c>
      <c r="AC15" s="463">
        <v>7.1753202310329556E-3</v>
      </c>
    </row>
    <row r="16" spans="1:29" s="463" customFormat="1" ht="12" hidden="1"/>
    <row r="17" spans="1:29" s="468" customFormat="1" ht="12" hidden="1">
      <c r="A17" s="468" t="s">
        <v>878</v>
      </c>
      <c r="B17" s="468" t="s">
        <v>879</v>
      </c>
      <c r="C17" s="468">
        <v>-5.6535453796386719</v>
      </c>
      <c r="D17" s="468">
        <v>-6.6484584808349609</v>
      </c>
      <c r="E17" s="468">
        <v>-6.3427023887634277</v>
      </c>
      <c r="F17" s="468">
        <v>-7.4207305908203116</v>
      </c>
      <c r="G17" s="468">
        <v>-7.9853696823120117</v>
      </c>
      <c r="H17" s="468">
        <v>-8.5540962219238281</v>
      </c>
      <c r="I17" s="468">
        <v>-8.9006357192993164</v>
      </c>
      <c r="J17" s="468">
        <v>-9.5489826202392578</v>
      </c>
      <c r="K17" s="468">
        <v>-10.257158279418951</v>
      </c>
      <c r="L17" s="468">
        <v>-10.713648796081539</v>
      </c>
      <c r="M17" s="468">
        <v>-10.846357345581049</v>
      </c>
      <c r="N17" s="468">
        <v>-10.985488891601561</v>
      </c>
      <c r="O17" s="468">
        <v>-11.10468769073486</v>
      </c>
      <c r="P17" s="468">
        <v>-11.147486686706539</v>
      </c>
      <c r="Q17" s="468">
        <v>-11.17782688140869</v>
      </c>
      <c r="R17" s="468">
        <v>-11.344210624694821</v>
      </c>
      <c r="S17" s="468">
        <v>-11.55187511444092</v>
      </c>
      <c r="T17" s="468">
        <v>-11.582789421081539</v>
      </c>
      <c r="U17" s="468">
        <v>-11.507105827331539</v>
      </c>
      <c r="V17" s="468">
        <v>-11.469019889831539</v>
      </c>
      <c r="W17" s="468">
        <v>-11.50498104095459</v>
      </c>
      <c r="X17" s="468">
        <v>-11.67416286468506</v>
      </c>
      <c r="Y17" s="468">
        <v>-11.76244640350342</v>
      </c>
      <c r="Z17" s="468">
        <v>-11.80874824523926</v>
      </c>
      <c r="AA17" s="468">
        <v>-11.79012298583984</v>
      </c>
      <c r="AB17" s="468">
        <v>-11.77243041992188</v>
      </c>
      <c r="AC17" s="468">
        <v>3.5658016919739133E-2</v>
      </c>
    </row>
    <row r="18" spans="1:29" s="463" customFormat="1" ht="12" hidden="1">
      <c r="A18" s="463" t="s">
        <v>880</v>
      </c>
      <c r="B18" s="463" t="s">
        <v>881</v>
      </c>
      <c r="C18" s="463">
        <v>-0.66487705707550049</v>
      </c>
      <c r="D18" s="463">
        <v>-1.3369126319885249</v>
      </c>
      <c r="E18" s="463">
        <v>-1.023864150047302</v>
      </c>
      <c r="F18" s="463">
        <v>-1.073295593261719</v>
      </c>
      <c r="G18" s="463">
        <v>-0.91812944412231445</v>
      </c>
      <c r="H18" s="463">
        <v>-0.73848247528076172</v>
      </c>
      <c r="I18" s="463">
        <v>-0.78200960159301758</v>
      </c>
      <c r="J18" s="463">
        <v>-0.81131148338317871</v>
      </c>
      <c r="K18" s="463">
        <v>-1.0385316610336299</v>
      </c>
      <c r="L18" s="463">
        <v>-1.2950218915939331</v>
      </c>
      <c r="M18" s="463">
        <v>-1.3277299404144289</v>
      </c>
      <c r="N18" s="463">
        <v>-1.347817182540894</v>
      </c>
      <c r="O18" s="463">
        <v>-1.386060237884521</v>
      </c>
      <c r="P18" s="463">
        <v>-1.4288592338562009</v>
      </c>
      <c r="Q18" s="463">
        <v>-1.4591993093490601</v>
      </c>
      <c r="R18" s="463">
        <v>-1.606539368629456</v>
      </c>
      <c r="S18" s="463">
        <v>-1.833249092102051</v>
      </c>
      <c r="T18" s="463">
        <v>-1.864162921905518</v>
      </c>
      <c r="U18" s="463">
        <v>-1.8010531663894651</v>
      </c>
      <c r="V18" s="463">
        <v>-1.7606385946273799</v>
      </c>
      <c r="W18" s="463">
        <v>-1.8513914346694951</v>
      </c>
      <c r="X18" s="463">
        <v>-2.073200941085815</v>
      </c>
      <c r="Y18" s="463">
        <v>-2.0991401672363281</v>
      </c>
      <c r="Z18" s="463">
        <v>-2.0914020538330078</v>
      </c>
      <c r="AA18" s="463">
        <v>-2.0714950561523442</v>
      </c>
      <c r="AB18" s="463">
        <v>-2.053803443908691</v>
      </c>
      <c r="AC18" s="463">
        <v>6.8301086159796132E-2</v>
      </c>
    </row>
    <row r="19" spans="1:29" s="463" customFormat="1" ht="12" hidden="1">
      <c r="A19" s="463" t="s">
        <v>882</v>
      </c>
      <c r="B19" s="463" t="s">
        <v>883</v>
      </c>
      <c r="C19" s="463">
        <v>-4.9886670112609863</v>
      </c>
      <c r="D19" s="463">
        <v>-5.3115453720092773</v>
      </c>
      <c r="E19" s="463">
        <v>-5.3188381195068359</v>
      </c>
      <c r="F19" s="463">
        <v>-6.3474359512329102</v>
      </c>
      <c r="G19" s="463">
        <v>-7.0672402381896973</v>
      </c>
      <c r="H19" s="463">
        <v>-7.8156142234802246</v>
      </c>
      <c r="I19" s="463">
        <v>-8.1186275482177734</v>
      </c>
      <c r="J19" s="463">
        <v>-8.7376699447631836</v>
      </c>
      <c r="K19" s="463">
        <v>-9.2186260223388672</v>
      </c>
      <c r="L19" s="463">
        <v>-9.4186267852783203</v>
      </c>
      <c r="M19" s="463">
        <v>-9.5186262130737305</v>
      </c>
      <c r="N19" s="463">
        <v>-9.6376705169677734</v>
      </c>
      <c r="O19" s="463">
        <v>-9.7186260223388672</v>
      </c>
      <c r="P19" s="463">
        <v>-9.7186260223388672</v>
      </c>
      <c r="Q19" s="463">
        <v>-9.7186260223388672</v>
      </c>
      <c r="R19" s="463">
        <v>-9.7376699447631836</v>
      </c>
      <c r="S19" s="463">
        <v>-9.7186260223388672</v>
      </c>
      <c r="T19" s="463">
        <v>-9.7186260223388672</v>
      </c>
      <c r="U19" s="463">
        <v>-9.7060527801513672</v>
      </c>
      <c r="V19" s="463">
        <v>-9.7083806991577148</v>
      </c>
      <c r="W19" s="463">
        <v>-9.6535892486572266</v>
      </c>
      <c r="X19" s="463">
        <v>-9.6009626388549805</v>
      </c>
      <c r="Y19" s="463">
        <v>-9.6633052825927734</v>
      </c>
      <c r="Z19" s="463">
        <v>-9.7173452377319336</v>
      </c>
      <c r="AA19" s="463">
        <v>-9.7186260223388672</v>
      </c>
      <c r="AB19" s="463">
        <v>-9.7186260223388672</v>
      </c>
      <c r="AC19" s="463">
        <v>3.12593066990694E-2</v>
      </c>
    </row>
    <row r="20" spans="1:29" s="463" customFormat="1" ht="12" hidden="1"/>
    <row r="21" spans="1:29" s="468" customFormat="1" ht="12" hidden="1">
      <c r="A21" s="468" t="s">
        <v>884</v>
      </c>
      <c r="B21" s="468" t="s">
        <v>885</v>
      </c>
      <c r="C21" s="468">
        <v>32.973007202148438</v>
      </c>
      <c r="D21" s="468">
        <v>32.384902954101563</v>
      </c>
      <c r="E21" s="468">
        <v>32.839847564697273</v>
      </c>
      <c r="F21" s="468">
        <v>32.883197784423828</v>
      </c>
      <c r="G21" s="468">
        <v>32.980003356933587</v>
      </c>
      <c r="H21" s="468">
        <v>32.966068267822273</v>
      </c>
      <c r="I21" s="468">
        <v>32.676902770996087</v>
      </c>
      <c r="J21" s="468">
        <v>33.964797973632813</v>
      </c>
      <c r="K21" s="468">
        <v>33.045448303222663</v>
      </c>
      <c r="L21" s="468">
        <v>32.193881988525391</v>
      </c>
      <c r="M21" s="468">
        <v>31.57724571228027</v>
      </c>
      <c r="N21" s="468">
        <v>31.0269889831543</v>
      </c>
      <c r="O21" s="468">
        <v>30.275836944580082</v>
      </c>
      <c r="P21" s="468">
        <v>29.869037628173832</v>
      </c>
      <c r="Q21" s="468">
        <v>29.74912261962891</v>
      </c>
      <c r="R21" s="468">
        <v>29.924503326416019</v>
      </c>
      <c r="S21" s="468">
        <v>30.12490081787109</v>
      </c>
      <c r="T21" s="468">
        <v>30.31662750244141</v>
      </c>
      <c r="U21" s="468">
        <v>30.49748611450195</v>
      </c>
      <c r="V21" s="468">
        <v>30.44754791259766</v>
      </c>
      <c r="W21" s="468">
        <v>30.293853759765621</v>
      </c>
      <c r="X21" s="468">
        <v>30.31745529174805</v>
      </c>
      <c r="Y21" s="468">
        <v>30.23445892333984</v>
      </c>
      <c r="Z21" s="468">
        <v>30.307077407836911</v>
      </c>
      <c r="AA21" s="468">
        <v>30.357437133789059</v>
      </c>
      <c r="AB21" s="468">
        <v>30.340656280517582</v>
      </c>
      <c r="AC21" s="468">
        <v>-4.1185392315354896E-3</v>
      </c>
    </row>
    <row r="22" spans="1:29" s="463" customFormat="1" ht="12" hidden="1"/>
    <row r="23" spans="1:29" s="468" customFormat="1" ht="12" hidden="1">
      <c r="A23" s="468" t="s">
        <v>886</v>
      </c>
      <c r="B23" s="468" t="s">
        <v>887</v>
      </c>
      <c r="C23" s="468">
        <v>32.747161865234382</v>
      </c>
      <c r="D23" s="468">
        <v>32.125892639160163</v>
      </c>
      <c r="E23" s="468">
        <v>32.541881561279297</v>
      </c>
      <c r="F23" s="468">
        <v>32.536705017089837</v>
      </c>
      <c r="G23" s="468">
        <v>32.592658996582031</v>
      </c>
      <c r="H23" s="468">
        <v>32.6973876953125</v>
      </c>
      <c r="I23" s="468">
        <v>32.373100280761719</v>
      </c>
      <c r="J23" s="468">
        <v>33.707019805908203</v>
      </c>
      <c r="K23" s="468">
        <v>32.803730010986328</v>
      </c>
      <c r="L23" s="468">
        <v>31.930118560791019</v>
      </c>
      <c r="M23" s="468">
        <v>31.307441711425781</v>
      </c>
      <c r="N23" s="468">
        <v>30.76717567443848</v>
      </c>
      <c r="O23" s="468">
        <v>29.957698822021481</v>
      </c>
      <c r="P23" s="468">
        <v>29.4980583190918</v>
      </c>
      <c r="Q23" s="468">
        <v>29.290248870849609</v>
      </c>
      <c r="R23" s="468">
        <v>29.447372436523441</v>
      </c>
      <c r="S23" s="468">
        <v>29.68721771240234</v>
      </c>
      <c r="T23" s="468">
        <v>29.70527267456055</v>
      </c>
      <c r="U23" s="468">
        <v>29.842170715332031</v>
      </c>
      <c r="V23" s="468">
        <v>29.946046829223629</v>
      </c>
      <c r="W23" s="468">
        <v>29.988910675048832</v>
      </c>
      <c r="X23" s="468">
        <v>29.994327545166019</v>
      </c>
      <c r="Y23" s="468">
        <v>29.99842643737793</v>
      </c>
      <c r="Z23" s="468">
        <v>30.122293472290039</v>
      </c>
      <c r="AA23" s="468">
        <v>30.1605110168457</v>
      </c>
      <c r="AB23" s="468">
        <v>30.163322448730469</v>
      </c>
      <c r="AC23" s="468">
        <v>-3.52977005570887E-3</v>
      </c>
    </row>
    <row r="24" spans="1:29" s="463" customFormat="1" ht="12" hidden="1">
      <c r="A24" s="463" t="s">
        <v>888</v>
      </c>
      <c r="B24" s="463" t="s">
        <v>889</v>
      </c>
      <c r="C24" s="463">
        <v>4.7822732925415039</v>
      </c>
      <c r="D24" s="463">
        <v>4.8143167495727539</v>
      </c>
      <c r="E24" s="463">
        <v>4.8345708847045898</v>
      </c>
      <c r="F24" s="463">
        <v>4.8456940650939941</v>
      </c>
      <c r="G24" s="463">
        <v>4.8332962989807129</v>
      </c>
      <c r="H24" s="463">
        <v>4.8139100074768066</v>
      </c>
      <c r="I24" s="463">
        <v>4.7831845283508301</v>
      </c>
      <c r="J24" s="463">
        <v>4.7383279800415039</v>
      </c>
      <c r="K24" s="463">
        <v>4.6991143226623544</v>
      </c>
      <c r="L24" s="463">
        <v>4.6603879928588867</v>
      </c>
      <c r="M24" s="463">
        <v>4.6314244270324707</v>
      </c>
      <c r="N24" s="463">
        <v>4.6086516380310059</v>
      </c>
      <c r="O24" s="463">
        <v>4.5903816223144531</v>
      </c>
      <c r="P24" s="463">
        <v>4.5744786262512207</v>
      </c>
      <c r="Q24" s="463">
        <v>4.5580825805664063</v>
      </c>
      <c r="R24" s="463">
        <v>4.5391240119934082</v>
      </c>
      <c r="S24" s="463">
        <v>4.514643669128418</v>
      </c>
      <c r="T24" s="463">
        <v>4.4878482818603516</v>
      </c>
      <c r="U24" s="463">
        <v>4.4594645500183114</v>
      </c>
      <c r="V24" s="463">
        <v>4.4323902130126953</v>
      </c>
      <c r="W24" s="463">
        <v>4.4066386222839364</v>
      </c>
      <c r="X24" s="463">
        <v>4.381014347076416</v>
      </c>
      <c r="Y24" s="463">
        <v>4.356663703918457</v>
      </c>
      <c r="Z24" s="463">
        <v>4.3348627090454102</v>
      </c>
      <c r="AA24" s="463">
        <v>4.3154134750366211</v>
      </c>
      <c r="AB24" s="463">
        <v>4.2971978187561044</v>
      </c>
      <c r="AC24" s="463">
        <v>-1.2125253299163361E-3</v>
      </c>
    </row>
    <row r="25" spans="1:29" s="463" customFormat="1" ht="12" hidden="1">
      <c r="A25" s="463" t="s">
        <v>890</v>
      </c>
      <c r="B25" s="463" t="s">
        <v>891</v>
      </c>
      <c r="C25" s="463">
        <v>3.4778914451599121</v>
      </c>
      <c r="D25" s="463">
        <v>3.5097873210906978</v>
      </c>
      <c r="E25" s="463">
        <v>3.5179941654205318</v>
      </c>
      <c r="F25" s="463">
        <v>3.511307001113892</v>
      </c>
      <c r="G25" s="463">
        <v>3.5120353698730469</v>
      </c>
      <c r="H25" s="463">
        <v>3.5067358016967769</v>
      </c>
      <c r="I25" s="463">
        <v>3.5043764114379878</v>
      </c>
      <c r="J25" s="463">
        <v>3.4926142692565918</v>
      </c>
      <c r="K25" s="463">
        <v>3.4776279926300049</v>
      </c>
      <c r="L25" s="463">
        <v>3.4666347503662109</v>
      </c>
      <c r="M25" s="463">
        <v>3.4652986526489258</v>
      </c>
      <c r="N25" s="463">
        <v>3.4724769592285161</v>
      </c>
      <c r="O25" s="463">
        <v>3.4852747917175289</v>
      </c>
      <c r="P25" s="463">
        <v>3.5013926029205318</v>
      </c>
      <c r="Q25" s="463">
        <v>3.5175638198852539</v>
      </c>
      <c r="R25" s="463">
        <v>3.5309581756591801</v>
      </c>
      <c r="S25" s="463">
        <v>3.5389997959136958</v>
      </c>
      <c r="T25" s="463">
        <v>3.5437636375427251</v>
      </c>
      <c r="U25" s="463">
        <v>3.5467219352722168</v>
      </c>
      <c r="V25" s="463">
        <v>3.552219152450562</v>
      </c>
      <c r="W25" s="463">
        <v>3.5579044818878169</v>
      </c>
      <c r="X25" s="463">
        <v>3.5627326965332031</v>
      </c>
      <c r="Y25" s="463">
        <v>3.5702025890350342</v>
      </c>
      <c r="Z25" s="463">
        <v>3.5810284614562988</v>
      </c>
      <c r="AA25" s="463">
        <v>3.5939655303955078</v>
      </c>
      <c r="AB25" s="463">
        <v>3.6083295345306401</v>
      </c>
      <c r="AC25" s="463">
        <v>3.4266963469078431E-3</v>
      </c>
    </row>
    <row r="26" spans="1:29" s="463" customFormat="1" ht="12" hidden="1">
      <c r="A26" s="463" t="s">
        <v>892</v>
      </c>
      <c r="B26" s="463" t="s">
        <v>893</v>
      </c>
      <c r="C26" s="463">
        <v>10.47077465057373</v>
      </c>
      <c r="D26" s="463">
        <v>10.39572811126709</v>
      </c>
      <c r="E26" s="463">
        <v>10.45466423034668</v>
      </c>
      <c r="F26" s="463">
        <v>10.50467109680176</v>
      </c>
      <c r="G26" s="463">
        <v>10.56990909576416</v>
      </c>
      <c r="H26" s="463">
        <v>10.64797210693359</v>
      </c>
      <c r="I26" s="463">
        <v>10.73560237884521</v>
      </c>
      <c r="J26" s="463">
        <v>10.89690113067627</v>
      </c>
      <c r="K26" s="463">
        <v>10.96370315551758</v>
      </c>
      <c r="L26" s="463">
        <v>11.02313232421875</v>
      </c>
      <c r="M26" s="463">
        <v>11.065230369567869</v>
      </c>
      <c r="N26" s="463">
        <v>11.100090026855471</v>
      </c>
      <c r="O26" s="463">
        <v>11.14383602142334</v>
      </c>
      <c r="P26" s="463">
        <v>11.225395202636721</v>
      </c>
      <c r="Q26" s="463">
        <v>11.31562328338623</v>
      </c>
      <c r="R26" s="463">
        <v>11.40615844726562</v>
      </c>
      <c r="S26" s="463">
        <v>11.469814300537109</v>
      </c>
      <c r="T26" s="463">
        <v>11.540438652038571</v>
      </c>
      <c r="U26" s="463">
        <v>11.60808277130127</v>
      </c>
      <c r="V26" s="463">
        <v>11.672494888305661</v>
      </c>
      <c r="W26" s="463">
        <v>11.72990608215332</v>
      </c>
      <c r="X26" s="463">
        <v>11.77366828918457</v>
      </c>
      <c r="Y26" s="463">
        <v>11.82509136199951</v>
      </c>
      <c r="Z26" s="463">
        <v>11.907864570617679</v>
      </c>
      <c r="AA26" s="463">
        <v>11.98774337768555</v>
      </c>
      <c r="AB26" s="463">
        <v>12.056789398193359</v>
      </c>
      <c r="AC26" s="463">
        <v>5.2819054794606144E-3</v>
      </c>
    </row>
    <row r="27" spans="1:29" s="463" customFormat="1" ht="12" hidden="1">
      <c r="A27" s="463" t="s">
        <v>894</v>
      </c>
      <c r="B27" s="463" t="s">
        <v>895</v>
      </c>
      <c r="C27" s="463">
        <v>7.6050300598144531</v>
      </c>
      <c r="D27" s="463">
        <v>7.4058403968811044</v>
      </c>
      <c r="E27" s="463">
        <v>7.4456996917724609</v>
      </c>
      <c r="F27" s="463">
        <v>7.449063777923584</v>
      </c>
      <c r="G27" s="463">
        <v>7.4840259552001953</v>
      </c>
      <c r="H27" s="463">
        <v>7.5392909049987793</v>
      </c>
      <c r="I27" s="463">
        <v>7.5969629287719727</v>
      </c>
      <c r="J27" s="463">
        <v>7.633204460144043</v>
      </c>
      <c r="K27" s="463">
        <v>7.629124641418457</v>
      </c>
      <c r="L27" s="463">
        <v>7.6223225593566886</v>
      </c>
      <c r="M27" s="463">
        <v>7.6231594085693359</v>
      </c>
      <c r="N27" s="463">
        <v>7.6205949783325204</v>
      </c>
      <c r="O27" s="463">
        <v>7.6355676651000977</v>
      </c>
      <c r="P27" s="463">
        <v>7.6847090721130371</v>
      </c>
      <c r="Q27" s="463">
        <v>7.7432327270507813</v>
      </c>
      <c r="R27" s="463">
        <v>7.7899785041809082</v>
      </c>
      <c r="S27" s="463">
        <v>7.8137030601501456</v>
      </c>
      <c r="T27" s="463">
        <v>7.842717170715332</v>
      </c>
      <c r="U27" s="463">
        <v>7.8758511543273926</v>
      </c>
      <c r="V27" s="463">
        <v>7.9081506729125977</v>
      </c>
      <c r="W27" s="463">
        <v>7.9367265701293954</v>
      </c>
      <c r="X27" s="463">
        <v>7.9509248733520508</v>
      </c>
      <c r="Y27" s="463">
        <v>7.9831085205078116</v>
      </c>
      <c r="Z27" s="463">
        <v>8.0412406921386719</v>
      </c>
      <c r="AA27" s="463">
        <v>8.1030559539794922</v>
      </c>
      <c r="AB27" s="463">
        <v>8.159022331237793</v>
      </c>
      <c r="AC27" s="463">
        <v>2.3935133157784172E-3</v>
      </c>
    </row>
    <row r="28" spans="1:29" s="463" customFormat="1" ht="12" hidden="1">
      <c r="A28" s="463" t="s">
        <v>896</v>
      </c>
      <c r="B28" s="463" t="s">
        <v>897</v>
      </c>
      <c r="C28" s="463">
        <v>1.978968143463135</v>
      </c>
      <c r="D28" s="463">
        <v>2.0774321556091309</v>
      </c>
      <c r="E28" s="463">
        <v>2.0833396911621089</v>
      </c>
      <c r="F28" s="463">
        <v>2.1247601509094238</v>
      </c>
      <c r="G28" s="463">
        <v>2.140464067459106</v>
      </c>
      <c r="H28" s="463">
        <v>2.1415011882781978</v>
      </c>
      <c r="I28" s="463">
        <v>2.1341714859008789</v>
      </c>
      <c r="J28" s="463">
        <v>2.1874921321868901</v>
      </c>
      <c r="K28" s="463">
        <v>2.1897151470184331</v>
      </c>
      <c r="L28" s="463">
        <v>2.191705703735352</v>
      </c>
      <c r="M28" s="463">
        <v>2.1809902191162109</v>
      </c>
      <c r="N28" s="463">
        <v>2.171319723129272</v>
      </c>
      <c r="O28" s="463">
        <v>2.1504263877868648</v>
      </c>
      <c r="P28" s="463">
        <v>2.1372694969177251</v>
      </c>
      <c r="Q28" s="463">
        <v>2.1266026496887211</v>
      </c>
      <c r="R28" s="463">
        <v>2.1307275295257568</v>
      </c>
      <c r="S28" s="463">
        <v>2.1325845718383789</v>
      </c>
      <c r="T28" s="463">
        <v>2.1395330429077148</v>
      </c>
      <c r="U28" s="463">
        <v>2.1392593383789058</v>
      </c>
      <c r="V28" s="463">
        <v>2.135832548141479</v>
      </c>
      <c r="W28" s="463">
        <v>2.129226446151733</v>
      </c>
      <c r="X28" s="463">
        <v>2.1287388801574711</v>
      </c>
      <c r="Y28" s="463">
        <v>2.1295962333679199</v>
      </c>
      <c r="Z28" s="463">
        <v>2.134604692459106</v>
      </c>
      <c r="AA28" s="463">
        <v>2.1296076774597168</v>
      </c>
      <c r="AB28" s="463">
        <v>2.122246265411377</v>
      </c>
      <c r="AC28" s="463">
        <v>2.7845736991112262E-3</v>
      </c>
    </row>
    <row r="29" spans="1:29" s="463" customFormat="1" ht="12" hidden="1">
      <c r="A29" s="463" t="s">
        <v>898</v>
      </c>
      <c r="B29" s="463" t="s">
        <v>899</v>
      </c>
      <c r="C29" s="463">
        <v>0.88677698373794556</v>
      </c>
      <c r="D29" s="463">
        <v>0.91245514154434204</v>
      </c>
      <c r="E29" s="463">
        <v>0.9256250262260437</v>
      </c>
      <c r="F29" s="463">
        <v>0.9308466911315918</v>
      </c>
      <c r="G29" s="463">
        <v>0.94541925191879272</v>
      </c>
      <c r="H29" s="463">
        <v>0.96717977523803711</v>
      </c>
      <c r="I29" s="463">
        <v>1.0044680833816531</v>
      </c>
      <c r="J29" s="463">
        <v>1.076204299926758</v>
      </c>
      <c r="K29" s="463">
        <v>1.1448628902435301</v>
      </c>
      <c r="L29" s="463">
        <v>1.2091050148010249</v>
      </c>
      <c r="M29" s="463">
        <v>1.2610805034637449</v>
      </c>
      <c r="N29" s="463">
        <v>1.3081750869750981</v>
      </c>
      <c r="O29" s="463">
        <v>1.357842326164246</v>
      </c>
      <c r="P29" s="463">
        <v>1.403417110443115</v>
      </c>
      <c r="Q29" s="463">
        <v>1.4457882642745969</v>
      </c>
      <c r="R29" s="463">
        <v>1.48545229434967</v>
      </c>
      <c r="S29" s="463">
        <v>1.523526668548584</v>
      </c>
      <c r="T29" s="463">
        <v>1.5581885576248169</v>
      </c>
      <c r="U29" s="463">
        <v>1.59297239780426</v>
      </c>
      <c r="V29" s="463">
        <v>1.6285116672515869</v>
      </c>
      <c r="W29" s="463">
        <v>1.6639530658721919</v>
      </c>
      <c r="X29" s="463">
        <v>1.6940040588378911</v>
      </c>
      <c r="Y29" s="463">
        <v>1.7123863697052</v>
      </c>
      <c r="Z29" s="463">
        <v>1.7320190668106079</v>
      </c>
      <c r="AA29" s="463">
        <v>1.755079507827759</v>
      </c>
      <c r="AB29" s="463">
        <v>1.7755200862884519</v>
      </c>
      <c r="AC29" s="463">
        <v>2.7728166078912819E-2</v>
      </c>
    </row>
    <row r="30" spans="1:29" s="463" customFormat="1" ht="12" hidden="1">
      <c r="A30" s="463" t="s">
        <v>900</v>
      </c>
      <c r="B30" s="463" t="s">
        <v>901</v>
      </c>
      <c r="C30" s="463">
        <v>1.339104533195496</v>
      </c>
      <c r="D30" s="463">
        <v>1.363937973976135</v>
      </c>
      <c r="E30" s="463">
        <v>1.340007543563843</v>
      </c>
      <c r="F30" s="463">
        <v>1.3873797655105591</v>
      </c>
      <c r="G30" s="463">
        <v>1.4133861064910891</v>
      </c>
      <c r="H30" s="463">
        <v>1.4356997013092041</v>
      </c>
      <c r="I30" s="463">
        <v>1.449095487594604</v>
      </c>
      <c r="J30" s="463">
        <v>1.511755108833313</v>
      </c>
      <c r="K30" s="463">
        <v>1.541907072067261</v>
      </c>
      <c r="L30" s="463">
        <v>1.5504269599914551</v>
      </c>
      <c r="M30" s="463">
        <v>1.561032295227051</v>
      </c>
      <c r="N30" s="463">
        <v>1.5739791393280029</v>
      </c>
      <c r="O30" s="463">
        <v>1.5793305635452271</v>
      </c>
      <c r="P30" s="463">
        <v>1.5856590270996089</v>
      </c>
      <c r="Q30" s="463">
        <v>1.5994911193847661</v>
      </c>
      <c r="R30" s="463">
        <v>1.616432189941406</v>
      </c>
      <c r="S30" s="463">
        <v>1.629804253578186</v>
      </c>
      <c r="T30" s="463">
        <v>1.6482012271881099</v>
      </c>
      <c r="U30" s="463">
        <v>1.667939305305481</v>
      </c>
      <c r="V30" s="463">
        <v>1.6863172054290769</v>
      </c>
      <c r="W30" s="463">
        <v>1.6959022283554079</v>
      </c>
      <c r="X30" s="463">
        <v>1.712280750274658</v>
      </c>
      <c r="Y30" s="463">
        <v>1.738362312316895</v>
      </c>
      <c r="Z30" s="463">
        <v>1.766238212585449</v>
      </c>
      <c r="AA30" s="463">
        <v>1.790161728858948</v>
      </c>
      <c r="AB30" s="463">
        <v>1.8145192861557009</v>
      </c>
      <c r="AC30" s="463">
        <v>1.194057665397308E-2</v>
      </c>
    </row>
    <row r="31" spans="1:29" s="463" customFormat="1" ht="12" hidden="1">
      <c r="A31" s="463" t="s">
        <v>902</v>
      </c>
      <c r="B31" s="463" t="s">
        <v>903</v>
      </c>
      <c r="C31" s="463">
        <v>9.2881172895431519E-2</v>
      </c>
      <c r="D31" s="463">
        <v>9.8721772432327271E-2</v>
      </c>
      <c r="E31" s="463">
        <v>0.10319676250219351</v>
      </c>
      <c r="F31" s="463">
        <v>0.1066734939813614</v>
      </c>
      <c r="G31" s="463">
        <v>0.109713077545166</v>
      </c>
      <c r="H31" s="463">
        <v>0.1118638515472412</v>
      </c>
      <c r="I31" s="463">
        <v>0.11319830268621441</v>
      </c>
      <c r="J31" s="463">
        <v>0.1130774989724159</v>
      </c>
      <c r="K31" s="463">
        <v>0.1125800684094429</v>
      </c>
      <c r="L31" s="463">
        <v>0.1126366555690765</v>
      </c>
      <c r="M31" s="463">
        <v>0.1132273375988007</v>
      </c>
      <c r="N31" s="463">
        <v>0.114579364657402</v>
      </c>
      <c r="O31" s="463">
        <v>0.1166047155857086</v>
      </c>
      <c r="P31" s="463">
        <v>0.11994519084692</v>
      </c>
      <c r="Q31" s="463">
        <v>0.1248712092638016</v>
      </c>
      <c r="R31" s="463">
        <v>0.13153974711894989</v>
      </c>
      <c r="S31" s="463">
        <v>0.13911111652851099</v>
      </c>
      <c r="T31" s="463">
        <v>0.14786267280578611</v>
      </c>
      <c r="U31" s="463">
        <v>0.15731863677501681</v>
      </c>
      <c r="V31" s="463">
        <v>0.1669829189777374</v>
      </c>
      <c r="W31" s="463">
        <v>0.17734114825725561</v>
      </c>
      <c r="X31" s="463">
        <v>0.18812824785709381</v>
      </c>
      <c r="Y31" s="463">
        <v>0.19937813282012939</v>
      </c>
      <c r="Z31" s="463">
        <v>0.21164603531360629</v>
      </c>
      <c r="AA31" s="463">
        <v>0.22491598129272461</v>
      </c>
      <c r="AB31" s="463">
        <v>0.23982582986354831</v>
      </c>
      <c r="AC31" s="463">
        <v>4.0505854171574152E-2</v>
      </c>
    </row>
    <row r="32" spans="1:29" s="463" customFormat="1" ht="12" hidden="1">
      <c r="A32" s="463" t="s">
        <v>904</v>
      </c>
      <c r="B32" s="463" t="s">
        <v>905</v>
      </c>
      <c r="C32" s="463">
        <v>0.84042149782180786</v>
      </c>
      <c r="D32" s="463">
        <v>0.83307981491088867</v>
      </c>
      <c r="E32" s="463">
        <v>0.80390208959579468</v>
      </c>
      <c r="F32" s="463">
        <v>0.76429975032806396</v>
      </c>
      <c r="G32" s="463">
        <v>0.72878086566925049</v>
      </c>
      <c r="H32" s="463">
        <v>0.68814390897750854</v>
      </c>
      <c r="I32" s="463">
        <v>0.67566138505935669</v>
      </c>
      <c r="J32" s="463">
        <v>0.68829911947250366</v>
      </c>
      <c r="K32" s="463">
        <v>0.67999106645584106</v>
      </c>
      <c r="L32" s="463">
        <v>0.67225444316864014</v>
      </c>
      <c r="M32" s="463">
        <v>0.67416912317276001</v>
      </c>
      <c r="N32" s="463">
        <v>0.67612141370773315</v>
      </c>
      <c r="O32" s="463">
        <v>0.67288988828659058</v>
      </c>
      <c r="P32" s="463">
        <v>0.67587798833847046</v>
      </c>
      <c r="Q32" s="463">
        <v>0.68478405475616455</v>
      </c>
      <c r="R32" s="463">
        <v>0.69351404905319214</v>
      </c>
      <c r="S32" s="463">
        <v>0.70085722208023071</v>
      </c>
      <c r="T32" s="463">
        <v>0.71050268411636353</v>
      </c>
      <c r="U32" s="463">
        <v>0.72180330753326416</v>
      </c>
      <c r="V32" s="463">
        <v>0.73032838106155396</v>
      </c>
      <c r="W32" s="463">
        <v>0.73399323225021362</v>
      </c>
      <c r="X32" s="463">
        <v>0.74384748935699463</v>
      </c>
      <c r="Y32" s="463">
        <v>0.75362926721572876</v>
      </c>
      <c r="Z32" s="463">
        <v>0.76486003398895264</v>
      </c>
      <c r="AA32" s="463">
        <v>0.77540981769561768</v>
      </c>
      <c r="AB32" s="463">
        <v>0.78485751152038574</v>
      </c>
      <c r="AC32" s="463">
        <v>-4.912949455443294E-3</v>
      </c>
    </row>
    <row r="33" spans="1:29" s="463" customFormat="1" ht="12" hidden="1">
      <c r="A33" s="463" t="s">
        <v>906</v>
      </c>
      <c r="B33" s="463" t="s">
        <v>907</v>
      </c>
      <c r="C33" s="463">
        <v>0.40580189228057861</v>
      </c>
      <c r="D33" s="463">
        <v>0.43213644623756409</v>
      </c>
      <c r="E33" s="463">
        <v>0.43290865421295172</v>
      </c>
      <c r="F33" s="463">
        <v>0.51640653610229492</v>
      </c>
      <c r="G33" s="463">
        <v>0.57489210367202759</v>
      </c>
      <c r="H33" s="463">
        <v>0.63569188117980957</v>
      </c>
      <c r="I33" s="463">
        <v>0.66023588180541992</v>
      </c>
      <c r="J33" s="463">
        <v>0.71037846803665161</v>
      </c>
      <c r="K33" s="463">
        <v>0.7493358850479126</v>
      </c>
      <c r="L33" s="463">
        <v>0.76553589105606079</v>
      </c>
      <c r="M33" s="463">
        <v>0.77363592386245728</v>
      </c>
      <c r="N33" s="463">
        <v>0.78327840566635132</v>
      </c>
      <c r="O33" s="463">
        <v>0.78983592987060547</v>
      </c>
      <c r="P33" s="463">
        <v>0.78983592987060547</v>
      </c>
      <c r="Q33" s="463">
        <v>0.78983592987060547</v>
      </c>
      <c r="R33" s="463">
        <v>0.7913784384727478</v>
      </c>
      <c r="S33" s="463">
        <v>0.78983592987060547</v>
      </c>
      <c r="T33" s="463">
        <v>0.78983592987060547</v>
      </c>
      <c r="U33" s="463">
        <v>0.78881734609603882</v>
      </c>
      <c r="V33" s="463">
        <v>0.78900593519210815</v>
      </c>
      <c r="W33" s="463">
        <v>0.78456783294677734</v>
      </c>
      <c r="X33" s="463">
        <v>0.78030502796173096</v>
      </c>
      <c r="Y33" s="463">
        <v>0.78535491228103638</v>
      </c>
      <c r="Z33" s="463">
        <v>0.78973209857940674</v>
      </c>
      <c r="AA33" s="463">
        <v>0.78983592987060547</v>
      </c>
      <c r="AB33" s="463">
        <v>0.78983592987060547</v>
      </c>
      <c r="AC33" s="463">
        <v>3.1213238720942501E-2</v>
      </c>
    </row>
    <row r="34" spans="1:29" s="463" customFormat="1" ht="12" hidden="1">
      <c r="A34" s="463" t="s">
        <v>908</v>
      </c>
      <c r="B34" s="463" t="s">
        <v>909</v>
      </c>
      <c r="C34" s="463">
        <v>12.677116394042971</v>
      </c>
      <c r="D34" s="463">
        <v>12.042123794555661</v>
      </c>
      <c r="E34" s="463">
        <v>12.394643783569339</v>
      </c>
      <c r="F34" s="463">
        <v>12.287654876708981</v>
      </c>
      <c r="G34" s="463">
        <v>12.264029502868651</v>
      </c>
      <c r="H34" s="463">
        <v>12.293069839477541</v>
      </c>
      <c r="I34" s="463">
        <v>11.90084171295166</v>
      </c>
      <c r="J34" s="463">
        <v>13.06742095947266</v>
      </c>
      <c r="K34" s="463">
        <v>12.12138080596924</v>
      </c>
      <c r="L34" s="463">
        <v>11.229536056518549</v>
      </c>
      <c r="M34" s="463">
        <v>10.584455490112299</v>
      </c>
      <c r="N34" s="463">
        <v>10.01197719573975</v>
      </c>
      <c r="O34" s="463">
        <v>9.1588773727416992</v>
      </c>
      <c r="P34" s="463">
        <v>8.6111307144165039</v>
      </c>
      <c r="Q34" s="463">
        <v>8.2994909286499023</v>
      </c>
      <c r="R34" s="463">
        <v>8.354701042175293</v>
      </c>
      <c r="S34" s="463">
        <v>8.5339555740356445</v>
      </c>
      <c r="T34" s="463">
        <v>8.4850177764892578</v>
      </c>
      <c r="U34" s="463">
        <v>8.5599641799926758</v>
      </c>
      <c r="V34" s="463">
        <v>8.6026277542114258</v>
      </c>
      <c r="W34" s="463">
        <v>8.5985574722290039</v>
      </c>
      <c r="X34" s="463">
        <v>8.5646333694458008</v>
      </c>
      <c r="Y34" s="463">
        <v>8.5081043243408203</v>
      </c>
      <c r="Z34" s="463">
        <v>8.5322990417480469</v>
      </c>
      <c r="AA34" s="463">
        <v>8.4732246398925781</v>
      </c>
      <c r="AB34" s="463">
        <v>8.3864908218383789</v>
      </c>
      <c r="AC34" s="463">
        <v>-1.810320876492133E-2</v>
      </c>
    </row>
    <row r="35" spans="1:29" s="463" customFormat="1" ht="12" hidden="1"/>
    <row r="36" spans="1:29" s="468" customFormat="1" ht="12" hidden="1">
      <c r="A36" s="468" t="s">
        <v>910</v>
      </c>
      <c r="B36" s="468" t="s">
        <v>911</v>
      </c>
      <c r="C36" s="468">
        <v>0.2258453369140625</v>
      </c>
      <c r="D36" s="468">
        <v>0.25901031494140619</v>
      </c>
      <c r="E36" s="468">
        <v>0.29796600341796881</v>
      </c>
      <c r="F36" s="468">
        <v>0.34649276733398438</v>
      </c>
      <c r="G36" s="468">
        <v>0.3873443603515625</v>
      </c>
      <c r="H36" s="468">
        <v>0.26868057250976563</v>
      </c>
      <c r="I36" s="468">
        <v>0.303802490234375</v>
      </c>
      <c r="J36" s="468">
        <v>0.25777816772460938</v>
      </c>
      <c r="K36" s="468">
        <v>0.2417182922363281</v>
      </c>
      <c r="L36" s="468">
        <v>0.263763427734375</v>
      </c>
      <c r="M36" s="468">
        <v>0.26980400085449219</v>
      </c>
      <c r="N36" s="468">
        <v>0.25981330871582031</v>
      </c>
      <c r="O36" s="468">
        <v>0.31813812255859381</v>
      </c>
      <c r="P36" s="468">
        <v>0.37097930908203119</v>
      </c>
      <c r="Q36" s="468">
        <v>0.45887374877929688</v>
      </c>
      <c r="R36" s="468">
        <v>0.47713088989257813</v>
      </c>
      <c r="S36" s="468">
        <v>0.43768310546875</v>
      </c>
      <c r="T36" s="468">
        <v>0.61135482788085938</v>
      </c>
      <c r="U36" s="468">
        <v>0.65531539916992188</v>
      </c>
      <c r="V36" s="468">
        <v>0.50150108337402344</v>
      </c>
      <c r="W36" s="468">
        <v>0.30494308471679688</v>
      </c>
      <c r="X36" s="468">
        <v>0.32312774658203119</v>
      </c>
      <c r="Y36" s="468">
        <v>0.23603248596191409</v>
      </c>
      <c r="Z36" s="468">
        <v>0.184783935546875</v>
      </c>
      <c r="AA36" s="468">
        <v>0.1969261169433594</v>
      </c>
      <c r="AB36" s="468">
        <v>0.1773338317871094</v>
      </c>
      <c r="AC36" s="468">
        <v>-5.1930524866277361E-2</v>
      </c>
    </row>
    <row r="37" spans="1:29" s="463" customFormat="1" ht="12"/>
    <row r="38" spans="1:29" s="468" customFormat="1" ht="12">
      <c r="B38" s="468" t="s">
        <v>31</v>
      </c>
    </row>
    <row r="39" spans="1:29" s="463" customFormat="1" ht="12"/>
    <row r="40" spans="1:29" s="468" customFormat="1" ht="12">
      <c r="B40" s="468" t="s">
        <v>912</v>
      </c>
    </row>
    <row r="41" spans="1:29" s="468" customFormat="1" ht="12">
      <c r="A41" s="468" t="s">
        <v>913</v>
      </c>
      <c r="B41" s="468" t="s">
        <v>914</v>
      </c>
      <c r="C41" s="468">
        <v>3.4672049999999999</v>
      </c>
      <c r="D41" s="468">
        <v>3.8849170000000002</v>
      </c>
      <c r="E41" s="468">
        <v>3.6198290000000002</v>
      </c>
      <c r="F41" s="468">
        <v>3.6732520000000002</v>
      </c>
      <c r="G41" s="468">
        <v>3.8432680000000001</v>
      </c>
      <c r="H41" s="468">
        <v>4.4760520000000001</v>
      </c>
      <c r="I41" s="468">
        <v>4.8530509999999998</v>
      </c>
      <c r="J41" s="468">
        <v>5.2709469999999996</v>
      </c>
      <c r="K41" s="468">
        <v>5.2347950000000001</v>
      </c>
      <c r="L41" s="468">
        <v>5.0449700000000002</v>
      </c>
      <c r="M41" s="468">
        <v>5.0494409999999998</v>
      </c>
      <c r="N41" s="468">
        <v>5.1718599999999997</v>
      </c>
      <c r="O41" s="468">
        <v>5.276427</v>
      </c>
      <c r="P41" s="468">
        <v>5.2956560000000001</v>
      </c>
      <c r="Q41" s="468">
        <v>5.3104310000000003</v>
      </c>
      <c r="R41" s="468">
        <v>5.3578700000000001</v>
      </c>
      <c r="S41" s="468">
        <v>5.3778980000000001</v>
      </c>
      <c r="T41" s="468">
        <v>5.2855749999999997</v>
      </c>
      <c r="U41" s="468">
        <v>5.1406999999999998</v>
      </c>
      <c r="V41" s="468">
        <v>5.0511400000000002</v>
      </c>
      <c r="W41" s="468">
        <v>4.9968769999999996</v>
      </c>
      <c r="X41" s="468">
        <v>5.0089589999999999</v>
      </c>
      <c r="Y41" s="468">
        <v>4.8981969999999997</v>
      </c>
      <c r="Z41" s="468">
        <v>4.7897889999999999</v>
      </c>
      <c r="AA41" s="468">
        <v>4.6974989999999996</v>
      </c>
      <c r="AB41" s="468">
        <v>4.6363050000000001</v>
      </c>
      <c r="AC41" s="468">
        <v>1.2E-2</v>
      </c>
    </row>
    <row r="42" spans="1:29" s="468" customFormat="1" ht="12">
      <c r="B42" s="473" t="s">
        <v>915</v>
      </c>
      <c r="C42" s="468">
        <f>C41*(1+$I$5)</f>
        <v>3.6145152387196116</v>
      </c>
      <c r="D42" s="468">
        <f t="shared" ref="D42:AB42" si="0">D41*(1+$I$5)</f>
        <v>4.0499744600220868</v>
      </c>
      <c r="E42" s="468">
        <f t="shared" si="0"/>
        <v>3.7736237349851462</v>
      </c>
      <c r="F42" s="468">
        <f t="shared" si="0"/>
        <v>3.8293165041170889</v>
      </c>
      <c r="G42" s="468">
        <f t="shared" si="0"/>
        <v>4.0065559297715145</v>
      </c>
      <c r="H42" s="468">
        <f t="shared" si="0"/>
        <v>4.6662248593035009</v>
      </c>
      <c r="I42" s="468">
        <f t="shared" si="0"/>
        <v>5.0592413179444105</v>
      </c>
      <c r="J42" s="468">
        <f t="shared" si="0"/>
        <v>5.4948923568071164</v>
      </c>
      <c r="K42" s="468">
        <f t="shared" si="0"/>
        <v>5.4572043761684785</v>
      </c>
      <c r="L42" s="468">
        <f t="shared" si="0"/>
        <v>5.259314330673635</v>
      </c>
      <c r="M42" s="468">
        <f t="shared" si="0"/>
        <v>5.2639752888899256</v>
      </c>
      <c r="N42" s="468">
        <f t="shared" si="0"/>
        <v>5.3915954731619298</v>
      </c>
      <c r="O42" s="468">
        <f t="shared" si="0"/>
        <v>5.5006051841444634</v>
      </c>
      <c r="P42" s="468">
        <f t="shared" si="0"/>
        <v>5.5206511616754543</v>
      </c>
      <c r="Q42" s="468">
        <f t="shared" si="0"/>
        <v>5.5360539032647411</v>
      </c>
      <c r="R42" s="468">
        <f t="shared" si="0"/>
        <v>5.5855084317421806</v>
      </c>
      <c r="S42" s="468">
        <f t="shared" si="0"/>
        <v>5.6063873561787441</v>
      </c>
      <c r="T42" s="468">
        <f t="shared" si="0"/>
        <v>5.5101418528455657</v>
      </c>
      <c r="U42" s="468">
        <f t="shared" si="0"/>
        <v>5.3591115863313261</v>
      </c>
      <c r="V42" s="468">
        <f t="shared" si="0"/>
        <v>5.2657464738618511</v>
      </c>
      <c r="W42" s="468">
        <f t="shared" si="0"/>
        <v>5.2091780158679786</v>
      </c>
      <c r="X42" s="468">
        <f t="shared" si="0"/>
        <v>5.2217733406653908</v>
      </c>
      <c r="Y42" s="468">
        <f t="shared" si="0"/>
        <v>5.1063054243261314</v>
      </c>
      <c r="Z42" s="468">
        <f t="shared" si="0"/>
        <v>4.9932915217737541</v>
      </c>
      <c r="AA42" s="468">
        <f t="shared" si="0"/>
        <v>4.8970804205030092</v>
      </c>
      <c r="AB42" s="468">
        <f t="shared" si="0"/>
        <v>4.8332864869114829</v>
      </c>
    </row>
    <row r="43" spans="1:29" s="570" customFormat="1" ht="12">
      <c r="B43" s="571" t="s">
        <v>916</v>
      </c>
      <c r="C43" s="572">
        <f>(D41-C41)/C41</f>
        <v>0.12047513775505063</v>
      </c>
      <c r="D43" s="572">
        <f t="shared" ref="D43:AB43" si="1">(E41-D41)/D41</f>
        <v>-6.823517722515049E-2</v>
      </c>
      <c r="E43" s="572">
        <f t="shared" si="1"/>
        <v>1.4758431959078729E-2</v>
      </c>
      <c r="F43" s="572">
        <f t="shared" si="1"/>
        <v>4.6284872369224857E-2</v>
      </c>
      <c r="G43" s="572">
        <f t="shared" si="1"/>
        <v>0.16464737822082665</v>
      </c>
      <c r="H43" s="572">
        <f t="shared" si="1"/>
        <v>8.4225786474330419E-2</v>
      </c>
      <c r="I43" s="572">
        <f t="shared" si="1"/>
        <v>8.6109954335942443E-2</v>
      </c>
      <c r="J43" s="572">
        <f t="shared" si="1"/>
        <v>-6.8587295603616425E-3</v>
      </c>
      <c r="K43" s="572">
        <f t="shared" si="1"/>
        <v>-3.6262164994044638E-2</v>
      </c>
      <c r="L43" s="572">
        <f t="shared" si="1"/>
        <v>8.8622925408866047E-4</v>
      </c>
      <c r="M43" s="572">
        <f t="shared" si="1"/>
        <v>2.4244069789111276E-2</v>
      </c>
      <c r="N43" s="572">
        <f t="shared" si="1"/>
        <v>2.0218451388862094E-2</v>
      </c>
      <c r="O43" s="572">
        <f t="shared" si="1"/>
        <v>3.6443221899971632E-3</v>
      </c>
      <c r="P43" s="572">
        <f t="shared" si="1"/>
        <v>2.7900226147620248E-3</v>
      </c>
      <c r="Q43" s="572">
        <f t="shared" si="1"/>
        <v>8.9331732207799681E-3</v>
      </c>
      <c r="R43" s="572">
        <f t="shared" si="1"/>
        <v>3.7380526216574746E-3</v>
      </c>
      <c r="S43" s="572">
        <f t="shared" si="1"/>
        <v>-1.7167116222732447E-2</v>
      </c>
      <c r="T43" s="572">
        <f t="shared" si="1"/>
        <v>-2.7409506061308347E-2</v>
      </c>
      <c r="U43" s="572">
        <f t="shared" si="1"/>
        <v>-1.7421751901491946E-2</v>
      </c>
      <c r="V43" s="572">
        <f t="shared" si="1"/>
        <v>-1.0742723424811154E-2</v>
      </c>
      <c r="W43" s="572">
        <f t="shared" si="1"/>
        <v>2.4179102267276884E-3</v>
      </c>
      <c r="X43" s="572">
        <f t="shared" si="1"/>
        <v>-2.2112778323799466E-2</v>
      </c>
      <c r="Y43" s="572">
        <f t="shared" si="1"/>
        <v>-2.2132225388239765E-2</v>
      </c>
      <c r="Z43" s="572">
        <f t="shared" si="1"/>
        <v>-1.9268072142635137E-2</v>
      </c>
      <c r="AA43" s="572">
        <f t="shared" si="1"/>
        <v>-1.3026931990831617E-2</v>
      </c>
      <c r="AB43" s="572">
        <f t="shared" si="1"/>
        <v>-0.99741173197190447</v>
      </c>
    </row>
    <row r="44" spans="1:29" s="463" customFormat="1" ht="12"/>
    <row r="45" spans="1:29" s="468" customFormat="1" ht="12">
      <c r="B45" s="468" t="s">
        <v>917</v>
      </c>
    </row>
    <row r="46" spans="1:29" s="468" customFormat="1" ht="12">
      <c r="B46" s="468" t="s">
        <v>918</v>
      </c>
    </row>
    <row r="47" spans="1:29" s="463" customFormat="1" ht="12">
      <c r="A47" s="463" t="s">
        <v>919</v>
      </c>
      <c r="B47" s="463" t="s">
        <v>786</v>
      </c>
      <c r="C47" s="463">
        <v>15.229763999999999</v>
      </c>
      <c r="D47" s="463">
        <v>14.426080000000001</v>
      </c>
      <c r="E47" s="463">
        <v>14.162642</v>
      </c>
      <c r="F47" s="463">
        <v>14.160080000000001</v>
      </c>
      <c r="G47" s="463">
        <v>14.286992</v>
      </c>
      <c r="H47" s="463">
        <v>14.546659</v>
      </c>
      <c r="I47" s="463">
        <v>14.76296</v>
      </c>
      <c r="J47" s="463">
        <v>15.132459000000001</v>
      </c>
      <c r="K47" s="463">
        <v>15.227679</v>
      </c>
      <c r="L47" s="463">
        <v>15.559588</v>
      </c>
      <c r="M47" s="463">
        <v>15.613507</v>
      </c>
      <c r="N47" s="463">
        <v>15.684120999999999</v>
      </c>
      <c r="O47" s="463">
        <v>15.860196999999999</v>
      </c>
      <c r="P47" s="463">
        <v>15.599368</v>
      </c>
      <c r="Q47" s="463">
        <v>15.626343</v>
      </c>
      <c r="R47" s="463">
        <v>15.674245000000001</v>
      </c>
      <c r="S47" s="463">
        <v>15.788582999999999</v>
      </c>
      <c r="T47" s="463">
        <v>15.857294</v>
      </c>
      <c r="U47" s="463">
        <v>15.872631999999999</v>
      </c>
      <c r="V47" s="463">
        <v>15.846678000000001</v>
      </c>
      <c r="W47" s="463">
        <v>15.856476000000001</v>
      </c>
      <c r="X47" s="463">
        <v>15.906922</v>
      </c>
      <c r="Y47" s="463">
        <v>15.933792</v>
      </c>
      <c r="Z47" s="463">
        <v>15.948835000000001</v>
      </c>
      <c r="AA47" s="463">
        <v>15.981723000000001</v>
      </c>
      <c r="AB47" s="463">
        <v>16.020562999999999</v>
      </c>
      <c r="AC47" s="573">
        <v>2E-3</v>
      </c>
    </row>
    <row r="48" spans="1:29" s="463" customFormat="1" ht="12">
      <c r="A48" s="463" t="s">
        <v>920</v>
      </c>
      <c r="B48" s="463" t="s">
        <v>791</v>
      </c>
      <c r="C48" s="463">
        <v>10.747469000000001</v>
      </c>
      <c r="D48" s="463">
        <v>9.9021950000000007</v>
      </c>
      <c r="E48" s="463">
        <v>10.172345999999999</v>
      </c>
      <c r="F48" s="463">
        <v>10.576222</v>
      </c>
      <c r="G48" s="463">
        <v>11.078118</v>
      </c>
      <c r="H48" s="463">
        <v>11.715389</v>
      </c>
      <c r="I48" s="463">
        <v>12.324759</v>
      </c>
      <c r="J48" s="463">
        <v>12.670023</v>
      </c>
      <c r="K48" s="463">
        <v>12.737869</v>
      </c>
      <c r="L48" s="463">
        <v>12.933586</v>
      </c>
      <c r="M48" s="463">
        <v>12.953498</v>
      </c>
      <c r="N48" s="463">
        <v>13.004049999999999</v>
      </c>
      <c r="O48" s="463">
        <v>13.164399</v>
      </c>
      <c r="P48" s="463">
        <v>13.014545</v>
      </c>
      <c r="Q48" s="463">
        <v>13.058343000000001</v>
      </c>
      <c r="R48" s="463">
        <v>13.111724000000001</v>
      </c>
      <c r="S48" s="463">
        <v>13.210236999999999</v>
      </c>
      <c r="T48" s="463">
        <v>13.262903</v>
      </c>
      <c r="U48" s="463">
        <v>13.260401999999999</v>
      </c>
      <c r="V48" s="463">
        <v>13.217503000000001</v>
      </c>
      <c r="W48" s="463">
        <v>13.204734999999999</v>
      </c>
      <c r="X48" s="463">
        <v>13.230532999999999</v>
      </c>
      <c r="Y48" s="463">
        <v>13.232827</v>
      </c>
      <c r="Z48" s="463">
        <v>13.223879</v>
      </c>
      <c r="AA48" s="463">
        <v>13.231112</v>
      </c>
      <c r="AB48" s="463">
        <v>13.248101</v>
      </c>
      <c r="AC48" s="573">
        <v>8.0000000000000002E-3</v>
      </c>
    </row>
    <row r="49" spans="1:29" s="463" customFormat="1" ht="12">
      <c r="A49" s="463" t="s">
        <v>921</v>
      </c>
      <c r="B49" s="463" t="s">
        <v>797</v>
      </c>
      <c r="C49" s="463">
        <v>4.6799179999999998</v>
      </c>
      <c r="D49" s="463">
        <v>5.0612849999999998</v>
      </c>
      <c r="E49" s="463">
        <v>4.8828589999999998</v>
      </c>
      <c r="F49" s="463">
        <v>4.9390359999999998</v>
      </c>
      <c r="G49" s="463">
        <v>5.106452</v>
      </c>
      <c r="H49" s="463">
        <v>5.6197860000000004</v>
      </c>
      <c r="I49" s="463">
        <v>5.9409510000000001</v>
      </c>
      <c r="J49" s="463">
        <v>6.3414809999999999</v>
      </c>
      <c r="K49" s="463">
        <v>6.3021349999999998</v>
      </c>
      <c r="L49" s="463">
        <v>6.0907400000000003</v>
      </c>
      <c r="M49" s="463">
        <v>6.0505300000000002</v>
      </c>
      <c r="N49" s="463">
        <v>6.1122160000000001</v>
      </c>
      <c r="O49" s="463">
        <v>6.2043379999999999</v>
      </c>
      <c r="P49" s="463">
        <v>6.2410949999999996</v>
      </c>
      <c r="Q49" s="463">
        <v>6.217816</v>
      </c>
      <c r="R49" s="463">
        <v>6.2376610000000001</v>
      </c>
      <c r="S49" s="463">
        <v>6.2539110000000004</v>
      </c>
      <c r="T49" s="463">
        <v>6.2069380000000001</v>
      </c>
      <c r="U49" s="463">
        <v>6.0919740000000004</v>
      </c>
      <c r="V49" s="463">
        <v>5.9907769999999996</v>
      </c>
      <c r="W49" s="463">
        <v>5.9016099999999998</v>
      </c>
      <c r="X49" s="463">
        <v>5.8982159999999997</v>
      </c>
      <c r="Y49" s="463">
        <v>5.8138519999999998</v>
      </c>
      <c r="Z49" s="463">
        <v>5.7297960000000003</v>
      </c>
      <c r="AA49" s="463">
        <v>5.6615890000000002</v>
      </c>
      <c r="AB49" s="463">
        <v>5.6096440000000003</v>
      </c>
      <c r="AC49" s="573">
        <v>7.0000000000000001E-3</v>
      </c>
    </row>
    <row r="50" spans="1:29" s="463" customFormat="1" ht="12">
      <c r="A50" s="463" t="s">
        <v>922</v>
      </c>
      <c r="B50" s="463" t="s">
        <v>802</v>
      </c>
      <c r="C50" s="463">
        <v>17.819966999999998</v>
      </c>
      <c r="D50" s="463">
        <v>18.065028999999999</v>
      </c>
      <c r="E50" s="463">
        <v>17.970783000000001</v>
      </c>
      <c r="F50" s="463">
        <v>18.068735</v>
      </c>
      <c r="G50" s="463">
        <v>18.244795</v>
      </c>
      <c r="H50" s="463">
        <v>18.659134000000002</v>
      </c>
      <c r="I50" s="463">
        <v>18.900870999999999</v>
      </c>
      <c r="J50" s="463">
        <v>19.196466000000001</v>
      </c>
      <c r="K50" s="463">
        <v>19.03097</v>
      </c>
      <c r="L50" s="463">
        <v>19.321670999999998</v>
      </c>
      <c r="M50" s="463">
        <v>19.081614999999999</v>
      </c>
      <c r="N50" s="463">
        <v>18.929428000000001</v>
      </c>
      <c r="O50" s="463">
        <v>18.815922</v>
      </c>
      <c r="P50" s="463">
        <v>18.043091</v>
      </c>
      <c r="Q50" s="463">
        <v>17.794270000000001</v>
      </c>
      <c r="R50" s="463">
        <v>17.617455</v>
      </c>
      <c r="S50" s="463">
        <v>17.469379</v>
      </c>
      <c r="T50" s="463">
        <v>17.273806</v>
      </c>
      <c r="U50" s="463">
        <v>17.017396999999999</v>
      </c>
      <c r="V50" s="463">
        <v>16.764074000000001</v>
      </c>
      <c r="W50" s="463">
        <v>16.544249000000001</v>
      </c>
      <c r="X50" s="463">
        <v>16.421375000000001</v>
      </c>
      <c r="Y50" s="463">
        <v>16.239934999999999</v>
      </c>
      <c r="Z50" s="463">
        <v>16.063846999999999</v>
      </c>
      <c r="AA50" s="463">
        <v>15.91231</v>
      </c>
      <c r="AB50" s="463">
        <v>15.78087</v>
      </c>
      <c r="AC50" s="573">
        <v>-5.0000000000000001E-3</v>
      </c>
    </row>
    <row r="51" spans="1:29" s="463" customFormat="1" ht="12">
      <c r="A51" s="463" t="s">
        <v>923</v>
      </c>
      <c r="B51" s="463" t="s">
        <v>816</v>
      </c>
      <c r="C51" s="463">
        <v>3.9338570000000002</v>
      </c>
      <c r="D51" s="463">
        <v>4.2577730000000003</v>
      </c>
      <c r="E51" s="463">
        <v>4.0857900000000003</v>
      </c>
      <c r="F51" s="463">
        <v>4.031549</v>
      </c>
      <c r="G51" s="463">
        <v>4.2424619999999997</v>
      </c>
      <c r="H51" s="463">
        <v>4.8334820000000001</v>
      </c>
      <c r="I51" s="463">
        <v>5.1386900000000004</v>
      </c>
      <c r="J51" s="463">
        <v>5.5686859999999996</v>
      </c>
      <c r="K51" s="463">
        <v>5.4001450000000002</v>
      </c>
      <c r="L51" s="463">
        <v>5.1945819999999996</v>
      </c>
      <c r="M51" s="463">
        <v>5.1459640000000002</v>
      </c>
      <c r="N51" s="463">
        <v>5.3064210000000003</v>
      </c>
      <c r="O51" s="463">
        <v>5.3532650000000004</v>
      </c>
      <c r="P51" s="463">
        <v>5.3795580000000003</v>
      </c>
      <c r="Q51" s="463">
        <v>5.372649</v>
      </c>
      <c r="R51" s="463">
        <v>5.388458</v>
      </c>
      <c r="S51" s="463">
        <v>5.41547</v>
      </c>
      <c r="T51" s="463">
        <v>5.4477830000000003</v>
      </c>
      <c r="U51" s="463">
        <v>5.3447250000000004</v>
      </c>
      <c r="V51" s="463">
        <v>5.2437569999999996</v>
      </c>
      <c r="W51" s="463">
        <v>5.0832920000000001</v>
      </c>
      <c r="X51" s="463">
        <v>5.0854749999999997</v>
      </c>
      <c r="Y51" s="463">
        <v>4.9842579999999996</v>
      </c>
      <c r="Z51" s="463">
        <v>4.9115500000000001</v>
      </c>
      <c r="AA51" s="463">
        <v>4.8458379999999996</v>
      </c>
      <c r="AB51" s="463">
        <v>4.7870710000000001</v>
      </c>
      <c r="AC51" s="573">
        <v>8.0000000000000002E-3</v>
      </c>
    </row>
    <row r="52" spans="1:29" s="468" customFormat="1" ht="12">
      <c r="A52" s="468" t="s">
        <v>924</v>
      </c>
      <c r="B52" s="468" t="s">
        <v>828</v>
      </c>
      <c r="C52" s="468">
        <v>6.7925800000000001</v>
      </c>
      <c r="D52" s="468">
        <v>6.7357490000000002</v>
      </c>
      <c r="E52" s="468">
        <v>6.7803599999999999</v>
      </c>
      <c r="F52" s="468">
        <v>6.8449679999999997</v>
      </c>
      <c r="G52" s="468">
        <v>7.0515330000000001</v>
      </c>
      <c r="H52" s="468">
        <v>7.5248650000000001</v>
      </c>
      <c r="I52" s="468">
        <v>7.8347720000000001</v>
      </c>
      <c r="J52" s="468">
        <v>8.0993490000000001</v>
      </c>
      <c r="K52" s="468">
        <v>8.080444</v>
      </c>
      <c r="L52" s="468">
        <v>7.9994820000000004</v>
      </c>
      <c r="M52" s="468">
        <v>7.9502629999999996</v>
      </c>
      <c r="N52" s="468">
        <v>8.0047250000000005</v>
      </c>
      <c r="O52" s="468">
        <v>8.0401319999999998</v>
      </c>
      <c r="P52" s="468">
        <v>7.9839229999999999</v>
      </c>
      <c r="Q52" s="468">
        <v>7.9536009999999999</v>
      </c>
      <c r="R52" s="468">
        <v>7.9620550000000003</v>
      </c>
      <c r="S52" s="468">
        <v>7.969176</v>
      </c>
      <c r="T52" s="468">
        <v>7.9381769999999996</v>
      </c>
      <c r="U52" s="468">
        <v>7.8142139999999998</v>
      </c>
      <c r="V52" s="468">
        <v>7.6831810000000003</v>
      </c>
      <c r="W52" s="468">
        <v>7.5469350000000004</v>
      </c>
      <c r="X52" s="468">
        <v>7.5178830000000003</v>
      </c>
      <c r="Y52" s="468">
        <v>7.415737</v>
      </c>
      <c r="Z52" s="468">
        <v>7.3267629999999997</v>
      </c>
      <c r="AA52" s="468">
        <v>7.2511799999999997</v>
      </c>
      <c r="AB52" s="468">
        <v>7.1916840000000004</v>
      </c>
      <c r="AC52" s="574">
        <v>2E-3</v>
      </c>
    </row>
    <row r="53" spans="1:29" s="463" customFormat="1" ht="12">
      <c r="B53" s="463" t="s">
        <v>925</v>
      </c>
      <c r="AC53" s="573"/>
    </row>
    <row r="54" spans="1:29" s="468" customFormat="1" ht="12">
      <c r="B54" s="468" t="s">
        <v>926</v>
      </c>
      <c r="C54" s="468">
        <v>3.4672049999999999</v>
      </c>
      <c r="D54" s="468">
        <v>3.9919069999999999</v>
      </c>
      <c r="E54" s="468">
        <v>3.7902900000000002</v>
      </c>
      <c r="F54" s="468">
        <v>3.926593</v>
      </c>
      <c r="G54" s="468">
        <v>4.1934360000000002</v>
      </c>
      <c r="H54" s="468">
        <v>4.987336</v>
      </c>
      <c r="I54" s="468">
        <v>5.5239269999999996</v>
      </c>
      <c r="J54" s="468">
        <v>6.127542</v>
      </c>
      <c r="K54" s="468">
        <v>6.216151</v>
      </c>
      <c r="L54" s="468">
        <v>6.1199450000000004</v>
      </c>
      <c r="M54" s="468">
        <v>6.2556229999999999</v>
      </c>
      <c r="N54" s="468">
        <v>6.5404530000000003</v>
      </c>
      <c r="O54" s="468">
        <v>6.8058230000000002</v>
      </c>
      <c r="P54" s="468">
        <v>6.9675320000000003</v>
      </c>
      <c r="Q54" s="468">
        <v>7.1250689999999999</v>
      </c>
      <c r="R54" s="468">
        <v>7.3328030000000002</v>
      </c>
      <c r="S54" s="468">
        <v>7.5059760000000004</v>
      </c>
      <c r="T54" s="468">
        <v>7.522627</v>
      </c>
      <c r="U54" s="468">
        <v>7.4589860000000003</v>
      </c>
      <c r="V54" s="468">
        <v>7.4700569999999997</v>
      </c>
      <c r="W54" s="468">
        <v>7.5298249999999998</v>
      </c>
      <c r="X54" s="468">
        <v>7.6891850000000002</v>
      </c>
      <c r="Y54" s="468">
        <v>7.6579119999999996</v>
      </c>
      <c r="Z54" s="468">
        <v>7.6252839999999997</v>
      </c>
      <c r="AA54" s="468">
        <v>7.613086</v>
      </c>
      <c r="AB54" s="468">
        <v>7.6469379999999996</v>
      </c>
      <c r="AC54" s="574">
        <v>3.2000000000000001E-2</v>
      </c>
    </row>
    <row r="55" spans="1:29" s="468" customFormat="1" ht="12">
      <c r="A55" s="468" t="s">
        <v>927</v>
      </c>
      <c r="B55" s="468" t="s">
        <v>917</v>
      </c>
      <c r="AC55" s="574"/>
    </row>
    <row r="56" spans="1:29" s="463" customFormat="1" ht="12">
      <c r="B56" s="463" t="s">
        <v>928</v>
      </c>
      <c r="AC56" s="573"/>
    </row>
    <row r="57" spans="1:29" s="468" customFormat="1" ht="12">
      <c r="B57" s="468" t="s">
        <v>786</v>
      </c>
      <c r="C57" s="468">
        <v>15.229763999999999</v>
      </c>
      <c r="D57" s="468">
        <v>14.823368</v>
      </c>
      <c r="E57" s="468">
        <v>14.829573</v>
      </c>
      <c r="F57" s="468">
        <v>15.136687</v>
      </c>
      <c r="G57" s="468">
        <v>15.588710000000001</v>
      </c>
      <c r="H57" s="468">
        <v>16.208275</v>
      </c>
      <c r="I57" s="468">
        <v>16.803761999999999</v>
      </c>
      <c r="J57" s="468">
        <v>17.591673</v>
      </c>
      <c r="K57" s="468">
        <v>18.082381999999999</v>
      </c>
      <c r="L57" s="468">
        <v>18.875004000000001</v>
      </c>
      <c r="M57" s="468">
        <v>19.343174000000001</v>
      </c>
      <c r="N57" s="468">
        <v>19.834500999999999</v>
      </c>
      <c r="O57" s="468">
        <v>20.457348</v>
      </c>
      <c r="P57" s="468">
        <v>20.5242</v>
      </c>
      <c r="Q57" s="468">
        <v>20.966052999999999</v>
      </c>
      <c r="R57" s="468">
        <v>21.451837999999999</v>
      </c>
      <c r="S57" s="468">
        <v>22.036255000000001</v>
      </c>
      <c r="T57" s="468">
        <v>22.568691000000001</v>
      </c>
      <c r="U57" s="468">
        <v>23.030663000000001</v>
      </c>
      <c r="V57" s="468">
        <v>23.435419</v>
      </c>
      <c r="W57" s="468">
        <v>23.894220000000001</v>
      </c>
      <c r="X57" s="468">
        <v>24.418503000000001</v>
      </c>
      <c r="Y57" s="468">
        <v>24.911121000000001</v>
      </c>
      <c r="Z57" s="468">
        <v>25.390345</v>
      </c>
      <c r="AA57" s="468">
        <v>25.901066</v>
      </c>
      <c r="AB57" s="468">
        <v>26.423683</v>
      </c>
      <c r="AC57" s="574">
        <v>2.1999999999999999E-2</v>
      </c>
    </row>
    <row r="58" spans="1:29" s="468" customFormat="1" ht="12">
      <c r="B58" s="468" t="s">
        <v>791</v>
      </c>
      <c r="C58" s="468">
        <v>10.747469000000001</v>
      </c>
      <c r="D58" s="468">
        <v>10.174897</v>
      </c>
      <c r="E58" s="468">
        <v>10.65137</v>
      </c>
      <c r="F58" s="468">
        <v>11.305655</v>
      </c>
      <c r="G58" s="468">
        <v>12.087467999999999</v>
      </c>
      <c r="H58" s="468">
        <v>13.053597999999999</v>
      </c>
      <c r="I58" s="468">
        <v>14.028509</v>
      </c>
      <c r="J58" s="468">
        <v>14.72906</v>
      </c>
      <c r="K58" s="468">
        <v>15.125813000000001</v>
      </c>
      <c r="L58" s="468">
        <v>15.689457000000001</v>
      </c>
      <c r="M58" s="468">
        <v>16.047758000000002</v>
      </c>
      <c r="N58" s="468">
        <v>16.445221</v>
      </c>
      <c r="O58" s="468">
        <v>16.980162</v>
      </c>
      <c r="P58" s="468">
        <v>17.123331</v>
      </c>
      <c r="Q58" s="468">
        <v>17.520536</v>
      </c>
      <c r="R58" s="468">
        <v>17.944759000000001</v>
      </c>
      <c r="S58" s="468">
        <v>18.437635</v>
      </c>
      <c r="T58" s="468">
        <v>18.876259000000001</v>
      </c>
      <c r="U58" s="468">
        <v>19.240402</v>
      </c>
      <c r="V58" s="468">
        <v>19.547170999999999</v>
      </c>
      <c r="W58" s="468">
        <v>19.898294</v>
      </c>
      <c r="X58" s="468">
        <v>20.310013000000001</v>
      </c>
      <c r="Y58" s="468">
        <v>20.688395</v>
      </c>
      <c r="Z58" s="468">
        <v>21.052247999999999</v>
      </c>
      <c r="AA58" s="468">
        <v>21.443237</v>
      </c>
      <c r="AB58" s="468">
        <v>21.850892999999999</v>
      </c>
      <c r="AC58" s="574">
        <v>2.9000000000000001E-2</v>
      </c>
    </row>
    <row r="59" spans="1:29" s="463" customFormat="1" ht="12">
      <c r="A59" s="463" t="s">
        <v>929</v>
      </c>
      <c r="B59" s="463" t="s">
        <v>797</v>
      </c>
      <c r="C59" s="463">
        <v>4.6799179999999998</v>
      </c>
      <c r="D59" s="463">
        <v>5.2006709999999998</v>
      </c>
      <c r="E59" s="463">
        <v>5.1127960000000003</v>
      </c>
      <c r="F59" s="463">
        <v>5.2796770000000004</v>
      </c>
      <c r="G59" s="463">
        <v>5.5717109999999996</v>
      </c>
      <c r="H59" s="463">
        <v>6.2617149999999997</v>
      </c>
      <c r="I59" s="463">
        <v>6.7622159999999996</v>
      </c>
      <c r="J59" s="463">
        <v>7.3720509999999999</v>
      </c>
      <c r="K59" s="463">
        <v>7.4835839999999996</v>
      </c>
      <c r="L59" s="463">
        <v>7.388547</v>
      </c>
      <c r="M59" s="463">
        <v>7.4958479999999996</v>
      </c>
      <c r="N59" s="463">
        <v>7.7296490000000002</v>
      </c>
      <c r="O59" s="463">
        <v>8.002694</v>
      </c>
      <c r="P59" s="463">
        <v>8.2114530000000006</v>
      </c>
      <c r="Q59" s="463">
        <v>8.3425200000000004</v>
      </c>
      <c r="R59" s="463">
        <v>8.5368890000000004</v>
      </c>
      <c r="S59" s="463">
        <v>8.7286339999999996</v>
      </c>
      <c r="T59" s="463">
        <v>8.8339459999999992</v>
      </c>
      <c r="U59" s="463">
        <v>8.8392529999999994</v>
      </c>
      <c r="V59" s="463">
        <v>8.8596730000000008</v>
      </c>
      <c r="W59" s="463">
        <v>8.8931719999999999</v>
      </c>
      <c r="X59" s="463">
        <v>9.0542719999999992</v>
      </c>
      <c r="Y59" s="463">
        <v>9.0894600000000008</v>
      </c>
      <c r="Z59" s="463">
        <v>9.1217640000000006</v>
      </c>
      <c r="AA59" s="463">
        <v>9.1755560000000003</v>
      </c>
      <c r="AB59" s="463">
        <v>9.2523239999999998</v>
      </c>
      <c r="AC59" s="573">
        <v>2.8000000000000001E-2</v>
      </c>
    </row>
    <row r="60" spans="1:29" s="463" customFormat="1" ht="12">
      <c r="A60" s="463" t="s">
        <v>930</v>
      </c>
      <c r="B60" s="463" t="s">
        <v>802</v>
      </c>
      <c r="C60" s="463">
        <v>17.819966999999998</v>
      </c>
      <c r="D60" s="463">
        <v>18.562532000000001</v>
      </c>
      <c r="E60" s="463">
        <v>18.817041</v>
      </c>
      <c r="F60" s="463">
        <v>19.314919</v>
      </c>
      <c r="G60" s="463">
        <v>19.907115999999998</v>
      </c>
      <c r="H60" s="463">
        <v>20.790503000000001</v>
      </c>
      <c r="I60" s="463">
        <v>21.513688999999999</v>
      </c>
      <c r="J60" s="463">
        <v>22.316133000000001</v>
      </c>
      <c r="K60" s="463">
        <v>22.598666999999999</v>
      </c>
      <c r="L60" s="463">
        <v>23.438707000000001</v>
      </c>
      <c r="M60" s="463">
        <v>23.639727000000001</v>
      </c>
      <c r="N60" s="463">
        <v>23.938589</v>
      </c>
      <c r="O60" s="463">
        <v>24.269804000000001</v>
      </c>
      <c r="P60" s="463">
        <v>23.739424</v>
      </c>
      <c r="Q60" s="463">
        <v>23.874786</v>
      </c>
      <c r="R60" s="463">
        <v>24.111322000000001</v>
      </c>
      <c r="S60" s="463">
        <v>24.382154</v>
      </c>
      <c r="T60" s="463">
        <v>24.584724000000001</v>
      </c>
      <c r="U60" s="463">
        <v>24.691679000000001</v>
      </c>
      <c r="V60" s="463">
        <v>24.792142999999999</v>
      </c>
      <c r="W60" s="463">
        <v>24.930627999999999</v>
      </c>
      <c r="X60" s="463">
        <v>25.208233</v>
      </c>
      <c r="Y60" s="463">
        <v>25.389751</v>
      </c>
      <c r="Z60" s="463">
        <v>25.573440999999999</v>
      </c>
      <c r="AA60" s="463">
        <v>25.788568000000001</v>
      </c>
      <c r="AB60" s="463">
        <v>26.028341000000001</v>
      </c>
      <c r="AC60" s="573">
        <v>1.4999999999999999E-2</v>
      </c>
    </row>
    <row r="61" spans="1:29" s="463" customFormat="1" ht="12">
      <c r="A61" s="463" t="s">
        <v>931</v>
      </c>
      <c r="B61" s="463" t="s">
        <v>816</v>
      </c>
      <c r="C61" s="463">
        <v>3.9338570000000002</v>
      </c>
      <c r="D61" s="463">
        <v>4.3750309999999999</v>
      </c>
      <c r="E61" s="463">
        <v>4.2781929999999999</v>
      </c>
      <c r="F61" s="463">
        <v>4.3096009999999998</v>
      </c>
      <c r="G61" s="463">
        <v>4.6290019999999998</v>
      </c>
      <c r="H61" s="463">
        <v>5.3855940000000002</v>
      </c>
      <c r="I61" s="463">
        <v>5.8490520000000004</v>
      </c>
      <c r="J61" s="463">
        <v>6.4736669999999998</v>
      </c>
      <c r="K61" s="463">
        <v>6.4124990000000004</v>
      </c>
      <c r="L61" s="463">
        <v>6.3014359999999998</v>
      </c>
      <c r="M61" s="463">
        <v>6.375203</v>
      </c>
      <c r="N61" s="463">
        <v>6.7106219999999999</v>
      </c>
      <c r="O61" s="463">
        <v>6.9049339999999999</v>
      </c>
      <c r="P61" s="463">
        <v>7.0779230000000002</v>
      </c>
      <c r="Q61" s="463">
        <v>7.2085480000000004</v>
      </c>
      <c r="R61" s="463">
        <v>7.3746660000000004</v>
      </c>
      <c r="S61" s="463">
        <v>7.5584150000000001</v>
      </c>
      <c r="T61" s="463">
        <v>7.7534869999999998</v>
      </c>
      <c r="U61" s="463">
        <v>7.7550179999999997</v>
      </c>
      <c r="V61" s="463">
        <v>7.7549159999999997</v>
      </c>
      <c r="W61" s="463">
        <v>7.6600440000000001</v>
      </c>
      <c r="X61" s="463">
        <v>7.8066449999999996</v>
      </c>
      <c r="Y61" s="463">
        <v>7.7924600000000002</v>
      </c>
      <c r="Z61" s="463">
        <v>7.8191259999999998</v>
      </c>
      <c r="AA61" s="463">
        <v>7.8534940000000004</v>
      </c>
      <c r="AB61" s="463">
        <v>7.8956049999999998</v>
      </c>
      <c r="AC61" s="573">
        <v>2.8000000000000001E-2</v>
      </c>
    </row>
    <row r="62" spans="1:29" s="463" customFormat="1" ht="12">
      <c r="A62" s="463" t="s">
        <v>932</v>
      </c>
      <c r="B62" s="463" t="s">
        <v>828</v>
      </c>
      <c r="C62" s="463">
        <v>6.7925800000000001</v>
      </c>
      <c r="D62" s="463">
        <v>6.9212490000000004</v>
      </c>
      <c r="E62" s="463">
        <v>7.099653</v>
      </c>
      <c r="F62" s="463">
        <v>7.3170590000000004</v>
      </c>
      <c r="G62" s="463">
        <v>7.6940119999999999</v>
      </c>
      <c r="H62" s="463">
        <v>8.384404</v>
      </c>
      <c r="I62" s="463">
        <v>8.9178339999999992</v>
      </c>
      <c r="J62" s="463">
        <v>9.4155949999999997</v>
      </c>
      <c r="K62" s="463">
        <v>9.595269</v>
      </c>
      <c r="L62" s="463">
        <v>9.7040009999999999</v>
      </c>
      <c r="M62" s="463">
        <v>9.8493779999999997</v>
      </c>
      <c r="N62" s="463">
        <v>10.122959</v>
      </c>
      <c r="O62" s="463">
        <v>10.370601000000001</v>
      </c>
      <c r="P62" s="463">
        <v>10.504505</v>
      </c>
      <c r="Q62" s="463">
        <v>10.671442000000001</v>
      </c>
      <c r="R62" s="463">
        <v>10.896901</v>
      </c>
      <c r="S62" s="463">
        <v>11.122643999999999</v>
      </c>
      <c r="T62" s="463">
        <v>11.29791</v>
      </c>
      <c r="U62" s="463">
        <v>11.338165</v>
      </c>
      <c r="V62" s="463">
        <v>11.362544</v>
      </c>
      <c r="W62" s="463">
        <v>11.372522</v>
      </c>
      <c r="X62" s="463">
        <v>11.540601000000001</v>
      </c>
      <c r="Y62" s="463">
        <v>11.593870000000001</v>
      </c>
      <c r="Z62" s="463">
        <v>11.664115000000001</v>
      </c>
      <c r="AA62" s="463">
        <v>11.751756</v>
      </c>
      <c r="AB62" s="463">
        <v>11.861677999999999</v>
      </c>
      <c r="AC62" s="573">
        <v>2.3E-2</v>
      </c>
    </row>
    <row r="63" spans="1:29" s="463" customFormat="1" ht="15.75" thickBot="1">
      <c r="B63" s="470"/>
      <c r="C63" s="470"/>
      <c r="D63" s="470"/>
      <c r="E63" s="470"/>
      <c r="F63" s="470"/>
      <c r="G63" s="470"/>
      <c r="H63" s="470"/>
      <c r="I63" s="470"/>
      <c r="J63" s="470"/>
      <c r="K63" s="470"/>
      <c r="L63" s="470"/>
      <c r="M63" s="470"/>
      <c r="N63" s="470"/>
      <c r="O63" s="470"/>
      <c r="P63" s="470"/>
      <c r="Q63" s="470"/>
      <c r="R63" s="470"/>
      <c r="S63" s="470"/>
      <c r="T63" s="470"/>
      <c r="U63" s="470"/>
      <c r="V63" s="470"/>
      <c r="W63" s="470"/>
      <c r="X63" s="470"/>
      <c r="Y63" s="470"/>
      <c r="Z63" s="470"/>
      <c r="AA63" s="470"/>
      <c r="AB63" s="470"/>
      <c r="AC63" s="470"/>
    </row>
    <row r="64" spans="1:29" s="463" customFormat="1" ht="12.75" thickTop="1">
      <c r="B64" s="463" t="s">
        <v>933</v>
      </c>
    </row>
    <row r="65" spans="2:2" s="463" customFormat="1" ht="12">
      <c r="B65" s="463" t="s">
        <v>934</v>
      </c>
    </row>
    <row r="66" spans="2:2" s="463" customFormat="1" ht="12">
      <c r="B66" s="463" t="s">
        <v>935</v>
      </c>
    </row>
    <row r="67" spans="2:2" s="463" customFormat="1" ht="12">
      <c r="B67" s="463" t="s">
        <v>936</v>
      </c>
    </row>
    <row r="68" spans="2:2" s="463" customFormat="1" ht="12">
      <c r="B68" s="463" t="s">
        <v>937</v>
      </c>
    </row>
    <row r="69" spans="2:2" s="463" customFormat="1" ht="12">
      <c r="B69" s="463" t="s">
        <v>938</v>
      </c>
    </row>
    <row r="70" spans="2:2" s="463" customFormat="1" ht="12">
      <c r="B70" s="463" t="s">
        <v>939</v>
      </c>
    </row>
    <row r="71" spans="2:2" s="463" customFormat="1" ht="12">
      <c r="B71" s="463" t="s">
        <v>940</v>
      </c>
    </row>
    <row r="72" spans="2:2" s="463" customFormat="1" ht="12">
      <c r="B72" s="463" t="s">
        <v>941</v>
      </c>
    </row>
    <row r="73" spans="2:2" s="463" customFormat="1" ht="12">
      <c r="B73" s="463" t="s">
        <v>942</v>
      </c>
    </row>
    <row r="74" spans="2:2" s="463" customFormat="1" ht="12">
      <c r="B74" s="463" t="s">
        <v>943</v>
      </c>
    </row>
    <row r="75" spans="2:2">
      <c r="B75" s="584" t="s">
        <v>944</v>
      </c>
    </row>
    <row r="76" spans="2:2">
      <c r="B76" s="584" t="s">
        <v>945</v>
      </c>
    </row>
    <row r="77" spans="2:2">
      <c r="B77" s="584" t="s">
        <v>946</v>
      </c>
    </row>
    <row r="78" spans="2:2">
      <c r="B78" s="584" t="s">
        <v>947</v>
      </c>
    </row>
    <row r="79" spans="2:2">
      <c r="B79" s="584" t="s">
        <v>948</v>
      </c>
    </row>
    <row r="80" spans="2:2">
      <c r="B80" s="584" t="s">
        <v>949</v>
      </c>
    </row>
    <row r="81" spans="2:2">
      <c r="B81" s="584" t="s">
        <v>950</v>
      </c>
    </row>
    <row r="82" spans="2:2">
      <c r="B82" s="584" t="s">
        <v>951</v>
      </c>
    </row>
    <row r="83" spans="2:2">
      <c r="B83" s="584" t="s">
        <v>952</v>
      </c>
    </row>
    <row r="84" spans="2:2">
      <c r="B84" s="584" t="s">
        <v>953</v>
      </c>
    </row>
    <row r="85" spans="2:2">
      <c r="B85" s="584" t="s">
        <v>954</v>
      </c>
    </row>
    <row r="86" spans="2:2">
      <c r="B86" s="584" t="s">
        <v>955</v>
      </c>
    </row>
    <row r="87" spans="2:2">
      <c r="B87" s="584" t="s">
        <v>956</v>
      </c>
    </row>
    <row r="88" spans="2:2">
      <c r="B88" s="584" t="s">
        <v>957</v>
      </c>
    </row>
    <row r="89" spans="2:2">
      <c r="B89" s="584" t="s">
        <v>958</v>
      </c>
    </row>
    <row r="90" spans="2:2">
      <c r="B90" s="584" t="s">
        <v>959</v>
      </c>
    </row>
    <row r="91" spans="2:2">
      <c r="B91" s="584" t="s">
        <v>960</v>
      </c>
    </row>
    <row r="92" spans="2:2">
      <c r="B92" s="584" t="s">
        <v>961</v>
      </c>
    </row>
  </sheetData>
  <conditionalFormatting sqref="A10:AC10">
    <cfRule type="notContainsBlanks" dxfId="59" priority="10">
      <formula>LEN(TRIM(A10))&gt;0</formula>
    </cfRule>
  </conditionalFormatting>
  <conditionalFormatting sqref="AC10">
    <cfRule type="notContainsBlanks" dxfId="58" priority="11">
      <formula>LEN(TRIM(AC10))&gt;0</formula>
    </cfRule>
  </conditionalFormatting>
  <conditionalFormatting sqref="AC11">
    <cfRule type="notContainsBlanks" dxfId="57" priority="12">
      <formula>LEN(TRIM(AC11))&gt;0</formula>
    </cfRule>
  </conditionalFormatting>
  <conditionalFormatting sqref="AC12">
    <cfRule type="notContainsBlanks" dxfId="56" priority="13">
      <formula>LEN(TRIM(AC12))&gt;0</formula>
    </cfRule>
  </conditionalFormatting>
  <conditionalFormatting sqref="AC13:AC16">
    <cfRule type="notContainsBlanks" dxfId="55" priority="14">
      <formula>LEN(TRIM(AC13))&gt;0</formula>
    </cfRule>
  </conditionalFormatting>
  <conditionalFormatting sqref="AC17">
    <cfRule type="notContainsBlanks" dxfId="54" priority="18">
      <formula>LEN(TRIM(AC17))&gt;0</formula>
    </cfRule>
  </conditionalFormatting>
  <conditionalFormatting sqref="AC18:AC20">
    <cfRule type="notContainsBlanks" dxfId="53" priority="19">
      <formula>LEN(TRIM(AC18))&gt;0</formula>
    </cfRule>
  </conditionalFormatting>
  <conditionalFormatting sqref="AC21">
    <cfRule type="notContainsBlanks" dxfId="52" priority="22">
      <formula>LEN(TRIM(AC21))&gt;0</formula>
    </cfRule>
  </conditionalFormatting>
  <conditionalFormatting sqref="AC22">
    <cfRule type="notContainsBlanks" dxfId="51" priority="23">
      <formula>LEN(TRIM(AC22))&gt;0</formula>
    </cfRule>
  </conditionalFormatting>
  <conditionalFormatting sqref="AC23">
    <cfRule type="notContainsBlanks" dxfId="50" priority="24">
      <formula>LEN(TRIM(AC23))&gt;0</formula>
    </cfRule>
  </conditionalFormatting>
  <conditionalFormatting sqref="AC24:AC35">
    <cfRule type="notContainsBlanks" dxfId="49" priority="25">
      <formula>LEN(TRIM(AC24))&gt;0</formula>
    </cfRule>
  </conditionalFormatting>
  <conditionalFormatting sqref="AC36">
    <cfRule type="notContainsBlanks" dxfId="48" priority="37">
      <formula>LEN(TRIM(AC36))&gt;0</formula>
    </cfRule>
  </conditionalFormatting>
  <conditionalFormatting sqref="AC37">
    <cfRule type="notContainsBlanks" dxfId="47" priority="38">
      <formula>LEN(TRIM(AC37))&gt;0</formula>
    </cfRule>
  </conditionalFormatting>
  <conditionalFormatting sqref="AC38">
    <cfRule type="notContainsBlanks" dxfId="46" priority="39">
      <formula>LEN(TRIM(AC38))&gt;0</formula>
    </cfRule>
  </conditionalFormatting>
  <conditionalFormatting sqref="AC39">
    <cfRule type="notContainsBlanks" dxfId="45" priority="40">
      <formula>LEN(TRIM(AC39))&gt;0</formula>
    </cfRule>
  </conditionalFormatting>
  <conditionalFormatting sqref="AC40:AC43">
    <cfRule type="notContainsBlanks" dxfId="44" priority="41">
      <formula>LEN(TRIM(AC40))&gt;0</formula>
    </cfRule>
  </conditionalFormatting>
  <conditionalFormatting sqref="AC44">
    <cfRule type="notContainsBlanks" dxfId="43" priority="43">
      <formula>LEN(TRIM(AC44))&gt;0</formula>
    </cfRule>
  </conditionalFormatting>
  <conditionalFormatting sqref="AC45:AC46">
    <cfRule type="notContainsBlanks" dxfId="42" priority="44">
      <formula>LEN(TRIM(AC45))&gt;0</formula>
    </cfRule>
  </conditionalFormatting>
  <conditionalFormatting sqref="AD1">
    <cfRule type="notContainsBlanks" dxfId="41" priority="1">
      <formula>LEN(TRIM(AD1))&gt;0</formula>
    </cfRule>
  </conditionalFormatting>
  <conditionalFormatting sqref="AD2 AE3:AE5 AD6 AC63 AD64:AD74">
    <cfRule type="notContainsBlanks" dxfId="40" priority="2">
      <formula>LEN(TRIM(AC2))&gt;0</formula>
    </cfRule>
  </conditionalFormatting>
  <conditionalFormatting sqref="AD7">
    <cfRule type="notContainsBlanks" dxfId="39" priority="7">
      <formula>LEN(TRIM(AD7))&gt;0</formula>
    </cfRule>
  </conditionalFormatting>
  <conditionalFormatting sqref="AD8:AD9">
    <cfRule type="notContainsBlanks" dxfId="38" priority="8">
      <formula>LEN(TRIM(AD8))&gt;0</formula>
    </cfRule>
  </conditionalFormatting>
  <conditionalFormatting sqref="AD47:AD51">
    <cfRule type="notContainsBlanks" dxfId="37" priority="46">
      <formula>LEN(TRIM(AD47))&gt;0</formula>
    </cfRule>
  </conditionalFormatting>
  <conditionalFormatting sqref="AD52">
    <cfRule type="notContainsBlanks" dxfId="36" priority="51">
      <formula>LEN(TRIM(AD52))&gt;0</formula>
    </cfRule>
  </conditionalFormatting>
  <conditionalFormatting sqref="AD53">
    <cfRule type="notContainsBlanks" dxfId="35" priority="52">
      <formula>LEN(TRIM(AD53))&gt;0</formula>
    </cfRule>
  </conditionalFormatting>
  <conditionalFormatting sqref="AD54:AD55">
    <cfRule type="notContainsBlanks" dxfId="34" priority="53">
      <formula>LEN(TRIM(AD54))&gt;0</formula>
    </cfRule>
  </conditionalFormatting>
  <conditionalFormatting sqref="AD56">
    <cfRule type="notContainsBlanks" dxfId="33" priority="55">
      <formula>LEN(TRIM(AD56))&gt;0</formula>
    </cfRule>
  </conditionalFormatting>
  <conditionalFormatting sqref="AD57:AD58">
    <cfRule type="notContainsBlanks" dxfId="32" priority="56">
      <formula>LEN(TRIM(AD57))&gt;0</formula>
    </cfRule>
  </conditionalFormatting>
  <conditionalFormatting sqref="AD59:AD62">
    <cfRule type="notContainsBlanks" dxfId="31" priority="58">
      <formula>LEN(TRIM(AD59))&gt;0</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67BF-0BCD-4DA0-BB55-96F65A3E81D5}">
  <sheetPr>
    <tabColor rgb="FF92D050"/>
  </sheetPr>
  <dimension ref="A1:AD88"/>
  <sheetViews>
    <sheetView topLeftCell="B1" workbookViewId="0">
      <pane ySplit="10" topLeftCell="A11" activePane="bottomLeft" state="frozen"/>
      <selection activeCell="H37" sqref="H37"/>
      <selection pane="bottomLeft" activeCell="H37" sqref="H37"/>
    </sheetView>
  </sheetViews>
  <sheetFormatPr defaultColWidth="9.140625" defaultRowHeight="15"/>
  <cols>
    <col min="1" max="1" width="0" style="437" hidden="1" customWidth="1"/>
    <col min="2" max="2" width="40.7109375" style="437" customWidth="1"/>
    <col min="3" max="3" width="13.85546875" style="437" customWidth="1"/>
    <col min="4" max="7" width="9.140625" style="437"/>
    <col min="8" max="8" width="11.5703125" style="437" bestFit="1" customWidth="1"/>
    <col min="9" max="16384" width="9.140625" style="437"/>
  </cols>
  <sheetData>
    <row r="1" spans="1:30" s="461" customFormat="1" ht="15.75">
      <c r="B1" s="461" t="s">
        <v>757</v>
      </c>
    </row>
    <row r="2" spans="1:30" s="462" customFormat="1" ht="12"/>
    <row r="3" spans="1:30" s="462" customFormat="1" ht="12">
      <c r="C3" s="462" t="s">
        <v>758</v>
      </c>
      <c r="D3" s="462" t="s">
        <v>759</v>
      </c>
      <c r="G3" s="576" t="s">
        <v>760</v>
      </c>
      <c r="H3" s="577" t="s">
        <v>761</v>
      </c>
      <c r="I3" s="578">
        <v>321.46499999999997</v>
      </c>
    </row>
    <row r="4" spans="1:30" s="462" customFormat="1" ht="12">
      <c r="C4" s="462" t="s">
        <v>762</v>
      </c>
      <c r="D4" s="462" t="s">
        <v>867</v>
      </c>
      <c r="G4" s="579"/>
      <c r="H4" s="462" t="s">
        <v>764</v>
      </c>
      <c r="I4" s="580">
        <v>335.12299999999999</v>
      </c>
    </row>
    <row r="5" spans="1:30" s="462" customFormat="1" ht="12">
      <c r="C5" s="462" t="s">
        <v>765</v>
      </c>
      <c r="D5" s="462" t="s">
        <v>766</v>
      </c>
      <c r="G5" s="581"/>
      <c r="H5" s="582" t="s">
        <v>767</v>
      </c>
      <c r="I5" s="583">
        <f>(I4-I3)/I3</f>
        <v>4.2486740391644552E-2</v>
      </c>
    </row>
    <row r="6" spans="1:30" s="462" customFormat="1" ht="12">
      <c r="C6" s="469" t="s">
        <v>768</v>
      </c>
      <c r="D6" s="575" t="s">
        <v>769</v>
      </c>
    </row>
    <row r="7" spans="1:30" s="461" customFormat="1" ht="15.75">
      <c r="B7" s="461" t="s">
        <v>962</v>
      </c>
    </row>
    <row r="8" spans="1:30" s="462" customFormat="1" ht="12">
      <c r="B8" s="462" t="s">
        <v>963</v>
      </c>
    </row>
    <row r="9" spans="1:30" s="462" customFormat="1" ht="12">
      <c r="AD9" s="462" t="s">
        <v>964</v>
      </c>
    </row>
    <row r="10" spans="1:30" s="467" customFormat="1" ht="12">
      <c r="B10" s="467" t="s">
        <v>870</v>
      </c>
      <c r="C10" s="467">
        <v>2025</v>
      </c>
      <c r="D10" s="467">
        <v>2026</v>
      </c>
      <c r="E10" s="467">
        <v>2027</v>
      </c>
      <c r="F10" s="467">
        <v>2028</v>
      </c>
      <c r="G10" s="467">
        <v>2029</v>
      </c>
      <c r="H10" s="467">
        <v>2030</v>
      </c>
      <c r="I10" s="467">
        <v>2031</v>
      </c>
      <c r="J10" s="467">
        <v>2032</v>
      </c>
      <c r="K10" s="467">
        <v>2033</v>
      </c>
      <c r="L10" s="467">
        <v>2034</v>
      </c>
      <c r="M10" s="467">
        <v>2035</v>
      </c>
      <c r="N10" s="467">
        <v>2036</v>
      </c>
      <c r="O10" s="467">
        <v>2037</v>
      </c>
      <c r="P10" s="467">
        <v>2038</v>
      </c>
      <c r="Q10" s="467">
        <v>2039</v>
      </c>
      <c r="R10" s="467">
        <v>2040</v>
      </c>
      <c r="S10" s="467">
        <v>2041</v>
      </c>
      <c r="T10" s="467">
        <v>2042</v>
      </c>
      <c r="U10" s="467">
        <v>2043</v>
      </c>
      <c r="V10" s="467">
        <v>2044</v>
      </c>
      <c r="W10" s="467">
        <v>2045</v>
      </c>
      <c r="X10" s="467">
        <v>2046</v>
      </c>
      <c r="Y10" s="467">
        <v>2047</v>
      </c>
      <c r="Z10" s="467">
        <v>2048</v>
      </c>
      <c r="AA10" s="467">
        <v>2049</v>
      </c>
      <c r="AB10" s="467">
        <v>2050</v>
      </c>
      <c r="AC10" s="467" t="s">
        <v>965</v>
      </c>
    </row>
    <row r="11" spans="1:30" s="462" customFormat="1" ht="12"/>
    <row r="12" spans="1:30" s="469" customFormat="1" ht="12">
      <c r="B12" s="469" t="s">
        <v>966</v>
      </c>
    </row>
    <row r="13" spans="1:30" s="462" customFormat="1" ht="12">
      <c r="A13" s="462" t="s">
        <v>967</v>
      </c>
      <c r="B13" s="462" t="s">
        <v>968</v>
      </c>
      <c r="C13" s="462">
        <v>157.57910200000001</v>
      </c>
      <c r="D13" s="462">
        <v>157.583023</v>
      </c>
      <c r="E13" s="462">
        <v>139.28939800000001</v>
      </c>
      <c r="F13" s="462">
        <v>136.129333</v>
      </c>
      <c r="G13" s="462">
        <v>132.860229</v>
      </c>
      <c r="H13" s="462">
        <v>136.12164300000001</v>
      </c>
      <c r="I13" s="462">
        <v>133.543396</v>
      </c>
      <c r="J13" s="462">
        <v>122.788071</v>
      </c>
      <c r="K13" s="462">
        <v>123.52220199999999</v>
      </c>
      <c r="L13" s="462">
        <v>122.204155</v>
      </c>
      <c r="M13" s="462">
        <v>122.39350899999999</v>
      </c>
      <c r="N13" s="462">
        <v>120.133965</v>
      </c>
      <c r="O13" s="462">
        <v>122.78724699999999</v>
      </c>
      <c r="P13" s="462">
        <v>124.523804</v>
      </c>
      <c r="Q13" s="462">
        <v>123.34637499999999</v>
      </c>
      <c r="R13" s="462">
        <v>124.193382</v>
      </c>
      <c r="S13" s="462">
        <v>121.72569300000001</v>
      </c>
      <c r="T13" s="462">
        <v>120.220337</v>
      </c>
      <c r="U13" s="462">
        <v>119.67433200000001</v>
      </c>
      <c r="V13" s="462">
        <v>114.506546</v>
      </c>
      <c r="W13" s="462">
        <v>114.06306499999999</v>
      </c>
      <c r="X13" s="462">
        <v>111.90379299999999</v>
      </c>
      <c r="Y13" s="462">
        <v>111.76207700000001</v>
      </c>
      <c r="Z13" s="462">
        <v>110.92390399999999</v>
      </c>
      <c r="AA13" s="462">
        <v>110.406418</v>
      </c>
      <c r="AB13" s="462">
        <v>107.33614300000001</v>
      </c>
      <c r="AC13" s="462">
        <v>-1.4999999999999999E-2</v>
      </c>
    </row>
    <row r="14" spans="1:30" s="462" customFormat="1" ht="12">
      <c r="A14" s="462" t="s">
        <v>969</v>
      </c>
      <c r="B14" s="462" t="s">
        <v>970</v>
      </c>
      <c r="C14" s="462">
        <v>108.959335</v>
      </c>
      <c r="D14" s="462">
        <v>108.373306</v>
      </c>
      <c r="E14" s="462">
        <v>94.161345999999995</v>
      </c>
      <c r="F14" s="462">
        <v>86.628112999999999</v>
      </c>
      <c r="G14" s="462">
        <v>85.699234000000004</v>
      </c>
      <c r="H14" s="462">
        <v>81.170447999999993</v>
      </c>
      <c r="I14" s="462">
        <v>80.397766000000004</v>
      </c>
      <c r="J14" s="462">
        <v>40.712757000000003</v>
      </c>
      <c r="K14" s="462">
        <v>39.310367999999997</v>
      </c>
      <c r="L14" s="462">
        <v>38.430320999999999</v>
      </c>
      <c r="M14" s="462">
        <v>37.479984000000002</v>
      </c>
      <c r="N14" s="462">
        <v>38.099742999999997</v>
      </c>
      <c r="O14" s="462">
        <v>38.638226000000003</v>
      </c>
      <c r="P14" s="462">
        <v>39.341064000000003</v>
      </c>
      <c r="Q14" s="462">
        <v>27.696397999999999</v>
      </c>
      <c r="R14" s="462">
        <v>27.647307999999999</v>
      </c>
      <c r="S14" s="462">
        <v>27.616320000000002</v>
      </c>
      <c r="T14" s="462">
        <v>23.859635999999998</v>
      </c>
      <c r="U14" s="462">
        <v>23.750124</v>
      </c>
      <c r="V14" s="462">
        <v>19.935853999999999</v>
      </c>
      <c r="W14" s="462">
        <v>12.997372</v>
      </c>
      <c r="X14" s="462">
        <v>11.584483000000001</v>
      </c>
      <c r="Y14" s="462">
        <v>10.444485</v>
      </c>
      <c r="Z14" s="462">
        <v>10.407698</v>
      </c>
      <c r="AA14" s="462">
        <v>10.36768</v>
      </c>
      <c r="AB14" s="462">
        <v>10.330787000000001</v>
      </c>
      <c r="AC14" s="462">
        <v>-0.09</v>
      </c>
    </row>
    <row r="15" spans="1:30" s="462" customFormat="1" ht="12">
      <c r="A15" s="462" t="s">
        <v>971</v>
      </c>
      <c r="B15" s="462" t="s">
        <v>972</v>
      </c>
      <c r="C15" s="462">
        <v>249.153244</v>
      </c>
      <c r="D15" s="462">
        <v>232.65983600000001</v>
      </c>
      <c r="E15" s="462">
        <v>251.85436999999999</v>
      </c>
      <c r="F15" s="462">
        <v>222.04949999999999</v>
      </c>
      <c r="G15" s="462">
        <v>205.60171500000001</v>
      </c>
      <c r="H15" s="462">
        <v>177.79331999999999</v>
      </c>
      <c r="I15" s="462">
        <v>159.48490899999999</v>
      </c>
      <c r="J15" s="462">
        <v>65.572731000000005</v>
      </c>
      <c r="K15" s="462">
        <v>60.621391000000003</v>
      </c>
      <c r="L15" s="462">
        <v>58.789734000000003</v>
      </c>
      <c r="M15" s="462">
        <v>58.547286999999997</v>
      </c>
      <c r="N15" s="462">
        <v>56.876868999999999</v>
      </c>
      <c r="O15" s="462">
        <v>56.531837000000003</v>
      </c>
      <c r="P15" s="462">
        <v>54.373176999999998</v>
      </c>
      <c r="Q15" s="462">
        <v>33.766499000000003</v>
      </c>
      <c r="R15" s="462">
        <v>33.399177999999999</v>
      </c>
      <c r="S15" s="462">
        <v>33.021248</v>
      </c>
      <c r="T15" s="462">
        <v>29.427520999999999</v>
      </c>
      <c r="U15" s="462">
        <v>29.816234999999999</v>
      </c>
      <c r="V15" s="462">
        <v>24.608298999999999</v>
      </c>
      <c r="W15" s="462">
        <v>23.992611</v>
      </c>
      <c r="X15" s="462">
        <v>21.69426</v>
      </c>
      <c r="Y15" s="462">
        <v>21.071024000000001</v>
      </c>
      <c r="Z15" s="462">
        <v>20.885902000000002</v>
      </c>
      <c r="AA15" s="462">
        <v>21.644898999999999</v>
      </c>
      <c r="AB15" s="462">
        <v>21.20063</v>
      </c>
      <c r="AC15" s="462">
        <v>-9.4E-2</v>
      </c>
    </row>
    <row r="16" spans="1:30" s="462" customFormat="1" ht="12"/>
    <row r="17" spans="1:29" s="462" customFormat="1" ht="12">
      <c r="A17" s="462" t="s">
        <v>973</v>
      </c>
      <c r="B17" s="462" t="s">
        <v>974</v>
      </c>
      <c r="C17" s="462">
        <v>266.53842200000003</v>
      </c>
      <c r="D17" s="462">
        <v>265.95632899999998</v>
      </c>
      <c r="E17" s="462">
        <v>233.45076</v>
      </c>
      <c r="F17" s="462">
        <v>222.757431</v>
      </c>
      <c r="G17" s="462">
        <v>218.55947900000001</v>
      </c>
      <c r="H17" s="462">
        <v>217.29209900000001</v>
      </c>
      <c r="I17" s="462">
        <v>213.941147</v>
      </c>
      <c r="J17" s="462">
        <v>163.50083900000001</v>
      </c>
      <c r="K17" s="462">
        <v>162.83256499999999</v>
      </c>
      <c r="L17" s="462">
        <v>160.63447600000001</v>
      </c>
      <c r="M17" s="462">
        <v>159.87348900000001</v>
      </c>
      <c r="N17" s="462">
        <v>158.23370399999999</v>
      </c>
      <c r="O17" s="462">
        <v>161.425476</v>
      </c>
      <c r="P17" s="462">
        <v>163.864868</v>
      </c>
      <c r="Q17" s="462">
        <v>151.04276999999999</v>
      </c>
      <c r="R17" s="462">
        <v>151.840698</v>
      </c>
      <c r="S17" s="462">
        <v>149.34200999999999</v>
      </c>
      <c r="T17" s="462">
        <v>144.079971</v>
      </c>
      <c r="U17" s="462">
        <v>143.424454</v>
      </c>
      <c r="V17" s="462">
        <v>134.442398</v>
      </c>
      <c r="W17" s="462">
        <v>127.06044</v>
      </c>
      <c r="X17" s="462">
        <v>123.488281</v>
      </c>
      <c r="Y17" s="462">
        <v>122.206558</v>
      </c>
      <c r="Z17" s="462">
        <v>121.331596</v>
      </c>
      <c r="AA17" s="462">
        <v>120.77409400000001</v>
      </c>
      <c r="AB17" s="462">
        <v>117.666939</v>
      </c>
      <c r="AC17" s="462">
        <v>-3.2000000000000001E-2</v>
      </c>
    </row>
    <row r="18" spans="1:29" s="462" customFormat="1" ht="12">
      <c r="A18" s="462" t="s">
        <v>975</v>
      </c>
      <c r="B18" s="462" t="s">
        <v>976</v>
      </c>
      <c r="C18" s="462">
        <v>249.15322900000001</v>
      </c>
      <c r="D18" s="462">
        <v>232.65983600000001</v>
      </c>
      <c r="E18" s="462">
        <v>251.85436999999999</v>
      </c>
      <c r="F18" s="462">
        <v>222.04951500000001</v>
      </c>
      <c r="G18" s="462">
        <v>205.60171500000001</v>
      </c>
      <c r="H18" s="462">
        <v>177.79331999999999</v>
      </c>
      <c r="I18" s="462">
        <v>159.484894</v>
      </c>
      <c r="J18" s="462">
        <v>65.572731000000005</v>
      </c>
      <c r="K18" s="462">
        <v>60.621395</v>
      </c>
      <c r="L18" s="462">
        <v>58.789734000000003</v>
      </c>
      <c r="M18" s="462">
        <v>58.547291000000001</v>
      </c>
      <c r="N18" s="462">
        <v>56.876873000000003</v>
      </c>
      <c r="O18" s="462">
        <v>56.531837000000003</v>
      </c>
      <c r="P18" s="462">
        <v>54.373176999999998</v>
      </c>
      <c r="Q18" s="462">
        <v>33.766499000000003</v>
      </c>
      <c r="R18" s="462">
        <v>33.399177999999999</v>
      </c>
      <c r="S18" s="462">
        <v>33.021248</v>
      </c>
      <c r="T18" s="462">
        <v>29.427520999999999</v>
      </c>
      <c r="U18" s="462">
        <v>29.816234999999999</v>
      </c>
      <c r="V18" s="462">
        <v>24.608298999999999</v>
      </c>
      <c r="W18" s="462">
        <v>23.992611</v>
      </c>
      <c r="X18" s="462">
        <v>21.69426</v>
      </c>
      <c r="Y18" s="462">
        <v>21.071024000000001</v>
      </c>
      <c r="Z18" s="462">
        <v>20.885902000000002</v>
      </c>
      <c r="AA18" s="462">
        <v>21.644898999999999</v>
      </c>
      <c r="AB18" s="462">
        <v>21.200631999999999</v>
      </c>
      <c r="AC18" s="462">
        <v>-9.4E-2</v>
      </c>
    </row>
    <row r="19" spans="1:29" s="469" customFormat="1" ht="12">
      <c r="A19" s="469" t="s">
        <v>977</v>
      </c>
      <c r="B19" s="469" t="s">
        <v>978</v>
      </c>
      <c r="C19" s="469">
        <v>515.69171100000005</v>
      </c>
      <c r="D19" s="469">
        <v>498.61617999999999</v>
      </c>
      <c r="E19" s="469">
        <v>485.305115</v>
      </c>
      <c r="F19" s="469">
        <v>444.806915</v>
      </c>
      <c r="G19" s="469">
        <v>424.16119400000002</v>
      </c>
      <c r="H19" s="469">
        <v>395.085419</v>
      </c>
      <c r="I19" s="469">
        <v>373.42605600000002</v>
      </c>
      <c r="J19" s="469">
        <v>229.07354699999999</v>
      </c>
      <c r="K19" s="469">
        <v>223.45394899999999</v>
      </c>
      <c r="L19" s="469">
        <v>219.42420999999999</v>
      </c>
      <c r="M19" s="469">
        <v>218.42079200000001</v>
      </c>
      <c r="N19" s="469">
        <v>215.11058</v>
      </c>
      <c r="O19" s="469">
        <v>217.95732100000001</v>
      </c>
      <c r="P19" s="469">
        <v>218.23803699999999</v>
      </c>
      <c r="Q19" s="469">
        <v>184.80926500000001</v>
      </c>
      <c r="R19" s="469">
        <v>185.239868</v>
      </c>
      <c r="S19" s="469">
        <v>182.36325099999999</v>
      </c>
      <c r="T19" s="469">
        <v>173.50749200000001</v>
      </c>
      <c r="U19" s="469">
        <v>173.240692</v>
      </c>
      <c r="V19" s="469">
        <v>159.05069</v>
      </c>
      <c r="W19" s="469">
        <v>151.05304000000001</v>
      </c>
      <c r="X19" s="469">
        <v>145.182526</v>
      </c>
      <c r="Y19" s="469">
        <v>143.27758800000001</v>
      </c>
      <c r="Z19" s="469">
        <v>142.217499</v>
      </c>
      <c r="AA19" s="469">
        <v>142.41899100000001</v>
      </c>
      <c r="AB19" s="469">
        <v>138.867569</v>
      </c>
      <c r="AC19" s="469">
        <v>-5.0999999999999997E-2</v>
      </c>
    </row>
    <row r="20" spans="1:29" s="462" customFormat="1" ht="12"/>
    <row r="21" spans="1:29" s="469" customFormat="1" ht="12">
      <c r="A21" s="469" t="s">
        <v>979</v>
      </c>
      <c r="B21" s="469" t="s">
        <v>980</v>
      </c>
      <c r="C21" s="469">
        <v>5.9639559999999996</v>
      </c>
      <c r="D21" s="469">
        <v>5.1482950000000001</v>
      </c>
      <c r="E21" s="469">
        <v>5.052473</v>
      </c>
      <c r="F21" s="469">
        <v>4.7577030000000002</v>
      </c>
      <c r="G21" s="469">
        <v>5.0646360000000001</v>
      </c>
      <c r="H21" s="469">
        <v>5.1821590000000004</v>
      </c>
      <c r="I21" s="469">
        <v>4.4559449999999998</v>
      </c>
      <c r="J21" s="469">
        <v>2.0772279999999999</v>
      </c>
      <c r="K21" s="469">
        <v>2.0772279999999999</v>
      </c>
      <c r="L21" s="469">
        <v>2.0772279999999999</v>
      </c>
      <c r="M21" s="469">
        <v>2.0772279999999999</v>
      </c>
      <c r="N21" s="469">
        <v>2.0772279999999999</v>
      </c>
      <c r="O21" s="469">
        <v>4.0888000000000001E-2</v>
      </c>
      <c r="P21" s="469">
        <v>4.0888000000000001E-2</v>
      </c>
      <c r="Q21" s="469">
        <v>2.0444E-2</v>
      </c>
      <c r="R21" s="469">
        <v>2.0444E-2</v>
      </c>
      <c r="S21" s="469">
        <v>2.0444E-2</v>
      </c>
      <c r="T21" s="469">
        <v>2.0444E-2</v>
      </c>
      <c r="U21" s="469">
        <v>2.0444E-2</v>
      </c>
      <c r="V21" s="469">
        <v>1.6376000000000002E-2</v>
      </c>
      <c r="W21" s="469">
        <v>1.0071E-2</v>
      </c>
      <c r="X21" s="469">
        <v>1.9009999999999999E-3</v>
      </c>
      <c r="Y21" s="469">
        <v>0</v>
      </c>
      <c r="Z21" s="469">
        <v>0</v>
      </c>
      <c r="AA21" s="469">
        <v>0</v>
      </c>
      <c r="AB21" s="469">
        <v>0</v>
      </c>
      <c r="AC21" s="469">
        <v>-1</v>
      </c>
    </row>
    <row r="22" spans="1:29" s="462" customFormat="1" ht="12"/>
    <row r="23" spans="1:29" s="469" customFormat="1" ht="12">
      <c r="B23" s="469" t="s">
        <v>981</v>
      </c>
    </row>
    <row r="24" spans="1:29" s="462" customFormat="1" ht="12">
      <c r="A24" s="462" t="s">
        <v>982</v>
      </c>
      <c r="B24" s="462" t="s">
        <v>983</v>
      </c>
      <c r="C24" s="462">
        <v>1.8176399999999999</v>
      </c>
      <c r="D24" s="462">
        <v>3.15462</v>
      </c>
      <c r="E24" s="462">
        <v>1.429751</v>
      </c>
      <c r="F24" s="462">
        <v>1.444083</v>
      </c>
      <c r="G24" s="462">
        <v>1.4588730000000001</v>
      </c>
      <c r="H24" s="462">
        <v>1.480772</v>
      </c>
      <c r="I24" s="462">
        <v>1.152652</v>
      </c>
      <c r="J24" s="462">
        <v>1.160255</v>
      </c>
      <c r="K24" s="462">
        <v>1.1631959999999999</v>
      </c>
      <c r="L24" s="462">
        <v>1.1608810000000001</v>
      </c>
      <c r="M24" s="462">
        <v>1.1564350000000001</v>
      </c>
      <c r="N24" s="462">
        <v>1.1496740000000001</v>
      </c>
      <c r="O24" s="462">
        <v>1.140539</v>
      </c>
      <c r="P24" s="462">
        <v>1.1264810000000001</v>
      </c>
      <c r="Q24" s="462">
        <v>1.436088</v>
      </c>
      <c r="R24" s="462">
        <v>1.101315</v>
      </c>
      <c r="S24" s="462">
        <v>1.088157</v>
      </c>
      <c r="T24" s="462">
        <v>1.0742860000000001</v>
      </c>
      <c r="U24" s="462">
        <v>1.0596969999999999</v>
      </c>
      <c r="V24" s="462">
        <v>1.0450809999999999</v>
      </c>
      <c r="W24" s="462">
        <v>1.0326329999999999</v>
      </c>
      <c r="X24" s="462">
        <v>1.2987789999999999</v>
      </c>
      <c r="Y24" s="462">
        <v>1.023333</v>
      </c>
      <c r="Z24" s="462">
        <v>1.0113239999999999</v>
      </c>
      <c r="AA24" s="462">
        <v>0.99831000000000003</v>
      </c>
      <c r="AB24" s="462">
        <v>0.98626000000000003</v>
      </c>
      <c r="AC24" s="462">
        <v>-2.4E-2</v>
      </c>
    </row>
    <row r="25" spans="1:29" s="462" customFormat="1" ht="12">
      <c r="A25" s="462" t="s">
        <v>984</v>
      </c>
      <c r="B25" s="462" t="s">
        <v>985</v>
      </c>
      <c r="C25" s="462">
        <v>96.038475000000005</v>
      </c>
      <c r="D25" s="462">
        <v>99.146254999999996</v>
      </c>
      <c r="E25" s="462">
        <v>106.702263</v>
      </c>
      <c r="F25" s="462">
        <v>109.83026099999999</v>
      </c>
      <c r="G25" s="462">
        <v>104.311516</v>
      </c>
      <c r="H25" s="462">
        <v>109.144234</v>
      </c>
      <c r="I25" s="462">
        <v>109.884331</v>
      </c>
      <c r="J25" s="462">
        <v>116.845665</v>
      </c>
      <c r="K25" s="462">
        <v>117.996101</v>
      </c>
      <c r="L25" s="462">
        <v>117.949135</v>
      </c>
      <c r="M25" s="462">
        <v>118.94664</v>
      </c>
      <c r="N25" s="462">
        <v>116.60865800000001</v>
      </c>
      <c r="O25" s="462">
        <v>118.79656199999999</v>
      </c>
      <c r="P25" s="462">
        <v>119.205124</v>
      </c>
      <c r="Q25" s="462">
        <v>118.843346</v>
      </c>
      <c r="R25" s="462">
        <v>119.466629</v>
      </c>
      <c r="S25" s="462">
        <v>117.05635100000001</v>
      </c>
      <c r="T25" s="462">
        <v>116.181183</v>
      </c>
      <c r="U25" s="462">
        <v>117.840408</v>
      </c>
      <c r="V25" s="462">
        <v>118.917664</v>
      </c>
      <c r="W25" s="462">
        <v>118.36985799999999</v>
      </c>
      <c r="X25" s="462">
        <v>118.985039</v>
      </c>
      <c r="Y25" s="462">
        <v>118.77520800000001</v>
      </c>
      <c r="Z25" s="462">
        <v>118.07326500000001</v>
      </c>
      <c r="AA25" s="462">
        <v>118.704086</v>
      </c>
      <c r="AB25" s="462">
        <v>115.53420300000001</v>
      </c>
      <c r="AC25" s="462">
        <v>7.0000000000000001E-3</v>
      </c>
    </row>
    <row r="26" spans="1:29" s="462" customFormat="1" ht="12">
      <c r="A26" s="462" t="s">
        <v>986</v>
      </c>
      <c r="B26" s="462" t="s">
        <v>987</v>
      </c>
      <c r="C26" s="462">
        <v>46.197955999999998</v>
      </c>
      <c r="D26" s="462">
        <v>44.88205</v>
      </c>
      <c r="E26" s="462">
        <v>50.701050000000002</v>
      </c>
      <c r="F26" s="462">
        <v>50.901198999999998</v>
      </c>
      <c r="G26" s="462">
        <v>44.379116000000003</v>
      </c>
      <c r="H26" s="462">
        <v>46.178967</v>
      </c>
      <c r="I26" s="462">
        <v>46.611705999999998</v>
      </c>
      <c r="J26" s="462">
        <v>51.456242000000003</v>
      </c>
      <c r="K26" s="462">
        <v>51.693053999999997</v>
      </c>
      <c r="L26" s="462">
        <v>51.667164</v>
      </c>
      <c r="M26" s="462">
        <v>52.046078000000001</v>
      </c>
      <c r="N26" s="462">
        <v>50.633572000000001</v>
      </c>
      <c r="O26" s="462">
        <v>52.719085999999997</v>
      </c>
      <c r="P26" s="462">
        <v>52.772522000000002</v>
      </c>
      <c r="Q26" s="462">
        <v>54.255313999999998</v>
      </c>
      <c r="R26" s="462">
        <v>54.426388000000003</v>
      </c>
      <c r="S26" s="462">
        <v>53.285038</v>
      </c>
      <c r="T26" s="462">
        <v>54.048996000000002</v>
      </c>
      <c r="U26" s="462">
        <v>55.735576999999999</v>
      </c>
      <c r="V26" s="462">
        <v>56.813087000000003</v>
      </c>
      <c r="W26" s="462">
        <v>56.357582000000001</v>
      </c>
      <c r="X26" s="462">
        <v>57.018340999999999</v>
      </c>
      <c r="Y26" s="462">
        <v>56.493873999999998</v>
      </c>
      <c r="Z26" s="462">
        <v>55.643059000000001</v>
      </c>
      <c r="AA26" s="462">
        <v>56.129657999999999</v>
      </c>
      <c r="AB26" s="462">
        <v>53.007449999999999</v>
      </c>
      <c r="AC26" s="462">
        <v>6.0000000000000001E-3</v>
      </c>
    </row>
    <row r="27" spans="1:29" s="462" customFormat="1" ht="12">
      <c r="A27" s="462" t="s">
        <v>988</v>
      </c>
      <c r="B27" s="462" t="s">
        <v>989</v>
      </c>
      <c r="C27" s="462">
        <v>49.840522999999997</v>
      </c>
      <c r="D27" s="462">
        <v>54.264214000000003</v>
      </c>
      <c r="E27" s="462">
        <v>56.001213</v>
      </c>
      <c r="F27" s="462">
        <v>58.929062000000002</v>
      </c>
      <c r="G27" s="462">
        <v>59.932400000000001</v>
      </c>
      <c r="H27" s="462">
        <v>62.965274999999998</v>
      </c>
      <c r="I27" s="462">
        <v>63.272632999999999</v>
      </c>
      <c r="J27" s="462">
        <v>65.389426999999998</v>
      </c>
      <c r="K27" s="462">
        <v>66.303039999999996</v>
      </c>
      <c r="L27" s="462">
        <v>66.281975000000003</v>
      </c>
      <c r="M27" s="462">
        <v>66.900558000000004</v>
      </c>
      <c r="N27" s="462">
        <v>65.975082</v>
      </c>
      <c r="O27" s="462">
        <v>66.077483999999998</v>
      </c>
      <c r="P27" s="462">
        <v>66.432602000000003</v>
      </c>
      <c r="Q27" s="462">
        <v>64.588036000000002</v>
      </c>
      <c r="R27" s="462">
        <v>65.040244999999999</v>
      </c>
      <c r="S27" s="462">
        <v>63.771317000000003</v>
      </c>
      <c r="T27" s="462">
        <v>62.132198000000002</v>
      </c>
      <c r="U27" s="462">
        <v>62.104827999999998</v>
      </c>
      <c r="V27" s="462">
        <v>62.104579999999999</v>
      </c>
      <c r="W27" s="462">
        <v>62.012282999999996</v>
      </c>
      <c r="X27" s="462">
        <v>61.966698000000001</v>
      </c>
      <c r="Y27" s="462">
        <v>62.281337999999998</v>
      </c>
      <c r="Z27" s="462">
        <v>62.430205999999998</v>
      </c>
      <c r="AA27" s="462">
        <v>62.574432000000002</v>
      </c>
      <c r="AB27" s="462">
        <v>62.526755999999999</v>
      </c>
      <c r="AC27" s="462">
        <v>8.9999999999999993E-3</v>
      </c>
    </row>
    <row r="28" spans="1:29" s="469" customFormat="1" ht="12">
      <c r="A28" s="469" t="s">
        <v>990</v>
      </c>
      <c r="B28" s="469" t="s">
        <v>978</v>
      </c>
      <c r="C28" s="469">
        <v>-94.220832999999999</v>
      </c>
      <c r="D28" s="469">
        <v>-95.991637999999995</v>
      </c>
      <c r="E28" s="469">
        <v>-105.272514</v>
      </c>
      <c r="F28" s="469">
        <v>-108.386177</v>
      </c>
      <c r="G28" s="469">
        <v>-102.85264599999999</v>
      </c>
      <c r="H28" s="469">
        <v>-107.66346</v>
      </c>
      <c r="I28" s="469">
        <v>-108.73168200000001</v>
      </c>
      <c r="J28" s="469">
        <v>-115.68541</v>
      </c>
      <c r="K28" s="469">
        <v>-116.832909</v>
      </c>
      <c r="L28" s="469">
        <v>-116.78825399999999</v>
      </c>
      <c r="M28" s="469">
        <v>-117.790207</v>
      </c>
      <c r="N28" s="469">
        <v>-115.458984</v>
      </c>
      <c r="O28" s="469">
        <v>-117.656021</v>
      </c>
      <c r="P28" s="469">
        <v>-118.078644</v>
      </c>
      <c r="Q28" s="469">
        <v>-117.407257</v>
      </c>
      <c r="R28" s="469">
        <v>-118.36531100000001</v>
      </c>
      <c r="S28" s="469">
        <v>-115.968193</v>
      </c>
      <c r="T28" s="469">
        <v>-115.10689499999999</v>
      </c>
      <c r="U28" s="469">
        <v>-116.780708</v>
      </c>
      <c r="V28" s="469">
        <v>-117.872581</v>
      </c>
      <c r="W28" s="469">
        <v>-117.337227</v>
      </c>
      <c r="X28" s="469">
        <v>-117.686256</v>
      </c>
      <c r="Y28" s="469">
        <v>-117.75187699999999</v>
      </c>
      <c r="Z28" s="469">
        <v>-117.061943</v>
      </c>
      <c r="AA28" s="469">
        <v>-117.70578</v>
      </c>
      <c r="AB28" s="469">
        <v>-114.547943</v>
      </c>
      <c r="AC28" s="469">
        <v>8.0000000000000002E-3</v>
      </c>
    </row>
    <row r="29" spans="1:29" s="462" customFormat="1" ht="12"/>
    <row r="30" spans="1:29" s="469" customFormat="1" ht="12">
      <c r="A30" s="469" t="s">
        <v>991</v>
      </c>
      <c r="B30" s="469" t="s">
        <v>992</v>
      </c>
      <c r="C30" s="469">
        <v>427.434845</v>
      </c>
      <c r="D30" s="469">
        <v>407.77282700000001</v>
      </c>
      <c r="E30" s="469">
        <v>385.08505200000002</v>
      </c>
      <c r="F30" s="469">
        <v>341.17843599999998</v>
      </c>
      <c r="G30" s="469">
        <v>326.37316900000002</v>
      </c>
      <c r="H30" s="469">
        <v>292.60412600000001</v>
      </c>
      <c r="I30" s="469">
        <v>269.15029900000002</v>
      </c>
      <c r="J30" s="469">
        <v>115.465363</v>
      </c>
      <c r="K30" s="469">
        <v>108.69826500000001</v>
      </c>
      <c r="L30" s="469">
        <v>104.71318100000001</v>
      </c>
      <c r="M30" s="469">
        <v>102.707809</v>
      </c>
      <c r="N30" s="469">
        <v>101.728821</v>
      </c>
      <c r="O30" s="469">
        <v>100.342186</v>
      </c>
      <c r="P30" s="469">
        <v>100.20027899999999</v>
      </c>
      <c r="Q30" s="469">
        <v>67.422454999999999</v>
      </c>
      <c r="R30" s="469">
        <v>66.895004</v>
      </c>
      <c r="S30" s="469">
        <v>66.415503999999999</v>
      </c>
      <c r="T30" s="469">
        <v>58.421039999999998</v>
      </c>
      <c r="U30" s="469">
        <v>56.480426999999999</v>
      </c>
      <c r="V30" s="469">
        <v>41.194485</v>
      </c>
      <c r="W30" s="469">
        <v>33.725883000000003</v>
      </c>
      <c r="X30" s="469">
        <v>27.498170999999999</v>
      </c>
      <c r="Y30" s="469">
        <v>25.525711000000001</v>
      </c>
      <c r="Z30" s="469">
        <v>25.155556000000001</v>
      </c>
      <c r="AA30" s="469">
        <v>24.713211000000001</v>
      </c>
      <c r="AB30" s="469">
        <v>24.319626</v>
      </c>
      <c r="AC30" s="469">
        <v>-0.108</v>
      </c>
    </row>
    <row r="31" spans="1:29" s="462" customFormat="1" ht="12"/>
    <row r="32" spans="1:29" s="469" customFormat="1" ht="12">
      <c r="B32" s="469" t="s">
        <v>993</v>
      </c>
    </row>
    <row r="33" spans="1:29" s="462" customFormat="1" ht="12">
      <c r="A33" s="462" t="s">
        <v>994</v>
      </c>
      <c r="B33" s="462" t="s">
        <v>995</v>
      </c>
      <c r="C33" s="462">
        <v>0.510853</v>
      </c>
      <c r="D33" s="462">
        <v>0.56536699999999995</v>
      </c>
      <c r="E33" s="462">
        <v>0.565164</v>
      </c>
      <c r="F33" s="462">
        <v>0.565164</v>
      </c>
      <c r="G33" s="462">
        <v>0.565164</v>
      </c>
      <c r="H33" s="462">
        <v>0.565164</v>
      </c>
      <c r="I33" s="462">
        <v>0.565164</v>
      </c>
      <c r="J33" s="462">
        <v>0.565164</v>
      </c>
      <c r="K33" s="462">
        <v>0.565164</v>
      </c>
      <c r="L33" s="462">
        <v>0.565164</v>
      </c>
      <c r="M33" s="462">
        <v>0.565164</v>
      </c>
      <c r="N33" s="462">
        <v>0.565164</v>
      </c>
      <c r="O33" s="462">
        <v>0.565164</v>
      </c>
      <c r="P33" s="462">
        <v>0.565164</v>
      </c>
      <c r="Q33" s="462">
        <v>0.565164</v>
      </c>
      <c r="R33" s="462">
        <v>0.565164</v>
      </c>
      <c r="S33" s="462">
        <v>0.565164</v>
      </c>
      <c r="T33" s="462">
        <v>0.565164</v>
      </c>
      <c r="U33" s="462">
        <v>0.565164</v>
      </c>
      <c r="V33" s="462">
        <v>0.565164</v>
      </c>
      <c r="W33" s="462">
        <v>0.565164</v>
      </c>
      <c r="X33" s="462">
        <v>0.565164</v>
      </c>
      <c r="Y33" s="462">
        <v>0.565164</v>
      </c>
      <c r="Z33" s="462">
        <v>0.565164</v>
      </c>
      <c r="AA33" s="462">
        <v>0.565164</v>
      </c>
      <c r="AB33" s="462">
        <v>0.565164</v>
      </c>
      <c r="AC33" s="462">
        <v>4.0000000000000001E-3</v>
      </c>
    </row>
    <row r="34" spans="1:29" s="462" customFormat="1" ht="12">
      <c r="A34" s="462" t="s">
        <v>996</v>
      </c>
      <c r="B34" s="462" t="s">
        <v>997</v>
      </c>
      <c r="C34" s="462">
        <v>14.49</v>
      </c>
      <c r="D34" s="462">
        <v>15.166</v>
      </c>
      <c r="E34" s="462">
        <v>15.620404000000001</v>
      </c>
      <c r="F34" s="462">
        <v>15.076674000000001</v>
      </c>
      <c r="G34" s="462">
        <v>14.693806</v>
      </c>
      <c r="H34" s="462">
        <v>14.482830999999999</v>
      </c>
      <c r="I34" s="462">
        <v>14.275005999999999</v>
      </c>
      <c r="J34" s="462">
        <v>13.979245000000001</v>
      </c>
      <c r="K34" s="462">
        <v>13.815042</v>
      </c>
      <c r="L34" s="462">
        <v>13.527359000000001</v>
      </c>
      <c r="M34" s="462">
        <v>13.227997</v>
      </c>
      <c r="N34" s="462">
        <v>12.883302</v>
      </c>
      <c r="O34" s="462">
        <v>12.547117999999999</v>
      </c>
      <c r="P34" s="462">
        <v>12.176594</v>
      </c>
      <c r="Q34" s="462">
        <v>11.853973999999999</v>
      </c>
      <c r="R34" s="462">
        <v>11.544352</v>
      </c>
      <c r="S34" s="462">
        <v>11.250311999999999</v>
      </c>
      <c r="T34" s="462">
        <v>10.97382</v>
      </c>
      <c r="U34" s="462">
        <v>10.643945</v>
      </c>
      <c r="V34" s="462">
        <v>10.343999999999999</v>
      </c>
      <c r="W34" s="462">
        <v>10.114300999999999</v>
      </c>
      <c r="X34" s="462">
        <v>9.8914419999999996</v>
      </c>
      <c r="Y34" s="462">
        <v>9.6858020000000007</v>
      </c>
      <c r="Z34" s="462">
        <v>9.4816400000000005</v>
      </c>
      <c r="AA34" s="462">
        <v>9.2082949999999997</v>
      </c>
      <c r="AB34" s="462">
        <v>8.9543280000000003</v>
      </c>
      <c r="AC34" s="462">
        <v>-1.9E-2</v>
      </c>
    </row>
    <row r="35" spans="1:29" s="462" customFormat="1" ht="12">
      <c r="A35" s="462" t="s">
        <v>998</v>
      </c>
      <c r="B35" s="462" t="s">
        <v>999</v>
      </c>
      <c r="C35" s="462">
        <v>19.521104999999999</v>
      </c>
      <c r="D35" s="462">
        <v>17.996085999999998</v>
      </c>
      <c r="E35" s="462">
        <v>17.326059000000001</v>
      </c>
      <c r="F35" s="462">
        <v>17.155598000000001</v>
      </c>
      <c r="G35" s="462">
        <v>16.979963000000001</v>
      </c>
      <c r="H35" s="462">
        <v>16.828896</v>
      </c>
      <c r="I35" s="462">
        <v>16.611637000000002</v>
      </c>
      <c r="J35" s="462">
        <v>16.679379999999998</v>
      </c>
      <c r="K35" s="462">
        <v>16.684778000000001</v>
      </c>
      <c r="L35" s="462">
        <v>16.627220000000001</v>
      </c>
      <c r="M35" s="462">
        <v>16.535094999999998</v>
      </c>
      <c r="N35" s="462">
        <v>16.400317999999999</v>
      </c>
      <c r="O35" s="462">
        <v>16.224900999999999</v>
      </c>
      <c r="P35" s="462">
        <v>16.016711999999998</v>
      </c>
      <c r="Q35" s="462">
        <v>15.829146</v>
      </c>
      <c r="R35" s="462">
        <v>15.592779</v>
      </c>
      <c r="S35" s="462">
        <v>15.390974999999999</v>
      </c>
      <c r="T35" s="462">
        <v>15.19232</v>
      </c>
      <c r="U35" s="462">
        <v>14.980956000000001</v>
      </c>
      <c r="V35" s="462">
        <v>14.780813</v>
      </c>
      <c r="W35" s="462">
        <v>14.598799</v>
      </c>
      <c r="X35" s="462">
        <v>14.453526</v>
      </c>
      <c r="Y35" s="462">
        <v>14.263672</v>
      </c>
      <c r="Z35" s="462">
        <v>14.091475000000001</v>
      </c>
      <c r="AA35" s="462">
        <v>13.923098</v>
      </c>
      <c r="AB35" s="462">
        <v>13.749432000000001</v>
      </c>
      <c r="AC35" s="462">
        <v>-1.4E-2</v>
      </c>
    </row>
    <row r="36" spans="1:29" s="462" customFormat="1" ht="12">
      <c r="A36" s="462" t="s">
        <v>1000</v>
      </c>
      <c r="B36" s="462" t="s">
        <v>816</v>
      </c>
      <c r="C36" s="462">
        <v>388.125</v>
      </c>
      <c r="D36" s="462">
        <v>371.16372699999999</v>
      </c>
      <c r="E36" s="462">
        <v>351.58785999999998</v>
      </c>
      <c r="F36" s="462">
        <v>309.15329000000003</v>
      </c>
      <c r="G36" s="462">
        <v>294.12734999999998</v>
      </c>
      <c r="H36" s="462">
        <v>260.65469400000001</v>
      </c>
      <c r="I36" s="462">
        <v>237.745193</v>
      </c>
      <c r="J36" s="462">
        <v>84.245284999999996</v>
      </c>
      <c r="K36" s="462">
        <v>77.540779000000001</v>
      </c>
      <c r="L36" s="462">
        <v>73.632782000000006</v>
      </c>
      <c r="M36" s="462">
        <v>71.826453999999998</v>
      </c>
      <c r="N36" s="462">
        <v>71.740791000000002</v>
      </c>
      <c r="O36" s="462">
        <v>70.278785999999997</v>
      </c>
      <c r="P36" s="462">
        <v>70.715034000000003</v>
      </c>
      <c r="Q36" s="462">
        <v>39.171500999999999</v>
      </c>
      <c r="R36" s="462">
        <v>39.186729</v>
      </c>
      <c r="S36" s="462">
        <v>39.211387999999999</v>
      </c>
      <c r="T36" s="462">
        <v>31.618206000000001</v>
      </c>
      <c r="U36" s="462">
        <v>30.158432000000001</v>
      </c>
      <c r="V36" s="462">
        <v>15.268526</v>
      </c>
      <c r="W36" s="462">
        <v>8.3427399999999992</v>
      </c>
      <c r="X36" s="462">
        <v>2.5473219999999999</v>
      </c>
      <c r="Y36" s="462">
        <v>1.010583</v>
      </c>
      <c r="Z36" s="462">
        <v>1.0166170000000001</v>
      </c>
      <c r="AA36" s="462">
        <v>1.022465</v>
      </c>
      <c r="AB36" s="462">
        <v>1.0281990000000001</v>
      </c>
      <c r="AC36" s="462">
        <v>-0.21099999999999999</v>
      </c>
    </row>
    <row r="37" spans="1:29" s="469" customFormat="1" ht="12">
      <c r="A37" s="469" t="s">
        <v>1001</v>
      </c>
      <c r="B37" s="469" t="s">
        <v>978</v>
      </c>
      <c r="C37" s="469">
        <v>422.646973</v>
      </c>
      <c r="D37" s="469">
        <v>404.89117399999998</v>
      </c>
      <c r="E37" s="469">
        <v>385.09948700000001</v>
      </c>
      <c r="F37" s="469">
        <v>341.950714</v>
      </c>
      <c r="G37" s="469">
        <v>326.36627199999998</v>
      </c>
      <c r="H37" s="469">
        <v>292.531586</v>
      </c>
      <c r="I37" s="469">
        <v>269.19699100000003</v>
      </c>
      <c r="J37" s="469">
        <v>115.46907</v>
      </c>
      <c r="K37" s="469">
        <v>108.60575900000001</v>
      </c>
      <c r="L37" s="469">
        <v>104.352524</v>
      </c>
      <c r="M37" s="469">
        <v>102.154709</v>
      </c>
      <c r="N37" s="469">
        <v>101.58957700000001</v>
      </c>
      <c r="O37" s="469">
        <v>99.615966999999998</v>
      </c>
      <c r="P37" s="469">
        <v>99.473502999999994</v>
      </c>
      <c r="Q37" s="469">
        <v>67.419785000000005</v>
      </c>
      <c r="R37" s="469">
        <v>66.889022999999995</v>
      </c>
      <c r="S37" s="469">
        <v>66.417839000000001</v>
      </c>
      <c r="T37" s="469">
        <v>58.349510000000002</v>
      </c>
      <c r="U37" s="469">
        <v>56.348495</v>
      </c>
      <c r="V37" s="469">
        <v>40.958503999999998</v>
      </c>
      <c r="W37" s="469">
        <v>33.621001999999997</v>
      </c>
      <c r="X37" s="469">
        <v>27.457455</v>
      </c>
      <c r="Y37" s="469">
        <v>25.525219</v>
      </c>
      <c r="Z37" s="469">
        <v>25.154896000000001</v>
      </c>
      <c r="AA37" s="469">
        <v>24.719021000000001</v>
      </c>
      <c r="AB37" s="469">
        <v>24.297122999999999</v>
      </c>
      <c r="AC37" s="469">
        <v>-0.108</v>
      </c>
    </row>
    <row r="38" spans="1:29" s="462" customFormat="1" ht="12"/>
    <row r="39" spans="1:29" s="469" customFormat="1" ht="12">
      <c r="A39" s="469" t="s">
        <v>1002</v>
      </c>
      <c r="B39" s="469" t="s">
        <v>1003</v>
      </c>
      <c r="C39" s="469">
        <v>4.7878720000000001</v>
      </c>
      <c r="D39" s="469">
        <v>2.881653</v>
      </c>
      <c r="E39" s="469">
        <v>-1.4435E-2</v>
      </c>
      <c r="F39" s="469">
        <v>-0.77227800000000002</v>
      </c>
      <c r="G39" s="469">
        <v>6.8970000000000004E-3</v>
      </c>
      <c r="H39" s="469">
        <v>7.2539999999999993E-2</v>
      </c>
      <c r="I39" s="469">
        <v>-4.6691999999999997E-2</v>
      </c>
      <c r="J39" s="469">
        <v>-3.7079999999999999E-3</v>
      </c>
      <c r="K39" s="469">
        <v>9.2506000000000005E-2</v>
      </c>
      <c r="L39" s="469">
        <v>0.36065700000000001</v>
      </c>
      <c r="M39" s="469">
        <v>0.55310099999999995</v>
      </c>
      <c r="N39" s="469">
        <v>0.13924400000000001</v>
      </c>
      <c r="O39" s="469">
        <v>0.72621899999999995</v>
      </c>
      <c r="P39" s="469">
        <v>0.72677599999999998</v>
      </c>
      <c r="Q39" s="469">
        <v>2.6700000000000001E-3</v>
      </c>
      <c r="R39" s="469">
        <v>5.9810000000000002E-3</v>
      </c>
      <c r="S39" s="469">
        <v>-2.3349999999999998E-3</v>
      </c>
      <c r="T39" s="469">
        <v>7.1528999999999995E-2</v>
      </c>
      <c r="U39" s="469">
        <v>0.13193099999999999</v>
      </c>
      <c r="V39" s="469">
        <v>0.235981</v>
      </c>
      <c r="W39" s="469">
        <v>0.104881</v>
      </c>
      <c r="X39" s="469">
        <v>4.0716000000000002E-2</v>
      </c>
      <c r="Y39" s="469">
        <v>4.9200000000000003E-4</v>
      </c>
      <c r="Z39" s="469">
        <v>6.6E-4</v>
      </c>
      <c r="AA39" s="469">
        <v>-5.8100000000000001E-3</v>
      </c>
      <c r="AB39" s="469">
        <v>2.2502999999999999E-2</v>
      </c>
      <c r="AC39" s="469">
        <v>-0.193</v>
      </c>
    </row>
    <row r="40" spans="1:29" s="462" customFormat="1" ht="12"/>
    <row r="41" spans="1:29" s="469" customFormat="1" ht="12">
      <c r="B41" s="469" t="s">
        <v>1004</v>
      </c>
    </row>
    <row r="42" spans="1:29" s="462" customFormat="1" ht="12">
      <c r="A42" s="462" t="s">
        <v>1005</v>
      </c>
      <c r="B42" s="462" t="s">
        <v>1006</v>
      </c>
      <c r="C42" s="462">
        <v>49.664969999999997</v>
      </c>
      <c r="D42" s="462">
        <v>50.712719</v>
      </c>
      <c r="E42" s="462">
        <v>48.106766</v>
      </c>
      <c r="F42" s="462">
        <v>50.112873</v>
      </c>
      <c r="G42" s="462">
        <v>51.359729999999999</v>
      </c>
      <c r="H42" s="462">
        <v>54.694645000000001</v>
      </c>
      <c r="I42" s="462">
        <v>56.294792000000001</v>
      </c>
      <c r="J42" s="462">
        <v>78.786911000000003</v>
      </c>
      <c r="K42" s="462">
        <v>80.706764000000007</v>
      </c>
      <c r="L42" s="462">
        <v>81.098113999999995</v>
      </c>
      <c r="M42" s="462">
        <v>81.313239999999993</v>
      </c>
      <c r="N42" s="462">
        <v>80.926993999999993</v>
      </c>
      <c r="O42" s="462">
        <v>80.696860999999998</v>
      </c>
      <c r="P42" s="462">
        <v>81.121596999999994</v>
      </c>
      <c r="Q42" s="462">
        <v>89.203979000000004</v>
      </c>
      <c r="R42" s="462">
        <v>89.216583</v>
      </c>
      <c r="S42" s="462">
        <v>88.481430000000003</v>
      </c>
      <c r="T42" s="462">
        <v>89.571342000000001</v>
      </c>
      <c r="U42" s="462">
        <v>89.233352999999994</v>
      </c>
      <c r="V42" s="462">
        <v>92.581924000000001</v>
      </c>
      <c r="W42" s="462">
        <v>94.648765999999995</v>
      </c>
      <c r="X42" s="462">
        <v>95.970794999999995</v>
      </c>
      <c r="Y42" s="462">
        <v>96.670471000000006</v>
      </c>
      <c r="Z42" s="462">
        <v>96.521361999999996</v>
      </c>
      <c r="AA42" s="462">
        <v>96.053145999999998</v>
      </c>
      <c r="AB42" s="462">
        <v>96.686440000000005</v>
      </c>
      <c r="AC42" s="462">
        <v>2.7E-2</v>
      </c>
    </row>
    <row r="43" spans="1:29" s="463" customFormat="1" ht="12">
      <c r="A43" s="463" t="s">
        <v>1007</v>
      </c>
      <c r="B43" s="463" t="s">
        <v>1008</v>
      </c>
      <c r="C43" s="463">
        <v>2.369421</v>
      </c>
      <c r="D43" s="463">
        <v>2.4057629999999999</v>
      </c>
      <c r="E43" s="463">
        <v>2.3120720000000001</v>
      </c>
      <c r="F43" s="463">
        <v>2.3874520000000001</v>
      </c>
      <c r="G43" s="463">
        <v>2.4323779999999999</v>
      </c>
      <c r="H43" s="463">
        <v>2.5525720000000001</v>
      </c>
      <c r="I43" s="463">
        <v>2.6067520000000002</v>
      </c>
      <c r="J43" s="463">
        <v>3.286537</v>
      </c>
      <c r="K43" s="463">
        <v>3.3427950000000002</v>
      </c>
      <c r="L43" s="463">
        <v>3.352633</v>
      </c>
      <c r="M43" s="463">
        <v>3.3585129999999999</v>
      </c>
      <c r="N43" s="463">
        <v>3.3398919999999999</v>
      </c>
      <c r="O43" s="463">
        <v>3.3273549999999998</v>
      </c>
      <c r="P43" s="463">
        <v>3.335788</v>
      </c>
      <c r="Q43" s="463">
        <v>3.5502349999999998</v>
      </c>
      <c r="R43" s="463">
        <v>3.5482300000000002</v>
      </c>
      <c r="S43" s="463">
        <v>3.5217369999999999</v>
      </c>
      <c r="T43" s="463">
        <v>3.5405829999999998</v>
      </c>
      <c r="U43" s="463">
        <v>3.529922</v>
      </c>
      <c r="V43" s="463">
        <v>3.626153</v>
      </c>
      <c r="W43" s="463">
        <v>3.6869800000000001</v>
      </c>
      <c r="X43" s="463">
        <v>3.716936</v>
      </c>
      <c r="Y43" s="463">
        <v>3.7358980000000002</v>
      </c>
      <c r="Z43" s="463">
        <v>3.7283040000000001</v>
      </c>
      <c r="AA43" s="463">
        <v>3.7155719999999999</v>
      </c>
      <c r="AB43" s="463">
        <v>3.7364009999999999</v>
      </c>
      <c r="AC43" s="463">
        <v>1.7999999999999999E-2</v>
      </c>
    </row>
    <row r="44" spans="1:29" s="462" customFormat="1" ht="12"/>
    <row r="45" spans="1:29" s="469" customFormat="1" ht="12">
      <c r="B45" s="469" t="s">
        <v>917</v>
      </c>
    </row>
    <row r="46" spans="1:29" s="469" customFormat="1" ht="12">
      <c r="B46" s="469" t="s">
        <v>1006</v>
      </c>
    </row>
    <row r="47" spans="1:29" s="462" customFormat="1" ht="12">
      <c r="A47" s="462" t="s">
        <v>1009</v>
      </c>
      <c r="B47" s="462" t="s">
        <v>995</v>
      </c>
      <c r="C47" s="462">
        <v>103.38803900000001</v>
      </c>
      <c r="D47" s="462">
        <v>102.614189</v>
      </c>
      <c r="E47" s="462">
        <v>101.189064</v>
      </c>
      <c r="F47" s="462">
        <v>101.15846999999999</v>
      </c>
      <c r="G47" s="462">
        <v>100.712479</v>
      </c>
      <c r="H47" s="462">
        <v>100.379295</v>
      </c>
      <c r="I47" s="462">
        <v>99.687576000000007</v>
      </c>
      <c r="J47" s="462">
        <v>99.236716999999999</v>
      </c>
      <c r="K47" s="462">
        <v>98.872596999999999</v>
      </c>
      <c r="L47" s="462">
        <v>98.494347000000005</v>
      </c>
      <c r="M47" s="462">
        <v>98.013396999999998</v>
      </c>
      <c r="N47" s="462">
        <v>97.845146</v>
      </c>
      <c r="O47" s="462">
        <v>98.066306999999995</v>
      </c>
      <c r="P47" s="462">
        <v>98.315216000000007</v>
      </c>
      <c r="Q47" s="462">
        <v>98.473854000000003</v>
      </c>
      <c r="R47" s="462">
        <v>98.364044000000007</v>
      </c>
      <c r="S47" s="462">
        <v>98.164580999999998</v>
      </c>
      <c r="T47" s="462">
        <v>97.955780000000004</v>
      </c>
      <c r="U47" s="462">
        <v>97.839591999999996</v>
      </c>
      <c r="V47" s="462">
        <v>97.487792999999996</v>
      </c>
      <c r="W47" s="462">
        <v>97.351508999999993</v>
      </c>
      <c r="X47" s="462">
        <v>97.158028000000002</v>
      </c>
      <c r="Y47" s="462">
        <v>96.997612000000004</v>
      </c>
      <c r="Z47" s="462">
        <v>96.910865999999999</v>
      </c>
      <c r="AA47" s="462">
        <v>96.879883000000007</v>
      </c>
      <c r="AB47" s="462">
        <v>96.825264000000004</v>
      </c>
      <c r="AC47" s="462">
        <v>-3.0000000000000001E-3</v>
      </c>
    </row>
    <row r="48" spans="1:29" s="462" customFormat="1" ht="12">
      <c r="A48" s="462" t="s">
        <v>1010</v>
      </c>
      <c r="B48" s="462" t="s">
        <v>997</v>
      </c>
      <c r="C48" s="462">
        <v>184.40141299999999</v>
      </c>
      <c r="D48" s="462">
        <v>183.500595</v>
      </c>
      <c r="E48" s="462">
        <v>183.68864400000001</v>
      </c>
      <c r="F48" s="462">
        <v>183.99906899999999</v>
      </c>
      <c r="G48" s="462">
        <v>183.643112</v>
      </c>
      <c r="H48" s="462">
        <v>184.24586500000001</v>
      </c>
      <c r="I48" s="462">
        <v>183.832718</v>
      </c>
      <c r="J48" s="462">
        <v>184.43128999999999</v>
      </c>
      <c r="K48" s="462">
        <v>184.37858600000001</v>
      </c>
      <c r="L48" s="462">
        <v>183.756226</v>
      </c>
      <c r="M48" s="462">
        <v>183.51666299999999</v>
      </c>
      <c r="N48" s="462">
        <v>182.51994300000001</v>
      </c>
      <c r="O48" s="462">
        <v>182.65389999999999</v>
      </c>
      <c r="P48" s="462">
        <v>182.98809800000001</v>
      </c>
      <c r="Q48" s="462">
        <v>182.43125900000001</v>
      </c>
      <c r="R48" s="462">
        <v>182.573883</v>
      </c>
      <c r="S48" s="462">
        <v>182.00060999999999</v>
      </c>
      <c r="T48" s="462">
        <v>181.48191800000001</v>
      </c>
      <c r="U48" s="462">
        <v>181.30888400000001</v>
      </c>
      <c r="V48" s="462">
        <v>181.60792499999999</v>
      </c>
      <c r="W48" s="462">
        <v>181.33604399999999</v>
      </c>
      <c r="X48" s="462">
        <v>180.772415</v>
      </c>
      <c r="Y48" s="462">
        <v>180.70069899999999</v>
      </c>
      <c r="Z48" s="462">
        <v>179.743607</v>
      </c>
      <c r="AA48" s="462">
        <v>179.47868299999999</v>
      </c>
      <c r="AB48" s="462">
        <v>179.27671799999999</v>
      </c>
      <c r="AC48" s="462">
        <v>-1E-3</v>
      </c>
    </row>
    <row r="49" spans="1:29" s="462" customFormat="1" ht="12">
      <c r="A49" s="462" t="s">
        <v>1011</v>
      </c>
      <c r="B49" s="462" t="s">
        <v>999</v>
      </c>
      <c r="C49" s="462">
        <v>85.432106000000005</v>
      </c>
      <c r="D49" s="462">
        <v>82.230575999999999</v>
      </c>
      <c r="E49" s="462">
        <v>79.961685000000003</v>
      </c>
      <c r="F49" s="462">
        <v>79.781470999999996</v>
      </c>
      <c r="G49" s="462">
        <v>79.946624999999997</v>
      </c>
      <c r="H49" s="462">
        <v>79.368042000000003</v>
      </c>
      <c r="I49" s="462">
        <v>79.445442</v>
      </c>
      <c r="J49" s="462">
        <v>79.167800999999997</v>
      </c>
      <c r="K49" s="462">
        <v>79.005341000000001</v>
      </c>
      <c r="L49" s="462">
        <v>78.737601999999995</v>
      </c>
      <c r="M49" s="462">
        <v>78.365584999999996</v>
      </c>
      <c r="N49" s="462">
        <v>78.282157999999995</v>
      </c>
      <c r="O49" s="462">
        <v>78.428809999999999</v>
      </c>
      <c r="P49" s="462">
        <v>78.670944000000006</v>
      </c>
      <c r="Q49" s="462">
        <v>78.237312000000003</v>
      </c>
      <c r="R49" s="462">
        <v>78.682533000000006</v>
      </c>
      <c r="S49" s="462">
        <v>78.541740000000004</v>
      </c>
      <c r="T49" s="462">
        <v>78.348151999999999</v>
      </c>
      <c r="U49" s="462">
        <v>78.290779000000001</v>
      </c>
      <c r="V49" s="462">
        <v>78.190285000000003</v>
      </c>
      <c r="W49" s="462">
        <v>78.211867999999996</v>
      </c>
      <c r="X49" s="462">
        <v>77.863853000000006</v>
      </c>
      <c r="Y49" s="462">
        <v>78.145095999999995</v>
      </c>
      <c r="Z49" s="462">
        <v>78.139374000000004</v>
      </c>
      <c r="AA49" s="462">
        <v>78.131720999999999</v>
      </c>
      <c r="AB49" s="462">
        <v>78.223624999999998</v>
      </c>
      <c r="AC49" s="462">
        <v>-4.0000000000000001E-3</v>
      </c>
    </row>
    <row r="50" spans="1:29" s="462" customFormat="1" ht="12">
      <c r="B50" s="462" t="s">
        <v>816</v>
      </c>
    </row>
    <row r="51" spans="1:29" s="567" customFormat="1" ht="12">
      <c r="A51" s="567" t="s">
        <v>1012</v>
      </c>
      <c r="B51" s="567" t="s">
        <v>1006</v>
      </c>
      <c r="C51" s="567">
        <v>49.577643999999999</v>
      </c>
      <c r="D51" s="567">
        <v>48.759166999999998</v>
      </c>
      <c r="E51" s="567">
        <v>46.682903000000003</v>
      </c>
      <c r="F51" s="567">
        <v>46.047054000000003</v>
      </c>
      <c r="G51" s="567">
        <v>46.465611000000003</v>
      </c>
      <c r="H51" s="567">
        <v>46.375328000000003</v>
      </c>
      <c r="I51" s="567">
        <v>45.813876999999998</v>
      </c>
      <c r="J51" s="567">
        <v>49.840178999999999</v>
      </c>
      <c r="K51" s="567">
        <v>50.582428</v>
      </c>
      <c r="L51" s="567">
        <v>50.462829999999997</v>
      </c>
      <c r="M51" s="567">
        <v>50.295085999999998</v>
      </c>
      <c r="N51" s="567">
        <v>50.508327000000001</v>
      </c>
      <c r="O51" s="567">
        <v>51.874012</v>
      </c>
      <c r="P51" s="567">
        <v>52.221611000000003</v>
      </c>
      <c r="Q51" s="567">
        <v>56.340896999999998</v>
      </c>
      <c r="R51" s="567">
        <v>56.164791000000001</v>
      </c>
      <c r="S51" s="567">
        <v>56.013584000000002</v>
      </c>
      <c r="T51" s="567">
        <v>57.548499999999997</v>
      </c>
      <c r="U51" s="567">
        <v>57.147289000000001</v>
      </c>
      <c r="V51" s="567">
        <v>54.211478999999997</v>
      </c>
      <c r="W51" s="567">
        <v>49.558135999999998</v>
      </c>
      <c r="X51" s="567">
        <v>45.891792000000002</v>
      </c>
      <c r="Y51" s="567">
        <v>45.069930999999997</v>
      </c>
      <c r="Z51" s="567">
        <v>45.138553999999999</v>
      </c>
      <c r="AA51" s="567">
        <v>45.660156000000001</v>
      </c>
      <c r="AB51" s="567">
        <v>45.869087</v>
      </c>
      <c r="AC51" s="567">
        <v>-3.0000000000000001E-3</v>
      </c>
    </row>
    <row r="52" spans="1:29" s="567" customFormat="1" ht="12">
      <c r="B52" s="568" t="s">
        <v>1008</v>
      </c>
      <c r="C52" s="567">
        <v>2.56128</v>
      </c>
      <c r="D52" s="567">
        <v>2.5155470000000002</v>
      </c>
      <c r="E52" s="567">
        <v>2.4765450000000002</v>
      </c>
      <c r="F52" s="567">
        <v>2.4617589999999998</v>
      </c>
      <c r="G52" s="567">
        <v>2.4830359999999998</v>
      </c>
      <c r="H52" s="567">
        <v>2.4727800000000002</v>
      </c>
      <c r="I52" s="567">
        <v>2.4415740000000001</v>
      </c>
      <c r="J52" s="567">
        <v>2.4797760000000002</v>
      </c>
      <c r="K52" s="567">
        <v>2.4985849999999998</v>
      </c>
      <c r="L52" s="567">
        <v>2.4865810000000002</v>
      </c>
      <c r="M52" s="567">
        <v>2.479444</v>
      </c>
      <c r="N52" s="567">
        <v>2.4786779999999999</v>
      </c>
      <c r="O52" s="567">
        <v>2.5029140000000001</v>
      </c>
      <c r="P52" s="567">
        <v>2.512985</v>
      </c>
      <c r="Q52" s="567">
        <v>2.5717219999999998</v>
      </c>
      <c r="R52" s="567">
        <v>2.5639759999999998</v>
      </c>
      <c r="S52" s="567">
        <v>2.5569769999999998</v>
      </c>
      <c r="T52" s="567">
        <v>2.575485</v>
      </c>
      <c r="U52" s="567">
        <v>2.5750130000000002</v>
      </c>
      <c r="V52" s="567">
        <v>2.462917</v>
      </c>
      <c r="W52" s="567">
        <v>2.3250649999999999</v>
      </c>
      <c r="X52" s="567">
        <v>2.2380270000000002</v>
      </c>
      <c r="Y52" s="567">
        <v>2.419842</v>
      </c>
      <c r="Z52" s="567">
        <v>2.4233220000000002</v>
      </c>
      <c r="AA52" s="567">
        <v>2.4511039999999999</v>
      </c>
      <c r="AB52" s="567">
        <v>2.4621490000000001</v>
      </c>
      <c r="AC52" s="567">
        <v>-2E-3</v>
      </c>
    </row>
    <row r="53" spans="1:29" s="567" customFormat="1" ht="12">
      <c r="B53" s="568" t="s">
        <v>1013</v>
      </c>
      <c r="C53" s="585">
        <f>(D52-C52)/C52</f>
        <v>-1.7855525362318762E-2</v>
      </c>
      <c r="D53" s="585">
        <f t="shared" ref="D53:AB53" si="0">(E52-D52)/D52</f>
        <v>-1.5504381353240459E-2</v>
      </c>
      <c r="E53" s="585">
        <f t="shared" si="0"/>
        <v>-5.9704144281652093E-3</v>
      </c>
      <c r="F53" s="585">
        <f t="shared" si="0"/>
        <v>8.6430068906013912E-3</v>
      </c>
      <c r="G53" s="585">
        <f t="shared" si="0"/>
        <v>-4.1304274283577042E-3</v>
      </c>
      <c r="H53" s="585">
        <f t="shared" si="0"/>
        <v>-1.2619804430640843E-2</v>
      </c>
      <c r="I53" s="585">
        <f t="shared" si="0"/>
        <v>1.5646464125191401E-2</v>
      </c>
      <c r="J53" s="585">
        <f t="shared" si="0"/>
        <v>7.5849592866450962E-3</v>
      </c>
      <c r="K53" s="585">
        <f t="shared" si="0"/>
        <v>-4.8043192446923693E-3</v>
      </c>
      <c r="L53" s="585">
        <f t="shared" si="0"/>
        <v>-2.8702061183609826E-3</v>
      </c>
      <c r="M53" s="585">
        <f t="shared" si="0"/>
        <v>-3.0894023014838988E-4</v>
      </c>
      <c r="N53" s="585">
        <f t="shared" si="0"/>
        <v>9.7777928395701846E-3</v>
      </c>
      <c r="O53" s="585">
        <f t="shared" si="0"/>
        <v>4.0237099636663267E-3</v>
      </c>
      <c r="P53" s="585">
        <f t="shared" si="0"/>
        <v>2.3373398567838571E-2</v>
      </c>
      <c r="Q53" s="585">
        <f t="shared" si="0"/>
        <v>-3.0119896318498E-3</v>
      </c>
      <c r="R53" s="585">
        <f t="shared" si="0"/>
        <v>-2.7297447402003677E-3</v>
      </c>
      <c r="S53" s="585">
        <f t="shared" si="0"/>
        <v>7.2382348374663485E-3</v>
      </c>
      <c r="T53" s="585">
        <f t="shared" si="0"/>
        <v>-1.8326645272630432E-4</v>
      </c>
      <c r="U53" s="585">
        <f t="shared" si="0"/>
        <v>-4.3532207410215087E-2</v>
      </c>
      <c r="V53" s="585">
        <f t="shared" si="0"/>
        <v>-5.5971029474399699E-2</v>
      </c>
      <c r="W53" s="585">
        <f t="shared" si="0"/>
        <v>-3.7434652364557432E-2</v>
      </c>
      <c r="X53" s="585">
        <f t="shared" si="0"/>
        <v>8.1238966285929443E-2</v>
      </c>
      <c r="Y53" s="585">
        <f t="shared" si="0"/>
        <v>1.4381104220854708E-3</v>
      </c>
      <c r="Z53" s="585">
        <f t="shared" si="0"/>
        <v>1.1464427756608386E-2</v>
      </c>
      <c r="AA53" s="585">
        <f t="shared" si="0"/>
        <v>4.5061327467133972E-3</v>
      </c>
      <c r="AB53" s="585">
        <f t="shared" si="0"/>
        <v>-1.0008122985245815</v>
      </c>
    </row>
    <row r="54" spans="1:29" s="469" customFormat="1" ht="12">
      <c r="A54" s="469" t="s">
        <v>1014</v>
      </c>
      <c r="B54" s="469" t="s">
        <v>1015</v>
      </c>
      <c r="C54" s="469">
        <v>55.192451850938014</v>
      </c>
      <c r="D54" s="469">
        <v>54.840794918193261</v>
      </c>
      <c r="E54" s="469">
        <v>55.353269298625968</v>
      </c>
      <c r="F54" s="469">
        <v>53.417533777783582</v>
      </c>
      <c r="G54" s="469">
        <v>53.432694542984073</v>
      </c>
      <c r="H54" s="469">
        <v>56.756566086746119</v>
      </c>
      <c r="I54" s="469">
        <v>57.01736662533947</v>
      </c>
      <c r="J54" s="469">
        <v>85.65066449739615</v>
      </c>
      <c r="K54" s="469">
        <v>84.931234930713075</v>
      </c>
      <c r="L54" s="469">
        <v>86.060442359399715</v>
      </c>
      <c r="M54" s="469">
        <v>86.341039222278923</v>
      </c>
      <c r="N54" s="469">
        <v>88.04158091081689</v>
      </c>
      <c r="O54" s="469">
        <v>89.796546772904833</v>
      </c>
      <c r="P54" s="469">
        <v>91.973647825573451</v>
      </c>
      <c r="Q54" s="469">
        <v>106.508136650945</v>
      </c>
      <c r="R54" s="469">
        <v>106.03366066863489</v>
      </c>
      <c r="S54" s="469">
        <v>105.3463907381125</v>
      </c>
      <c r="T54" s="469">
        <v>104.94440755279869</v>
      </c>
      <c r="U54" s="469">
        <v>104.5565920400814</v>
      </c>
      <c r="V54" s="469">
        <v>108.6412319781806</v>
      </c>
      <c r="W54" s="469">
        <v>108.97052966800899</v>
      </c>
      <c r="X54" s="469">
        <v>121.72642205611589</v>
      </c>
      <c r="Y54" s="469">
        <v>123.0224300061375</v>
      </c>
      <c r="Z54" s="469">
        <v>122.4474077600901</v>
      </c>
      <c r="AA54" s="469">
        <v>121.8787374978172</v>
      </c>
      <c r="AB54" s="469">
        <v>121.66791086561651</v>
      </c>
      <c r="AC54" s="469">
        <v>3.0099031019539702E-2</v>
      </c>
    </row>
    <row r="55" spans="1:29" s="462" customFormat="1" ht="12">
      <c r="A55" s="462" t="s">
        <v>1016</v>
      </c>
      <c r="B55" s="462" t="s">
        <v>1017</v>
      </c>
      <c r="C55" s="462">
        <v>164.22639465332031</v>
      </c>
      <c r="D55" s="462">
        <v>161.7337951660156</v>
      </c>
      <c r="E55" s="462">
        <v>160.87672424316409</v>
      </c>
      <c r="F55" s="462">
        <v>162.64875793457031</v>
      </c>
      <c r="G55" s="462">
        <v>159.63481140136719</v>
      </c>
      <c r="H55" s="462">
        <v>160.85954284667969</v>
      </c>
      <c r="I55" s="462">
        <v>160.00946044921881</v>
      </c>
      <c r="J55" s="462">
        <v>163.90846252441409</v>
      </c>
      <c r="K55" s="462">
        <v>163.8519287109375</v>
      </c>
      <c r="L55" s="462">
        <v>166.46232604980469</v>
      </c>
      <c r="M55" s="462">
        <v>168.51496887207031</v>
      </c>
      <c r="N55" s="462">
        <v>169.72601318359381</v>
      </c>
      <c r="O55" s="462">
        <v>168.53033447265619</v>
      </c>
      <c r="P55" s="462">
        <v>166.44377136230469</v>
      </c>
      <c r="Q55" s="462">
        <v>166.29679870605469</v>
      </c>
      <c r="R55" s="462">
        <v>166.9607849121094</v>
      </c>
      <c r="S55" s="462">
        <v>167.8112487792969</v>
      </c>
      <c r="T55" s="462">
        <v>167.45851135253909</v>
      </c>
      <c r="U55" s="462">
        <v>166.63670349121091</v>
      </c>
      <c r="V55" s="462">
        <v>166.70594787597659</v>
      </c>
      <c r="W55" s="462">
        <v>166.30107116699219</v>
      </c>
      <c r="X55" s="462">
        <v>166.35343933105469</v>
      </c>
      <c r="Y55" s="462">
        <v>165.77104187011719</v>
      </c>
      <c r="Z55" s="462">
        <v>165.70405578613281</v>
      </c>
      <c r="AA55" s="462">
        <v>165.2277526855469</v>
      </c>
      <c r="AB55" s="462">
        <v>165.55940246582031</v>
      </c>
      <c r="AC55" s="462">
        <v>-2.5617441353142922E-4</v>
      </c>
    </row>
    <row r="56" spans="1:29" s="462" customFormat="1" ht="12"/>
    <row r="57" spans="1:29" s="462" customFormat="1" ht="12">
      <c r="B57" s="462" t="s">
        <v>1004</v>
      </c>
    </row>
    <row r="58" spans="1:29" s="462" customFormat="1" ht="12">
      <c r="A58" s="462" t="s">
        <v>1018</v>
      </c>
      <c r="B58" s="462" t="s">
        <v>1019</v>
      </c>
      <c r="C58" s="462">
        <v>49.664969999999997</v>
      </c>
      <c r="D58" s="462">
        <v>52.109324999999998</v>
      </c>
      <c r="E58" s="462">
        <v>50.372154000000002</v>
      </c>
      <c r="F58" s="462">
        <v>53.569114999999996</v>
      </c>
      <c r="G58" s="462">
        <v>56.039219000000003</v>
      </c>
      <c r="H58" s="462">
        <v>60.942225999999998</v>
      </c>
      <c r="I58" s="462">
        <v>64.076874000000004</v>
      </c>
      <c r="J58" s="462">
        <v>91.590774999999994</v>
      </c>
      <c r="K58" s="462">
        <v>95.836699999999993</v>
      </c>
      <c r="L58" s="462">
        <v>98.378387000000004</v>
      </c>
      <c r="M58" s="462">
        <v>100.73689299999999</v>
      </c>
      <c r="N58" s="462">
        <v>102.342133</v>
      </c>
      <c r="O58" s="462">
        <v>104.087219</v>
      </c>
      <c r="P58" s="462">
        <v>106.732269</v>
      </c>
      <c r="Q58" s="462">
        <v>119.686066</v>
      </c>
      <c r="R58" s="462">
        <v>122.102188</v>
      </c>
      <c r="S58" s="462">
        <v>123.494247</v>
      </c>
      <c r="T58" s="462">
        <v>127.48126999999999</v>
      </c>
      <c r="U58" s="462">
        <v>129.47463999999999</v>
      </c>
      <c r="V58" s="462">
        <v>136.91804500000001</v>
      </c>
      <c r="W58" s="462">
        <v>142.626801</v>
      </c>
      <c r="X58" s="462">
        <v>147.323486</v>
      </c>
      <c r="Y58" s="462">
        <v>151.13601700000001</v>
      </c>
      <c r="Z58" s="462">
        <v>153.660797</v>
      </c>
      <c r="AA58" s="462">
        <v>155.670242</v>
      </c>
      <c r="AB58" s="462">
        <v>159.47077899999999</v>
      </c>
      <c r="AC58" s="462">
        <v>4.8000000000000001E-2</v>
      </c>
    </row>
    <row r="59" spans="1:29" s="463" customFormat="1" ht="12">
      <c r="A59" s="463" t="s">
        <v>1020</v>
      </c>
      <c r="B59" s="463" t="s">
        <v>926</v>
      </c>
      <c r="C59" s="463">
        <v>2.369421</v>
      </c>
      <c r="D59" s="463">
        <v>2.4720170000000001</v>
      </c>
      <c r="E59" s="463">
        <v>2.4209489999999998</v>
      </c>
      <c r="F59" s="463">
        <v>2.5521129999999999</v>
      </c>
      <c r="G59" s="463">
        <v>2.6539969999999999</v>
      </c>
      <c r="H59" s="463">
        <v>2.8441429999999999</v>
      </c>
      <c r="I59" s="463">
        <v>2.9671050000000001</v>
      </c>
      <c r="J59" s="463">
        <v>3.8206410000000002</v>
      </c>
      <c r="K59" s="463">
        <v>3.969462</v>
      </c>
      <c r="L59" s="463">
        <v>4.0670080000000004</v>
      </c>
      <c r="M59" s="463">
        <v>4.1607760000000003</v>
      </c>
      <c r="N59" s="463">
        <v>4.2237039999999997</v>
      </c>
      <c r="O59" s="463">
        <v>4.291804</v>
      </c>
      <c r="P59" s="463">
        <v>4.3889209999999999</v>
      </c>
      <c r="Q59" s="463">
        <v>4.7633929999999998</v>
      </c>
      <c r="R59" s="463">
        <v>4.856122</v>
      </c>
      <c r="S59" s="463">
        <v>4.9153169999999999</v>
      </c>
      <c r="T59" s="463">
        <v>5.0390889999999997</v>
      </c>
      <c r="U59" s="463">
        <v>5.1217990000000002</v>
      </c>
      <c r="V59" s="463">
        <v>5.3626639999999997</v>
      </c>
      <c r="W59" s="463">
        <v>5.5559320000000003</v>
      </c>
      <c r="X59" s="463">
        <v>5.705819</v>
      </c>
      <c r="Y59" s="463">
        <v>5.840757</v>
      </c>
      <c r="Z59" s="463">
        <v>5.9354120000000004</v>
      </c>
      <c r="AA59" s="463">
        <v>6.0217080000000003</v>
      </c>
      <c r="AB59" s="463">
        <v>6.1626729999999998</v>
      </c>
      <c r="AC59" s="463">
        <v>3.9E-2</v>
      </c>
    </row>
    <row r="60" spans="1:29" s="462" customFormat="1" ht="12"/>
    <row r="61" spans="1:29" s="462" customFormat="1" ht="12">
      <c r="B61" s="462" t="s">
        <v>917</v>
      </c>
    </row>
    <row r="62" spans="1:29" s="462" customFormat="1" ht="12">
      <c r="B62" s="462" t="s">
        <v>1019</v>
      </c>
    </row>
    <row r="63" spans="1:29" s="462" customFormat="1" ht="12">
      <c r="A63" s="462" t="s">
        <v>1021</v>
      </c>
      <c r="B63" s="462" t="s">
        <v>995</v>
      </c>
      <c r="C63" s="462">
        <v>103.38803900000001</v>
      </c>
      <c r="D63" s="462">
        <v>105.44014</v>
      </c>
      <c r="E63" s="462">
        <v>105.95414</v>
      </c>
      <c r="F63" s="462">
        <v>108.135277</v>
      </c>
      <c r="G63" s="462">
        <v>109.888603</v>
      </c>
      <c r="H63" s="462">
        <v>111.84528400000001</v>
      </c>
      <c r="I63" s="462">
        <v>113.46818500000001</v>
      </c>
      <c r="J63" s="462">
        <v>115.363922</v>
      </c>
      <c r="K63" s="462">
        <v>117.40804300000001</v>
      </c>
      <c r="L63" s="462">
        <v>119.48139999999999</v>
      </c>
      <c r="M63" s="462">
        <v>121.426292</v>
      </c>
      <c r="N63" s="462">
        <v>123.73722100000001</v>
      </c>
      <c r="O63" s="462">
        <v>126.491287</v>
      </c>
      <c r="P63" s="462">
        <v>129.35403400000001</v>
      </c>
      <c r="Q63" s="462">
        <v>132.12356600000001</v>
      </c>
      <c r="R63" s="462">
        <v>134.62144499999999</v>
      </c>
      <c r="S63" s="462">
        <v>137.009109</v>
      </c>
      <c r="T63" s="462">
        <v>139.414322</v>
      </c>
      <c r="U63" s="462">
        <v>141.962006</v>
      </c>
      <c r="V63" s="462">
        <v>144.17326399999999</v>
      </c>
      <c r="W63" s="462">
        <v>146.69958500000001</v>
      </c>
      <c r="X63" s="462">
        <v>149.14598100000001</v>
      </c>
      <c r="Y63" s="462">
        <v>151.64747600000001</v>
      </c>
      <c r="Z63" s="462">
        <v>154.28088399999999</v>
      </c>
      <c r="AA63" s="462">
        <v>157.01011700000001</v>
      </c>
      <c r="AB63" s="462">
        <v>159.69975299999999</v>
      </c>
      <c r="AC63" s="462">
        <v>1.7999999999999999E-2</v>
      </c>
    </row>
    <row r="64" spans="1:29" s="462" customFormat="1" ht="12">
      <c r="A64" s="462" t="s">
        <v>1022</v>
      </c>
      <c r="B64" s="462" t="s">
        <v>997</v>
      </c>
      <c r="C64" s="462">
        <v>184.40141299999999</v>
      </c>
      <c r="D64" s="462">
        <v>188.554123</v>
      </c>
      <c r="E64" s="462">
        <v>192.33869899999999</v>
      </c>
      <c r="F64" s="462">
        <v>196.68933100000001</v>
      </c>
      <c r="G64" s="462">
        <v>200.375214</v>
      </c>
      <c r="H64" s="462">
        <v>205.291641</v>
      </c>
      <c r="I64" s="462">
        <v>209.24539200000001</v>
      </c>
      <c r="J64" s="462">
        <v>214.40368699999999</v>
      </c>
      <c r="K64" s="462">
        <v>218.94368</v>
      </c>
      <c r="L64" s="462">
        <v>222.91076699999999</v>
      </c>
      <c r="M64" s="462">
        <v>227.354095</v>
      </c>
      <c r="N64" s="462">
        <v>230.81892400000001</v>
      </c>
      <c r="O64" s="462">
        <v>235.59698499999999</v>
      </c>
      <c r="P64" s="462">
        <v>240.758759</v>
      </c>
      <c r="Q64" s="462">
        <v>244.77023299999999</v>
      </c>
      <c r="R64" s="462">
        <v>249.87136799999999</v>
      </c>
      <c r="S64" s="462">
        <v>254.019745</v>
      </c>
      <c r="T64" s="462">
        <v>258.29183999999998</v>
      </c>
      <c r="U64" s="462">
        <v>263.07318099999998</v>
      </c>
      <c r="V64" s="462">
        <v>268.57730099999998</v>
      </c>
      <c r="W64" s="462">
        <v>273.25637799999998</v>
      </c>
      <c r="X64" s="462">
        <v>277.501282</v>
      </c>
      <c r="Y64" s="462">
        <v>282.51010100000002</v>
      </c>
      <c r="Z64" s="462">
        <v>286.14956699999999</v>
      </c>
      <c r="AA64" s="462">
        <v>290.875336</v>
      </c>
      <c r="AB64" s="462">
        <v>295.69192500000003</v>
      </c>
      <c r="AC64" s="462">
        <v>1.9E-2</v>
      </c>
    </row>
    <row r="65" spans="1:29" s="462" customFormat="1" ht="12">
      <c r="A65" s="462" t="s">
        <v>1023</v>
      </c>
      <c r="B65" s="462" t="s">
        <v>999</v>
      </c>
      <c r="C65" s="462">
        <v>85.432106000000005</v>
      </c>
      <c r="D65" s="462">
        <v>84.495170999999999</v>
      </c>
      <c r="E65" s="462">
        <v>83.727149999999995</v>
      </c>
      <c r="F65" s="462">
        <v>85.283928000000003</v>
      </c>
      <c r="G65" s="462">
        <v>87.230721000000003</v>
      </c>
      <c r="H65" s="462">
        <v>88.433982999999998</v>
      </c>
      <c r="I65" s="462">
        <v>90.427825999999996</v>
      </c>
      <c r="J65" s="462">
        <v>92.033553999999995</v>
      </c>
      <c r="K65" s="462">
        <v>93.816315000000003</v>
      </c>
      <c r="L65" s="462">
        <v>95.514908000000005</v>
      </c>
      <c r="M65" s="462">
        <v>97.085114000000004</v>
      </c>
      <c r="N65" s="462">
        <v>98.997414000000006</v>
      </c>
      <c r="O65" s="462">
        <v>101.161766</v>
      </c>
      <c r="P65" s="462">
        <v>103.507927</v>
      </c>
      <c r="Q65" s="462">
        <v>104.971954</v>
      </c>
      <c r="R65" s="462">
        <v>107.685249</v>
      </c>
      <c r="S65" s="462">
        <v>109.621346</v>
      </c>
      <c r="T65" s="462">
        <v>111.508011</v>
      </c>
      <c r="U65" s="462">
        <v>113.597328</v>
      </c>
      <c r="V65" s="462">
        <v>115.634468</v>
      </c>
      <c r="W65" s="462">
        <v>117.857933</v>
      </c>
      <c r="X65" s="462">
        <v>119.527748</v>
      </c>
      <c r="Y65" s="462">
        <v>122.17318</v>
      </c>
      <c r="Z65" s="462">
        <v>124.39690400000001</v>
      </c>
      <c r="AA65" s="462">
        <v>126.62558</v>
      </c>
      <c r="AB65" s="462">
        <v>129.01895099999999</v>
      </c>
      <c r="AC65" s="462">
        <v>1.7000000000000001E-2</v>
      </c>
    </row>
    <row r="66" spans="1:29" s="462" customFormat="1" ht="12">
      <c r="B66" s="462" t="s">
        <v>816</v>
      </c>
    </row>
    <row r="67" spans="1:29" s="462" customFormat="1" ht="12">
      <c r="A67" s="462" t="s">
        <v>1024</v>
      </c>
      <c r="B67" s="462" t="s">
        <v>1019</v>
      </c>
      <c r="C67" s="462">
        <v>49.577643999999999</v>
      </c>
      <c r="D67" s="462">
        <v>50.101970999999999</v>
      </c>
      <c r="E67" s="462">
        <v>48.881241000000003</v>
      </c>
      <c r="F67" s="462">
        <v>49.222878000000001</v>
      </c>
      <c r="G67" s="462">
        <v>50.699187999999999</v>
      </c>
      <c r="H67" s="462">
        <v>51.672623000000002</v>
      </c>
      <c r="I67" s="462">
        <v>52.147098999999997</v>
      </c>
      <c r="J67" s="462">
        <v>57.939830999999998</v>
      </c>
      <c r="K67" s="462">
        <v>60.065013999999998</v>
      </c>
      <c r="L67" s="462">
        <v>61.215381999999998</v>
      </c>
      <c r="M67" s="462">
        <v>62.309291999999999</v>
      </c>
      <c r="N67" s="462">
        <v>63.873992999999999</v>
      </c>
      <c r="O67" s="462">
        <v>66.909935000000004</v>
      </c>
      <c r="P67" s="462">
        <v>68.708350999999993</v>
      </c>
      <c r="Q67" s="462">
        <v>75.593261999999996</v>
      </c>
      <c r="R67" s="462">
        <v>76.867371000000006</v>
      </c>
      <c r="S67" s="462">
        <v>78.178612000000001</v>
      </c>
      <c r="T67" s="462">
        <v>81.905167000000006</v>
      </c>
      <c r="U67" s="462">
        <v>82.918823000000003</v>
      </c>
      <c r="V67" s="462">
        <v>80.172561999999999</v>
      </c>
      <c r="W67" s="462">
        <v>74.679458999999994</v>
      </c>
      <c r="X67" s="462">
        <v>70.447875999999994</v>
      </c>
      <c r="Y67" s="462">
        <v>70.462981999999997</v>
      </c>
      <c r="Z67" s="462">
        <v>71.860007999999993</v>
      </c>
      <c r="AA67" s="462">
        <v>73.999954000000002</v>
      </c>
      <c r="AB67" s="462">
        <v>75.654655000000005</v>
      </c>
      <c r="AC67" s="462">
        <v>1.7000000000000001E-2</v>
      </c>
    </row>
    <row r="68" spans="1:29" s="463" customFormat="1" ht="12">
      <c r="A68" s="463" t="s">
        <v>1025</v>
      </c>
      <c r="B68" s="463" t="s">
        <v>926</v>
      </c>
      <c r="C68" s="463">
        <v>2.56128</v>
      </c>
      <c r="D68" s="463">
        <v>2.5848239999999998</v>
      </c>
      <c r="E68" s="463">
        <v>2.5931679999999999</v>
      </c>
      <c r="F68" s="463">
        <v>2.6315439999999999</v>
      </c>
      <c r="G68" s="463">
        <v>2.7092700000000001</v>
      </c>
      <c r="H68" s="463">
        <v>2.7552370000000002</v>
      </c>
      <c r="I68" s="463">
        <v>2.779093</v>
      </c>
      <c r="J68" s="463">
        <v>2.882771</v>
      </c>
      <c r="K68" s="463">
        <v>2.96699</v>
      </c>
      <c r="L68" s="463">
        <v>3.0164179999999998</v>
      </c>
      <c r="M68" s="463">
        <v>3.0717189999999999</v>
      </c>
      <c r="N68" s="463">
        <v>3.1345930000000002</v>
      </c>
      <c r="O68" s="463">
        <v>3.2283949999999999</v>
      </c>
      <c r="P68" s="463">
        <v>3.306352</v>
      </c>
      <c r="Q68" s="463">
        <v>3.45051</v>
      </c>
      <c r="R68" s="463">
        <v>3.5090680000000001</v>
      </c>
      <c r="S68" s="463">
        <v>3.5687929999999999</v>
      </c>
      <c r="T68" s="463">
        <v>3.665527</v>
      </c>
      <c r="U68" s="463">
        <v>3.736259</v>
      </c>
      <c r="V68" s="463">
        <v>3.6423719999999999</v>
      </c>
      <c r="W68" s="463">
        <v>3.5036550000000002</v>
      </c>
      <c r="X68" s="463">
        <v>3.435565</v>
      </c>
      <c r="Y68" s="463">
        <v>3.7832150000000002</v>
      </c>
      <c r="Z68" s="463">
        <v>3.857898</v>
      </c>
      <c r="AA68" s="463">
        <v>3.972426</v>
      </c>
      <c r="AB68" s="463">
        <v>4.0609700000000002</v>
      </c>
      <c r="AC68" s="463">
        <v>1.9E-2</v>
      </c>
    </row>
    <row r="69" spans="1:29" s="469" customFormat="1" ht="12">
      <c r="A69" s="469" t="s">
        <v>1026</v>
      </c>
      <c r="B69" s="469" t="s">
        <v>828</v>
      </c>
      <c r="C69" s="469">
        <v>55.880817999999998</v>
      </c>
      <c r="D69" s="469">
        <v>56.893633000000001</v>
      </c>
      <c r="E69" s="469">
        <v>56.351675999999998</v>
      </c>
      <c r="F69" s="469">
        <v>57.631250999999999</v>
      </c>
      <c r="G69" s="469">
        <v>59.441108</v>
      </c>
      <c r="H69" s="469">
        <v>61.509160999999999</v>
      </c>
      <c r="I69" s="469">
        <v>62.968693999999999</v>
      </c>
      <c r="J69" s="469">
        <v>82.087964999999997</v>
      </c>
      <c r="K69" s="469">
        <v>85.758460999999997</v>
      </c>
      <c r="L69" s="469">
        <v>87.956920999999994</v>
      </c>
      <c r="M69" s="469">
        <v>89.636906999999994</v>
      </c>
      <c r="N69" s="469">
        <v>91.048721</v>
      </c>
      <c r="O69" s="469">
        <v>94.073683000000003</v>
      </c>
      <c r="P69" s="469">
        <v>95.716926999999998</v>
      </c>
      <c r="Q69" s="469">
        <v>112.71009100000001</v>
      </c>
      <c r="R69" s="469">
        <v>114.39812999999999</v>
      </c>
      <c r="S69" s="469">
        <v>115.750597</v>
      </c>
      <c r="T69" s="469">
        <v>123.342927</v>
      </c>
      <c r="U69" s="469">
        <v>125.697525</v>
      </c>
      <c r="V69" s="469">
        <v>141.43419900000001</v>
      </c>
      <c r="W69" s="469">
        <v>154.37735900000001</v>
      </c>
      <c r="X69" s="469">
        <v>172.49343400000001</v>
      </c>
      <c r="Y69" s="469">
        <v>181.619969</v>
      </c>
      <c r="Z69" s="469">
        <v>183.91455400000001</v>
      </c>
      <c r="AA69" s="469">
        <v>186.32959500000001</v>
      </c>
      <c r="AB69" s="469">
        <v>188.89907600000001</v>
      </c>
      <c r="AC69" s="469">
        <v>0.05</v>
      </c>
    </row>
    <row r="70" spans="1:29" s="462" customFormat="1" ht="12">
      <c r="A70" s="462" t="s">
        <v>1027</v>
      </c>
      <c r="B70" s="462" t="s">
        <v>985</v>
      </c>
      <c r="C70" s="462">
        <v>142.60913099999999</v>
      </c>
      <c r="D70" s="462">
        <v>147.81848099999999</v>
      </c>
      <c r="E70" s="462">
        <v>147.488586</v>
      </c>
      <c r="F70" s="462">
        <v>152.22959900000001</v>
      </c>
      <c r="G70" s="462">
        <v>159.59431499999999</v>
      </c>
      <c r="H70" s="462">
        <v>163.406372</v>
      </c>
      <c r="I70" s="462">
        <v>166.01100199999999</v>
      </c>
      <c r="J70" s="462">
        <v>167.67352299999999</v>
      </c>
      <c r="K70" s="462">
        <v>171.43417400000001</v>
      </c>
      <c r="L70" s="462">
        <v>174.562973</v>
      </c>
      <c r="M70" s="462">
        <v>177.98440600000001</v>
      </c>
      <c r="N70" s="462">
        <v>181.51513700000001</v>
      </c>
      <c r="O70" s="462">
        <v>184.29496800000001</v>
      </c>
      <c r="P70" s="462">
        <v>188.77065999999999</v>
      </c>
      <c r="Q70" s="462">
        <v>190.19383199999999</v>
      </c>
      <c r="R70" s="462">
        <v>194.269485</v>
      </c>
      <c r="S70" s="462">
        <v>197.706436</v>
      </c>
      <c r="T70" s="462">
        <v>199.54547099999999</v>
      </c>
      <c r="U70" s="462">
        <v>202.16490200000001</v>
      </c>
      <c r="V70" s="462">
        <v>204.86436499999999</v>
      </c>
      <c r="W70" s="462">
        <v>208.78892500000001</v>
      </c>
      <c r="X70" s="462">
        <v>211.58395400000001</v>
      </c>
      <c r="Y70" s="462">
        <v>216.11262500000001</v>
      </c>
      <c r="Z70" s="462">
        <v>220.23323099999999</v>
      </c>
      <c r="AA70" s="462">
        <v>223.896255</v>
      </c>
      <c r="AB70" s="462">
        <v>230.39582799999999</v>
      </c>
      <c r="AC70" s="462">
        <v>1.9E-2</v>
      </c>
    </row>
    <row r="71" spans="1:29" s="462" customFormat="1" ht="15.75" thickBot="1">
      <c r="B71" s="470"/>
      <c r="C71" s="470"/>
      <c r="D71" s="470"/>
      <c r="E71" s="470"/>
      <c r="F71" s="470"/>
      <c r="G71" s="470"/>
      <c r="H71" s="470"/>
      <c r="I71" s="470"/>
      <c r="J71" s="470"/>
      <c r="K71" s="470"/>
      <c r="L71" s="470"/>
      <c r="M71" s="470"/>
      <c r="N71" s="470"/>
      <c r="O71" s="470"/>
      <c r="P71" s="470"/>
      <c r="Q71" s="470"/>
      <c r="R71" s="470"/>
      <c r="S71" s="470"/>
      <c r="T71" s="470"/>
      <c r="U71" s="470"/>
      <c r="V71" s="470"/>
      <c r="W71" s="470"/>
      <c r="X71" s="470"/>
      <c r="Y71" s="470"/>
      <c r="Z71" s="470"/>
      <c r="AA71" s="470"/>
      <c r="AB71" s="470"/>
      <c r="AC71" s="470"/>
    </row>
    <row r="72" spans="1:29" s="462" customFormat="1" ht="12.75" thickTop="1">
      <c r="B72" s="462" t="s">
        <v>1028</v>
      </c>
    </row>
    <row r="73" spans="1:29" s="462" customFormat="1" ht="12">
      <c r="B73" s="462" t="s">
        <v>1029</v>
      </c>
    </row>
    <row r="74" spans="1:29" s="462" customFormat="1" ht="12">
      <c r="B74" s="462" t="s">
        <v>1030</v>
      </c>
    </row>
    <row r="75" spans="1:29" s="462" customFormat="1" ht="12">
      <c r="B75" s="462" t="s">
        <v>1031</v>
      </c>
    </row>
    <row r="76" spans="1:29" s="462" customFormat="1" ht="12">
      <c r="B76" s="462" t="s">
        <v>1032</v>
      </c>
    </row>
    <row r="77" spans="1:29" s="462" customFormat="1" ht="12">
      <c r="B77" s="462" t="s">
        <v>1033</v>
      </c>
    </row>
    <row r="78" spans="1:29" s="462" customFormat="1" ht="12">
      <c r="B78" s="462" t="s">
        <v>1034</v>
      </c>
    </row>
    <row r="79" spans="1:29" s="462" customFormat="1" ht="12">
      <c r="B79" s="462" t="s">
        <v>1035</v>
      </c>
    </row>
    <row r="80" spans="1:29" s="462" customFormat="1" ht="12">
      <c r="B80" s="462" t="s">
        <v>1036</v>
      </c>
    </row>
    <row r="81" spans="2:2" s="462" customFormat="1" ht="12">
      <c r="B81" s="462" t="s">
        <v>1037</v>
      </c>
    </row>
    <row r="82" spans="2:2" s="462" customFormat="1" ht="12">
      <c r="B82" s="462" t="s">
        <v>1038</v>
      </c>
    </row>
    <row r="83" spans="2:2" s="462" customFormat="1" ht="12">
      <c r="B83" s="462" t="s">
        <v>1039</v>
      </c>
    </row>
    <row r="84" spans="2:2" s="462" customFormat="1" ht="12">
      <c r="B84" s="462" t="s">
        <v>1040</v>
      </c>
    </row>
    <row r="85" spans="2:2" s="462" customFormat="1" ht="12">
      <c r="B85" s="462" t="s">
        <v>1041</v>
      </c>
    </row>
    <row r="86" spans="2:2" s="462" customFormat="1" ht="12">
      <c r="B86" s="462" t="s">
        <v>1042</v>
      </c>
    </row>
    <row r="87" spans="2:2" s="462" customFormat="1" ht="12">
      <c r="B87" s="462" t="s">
        <v>1043</v>
      </c>
    </row>
    <row r="88" spans="2:2" s="462" customFormat="1" ht="12">
      <c r="B88" s="462" t="s">
        <v>960</v>
      </c>
    </row>
  </sheetData>
  <conditionalFormatting sqref="A10:AC10">
    <cfRule type="notContainsBlanks" dxfId="30" priority="10">
      <formula>LEN(TRIM(A10))&gt;0</formula>
    </cfRule>
  </conditionalFormatting>
  <conditionalFormatting sqref="AC10">
    <cfRule type="notContainsBlanks" dxfId="29" priority="11">
      <formula>LEN(TRIM(AC10))&gt;0</formula>
    </cfRule>
  </conditionalFormatting>
  <conditionalFormatting sqref="AC11">
    <cfRule type="notContainsBlanks" dxfId="28" priority="12">
      <formula>LEN(TRIM(AC11))&gt;0</formula>
    </cfRule>
  </conditionalFormatting>
  <conditionalFormatting sqref="AC12">
    <cfRule type="notContainsBlanks" dxfId="27" priority="13">
      <formula>LEN(TRIM(AC12))&gt;0</formula>
    </cfRule>
  </conditionalFormatting>
  <conditionalFormatting sqref="AC13:AC18">
    <cfRule type="notContainsBlanks" dxfId="26" priority="14">
      <formula>LEN(TRIM(AC13))&gt;0</formula>
    </cfRule>
  </conditionalFormatting>
  <conditionalFormatting sqref="AC19">
    <cfRule type="notContainsBlanks" dxfId="25" priority="20">
      <formula>LEN(TRIM(AC19))&gt;0</formula>
    </cfRule>
  </conditionalFormatting>
  <conditionalFormatting sqref="AC20">
    <cfRule type="notContainsBlanks" dxfId="24" priority="21">
      <formula>LEN(TRIM(AC20))&gt;0</formula>
    </cfRule>
  </conditionalFormatting>
  <conditionalFormatting sqref="AC21">
    <cfRule type="notContainsBlanks" dxfId="23" priority="22">
      <formula>LEN(TRIM(AC21))&gt;0</formula>
    </cfRule>
  </conditionalFormatting>
  <conditionalFormatting sqref="AC22">
    <cfRule type="notContainsBlanks" dxfId="22" priority="23">
      <formula>LEN(TRIM(AC22))&gt;0</formula>
    </cfRule>
  </conditionalFormatting>
  <conditionalFormatting sqref="AC23">
    <cfRule type="notContainsBlanks" dxfId="21" priority="24">
      <formula>LEN(TRIM(AC23))&gt;0</formula>
    </cfRule>
  </conditionalFormatting>
  <conditionalFormatting sqref="AC24:AC27">
    <cfRule type="notContainsBlanks" dxfId="20" priority="25">
      <formula>LEN(TRIM(AC24))&gt;0</formula>
    </cfRule>
  </conditionalFormatting>
  <conditionalFormatting sqref="AC28">
    <cfRule type="notContainsBlanks" dxfId="19" priority="29">
      <formula>LEN(TRIM(AC28))&gt;0</formula>
    </cfRule>
  </conditionalFormatting>
  <conditionalFormatting sqref="AC29">
    <cfRule type="notContainsBlanks" dxfId="18" priority="30">
      <formula>LEN(TRIM(AC29))&gt;0</formula>
    </cfRule>
  </conditionalFormatting>
  <conditionalFormatting sqref="AC30">
    <cfRule type="notContainsBlanks" dxfId="17" priority="31">
      <formula>LEN(TRIM(AC30))&gt;0</formula>
    </cfRule>
  </conditionalFormatting>
  <conditionalFormatting sqref="AC31">
    <cfRule type="notContainsBlanks" dxfId="16" priority="32">
      <formula>LEN(TRIM(AC31))&gt;0</formula>
    </cfRule>
  </conditionalFormatting>
  <conditionalFormatting sqref="AC32">
    <cfRule type="notContainsBlanks" dxfId="15" priority="33">
      <formula>LEN(TRIM(AC32))&gt;0</formula>
    </cfRule>
  </conditionalFormatting>
  <conditionalFormatting sqref="AC33:AC36">
    <cfRule type="notContainsBlanks" dxfId="14" priority="34">
      <formula>LEN(TRIM(AC33))&gt;0</formula>
    </cfRule>
  </conditionalFormatting>
  <conditionalFormatting sqref="AC37">
    <cfRule type="notContainsBlanks" dxfId="13" priority="38">
      <formula>LEN(TRIM(AC37))&gt;0</formula>
    </cfRule>
  </conditionalFormatting>
  <conditionalFormatting sqref="AC38">
    <cfRule type="notContainsBlanks" dxfId="12" priority="39">
      <formula>LEN(TRIM(AC38))&gt;0</formula>
    </cfRule>
  </conditionalFormatting>
  <conditionalFormatting sqref="AC39">
    <cfRule type="notContainsBlanks" dxfId="11" priority="40">
      <formula>LEN(TRIM(AC39))&gt;0</formula>
    </cfRule>
  </conditionalFormatting>
  <conditionalFormatting sqref="AC40">
    <cfRule type="notContainsBlanks" dxfId="10" priority="41">
      <formula>LEN(TRIM(AC40))&gt;0</formula>
    </cfRule>
  </conditionalFormatting>
  <conditionalFormatting sqref="AC41">
    <cfRule type="notContainsBlanks" dxfId="9" priority="42">
      <formula>LEN(TRIM(AC41))&gt;0</formula>
    </cfRule>
  </conditionalFormatting>
  <conditionalFormatting sqref="AC42:AC44">
    <cfRule type="notContainsBlanks" dxfId="8" priority="43">
      <formula>LEN(TRIM(AC42))&gt;0</formula>
    </cfRule>
  </conditionalFormatting>
  <conditionalFormatting sqref="AC45:AC46">
    <cfRule type="notContainsBlanks" dxfId="7" priority="46">
      <formula>LEN(TRIM(AC45))&gt;0</formula>
    </cfRule>
  </conditionalFormatting>
  <conditionalFormatting sqref="AC47:AC53">
    <cfRule type="notContainsBlanks" dxfId="6" priority="48">
      <formula>LEN(TRIM(AC47))&gt;0</formula>
    </cfRule>
  </conditionalFormatting>
  <conditionalFormatting sqref="AC54">
    <cfRule type="notContainsBlanks" dxfId="5" priority="54">
      <formula>LEN(TRIM(AC54))&gt;0</formula>
    </cfRule>
  </conditionalFormatting>
  <conditionalFormatting sqref="AC69">
    <cfRule type="notContainsBlanks" dxfId="4" priority="70">
      <formula>LEN(TRIM(AC69))&gt;0</formula>
    </cfRule>
  </conditionalFormatting>
  <conditionalFormatting sqref="AD1">
    <cfRule type="notContainsBlanks" dxfId="3" priority="1">
      <formula>LEN(TRIM(AD1))&gt;0</formula>
    </cfRule>
  </conditionalFormatting>
  <conditionalFormatting sqref="AD2:AD6 AC55:AC68 AC70:AC71 AD72:AD88">
    <cfRule type="notContainsBlanks" dxfId="2" priority="2">
      <formula>LEN(TRIM(AC2))&gt;0</formula>
    </cfRule>
  </conditionalFormatting>
  <conditionalFormatting sqref="AD7">
    <cfRule type="notContainsBlanks" dxfId="1" priority="7">
      <formula>LEN(TRIM(AD7))&gt;0</formula>
    </cfRule>
  </conditionalFormatting>
  <conditionalFormatting sqref="AD8:AD9">
    <cfRule type="notContainsBlanks" dxfId="0" priority="8">
      <formula>LEN(TRIM(AD8))&gt;0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6D9-9302-4044-A589-4ADBF59A4755}">
  <sheetPr>
    <tabColor theme="1"/>
  </sheetPr>
  <dimension ref="A1:BN19"/>
  <sheetViews>
    <sheetView workbookViewId="0">
      <selection activeCell="D25" sqref="D25"/>
    </sheetView>
  </sheetViews>
  <sheetFormatPr defaultColWidth="9.140625" defaultRowHeight="15"/>
  <cols>
    <col min="1" max="1" width="41.85546875" style="528" bestFit="1" customWidth="1"/>
    <col min="2" max="2" width="9.5703125" style="528" bestFit="1" customWidth="1"/>
    <col min="3" max="3" width="9.140625" style="528"/>
    <col min="4" max="4" width="15.140625" style="528" bestFit="1" customWidth="1"/>
    <col min="5" max="16384" width="9.140625" style="528"/>
  </cols>
  <sheetData>
    <row r="1" spans="1:2">
      <c r="A1" s="527" t="s">
        <v>89</v>
      </c>
      <c r="B1" s="527" t="s">
        <v>112</v>
      </c>
    </row>
    <row r="2" spans="1:2">
      <c r="A2" s="528" t="s">
        <v>1044</v>
      </c>
      <c r="B2" s="528">
        <v>4.3499999999999996</v>
      </c>
    </row>
    <row r="4" spans="1:2">
      <c r="A4" s="528" t="s">
        <v>1045</v>
      </c>
      <c r="B4" s="529">
        <v>2000</v>
      </c>
    </row>
    <row r="6" spans="1:2">
      <c r="A6" s="528" t="s">
        <v>1046</v>
      </c>
      <c r="B6" s="529">
        <v>7300</v>
      </c>
    </row>
    <row r="8" spans="1:2">
      <c r="A8" s="529" t="s">
        <v>1047</v>
      </c>
      <c r="B8" s="530">
        <f>B6/(10^6)</f>
        <v>7.3000000000000001E-3</v>
      </c>
    </row>
    <row r="10" spans="1:2">
      <c r="A10" s="528" t="s">
        <v>1048</v>
      </c>
      <c r="B10" s="528">
        <f>B8*B4</f>
        <v>14.6</v>
      </c>
    </row>
    <row r="12" spans="1:2">
      <c r="A12" s="531" t="s">
        <v>1049</v>
      </c>
      <c r="B12" s="531">
        <f>B10*B2</f>
        <v>63.509999999999991</v>
      </c>
    </row>
    <row r="14" spans="1:2">
      <c r="A14" t="s">
        <v>1050</v>
      </c>
    </row>
    <row r="17" spans="1:66">
      <c r="A17" s="533" t="s">
        <v>1051</v>
      </c>
    </row>
    <row r="18" spans="1:66">
      <c r="A18" s="532">
        <v>2025</v>
      </c>
      <c r="B18" s="532">
        <f>A18+1</f>
        <v>2026</v>
      </c>
      <c r="C18" s="532">
        <f t="shared" ref="C18:BN18" si="0">B18+1</f>
        <v>2027</v>
      </c>
      <c r="D18" s="532">
        <f t="shared" si="0"/>
        <v>2028</v>
      </c>
      <c r="E18" s="532">
        <f t="shared" si="0"/>
        <v>2029</v>
      </c>
      <c r="F18" s="532">
        <f t="shared" si="0"/>
        <v>2030</v>
      </c>
      <c r="G18" s="532">
        <f t="shared" si="0"/>
        <v>2031</v>
      </c>
      <c r="H18" s="532">
        <f t="shared" si="0"/>
        <v>2032</v>
      </c>
      <c r="I18" s="532">
        <f t="shared" si="0"/>
        <v>2033</v>
      </c>
      <c r="J18" s="532">
        <f t="shared" si="0"/>
        <v>2034</v>
      </c>
      <c r="K18" s="532">
        <f t="shared" si="0"/>
        <v>2035</v>
      </c>
      <c r="L18" s="532">
        <f t="shared" si="0"/>
        <v>2036</v>
      </c>
      <c r="M18" s="532">
        <f t="shared" si="0"/>
        <v>2037</v>
      </c>
      <c r="N18" s="532">
        <f t="shared" si="0"/>
        <v>2038</v>
      </c>
      <c r="O18" s="532">
        <f t="shared" si="0"/>
        <v>2039</v>
      </c>
      <c r="P18" s="532">
        <f t="shared" si="0"/>
        <v>2040</v>
      </c>
      <c r="Q18" s="532">
        <f t="shared" si="0"/>
        <v>2041</v>
      </c>
      <c r="R18" s="532">
        <f t="shared" si="0"/>
        <v>2042</v>
      </c>
      <c r="S18" s="532">
        <f t="shared" si="0"/>
        <v>2043</v>
      </c>
      <c r="T18" s="532">
        <f t="shared" si="0"/>
        <v>2044</v>
      </c>
      <c r="U18" s="532">
        <f t="shared" si="0"/>
        <v>2045</v>
      </c>
      <c r="V18" s="532">
        <f t="shared" si="0"/>
        <v>2046</v>
      </c>
      <c r="W18" s="532">
        <f t="shared" si="0"/>
        <v>2047</v>
      </c>
      <c r="X18" s="532">
        <f t="shared" si="0"/>
        <v>2048</v>
      </c>
      <c r="Y18" s="532">
        <f t="shared" si="0"/>
        <v>2049</v>
      </c>
      <c r="Z18" s="532">
        <f t="shared" si="0"/>
        <v>2050</v>
      </c>
      <c r="AA18" s="532">
        <f t="shared" si="0"/>
        <v>2051</v>
      </c>
      <c r="AB18" s="532">
        <f t="shared" si="0"/>
        <v>2052</v>
      </c>
      <c r="AC18" s="532">
        <f t="shared" si="0"/>
        <v>2053</v>
      </c>
      <c r="AD18" s="532">
        <f t="shared" si="0"/>
        <v>2054</v>
      </c>
      <c r="AE18" s="532">
        <f t="shared" si="0"/>
        <v>2055</v>
      </c>
      <c r="AF18" s="532">
        <f t="shared" si="0"/>
        <v>2056</v>
      </c>
      <c r="AG18" s="532">
        <f t="shared" si="0"/>
        <v>2057</v>
      </c>
      <c r="AH18" s="532">
        <f t="shared" si="0"/>
        <v>2058</v>
      </c>
      <c r="AI18" s="532">
        <f t="shared" si="0"/>
        <v>2059</v>
      </c>
      <c r="AJ18" s="532">
        <f t="shared" si="0"/>
        <v>2060</v>
      </c>
      <c r="AK18" s="532">
        <f t="shared" si="0"/>
        <v>2061</v>
      </c>
      <c r="AL18" s="532">
        <f t="shared" si="0"/>
        <v>2062</v>
      </c>
      <c r="AM18" s="532">
        <f t="shared" si="0"/>
        <v>2063</v>
      </c>
      <c r="AN18" s="532">
        <f t="shared" si="0"/>
        <v>2064</v>
      </c>
      <c r="AO18" s="532">
        <f t="shared" si="0"/>
        <v>2065</v>
      </c>
      <c r="AP18" s="532">
        <f t="shared" si="0"/>
        <v>2066</v>
      </c>
      <c r="AQ18" s="532">
        <f t="shared" si="0"/>
        <v>2067</v>
      </c>
      <c r="AR18" s="532">
        <f t="shared" si="0"/>
        <v>2068</v>
      </c>
      <c r="AS18" s="532">
        <f t="shared" si="0"/>
        <v>2069</v>
      </c>
      <c r="AT18" s="532">
        <f t="shared" si="0"/>
        <v>2070</v>
      </c>
      <c r="AU18" s="532">
        <f t="shared" si="0"/>
        <v>2071</v>
      </c>
      <c r="AV18" s="532">
        <f t="shared" si="0"/>
        <v>2072</v>
      </c>
      <c r="AW18" s="532">
        <f t="shared" si="0"/>
        <v>2073</v>
      </c>
      <c r="AX18" s="532">
        <f t="shared" si="0"/>
        <v>2074</v>
      </c>
      <c r="AY18" s="532">
        <f t="shared" si="0"/>
        <v>2075</v>
      </c>
      <c r="AZ18" s="532">
        <f t="shared" si="0"/>
        <v>2076</v>
      </c>
      <c r="BA18" s="532">
        <f t="shared" si="0"/>
        <v>2077</v>
      </c>
      <c r="BB18" s="532">
        <f t="shared" si="0"/>
        <v>2078</v>
      </c>
      <c r="BC18" s="532">
        <f t="shared" si="0"/>
        <v>2079</v>
      </c>
      <c r="BD18" s="532">
        <f t="shared" si="0"/>
        <v>2080</v>
      </c>
      <c r="BE18" s="532">
        <f t="shared" si="0"/>
        <v>2081</v>
      </c>
      <c r="BF18" s="532">
        <f t="shared" si="0"/>
        <v>2082</v>
      </c>
      <c r="BG18" s="532">
        <f t="shared" si="0"/>
        <v>2083</v>
      </c>
      <c r="BH18" s="532">
        <f t="shared" si="0"/>
        <v>2084</v>
      </c>
      <c r="BI18" s="532">
        <f t="shared" si="0"/>
        <v>2085</v>
      </c>
      <c r="BJ18" s="532">
        <f t="shared" si="0"/>
        <v>2086</v>
      </c>
      <c r="BK18" s="532">
        <f t="shared" si="0"/>
        <v>2087</v>
      </c>
      <c r="BL18" s="532">
        <f t="shared" si="0"/>
        <v>2088</v>
      </c>
      <c r="BM18" s="532">
        <f t="shared" si="0"/>
        <v>2089</v>
      </c>
      <c r="BN18" s="532">
        <f t="shared" si="0"/>
        <v>2090</v>
      </c>
    </row>
    <row r="19" spans="1:66">
      <c r="A19" s="528">
        <f>$B$12</f>
        <v>63.509999999999991</v>
      </c>
      <c r="B19" s="528">
        <f t="shared" ref="B19:E19" si="1">$B$12</f>
        <v>63.509999999999991</v>
      </c>
      <c r="C19" s="528">
        <f t="shared" si="1"/>
        <v>63.509999999999991</v>
      </c>
      <c r="D19" s="528">
        <f t="shared" si="1"/>
        <v>63.509999999999991</v>
      </c>
      <c r="E19" s="528">
        <f t="shared" si="1"/>
        <v>63.509999999999991</v>
      </c>
      <c r="F19" s="528">
        <f>E19*(1+EIA_AEO_CoalPriceForecast_2026!H53)</f>
        <v>62.708516220609994</v>
      </c>
      <c r="G19" s="528">
        <f>F19*(1+EIA_AEO_CoalPriceForecast_2026!I53)</f>
        <v>63.689682769999756</v>
      </c>
      <c r="H19" s="528">
        <f>G19*(1+EIA_AEO_CoalPriceForecast_2026!J53)</f>
        <v>64.172766420789543</v>
      </c>
      <c r="I19" s="528">
        <f>H19*(1+EIA_AEO_CoalPriceForecast_2026!K53)</f>
        <v>63.864459964088994</v>
      </c>
      <c r="J19" s="528">
        <f>I19*(1+EIA_AEO_CoalPriceForecast_2026!L53)</f>
        <v>63.681155800354247</v>
      </c>
      <c r="K19" s="528">
        <f>J19*(1+EIA_AEO_CoalPriceForecast_2026!M53)</f>
        <v>63.661482129425174</v>
      </c>
      <c r="L19" s="528">
        <f>K19*(1+EIA_AEO_CoalPriceForecast_2026!N53)</f>
        <v>64.28395091354669</v>
      </c>
      <c r="M19" s="528">
        <f>L19*(1+EIA_AEO_CoalPriceForecast_2026!O53)</f>
        <v>64.542610887341368</v>
      </c>
      <c r="N19" s="528">
        <f>M19*(1+EIA_AEO_CoalPriceForecast_2026!P53)</f>
        <v>66.051191056220119</v>
      </c>
      <c r="O19" s="528">
        <f>N19*(1+EIA_AEO_CoalPriceForecast_2026!Q53)</f>
        <v>65.852245553587451</v>
      </c>
      <c r="P19" s="528">
        <f>O19*(1+EIA_AEO_CoalPriceForecast_2026!R53)</f>
        <v>65.672485732657165</v>
      </c>
      <c r="Q19" s="528">
        <f>P19*(1+EIA_AEO_CoalPriceForecast_2026!S53)</f>
        <v>66.147838606750298</v>
      </c>
      <c r="R19" s="528">
        <f>Q19*(1+EIA_AEO_CoalPriceForecast_2026!T53)</f>
        <v>66.135715927013337</v>
      </c>
      <c r="S19" s="528">
        <f>R19*(1+EIA_AEO_CoalPriceForecast_2026!U53)</f>
        <v>63.256682224055524</v>
      </c>
      <c r="T19" s="528">
        <f>S19*(1+EIA_AEO_CoalPriceForecast_2026!V53)</f>
        <v>59.716140598840177</v>
      </c>
      <c r="U19" s="528">
        <f>T19*(1+EIA_AEO_CoalPriceForecast_2026!W53)</f>
        <v>57.480687634969556</v>
      </c>
      <c r="V19" s="528">
        <f>U19*(1+EIA_AEO_CoalPriceForecast_2026!X53)</f>
        <v>62.150359279838888</v>
      </c>
      <c r="W19" s="528">
        <f>V19*(1+EIA_AEO_CoalPriceForecast_2026!Y53)</f>
        <v>62.239738359255583</v>
      </c>
      <c r="X19" s="528">
        <f>W19*(1+EIA_AEO_CoalPriceForecast_2026!Z53)</f>
        <v>62.953281343265481</v>
      </c>
      <c r="Y19" s="528">
        <f>X19*(1+EIA_AEO_CoalPriceForecast_2026!AA53)</f>
        <v>63.236957185839422</v>
      </c>
      <c r="Z19" s="528">
        <f>Y19*(1+EIA_AEO_CoalPriceForecast_2026!AB53)</f>
        <v>-5.1367287021082994E-2</v>
      </c>
      <c r="AA19" s="528">
        <f>$Z$19</f>
        <v>-5.1367287021082994E-2</v>
      </c>
      <c r="AB19" s="528">
        <f t="shared" ref="AB19:BN19" si="2">$Z$19</f>
        <v>-5.1367287021082994E-2</v>
      </c>
      <c r="AC19" s="528">
        <f t="shared" si="2"/>
        <v>-5.1367287021082994E-2</v>
      </c>
      <c r="AD19" s="528">
        <f t="shared" si="2"/>
        <v>-5.1367287021082994E-2</v>
      </c>
      <c r="AE19" s="528">
        <f t="shared" si="2"/>
        <v>-5.1367287021082994E-2</v>
      </c>
      <c r="AF19" s="528">
        <f t="shared" si="2"/>
        <v>-5.1367287021082994E-2</v>
      </c>
      <c r="AG19" s="528">
        <f t="shared" si="2"/>
        <v>-5.1367287021082994E-2</v>
      </c>
      <c r="AH19" s="528">
        <f t="shared" si="2"/>
        <v>-5.1367287021082994E-2</v>
      </c>
      <c r="AI19" s="528">
        <f t="shared" si="2"/>
        <v>-5.1367287021082994E-2</v>
      </c>
      <c r="AJ19" s="528">
        <f t="shared" si="2"/>
        <v>-5.1367287021082994E-2</v>
      </c>
      <c r="AK19" s="528">
        <f t="shared" si="2"/>
        <v>-5.1367287021082994E-2</v>
      </c>
      <c r="AL19" s="528">
        <f t="shared" si="2"/>
        <v>-5.1367287021082994E-2</v>
      </c>
      <c r="AM19" s="528">
        <f t="shared" si="2"/>
        <v>-5.1367287021082994E-2</v>
      </c>
      <c r="AN19" s="528">
        <f t="shared" si="2"/>
        <v>-5.1367287021082994E-2</v>
      </c>
      <c r="AO19" s="528">
        <f t="shared" si="2"/>
        <v>-5.1367287021082994E-2</v>
      </c>
      <c r="AP19" s="528">
        <f t="shared" si="2"/>
        <v>-5.1367287021082994E-2</v>
      </c>
      <c r="AQ19" s="528">
        <f t="shared" si="2"/>
        <v>-5.1367287021082994E-2</v>
      </c>
      <c r="AR19" s="528">
        <f t="shared" si="2"/>
        <v>-5.1367287021082994E-2</v>
      </c>
      <c r="AS19" s="528">
        <f t="shared" si="2"/>
        <v>-5.1367287021082994E-2</v>
      </c>
      <c r="AT19" s="528">
        <f t="shared" si="2"/>
        <v>-5.1367287021082994E-2</v>
      </c>
      <c r="AU19" s="528">
        <f t="shared" si="2"/>
        <v>-5.1367287021082994E-2</v>
      </c>
      <c r="AV19" s="528">
        <f t="shared" si="2"/>
        <v>-5.1367287021082994E-2</v>
      </c>
      <c r="AW19" s="528">
        <f t="shared" si="2"/>
        <v>-5.1367287021082994E-2</v>
      </c>
      <c r="AX19" s="528">
        <f t="shared" si="2"/>
        <v>-5.1367287021082994E-2</v>
      </c>
      <c r="AY19" s="528">
        <f t="shared" si="2"/>
        <v>-5.1367287021082994E-2</v>
      </c>
      <c r="AZ19" s="528">
        <f t="shared" si="2"/>
        <v>-5.1367287021082994E-2</v>
      </c>
      <c r="BA19" s="528">
        <f t="shared" si="2"/>
        <v>-5.1367287021082994E-2</v>
      </c>
      <c r="BB19" s="528">
        <f t="shared" si="2"/>
        <v>-5.1367287021082994E-2</v>
      </c>
      <c r="BC19" s="528">
        <f t="shared" si="2"/>
        <v>-5.1367287021082994E-2</v>
      </c>
      <c r="BD19" s="528">
        <f t="shared" si="2"/>
        <v>-5.1367287021082994E-2</v>
      </c>
      <c r="BE19" s="528">
        <f t="shared" si="2"/>
        <v>-5.1367287021082994E-2</v>
      </c>
      <c r="BF19" s="528">
        <f t="shared" si="2"/>
        <v>-5.1367287021082994E-2</v>
      </c>
      <c r="BG19" s="528">
        <f t="shared" si="2"/>
        <v>-5.1367287021082994E-2</v>
      </c>
      <c r="BH19" s="528">
        <f t="shared" si="2"/>
        <v>-5.1367287021082994E-2</v>
      </c>
      <c r="BI19" s="528">
        <f t="shared" si="2"/>
        <v>-5.1367287021082994E-2</v>
      </c>
      <c r="BJ19" s="528">
        <f t="shared" si="2"/>
        <v>-5.1367287021082994E-2</v>
      </c>
      <c r="BK19" s="528">
        <f t="shared" si="2"/>
        <v>-5.1367287021082994E-2</v>
      </c>
      <c r="BL19" s="528">
        <f t="shared" si="2"/>
        <v>-5.1367287021082994E-2</v>
      </c>
      <c r="BM19" s="528">
        <f t="shared" si="2"/>
        <v>-5.1367287021082994E-2</v>
      </c>
      <c r="BN19" s="528">
        <f t="shared" si="2"/>
        <v>-5.1367287021082994E-2</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5" tint="-0.249977111117893"/>
  </sheetPr>
  <dimension ref="A1:B64"/>
  <sheetViews>
    <sheetView workbookViewId="0">
      <selection activeCell="E22" sqref="E22"/>
    </sheetView>
  </sheetViews>
  <sheetFormatPr defaultRowHeight="12.75"/>
  <cols>
    <col min="1" max="1" width="70.5703125" bestFit="1" customWidth="1"/>
  </cols>
  <sheetData>
    <row r="1" spans="1:1">
      <c r="A1" s="328" t="s">
        <v>37</v>
      </c>
    </row>
    <row r="2" spans="1:1">
      <c r="A2" s="18" t="s">
        <v>38</v>
      </c>
    </row>
    <row r="4" spans="1:1">
      <c r="A4" s="336" t="s">
        <v>39</v>
      </c>
    </row>
    <row r="5" spans="1:1">
      <c r="A5" s="18" t="s">
        <v>40</v>
      </c>
    </row>
    <row r="6" spans="1:1">
      <c r="A6" s="18" t="s">
        <v>41</v>
      </c>
    </row>
    <row r="7" spans="1:1" ht="25.5">
      <c r="A7" s="295" t="s">
        <v>42</v>
      </c>
    </row>
    <row r="9" spans="1:1">
      <c r="A9" s="339" t="s">
        <v>19</v>
      </c>
    </row>
    <row r="10" spans="1:1">
      <c r="A10" s="18" t="s">
        <v>43</v>
      </c>
    </row>
    <row r="11" spans="1:1" ht="25.5">
      <c r="A11" s="295" t="s">
        <v>44</v>
      </c>
    </row>
    <row r="12" spans="1:1">
      <c r="A12" s="295"/>
    </row>
    <row r="13" spans="1:1">
      <c r="A13" s="307" t="s">
        <v>21</v>
      </c>
    </row>
    <row r="14" spans="1:1">
      <c r="A14" s="18" t="s">
        <v>45</v>
      </c>
    </row>
    <row r="15" spans="1:1">
      <c r="A15" s="18"/>
    </row>
    <row r="16" spans="1:1">
      <c r="A16" s="307" t="s">
        <v>46</v>
      </c>
    </row>
    <row r="17" spans="1:2">
      <c r="A17" s="18" t="s">
        <v>47</v>
      </c>
    </row>
    <row r="18" spans="1:2">
      <c r="A18" s="18" t="s">
        <v>48</v>
      </c>
    </row>
    <row r="19" spans="1:2" ht="25.5">
      <c r="A19" s="295" t="s">
        <v>49</v>
      </c>
      <c r="B19" s="18"/>
    </row>
    <row r="20" spans="1:2">
      <c r="A20" s="18" t="s">
        <v>50</v>
      </c>
    </row>
    <row r="21" spans="1:2">
      <c r="A21" s="18" t="s">
        <v>51</v>
      </c>
    </row>
    <row r="22" spans="1:2">
      <c r="A22" s="18" t="s">
        <v>52</v>
      </c>
    </row>
    <row r="23" spans="1:2">
      <c r="A23" s="18" t="s">
        <v>53</v>
      </c>
    </row>
    <row r="24" spans="1:2">
      <c r="A24" s="18" t="s">
        <v>54</v>
      </c>
    </row>
    <row r="25" spans="1:2">
      <c r="A25" s="18" t="s">
        <v>55</v>
      </c>
    </row>
    <row r="26" spans="1:2">
      <c r="A26" s="18" t="s">
        <v>56</v>
      </c>
    </row>
    <row r="27" spans="1:2">
      <c r="A27" s="18" t="s">
        <v>57</v>
      </c>
    </row>
    <row r="28" spans="1:2">
      <c r="A28" s="18" t="s">
        <v>58</v>
      </c>
    </row>
    <row r="29" spans="1:2">
      <c r="A29" s="311"/>
    </row>
    <row r="30" spans="1:2">
      <c r="A30" s="308" t="s">
        <v>25</v>
      </c>
    </row>
    <row r="31" spans="1:2">
      <c r="A31" s="18" t="s">
        <v>59</v>
      </c>
    </row>
    <row r="32" spans="1:2">
      <c r="A32" s="310" t="s">
        <v>60</v>
      </c>
    </row>
    <row r="33" spans="1:1">
      <c r="A33" s="310" t="s">
        <v>61</v>
      </c>
    </row>
    <row r="34" spans="1:1">
      <c r="A34" s="310" t="s">
        <v>62</v>
      </c>
    </row>
    <row r="35" spans="1:1">
      <c r="A35" s="310" t="s">
        <v>63</v>
      </c>
    </row>
    <row r="36" spans="1:1">
      <c r="A36" s="329" t="s">
        <v>64</v>
      </c>
    </row>
    <row r="37" spans="1:1">
      <c r="A37" s="18" t="s">
        <v>65</v>
      </c>
    </row>
    <row r="38" spans="1:1">
      <c r="A38" s="18" t="s">
        <v>66</v>
      </c>
    </row>
    <row r="39" spans="1:1">
      <c r="A39" s="281" t="s">
        <v>67</v>
      </c>
    </row>
    <row r="40" spans="1:1">
      <c r="A40" s="18" t="s">
        <v>68</v>
      </c>
    </row>
    <row r="42" spans="1:1">
      <c r="A42" s="308" t="s">
        <v>27</v>
      </c>
    </row>
    <row r="43" spans="1:1">
      <c r="A43" s="18" t="s">
        <v>69</v>
      </c>
    </row>
    <row r="44" spans="1:1">
      <c r="A44" s="18" t="s">
        <v>70</v>
      </c>
    </row>
    <row r="45" spans="1:1">
      <c r="A45" s="18" t="s">
        <v>71</v>
      </c>
    </row>
    <row r="46" spans="1:1">
      <c r="A46" s="18" t="s">
        <v>72</v>
      </c>
    </row>
    <row r="47" spans="1:1">
      <c r="A47" s="18" t="s">
        <v>73</v>
      </c>
    </row>
    <row r="49" spans="1:1">
      <c r="A49" s="308" t="s">
        <v>29</v>
      </c>
    </row>
    <row r="50" spans="1:1">
      <c r="A50" s="18" t="s">
        <v>74</v>
      </c>
    </row>
    <row r="51" spans="1:1">
      <c r="A51" s="18" t="s">
        <v>75</v>
      </c>
    </row>
    <row r="52" spans="1:1">
      <c r="A52" s="18" t="s">
        <v>76</v>
      </c>
    </row>
    <row r="53" spans="1:1">
      <c r="A53" s="18" t="s">
        <v>77</v>
      </c>
    </row>
    <row r="54" spans="1:1">
      <c r="A54" s="18" t="s">
        <v>71</v>
      </c>
    </row>
    <row r="55" spans="1:1">
      <c r="A55" s="18" t="s">
        <v>72</v>
      </c>
    </row>
    <row r="56" spans="1:1">
      <c r="A56" s="18" t="s">
        <v>73</v>
      </c>
    </row>
    <row r="58" spans="1:1">
      <c r="A58" s="308" t="s">
        <v>31</v>
      </c>
    </row>
    <row r="59" spans="1:1">
      <c r="A59" s="18" t="s">
        <v>78</v>
      </c>
    </row>
    <row r="60" spans="1:1">
      <c r="A60" s="18" t="s">
        <v>73</v>
      </c>
    </row>
    <row r="62" spans="1:1">
      <c r="A62" s="327" t="s">
        <v>79</v>
      </c>
    </row>
    <row r="63" spans="1:1">
      <c r="A63" s="18" t="s">
        <v>80</v>
      </c>
    </row>
    <row r="64" spans="1:1">
      <c r="A64" s="18" t="s">
        <v>81</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5ED5-371A-4EA8-866A-636CC96305F2}">
  <sheetPr>
    <tabColor theme="1"/>
  </sheetPr>
  <dimension ref="A1:AB187"/>
  <sheetViews>
    <sheetView workbookViewId="0">
      <selection activeCell="D4" sqref="D4"/>
    </sheetView>
  </sheetViews>
  <sheetFormatPr defaultColWidth="9.140625" defaultRowHeight="15"/>
  <cols>
    <col min="1" max="1" width="33" style="437" bestFit="1" customWidth="1"/>
    <col min="2" max="2" width="14.140625" style="437" customWidth="1"/>
    <col min="3" max="3" width="9.5703125" style="437" bestFit="1" customWidth="1"/>
    <col min="4" max="4" width="20.42578125" style="437" bestFit="1" customWidth="1"/>
    <col min="5" max="28" width="9.5703125" style="437" bestFit="1" customWidth="1"/>
    <col min="29" max="16384" width="9.140625" style="437"/>
  </cols>
  <sheetData>
    <row r="1" spans="1:28">
      <c r="A1" s="436"/>
      <c r="B1" s="436" t="s">
        <v>1052</v>
      </c>
      <c r="C1" s="458">
        <v>2025</v>
      </c>
      <c r="D1" s="458">
        <v>2026</v>
      </c>
      <c r="E1" s="458">
        <v>2027</v>
      </c>
      <c r="F1" s="458">
        <v>2028</v>
      </c>
      <c r="G1" s="458">
        <v>2029</v>
      </c>
      <c r="H1" s="458">
        <v>2030</v>
      </c>
      <c r="I1" s="458">
        <v>2031</v>
      </c>
      <c r="J1" s="458">
        <v>2032</v>
      </c>
      <c r="K1" s="458">
        <v>2033</v>
      </c>
      <c r="L1" s="458">
        <v>2034</v>
      </c>
      <c r="M1" s="458">
        <v>2035</v>
      </c>
      <c r="N1" s="458">
        <v>2036</v>
      </c>
      <c r="O1" s="458">
        <v>2037</v>
      </c>
      <c r="P1" s="458">
        <v>2038</v>
      </c>
      <c r="Q1" s="458">
        <v>2039</v>
      </c>
      <c r="R1" s="458">
        <v>2040</v>
      </c>
      <c r="S1" s="458">
        <v>2041</v>
      </c>
      <c r="T1" s="458">
        <v>2042</v>
      </c>
      <c r="U1" s="458">
        <v>2043</v>
      </c>
      <c r="V1" s="458">
        <v>2044</v>
      </c>
      <c r="W1" s="458">
        <v>2045</v>
      </c>
      <c r="X1" s="458">
        <v>2046</v>
      </c>
      <c r="Y1" s="458">
        <v>2047</v>
      </c>
      <c r="Z1" s="458">
        <v>2048</v>
      </c>
      <c r="AA1" s="458">
        <v>2049</v>
      </c>
      <c r="AB1" s="458">
        <v>2050</v>
      </c>
    </row>
    <row r="2" spans="1:28">
      <c r="A2" s="437" t="s">
        <v>285</v>
      </c>
      <c r="B2" s="437">
        <v>5.71</v>
      </c>
      <c r="C2" s="437">
        <f>B2</f>
        <v>5.71</v>
      </c>
      <c r="D2" s="669">
        <f>C2*(1+EIA_AEO_OilForecast_2026!D$16)</f>
        <v>4.372436680983145</v>
      </c>
      <c r="E2" s="437">
        <f>D2*(1+EIA_AEO_OilForecast_2026!E$16)</f>
        <v>4.9755004049778782</v>
      </c>
      <c r="F2" s="437">
        <f>E2*(1+EIA_AEO_OilForecast_2026!F$16)</f>
        <v>5.331787367603579</v>
      </c>
      <c r="G2" s="437">
        <f>F2*(1+EIA_AEO_OilForecast_2026!G$16)</f>
        <v>5.5592888919404038</v>
      </c>
      <c r="H2" s="437">
        <f>G2*(1+EIA_AEO_OilForecast_2026!H$16)</f>
        <v>5.7073686742170757</v>
      </c>
      <c r="I2" s="437">
        <f>H2*(1+EIA_AEO_OilForecast_2026!I$16)</f>
        <v>5.6355559704569922</v>
      </c>
      <c r="J2" s="437">
        <f>I2*(1+EIA_AEO_OilForecast_2026!J$16)</f>
        <v>5.6947644817293943</v>
      </c>
      <c r="K2" s="437">
        <f>J2*(1+EIA_AEO_OilForecast_2026!K$16)</f>
        <v>5.8162455412485938</v>
      </c>
      <c r="L2" s="437">
        <f>K2*(1+EIA_AEO_OilForecast_2026!L$16)</f>
        <v>5.9287607056811868</v>
      </c>
      <c r="M2" s="437">
        <f>L2*(1+EIA_AEO_OilForecast_2026!M$16)</f>
        <v>5.9791404887729263</v>
      </c>
      <c r="N2" s="437">
        <f>M2*(1+EIA_AEO_OilForecast_2026!N$16)</f>
        <v>6.0608463884917558</v>
      </c>
      <c r="O2" s="437">
        <f>N2*(1+EIA_AEO_OilForecast_2026!O$16)</f>
        <v>6.1475582229281844</v>
      </c>
      <c r="P2" s="437">
        <f>O2*(1+EIA_AEO_OilForecast_2026!P$16)</f>
        <v>6.2217781401526624</v>
      </c>
      <c r="Q2" s="437">
        <f>P2*(1+EIA_AEO_OilForecast_2026!Q$16)</f>
        <v>6.2619222920770126</v>
      </c>
      <c r="R2" s="437">
        <f>Q2*(1+EIA_AEO_OilForecast_2026!R$16)</f>
        <v>6.3215380093845708</v>
      </c>
      <c r="S2" s="437">
        <f>R2*(1+EIA_AEO_OilForecast_2026!S$16)</f>
        <v>6.4021613861287507</v>
      </c>
      <c r="T2" s="437">
        <f>S2*(1+EIA_AEO_OilForecast_2026!T$16)</f>
        <v>6.4349085168427971</v>
      </c>
      <c r="U2" s="437">
        <f>T2*(1+EIA_AEO_OilForecast_2026!U$16)</f>
        <v>6.5110542924853743</v>
      </c>
      <c r="V2" s="437">
        <f>U2*(1+EIA_AEO_OilForecast_2026!V$16)</f>
        <v>6.5946131286633616</v>
      </c>
      <c r="W2" s="437">
        <f>V2*(1+EIA_AEO_OilForecast_2026!W$16)</f>
        <v>6.7781893397407753</v>
      </c>
      <c r="X2" s="437">
        <f>W2*(1+EIA_AEO_OilForecast_2026!X$16)</f>
        <v>6.8842275968152098</v>
      </c>
      <c r="Y2" s="437">
        <f>X2*(1+EIA_AEO_OilForecast_2026!Y$16)</f>
        <v>6.9885941705688213</v>
      </c>
      <c r="Z2" s="437">
        <f>Y2*(1+EIA_AEO_OilForecast_2026!Z$16)</f>
        <v>7.1009916256373984</v>
      </c>
      <c r="AA2" s="437">
        <f>Z2*(1+EIA_AEO_OilForecast_2026!AA$16)</f>
        <v>7.1888655661479008</v>
      </c>
      <c r="AB2" s="437">
        <f>AA2*(1+EIA_AEO_OilForecast_2026!AB$16)</f>
        <v>7.3271808176530016</v>
      </c>
    </row>
    <row r="3" spans="1:28">
      <c r="A3" s="437" t="s">
        <v>421</v>
      </c>
      <c r="B3" s="437">
        <v>3.41</v>
      </c>
      <c r="C3" s="437">
        <v>3.41</v>
      </c>
      <c r="D3" s="437">
        <f>C3*(1+EIA_AEO_OilForecast_2026!D$16)</f>
        <v>2.6112099968743476</v>
      </c>
      <c r="E3" s="437">
        <f>D3*(1+EIA_AEO_OilForecast_2026!E$16)</f>
        <v>2.9713583854596437</v>
      </c>
      <c r="F3" s="437">
        <f>E3*(1+EIA_AEO_OilForecast_2026!F$16)</f>
        <v>3.1841322107755174</v>
      </c>
      <c r="G3" s="437">
        <f>F3*(1+EIA_AEO_OilForecast_2026!G$16)</f>
        <v>3.319995642997684</v>
      </c>
      <c r="H3" s="437">
        <f>G3*(1+EIA_AEO_OilForecast_2026!H$16)</f>
        <v>3.4084285777723693</v>
      </c>
      <c r="I3" s="437">
        <f>H3*(1+EIA_AEO_OilForecast_2026!I$16)</f>
        <v>3.3655421820067155</v>
      </c>
      <c r="J3" s="437">
        <f>I3*(1+EIA_AEO_OilForecast_2026!J$16)</f>
        <v>3.4009013805073969</v>
      </c>
      <c r="K3" s="437">
        <f>J3*(1+EIA_AEO_OilForecast_2026!K$16)</f>
        <v>3.4734496139505615</v>
      </c>
      <c r="L3" s="437">
        <f>K3*(1+EIA_AEO_OilForecast_2026!L$16)</f>
        <v>3.5406434336905162</v>
      </c>
      <c r="M3" s="437">
        <f>L3*(1+EIA_AEO_OilForecast_2026!M$16)</f>
        <v>3.5707301342759505</v>
      </c>
      <c r="N3" s="437">
        <f>M3*(1+EIA_AEO_OilForecast_2026!N$16)</f>
        <v>3.6195247258768628</v>
      </c>
      <c r="O3" s="437">
        <f>N3*(1+EIA_AEO_OilForecast_2026!O$16)</f>
        <v>3.6713088511707719</v>
      </c>
      <c r="P3" s="437">
        <f>O3*(1+EIA_AEO_OilForecast_2026!P$16)</f>
        <v>3.71563282975842</v>
      </c>
      <c r="Q3" s="437">
        <f>P3*(1+EIA_AEO_OilForecast_2026!Q$16)</f>
        <v>3.7396068329216483</v>
      </c>
      <c r="R3" s="437">
        <f>Q3*(1+EIA_AEO_OilForecast_2026!R$16)</f>
        <v>3.7752092140107507</v>
      </c>
      <c r="S3" s="437">
        <f>R3*(1+EIA_AEO_OilForecast_2026!S$16)</f>
        <v>3.823357325166207</v>
      </c>
      <c r="T3" s="437">
        <f>S3*(1+EIA_AEO_OilForecast_2026!T$16)</f>
        <v>3.8429138428080454</v>
      </c>
      <c r="U3" s="437">
        <f>T3*(1+EIA_AEO_OilForecast_2026!U$16)</f>
        <v>3.8883879399956442</v>
      </c>
      <c r="V3" s="437">
        <f>U3*(1+EIA_AEO_OilForecast_2026!V$16)</f>
        <v>3.9382891013558785</v>
      </c>
      <c r="W3" s="437">
        <f>V3*(1+EIA_AEO_OilForecast_2026!W$16)</f>
        <v>4.047920428811917</v>
      </c>
      <c r="X3" s="437">
        <f>W3*(1+EIA_AEO_OilForecast_2026!X$16)</f>
        <v>4.1112462530892939</v>
      </c>
      <c r="Y3" s="437">
        <f>X3*(1+EIA_AEO_OilForecast_2026!Y$16)</f>
        <v>4.173573751600645</v>
      </c>
      <c r="Z3" s="437">
        <f>Y3*(1+EIA_AEO_OilForecast_2026!Z$16)</f>
        <v>4.2406972755557852</v>
      </c>
      <c r="AA3" s="437">
        <f>Z3*(1+EIA_AEO_OilForecast_2026!AA$16)</f>
        <v>4.2931754081548767</v>
      </c>
      <c r="AB3" s="437">
        <f>AA3*(1+EIA_AEO_OilForecast_2026!AB$16)</f>
        <v>4.375776985673685</v>
      </c>
    </row>
    <row r="4" spans="1:28">
      <c r="A4" s="437" t="s">
        <v>424</v>
      </c>
      <c r="B4" s="437">
        <v>4.71</v>
      </c>
      <c r="C4" s="437">
        <v>4.71</v>
      </c>
      <c r="D4" s="437">
        <f>C4*(1+EIA_AEO_OilForecast_2026!D$16)</f>
        <v>3.6066859487619287</v>
      </c>
      <c r="E4" s="437">
        <f>D4*(1+EIA_AEO_OilForecast_2026!E$16)</f>
        <v>4.1041343095351674</v>
      </c>
      <c r="F4" s="437">
        <f>E4*(1+EIA_AEO_OilForecast_2026!F$16)</f>
        <v>4.3980242559392044</v>
      </c>
      <c r="G4" s="437">
        <f>F4*(1+EIA_AEO_OilForecast_2026!G$16)</f>
        <v>4.5856831315305255</v>
      </c>
      <c r="H4" s="437">
        <f>G4*(1+EIA_AEO_OilForecast_2026!H$16)</f>
        <v>4.7078295018498117</v>
      </c>
      <c r="I4" s="437">
        <f>H4*(1+EIA_AEO_OilForecast_2026!I$16)</f>
        <v>4.6485934537394806</v>
      </c>
      <c r="J4" s="437">
        <f>I4*(1+EIA_AEO_OilForecast_2026!J$16)</f>
        <v>4.6974326985893953</v>
      </c>
      <c r="K4" s="437">
        <f>J4*(1+EIA_AEO_OilForecast_2026!K$16)</f>
        <v>4.797638616336406</v>
      </c>
      <c r="L4" s="437">
        <f>K4*(1+EIA_AEO_OilForecast_2026!L$16)</f>
        <v>4.8904488482939383</v>
      </c>
      <c r="M4" s="437">
        <f>L4*(1+EIA_AEO_OilForecast_2026!M$16)</f>
        <v>4.9320055520351103</v>
      </c>
      <c r="N4" s="437">
        <f>M4*(1+EIA_AEO_OilForecast_2026!N$16)</f>
        <v>4.9994021873548453</v>
      </c>
      <c r="O4" s="437">
        <f>N4*(1+EIA_AEO_OilForecast_2026!O$16)</f>
        <v>5.0709280612945262</v>
      </c>
      <c r="P4" s="437">
        <f>O4*(1+EIA_AEO_OilForecast_2026!P$16)</f>
        <v>5.1321497443290784</v>
      </c>
      <c r="Q4" s="437">
        <f>P4*(1+EIA_AEO_OilForecast_2026!Q$16)</f>
        <v>5.1652633967920707</v>
      </c>
      <c r="R4" s="437">
        <f>Q4*(1+EIA_AEO_OilForecast_2026!R$16)</f>
        <v>5.2144385331350831</v>
      </c>
      <c r="S4" s="437">
        <f>R4*(1+EIA_AEO_OilForecast_2026!S$16)</f>
        <v>5.280942229188514</v>
      </c>
      <c r="T4" s="437">
        <f>S4*(1+EIA_AEO_OilForecast_2026!T$16)</f>
        <v>5.3079543107407305</v>
      </c>
      <c r="U4" s="437">
        <f>T4*(1+EIA_AEO_OilForecast_2026!U$16)</f>
        <v>5.3707645740115781</v>
      </c>
      <c r="V4" s="437">
        <f>U4*(1+EIA_AEO_OilForecast_2026!V$16)</f>
        <v>5.4396896385296731</v>
      </c>
      <c r="W4" s="437">
        <f>V4*(1+EIA_AEO_OilForecast_2026!W$16)</f>
        <v>5.5911159002064892</v>
      </c>
      <c r="X4" s="437">
        <f>W4*(1+EIA_AEO_OilForecast_2026!X$16)</f>
        <v>5.6785835343256812</v>
      </c>
      <c r="Y4" s="437">
        <f>X4*(1+EIA_AEO_OilForecast_2026!Y$16)</f>
        <v>5.76467224927831</v>
      </c>
      <c r="Z4" s="437">
        <f>Y4*(1+EIA_AEO_OilForecast_2026!Z$16)</f>
        <v>5.8573853864714795</v>
      </c>
      <c r="AA4" s="437">
        <f>Z4*(1+EIA_AEO_OilForecast_2026!AA$16)</f>
        <v>5.9298698452813685</v>
      </c>
      <c r="AB4" s="437">
        <f>AA4*(1+EIA_AEO_OilForecast_2026!AB$16)</f>
        <v>6.0439617602706894</v>
      </c>
    </row>
    <row r="5" spans="1:28">
      <c r="A5" s="437" t="s">
        <v>426</v>
      </c>
      <c r="B5" s="437">
        <v>9.5</v>
      </c>
      <c r="C5" s="437">
        <v>9.5</v>
      </c>
      <c r="D5" s="437">
        <f>C5*(1+EIA_AEO_OilForecast_2026!D$16)</f>
        <v>7.2746319561015547</v>
      </c>
      <c r="E5" s="437">
        <f>D5*(1+EIA_AEO_OilForecast_2026!E$16)</f>
        <v>8.2779779067057522</v>
      </c>
      <c r="F5" s="437">
        <f>E5*(1+EIA_AEO_OilForecast_2026!F$16)</f>
        <v>8.870749560811559</v>
      </c>
      <c r="G5" s="437">
        <f>F5*(1+EIA_AEO_OilForecast_2026!G$16)</f>
        <v>9.2492547238938414</v>
      </c>
      <c r="H5" s="437">
        <f>G5*(1+EIA_AEO_OilForecast_2026!H$16)</f>
        <v>9.495622137489006</v>
      </c>
      <c r="I5" s="437">
        <f>H5*(1+EIA_AEO_OilForecast_2026!I$16)</f>
        <v>9.3761439088163634</v>
      </c>
      <c r="J5" s="437">
        <f>I5*(1+EIA_AEO_OilForecast_2026!J$16)</f>
        <v>9.4746519398299931</v>
      </c>
      <c r="K5" s="437">
        <f>J5*(1+EIA_AEO_OilForecast_2026!K$16)</f>
        <v>9.6767657866657881</v>
      </c>
      <c r="L5" s="437">
        <f>K5*(1+EIA_AEO_OilForecast_2026!L$16)</f>
        <v>9.8639626451788587</v>
      </c>
      <c r="M5" s="437">
        <f>L5*(1+EIA_AEO_OilForecast_2026!M$16)</f>
        <v>9.9477818990092484</v>
      </c>
      <c r="N5" s="437">
        <f>M5*(1+EIA_AEO_OilForecast_2026!N$16)</f>
        <v>10.083719910800646</v>
      </c>
      <c r="O5" s="437">
        <f>N5*(1+EIA_AEO_OilForecast_2026!O$16)</f>
        <v>10.227986535519747</v>
      </c>
      <c r="P5" s="437">
        <f>O5*(1+EIA_AEO_OilForecast_2026!P$16)</f>
        <v>10.351469760324045</v>
      </c>
      <c r="Q5" s="437">
        <f>P5*(1+EIA_AEO_OilForecast_2026!Q$16)</f>
        <v>10.418259505206938</v>
      </c>
      <c r="R5" s="437">
        <f>Q5*(1+EIA_AEO_OilForecast_2026!R$16)</f>
        <v>10.517445024370126</v>
      </c>
      <c r="S5" s="437">
        <f>R5*(1+EIA_AEO_OilForecast_2026!S$16)</f>
        <v>10.651581990932247</v>
      </c>
      <c r="T5" s="437">
        <f>S5*(1+EIA_AEO_OilForecast_2026!T$16)</f>
        <v>10.706064957969627</v>
      </c>
      <c r="U5" s="437">
        <f>T5*(1+EIA_AEO_OilForecast_2026!U$16)</f>
        <v>10.83275232550106</v>
      </c>
      <c r="V5" s="437">
        <f>U5*(1+EIA_AEO_OilForecast_2026!V$16)</f>
        <v>10.971773156270041</v>
      </c>
      <c r="W5" s="437">
        <f>V5*(1+EIA_AEO_OilForecast_2026!W$16)</f>
        <v>11.277197675575721</v>
      </c>
      <c r="X5" s="437">
        <f>W5*(1+EIA_AEO_OilForecast_2026!X$16)</f>
        <v>11.453618593650525</v>
      </c>
      <c r="Y5" s="437">
        <f>X5*(1+EIA_AEO_OilForecast_2026!Y$16)</f>
        <v>11.62725825225986</v>
      </c>
      <c r="Z5" s="437">
        <f>Y5*(1+EIA_AEO_OilForecast_2026!Z$16)</f>
        <v>11.814259272076232</v>
      </c>
      <c r="AA5" s="437">
        <f>Z5*(1+EIA_AEO_OilForecast_2026!AA$16)</f>
        <v>11.960459348232058</v>
      </c>
      <c r="AB5" s="437">
        <f>AA5*(1+EIA_AEO_OilForecast_2026!AB$16)</f>
        <v>12.190581045131964</v>
      </c>
    </row>
    <row r="6" spans="1:28">
      <c r="A6" s="437" t="s">
        <v>440</v>
      </c>
      <c r="B6" s="437">
        <v>4.7699999999999996</v>
      </c>
      <c r="C6" s="437">
        <v>4.7699999999999996</v>
      </c>
      <c r="D6" s="437">
        <f>C6*(1+EIA_AEO_OilForecast_2026!D$16)</f>
        <v>3.6526309926952014</v>
      </c>
      <c r="E6" s="437">
        <f>D6*(1+EIA_AEO_OilForecast_2026!E$16)</f>
        <v>4.15641627526173</v>
      </c>
      <c r="F6" s="437">
        <f>E6*(1+EIA_AEO_OilForecast_2026!F$16)</f>
        <v>4.4540500426390661</v>
      </c>
      <c r="G6" s="437">
        <f>F6*(1+EIA_AEO_OilForecast_2026!G$16)</f>
        <v>4.644099477155117</v>
      </c>
      <c r="H6" s="437">
        <f>G6*(1+EIA_AEO_OilForecast_2026!H$16)</f>
        <v>4.7678018521918464</v>
      </c>
      <c r="I6" s="437">
        <f>H6*(1+EIA_AEO_OilForecast_2026!I$16)</f>
        <v>4.70781120474253</v>
      </c>
      <c r="J6" s="437">
        <f>I6*(1+EIA_AEO_OilForecast_2026!J$16)</f>
        <v>4.7572726055777945</v>
      </c>
      <c r="K6" s="437">
        <f>J6*(1+EIA_AEO_OilForecast_2026!K$16)</f>
        <v>4.8587550318311363</v>
      </c>
      <c r="L6" s="437">
        <f>K6*(1+EIA_AEO_OilForecast_2026!L$16)</f>
        <v>4.9527475597371726</v>
      </c>
      <c r="M6" s="437">
        <f>L6*(1+EIA_AEO_OilForecast_2026!M$16)</f>
        <v>4.9948336482393785</v>
      </c>
      <c r="N6" s="437">
        <f>M6*(1+EIA_AEO_OilForecast_2026!N$16)</f>
        <v>5.0630888394230595</v>
      </c>
      <c r="O6" s="437">
        <f>N6*(1+EIA_AEO_OilForecast_2026!O$16)</f>
        <v>5.1355258709925451</v>
      </c>
      <c r="P6" s="437">
        <f>O6*(1+EIA_AEO_OilForecast_2026!P$16)</f>
        <v>5.1975274480784925</v>
      </c>
      <c r="Q6" s="437">
        <f>P6*(1+EIA_AEO_OilForecast_2026!Q$16)</f>
        <v>5.2310629305091663</v>
      </c>
      <c r="R6" s="437">
        <f>Q6*(1+EIA_AEO_OilForecast_2026!R$16)</f>
        <v>5.2808645017100515</v>
      </c>
      <c r="S6" s="437">
        <f>R6*(1+EIA_AEO_OilForecast_2026!S$16)</f>
        <v>5.3482153786049276</v>
      </c>
      <c r="T6" s="437">
        <f>S6*(1+EIA_AEO_OilForecast_2026!T$16)</f>
        <v>5.3755715631068544</v>
      </c>
      <c r="U6" s="437">
        <f>T6*(1+EIA_AEO_OilForecast_2026!U$16)</f>
        <v>5.439181957120006</v>
      </c>
      <c r="V6" s="437">
        <f>U6*(1+EIA_AEO_OilForecast_2026!V$16)</f>
        <v>5.5089850479376938</v>
      </c>
      <c r="W6" s="437">
        <f>V6*(1+EIA_AEO_OilForecast_2026!W$16)</f>
        <v>5.662340306578546</v>
      </c>
      <c r="X6" s="437">
        <f>W6*(1+EIA_AEO_OilForecast_2026!X$16)</f>
        <v>5.7509221780750526</v>
      </c>
      <c r="Y6" s="437">
        <f>X6*(1+EIA_AEO_OilForecast_2026!Y$16)</f>
        <v>5.8381075645557408</v>
      </c>
      <c r="Z6" s="437">
        <f>Y6*(1+EIA_AEO_OilForecast_2026!Z$16)</f>
        <v>5.9320017608214348</v>
      </c>
      <c r="AA6" s="437">
        <f>Z6*(1+EIA_AEO_OilForecast_2026!AA$16)</f>
        <v>6.00540958853336</v>
      </c>
      <c r="AB6" s="437">
        <f>AA6*(1+EIA_AEO_OilForecast_2026!AB$16)</f>
        <v>6.1209549037136277</v>
      </c>
    </row>
    <row r="7" spans="1:28">
      <c r="A7" s="437" t="s">
        <v>442</v>
      </c>
      <c r="B7" s="437">
        <v>5.0999999999999996</v>
      </c>
      <c r="C7" s="437">
        <v>5.0999999999999996</v>
      </c>
      <c r="D7" s="437">
        <f>C7*(1+EIA_AEO_OilForecast_2026!D$16)</f>
        <v>3.9053287343282026</v>
      </c>
      <c r="E7" s="437">
        <f>D7*(1+EIA_AEO_OilForecast_2026!E$16)</f>
        <v>4.4439670867578238</v>
      </c>
      <c r="F7" s="437">
        <f>E7*(1+EIA_AEO_OilForecast_2026!F$16)</f>
        <v>4.7621918694883094</v>
      </c>
      <c r="G7" s="437">
        <f>F7*(1+EIA_AEO_OilForecast_2026!G$16)</f>
        <v>4.9653893780903768</v>
      </c>
      <c r="H7" s="437">
        <f>G7*(1+EIA_AEO_OilForecast_2026!H$16)</f>
        <v>5.097649779073044</v>
      </c>
      <c r="I7" s="437">
        <f>H7*(1+EIA_AEO_OilForecast_2026!I$16)</f>
        <v>5.0335088352593091</v>
      </c>
      <c r="J7" s="437">
        <f>I7*(1+EIA_AEO_OilForecast_2026!J$16)</f>
        <v>5.0863920940139939</v>
      </c>
      <c r="K7" s="437">
        <f>J7*(1+EIA_AEO_OilForecast_2026!K$16)</f>
        <v>5.1948953170521577</v>
      </c>
      <c r="L7" s="437">
        <f>K7*(1+EIA_AEO_OilForecast_2026!L$16)</f>
        <v>5.2953904726749634</v>
      </c>
      <c r="M7" s="437">
        <f>L7*(1+EIA_AEO_OilForecast_2026!M$16)</f>
        <v>5.3403881773628568</v>
      </c>
      <c r="N7" s="437">
        <f>M7*(1+EIA_AEO_OilForecast_2026!N$16)</f>
        <v>5.4133654257982391</v>
      </c>
      <c r="O7" s="437">
        <f>N7*(1+EIA_AEO_OilForecast_2026!O$16)</f>
        <v>5.490813824331652</v>
      </c>
      <c r="P7" s="437">
        <f>O7*(1+EIA_AEO_OilForecast_2026!P$16)</f>
        <v>5.5571048187002754</v>
      </c>
      <c r="Q7" s="437">
        <f>P7*(1+EIA_AEO_OilForecast_2026!Q$16)</f>
        <v>5.5929603659531972</v>
      </c>
      <c r="R7" s="437">
        <f>Q7*(1+EIA_AEO_OilForecast_2026!R$16)</f>
        <v>5.6462073288723822</v>
      </c>
      <c r="S7" s="437">
        <f>R7*(1+EIA_AEO_OilForecast_2026!S$16)</f>
        <v>5.718217700395205</v>
      </c>
      <c r="T7" s="437">
        <f>S7*(1+EIA_AEO_OilForecast_2026!T$16)</f>
        <v>5.7474664511205358</v>
      </c>
      <c r="U7" s="437">
        <f>T7*(1+EIA_AEO_OilForecast_2026!U$16)</f>
        <v>5.8154775642163576</v>
      </c>
      <c r="V7" s="437">
        <f>U7*(1+EIA_AEO_OilForecast_2026!V$16)</f>
        <v>5.8901097996818104</v>
      </c>
      <c r="W7" s="437">
        <f>V7*(1+EIA_AEO_OilForecast_2026!W$16)</f>
        <v>6.0540745416248596</v>
      </c>
      <c r="X7" s="437">
        <f>W7*(1+EIA_AEO_OilForecast_2026!X$16)</f>
        <v>6.1487847186965965</v>
      </c>
      <c r="Y7" s="437">
        <f>X7*(1+EIA_AEO_OilForecast_2026!Y$16)</f>
        <v>6.242001798581609</v>
      </c>
      <c r="Z7" s="437">
        <f>Y7*(1+EIA_AEO_OilForecast_2026!Z$16)</f>
        <v>6.3423918197461875</v>
      </c>
      <c r="AA7" s="437">
        <f>Z7*(1+EIA_AEO_OilForecast_2026!AA$16)</f>
        <v>6.4208781764193157</v>
      </c>
      <c r="AB7" s="437">
        <f>AA7*(1+EIA_AEO_OilForecast_2026!AB$16)</f>
        <v>6.5444171926497914</v>
      </c>
    </row>
    <row r="8" spans="1:28">
      <c r="A8" s="437" t="s">
        <v>444</v>
      </c>
      <c r="B8" s="437">
        <v>5.88</v>
      </c>
      <c r="C8" s="437">
        <v>5.88</v>
      </c>
      <c r="D8" s="437">
        <f>C8*(1+EIA_AEO_OilForecast_2026!D$16)</f>
        <v>4.5026143054607513</v>
      </c>
      <c r="E8" s="437">
        <f>D8*(1+EIA_AEO_OilForecast_2026!E$16)</f>
        <v>5.1236326412031383</v>
      </c>
      <c r="F8" s="437">
        <f>E8*(1+EIA_AEO_OilForecast_2026!F$16)</f>
        <v>5.4905270965865212</v>
      </c>
      <c r="G8" s="437">
        <f>F8*(1+EIA_AEO_OilForecast_2026!G$16)</f>
        <v>5.7248018712100812</v>
      </c>
      <c r="H8" s="437">
        <f>G8*(1+EIA_AEO_OilForecast_2026!H$16)</f>
        <v>5.8772903335195092</v>
      </c>
      <c r="I8" s="437">
        <f>H8*(1+EIA_AEO_OilForecast_2026!I$16)</f>
        <v>5.8033395982989679</v>
      </c>
      <c r="J8" s="437">
        <f>I8*(1+EIA_AEO_OilForecast_2026!J$16)</f>
        <v>5.8643108848631931</v>
      </c>
      <c r="K8" s="437">
        <f>J8*(1+EIA_AEO_OilForecast_2026!K$16)</f>
        <v>5.9894087184836646</v>
      </c>
      <c r="L8" s="437">
        <f>K8*(1+EIA_AEO_OilForecast_2026!L$16)</f>
        <v>6.1052737214370172</v>
      </c>
      <c r="M8" s="437">
        <f>L8*(1+EIA_AEO_OilForecast_2026!M$16)</f>
        <v>6.1571534280183533</v>
      </c>
      <c r="N8" s="437">
        <f>M8*(1+EIA_AEO_OilForecast_2026!N$16)</f>
        <v>6.2412919026850293</v>
      </c>
      <c r="O8" s="437">
        <f>N8*(1+EIA_AEO_OilForecast_2026!O$16)</f>
        <v>6.3305853504059053</v>
      </c>
      <c r="P8" s="437">
        <f>O8*(1+EIA_AEO_OilForecast_2026!P$16)</f>
        <v>6.4070149674426711</v>
      </c>
      <c r="Q8" s="437">
        <f>P8*(1+EIA_AEO_OilForecast_2026!Q$16)</f>
        <v>6.4483543042754512</v>
      </c>
      <c r="R8" s="437">
        <f>Q8*(1+EIA_AEO_OilForecast_2026!R$16)</f>
        <v>6.5097449203469822</v>
      </c>
      <c r="S8" s="437">
        <f>R8*(1+EIA_AEO_OilForecast_2026!S$16)</f>
        <v>6.5927686428085899</v>
      </c>
      <c r="T8" s="437">
        <f>S8*(1+EIA_AEO_OilForecast_2026!T$16)</f>
        <v>6.6264907318801471</v>
      </c>
      <c r="U8" s="437">
        <f>T8*(1+EIA_AEO_OilForecast_2026!U$16)</f>
        <v>6.7049035446259184</v>
      </c>
      <c r="V8" s="437">
        <f>U8*(1+EIA_AEO_OilForecast_2026!V$16)</f>
        <v>6.7909501219860875</v>
      </c>
      <c r="W8" s="437">
        <f>V8*(1+EIA_AEO_OilForecast_2026!W$16)</f>
        <v>6.979991824461603</v>
      </c>
      <c r="X8" s="437">
        <f>W8*(1+EIA_AEO_OilForecast_2026!X$16)</f>
        <v>7.0891870874384288</v>
      </c>
      <c r="Y8" s="437">
        <f>X8*(1+EIA_AEO_OilForecast_2026!Y$16)</f>
        <v>7.1966608971882078</v>
      </c>
      <c r="Z8" s="437">
        <f>Y8*(1+EIA_AEO_OilForecast_2026!Z$16)</f>
        <v>7.3124046862956043</v>
      </c>
      <c r="AA8" s="437">
        <f>Z8*(1+EIA_AEO_OilForecast_2026!AA$16)</f>
        <v>7.4028948386952109</v>
      </c>
      <c r="AB8" s="437">
        <f>AA8*(1+EIA_AEO_OilForecast_2026!AB$16)</f>
        <v>7.5453280574079944</v>
      </c>
    </row>
    <row r="9" spans="1:28">
      <c r="A9" s="437" t="s">
        <v>446</v>
      </c>
      <c r="B9" s="437">
        <v>6.3</v>
      </c>
      <c r="C9" s="437">
        <v>6.3</v>
      </c>
      <c r="D9" s="437">
        <f>C9*(1+EIA_AEO_OilForecast_2026!D$16)</f>
        <v>4.8242296129936619</v>
      </c>
      <c r="E9" s="437">
        <f>D9*(1+EIA_AEO_OilForecast_2026!E$16)</f>
        <v>5.4896064012890768</v>
      </c>
      <c r="F9" s="437">
        <f>E9*(1+EIA_AEO_OilForecast_2026!F$16)</f>
        <v>5.8827076034855592</v>
      </c>
      <c r="G9" s="437">
        <f>F9*(1+EIA_AEO_OilForecast_2026!G$16)</f>
        <v>6.1337162905822309</v>
      </c>
      <c r="H9" s="437">
        <f>G9*(1+EIA_AEO_OilForecast_2026!H$16)</f>
        <v>6.2970967859137605</v>
      </c>
      <c r="I9" s="437">
        <f>H9*(1+EIA_AEO_OilForecast_2026!I$16)</f>
        <v>6.2178638553203243</v>
      </c>
      <c r="J9" s="437">
        <f>I9*(1+EIA_AEO_OilForecast_2026!J$16)</f>
        <v>6.283190233781994</v>
      </c>
      <c r="K9" s="437">
        <f>J9*(1+EIA_AEO_OilForecast_2026!K$16)</f>
        <v>6.4172236269467851</v>
      </c>
      <c r="L9" s="437">
        <f>K9*(1+EIA_AEO_OilForecast_2026!L$16)</f>
        <v>6.5413647015396634</v>
      </c>
      <c r="M9" s="437">
        <f>L9*(1+EIA_AEO_OilForecast_2026!M$16)</f>
        <v>6.596950101448237</v>
      </c>
      <c r="N9" s="437">
        <f>M9*(1+EIA_AEO_OilForecast_2026!N$16)</f>
        <v>6.6870984671625324</v>
      </c>
      <c r="O9" s="437">
        <f>N9*(1+EIA_AEO_OilForecast_2026!O$16)</f>
        <v>6.7827700182920418</v>
      </c>
      <c r="P9" s="437">
        <f>O9*(1+EIA_AEO_OilForecast_2026!P$16)</f>
        <v>6.864658893688576</v>
      </c>
      <c r="Q9" s="437">
        <f>P9*(1+EIA_AEO_OilForecast_2026!Q$16)</f>
        <v>6.9089510402951264</v>
      </c>
      <c r="R9" s="437">
        <f>Q9*(1+EIA_AEO_OilForecast_2026!R$16)</f>
        <v>6.9747267003717672</v>
      </c>
      <c r="S9" s="437">
        <f>R9*(1+EIA_AEO_OilForecast_2026!S$16)</f>
        <v>7.0636806887234895</v>
      </c>
      <c r="T9" s="437">
        <f>S9*(1+EIA_AEO_OilForecast_2026!T$16)</f>
        <v>7.0998114984430156</v>
      </c>
      <c r="U9" s="437">
        <f>T9*(1+EIA_AEO_OilForecast_2026!U$16)</f>
        <v>7.1838252263849132</v>
      </c>
      <c r="V9" s="437">
        <f>U9*(1+EIA_AEO_OilForecast_2026!V$16)</f>
        <v>7.2760179878422369</v>
      </c>
      <c r="W9" s="437">
        <f>V9*(1+EIA_AEO_OilForecast_2026!W$16)</f>
        <v>7.4785626690660036</v>
      </c>
      <c r="X9" s="437">
        <f>W9*(1+EIA_AEO_OilForecast_2026!X$16)</f>
        <v>7.5955575936840312</v>
      </c>
      <c r="Y9" s="437">
        <f>X9*(1+EIA_AEO_OilForecast_2026!Y$16)</f>
        <v>7.710708104130223</v>
      </c>
      <c r="Z9" s="437">
        <f>Y9*(1+EIA_AEO_OilForecast_2026!Z$16)</f>
        <v>7.8347193067452903</v>
      </c>
      <c r="AA9" s="437">
        <f>Z9*(1+EIA_AEO_OilForecast_2026!AA$16)</f>
        <v>7.9316730414591543</v>
      </c>
      <c r="AB9" s="437">
        <f>AA9*(1+EIA_AEO_OilForecast_2026!AB$16)</f>
        <v>8.084280061508565</v>
      </c>
    </row>
    <row r="10" spans="1:28">
      <c r="A10" s="437" t="s">
        <v>448</v>
      </c>
      <c r="B10" s="437">
        <v>6.38</v>
      </c>
      <c r="C10" s="437">
        <v>6.38</v>
      </c>
      <c r="D10" s="437">
        <f>C10*(1+EIA_AEO_OilForecast_2026!D$16)</f>
        <v>4.88548967157136</v>
      </c>
      <c r="E10" s="437">
        <f>D10*(1+EIA_AEO_OilForecast_2026!E$16)</f>
        <v>5.5593156889244941</v>
      </c>
      <c r="F10" s="437">
        <f>E10*(1+EIA_AEO_OilForecast_2026!F$16)</f>
        <v>5.9574086524187093</v>
      </c>
      <c r="G10" s="437">
        <f>F10*(1+EIA_AEO_OilForecast_2026!G$16)</f>
        <v>6.2116047514150212</v>
      </c>
      <c r="H10" s="437">
        <f>G10*(1+EIA_AEO_OilForecast_2026!H$16)</f>
        <v>6.3770599197031421</v>
      </c>
      <c r="I10" s="437">
        <f>H10*(1+EIA_AEO_OilForecast_2026!I$16)</f>
        <v>6.2968208566577255</v>
      </c>
      <c r="J10" s="437">
        <f>I10*(1+EIA_AEO_OilForecast_2026!J$16)</f>
        <v>6.3629767764331939</v>
      </c>
      <c r="K10" s="437">
        <f>J10*(1+EIA_AEO_OilForecast_2026!K$16)</f>
        <v>6.4987121809397594</v>
      </c>
      <c r="L10" s="437">
        <f>K10*(1+EIA_AEO_OilForecast_2026!L$16)</f>
        <v>6.6244296501306428</v>
      </c>
      <c r="M10" s="437">
        <f>L10*(1+EIA_AEO_OilForecast_2026!M$16)</f>
        <v>6.6807208963872622</v>
      </c>
      <c r="N10" s="437">
        <f>M10*(1+EIA_AEO_OilForecast_2026!N$16)</f>
        <v>6.772014003253485</v>
      </c>
      <c r="O10" s="437">
        <f>N10*(1+EIA_AEO_OilForecast_2026!O$16)</f>
        <v>6.8689004312227349</v>
      </c>
      <c r="P10" s="437">
        <f>O10*(1+EIA_AEO_OilForecast_2026!P$16)</f>
        <v>6.9518291653544635</v>
      </c>
      <c r="Q10" s="437">
        <f>P10*(1+EIA_AEO_OilForecast_2026!Q$16)</f>
        <v>6.9966837519179226</v>
      </c>
      <c r="R10" s="437">
        <f>Q10*(1+EIA_AEO_OilForecast_2026!R$16)</f>
        <v>7.0632946584717269</v>
      </c>
      <c r="S10" s="437">
        <f>R10*(1+EIA_AEO_OilForecast_2026!S$16)</f>
        <v>7.1533782212787091</v>
      </c>
      <c r="T10" s="437">
        <f>S10*(1+EIA_AEO_OilForecast_2026!T$16)</f>
        <v>7.1899678349311813</v>
      </c>
      <c r="U10" s="437">
        <f>T10*(1+EIA_AEO_OilForecast_2026!U$16)</f>
        <v>7.2750484038628178</v>
      </c>
      <c r="V10" s="437">
        <f>U10*(1+EIA_AEO_OilForecast_2026!V$16)</f>
        <v>7.3684118670529335</v>
      </c>
      <c r="W10" s="437">
        <f>V10*(1+EIA_AEO_OilForecast_2026!W$16)</f>
        <v>7.5735285442287479</v>
      </c>
      <c r="X10" s="437">
        <f>W10*(1+EIA_AEO_OilForecast_2026!X$16)</f>
        <v>7.6920091186831954</v>
      </c>
      <c r="Y10" s="437">
        <f>X10*(1+EIA_AEO_OilForecast_2026!Y$16)</f>
        <v>7.8086218578334652</v>
      </c>
      <c r="Z10" s="437">
        <f>Y10*(1+EIA_AEO_OilForecast_2026!Z$16)</f>
        <v>7.9342078058785654</v>
      </c>
      <c r="AA10" s="437">
        <f>Z10*(1+EIA_AEO_OilForecast_2026!AA$16)</f>
        <v>8.0323926991284793</v>
      </c>
      <c r="AB10" s="437">
        <f>AA10*(1+EIA_AEO_OilForecast_2026!AB$16)</f>
        <v>8.1869375860991518</v>
      </c>
    </row>
    <row r="11" spans="1:28">
      <c r="A11" s="437" t="s">
        <v>450</v>
      </c>
      <c r="B11" s="437">
        <v>3.24</v>
      </c>
      <c r="C11" s="437">
        <v>3.24</v>
      </c>
      <c r="D11" s="437">
        <f>C11*(1+EIA_AEO_OilForecast_2026!D$16)</f>
        <v>2.4810323723967409</v>
      </c>
      <c r="E11" s="437">
        <f>D11*(1+EIA_AEO_OilForecast_2026!E$16)</f>
        <v>2.8232261492343826</v>
      </c>
      <c r="F11" s="437">
        <f>E11*(1+EIA_AEO_OilForecast_2026!F$16)</f>
        <v>3.0253924817925735</v>
      </c>
      <c r="G11" s="437">
        <f>F11*(1+EIA_AEO_OilForecast_2026!G$16)</f>
        <v>3.1544826637280043</v>
      </c>
      <c r="H11" s="437">
        <f>G11*(1+EIA_AEO_OilForecast_2026!H$16)</f>
        <v>3.238506918469934</v>
      </c>
      <c r="I11" s="437">
        <f>H11*(1+EIA_AEO_OilForecast_2026!I$16)</f>
        <v>3.197758554164738</v>
      </c>
      <c r="J11" s="437">
        <f>I11*(1+EIA_AEO_OilForecast_2026!J$16)</f>
        <v>3.2313549773735968</v>
      </c>
      <c r="K11" s="437">
        <f>J11*(1+EIA_AEO_OilForecast_2026!K$16)</f>
        <v>3.3002864367154894</v>
      </c>
      <c r="L11" s="437">
        <f>K11*(1+EIA_AEO_OilForecast_2026!L$16)</f>
        <v>3.364130417934684</v>
      </c>
      <c r="M11" s="437">
        <f>L11*(1+EIA_AEO_OilForecast_2026!M$16)</f>
        <v>3.3927171950305222</v>
      </c>
      <c r="N11" s="437">
        <f>M11*(1+EIA_AEO_OilForecast_2026!N$16)</f>
        <v>3.4390792116835884</v>
      </c>
      <c r="O11" s="437">
        <f>N11*(1+EIA_AEO_OilForecast_2026!O$16)</f>
        <v>3.4882817236930506</v>
      </c>
      <c r="P11" s="437">
        <f>O11*(1+EIA_AEO_OilForecast_2026!P$16)</f>
        <v>3.5303960024684113</v>
      </c>
      <c r="Q11" s="437">
        <f>P11*(1+EIA_AEO_OilForecast_2026!Q$16)</f>
        <v>3.5531748207232088</v>
      </c>
      <c r="R11" s="437">
        <f>Q11*(1+EIA_AEO_OilForecast_2026!R$16)</f>
        <v>3.587002303048338</v>
      </c>
      <c r="S11" s="437">
        <f>R11*(1+EIA_AEO_OilForecast_2026!S$16)</f>
        <v>3.6327500684863669</v>
      </c>
      <c r="T11" s="437">
        <f>S11*(1+EIA_AEO_OilForecast_2026!T$16)</f>
        <v>3.6513316277706944</v>
      </c>
      <c r="U11" s="437">
        <f>T11*(1+EIA_AEO_OilForecast_2026!U$16)</f>
        <v>3.6945386878550992</v>
      </c>
      <c r="V11" s="437">
        <f>U11*(1+EIA_AEO_OilForecast_2026!V$16)</f>
        <v>3.7419521080331517</v>
      </c>
      <c r="W11" s="437">
        <f>V11*(1+EIA_AEO_OilForecast_2026!W$16)</f>
        <v>3.8461179440910889</v>
      </c>
      <c r="X11" s="437">
        <f>W11*(1+EIA_AEO_OilForecast_2026!X$16)</f>
        <v>3.9062867624660744</v>
      </c>
      <c r="Y11" s="437">
        <f>X11*(1+EIA_AEO_OilForecast_2026!Y$16)</f>
        <v>3.9655070249812585</v>
      </c>
      <c r="Z11" s="437">
        <f>Y11*(1+EIA_AEO_OilForecast_2026!Z$16)</f>
        <v>4.0292842148975794</v>
      </c>
      <c r="AA11" s="437">
        <f>Z11*(1+EIA_AEO_OilForecast_2026!AA$16)</f>
        <v>4.0791461356075667</v>
      </c>
      <c r="AB11" s="437">
        <f>AA11*(1+EIA_AEO_OilForecast_2026!AB$16)</f>
        <v>4.1576297459186922</v>
      </c>
    </row>
    <row r="12" spans="1:28">
      <c r="A12" s="437" t="s">
        <v>453</v>
      </c>
      <c r="B12" s="437">
        <v>4.6500000000000004</v>
      </c>
      <c r="C12" s="437">
        <v>4.6500000000000004</v>
      </c>
      <c r="D12" s="437">
        <f>C12*(1+EIA_AEO_OilForecast_2026!D$16)</f>
        <v>3.560740904828656</v>
      </c>
      <c r="E12" s="437">
        <f>D12*(1+EIA_AEO_OilForecast_2026!E$16)</f>
        <v>4.0518523438086049</v>
      </c>
      <c r="F12" s="437">
        <f>E12*(1+EIA_AEO_OilForecast_2026!F$16)</f>
        <v>4.3419984692393419</v>
      </c>
      <c r="G12" s="437">
        <f>F12*(1+EIA_AEO_OilForecast_2026!G$16)</f>
        <v>4.5272667859059323</v>
      </c>
      <c r="H12" s="437">
        <f>G12*(1+EIA_AEO_OilForecast_2026!H$16)</f>
        <v>4.6478571515077762</v>
      </c>
      <c r="I12" s="437">
        <f>H12*(1+EIA_AEO_OilForecast_2026!I$16)</f>
        <v>4.5893757027364304</v>
      </c>
      <c r="J12" s="437">
        <f>I12*(1+EIA_AEO_OilForecast_2026!J$16)</f>
        <v>4.637592791600996</v>
      </c>
      <c r="K12" s="437">
        <f>J12*(1+EIA_AEO_OilForecast_2026!K$16)</f>
        <v>4.7365222008416747</v>
      </c>
      <c r="L12" s="437">
        <f>K12*(1+EIA_AEO_OilForecast_2026!L$16)</f>
        <v>4.828150136850704</v>
      </c>
      <c r="M12" s="437">
        <f>L12*(1+EIA_AEO_OilForecast_2026!M$16)</f>
        <v>4.869177455830842</v>
      </c>
      <c r="N12" s="437">
        <f>M12*(1+EIA_AEO_OilForecast_2026!N$16)</f>
        <v>4.935715535286632</v>
      </c>
      <c r="O12" s="437">
        <f>N12*(1+EIA_AEO_OilForecast_2026!O$16)</f>
        <v>5.0063302515965082</v>
      </c>
      <c r="P12" s="437">
        <f>O12*(1+EIA_AEO_OilForecast_2026!P$16)</f>
        <v>5.0667720405796643</v>
      </c>
      <c r="Q12" s="437">
        <f>P12*(1+EIA_AEO_OilForecast_2026!Q$16)</f>
        <v>5.0994638630749751</v>
      </c>
      <c r="R12" s="437">
        <f>Q12*(1+EIA_AEO_OilForecast_2026!R$16)</f>
        <v>5.1480125645601147</v>
      </c>
      <c r="S12" s="437">
        <f>R12*(1+EIA_AEO_OilForecast_2026!S$16)</f>
        <v>5.2136690797721004</v>
      </c>
      <c r="T12" s="437">
        <f>S12*(1+EIA_AEO_OilForecast_2026!T$16)</f>
        <v>5.2403370583746076</v>
      </c>
      <c r="U12" s="437">
        <f>T12*(1+EIA_AEO_OilForecast_2026!U$16)</f>
        <v>5.3023471909031512</v>
      </c>
      <c r="V12" s="437">
        <f>U12*(1+EIA_AEO_OilForecast_2026!V$16)</f>
        <v>5.3703942291216524</v>
      </c>
      <c r="W12" s="437">
        <f>V12*(1+EIA_AEO_OilForecast_2026!W$16)</f>
        <v>5.5198914938344323</v>
      </c>
      <c r="X12" s="437">
        <f>W12*(1+EIA_AEO_OilForecast_2026!X$16)</f>
        <v>5.6062448905763098</v>
      </c>
      <c r="Y12" s="437">
        <f>X12*(1+EIA_AEO_OilForecast_2026!Y$16)</f>
        <v>5.6912369340008802</v>
      </c>
      <c r="Z12" s="437">
        <f>Y12*(1+EIA_AEO_OilForecast_2026!Z$16)</f>
        <v>5.7827690121215252</v>
      </c>
      <c r="AA12" s="437">
        <f>Z12*(1+EIA_AEO_OilForecast_2026!AA$16)</f>
        <v>5.854330102029377</v>
      </c>
      <c r="AB12" s="437">
        <f>AA12*(1+EIA_AEO_OilForecast_2026!AB$16)</f>
        <v>5.9669686168277511</v>
      </c>
    </row>
    <row r="13" spans="1:28">
      <c r="A13" s="437" t="s">
        <v>454</v>
      </c>
      <c r="B13" s="437">
        <v>4.09</v>
      </c>
      <c r="C13" s="437">
        <v>4.09</v>
      </c>
      <c r="D13" s="437">
        <f>C13*(1+EIA_AEO_OilForecast_2026!D$16)</f>
        <v>3.1319204947847745</v>
      </c>
      <c r="E13" s="437">
        <f>D13*(1+EIA_AEO_OilForecast_2026!E$16)</f>
        <v>3.5638873303606866</v>
      </c>
      <c r="F13" s="437">
        <f>E13*(1+EIA_AEO_OilForecast_2026!F$16)</f>
        <v>3.8190911267072916</v>
      </c>
      <c r="G13" s="437">
        <f>F13*(1+EIA_AEO_OilForecast_2026!G$16)</f>
        <v>3.9820475600764005</v>
      </c>
      <c r="H13" s="437">
        <f>G13*(1+EIA_AEO_OilForecast_2026!H$16)</f>
        <v>4.0881152149821078</v>
      </c>
      <c r="I13" s="437">
        <f>H13*(1+EIA_AEO_OilForecast_2026!I$16)</f>
        <v>4.0366766933746225</v>
      </c>
      <c r="J13" s="437">
        <f>I13*(1+EIA_AEO_OilForecast_2026!J$16)</f>
        <v>4.079086993042595</v>
      </c>
      <c r="K13" s="437">
        <f>J13*(1+EIA_AEO_OilForecast_2026!K$16)</f>
        <v>4.1661023228908478</v>
      </c>
      <c r="L13" s="437">
        <f>K13*(1+EIA_AEO_OilForecast_2026!L$16)</f>
        <v>4.2466954967138433</v>
      </c>
      <c r="M13" s="437">
        <f>L13*(1+EIA_AEO_OilForecast_2026!M$16)</f>
        <v>4.2827818912576632</v>
      </c>
      <c r="N13" s="437">
        <f>M13*(1+EIA_AEO_OilForecast_2026!N$16)</f>
        <v>4.3413067826499594</v>
      </c>
      <c r="O13" s="437">
        <f>N13*(1+EIA_AEO_OilForecast_2026!O$16)</f>
        <v>4.4034173610816572</v>
      </c>
      <c r="P13" s="437">
        <f>O13*(1+EIA_AEO_OilForecast_2026!P$16)</f>
        <v>4.4565801389184552</v>
      </c>
      <c r="Q13" s="437">
        <f>P13*(1+EIA_AEO_OilForecast_2026!Q$16)</f>
        <v>4.4853348817154064</v>
      </c>
      <c r="R13" s="437">
        <f>Q13*(1+EIA_AEO_OilForecast_2026!R$16)</f>
        <v>4.5280368578603998</v>
      </c>
      <c r="S13" s="437">
        <f>R13*(1+EIA_AEO_OilForecast_2026!S$16)</f>
        <v>4.5857863518855657</v>
      </c>
      <c r="T13" s="437">
        <f>S13*(1+EIA_AEO_OilForecast_2026!T$16)</f>
        <v>4.6092427029574488</v>
      </c>
      <c r="U13" s="437">
        <f>T13*(1+EIA_AEO_OilForecast_2026!U$16)</f>
        <v>4.663784948557824</v>
      </c>
      <c r="V13" s="437">
        <f>U13*(1+EIA_AEO_OilForecast_2026!V$16)</f>
        <v>4.7236370746467848</v>
      </c>
      <c r="W13" s="437">
        <f>V13*(1+EIA_AEO_OilForecast_2026!W$16)</f>
        <v>4.8551303676952298</v>
      </c>
      <c r="X13" s="437">
        <f>W13*(1+EIA_AEO_OilForecast_2026!X$16)</f>
        <v>4.9310842155821719</v>
      </c>
      <c r="Y13" s="437">
        <f>X13*(1+EIA_AEO_OilForecast_2026!Y$16)</f>
        <v>5.0058406580781911</v>
      </c>
      <c r="Z13" s="437">
        <f>Y13*(1+EIA_AEO_OilForecast_2026!Z$16)</f>
        <v>5.0863495181886078</v>
      </c>
      <c r="AA13" s="437">
        <f>Z13*(1+EIA_AEO_OilForecast_2026!AA$16)</f>
        <v>5.1492924983441162</v>
      </c>
      <c r="AB13" s="437">
        <f>AA13*(1+EIA_AEO_OilForecast_2026!AB$16)</f>
        <v>5.2483659446936546</v>
      </c>
    </row>
    <row r="14" spans="1:28">
      <c r="A14" s="437" t="s">
        <v>456</v>
      </c>
      <c r="B14" s="437">
        <v>7.77</v>
      </c>
      <c r="C14" s="437">
        <v>7.77</v>
      </c>
      <c r="D14" s="437">
        <f>C14*(1+EIA_AEO_OilForecast_2026!D$16)</f>
        <v>5.9498831893588502</v>
      </c>
      <c r="E14" s="437">
        <f>D14*(1+EIA_AEO_OilForecast_2026!E$16)</f>
        <v>6.7705145615898612</v>
      </c>
      <c r="F14" s="437">
        <f>E14*(1+EIA_AEO_OilForecast_2026!F$16)</f>
        <v>7.2553393776321888</v>
      </c>
      <c r="G14" s="437">
        <f>F14*(1+EIA_AEO_OilForecast_2026!G$16)</f>
        <v>7.5649167583847499</v>
      </c>
      <c r="H14" s="437">
        <f>G14*(1+EIA_AEO_OilForecast_2026!H$16)</f>
        <v>7.7664193692936365</v>
      </c>
      <c r="I14" s="437">
        <f>H14*(1+EIA_AEO_OilForecast_2026!I$16)</f>
        <v>7.6686987548950647</v>
      </c>
      <c r="J14" s="437">
        <f>I14*(1+EIA_AEO_OilForecast_2026!J$16)</f>
        <v>7.7492679549977908</v>
      </c>
      <c r="K14" s="437">
        <f>J14*(1+EIA_AEO_OilForecast_2026!K$16)</f>
        <v>7.914575806567699</v>
      </c>
      <c r="L14" s="437">
        <f>K14*(1+EIA_AEO_OilForecast_2026!L$16)</f>
        <v>8.0676831318989155</v>
      </c>
      <c r="M14" s="437">
        <f>L14*(1+EIA_AEO_OilForecast_2026!M$16)</f>
        <v>8.1362384584528229</v>
      </c>
      <c r="N14" s="437">
        <f>M14*(1+EIA_AEO_OilForecast_2026!N$16)</f>
        <v>8.2474214428337866</v>
      </c>
      <c r="O14" s="437">
        <f>N14*(1+EIA_AEO_OilForecast_2026!O$16)</f>
        <v>8.3654163558935153</v>
      </c>
      <c r="P14" s="437">
        <f>O14*(1+EIA_AEO_OilForecast_2026!P$16)</f>
        <v>8.4664126355492417</v>
      </c>
      <c r="Q14" s="437">
        <f>P14*(1+EIA_AEO_OilForecast_2026!Q$16)</f>
        <v>8.5210396163639874</v>
      </c>
      <c r="R14" s="437">
        <f>Q14*(1+EIA_AEO_OilForecast_2026!R$16)</f>
        <v>8.6021629304585101</v>
      </c>
      <c r="S14" s="437">
        <f>R14*(1+EIA_AEO_OilForecast_2026!S$16)</f>
        <v>8.7118728494256352</v>
      </c>
      <c r="T14" s="437">
        <f>S14*(1+EIA_AEO_OilForecast_2026!T$16)</f>
        <v>8.7564341814130504</v>
      </c>
      <c r="U14" s="437">
        <f>T14*(1+EIA_AEO_OilForecast_2026!U$16)</f>
        <v>8.8600511125413917</v>
      </c>
      <c r="V14" s="437">
        <f>U14*(1+EIA_AEO_OilForecast_2026!V$16)</f>
        <v>8.9737555183387574</v>
      </c>
      <c r="W14" s="437">
        <f>V14*(1+EIA_AEO_OilForecast_2026!W$16)</f>
        <v>9.2235606251814026</v>
      </c>
      <c r="X14" s="437">
        <f>W14*(1+EIA_AEO_OilForecast_2026!X$16)</f>
        <v>9.3678543655436375</v>
      </c>
      <c r="Y14" s="437">
        <f>X14*(1+EIA_AEO_OilForecast_2026!Y$16)</f>
        <v>9.5098733284272736</v>
      </c>
      <c r="Z14" s="437">
        <f>Y14*(1+EIA_AEO_OilForecast_2026!Z$16)</f>
        <v>9.6628204783191904</v>
      </c>
      <c r="AA14" s="437">
        <f>Z14*(1+EIA_AEO_OilForecast_2026!AA$16)</f>
        <v>9.7823967511329553</v>
      </c>
      <c r="AB14" s="437">
        <f>AA14*(1+EIA_AEO_OilForecast_2026!AB$16)</f>
        <v>9.9706120758605614</v>
      </c>
    </row>
    <row r="15" spans="1:28">
      <c r="A15" s="437" t="s">
        <v>458</v>
      </c>
      <c r="B15" s="437">
        <v>5.33</v>
      </c>
      <c r="C15" s="437">
        <v>5.33</v>
      </c>
      <c r="D15" s="437">
        <f>C15*(1+EIA_AEO_OilForecast_2026!D$16)</f>
        <v>4.0814514027390825</v>
      </c>
      <c r="E15" s="437">
        <f>D15*(1+EIA_AEO_OilForecast_2026!E$16)</f>
        <v>4.6443812887096474</v>
      </c>
      <c r="F15" s="437">
        <f>E15*(1+EIA_AEO_OilForecast_2026!F$16)</f>
        <v>4.9769573851711151</v>
      </c>
      <c r="G15" s="437">
        <f>F15*(1+EIA_AEO_OilForecast_2026!G$16)</f>
        <v>5.1893187029846484</v>
      </c>
      <c r="H15" s="437">
        <f>G15*(1+EIA_AEO_OilForecast_2026!H$16)</f>
        <v>5.3275437887175139</v>
      </c>
      <c r="I15" s="437">
        <f>H15*(1+EIA_AEO_OilForecast_2026!I$16)</f>
        <v>5.2605102141043361</v>
      </c>
      <c r="J15" s="437">
        <f>I15*(1+EIA_AEO_OilForecast_2026!J$16)</f>
        <v>5.3157784041361928</v>
      </c>
      <c r="K15" s="437">
        <f>J15*(1+EIA_AEO_OilForecast_2026!K$16)</f>
        <v>5.4291749097819606</v>
      </c>
      <c r="L15" s="437">
        <f>K15*(1+EIA_AEO_OilForecast_2026!L$16)</f>
        <v>5.5342021998740307</v>
      </c>
      <c r="M15" s="437">
        <f>L15*(1+EIA_AEO_OilForecast_2026!M$16)</f>
        <v>5.5812292128125547</v>
      </c>
      <c r="N15" s="437">
        <f>M15*(1+EIA_AEO_OilForecast_2026!N$16)</f>
        <v>5.6574975920597286</v>
      </c>
      <c r="O15" s="437">
        <f>N15*(1+EIA_AEO_OilForecast_2026!O$16)</f>
        <v>5.7384387615073935</v>
      </c>
      <c r="P15" s="437">
        <f>O15*(1+EIA_AEO_OilForecast_2026!P$16)</f>
        <v>5.8077193497396999</v>
      </c>
      <c r="Q15" s="437">
        <f>P15*(1+EIA_AEO_OilForecast_2026!Q$16)</f>
        <v>5.8451919118687341</v>
      </c>
      <c r="R15" s="437">
        <f>Q15*(1+EIA_AEO_OilForecast_2026!R$16)</f>
        <v>5.9008402084097646</v>
      </c>
      <c r="S15" s="437">
        <f>R15*(1+EIA_AEO_OilForecast_2026!S$16)</f>
        <v>5.9760981064914604</v>
      </c>
      <c r="T15" s="437">
        <f>S15*(1+EIA_AEO_OilForecast_2026!T$16)</f>
        <v>6.0066659185240114</v>
      </c>
      <c r="U15" s="437">
        <f>T15*(1+EIA_AEO_OilForecast_2026!U$16)</f>
        <v>6.0777441994653314</v>
      </c>
      <c r="V15" s="437">
        <f>U15*(1+EIA_AEO_OilForecast_2026!V$16)</f>
        <v>6.1557422024125596</v>
      </c>
      <c r="W15" s="437">
        <f>V15*(1+EIA_AEO_OilForecast_2026!W$16)</f>
        <v>6.3271014327177459</v>
      </c>
      <c r="X15" s="437">
        <f>W15*(1+EIA_AEO_OilForecast_2026!X$16)</f>
        <v>6.4260828530691887</v>
      </c>
      <c r="Y15" s="437">
        <f>X15*(1+EIA_AEO_OilForecast_2026!Y$16)</f>
        <v>6.5235038404784271</v>
      </c>
      <c r="Z15" s="437">
        <f>Y15*(1+EIA_AEO_OilForecast_2026!Z$16)</f>
        <v>6.6284212547543495</v>
      </c>
      <c r="AA15" s="437">
        <f>Z15*(1+EIA_AEO_OilForecast_2026!AA$16)</f>
        <v>6.7104471922186182</v>
      </c>
      <c r="AB15" s="437">
        <f>AA15*(1+EIA_AEO_OilForecast_2026!AB$16)</f>
        <v>6.8395575758477225</v>
      </c>
    </row>
    <row r="16" spans="1:28">
      <c r="A16" s="437" t="s">
        <v>461</v>
      </c>
      <c r="B16" s="437">
        <v>4.87</v>
      </c>
      <c r="C16" s="437">
        <v>4.87</v>
      </c>
      <c r="D16" s="437">
        <f>C16*(1+EIA_AEO_OilForecast_2026!D$16)</f>
        <v>3.7292060659173232</v>
      </c>
      <c r="E16" s="437">
        <f>D16*(1+EIA_AEO_OilForecast_2026!E$16)</f>
        <v>4.2435528848060011</v>
      </c>
      <c r="F16" s="437">
        <f>E16*(1+EIA_AEO_OilForecast_2026!F$16)</f>
        <v>4.5474263538055038</v>
      </c>
      <c r="G16" s="437">
        <f>F16*(1+EIA_AEO_OilForecast_2026!G$16)</f>
        <v>4.7414600531961053</v>
      </c>
      <c r="H16" s="437">
        <f>G16*(1+EIA_AEO_OilForecast_2026!H$16)</f>
        <v>4.867755769428574</v>
      </c>
      <c r="I16" s="437">
        <f>H16*(1+EIA_AEO_OilForecast_2026!I$16)</f>
        <v>4.8065074564142822</v>
      </c>
      <c r="J16" s="437">
        <f>I16*(1+EIA_AEO_OilForecast_2026!J$16)</f>
        <v>4.857005783891795</v>
      </c>
      <c r="K16" s="437">
        <f>J16*(1+EIA_AEO_OilForecast_2026!K$16)</f>
        <v>4.9606157243223556</v>
      </c>
      <c r="L16" s="437">
        <f>K16*(1+EIA_AEO_OilForecast_2026!L$16)</f>
        <v>5.0565787454758979</v>
      </c>
      <c r="M16" s="437">
        <f>L16*(1+EIA_AEO_OilForecast_2026!M$16)</f>
        <v>5.0995471419131606</v>
      </c>
      <c r="N16" s="437">
        <f>M16*(1+EIA_AEO_OilForecast_2026!N$16)</f>
        <v>5.1692332595367514</v>
      </c>
      <c r="O16" s="437">
        <f>N16*(1+EIA_AEO_OilForecast_2026!O$16)</f>
        <v>5.2431888871559122</v>
      </c>
      <c r="P16" s="437">
        <f>O16*(1+EIA_AEO_OilForecast_2026!P$16)</f>
        <v>5.3064902876608526</v>
      </c>
      <c r="Q16" s="437">
        <f>P16*(1+EIA_AEO_OilForecast_2026!Q$16)</f>
        <v>5.3407288200376621</v>
      </c>
      <c r="R16" s="437">
        <f>Q16*(1+EIA_AEO_OilForecast_2026!R$16)</f>
        <v>5.3915744493350015</v>
      </c>
      <c r="S16" s="437">
        <f>R16*(1+EIA_AEO_OilForecast_2026!S$16)</f>
        <v>5.4603372942989523</v>
      </c>
      <c r="T16" s="437">
        <f>S16*(1+EIA_AEO_OilForecast_2026!T$16)</f>
        <v>5.4882669837170619</v>
      </c>
      <c r="U16" s="437">
        <f>T16*(1+EIA_AEO_OilForecast_2026!U$16)</f>
        <v>5.5532109289673857</v>
      </c>
      <c r="V16" s="437">
        <f>U16*(1+EIA_AEO_OilForecast_2026!V$16)</f>
        <v>5.6244773969510629</v>
      </c>
      <c r="W16" s="437">
        <f>V16*(1+EIA_AEO_OilForecast_2026!W$16)</f>
        <v>5.7810476505319741</v>
      </c>
      <c r="X16" s="437">
        <f>W16*(1+EIA_AEO_OilForecast_2026!X$16)</f>
        <v>5.8714865843240052</v>
      </c>
      <c r="Y16" s="437">
        <f>X16*(1+EIA_AEO_OilForecast_2026!Y$16)</f>
        <v>5.9604997566847917</v>
      </c>
      <c r="Z16" s="437">
        <f>Y16*(1+EIA_AEO_OilForecast_2026!Z$16)</f>
        <v>6.0563623847380263</v>
      </c>
      <c r="AA16" s="437">
        <f>Z16*(1+EIA_AEO_OilForecast_2026!AA$16)</f>
        <v>6.1313091606200132</v>
      </c>
      <c r="AB16" s="437">
        <f>AA16*(1+EIA_AEO_OilForecast_2026!AB$16)</f>
        <v>6.2492768094518594</v>
      </c>
    </row>
    <row r="17" spans="1:28">
      <c r="A17" s="437" t="s">
        <v>462</v>
      </c>
      <c r="B17" s="437">
        <v>7.41</v>
      </c>
      <c r="C17" s="437">
        <v>7.41</v>
      </c>
      <c r="D17" s="437">
        <f>C17*(1+EIA_AEO_OilForecast_2026!D$16)</f>
        <v>5.6742129257592122</v>
      </c>
      <c r="E17" s="437">
        <f>D17*(1+EIA_AEO_OilForecast_2026!E$16)</f>
        <v>6.4568227672304852</v>
      </c>
      <c r="F17" s="437">
        <f>E17*(1+EIA_AEO_OilForecast_2026!F$16)</f>
        <v>6.9191846574330143</v>
      </c>
      <c r="G17" s="437">
        <f>F17*(1+EIA_AEO_OilForecast_2026!G$16)</f>
        <v>7.2144186846371943</v>
      </c>
      <c r="H17" s="437">
        <f>G17*(1+EIA_AEO_OilForecast_2026!H$16)</f>
        <v>7.4065852672414225</v>
      </c>
      <c r="I17" s="437">
        <f>H17*(1+EIA_AEO_OilForecast_2026!I$16)</f>
        <v>7.3133922488767613</v>
      </c>
      <c r="J17" s="437">
        <f>I17*(1+EIA_AEO_OilForecast_2026!J$16)</f>
        <v>7.3902285130673917</v>
      </c>
      <c r="K17" s="437">
        <f>J17*(1+EIA_AEO_OilForecast_2026!K$16)</f>
        <v>7.5478773135993125</v>
      </c>
      <c r="L17" s="437">
        <f>K17*(1+EIA_AEO_OilForecast_2026!L$16)</f>
        <v>7.6938908632395071</v>
      </c>
      <c r="M17" s="437">
        <f>L17*(1+EIA_AEO_OilForecast_2026!M$16)</f>
        <v>7.759269881227211</v>
      </c>
      <c r="N17" s="437">
        <f>M17*(1+EIA_AEO_OilForecast_2026!N$16)</f>
        <v>7.8653015304245013</v>
      </c>
      <c r="O17" s="437">
        <f>N17*(1+EIA_AEO_OilForecast_2026!O$16)</f>
        <v>7.9778294977054012</v>
      </c>
      <c r="P17" s="437">
        <f>O17*(1+EIA_AEO_OilForecast_2026!P$16)</f>
        <v>8.0741464130527536</v>
      </c>
      <c r="Q17" s="437">
        <f>P17*(1+EIA_AEO_OilForecast_2026!Q$16)</f>
        <v>8.1262424140614105</v>
      </c>
      <c r="R17" s="437">
        <f>Q17*(1+EIA_AEO_OilForecast_2026!R$16)</f>
        <v>8.2036071190086979</v>
      </c>
      <c r="S17" s="437">
        <f>R17*(1+EIA_AEO_OilForecast_2026!S$16)</f>
        <v>8.3082339529271518</v>
      </c>
      <c r="T17" s="437">
        <f>S17*(1+EIA_AEO_OilForecast_2026!T$16)</f>
        <v>8.3507306672163093</v>
      </c>
      <c r="U17" s="437">
        <f>T17*(1+EIA_AEO_OilForecast_2026!U$16)</f>
        <v>8.4495468138908265</v>
      </c>
      <c r="V17" s="437">
        <f>U17*(1+EIA_AEO_OilForecast_2026!V$16)</f>
        <v>8.5579830618906314</v>
      </c>
      <c r="W17" s="437">
        <f>V17*(1+EIA_AEO_OilForecast_2026!W$16)</f>
        <v>8.7962141869490615</v>
      </c>
      <c r="X17" s="437">
        <f>W17*(1+EIA_AEO_OilForecast_2026!X$16)</f>
        <v>8.9338225030474092</v>
      </c>
      <c r="Y17" s="437">
        <f>X17*(1+EIA_AEO_OilForecast_2026!Y$16)</f>
        <v>9.0692614367626909</v>
      </c>
      <c r="Z17" s="437">
        <f>Y17*(1+EIA_AEO_OilForecast_2026!Z$16)</f>
        <v>9.2151222322194606</v>
      </c>
      <c r="AA17" s="437">
        <f>Z17*(1+EIA_AEO_OilForecast_2026!AA$16)</f>
        <v>9.3291582916210061</v>
      </c>
      <c r="AB17" s="437">
        <f>AA17*(1+EIA_AEO_OilForecast_2026!AB$16)</f>
        <v>9.5086532152029317</v>
      </c>
    </row>
    <row r="18" spans="1:28">
      <c r="A18" s="437" t="s">
        <v>464</v>
      </c>
      <c r="B18" s="437">
        <v>7.36</v>
      </c>
      <c r="C18" s="437">
        <v>7.36</v>
      </c>
      <c r="D18" s="437">
        <f>C18*(1+EIA_AEO_OilForecast_2026!D$16)</f>
        <v>5.6359253891481522</v>
      </c>
      <c r="E18" s="437">
        <f>D18*(1+EIA_AEO_OilForecast_2026!E$16)</f>
        <v>6.413254462458351</v>
      </c>
      <c r="F18" s="437">
        <f>E18*(1+EIA_AEO_OilForecast_2026!F$16)</f>
        <v>6.8724965018497963</v>
      </c>
      <c r="G18" s="437">
        <f>F18*(1+EIA_AEO_OilForecast_2026!G$16)</f>
        <v>7.1657383966167014</v>
      </c>
      <c r="H18" s="437">
        <f>G18*(1+EIA_AEO_OilForecast_2026!H$16)</f>
        <v>7.35660830862306</v>
      </c>
      <c r="I18" s="437">
        <f>H18*(1+EIA_AEO_OilForecast_2026!I$16)</f>
        <v>7.2640441230408861</v>
      </c>
      <c r="J18" s="437">
        <f>I18*(1+EIA_AEO_OilForecast_2026!J$16)</f>
        <v>7.3403619239103923</v>
      </c>
      <c r="K18" s="437">
        <f>J18*(1+EIA_AEO_OilForecast_2026!K$16)</f>
        <v>7.4969469673537033</v>
      </c>
      <c r="L18" s="437">
        <f>K18*(1+EIA_AEO_OilForecast_2026!L$16)</f>
        <v>7.6419752703701453</v>
      </c>
      <c r="M18" s="437">
        <f>L18*(1+EIA_AEO_OilForecast_2026!M$16)</f>
        <v>7.7069131343903203</v>
      </c>
      <c r="N18" s="437">
        <f>M18*(1+EIA_AEO_OilForecast_2026!N$16)</f>
        <v>7.8122293203676563</v>
      </c>
      <c r="O18" s="437">
        <f>N18*(1+EIA_AEO_OilForecast_2026!O$16)</f>
        <v>7.9239979896237189</v>
      </c>
      <c r="P18" s="437">
        <f>O18*(1+EIA_AEO_OilForecast_2026!P$16)</f>
        <v>8.0196649932615749</v>
      </c>
      <c r="Q18" s="437">
        <f>P18*(1+EIA_AEO_OilForecast_2026!Q$16)</f>
        <v>8.0714094692971639</v>
      </c>
      <c r="R18" s="437">
        <f>Q18*(1+EIA_AEO_OilForecast_2026!R$16)</f>
        <v>8.1482521451962224</v>
      </c>
      <c r="S18" s="437">
        <f>R18*(1+EIA_AEO_OilForecast_2026!S$16)</f>
        <v>8.252172995080139</v>
      </c>
      <c r="T18" s="437">
        <f>S18*(1+EIA_AEO_OilForecast_2026!T$16)</f>
        <v>8.2943829569112033</v>
      </c>
      <c r="U18" s="437">
        <f>T18*(1+EIA_AEO_OilForecast_2026!U$16)</f>
        <v>8.3925323279671353</v>
      </c>
      <c r="V18" s="437">
        <f>U18*(1+EIA_AEO_OilForecast_2026!V$16)</f>
        <v>8.5002368873839451</v>
      </c>
      <c r="W18" s="437">
        <f>V18*(1+EIA_AEO_OilForecast_2026!W$16)</f>
        <v>8.7368605149723457</v>
      </c>
      <c r="X18" s="437">
        <f>W18*(1+EIA_AEO_OilForecast_2026!X$16)</f>
        <v>8.8735402999229311</v>
      </c>
      <c r="Y18" s="437">
        <f>X18*(1+EIA_AEO_OilForecast_2026!Y$16)</f>
        <v>9.008065340698165</v>
      </c>
      <c r="Z18" s="437">
        <f>Y18*(1+EIA_AEO_OilForecast_2026!Z$16)</f>
        <v>9.1529419202611653</v>
      </c>
      <c r="AA18" s="437">
        <f>Z18*(1+EIA_AEO_OilForecast_2026!AA$16)</f>
        <v>9.2662085055776799</v>
      </c>
      <c r="AB18" s="437">
        <f>AA18*(1+EIA_AEO_OilForecast_2026!AB$16)</f>
        <v>9.4444922623338172</v>
      </c>
    </row>
    <row r="19" spans="1:28">
      <c r="A19" s="437" t="s">
        <v>466</v>
      </c>
      <c r="B19" s="437">
        <v>4.59</v>
      </c>
      <c r="C19" s="437">
        <v>4.59</v>
      </c>
      <c r="D19" s="437">
        <f>C19*(1+EIA_AEO_OilForecast_2026!D$16)</f>
        <v>3.5147958608953824</v>
      </c>
      <c r="E19" s="437">
        <f>D19*(1+EIA_AEO_OilForecast_2026!E$16)</f>
        <v>3.9995703780820415</v>
      </c>
      <c r="F19" s="437">
        <f>E19*(1+EIA_AEO_OilForecast_2026!F$16)</f>
        <v>4.2859726825394784</v>
      </c>
      <c r="G19" s="437">
        <f>F19*(1+EIA_AEO_OilForecast_2026!G$16)</f>
        <v>4.4688504402813392</v>
      </c>
      <c r="H19" s="437">
        <f>G19*(1+EIA_AEO_OilForecast_2026!H$16)</f>
        <v>4.5878848011657398</v>
      </c>
      <c r="I19" s="437">
        <f>H19*(1+EIA_AEO_OilForecast_2026!I$16)</f>
        <v>4.5301579517333792</v>
      </c>
      <c r="J19" s="437">
        <f>I19*(1+EIA_AEO_OilForecast_2026!J$16)</f>
        <v>4.5777528846125959</v>
      </c>
      <c r="K19" s="437">
        <f>J19*(1+EIA_AEO_OilForecast_2026!K$16)</f>
        <v>4.6754057853469435</v>
      </c>
      <c r="L19" s="437">
        <f>K19*(1+EIA_AEO_OilForecast_2026!L$16)</f>
        <v>4.7658514254074689</v>
      </c>
      <c r="M19" s="437">
        <f>L19*(1+EIA_AEO_OilForecast_2026!M$16)</f>
        <v>4.8063493596265729</v>
      </c>
      <c r="N19" s="437">
        <f>M19*(1+EIA_AEO_OilForecast_2026!N$16)</f>
        <v>4.8720288832184169</v>
      </c>
      <c r="O19" s="437">
        <f>N19*(1+EIA_AEO_OilForecast_2026!O$16)</f>
        <v>4.9417324418984885</v>
      </c>
      <c r="P19" s="437">
        <f>O19*(1+EIA_AEO_OilForecast_2026!P$16)</f>
        <v>5.0013943368302494</v>
      </c>
      <c r="Q19" s="437">
        <f>P19*(1+EIA_AEO_OilForecast_2026!Q$16)</f>
        <v>5.0336643293578787</v>
      </c>
      <c r="R19" s="437">
        <f>Q19*(1+EIA_AEO_OilForecast_2026!R$16)</f>
        <v>5.0815865959851454</v>
      </c>
      <c r="S19" s="437">
        <f>R19*(1+EIA_AEO_OilForecast_2026!S$16)</f>
        <v>5.1463959303556859</v>
      </c>
      <c r="T19" s="437">
        <f>S19*(1+EIA_AEO_OilForecast_2026!T$16)</f>
        <v>5.1727198060084829</v>
      </c>
      <c r="U19" s="437">
        <f>T19*(1+EIA_AEO_OilForecast_2026!U$16)</f>
        <v>5.2339298077947225</v>
      </c>
      <c r="V19" s="437">
        <f>U19*(1+EIA_AEO_OilForecast_2026!V$16)</f>
        <v>5.30109881971363</v>
      </c>
      <c r="W19" s="437">
        <f>V19*(1+EIA_AEO_OilForecast_2026!W$16)</f>
        <v>5.4486670874623737</v>
      </c>
      <c r="X19" s="437">
        <f>W19*(1+EIA_AEO_OilForecast_2026!X$16)</f>
        <v>5.5339062468269367</v>
      </c>
      <c r="Y19" s="437">
        <f>X19*(1+EIA_AEO_OilForecast_2026!Y$16)</f>
        <v>5.6178016187234476</v>
      </c>
      <c r="Z19" s="437">
        <f>Y19*(1+EIA_AEO_OilForecast_2026!Z$16)</f>
        <v>5.7081526377715681</v>
      </c>
      <c r="AA19" s="437">
        <f>Z19*(1+EIA_AEO_OilForecast_2026!AA$16)</f>
        <v>5.7787903587773837</v>
      </c>
      <c r="AB19" s="437">
        <f>AA19*(1+EIA_AEO_OilForecast_2026!AB$16)</f>
        <v>5.8899754733848111</v>
      </c>
    </row>
    <row r="20" spans="1:28">
      <c r="A20" s="437" t="s">
        <v>467</v>
      </c>
      <c r="B20" s="437">
        <v>4.6399999999999997</v>
      </c>
      <c r="C20" s="437">
        <v>4.6399999999999997</v>
      </c>
      <c r="D20" s="437">
        <f>C20*(1+EIA_AEO_OilForecast_2026!D$16)</f>
        <v>3.5530833975064433</v>
      </c>
      <c r="E20" s="437">
        <f>D20*(1+EIA_AEO_OilForecast_2026!E$16)</f>
        <v>4.0431386828541775</v>
      </c>
      <c r="F20" s="437">
        <f>E20*(1+EIA_AEO_OilForecast_2026!F$16)</f>
        <v>4.3326608381226981</v>
      </c>
      <c r="G20" s="437">
        <f>F20*(1+EIA_AEO_OilForecast_2026!G$16)</f>
        <v>4.5175307283018338</v>
      </c>
      <c r="H20" s="437">
        <f>G20*(1+EIA_AEO_OilForecast_2026!H$16)</f>
        <v>4.6378617597841032</v>
      </c>
      <c r="I20" s="437">
        <f>H20*(1+EIA_AEO_OilForecast_2026!I$16)</f>
        <v>4.5795060775692544</v>
      </c>
      <c r="J20" s="437">
        <f>I20*(1+EIA_AEO_OilForecast_2026!J$16)</f>
        <v>4.6276194737695953</v>
      </c>
      <c r="K20" s="437">
        <f>J20*(1+EIA_AEO_OilForecast_2026!K$16)</f>
        <v>4.7263361315925527</v>
      </c>
      <c r="L20" s="437">
        <f>K20*(1+EIA_AEO_OilForecast_2026!L$16)</f>
        <v>4.8177670182768315</v>
      </c>
      <c r="M20" s="437">
        <f>L20*(1+EIA_AEO_OilForecast_2026!M$16)</f>
        <v>4.8587061064634636</v>
      </c>
      <c r="N20" s="437">
        <f>M20*(1+EIA_AEO_OilForecast_2026!N$16)</f>
        <v>4.9251010932752619</v>
      </c>
      <c r="O20" s="437">
        <f>N20*(1+EIA_AEO_OilForecast_2026!O$16)</f>
        <v>4.9955639499801707</v>
      </c>
      <c r="P20" s="437">
        <f>O20*(1+EIA_AEO_OilForecast_2026!P$16)</f>
        <v>5.0558757566214281</v>
      </c>
      <c r="Q20" s="437">
        <f>P20*(1+EIA_AEO_OilForecast_2026!Q$16)</f>
        <v>5.0884972741221253</v>
      </c>
      <c r="R20" s="437">
        <f>Q20*(1+EIA_AEO_OilForecast_2026!R$16)</f>
        <v>5.1369415697976191</v>
      </c>
      <c r="S20" s="437">
        <f>R20*(1+EIA_AEO_OilForecast_2026!S$16)</f>
        <v>5.2024568882026969</v>
      </c>
      <c r="T20" s="437">
        <f>S20*(1+EIA_AEO_OilForecast_2026!T$16)</f>
        <v>5.2290675163135854</v>
      </c>
      <c r="U20" s="437">
        <f>T20*(1+EIA_AEO_OilForecast_2026!U$16)</f>
        <v>5.2909442937184119</v>
      </c>
      <c r="V20" s="437">
        <f>U20*(1+EIA_AEO_OilForecast_2026!V$16)</f>
        <v>5.3588449942203145</v>
      </c>
      <c r="W20" s="437">
        <f>V20*(1+EIA_AEO_OilForecast_2026!W$16)</f>
        <v>5.5080207594390886</v>
      </c>
      <c r="X20" s="437">
        <f>W20*(1+EIA_AEO_OilForecast_2026!X$16)</f>
        <v>5.5941884499514138</v>
      </c>
      <c r="Y20" s="437">
        <f>X20*(1+EIA_AEO_OilForecast_2026!Y$16)</f>
        <v>5.6789977147879735</v>
      </c>
      <c r="Z20" s="437">
        <f>Y20*(1+EIA_AEO_OilForecast_2026!Z$16)</f>
        <v>5.7703329497298643</v>
      </c>
      <c r="AA20" s="437">
        <f>Z20*(1+EIA_AEO_OilForecast_2026!AA$16)</f>
        <v>5.8417401448207098</v>
      </c>
      <c r="AB20" s="437">
        <f>AA20*(1+EIA_AEO_OilForecast_2026!AB$16)</f>
        <v>5.9541364262539265</v>
      </c>
    </row>
    <row r="21" spans="1:28">
      <c r="A21" s="437" t="s">
        <v>469</v>
      </c>
      <c r="B21" s="437">
        <v>7.36</v>
      </c>
      <c r="C21" s="437">
        <v>7.36</v>
      </c>
      <c r="D21" s="437">
        <f>C21*(1+EIA_AEO_OilForecast_2026!D$16)</f>
        <v>5.6359253891481522</v>
      </c>
      <c r="E21" s="437">
        <f>D21*(1+EIA_AEO_OilForecast_2026!E$16)</f>
        <v>6.413254462458351</v>
      </c>
      <c r="F21" s="437">
        <f>E21*(1+EIA_AEO_OilForecast_2026!F$16)</f>
        <v>6.8724965018497963</v>
      </c>
      <c r="G21" s="437">
        <f>F21*(1+EIA_AEO_OilForecast_2026!G$16)</f>
        <v>7.1657383966167014</v>
      </c>
      <c r="H21" s="437">
        <f>G21*(1+EIA_AEO_OilForecast_2026!H$16)</f>
        <v>7.35660830862306</v>
      </c>
      <c r="I21" s="437">
        <f>H21*(1+EIA_AEO_OilForecast_2026!I$16)</f>
        <v>7.2640441230408861</v>
      </c>
      <c r="J21" s="437">
        <f>I21*(1+EIA_AEO_OilForecast_2026!J$16)</f>
        <v>7.3403619239103923</v>
      </c>
      <c r="K21" s="437">
        <f>J21*(1+EIA_AEO_OilForecast_2026!K$16)</f>
        <v>7.4969469673537033</v>
      </c>
      <c r="L21" s="437">
        <f>K21*(1+EIA_AEO_OilForecast_2026!L$16)</f>
        <v>7.6419752703701453</v>
      </c>
      <c r="M21" s="437">
        <f>L21*(1+EIA_AEO_OilForecast_2026!M$16)</f>
        <v>7.7069131343903203</v>
      </c>
      <c r="N21" s="437">
        <f>M21*(1+EIA_AEO_OilForecast_2026!N$16)</f>
        <v>7.8122293203676563</v>
      </c>
      <c r="O21" s="437">
        <f>N21*(1+EIA_AEO_OilForecast_2026!O$16)</f>
        <v>7.9239979896237189</v>
      </c>
      <c r="P21" s="437">
        <f>O21*(1+EIA_AEO_OilForecast_2026!P$16)</f>
        <v>8.0196649932615749</v>
      </c>
      <c r="Q21" s="437">
        <f>P21*(1+EIA_AEO_OilForecast_2026!Q$16)</f>
        <v>8.0714094692971639</v>
      </c>
      <c r="R21" s="437">
        <f>Q21*(1+EIA_AEO_OilForecast_2026!R$16)</f>
        <v>8.1482521451962224</v>
      </c>
      <c r="S21" s="437">
        <f>R21*(1+EIA_AEO_OilForecast_2026!S$16)</f>
        <v>8.252172995080139</v>
      </c>
      <c r="T21" s="437">
        <f>S21*(1+EIA_AEO_OilForecast_2026!T$16)</f>
        <v>8.2943829569112033</v>
      </c>
      <c r="U21" s="437">
        <f>T21*(1+EIA_AEO_OilForecast_2026!U$16)</f>
        <v>8.3925323279671353</v>
      </c>
      <c r="V21" s="437">
        <f>U21*(1+EIA_AEO_OilForecast_2026!V$16)</f>
        <v>8.5002368873839451</v>
      </c>
      <c r="W21" s="437">
        <f>V21*(1+EIA_AEO_OilForecast_2026!W$16)</f>
        <v>8.7368605149723457</v>
      </c>
      <c r="X21" s="437">
        <f>W21*(1+EIA_AEO_OilForecast_2026!X$16)</f>
        <v>8.8735402999229311</v>
      </c>
      <c r="Y21" s="437">
        <f>X21*(1+EIA_AEO_OilForecast_2026!Y$16)</f>
        <v>9.008065340698165</v>
      </c>
      <c r="Z21" s="437">
        <f>Y21*(1+EIA_AEO_OilForecast_2026!Z$16)</f>
        <v>9.1529419202611653</v>
      </c>
      <c r="AA21" s="437">
        <f>Z21*(1+EIA_AEO_OilForecast_2026!AA$16)</f>
        <v>9.2662085055776799</v>
      </c>
      <c r="AB21" s="437">
        <f>AA21*(1+EIA_AEO_OilForecast_2026!AB$16)</f>
        <v>9.4444922623338172</v>
      </c>
    </row>
    <row r="22" spans="1:28">
      <c r="A22" s="437" t="s">
        <v>470</v>
      </c>
      <c r="B22" s="437">
        <v>4.93</v>
      </c>
      <c r="C22" s="437">
        <v>4.93</v>
      </c>
      <c r="D22" s="437">
        <f>C22*(1+EIA_AEO_OilForecast_2026!D$16)</f>
        <v>3.7751511098505959</v>
      </c>
      <c r="E22" s="437">
        <f>D22*(1+EIA_AEO_OilForecast_2026!E$16)</f>
        <v>4.2958348505325628</v>
      </c>
      <c r="F22" s="437">
        <f>E22*(1+EIA_AEO_OilForecast_2026!F$16)</f>
        <v>4.6034521405053654</v>
      </c>
      <c r="G22" s="437">
        <f>F22*(1+EIA_AEO_OilForecast_2026!G$16)</f>
        <v>4.7998763988206976</v>
      </c>
      <c r="H22" s="437">
        <f>G22*(1+EIA_AEO_OilForecast_2026!H$16)</f>
        <v>4.9277281197706087</v>
      </c>
      <c r="I22" s="437">
        <f>H22*(1+EIA_AEO_OilForecast_2026!I$16)</f>
        <v>4.8657252074173316</v>
      </c>
      <c r="J22" s="437">
        <f>I22*(1+EIA_AEO_OilForecast_2026!J$16)</f>
        <v>4.9168456908801934</v>
      </c>
      <c r="K22" s="437">
        <f>J22*(1+EIA_AEO_OilForecast_2026!K$16)</f>
        <v>5.0217321398170851</v>
      </c>
      <c r="L22" s="437">
        <f>K22*(1+EIA_AEO_OilForecast_2026!L$16)</f>
        <v>5.1188774569191313</v>
      </c>
      <c r="M22" s="437">
        <f>L22*(1+EIA_AEO_OilForecast_2026!M$16)</f>
        <v>5.1623752381174279</v>
      </c>
      <c r="N22" s="437">
        <f>M22*(1+EIA_AEO_OilForecast_2026!N$16)</f>
        <v>5.2329199116049638</v>
      </c>
      <c r="O22" s="437">
        <f>N22*(1+EIA_AEO_OilForecast_2026!O$16)</f>
        <v>5.3077866968539293</v>
      </c>
      <c r="P22" s="437">
        <f>O22*(1+EIA_AEO_OilForecast_2026!P$16)</f>
        <v>5.3718679914102649</v>
      </c>
      <c r="Q22" s="437">
        <f>P22*(1+EIA_AEO_OilForecast_2026!Q$16)</f>
        <v>5.4065283537547559</v>
      </c>
      <c r="R22" s="437">
        <f>Q22*(1+EIA_AEO_OilForecast_2026!R$16)</f>
        <v>5.4580004179099681</v>
      </c>
      <c r="S22" s="437">
        <f>R22*(1+EIA_AEO_OilForecast_2026!S$16)</f>
        <v>5.5276104437153641</v>
      </c>
      <c r="T22" s="437">
        <f>S22*(1+EIA_AEO_OilForecast_2026!T$16)</f>
        <v>5.5558842360831839</v>
      </c>
      <c r="U22" s="437">
        <f>T22*(1+EIA_AEO_OilForecast_2026!U$16)</f>
        <v>5.6216283120758117</v>
      </c>
      <c r="V22" s="437">
        <f>U22*(1+EIA_AEO_OilForecast_2026!V$16)</f>
        <v>5.6937728063590827</v>
      </c>
      <c r="W22" s="437">
        <f>V22*(1+EIA_AEO_OilForecast_2026!W$16)</f>
        <v>5.8522720569040301</v>
      </c>
      <c r="X22" s="437">
        <f>W22*(1+EIA_AEO_OilForecast_2026!X$16)</f>
        <v>5.9438252280733757</v>
      </c>
      <c r="Y22" s="437">
        <f>X22*(1+EIA_AEO_OilForecast_2026!Y$16)</f>
        <v>6.0339350719622207</v>
      </c>
      <c r="Z22" s="437">
        <f>Y22*(1+EIA_AEO_OilForecast_2026!Z$16)</f>
        <v>6.1309787590879798</v>
      </c>
      <c r="AA22" s="437">
        <f>Z22*(1+EIA_AEO_OilForecast_2026!AA$16)</f>
        <v>6.2068489038720038</v>
      </c>
      <c r="AB22" s="437">
        <f>AA22*(1+EIA_AEO_OilForecast_2026!AB$16)</f>
        <v>6.3262699528947968</v>
      </c>
    </row>
    <row r="23" spans="1:28">
      <c r="A23" s="437" t="s">
        <v>472</v>
      </c>
      <c r="B23" s="437">
        <v>5.0599999999999996</v>
      </c>
      <c r="C23" s="437">
        <v>5.0599999999999996</v>
      </c>
      <c r="D23" s="437">
        <f>C23*(1+EIA_AEO_OilForecast_2026!D$16)</f>
        <v>3.874698705039354</v>
      </c>
      <c r="E23" s="437">
        <f>D23*(1+EIA_AEO_OilForecast_2026!E$16)</f>
        <v>4.4091124429401152</v>
      </c>
      <c r="F23" s="437">
        <f>E23*(1+EIA_AEO_OilForecast_2026!F$16)</f>
        <v>4.7248413450217344</v>
      </c>
      <c r="G23" s="437">
        <f>F23*(1+EIA_AEO_OilForecast_2026!G$16)</f>
        <v>4.9264451476739817</v>
      </c>
      <c r="H23" s="437">
        <f>G23*(1+EIA_AEO_OilForecast_2026!H$16)</f>
        <v>5.0576682121783536</v>
      </c>
      <c r="I23" s="437">
        <f>H23*(1+EIA_AEO_OilForecast_2026!I$16)</f>
        <v>4.994030334590609</v>
      </c>
      <c r="J23" s="437">
        <f>I23*(1+EIA_AEO_OilForecast_2026!J$16)</f>
        <v>5.0464988226883944</v>
      </c>
      <c r="K23" s="437">
        <f>J23*(1+EIA_AEO_OilForecast_2026!K$16)</f>
        <v>5.1541510400556705</v>
      </c>
      <c r="L23" s="437">
        <f>K23*(1+EIA_AEO_OilForecast_2026!L$16)</f>
        <v>5.2538579983794742</v>
      </c>
      <c r="M23" s="437">
        <f>L23*(1+EIA_AEO_OilForecast_2026!M$16)</f>
        <v>5.2985027798933446</v>
      </c>
      <c r="N23" s="437">
        <f>M23*(1+EIA_AEO_OilForecast_2026!N$16)</f>
        <v>5.3709076577527632</v>
      </c>
      <c r="O23" s="437">
        <f>N23*(1+EIA_AEO_OilForecast_2026!O$16)</f>
        <v>5.4477486178663064</v>
      </c>
      <c r="P23" s="437">
        <f>O23*(1+EIA_AEO_OilForecast_2026!P$16)</f>
        <v>5.513519682867333</v>
      </c>
      <c r="Q23" s="437">
        <f>P23*(1+EIA_AEO_OilForecast_2026!Q$16)</f>
        <v>5.5490940101418005</v>
      </c>
      <c r="R23" s="437">
        <f>Q23*(1+EIA_AEO_OilForecast_2026!R$16)</f>
        <v>5.6019233498224041</v>
      </c>
      <c r="S23" s="437">
        <f>R23*(1+EIA_AEO_OilForecast_2026!S$16)</f>
        <v>5.6733689341175975</v>
      </c>
      <c r="T23" s="437">
        <f>S23*(1+EIA_AEO_OilForecast_2026!T$16)</f>
        <v>5.7023882828764547</v>
      </c>
      <c r="U23" s="437">
        <f>T23*(1+EIA_AEO_OilForecast_2026!U$16)</f>
        <v>5.7698659754774075</v>
      </c>
      <c r="V23" s="437">
        <f>U23*(1+EIA_AEO_OilForecast_2026!V$16)</f>
        <v>5.8439128600764647</v>
      </c>
      <c r="W23" s="437">
        <f>V23*(1+EIA_AEO_OilForecast_2026!W$16)</f>
        <v>6.0065916040434901</v>
      </c>
      <c r="X23" s="437">
        <f>W23*(1+EIA_AEO_OilForecast_2026!X$16)</f>
        <v>6.100558956197017</v>
      </c>
      <c r="Y23" s="437">
        <f>X23*(1+EIA_AEO_OilForecast_2026!Y$16)</f>
        <v>6.1930449217299897</v>
      </c>
      <c r="Z23" s="437">
        <f>Y23*(1+EIA_AEO_OilForecast_2026!Z$16)</f>
        <v>6.2926475701795521</v>
      </c>
      <c r="AA23" s="437">
        <f>Z23*(1+EIA_AEO_OilForecast_2026!AA$16)</f>
        <v>6.3705183475846558</v>
      </c>
      <c r="AB23" s="437">
        <f>AA23*(1+EIA_AEO_OilForecast_2026!AB$16)</f>
        <v>6.4930884303544998</v>
      </c>
    </row>
    <row r="24" spans="1:28">
      <c r="A24" s="437" t="s">
        <v>474</v>
      </c>
      <c r="B24" s="437">
        <v>3.8</v>
      </c>
      <c r="C24" s="437">
        <v>3.8</v>
      </c>
      <c r="D24" s="437">
        <f>C24*(1+EIA_AEO_OilForecast_2026!D$16)</f>
        <v>2.9098527824406215</v>
      </c>
      <c r="E24" s="437">
        <f>D24*(1+EIA_AEO_OilForecast_2026!E$16)</f>
        <v>3.3111911626823001</v>
      </c>
      <c r="F24" s="437">
        <f>E24*(1+EIA_AEO_OilForecast_2026!F$16)</f>
        <v>3.5482998243246224</v>
      </c>
      <c r="G24" s="437">
        <f>F24*(1+EIA_AEO_OilForecast_2026!G$16)</f>
        <v>3.6997018895575353</v>
      </c>
      <c r="H24" s="437">
        <f>G24*(1+EIA_AEO_OilForecast_2026!H$16)</f>
        <v>3.7982488549956011</v>
      </c>
      <c r="I24" s="437">
        <f>H24*(1+EIA_AEO_OilForecast_2026!I$16)</f>
        <v>3.750457563526544</v>
      </c>
      <c r="J24" s="437">
        <f>I24*(1+EIA_AEO_OilForecast_2026!J$16)</f>
        <v>3.7898607759319956</v>
      </c>
      <c r="K24" s="437">
        <f>J24*(1+EIA_AEO_OilForecast_2026!K$16)</f>
        <v>3.8707063146663137</v>
      </c>
      <c r="L24" s="437">
        <f>K24*(1+EIA_AEO_OilForecast_2026!L$16)</f>
        <v>3.9455850580715417</v>
      </c>
      <c r="M24" s="437">
        <f>L24*(1+EIA_AEO_OilForecast_2026!M$16)</f>
        <v>3.9791127596036975</v>
      </c>
      <c r="N24" s="437">
        <f>M24*(1+EIA_AEO_OilForecast_2026!N$16)</f>
        <v>4.0334879643202566</v>
      </c>
      <c r="O24" s="437">
        <f>N24*(1+EIA_AEO_OilForecast_2026!O$16)</f>
        <v>4.0911946142078977</v>
      </c>
      <c r="P24" s="437">
        <f>O24*(1+EIA_AEO_OilForecast_2026!P$16)</f>
        <v>4.1405879041296165</v>
      </c>
      <c r="Q24" s="437">
        <f>P24*(1+EIA_AEO_OilForecast_2026!Q$16)</f>
        <v>4.167303802082774</v>
      </c>
      <c r="R24" s="437">
        <f>Q24*(1+EIA_AEO_OilForecast_2026!R$16)</f>
        <v>4.2069780097480489</v>
      </c>
      <c r="S24" s="437">
        <f>R24*(1+EIA_AEO_OilForecast_2026!S$16)</f>
        <v>4.2606327963728976</v>
      </c>
      <c r="T24" s="437">
        <f>S24*(1+EIA_AEO_OilForecast_2026!T$16)</f>
        <v>4.2824259831878493</v>
      </c>
      <c r="U24" s="437">
        <f>T24*(1+EIA_AEO_OilForecast_2026!U$16)</f>
        <v>4.3331009302004224</v>
      </c>
      <c r="V24" s="437">
        <f>U24*(1+EIA_AEO_OilForecast_2026!V$16)</f>
        <v>4.3887092625080149</v>
      </c>
      <c r="W24" s="437">
        <f>V24*(1+EIA_AEO_OilForecast_2026!W$16)</f>
        <v>4.5108790702302866</v>
      </c>
      <c r="X24" s="437">
        <f>W24*(1+EIA_AEO_OilForecast_2026!X$16)</f>
        <v>4.5814474374602083</v>
      </c>
      <c r="Y24" s="437">
        <f>X24*(1+EIA_AEO_OilForecast_2026!Y$16)</f>
        <v>4.6509033009039431</v>
      </c>
      <c r="Z24" s="437">
        <f>Y24*(1+EIA_AEO_OilForecast_2026!Z$16)</f>
        <v>4.7257037088304914</v>
      </c>
      <c r="AA24" s="437">
        <f>Z24*(1+EIA_AEO_OilForecast_2026!AA$16)</f>
        <v>4.7841837392928221</v>
      </c>
      <c r="AB24" s="437">
        <f>AA24*(1+EIA_AEO_OilForecast_2026!AB$16)</f>
        <v>4.8762324180527843</v>
      </c>
    </row>
    <row r="25" spans="1:28">
      <c r="A25" s="437" t="s">
        <v>476</v>
      </c>
      <c r="B25" s="437">
        <v>6.8</v>
      </c>
      <c r="C25" s="437">
        <v>6.8</v>
      </c>
      <c r="D25" s="437">
        <f>C25*(1+EIA_AEO_OilForecast_2026!D$16)</f>
        <v>5.2071049791042707</v>
      </c>
      <c r="E25" s="437">
        <f>D25*(1+EIA_AEO_OilForecast_2026!E$16)</f>
        <v>5.9252894490104326</v>
      </c>
      <c r="F25" s="437">
        <f>E25*(1+EIA_AEO_OilForecast_2026!F$16)</f>
        <v>6.3495891593177465</v>
      </c>
      <c r="G25" s="437">
        <f>F25*(1+EIA_AEO_OilForecast_2026!G$16)</f>
        <v>6.62051917078717</v>
      </c>
      <c r="H25" s="437">
        <f>G25*(1+EIA_AEO_OilForecast_2026!H$16)</f>
        <v>6.7968663720973925</v>
      </c>
      <c r="I25" s="437">
        <f>H25*(1+EIA_AEO_OilForecast_2026!I$16)</f>
        <v>6.71134511367908</v>
      </c>
      <c r="J25" s="437">
        <f>I25*(1+EIA_AEO_OilForecast_2026!J$16)</f>
        <v>6.7818561253519931</v>
      </c>
      <c r="K25" s="437">
        <f>J25*(1+EIA_AEO_OilForecast_2026!K$16)</f>
        <v>6.9265270894028781</v>
      </c>
      <c r="L25" s="437">
        <f>K25*(1+EIA_AEO_OilForecast_2026!L$16)</f>
        <v>7.0605206302332864</v>
      </c>
      <c r="M25" s="437">
        <f>L25*(1+EIA_AEO_OilForecast_2026!M$16)</f>
        <v>7.1205175698171441</v>
      </c>
      <c r="N25" s="437">
        <f>M25*(1+EIA_AEO_OilForecast_2026!N$16)</f>
        <v>7.2178205677309872</v>
      </c>
      <c r="O25" s="437">
        <f>N25*(1+EIA_AEO_OilForecast_2026!O$16)</f>
        <v>7.3210850991088705</v>
      </c>
      <c r="P25" s="437">
        <f>O25*(1+EIA_AEO_OilForecast_2026!P$16)</f>
        <v>7.4094730916003684</v>
      </c>
      <c r="Q25" s="437">
        <f>P25*(1+EIA_AEO_OilForecast_2026!Q$16)</f>
        <v>7.4572804879375978</v>
      </c>
      <c r="R25" s="437">
        <f>Q25*(1+EIA_AEO_OilForecast_2026!R$16)</f>
        <v>7.5282764384965111</v>
      </c>
      <c r="S25" s="437">
        <f>R25*(1+EIA_AEO_OilForecast_2026!S$16)</f>
        <v>7.6242902671936088</v>
      </c>
      <c r="T25" s="437">
        <f>S25*(1+EIA_AEO_OilForecast_2026!T$16)</f>
        <v>7.6632886014940498</v>
      </c>
      <c r="U25" s="437">
        <f>T25*(1+EIA_AEO_OilForecast_2026!U$16)</f>
        <v>7.7539700856218126</v>
      </c>
      <c r="V25" s="437">
        <f>U25*(1+EIA_AEO_OilForecast_2026!V$16)</f>
        <v>7.8534797329090829</v>
      </c>
      <c r="W25" s="437">
        <f>V25*(1+EIA_AEO_OilForecast_2026!W$16)</f>
        <v>8.0720993888331485</v>
      </c>
      <c r="X25" s="437">
        <f>W25*(1+EIA_AEO_OilForecast_2026!X$16)</f>
        <v>8.1983796249287977</v>
      </c>
      <c r="Y25" s="437">
        <f>X25*(1+EIA_AEO_OilForecast_2026!Y$16)</f>
        <v>8.3226690647754804</v>
      </c>
      <c r="Z25" s="437">
        <f>Y25*(1+EIA_AEO_OilForecast_2026!Z$16)</f>
        <v>8.4565224263282524</v>
      </c>
      <c r="AA25" s="437">
        <f>Z25*(1+EIA_AEO_OilForecast_2026!AA$16)</f>
        <v>8.5611709018924227</v>
      </c>
      <c r="AB25" s="437">
        <f>AA25*(1+EIA_AEO_OilForecast_2026!AB$16)</f>
        <v>8.7258895901997224</v>
      </c>
    </row>
    <row r="26" spans="1:28">
      <c r="A26" s="437" t="s">
        <v>479</v>
      </c>
      <c r="B26" s="437">
        <v>5.04</v>
      </c>
      <c r="C26" s="437">
        <v>5.04</v>
      </c>
      <c r="D26" s="437">
        <f>C26*(1+EIA_AEO_OilForecast_2026!D$16)</f>
        <v>3.8593836903949299</v>
      </c>
      <c r="E26" s="437">
        <f>D26*(1+EIA_AEO_OilForecast_2026!E$16)</f>
        <v>4.3916851210312613</v>
      </c>
      <c r="F26" s="437">
        <f>E26*(1+EIA_AEO_OilForecast_2026!F$16)</f>
        <v>4.7061660827884468</v>
      </c>
      <c r="G26" s="437">
        <f>F26*(1+EIA_AEO_OilForecast_2026!G$16)</f>
        <v>4.9069730324657836</v>
      </c>
      <c r="H26" s="437">
        <f>G26*(1+EIA_AEO_OilForecast_2026!H$16)</f>
        <v>5.0376774287310075</v>
      </c>
      <c r="I26" s="437">
        <f>H26*(1+EIA_AEO_OilForecast_2026!I$16)</f>
        <v>4.974291084256258</v>
      </c>
      <c r="J26" s="437">
        <f>I26*(1+EIA_AEO_OilForecast_2026!J$16)</f>
        <v>5.0265521870255938</v>
      </c>
      <c r="K26" s="437">
        <f>J26*(1+EIA_AEO_OilForecast_2026!K$16)</f>
        <v>5.1337789015574264</v>
      </c>
      <c r="L26" s="437">
        <f>K26*(1+EIA_AEO_OilForecast_2026!L$16)</f>
        <v>5.2330917612317291</v>
      </c>
      <c r="M26" s="437">
        <f>L26*(1+EIA_AEO_OilForecast_2026!M$16)</f>
        <v>5.2775600811585885</v>
      </c>
      <c r="N26" s="437">
        <f>M26*(1+EIA_AEO_OilForecast_2026!N$16)</f>
        <v>5.3496787737300249</v>
      </c>
      <c r="O26" s="437">
        <f>N26*(1+EIA_AEO_OilForecast_2026!O$16)</f>
        <v>5.4262160146336331</v>
      </c>
      <c r="P26" s="437">
        <f>O26*(1+EIA_AEO_OilForecast_2026!P$16)</f>
        <v>5.4917271149508604</v>
      </c>
      <c r="Q26" s="437">
        <f>P26*(1+EIA_AEO_OilForecast_2026!Q$16)</f>
        <v>5.5271608322361008</v>
      </c>
      <c r="R26" s="437">
        <f>Q26*(1+EIA_AEO_OilForecast_2026!R$16)</f>
        <v>5.5797813602974129</v>
      </c>
      <c r="S26" s="437">
        <f>R26*(1+EIA_AEO_OilForecast_2026!S$16)</f>
        <v>5.6509445509787906</v>
      </c>
      <c r="T26" s="437">
        <f>S26*(1+EIA_AEO_OilForecast_2026!T$16)</f>
        <v>5.6798491987544111</v>
      </c>
      <c r="U26" s="437">
        <f>T26*(1+EIA_AEO_OilForecast_2026!U$16)</f>
        <v>5.7470601811079289</v>
      </c>
      <c r="V26" s="437">
        <f>U26*(1+EIA_AEO_OilForecast_2026!V$16)</f>
        <v>5.8208143902737879</v>
      </c>
      <c r="W26" s="437">
        <f>V26*(1+EIA_AEO_OilForecast_2026!W$16)</f>
        <v>5.982850135252801</v>
      </c>
      <c r="X26" s="437">
        <f>W26*(1+EIA_AEO_OilForecast_2026!X$16)</f>
        <v>6.0764460749472233</v>
      </c>
      <c r="Y26" s="437">
        <f>X26*(1+EIA_AEO_OilForecast_2026!Y$16)</f>
        <v>6.1685664833041765</v>
      </c>
      <c r="Z26" s="437">
        <f>Y26*(1+EIA_AEO_OilForecast_2026!Z$16)</f>
        <v>6.2677754453962304</v>
      </c>
      <c r="AA26" s="437">
        <f>Z26*(1+EIA_AEO_OilForecast_2026!AA$16)</f>
        <v>6.3453384331673215</v>
      </c>
      <c r="AB26" s="437">
        <f>AA26*(1+EIA_AEO_OilForecast_2026!AB$16)</f>
        <v>6.4674240492068495</v>
      </c>
    </row>
    <row r="27" spans="1:28">
      <c r="A27" s="437" t="s">
        <v>481</v>
      </c>
      <c r="B27" s="437">
        <v>5.85</v>
      </c>
      <c r="C27" s="437">
        <v>5.85</v>
      </c>
      <c r="D27" s="437">
        <f>C27*(1+EIA_AEO_OilForecast_2026!D$16)</f>
        <v>4.4796417834941149</v>
      </c>
      <c r="E27" s="437">
        <f>D27*(1+EIA_AEO_OilForecast_2026!E$16)</f>
        <v>5.0974916583398571</v>
      </c>
      <c r="F27" s="437">
        <f>E27*(1+EIA_AEO_OilForecast_2026!F$16)</f>
        <v>5.4625142032365908</v>
      </c>
      <c r="G27" s="437">
        <f>F27*(1+EIA_AEO_OilForecast_2026!G$16)</f>
        <v>5.6955936983977855</v>
      </c>
      <c r="H27" s="437">
        <f>G27*(1+EIA_AEO_OilForecast_2026!H$16)</f>
        <v>5.8473041583484919</v>
      </c>
      <c r="I27" s="437">
        <f>H27*(1+EIA_AEO_OilForecast_2026!I$16)</f>
        <v>5.7737307227974437</v>
      </c>
      <c r="J27" s="437">
        <f>I27*(1+EIA_AEO_OilForecast_2026!J$16)</f>
        <v>5.8343909313689943</v>
      </c>
      <c r="K27" s="437">
        <f>J27*(1+EIA_AEO_OilForecast_2026!K$16)</f>
        <v>5.9588505107363003</v>
      </c>
      <c r="L27" s="437">
        <f>K27*(1+EIA_AEO_OilForecast_2026!L$16)</f>
        <v>6.0741243657154014</v>
      </c>
      <c r="M27" s="437">
        <f>L27*(1+EIA_AEO_OilForecast_2026!M$16)</f>
        <v>6.1257393799162205</v>
      </c>
      <c r="N27" s="437">
        <f>M27*(1+EIA_AEO_OilForecast_2026!N$16)</f>
        <v>6.2094485766509235</v>
      </c>
      <c r="O27" s="437">
        <f>N27*(1+EIA_AEO_OilForecast_2026!O$16)</f>
        <v>6.2982864455568972</v>
      </c>
      <c r="P27" s="437">
        <f>O27*(1+EIA_AEO_OilForecast_2026!P$16)</f>
        <v>6.3743261155679649</v>
      </c>
      <c r="Q27" s="437">
        <f>P27*(1+EIA_AEO_OilForecast_2026!Q$16)</f>
        <v>6.4154545374169043</v>
      </c>
      <c r="R27" s="437">
        <f>Q27*(1+EIA_AEO_OilForecast_2026!R$16)</f>
        <v>6.4765319360594988</v>
      </c>
      <c r="S27" s="437">
        <f>R27*(1+EIA_AEO_OilForecast_2026!S$16)</f>
        <v>6.559132068100384</v>
      </c>
      <c r="T27" s="437">
        <f>S27*(1+EIA_AEO_OilForecast_2026!T$16)</f>
        <v>6.5926821056970866</v>
      </c>
      <c r="U27" s="437">
        <f>T27*(1+EIA_AEO_OilForecast_2026!U$16)</f>
        <v>6.6706948530717058</v>
      </c>
      <c r="V27" s="437">
        <f>U27*(1+EIA_AEO_OilForecast_2026!V$16)</f>
        <v>6.756302417282078</v>
      </c>
      <c r="W27" s="437">
        <f>V27*(1+EIA_AEO_OilForecast_2026!W$16)</f>
        <v>6.9443796212755755</v>
      </c>
      <c r="X27" s="437">
        <f>W27*(1+EIA_AEO_OilForecast_2026!X$16)</f>
        <v>7.0530177655637436</v>
      </c>
      <c r="Y27" s="437">
        <f>X27*(1+EIA_AEO_OilForecast_2026!Y$16)</f>
        <v>7.1599432395494933</v>
      </c>
      <c r="Z27" s="437">
        <f>Y27*(1+EIA_AEO_OilForecast_2026!Z$16)</f>
        <v>7.2750964991206279</v>
      </c>
      <c r="AA27" s="437">
        <f>Z27*(1+EIA_AEO_OilForecast_2026!AA$16)</f>
        <v>7.3651249670692156</v>
      </c>
      <c r="AB27" s="437">
        <f>AA27*(1+EIA_AEO_OilForecast_2026!AB$16)</f>
        <v>7.5068314856865257</v>
      </c>
    </row>
    <row r="28" spans="1:28">
      <c r="A28" s="437" t="s">
        <v>482</v>
      </c>
      <c r="B28" s="437">
        <v>4.5</v>
      </c>
      <c r="C28" s="437">
        <v>4.5</v>
      </c>
      <c r="D28" s="437">
        <f>C28*(1+EIA_AEO_OilForecast_2026!D$16)</f>
        <v>3.4458782949954729</v>
      </c>
      <c r="E28" s="437">
        <f>D28*(1+EIA_AEO_OilForecast_2026!E$16)</f>
        <v>3.9211474294921977</v>
      </c>
      <c r="F28" s="437">
        <f>E28*(1+EIA_AEO_OilForecast_2026!F$16)</f>
        <v>4.2019340024896845</v>
      </c>
      <c r="G28" s="437">
        <f>F28*(1+EIA_AEO_OilForecast_2026!G$16)</f>
        <v>4.3812259218444503</v>
      </c>
      <c r="H28" s="437">
        <f>G28*(1+EIA_AEO_OilForecast_2026!H$16)</f>
        <v>4.4979262756526861</v>
      </c>
      <c r="I28" s="437">
        <f>H28*(1+EIA_AEO_OilForecast_2026!I$16)</f>
        <v>4.4413313252288029</v>
      </c>
      <c r="J28" s="437">
        <f>I28*(1+EIA_AEO_OilForecast_2026!J$16)</f>
        <v>4.4879930241299952</v>
      </c>
      <c r="K28" s="437">
        <f>J28*(1+EIA_AEO_OilForecast_2026!K$16)</f>
        <v>4.5837311621048462</v>
      </c>
      <c r="L28" s="437">
        <f>K28*(1+EIA_AEO_OilForecast_2026!L$16)</f>
        <v>4.6724033582426161</v>
      </c>
      <c r="M28" s="437">
        <f>L28*(1+EIA_AEO_OilForecast_2026!M$16)</f>
        <v>4.7121072153201693</v>
      </c>
      <c r="N28" s="437">
        <f>M28*(1+EIA_AEO_OilForecast_2026!N$16)</f>
        <v>4.7764989051160951</v>
      </c>
      <c r="O28" s="437">
        <f>N28*(1+EIA_AEO_OilForecast_2026!O$16)</f>
        <v>4.8448357273514588</v>
      </c>
      <c r="P28" s="437">
        <f>O28*(1+EIA_AEO_OilForecast_2026!P$16)</f>
        <v>4.9033277812061264</v>
      </c>
      <c r="Q28" s="437">
        <f>P28*(1+EIA_AEO_OilForecast_2026!Q$16)</f>
        <v>4.9349650287822335</v>
      </c>
      <c r="R28" s="437">
        <f>Q28*(1+EIA_AEO_OilForecast_2026!R$16)</f>
        <v>4.981947643122691</v>
      </c>
      <c r="S28" s="437">
        <f>R28*(1+EIA_AEO_OilForecast_2026!S$16)</f>
        <v>5.0454862062310646</v>
      </c>
      <c r="T28" s="437">
        <f>S28*(1+EIA_AEO_OilForecast_2026!T$16)</f>
        <v>5.0712939274592976</v>
      </c>
      <c r="U28" s="437">
        <f>T28*(1+EIA_AEO_OilForecast_2026!U$16)</f>
        <v>5.1313037331320821</v>
      </c>
      <c r="V28" s="437">
        <f>U28*(1+EIA_AEO_OilForecast_2026!V$16)</f>
        <v>5.1971557056015989</v>
      </c>
      <c r="W28" s="437">
        <f>V28*(1+EIA_AEO_OilForecast_2026!W$16)</f>
        <v>5.3418304779042893</v>
      </c>
      <c r="X28" s="437">
        <f>W28*(1+EIA_AEO_OilForecast_2026!X$16)</f>
        <v>5.4253982812028809</v>
      </c>
      <c r="Y28" s="437">
        <f>X28*(1+EIA_AEO_OilForecast_2026!Y$16)</f>
        <v>5.5076486458073033</v>
      </c>
      <c r="Z28" s="437">
        <f>Y28*(1+EIA_AEO_OilForecast_2026!Z$16)</f>
        <v>5.5962280762466374</v>
      </c>
      <c r="AA28" s="437">
        <f>Z28*(1+EIA_AEO_OilForecast_2026!AA$16)</f>
        <v>5.6654807438993977</v>
      </c>
      <c r="AB28" s="437">
        <f>AA28*(1+EIA_AEO_OilForecast_2026!AB$16)</f>
        <v>5.774485758220405</v>
      </c>
    </row>
    <row r="29" spans="1:28">
      <c r="A29" s="437" t="s">
        <v>484</v>
      </c>
      <c r="B29" s="437">
        <v>4.5</v>
      </c>
      <c r="C29" s="437">
        <v>4.5</v>
      </c>
      <c r="D29" s="437">
        <f>C29*(1+EIA_AEO_OilForecast_2026!D$16)</f>
        <v>3.4458782949954729</v>
      </c>
      <c r="E29" s="437">
        <f>D29*(1+EIA_AEO_OilForecast_2026!E$16)</f>
        <v>3.9211474294921977</v>
      </c>
      <c r="F29" s="437">
        <f>E29*(1+EIA_AEO_OilForecast_2026!F$16)</f>
        <v>4.2019340024896845</v>
      </c>
      <c r="G29" s="437">
        <f>F29*(1+EIA_AEO_OilForecast_2026!G$16)</f>
        <v>4.3812259218444503</v>
      </c>
      <c r="H29" s="437">
        <f>G29*(1+EIA_AEO_OilForecast_2026!H$16)</f>
        <v>4.4979262756526861</v>
      </c>
      <c r="I29" s="437">
        <f>H29*(1+EIA_AEO_OilForecast_2026!I$16)</f>
        <v>4.4413313252288029</v>
      </c>
      <c r="J29" s="437">
        <f>I29*(1+EIA_AEO_OilForecast_2026!J$16)</f>
        <v>4.4879930241299952</v>
      </c>
      <c r="K29" s="437">
        <f>J29*(1+EIA_AEO_OilForecast_2026!K$16)</f>
        <v>4.5837311621048462</v>
      </c>
      <c r="L29" s="437">
        <f>K29*(1+EIA_AEO_OilForecast_2026!L$16)</f>
        <v>4.6724033582426161</v>
      </c>
      <c r="M29" s="437">
        <f>L29*(1+EIA_AEO_OilForecast_2026!M$16)</f>
        <v>4.7121072153201693</v>
      </c>
      <c r="N29" s="437">
        <f>M29*(1+EIA_AEO_OilForecast_2026!N$16)</f>
        <v>4.7764989051160951</v>
      </c>
      <c r="O29" s="437">
        <f>N29*(1+EIA_AEO_OilForecast_2026!O$16)</f>
        <v>4.8448357273514588</v>
      </c>
      <c r="P29" s="437">
        <f>O29*(1+EIA_AEO_OilForecast_2026!P$16)</f>
        <v>4.9033277812061264</v>
      </c>
      <c r="Q29" s="437">
        <f>P29*(1+EIA_AEO_OilForecast_2026!Q$16)</f>
        <v>4.9349650287822335</v>
      </c>
      <c r="R29" s="437">
        <f>Q29*(1+EIA_AEO_OilForecast_2026!R$16)</f>
        <v>4.981947643122691</v>
      </c>
      <c r="S29" s="437">
        <f>R29*(1+EIA_AEO_OilForecast_2026!S$16)</f>
        <v>5.0454862062310646</v>
      </c>
      <c r="T29" s="437">
        <f>S29*(1+EIA_AEO_OilForecast_2026!T$16)</f>
        <v>5.0712939274592976</v>
      </c>
      <c r="U29" s="437">
        <f>T29*(1+EIA_AEO_OilForecast_2026!U$16)</f>
        <v>5.1313037331320821</v>
      </c>
      <c r="V29" s="437">
        <f>U29*(1+EIA_AEO_OilForecast_2026!V$16)</f>
        <v>5.1971557056015989</v>
      </c>
      <c r="W29" s="437">
        <f>V29*(1+EIA_AEO_OilForecast_2026!W$16)</f>
        <v>5.3418304779042893</v>
      </c>
      <c r="X29" s="437">
        <f>W29*(1+EIA_AEO_OilForecast_2026!X$16)</f>
        <v>5.4253982812028809</v>
      </c>
      <c r="Y29" s="437">
        <f>X29*(1+EIA_AEO_OilForecast_2026!Y$16)</f>
        <v>5.5076486458073033</v>
      </c>
      <c r="Z29" s="437">
        <f>Y29*(1+EIA_AEO_OilForecast_2026!Z$16)</f>
        <v>5.5962280762466374</v>
      </c>
      <c r="AA29" s="437">
        <f>Z29*(1+EIA_AEO_OilForecast_2026!AA$16)</f>
        <v>5.6654807438993977</v>
      </c>
      <c r="AB29" s="437">
        <f>AA29*(1+EIA_AEO_OilForecast_2026!AB$16)</f>
        <v>5.774485758220405</v>
      </c>
    </row>
    <row r="30" spans="1:28">
      <c r="A30" s="437" t="s">
        <v>486</v>
      </c>
      <c r="B30" s="437">
        <v>4.87</v>
      </c>
      <c r="C30" s="437">
        <v>4.87</v>
      </c>
      <c r="D30" s="437">
        <f>C30*(1+EIA_AEO_OilForecast_2026!D$16)</f>
        <v>3.7292060659173232</v>
      </c>
      <c r="E30" s="437">
        <f>D30*(1+EIA_AEO_OilForecast_2026!E$16)</f>
        <v>4.2435528848060011</v>
      </c>
      <c r="F30" s="437">
        <f>E30*(1+EIA_AEO_OilForecast_2026!F$16)</f>
        <v>4.5474263538055038</v>
      </c>
      <c r="G30" s="437">
        <f>F30*(1+EIA_AEO_OilForecast_2026!G$16)</f>
        <v>4.7414600531961053</v>
      </c>
      <c r="H30" s="437">
        <f>G30*(1+EIA_AEO_OilForecast_2026!H$16)</f>
        <v>4.867755769428574</v>
      </c>
      <c r="I30" s="437">
        <f>H30*(1+EIA_AEO_OilForecast_2026!I$16)</f>
        <v>4.8065074564142822</v>
      </c>
      <c r="J30" s="437">
        <f>I30*(1+EIA_AEO_OilForecast_2026!J$16)</f>
        <v>4.857005783891795</v>
      </c>
      <c r="K30" s="437">
        <f>J30*(1+EIA_AEO_OilForecast_2026!K$16)</f>
        <v>4.9606157243223556</v>
      </c>
      <c r="L30" s="437">
        <f>K30*(1+EIA_AEO_OilForecast_2026!L$16)</f>
        <v>5.0565787454758979</v>
      </c>
      <c r="M30" s="437">
        <f>L30*(1+EIA_AEO_OilForecast_2026!M$16)</f>
        <v>5.0995471419131606</v>
      </c>
      <c r="N30" s="437">
        <f>M30*(1+EIA_AEO_OilForecast_2026!N$16)</f>
        <v>5.1692332595367514</v>
      </c>
      <c r="O30" s="437">
        <f>N30*(1+EIA_AEO_OilForecast_2026!O$16)</f>
        <v>5.2431888871559122</v>
      </c>
      <c r="P30" s="437">
        <f>O30*(1+EIA_AEO_OilForecast_2026!P$16)</f>
        <v>5.3064902876608526</v>
      </c>
      <c r="Q30" s="437">
        <f>P30*(1+EIA_AEO_OilForecast_2026!Q$16)</f>
        <v>5.3407288200376621</v>
      </c>
      <c r="R30" s="437">
        <f>Q30*(1+EIA_AEO_OilForecast_2026!R$16)</f>
        <v>5.3915744493350015</v>
      </c>
      <c r="S30" s="437">
        <f>R30*(1+EIA_AEO_OilForecast_2026!S$16)</f>
        <v>5.4603372942989523</v>
      </c>
      <c r="T30" s="437">
        <f>S30*(1+EIA_AEO_OilForecast_2026!T$16)</f>
        <v>5.4882669837170619</v>
      </c>
      <c r="U30" s="437">
        <f>T30*(1+EIA_AEO_OilForecast_2026!U$16)</f>
        <v>5.5532109289673857</v>
      </c>
      <c r="V30" s="437">
        <f>U30*(1+EIA_AEO_OilForecast_2026!V$16)</f>
        <v>5.6244773969510629</v>
      </c>
      <c r="W30" s="437">
        <f>V30*(1+EIA_AEO_OilForecast_2026!W$16)</f>
        <v>5.7810476505319741</v>
      </c>
      <c r="X30" s="437">
        <f>W30*(1+EIA_AEO_OilForecast_2026!X$16)</f>
        <v>5.8714865843240052</v>
      </c>
      <c r="Y30" s="437">
        <f>X30*(1+EIA_AEO_OilForecast_2026!Y$16)</f>
        <v>5.9604997566847917</v>
      </c>
      <c r="Z30" s="437">
        <f>Y30*(1+EIA_AEO_OilForecast_2026!Z$16)</f>
        <v>6.0563623847380263</v>
      </c>
      <c r="AA30" s="437">
        <f>Z30*(1+EIA_AEO_OilForecast_2026!AA$16)</f>
        <v>6.1313091606200132</v>
      </c>
      <c r="AB30" s="437">
        <f>AA30*(1+EIA_AEO_OilForecast_2026!AB$16)</f>
        <v>6.2492768094518594</v>
      </c>
    </row>
    <row r="31" spans="1:28">
      <c r="A31" s="437" t="s">
        <v>488</v>
      </c>
      <c r="B31" s="437">
        <v>3.94</v>
      </c>
      <c r="C31" s="437">
        <v>3.94</v>
      </c>
      <c r="D31" s="437">
        <f>C31*(1+EIA_AEO_OilForecast_2026!D$16)</f>
        <v>3.0170578849515919</v>
      </c>
      <c r="E31" s="437">
        <f>D31*(1+EIA_AEO_OilForecast_2026!E$16)</f>
        <v>3.4331824160442799</v>
      </c>
      <c r="F31" s="437">
        <f>E31*(1+EIA_AEO_OilForecast_2026!F$16)</f>
        <v>3.6790266599576351</v>
      </c>
      <c r="G31" s="437">
        <f>F31*(1+EIA_AEO_OilForecast_2026!G$16)</f>
        <v>3.8360066960149184</v>
      </c>
      <c r="H31" s="437">
        <f>G31*(1+EIA_AEO_OilForecast_2026!H$16)</f>
        <v>3.9381843391270182</v>
      </c>
      <c r="I31" s="437">
        <f>H31*(1+EIA_AEO_OilForecast_2026!I$16)</f>
        <v>3.888632315866996</v>
      </c>
      <c r="J31" s="437">
        <f>I31*(1+EIA_AEO_OilForecast_2026!J$16)</f>
        <v>3.9294872255715956</v>
      </c>
      <c r="K31" s="437">
        <f>J31*(1+EIA_AEO_OilForecast_2026!K$16)</f>
        <v>4.0133112841540202</v>
      </c>
      <c r="L31" s="437">
        <f>K31*(1+EIA_AEO_OilForecast_2026!L$16)</f>
        <v>4.0909487181057571</v>
      </c>
      <c r="M31" s="437">
        <f>L31*(1+EIA_AEO_OilForecast_2026!M$16)</f>
        <v>4.1257116507469922</v>
      </c>
      <c r="N31" s="437">
        <f>M31*(1+EIA_AEO_OilForecast_2026!N$16)</f>
        <v>4.1820901524794243</v>
      </c>
      <c r="O31" s="437">
        <f>N31*(1+EIA_AEO_OilForecast_2026!O$16)</f>
        <v>4.2419228368366095</v>
      </c>
      <c r="P31" s="437">
        <f>O31*(1+EIA_AEO_OilForecast_2026!P$16)</f>
        <v>4.2931358795449182</v>
      </c>
      <c r="Q31" s="437">
        <f>P31*(1+EIA_AEO_OilForecast_2026!Q$16)</f>
        <v>4.3208360474226657</v>
      </c>
      <c r="R31" s="437">
        <f>Q31*(1+EIA_AEO_OilForecast_2026!R$16)</f>
        <v>4.361971936422977</v>
      </c>
      <c r="S31" s="437">
        <f>R31*(1+EIA_AEO_OilForecast_2026!S$16)</f>
        <v>4.4176034783445308</v>
      </c>
      <c r="T31" s="437">
        <f>S31*(1+EIA_AEO_OilForecast_2026!T$16)</f>
        <v>4.4401995720421388</v>
      </c>
      <c r="U31" s="437">
        <f>T31*(1+EIA_AEO_OilForecast_2026!U$16)</f>
        <v>4.492741490786754</v>
      </c>
      <c r="V31" s="437">
        <f>U31*(1+EIA_AEO_OilForecast_2026!V$16)</f>
        <v>4.5503985511267313</v>
      </c>
      <c r="W31" s="437">
        <f>V31*(1+EIA_AEO_OilForecast_2026!W$16)</f>
        <v>4.6770693517650868</v>
      </c>
      <c r="X31" s="437">
        <f>W31*(1+EIA_AEO_OilForecast_2026!X$16)</f>
        <v>4.7502376062087421</v>
      </c>
      <c r="Y31" s="437">
        <f>X31*(1+EIA_AEO_OilForecast_2026!Y$16)</f>
        <v>4.8222523698846143</v>
      </c>
      <c r="Z31" s="437">
        <f>Y31*(1+EIA_AEO_OilForecast_2026!Z$16)</f>
        <v>4.8998085823137201</v>
      </c>
      <c r="AA31" s="437">
        <f>Z31*(1+EIA_AEO_OilForecast_2026!AA$16)</f>
        <v>4.9604431402141369</v>
      </c>
      <c r="AB31" s="437">
        <f>AA31*(1+EIA_AEO_OilForecast_2026!AB$16)</f>
        <v>5.0558830860863075</v>
      </c>
    </row>
    <row r="32" spans="1:28">
      <c r="A32" s="437" t="s">
        <v>489</v>
      </c>
      <c r="B32" s="437">
        <v>3.24</v>
      </c>
      <c r="C32" s="437">
        <v>3.24</v>
      </c>
      <c r="D32" s="437">
        <f>C32*(1+EIA_AEO_OilForecast_2026!D$16)</f>
        <v>2.4810323723967409</v>
      </c>
      <c r="E32" s="437">
        <f>D32*(1+EIA_AEO_OilForecast_2026!E$16)</f>
        <v>2.8232261492343826</v>
      </c>
      <c r="F32" s="437">
        <f>E32*(1+EIA_AEO_OilForecast_2026!F$16)</f>
        <v>3.0253924817925735</v>
      </c>
      <c r="G32" s="437">
        <f>F32*(1+EIA_AEO_OilForecast_2026!G$16)</f>
        <v>3.1544826637280043</v>
      </c>
      <c r="H32" s="437">
        <f>G32*(1+EIA_AEO_OilForecast_2026!H$16)</f>
        <v>3.238506918469934</v>
      </c>
      <c r="I32" s="437">
        <f>H32*(1+EIA_AEO_OilForecast_2026!I$16)</f>
        <v>3.197758554164738</v>
      </c>
      <c r="J32" s="437">
        <f>I32*(1+EIA_AEO_OilForecast_2026!J$16)</f>
        <v>3.2313549773735968</v>
      </c>
      <c r="K32" s="437">
        <f>J32*(1+EIA_AEO_OilForecast_2026!K$16)</f>
        <v>3.3002864367154894</v>
      </c>
      <c r="L32" s="437">
        <f>K32*(1+EIA_AEO_OilForecast_2026!L$16)</f>
        <v>3.364130417934684</v>
      </c>
      <c r="M32" s="437">
        <f>L32*(1+EIA_AEO_OilForecast_2026!M$16)</f>
        <v>3.3927171950305222</v>
      </c>
      <c r="N32" s="437">
        <f>M32*(1+EIA_AEO_OilForecast_2026!N$16)</f>
        <v>3.4390792116835884</v>
      </c>
      <c r="O32" s="437">
        <f>N32*(1+EIA_AEO_OilForecast_2026!O$16)</f>
        <v>3.4882817236930506</v>
      </c>
      <c r="P32" s="437">
        <f>O32*(1+EIA_AEO_OilForecast_2026!P$16)</f>
        <v>3.5303960024684113</v>
      </c>
      <c r="Q32" s="437">
        <f>P32*(1+EIA_AEO_OilForecast_2026!Q$16)</f>
        <v>3.5531748207232088</v>
      </c>
      <c r="R32" s="437">
        <f>Q32*(1+EIA_AEO_OilForecast_2026!R$16)</f>
        <v>3.587002303048338</v>
      </c>
      <c r="S32" s="437">
        <f>R32*(1+EIA_AEO_OilForecast_2026!S$16)</f>
        <v>3.6327500684863669</v>
      </c>
      <c r="T32" s="437">
        <f>S32*(1+EIA_AEO_OilForecast_2026!T$16)</f>
        <v>3.6513316277706944</v>
      </c>
      <c r="U32" s="437">
        <f>T32*(1+EIA_AEO_OilForecast_2026!U$16)</f>
        <v>3.6945386878550992</v>
      </c>
      <c r="V32" s="437">
        <f>U32*(1+EIA_AEO_OilForecast_2026!V$16)</f>
        <v>3.7419521080331517</v>
      </c>
      <c r="W32" s="437">
        <f>V32*(1+EIA_AEO_OilForecast_2026!W$16)</f>
        <v>3.8461179440910889</v>
      </c>
      <c r="X32" s="437">
        <f>W32*(1+EIA_AEO_OilForecast_2026!X$16)</f>
        <v>3.9062867624660744</v>
      </c>
      <c r="Y32" s="437">
        <f>X32*(1+EIA_AEO_OilForecast_2026!Y$16)</f>
        <v>3.9655070249812585</v>
      </c>
      <c r="Z32" s="437">
        <f>Y32*(1+EIA_AEO_OilForecast_2026!Z$16)</f>
        <v>4.0292842148975794</v>
      </c>
      <c r="AA32" s="437">
        <f>Z32*(1+EIA_AEO_OilForecast_2026!AA$16)</f>
        <v>4.0791461356075667</v>
      </c>
      <c r="AB32" s="437">
        <f>AA32*(1+EIA_AEO_OilForecast_2026!AB$16)</f>
        <v>4.1576297459186922</v>
      </c>
    </row>
    <row r="33" spans="1:28">
      <c r="A33" s="437" t="s">
        <v>491</v>
      </c>
      <c r="B33" s="437">
        <v>2.85</v>
      </c>
      <c r="C33" s="437">
        <v>2.85</v>
      </c>
      <c r="D33" s="437">
        <f>C33*(1+EIA_AEO_OilForecast_2026!D$16)</f>
        <v>2.1823895868304666</v>
      </c>
      <c r="E33" s="437">
        <f>D33*(1+EIA_AEO_OilForecast_2026!E$16)</f>
        <v>2.4833933720117258</v>
      </c>
      <c r="F33" s="437">
        <f>E33*(1+EIA_AEO_OilForecast_2026!F$16)</f>
        <v>2.6612248682434676</v>
      </c>
      <c r="G33" s="437">
        <f>F33*(1+EIA_AEO_OilForecast_2026!G$16)</f>
        <v>2.7747764171681522</v>
      </c>
      <c r="H33" s="437">
        <f>G33*(1+EIA_AEO_OilForecast_2026!H$16)</f>
        <v>2.8486866412467013</v>
      </c>
      <c r="I33" s="437">
        <f>H33*(1+EIA_AEO_OilForecast_2026!I$16)</f>
        <v>2.8128431726449086</v>
      </c>
      <c r="J33" s="437">
        <f>I33*(1+EIA_AEO_OilForecast_2026!J$16)</f>
        <v>2.8423955819489972</v>
      </c>
      <c r="K33" s="437">
        <f>J33*(1+EIA_AEO_OilForecast_2026!K$16)</f>
        <v>2.9030297359997359</v>
      </c>
      <c r="L33" s="437">
        <f>K33*(1+EIA_AEO_OilForecast_2026!L$16)</f>
        <v>2.9591887935536572</v>
      </c>
      <c r="M33" s="437">
        <f>L33*(1+EIA_AEO_OilForecast_2026!M$16)</f>
        <v>2.9843345697027739</v>
      </c>
      <c r="N33" s="437">
        <f>M33*(1+EIA_AEO_OilForecast_2026!N$16)</f>
        <v>3.0251159732401933</v>
      </c>
      <c r="O33" s="437">
        <f>N33*(1+EIA_AEO_OilForecast_2026!O$16)</f>
        <v>3.0683959606559239</v>
      </c>
      <c r="P33" s="437">
        <f>O33*(1+EIA_AEO_OilForecast_2026!P$16)</f>
        <v>3.1054409280972135</v>
      </c>
      <c r="Q33" s="437">
        <f>P33*(1+EIA_AEO_OilForecast_2026!Q$16)</f>
        <v>3.1254778515620818</v>
      </c>
      <c r="R33" s="437">
        <f>Q33*(1+EIA_AEO_OilForecast_2026!R$16)</f>
        <v>3.155233507311038</v>
      </c>
      <c r="S33" s="437">
        <f>R33*(1+EIA_AEO_OilForecast_2026!S$16)</f>
        <v>3.1954745972796745</v>
      </c>
      <c r="T33" s="437">
        <f>S33*(1+EIA_AEO_OilForecast_2026!T$16)</f>
        <v>3.2118194873908887</v>
      </c>
      <c r="U33" s="437">
        <f>T33*(1+EIA_AEO_OilForecast_2026!U$16)</f>
        <v>3.2498256976503188</v>
      </c>
      <c r="V33" s="437">
        <f>U33*(1+EIA_AEO_OilForecast_2026!V$16)</f>
        <v>3.2915319468810131</v>
      </c>
      <c r="W33" s="437">
        <f>V33*(1+EIA_AEO_OilForecast_2026!W$16)</f>
        <v>3.3831593026727171</v>
      </c>
      <c r="X33" s="437">
        <f>W33*(1+EIA_AEO_OilForecast_2026!X$16)</f>
        <v>3.4360855780951582</v>
      </c>
      <c r="Y33" s="437">
        <f>X33*(1+EIA_AEO_OilForecast_2026!Y$16)</f>
        <v>3.4881774756779591</v>
      </c>
      <c r="Z33" s="437">
        <f>Y33*(1+EIA_AEO_OilForecast_2026!Z$16)</f>
        <v>3.5442777816228705</v>
      </c>
      <c r="AA33" s="437">
        <f>Z33*(1+EIA_AEO_OilForecast_2026!AA$16)</f>
        <v>3.5881378044696186</v>
      </c>
      <c r="AB33" s="437">
        <f>AA33*(1+EIA_AEO_OilForecast_2026!AB$16)</f>
        <v>3.6571743135395902</v>
      </c>
    </row>
    <row r="34" spans="1:28">
      <c r="A34" s="437" t="s">
        <v>493</v>
      </c>
      <c r="B34" s="437">
        <v>3.53</v>
      </c>
      <c r="C34" s="437">
        <v>3.53</v>
      </c>
      <c r="D34" s="437">
        <f>C34*(1+EIA_AEO_OilForecast_2026!D$16)</f>
        <v>2.703100084740893</v>
      </c>
      <c r="E34" s="437">
        <f>D34*(1+EIA_AEO_OilForecast_2026!E$16)</f>
        <v>3.0759223169127683</v>
      </c>
      <c r="F34" s="437">
        <f>E34*(1+EIA_AEO_OilForecast_2026!F$16)</f>
        <v>3.2961837841752417</v>
      </c>
      <c r="G34" s="437">
        <f>F34*(1+EIA_AEO_OilForecast_2026!G$16)</f>
        <v>3.4368283342468686</v>
      </c>
      <c r="H34" s="437">
        <f>G34*(1+EIA_AEO_OilForecast_2026!H$16)</f>
        <v>3.5283732784564403</v>
      </c>
      <c r="I34" s="437">
        <f>H34*(1+EIA_AEO_OilForecast_2026!I$16)</f>
        <v>3.4839776840128165</v>
      </c>
      <c r="J34" s="437">
        <f>I34*(1+EIA_AEO_OilForecast_2026!J$16)</f>
        <v>3.5205811944841967</v>
      </c>
      <c r="K34" s="437">
        <f>J34*(1+EIA_AEO_OilForecast_2026!K$16)</f>
        <v>3.595682444940024</v>
      </c>
      <c r="L34" s="437">
        <f>K34*(1+EIA_AEO_OilForecast_2026!L$16)</f>
        <v>3.6652408565769861</v>
      </c>
      <c r="M34" s="437">
        <f>L34*(1+EIA_AEO_OilForecast_2026!M$16)</f>
        <v>3.6963863266844887</v>
      </c>
      <c r="N34" s="437">
        <f>M34*(1+EIA_AEO_OilForecast_2026!N$16)</f>
        <v>3.7468980300132926</v>
      </c>
      <c r="O34" s="437">
        <f>N34*(1+EIA_AEO_OilForecast_2026!O$16)</f>
        <v>3.8005044705668114</v>
      </c>
      <c r="P34" s="437">
        <f>O34*(1+EIA_AEO_OilForecast_2026!P$16)</f>
        <v>3.8463882372572504</v>
      </c>
      <c r="Q34" s="437">
        <f>P34*(1+EIA_AEO_OilForecast_2026!Q$16)</f>
        <v>3.8712059003558412</v>
      </c>
      <c r="R34" s="437">
        <f>Q34*(1+EIA_AEO_OilForecast_2026!R$16)</f>
        <v>3.9080611511606889</v>
      </c>
      <c r="S34" s="437">
        <f>R34*(1+EIA_AEO_OilForecast_2026!S$16)</f>
        <v>3.9579036239990351</v>
      </c>
      <c r="T34" s="437">
        <f>S34*(1+EIA_AEO_OilForecast_2026!T$16)</f>
        <v>3.978148347540293</v>
      </c>
      <c r="U34" s="437">
        <f>T34*(1+EIA_AEO_OilForecast_2026!U$16)</f>
        <v>4.0252227062124994</v>
      </c>
      <c r="V34" s="437">
        <f>U34*(1+EIA_AEO_OilForecast_2026!V$16)</f>
        <v>4.0768799201719208</v>
      </c>
      <c r="W34" s="437">
        <f>V34*(1+EIA_AEO_OilForecast_2026!W$16)</f>
        <v>4.1903692415560316</v>
      </c>
      <c r="X34" s="437">
        <f>W34*(1+EIA_AEO_OilForecast_2026!X$16)</f>
        <v>4.2559235405880376</v>
      </c>
      <c r="Y34" s="437">
        <f>X34*(1+EIA_AEO_OilForecast_2026!Y$16)</f>
        <v>4.3204443821555065</v>
      </c>
      <c r="Z34" s="437">
        <f>Y34*(1+EIA_AEO_OilForecast_2026!Z$16)</f>
        <v>4.3899300242556949</v>
      </c>
      <c r="AA34" s="437">
        <f>Z34*(1+EIA_AEO_OilForecast_2026!AA$16)</f>
        <v>4.4442548946588598</v>
      </c>
      <c r="AB34" s="437">
        <f>AA34*(1+EIA_AEO_OilForecast_2026!AB$16)</f>
        <v>4.5297632725595616</v>
      </c>
    </row>
    <row r="35" spans="1:28">
      <c r="A35" s="437" t="s">
        <v>495</v>
      </c>
      <c r="B35" s="437">
        <v>4.47</v>
      </c>
      <c r="C35" s="437">
        <v>4.47</v>
      </c>
      <c r="D35" s="437">
        <f>C35*(1+EIA_AEO_OilForecast_2026!D$16)</f>
        <v>3.4229057730288366</v>
      </c>
      <c r="E35" s="437">
        <f>D35*(1+EIA_AEO_OilForecast_2026!E$16)</f>
        <v>3.8950064466289165</v>
      </c>
      <c r="F35" s="437">
        <f>E35*(1+EIA_AEO_OilForecast_2026!F$16)</f>
        <v>4.1739211091397541</v>
      </c>
      <c r="G35" s="437">
        <f>F35*(1+EIA_AEO_OilForecast_2026!G$16)</f>
        <v>4.3520177490321545</v>
      </c>
      <c r="H35" s="437">
        <f>G35*(1+EIA_AEO_OilForecast_2026!H$16)</f>
        <v>4.4679401004816688</v>
      </c>
      <c r="I35" s="437">
        <f>H35*(1+EIA_AEO_OilForecast_2026!I$16)</f>
        <v>4.4117224497272778</v>
      </c>
      <c r="J35" s="437">
        <f>I35*(1+EIA_AEO_OilForecast_2026!J$16)</f>
        <v>4.4580730706357956</v>
      </c>
      <c r="K35" s="437">
        <f>J35*(1+EIA_AEO_OilForecast_2026!K$16)</f>
        <v>4.5531729543574802</v>
      </c>
      <c r="L35" s="437">
        <f>K35*(1+EIA_AEO_OilForecast_2026!L$16)</f>
        <v>4.6412540025209985</v>
      </c>
      <c r="M35" s="437">
        <f>L35*(1+EIA_AEO_OilForecast_2026!M$16)</f>
        <v>4.6806931672180347</v>
      </c>
      <c r="N35" s="437">
        <f>M35*(1+EIA_AEO_OilForecast_2026!N$16)</f>
        <v>4.7446555790819875</v>
      </c>
      <c r="O35" s="437">
        <f>N35*(1+EIA_AEO_OilForecast_2026!O$16)</f>
        <v>4.812536822502449</v>
      </c>
      <c r="P35" s="437">
        <f>O35*(1+EIA_AEO_OilForecast_2026!P$16)</f>
        <v>4.8706389293314185</v>
      </c>
      <c r="Q35" s="437">
        <f>P35*(1+EIA_AEO_OilForecast_2026!Q$16)</f>
        <v>4.9020652619236857</v>
      </c>
      <c r="R35" s="437">
        <f>Q35*(1+EIA_AEO_OilForecast_2026!R$16)</f>
        <v>4.9487346588352068</v>
      </c>
      <c r="S35" s="437">
        <f>R35*(1+EIA_AEO_OilForecast_2026!S$16)</f>
        <v>5.0118496315228578</v>
      </c>
      <c r="T35" s="437">
        <f>S35*(1+EIA_AEO_OilForecast_2026!T$16)</f>
        <v>5.0374853012762353</v>
      </c>
      <c r="U35" s="437">
        <f>T35*(1+EIA_AEO_OilForecast_2026!U$16)</f>
        <v>5.0970950415778677</v>
      </c>
      <c r="V35" s="437">
        <f>U35*(1+EIA_AEO_OilForecast_2026!V$16)</f>
        <v>5.1625080008975885</v>
      </c>
      <c r="W35" s="437">
        <f>V35*(1+EIA_AEO_OilForecast_2026!W$16)</f>
        <v>5.3062182747182609</v>
      </c>
      <c r="X35" s="437">
        <f>W35*(1+EIA_AEO_OilForecast_2026!X$16)</f>
        <v>5.3892289593281948</v>
      </c>
      <c r="Y35" s="437">
        <f>X35*(1+EIA_AEO_OilForecast_2026!Y$16)</f>
        <v>5.4709309881685879</v>
      </c>
      <c r="Z35" s="437">
        <f>Y35*(1+EIA_AEO_OilForecast_2026!Z$16)</f>
        <v>5.5589198890716593</v>
      </c>
      <c r="AA35" s="437">
        <f>Z35*(1+EIA_AEO_OilForecast_2026!AA$16)</f>
        <v>5.6277108722734006</v>
      </c>
      <c r="AB35" s="437">
        <f>AA35*(1+EIA_AEO_OilForecast_2026!AB$16)</f>
        <v>5.7359891864989345</v>
      </c>
    </row>
    <row r="36" spans="1:28">
      <c r="A36" s="437" t="s">
        <v>497</v>
      </c>
      <c r="B36" s="437">
        <v>3.7</v>
      </c>
      <c r="C36" s="437">
        <v>3.7</v>
      </c>
      <c r="D36" s="437">
        <f>C36*(1+EIA_AEO_OilForecast_2026!D$16)</f>
        <v>2.8332777092185002</v>
      </c>
      <c r="E36" s="437">
        <f>D36*(1+EIA_AEO_OilForecast_2026!E$16)</f>
        <v>3.2240545531380294</v>
      </c>
      <c r="F36" s="437">
        <f>E36*(1+EIA_AEO_OilForecast_2026!F$16)</f>
        <v>3.4549235131581857</v>
      </c>
      <c r="G36" s="437">
        <f>F36*(1+EIA_AEO_OilForecast_2026!G$16)</f>
        <v>3.6023413135165483</v>
      </c>
      <c r="H36" s="437">
        <f>G36*(1+EIA_AEO_OilForecast_2026!H$16)</f>
        <v>3.6982949377588752</v>
      </c>
      <c r="I36" s="437">
        <f>H36*(1+EIA_AEO_OilForecast_2026!I$16)</f>
        <v>3.6517613118547931</v>
      </c>
      <c r="J36" s="437">
        <f>I36*(1+EIA_AEO_OilForecast_2026!J$16)</f>
        <v>3.6901275976179959</v>
      </c>
      <c r="K36" s="437">
        <f>J36*(1+EIA_AEO_OilForecast_2026!K$16)</f>
        <v>3.7688456221750952</v>
      </c>
      <c r="L36" s="437">
        <f>K36*(1+EIA_AEO_OilForecast_2026!L$16)</f>
        <v>3.8417538723328173</v>
      </c>
      <c r="M36" s="437">
        <f>L36*(1+EIA_AEO_OilForecast_2026!M$16)</f>
        <v>3.8743992659299162</v>
      </c>
      <c r="N36" s="437">
        <f>M36*(1+EIA_AEO_OilForecast_2026!N$16)</f>
        <v>3.9273435442065661</v>
      </c>
      <c r="O36" s="437">
        <f>N36*(1+EIA_AEO_OilForecast_2026!O$16)</f>
        <v>3.9835315980445323</v>
      </c>
      <c r="P36" s="437">
        <f>O36*(1+EIA_AEO_OilForecast_2026!P$16)</f>
        <v>4.0316250645472591</v>
      </c>
      <c r="Q36" s="437">
        <f>P36*(1+EIA_AEO_OilForecast_2026!Q$16)</f>
        <v>4.0576379125542807</v>
      </c>
      <c r="R36" s="437">
        <f>Q36*(1+EIA_AEO_OilForecast_2026!R$16)</f>
        <v>4.0962680621231016</v>
      </c>
      <c r="S36" s="437">
        <f>R36*(1+EIA_AEO_OilForecast_2026!S$16)</f>
        <v>4.1485108806788755</v>
      </c>
      <c r="T36" s="437">
        <f>S36*(1+EIA_AEO_OilForecast_2026!T$16)</f>
        <v>4.1697305625776444</v>
      </c>
      <c r="U36" s="437">
        <f>T36*(1+EIA_AEO_OilForecast_2026!U$16)</f>
        <v>4.2190719583530445</v>
      </c>
      <c r="V36" s="437">
        <f>U36*(1+EIA_AEO_OilForecast_2026!V$16)</f>
        <v>4.2732169134946476</v>
      </c>
      <c r="W36" s="437">
        <f>V36*(1+EIA_AEO_OilForecast_2026!W$16)</f>
        <v>4.3921717262768594</v>
      </c>
      <c r="X36" s="437">
        <f>W36*(1+EIA_AEO_OilForecast_2026!X$16)</f>
        <v>4.4608830312112566</v>
      </c>
      <c r="Y36" s="437">
        <f>X36*(1+EIA_AEO_OilForecast_2026!Y$16)</f>
        <v>4.528511108774893</v>
      </c>
      <c r="Z36" s="437">
        <f>Y36*(1+EIA_AEO_OilForecast_2026!Z$16)</f>
        <v>4.6013430849139008</v>
      </c>
      <c r="AA36" s="437">
        <f>Z36*(1+EIA_AEO_OilForecast_2026!AA$16)</f>
        <v>4.6582841672061699</v>
      </c>
      <c r="AB36" s="437">
        <f>AA36*(1+EIA_AEO_OilForecast_2026!AB$16)</f>
        <v>4.7479105123145535</v>
      </c>
    </row>
    <row r="37" spans="1:28">
      <c r="A37" s="437" t="s">
        <v>498</v>
      </c>
      <c r="B37" s="437">
        <v>3.03</v>
      </c>
      <c r="C37" s="437">
        <v>3.03</v>
      </c>
      <c r="D37" s="437">
        <f>C37*(1+EIA_AEO_OilForecast_2026!D$16)</f>
        <v>2.3202247186302851</v>
      </c>
      <c r="E37" s="437">
        <f>D37*(1+EIA_AEO_OilForecast_2026!E$16)</f>
        <v>2.6402392691914129</v>
      </c>
      <c r="F37" s="437">
        <f>E37*(1+EIA_AEO_OilForecast_2026!F$16)</f>
        <v>2.8293022283430544</v>
      </c>
      <c r="G37" s="437">
        <f>F37*(1+EIA_AEO_OilForecast_2026!G$16)</f>
        <v>2.95002545404193</v>
      </c>
      <c r="H37" s="437">
        <f>G37*(1+EIA_AEO_OilForecast_2026!H$16)</f>
        <v>3.0286036922728088</v>
      </c>
      <c r="I37" s="437">
        <f>H37*(1+EIA_AEO_OilForecast_2026!I$16)</f>
        <v>2.9904964256540607</v>
      </c>
      <c r="J37" s="437">
        <f>I37*(1+EIA_AEO_OilForecast_2026!J$16)</f>
        <v>3.0219153029141972</v>
      </c>
      <c r="K37" s="437">
        <f>J37*(1+EIA_AEO_OilForecast_2026!K$16)</f>
        <v>3.0863789824839301</v>
      </c>
      <c r="L37" s="437">
        <f>K37*(1+EIA_AEO_OilForecast_2026!L$16)</f>
        <v>3.1460849278833618</v>
      </c>
      <c r="M37" s="437">
        <f>L37*(1+EIA_AEO_OilForecast_2026!M$16)</f>
        <v>3.1728188583155807</v>
      </c>
      <c r="N37" s="437">
        <f>M37*(1+EIA_AEO_OilForecast_2026!N$16)</f>
        <v>3.2161759294448373</v>
      </c>
      <c r="O37" s="437">
        <f>N37*(1+EIA_AEO_OilForecast_2026!O$16)</f>
        <v>3.2621893897499827</v>
      </c>
      <c r="P37" s="437">
        <f>O37*(1+EIA_AEO_OilForecast_2026!P$16)</f>
        <v>3.3015740393454589</v>
      </c>
      <c r="Q37" s="437">
        <f>P37*(1+EIA_AEO_OilForecast_2026!Q$16)</f>
        <v>3.3228764527133712</v>
      </c>
      <c r="R37" s="437">
        <f>Q37*(1+EIA_AEO_OilForecast_2026!R$16)</f>
        <v>3.3545114130359459</v>
      </c>
      <c r="S37" s="437">
        <f>R37*(1+EIA_AEO_OilForecast_2026!S$16)</f>
        <v>3.3972940455289171</v>
      </c>
      <c r="T37" s="437">
        <f>S37*(1+EIA_AEO_OilForecast_2026!T$16)</f>
        <v>3.4146712444892606</v>
      </c>
      <c r="U37" s="437">
        <f>T37*(1+EIA_AEO_OilForecast_2026!U$16)</f>
        <v>3.4550778469756018</v>
      </c>
      <c r="V37" s="437">
        <f>U37*(1+EIA_AEO_OilForecast_2026!V$16)</f>
        <v>3.4994181751050766</v>
      </c>
      <c r="W37" s="437">
        <f>V37*(1+EIA_AEO_OilForecast_2026!W$16)</f>
        <v>3.5968325217888881</v>
      </c>
      <c r="X37" s="437">
        <f>W37*(1+EIA_AEO_OilForecast_2026!X$16)</f>
        <v>3.6531015093432728</v>
      </c>
      <c r="Y37" s="437">
        <f>X37*(1+EIA_AEO_OilForecast_2026!Y$16)</f>
        <v>3.7084834215102505</v>
      </c>
      <c r="Z37" s="437">
        <f>Y37*(1+EIA_AEO_OilForecast_2026!Z$16)</f>
        <v>3.7681269046727355</v>
      </c>
      <c r="AA37" s="437">
        <f>Z37*(1+EIA_AEO_OilForecast_2026!AA$16)</f>
        <v>3.8147570342255941</v>
      </c>
      <c r="AB37" s="437">
        <f>AA37*(1+EIA_AEO_OilForecast_2026!AB$16)</f>
        <v>3.888153743868406</v>
      </c>
    </row>
    <row r="38" spans="1:28">
      <c r="A38" s="437" t="s">
        <v>500</v>
      </c>
      <c r="B38" s="437">
        <v>7.19</v>
      </c>
      <c r="C38" s="437">
        <v>7.19</v>
      </c>
      <c r="D38" s="437">
        <f>C38*(1+EIA_AEO_OilForecast_2026!D$16)</f>
        <v>5.5057477646705451</v>
      </c>
      <c r="E38" s="437">
        <f>D38*(1+EIA_AEO_OilForecast_2026!E$16)</f>
        <v>6.2651222262330899</v>
      </c>
      <c r="F38" s="437">
        <f>E38*(1+EIA_AEO_OilForecast_2026!F$16)</f>
        <v>6.7137567728668524</v>
      </c>
      <c r="G38" s="437">
        <f>F38*(1+EIA_AEO_OilForecast_2026!G$16)</f>
        <v>7.0002254173470222</v>
      </c>
      <c r="H38" s="437">
        <f>G38*(1+EIA_AEO_OilForecast_2026!H$16)</f>
        <v>7.1866866493206256</v>
      </c>
      <c r="I38" s="437">
        <f>H38*(1+EIA_AEO_OilForecast_2026!I$16)</f>
        <v>7.0962604951989094</v>
      </c>
      <c r="J38" s="437">
        <f>I38*(1+EIA_AEO_OilForecast_2026!J$16)</f>
        <v>7.1708155207765927</v>
      </c>
      <c r="K38" s="437">
        <f>J38*(1+EIA_AEO_OilForecast_2026!K$16)</f>
        <v>7.3237837901186316</v>
      </c>
      <c r="L38" s="437">
        <f>K38*(1+EIA_AEO_OilForecast_2026!L$16)</f>
        <v>7.4654622546143132</v>
      </c>
      <c r="M38" s="437">
        <f>L38*(1+EIA_AEO_OilForecast_2026!M$16)</f>
        <v>7.5289001951448924</v>
      </c>
      <c r="N38" s="437">
        <f>M38*(1+EIA_AEO_OilForecast_2026!N$16)</f>
        <v>7.6317838061743819</v>
      </c>
      <c r="O38" s="437">
        <f>N38*(1+EIA_AEO_OilForecast_2026!O$16)</f>
        <v>7.7409708621459972</v>
      </c>
      <c r="P38" s="437">
        <f>O38*(1+EIA_AEO_OilForecast_2026!P$16)</f>
        <v>7.8344281659715662</v>
      </c>
      <c r="Q38" s="437">
        <f>P38*(1+EIA_AEO_OilForecast_2026!Q$16)</f>
        <v>7.8849774570987243</v>
      </c>
      <c r="R38" s="437">
        <f>Q38*(1+EIA_AEO_OilForecast_2026!R$16)</f>
        <v>7.9600452342338111</v>
      </c>
      <c r="S38" s="437">
        <f>R38*(1+EIA_AEO_OilForecast_2026!S$16)</f>
        <v>8.0615657384003008</v>
      </c>
      <c r="T38" s="437">
        <f>S38*(1+EIA_AEO_OilForecast_2026!T$16)</f>
        <v>8.102800741873855</v>
      </c>
      <c r="U38" s="437">
        <f>T38*(1+EIA_AEO_OilForecast_2026!U$16)</f>
        <v>8.1986830758265921</v>
      </c>
      <c r="V38" s="437">
        <f>U38*(1+EIA_AEO_OilForecast_2026!V$16)</f>
        <v>8.303899894061221</v>
      </c>
      <c r="W38" s="437">
        <f>V38*(1+EIA_AEO_OilForecast_2026!W$16)</f>
        <v>8.5350580302515198</v>
      </c>
      <c r="X38" s="437">
        <f>W38*(1+EIA_AEO_OilForecast_2026!X$16)</f>
        <v>8.6685808092997139</v>
      </c>
      <c r="Y38" s="437">
        <f>X38*(1+EIA_AEO_OilForecast_2026!Y$16)</f>
        <v>8.7999986140787794</v>
      </c>
      <c r="Z38" s="437">
        <f>Y38*(1+EIA_AEO_OilForecast_2026!Z$16)</f>
        <v>8.9415288596029594</v>
      </c>
      <c r="AA38" s="437">
        <f>Z38*(1+EIA_AEO_OilForecast_2026!AA$16)</f>
        <v>9.052179233030369</v>
      </c>
      <c r="AB38" s="437">
        <f>AA38*(1+EIA_AEO_OilForecast_2026!AB$16)</f>
        <v>9.2263450225788226</v>
      </c>
    </row>
    <row r="39" spans="1:28">
      <c r="A39" s="437" t="s">
        <v>502</v>
      </c>
      <c r="B39" s="437">
        <v>3.24</v>
      </c>
      <c r="C39" s="437">
        <v>3.24</v>
      </c>
      <c r="D39" s="437">
        <f>C39*(1+EIA_AEO_OilForecast_2026!D$16)</f>
        <v>2.4810323723967409</v>
      </c>
      <c r="E39" s="437">
        <f>D39*(1+EIA_AEO_OilForecast_2026!E$16)</f>
        <v>2.8232261492343826</v>
      </c>
      <c r="F39" s="437">
        <f>E39*(1+EIA_AEO_OilForecast_2026!F$16)</f>
        <v>3.0253924817925735</v>
      </c>
      <c r="G39" s="437">
        <f>F39*(1+EIA_AEO_OilForecast_2026!G$16)</f>
        <v>3.1544826637280043</v>
      </c>
      <c r="H39" s="437">
        <f>G39*(1+EIA_AEO_OilForecast_2026!H$16)</f>
        <v>3.238506918469934</v>
      </c>
      <c r="I39" s="437">
        <f>H39*(1+EIA_AEO_OilForecast_2026!I$16)</f>
        <v>3.197758554164738</v>
      </c>
      <c r="J39" s="437">
        <f>I39*(1+EIA_AEO_OilForecast_2026!J$16)</f>
        <v>3.2313549773735968</v>
      </c>
      <c r="K39" s="437">
        <f>J39*(1+EIA_AEO_OilForecast_2026!K$16)</f>
        <v>3.3002864367154894</v>
      </c>
      <c r="L39" s="437">
        <f>K39*(1+EIA_AEO_OilForecast_2026!L$16)</f>
        <v>3.364130417934684</v>
      </c>
      <c r="M39" s="437">
        <f>L39*(1+EIA_AEO_OilForecast_2026!M$16)</f>
        <v>3.3927171950305222</v>
      </c>
      <c r="N39" s="437">
        <f>M39*(1+EIA_AEO_OilForecast_2026!N$16)</f>
        <v>3.4390792116835884</v>
      </c>
      <c r="O39" s="437">
        <f>N39*(1+EIA_AEO_OilForecast_2026!O$16)</f>
        <v>3.4882817236930506</v>
      </c>
      <c r="P39" s="437">
        <f>O39*(1+EIA_AEO_OilForecast_2026!P$16)</f>
        <v>3.5303960024684113</v>
      </c>
      <c r="Q39" s="437">
        <f>P39*(1+EIA_AEO_OilForecast_2026!Q$16)</f>
        <v>3.5531748207232088</v>
      </c>
      <c r="R39" s="437">
        <f>Q39*(1+EIA_AEO_OilForecast_2026!R$16)</f>
        <v>3.587002303048338</v>
      </c>
      <c r="S39" s="437">
        <f>R39*(1+EIA_AEO_OilForecast_2026!S$16)</f>
        <v>3.6327500684863669</v>
      </c>
      <c r="T39" s="437">
        <f>S39*(1+EIA_AEO_OilForecast_2026!T$16)</f>
        <v>3.6513316277706944</v>
      </c>
      <c r="U39" s="437">
        <f>T39*(1+EIA_AEO_OilForecast_2026!U$16)</f>
        <v>3.6945386878550992</v>
      </c>
      <c r="V39" s="437">
        <f>U39*(1+EIA_AEO_OilForecast_2026!V$16)</f>
        <v>3.7419521080331517</v>
      </c>
      <c r="W39" s="437">
        <f>V39*(1+EIA_AEO_OilForecast_2026!W$16)</f>
        <v>3.8461179440910889</v>
      </c>
      <c r="X39" s="437">
        <f>W39*(1+EIA_AEO_OilForecast_2026!X$16)</f>
        <v>3.9062867624660744</v>
      </c>
      <c r="Y39" s="437">
        <f>X39*(1+EIA_AEO_OilForecast_2026!Y$16)</f>
        <v>3.9655070249812585</v>
      </c>
      <c r="Z39" s="437">
        <f>Y39*(1+EIA_AEO_OilForecast_2026!Z$16)</f>
        <v>4.0292842148975794</v>
      </c>
      <c r="AA39" s="437">
        <f>Z39*(1+EIA_AEO_OilForecast_2026!AA$16)</f>
        <v>4.0791461356075667</v>
      </c>
      <c r="AB39" s="437">
        <f>AA39*(1+EIA_AEO_OilForecast_2026!AB$16)</f>
        <v>4.1576297459186922</v>
      </c>
    </row>
    <row r="40" spans="1:28">
      <c r="A40" s="437" t="s">
        <v>503</v>
      </c>
      <c r="B40" s="437">
        <v>3.03</v>
      </c>
      <c r="C40" s="437">
        <v>3.03</v>
      </c>
      <c r="D40" s="437">
        <f>C40*(1+EIA_AEO_OilForecast_2026!D$16)</f>
        <v>2.3202247186302851</v>
      </c>
      <c r="E40" s="437">
        <f>D40*(1+EIA_AEO_OilForecast_2026!E$16)</f>
        <v>2.6402392691914129</v>
      </c>
      <c r="F40" s="437">
        <f>E40*(1+EIA_AEO_OilForecast_2026!F$16)</f>
        <v>2.8293022283430544</v>
      </c>
      <c r="G40" s="437">
        <f>F40*(1+EIA_AEO_OilForecast_2026!G$16)</f>
        <v>2.95002545404193</v>
      </c>
      <c r="H40" s="437">
        <f>G40*(1+EIA_AEO_OilForecast_2026!H$16)</f>
        <v>3.0286036922728088</v>
      </c>
      <c r="I40" s="437">
        <f>H40*(1+EIA_AEO_OilForecast_2026!I$16)</f>
        <v>2.9904964256540607</v>
      </c>
      <c r="J40" s="437">
        <f>I40*(1+EIA_AEO_OilForecast_2026!J$16)</f>
        <v>3.0219153029141972</v>
      </c>
      <c r="K40" s="437">
        <f>J40*(1+EIA_AEO_OilForecast_2026!K$16)</f>
        <v>3.0863789824839301</v>
      </c>
      <c r="L40" s="437">
        <f>K40*(1+EIA_AEO_OilForecast_2026!L$16)</f>
        <v>3.1460849278833618</v>
      </c>
      <c r="M40" s="437">
        <f>L40*(1+EIA_AEO_OilForecast_2026!M$16)</f>
        <v>3.1728188583155807</v>
      </c>
      <c r="N40" s="437">
        <f>M40*(1+EIA_AEO_OilForecast_2026!N$16)</f>
        <v>3.2161759294448373</v>
      </c>
      <c r="O40" s="437">
        <f>N40*(1+EIA_AEO_OilForecast_2026!O$16)</f>
        <v>3.2621893897499827</v>
      </c>
      <c r="P40" s="437">
        <f>O40*(1+EIA_AEO_OilForecast_2026!P$16)</f>
        <v>3.3015740393454589</v>
      </c>
      <c r="Q40" s="437">
        <f>P40*(1+EIA_AEO_OilForecast_2026!Q$16)</f>
        <v>3.3228764527133712</v>
      </c>
      <c r="R40" s="437">
        <f>Q40*(1+EIA_AEO_OilForecast_2026!R$16)</f>
        <v>3.3545114130359459</v>
      </c>
      <c r="S40" s="437">
        <f>R40*(1+EIA_AEO_OilForecast_2026!S$16)</f>
        <v>3.3972940455289171</v>
      </c>
      <c r="T40" s="437">
        <f>S40*(1+EIA_AEO_OilForecast_2026!T$16)</f>
        <v>3.4146712444892606</v>
      </c>
      <c r="U40" s="437">
        <f>T40*(1+EIA_AEO_OilForecast_2026!U$16)</f>
        <v>3.4550778469756018</v>
      </c>
      <c r="V40" s="437">
        <f>U40*(1+EIA_AEO_OilForecast_2026!V$16)</f>
        <v>3.4994181751050766</v>
      </c>
      <c r="W40" s="437">
        <f>V40*(1+EIA_AEO_OilForecast_2026!W$16)</f>
        <v>3.5968325217888881</v>
      </c>
      <c r="X40" s="437">
        <f>W40*(1+EIA_AEO_OilForecast_2026!X$16)</f>
        <v>3.6531015093432728</v>
      </c>
      <c r="Y40" s="437">
        <f>X40*(1+EIA_AEO_OilForecast_2026!Y$16)</f>
        <v>3.7084834215102505</v>
      </c>
      <c r="Z40" s="437">
        <f>Y40*(1+EIA_AEO_OilForecast_2026!Z$16)</f>
        <v>3.7681269046727355</v>
      </c>
      <c r="AA40" s="437">
        <f>Z40*(1+EIA_AEO_OilForecast_2026!AA$16)</f>
        <v>3.8147570342255941</v>
      </c>
      <c r="AB40" s="437">
        <f>AA40*(1+EIA_AEO_OilForecast_2026!AB$16)</f>
        <v>3.888153743868406</v>
      </c>
    </row>
    <row r="41" spans="1:28">
      <c r="A41" s="437" t="s">
        <v>504</v>
      </c>
      <c r="B41" s="437">
        <v>4.47</v>
      </c>
      <c r="C41" s="437">
        <v>4.47</v>
      </c>
      <c r="D41" s="437">
        <f>C41*(1+EIA_AEO_OilForecast_2026!D$16)</f>
        <v>3.4229057730288366</v>
      </c>
      <c r="E41" s="437">
        <f>D41*(1+EIA_AEO_OilForecast_2026!E$16)</f>
        <v>3.8950064466289165</v>
      </c>
      <c r="F41" s="437">
        <f>E41*(1+EIA_AEO_OilForecast_2026!F$16)</f>
        <v>4.1739211091397541</v>
      </c>
      <c r="G41" s="437">
        <f>F41*(1+EIA_AEO_OilForecast_2026!G$16)</f>
        <v>4.3520177490321545</v>
      </c>
      <c r="H41" s="437">
        <f>G41*(1+EIA_AEO_OilForecast_2026!H$16)</f>
        <v>4.4679401004816688</v>
      </c>
      <c r="I41" s="437">
        <f>H41*(1+EIA_AEO_OilForecast_2026!I$16)</f>
        <v>4.4117224497272778</v>
      </c>
      <c r="J41" s="437">
        <f>I41*(1+EIA_AEO_OilForecast_2026!J$16)</f>
        <v>4.4580730706357956</v>
      </c>
      <c r="K41" s="437">
        <f>J41*(1+EIA_AEO_OilForecast_2026!K$16)</f>
        <v>4.5531729543574802</v>
      </c>
      <c r="L41" s="437">
        <f>K41*(1+EIA_AEO_OilForecast_2026!L$16)</f>
        <v>4.6412540025209985</v>
      </c>
      <c r="M41" s="437">
        <f>L41*(1+EIA_AEO_OilForecast_2026!M$16)</f>
        <v>4.6806931672180347</v>
      </c>
      <c r="N41" s="437">
        <f>M41*(1+EIA_AEO_OilForecast_2026!N$16)</f>
        <v>4.7446555790819875</v>
      </c>
      <c r="O41" s="437">
        <f>N41*(1+EIA_AEO_OilForecast_2026!O$16)</f>
        <v>4.812536822502449</v>
      </c>
      <c r="P41" s="437">
        <f>O41*(1+EIA_AEO_OilForecast_2026!P$16)</f>
        <v>4.8706389293314185</v>
      </c>
      <c r="Q41" s="437">
        <f>P41*(1+EIA_AEO_OilForecast_2026!Q$16)</f>
        <v>4.9020652619236857</v>
      </c>
      <c r="R41" s="437">
        <f>Q41*(1+EIA_AEO_OilForecast_2026!R$16)</f>
        <v>4.9487346588352068</v>
      </c>
      <c r="S41" s="437">
        <f>R41*(1+EIA_AEO_OilForecast_2026!S$16)</f>
        <v>5.0118496315228578</v>
      </c>
      <c r="T41" s="437">
        <f>S41*(1+EIA_AEO_OilForecast_2026!T$16)</f>
        <v>5.0374853012762353</v>
      </c>
      <c r="U41" s="437">
        <f>T41*(1+EIA_AEO_OilForecast_2026!U$16)</f>
        <v>5.0970950415778677</v>
      </c>
      <c r="V41" s="437">
        <f>U41*(1+EIA_AEO_OilForecast_2026!V$16)</f>
        <v>5.1625080008975885</v>
      </c>
      <c r="W41" s="437">
        <f>V41*(1+EIA_AEO_OilForecast_2026!W$16)</f>
        <v>5.3062182747182609</v>
      </c>
      <c r="X41" s="437">
        <f>W41*(1+EIA_AEO_OilForecast_2026!X$16)</f>
        <v>5.3892289593281948</v>
      </c>
      <c r="Y41" s="437">
        <f>X41*(1+EIA_AEO_OilForecast_2026!Y$16)</f>
        <v>5.4709309881685879</v>
      </c>
      <c r="Z41" s="437">
        <f>Y41*(1+EIA_AEO_OilForecast_2026!Z$16)</f>
        <v>5.5589198890716593</v>
      </c>
      <c r="AA41" s="437">
        <f>Z41*(1+EIA_AEO_OilForecast_2026!AA$16)</f>
        <v>5.6277108722734006</v>
      </c>
      <c r="AB41" s="437">
        <f>AA41*(1+EIA_AEO_OilForecast_2026!AB$16)</f>
        <v>5.7359891864989345</v>
      </c>
    </row>
    <row r="42" spans="1:28">
      <c r="A42" s="437" t="s">
        <v>506</v>
      </c>
      <c r="B42" s="437">
        <v>4.97</v>
      </c>
      <c r="C42" s="437">
        <v>4.97</v>
      </c>
      <c r="D42" s="437">
        <f>C42*(1+EIA_AEO_OilForecast_2026!D$16)</f>
        <v>3.8057811391394445</v>
      </c>
      <c r="E42" s="437">
        <f>D42*(1+EIA_AEO_OilForecast_2026!E$16)</f>
        <v>4.3306894943502714</v>
      </c>
      <c r="F42" s="437">
        <f>E42*(1+EIA_AEO_OilForecast_2026!F$16)</f>
        <v>4.6408026649719405</v>
      </c>
      <c r="G42" s="437">
        <f>F42*(1+EIA_AEO_OilForecast_2026!G$16)</f>
        <v>4.8388206292370928</v>
      </c>
      <c r="H42" s="437">
        <f>G42*(1+EIA_AEO_OilForecast_2026!H$16)</f>
        <v>4.9677096866652999</v>
      </c>
      <c r="I42" s="437">
        <f>H42*(1+EIA_AEO_OilForecast_2026!I$16)</f>
        <v>4.9052037080860336</v>
      </c>
      <c r="J42" s="437">
        <f>I42*(1+EIA_AEO_OilForecast_2026!J$16)</f>
        <v>4.9567389622057956</v>
      </c>
      <c r="K42" s="437">
        <f>J42*(1+EIA_AEO_OilForecast_2026!K$16)</f>
        <v>5.062476416813575</v>
      </c>
      <c r="L42" s="437">
        <f>K42*(1+EIA_AEO_OilForecast_2026!L$16)</f>
        <v>5.1604099312146232</v>
      </c>
      <c r="M42" s="437">
        <f>L42*(1+EIA_AEO_OilForecast_2026!M$16)</f>
        <v>5.2042606355869427</v>
      </c>
      <c r="N42" s="437">
        <f>M42*(1+EIA_AEO_OilForecast_2026!N$16)</f>
        <v>5.2753776796504424</v>
      </c>
      <c r="O42" s="437">
        <f>N42*(1+EIA_AEO_OilForecast_2026!O$16)</f>
        <v>5.3508519033192776</v>
      </c>
      <c r="P42" s="437">
        <f>O42*(1+EIA_AEO_OilForecast_2026!P$16)</f>
        <v>5.41545312724321</v>
      </c>
      <c r="Q42" s="437">
        <f>P42*(1+EIA_AEO_OilForecast_2026!Q$16)</f>
        <v>5.4503947095661553</v>
      </c>
      <c r="R42" s="437">
        <f>Q42*(1+EIA_AEO_OilForecast_2026!R$16)</f>
        <v>5.5022843969599498</v>
      </c>
      <c r="S42" s="437">
        <f>R42*(1+EIA_AEO_OilForecast_2026!S$16)</f>
        <v>5.5724592099929753</v>
      </c>
      <c r="T42" s="437">
        <f>S42*(1+EIA_AEO_OilForecast_2026!T$16)</f>
        <v>5.6009624043272677</v>
      </c>
      <c r="U42" s="437">
        <f>T42*(1+EIA_AEO_OilForecast_2026!U$16)</f>
        <v>5.6672399008147645</v>
      </c>
      <c r="V42" s="437">
        <f>U42*(1+EIA_AEO_OilForecast_2026!V$16)</f>
        <v>5.739969745964431</v>
      </c>
      <c r="W42" s="437">
        <f>V42*(1+EIA_AEO_OilForecast_2026!W$16)</f>
        <v>5.8997549944854022</v>
      </c>
      <c r="X42" s="437">
        <f>W42*(1+EIA_AEO_OilForecast_2026!X$16)</f>
        <v>5.9920509905729578</v>
      </c>
      <c r="Y42" s="437">
        <f>X42*(1+EIA_AEO_OilForecast_2026!Y$16)</f>
        <v>6.0828919488138418</v>
      </c>
      <c r="Z42" s="437">
        <f>Y42*(1+EIA_AEO_OilForecast_2026!Z$16)</f>
        <v>6.180723008654617</v>
      </c>
      <c r="AA42" s="437">
        <f>Z42*(1+EIA_AEO_OilForecast_2026!AA$16)</f>
        <v>6.2572087327066654</v>
      </c>
      <c r="AB42" s="437">
        <f>AA42*(1+EIA_AEO_OilForecast_2026!AB$16)</f>
        <v>6.3775987151900893</v>
      </c>
    </row>
    <row r="43" spans="1:28">
      <c r="A43" s="437" t="s">
        <v>508</v>
      </c>
      <c r="B43" s="437">
        <v>3.54</v>
      </c>
      <c r="C43" s="437">
        <v>3.54</v>
      </c>
      <c r="D43" s="437">
        <f>C43*(1+EIA_AEO_OilForecast_2026!D$16)</f>
        <v>2.7107575920631057</v>
      </c>
      <c r="E43" s="437">
        <f>D43*(1+EIA_AEO_OilForecast_2026!E$16)</f>
        <v>3.0846359778671957</v>
      </c>
      <c r="F43" s="437">
        <f>E43*(1+EIA_AEO_OilForecast_2026!F$16)</f>
        <v>3.3055214152918855</v>
      </c>
      <c r="G43" s="437">
        <f>F43*(1+EIA_AEO_OilForecast_2026!G$16)</f>
        <v>3.4465643918509676</v>
      </c>
      <c r="H43" s="437">
        <f>G43*(1+EIA_AEO_OilForecast_2026!H$16)</f>
        <v>3.5383686701801129</v>
      </c>
      <c r="I43" s="437">
        <f>H43*(1+EIA_AEO_OilForecast_2026!I$16)</f>
        <v>3.4938473091799915</v>
      </c>
      <c r="J43" s="437">
        <f>I43*(1+EIA_AEO_OilForecast_2026!J$16)</f>
        <v>3.5305545123155966</v>
      </c>
      <c r="K43" s="437">
        <f>J43*(1+EIA_AEO_OilForecast_2026!K$16)</f>
        <v>3.6058685141891456</v>
      </c>
      <c r="L43" s="437">
        <f>K43*(1+EIA_AEO_OilForecast_2026!L$16)</f>
        <v>3.6756239751508581</v>
      </c>
      <c r="M43" s="437">
        <f>L43*(1+EIA_AEO_OilForecast_2026!M$16)</f>
        <v>3.7068576760518663</v>
      </c>
      <c r="N43" s="437">
        <f>M43*(1+EIA_AEO_OilForecast_2026!N$16)</f>
        <v>3.7575124720246609</v>
      </c>
      <c r="O43" s="437">
        <f>N43*(1+EIA_AEO_OilForecast_2026!O$16)</f>
        <v>3.8112707721831471</v>
      </c>
      <c r="P43" s="437">
        <f>O43*(1+EIA_AEO_OilForecast_2026!P$16)</f>
        <v>3.8572845212154854</v>
      </c>
      <c r="Q43" s="437">
        <f>P43*(1+EIA_AEO_OilForecast_2026!Q$16)</f>
        <v>3.8821724893086897</v>
      </c>
      <c r="R43" s="437">
        <f>Q43*(1+EIA_AEO_OilForecast_2026!R$16)</f>
        <v>3.9191321459231832</v>
      </c>
      <c r="S43" s="437">
        <f>R43*(1+EIA_AEO_OilForecast_2026!S$16)</f>
        <v>3.9691158155684367</v>
      </c>
      <c r="T43" s="437">
        <f>S43*(1+EIA_AEO_OilForecast_2026!T$16)</f>
        <v>3.989417889601313</v>
      </c>
      <c r="U43" s="437">
        <f>T43*(1+EIA_AEO_OilForecast_2026!U$16)</f>
        <v>4.036625603397237</v>
      </c>
      <c r="V43" s="437">
        <f>U43*(1+EIA_AEO_OilForecast_2026!V$16)</f>
        <v>4.088429155073257</v>
      </c>
      <c r="W43" s="437">
        <f>V43*(1+EIA_AEO_OilForecast_2026!W$16)</f>
        <v>4.2022399759513736</v>
      </c>
      <c r="X43" s="437">
        <f>W43*(1+EIA_AEO_OilForecast_2026!X$16)</f>
        <v>4.2679799812129318</v>
      </c>
      <c r="Y43" s="437">
        <f>X43*(1+EIA_AEO_OilForecast_2026!Y$16)</f>
        <v>4.3326836013684105</v>
      </c>
      <c r="Z43" s="437">
        <f>Y43*(1+EIA_AEO_OilForecast_2026!Z$16)</f>
        <v>4.4023660866473531</v>
      </c>
      <c r="AA43" s="437">
        <f>Z43*(1+EIA_AEO_OilForecast_2026!AA$16)</f>
        <v>4.4568448518675243</v>
      </c>
      <c r="AB43" s="437">
        <f>AA43*(1+EIA_AEO_OilForecast_2026!AB$16)</f>
        <v>4.5425954631333836</v>
      </c>
    </row>
    <row r="44" spans="1:28">
      <c r="A44" s="437" t="s">
        <v>510</v>
      </c>
      <c r="B44" s="437">
        <v>3.18</v>
      </c>
      <c r="C44" s="437">
        <v>3.18</v>
      </c>
      <c r="D44" s="437">
        <f>C44*(1+EIA_AEO_OilForecast_2026!D$16)</f>
        <v>2.4350873284634678</v>
      </c>
      <c r="E44" s="437">
        <f>D44*(1+EIA_AEO_OilForecast_2026!E$16)</f>
        <v>2.7709441835078201</v>
      </c>
      <c r="F44" s="437">
        <f>E44*(1+EIA_AEO_OilForecast_2026!F$16)</f>
        <v>2.9693666950927109</v>
      </c>
      <c r="G44" s="437">
        <f>F44*(1+EIA_AEO_OilForecast_2026!G$16)</f>
        <v>3.0960663181034116</v>
      </c>
      <c r="H44" s="437">
        <f>G44*(1+EIA_AEO_OilForecast_2026!H$16)</f>
        <v>3.178534568127898</v>
      </c>
      <c r="I44" s="437">
        <f>H44*(1+EIA_AEO_OilForecast_2026!I$16)</f>
        <v>3.1385408031616873</v>
      </c>
      <c r="J44" s="437">
        <f>I44*(1+EIA_AEO_OilForecast_2026!J$16)</f>
        <v>3.1715150703851966</v>
      </c>
      <c r="K44" s="437">
        <f>J44*(1+EIA_AEO_OilForecast_2026!K$16)</f>
        <v>3.2391700212207577</v>
      </c>
      <c r="L44" s="437">
        <f>K44*(1+EIA_AEO_OilForecast_2026!L$16)</f>
        <v>3.3018317064914484</v>
      </c>
      <c r="M44" s="437">
        <f>L44*(1+EIA_AEO_OilForecast_2026!M$16)</f>
        <v>3.3298890988262526</v>
      </c>
      <c r="N44" s="437">
        <f>M44*(1+EIA_AEO_OilForecast_2026!N$16)</f>
        <v>3.3753925596153733</v>
      </c>
      <c r="O44" s="437">
        <f>N44*(1+EIA_AEO_OilForecast_2026!O$16)</f>
        <v>3.4236839139950308</v>
      </c>
      <c r="P44" s="437">
        <f>O44*(1+EIA_AEO_OilForecast_2026!P$16)</f>
        <v>3.4650182987189959</v>
      </c>
      <c r="Q44" s="437">
        <f>P44*(1+EIA_AEO_OilForecast_2026!Q$16)</f>
        <v>3.4873752870061119</v>
      </c>
      <c r="R44" s="437">
        <f>Q44*(1+EIA_AEO_OilForecast_2026!R$16)</f>
        <v>3.5205763344733687</v>
      </c>
      <c r="S44" s="437">
        <f>R44*(1+EIA_AEO_OilForecast_2026!S$16)</f>
        <v>3.5654769190699525</v>
      </c>
      <c r="T44" s="437">
        <f>S44*(1+EIA_AEO_OilForecast_2026!T$16)</f>
        <v>3.5837143754045702</v>
      </c>
      <c r="U44" s="437">
        <f>T44*(1+EIA_AEO_OilForecast_2026!U$16)</f>
        <v>3.6261213047466709</v>
      </c>
      <c r="V44" s="437">
        <f>U44*(1+EIA_AEO_OilForecast_2026!V$16)</f>
        <v>3.6726566986251297</v>
      </c>
      <c r="W44" s="437">
        <f>V44*(1+EIA_AEO_OilForecast_2026!W$16)</f>
        <v>3.7748935377190307</v>
      </c>
      <c r="X44" s="437">
        <f>W44*(1+EIA_AEO_OilForecast_2026!X$16)</f>
        <v>3.8339481187167017</v>
      </c>
      <c r="Y44" s="437">
        <f>X44*(1+EIA_AEO_OilForecast_2026!Y$16)</f>
        <v>3.8920717097038269</v>
      </c>
      <c r="Z44" s="437">
        <f>Y44*(1+EIA_AEO_OilForecast_2026!Z$16)</f>
        <v>3.9546678405476228</v>
      </c>
      <c r="AA44" s="437">
        <f>Z44*(1+EIA_AEO_OilForecast_2026!AA$16)</f>
        <v>4.0036063923555734</v>
      </c>
      <c r="AB44" s="437">
        <f>AA44*(1+EIA_AEO_OilForecast_2026!AB$16)</f>
        <v>4.0806366024757521</v>
      </c>
    </row>
    <row r="45" spans="1:28">
      <c r="A45" s="437" t="s">
        <v>511</v>
      </c>
      <c r="B45" s="437">
        <v>2.79</v>
      </c>
      <c r="C45" s="437">
        <v>2.79</v>
      </c>
      <c r="D45" s="437">
        <f>C45*(1+EIA_AEO_OilForecast_2026!D$16)</f>
        <v>2.1364445428971934</v>
      </c>
      <c r="E45" s="437">
        <f>D45*(1+EIA_AEO_OilForecast_2026!E$16)</f>
        <v>2.4311114062851629</v>
      </c>
      <c r="F45" s="437">
        <f>E45*(1+EIA_AEO_OilForecast_2026!F$16)</f>
        <v>2.605199081543605</v>
      </c>
      <c r="G45" s="437">
        <f>F45*(1+EIA_AEO_OilForecast_2026!G$16)</f>
        <v>2.7163600715435594</v>
      </c>
      <c r="H45" s="437">
        <f>G45*(1+EIA_AEO_OilForecast_2026!H$16)</f>
        <v>2.7887142909046654</v>
      </c>
      <c r="I45" s="437">
        <f>H45*(1+EIA_AEO_OilForecast_2026!I$16)</f>
        <v>2.7536254216418579</v>
      </c>
      <c r="J45" s="437">
        <f>I45*(1+EIA_AEO_OilForecast_2026!J$16)</f>
        <v>2.7825556749605975</v>
      </c>
      <c r="K45" s="437">
        <f>J45*(1+EIA_AEO_OilForecast_2026!K$16)</f>
        <v>2.8419133205050051</v>
      </c>
      <c r="L45" s="437">
        <f>K45*(1+EIA_AEO_OilForecast_2026!L$16)</f>
        <v>2.8968900821104224</v>
      </c>
      <c r="M45" s="437">
        <f>L45*(1+EIA_AEO_OilForecast_2026!M$16)</f>
        <v>2.9215064734985052</v>
      </c>
      <c r="N45" s="437">
        <f>M45*(1+EIA_AEO_OilForecast_2026!N$16)</f>
        <v>2.9614293211719791</v>
      </c>
      <c r="O45" s="437">
        <f>N45*(1+EIA_AEO_OilForecast_2026!O$16)</f>
        <v>3.003798150957905</v>
      </c>
      <c r="P45" s="437">
        <f>O45*(1+EIA_AEO_OilForecast_2026!P$16)</f>
        <v>3.040063224347799</v>
      </c>
      <c r="Q45" s="437">
        <f>P45*(1+EIA_AEO_OilForecast_2026!Q$16)</f>
        <v>3.0596783178449858</v>
      </c>
      <c r="R45" s="437">
        <f>Q45*(1+EIA_AEO_OilForecast_2026!R$16)</f>
        <v>3.0888075387360696</v>
      </c>
      <c r="S45" s="437">
        <f>R45*(1+EIA_AEO_OilForecast_2026!S$16)</f>
        <v>3.1282014478632609</v>
      </c>
      <c r="T45" s="437">
        <f>S45*(1+EIA_AEO_OilForecast_2026!T$16)</f>
        <v>3.1442022350247654</v>
      </c>
      <c r="U45" s="437">
        <f>T45*(1+EIA_AEO_OilForecast_2026!U$16)</f>
        <v>3.1814083145418914</v>
      </c>
      <c r="V45" s="437">
        <f>U45*(1+EIA_AEO_OilForecast_2026!V$16)</f>
        <v>3.222236537472992</v>
      </c>
      <c r="W45" s="437">
        <f>V45*(1+EIA_AEO_OilForecast_2026!W$16)</f>
        <v>3.3119348963006598</v>
      </c>
      <c r="X45" s="437">
        <f>W45*(1+EIA_AEO_OilForecast_2026!X$16)</f>
        <v>3.3637469343457864</v>
      </c>
      <c r="Y45" s="437">
        <f>X45*(1+EIA_AEO_OilForecast_2026!Y$16)</f>
        <v>3.4147421604005284</v>
      </c>
      <c r="Z45" s="437">
        <f>Y45*(1+EIA_AEO_OilForecast_2026!Z$16)</f>
        <v>3.4696614072729153</v>
      </c>
      <c r="AA45" s="437">
        <f>Z45*(1+EIA_AEO_OilForecast_2026!AA$16)</f>
        <v>3.5125980612176266</v>
      </c>
      <c r="AB45" s="437">
        <f>AA45*(1+EIA_AEO_OilForecast_2026!AB$16)</f>
        <v>3.5801811700966515</v>
      </c>
    </row>
    <row r="46" spans="1:28">
      <c r="A46" s="437" t="s">
        <v>512</v>
      </c>
      <c r="B46" s="437">
        <v>3.68</v>
      </c>
      <c r="C46" s="437">
        <v>3.68</v>
      </c>
      <c r="D46" s="437">
        <f>C46*(1+EIA_AEO_OilForecast_2026!D$16)</f>
        <v>2.8179626945740761</v>
      </c>
      <c r="E46" s="437">
        <f>D46*(1+EIA_AEO_OilForecast_2026!E$16)</f>
        <v>3.2066272312291755</v>
      </c>
      <c r="F46" s="437">
        <f>E46*(1+EIA_AEO_OilForecast_2026!F$16)</f>
        <v>3.4362482509248982</v>
      </c>
      <c r="G46" s="437">
        <f>F46*(1+EIA_AEO_OilForecast_2026!G$16)</f>
        <v>3.5828691983083507</v>
      </c>
      <c r="H46" s="437">
        <f>G46*(1+EIA_AEO_OilForecast_2026!H$16)</f>
        <v>3.67830415431153</v>
      </c>
      <c r="I46" s="437">
        <f>H46*(1+EIA_AEO_OilForecast_2026!I$16)</f>
        <v>3.632022061520443</v>
      </c>
      <c r="J46" s="437">
        <f>I46*(1+EIA_AEO_OilForecast_2026!J$16)</f>
        <v>3.6701809619551962</v>
      </c>
      <c r="K46" s="437">
        <f>J46*(1+EIA_AEO_OilForecast_2026!K$16)</f>
        <v>3.7484734836768516</v>
      </c>
      <c r="L46" s="437">
        <f>K46*(1+EIA_AEO_OilForecast_2026!L$16)</f>
        <v>3.8209876351850727</v>
      </c>
      <c r="M46" s="437">
        <f>L46*(1+EIA_AEO_OilForecast_2026!M$16)</f>
        <v>3.8534565671951602</v>
      </c>
      <c r="N46" s="437">
        <f>M46*(1+EIA_AEO_OilForecast_2026!N$16)</f>
        <v>3.9061146601838281</v>
      </c>
      <c r="O46" s="437">
        <f>N46*(1+EIA_AEO_OilForecast_2026!O$16)</f>
        <v>3.9619989948118595</v>
      </c>
      <c r="P46" s="437">
        <f>O46*(1+EIA_AEO_OilForecast_2026!P$16)</f>
        <v>4.0098324966307874</v>
      </c>
      <c r="Q46" s="437">
        <f>P46*(1+EIA_AEO_OilForecast_2026!Q$16)</f>
        <v>4.0357047346485819</v>
      </c>
      <c r="R46" s="437">
        <f>Q46*(1+EIA_AEO_OilForecast_2026!R$16)</f>
        <v>4.0741260725981112</v>
      </c>
      <c r="S46" s="437">
        <f>R46*(1+EIA_AEO_OilForecast_2026!S$16)</f>
        <v>4.1260864975400695</v>
      </c>
      <c r="T46" s="437">
        <f>S46*(1+EIA_AEO_OilForecast_2026!T$16)</f>
        <v>4.1471914784556017</v>
      </c>
      <c r="U46" s="437">
        <f>T46*(1+EIA_AEO_OilForecast_2026!U$16)</f>
        <v>4.1962661639835677</v>
      </c>
      <c r="V46" s="437">
        <f>U46*(1+EIA_AEO_OilForecast_2026!V$16)</f>
        <v>4.2501184436919726</v>
      </c>
      <c r="W46" s="437">
        <f>V46*(1+EIA_AEO_OilForecast_2026!W$16)</f>
        <v>4.3684302574861729</v>
      </c>
      <c r="X46" s="437">
        <f>W46*(1+EIA_AEO_OilForecast_2026!X$16)</f>
        <v>4.4367701499614656</v>
      </c>
      <c r="Y46" s="437">
        <f>X46*(1+EIA_AEO_OilForecast_2026!Y$16)</f>
        <v>4.5040326703490825</v>
      </c>
      <c r="Z46" s="437">
        <f>Y46*(1+EIA_AEO_OilForecast_2026!Z$16)</f>
        <v>4.5764709601305826</v>
      </c>
      <c r="AA46" s="437">
        <f>Z46*(1+EIA_AEO_OilForecast_2026!AA$16)</f>
        <v>4.63310425278884</v>
      </c>
      <c r="AB46" s="437">
        <f>AA46*(1+EIA_AEO_OilForecast_2026!AB$16)</f>
        <v>4.7222461311669086</v>
      </c>
    </row>
    <row r="47" spans="1:28">
      <c r="A47" s="437" t="s">
        <v>513</v>
      </c>
      <c r="B47" s="437">
        <v>4.8</v>
      </c>
      <c r="C47" s="437">
        <v>4.8</v>
      </c>
      <c r="D47" s="437">
        <f>C47*(1+EIA_AEO_OilForecast_2026!D$16)</f>
        <v>3.6756035146618378</v>
      </c>
      <c r="E47" s="437">
        <f>D47*(1+EIA_AEO_OilForecast_2026!E$16)</f>
        <v>4.1825572581250112</v>
      </c>
      <c r="F47" s="437">
        <f>E47*(1+EIA_AEO_OilForecast_2026!F$16)</f>
        <v>4.4820629359889974</v>
      </c>
      <c r="G47" s="437">
        <f>F47*(1+EIA_AEO_OilForecast_2026!G$16)</f>
        <v>4.6733076499674135</v>
      </c>
      <c r="H47" s="437">
        <f>G47*(1+EIA_AEO_OilForecast_2026!H$16)</f>
        <v>4.7977880273628646</v>
      </c>
      <c r="I47" s="437">
        <f>H47*(1+EIA_AEO_OilForecast_2026!I$16)</f>
        <v>4.737420080244056</v>
      </c>
      <c r="J47" s="437">
        <f>I47*(1+EIA_AEO_OilForecast_2026!J$16)</f>
        <v>4.787192559071995</v>
      </c>
      <c r="K47" s="437">
        <f>J47*(1+EIA_AEO_OilForecast_2026!K$16)</f>
        <v>4.8893132395785024</v>
      </c>
      <c r="L47" s="437">
        <f>K47*(1+EIA_AEO_OilForecast_2026!L$16)</f>
        <v>4.9838969154587902</v>
      </c>
      <c r="M47" s="437">
        <f>L47*(1+EIA_AEO_OilForecast_2026!M$16)</f>
        <v>5.026247696341513</v>
      </c>
      <c r="N47" s="437">
        <f>M47*(1+EIA_AEO_OilForecast_2026!N$16)</f>
        <v>5.0949321654571671</v>
      </c>
      <c r="O47" s="437">
        <f>N47*(1+EIA_AEO_OilForecast_2026!O$16)</f>
        <v>5.1678247758415559</v>
      </c>
      <c r="P47" s="437">
        <f>O47*(1+EIA_AEO_OilForecast_2026!P$16)</f>
        <v>5.2302162999532014</v>
      </c>
      <c r="Q47" s="437">
        <f>P47*(1+EIA_AEO_OilForecast_2026!Q$16)</f>
        <v>5.2639626973677158</v>
      </c>
      <c r="R47" s="437">
        <f>Q47*(1+EIA_AEO_OilForecast_2026!R$16)</f>
        <v>5.3140774859975375</v>
      </c>
      <c r="S47" s="437">
        <f>R47*(1+EIA_AEO_OilForecast_2026!S$16)</f>
        <v>5.3818519533131353</v>
      </c>
      <c r="T47" s="437">
        <f>S47*(1+EIA_AEO_OilForecast_2026!T$16)</f>
        <v>5.4093801892899167</v>
      </c>
      <c r="U47" s="437">
        <f>T47*(1+EIA_AEO_OilForecast_2026!U$16)</f>
        <v>5.4733906486742194</v>
      </c>
      <c r="V47" s="437">
        <f>U47*(1+EIA_AEO_OilForecast_2026!V$16)</f>
        <v>5.5436327526417042</v>
      </c>
      <c r="W47" s="437">
        <f>V47*(1+EIA_AEO_OilForecast_2026!W$16)</f>
        <v>5.6979525097645736</v>
      </c>
      <c r="X47" s="437">
        <f>W47*(1+EIA_AEO_OilForecast_2026!X$16)</f>
        <v>5.7870914999497378</v>
      </c>
      <c r="Y47" s="437">
        <f>X47*(1+EIA_AEO_OilForecast_2026!Y$16)</f>
        <v>5.8748252221944552</v>
      </c>
      <c r="Z47" s="437">
        <f>Y47*(1+EIA_AEO_OilForecast_2026!Z$16)</f>
        <v>5.9693099479964111</v>
      </c>
      <c r="AA47" s="437">
        <f>Z47*(1+EIA_AEO_OilForecast_2026!AA$16)</f>
        <v>6.0431794601593554</v>
      </c>
      <c r="AB47" s="437">
        <f>AA47*(1+EIA_AEO_OilForecast_2026!AB$16)</f>
        <v>6.1594514754350964</v>
      </c>
    </row>
    <row r="48" spans="1:28">
      <c r="A48" s="437" t="s">
        <v>515</v>
      </c>
      <c r="B48" s="437">
        <v>5.2</v>
      </c>
      <c r="C48" s="437">
        <v>5.2</v>
      </c>
      <c r="D48" s="437">
        <f>C48*(1+EIA_AEO_OilForecast_2026!D$16)</f>
        <v>3.9819038075503248</v>
      </c>
      <c r="E48" s="437">
        <f>D48*(1+EIA_AEO_OilForecast_2026!E$16)</f>
        <v>4.5311036963020959</v>
      </c>
      <c r="F48" s="437">
        <f>E48*(1+EIA_AEO_OilForecast_2026!F$16)</f>
        <v>4.8555681806547479</v>
      </c>
      <c r="G48" s="437">
        <f>F48*(1+EIA_AEO_OilForecast_2026!G$16)</f>
        <v>5.0627499541313661</v>
      </c>
      <c r="H48" s="437">
        <f>G48*(1+EIA_AEO_OilForecast_2026!H$16)</f>
        <v>5.1976036963097716</v>
      </c>
      <c r="I48" s="437">
        <f>H48*(1+EIA_AEO_OilForecast_2026!I$16)</f>
        <v>5.1322050869310623</v>
      </c>
      <c r="J48" s="437">
        <f>I48*(1+EIA_AEO_OilForecast_2026!J$16)</f>
        <v>5.1861252723279962</v>
      </c>
      <c r="K48" s="437">
        <f>J48*(1+EIA_AEO_OilForecast_2026!K$16)</f>
        <v>5.2967560095433788</v>
      </c>
      <c r="L48" s="437">
        <f>K48*(1+EIA_AEO_OilForecast_2026!L$16)</f>
        <v>5.3992216584136914</v>
      </c>
      <c r="M48" s="437">
        <f>L48*(1+EIA_AEO_OilForecast_2026!M$16)</f>
        <v>5.4451016710366416</v>
      </c>
      <c r="N48" s="437">
        <f>M48*(1+EIA_AEO_OilForecast_2026!N$16)</f>
        <v>5.5195098459119336</v>
      </c>
      <c r="O48" s="437">
        <f>N48*(1+EIA_AEO_OilForecast_2026!O$16)</f>
        <v>5.5984768404950209</v>
      </c>
      <c r="P48" s="437">
        <f>O48*(1+EIA_AEO_OilForecast_2026!P$16)</f>
        <v>5.6660676582826364</v>
      </c>
      <c r="Q48" s="437">
        <f>P48*(1+EIA_AEO_OilForecast_2026!Q$16)</f>
        <v>5.702626255481694</v>
      </c>
      <c r="R48" s="437">
        <f>Q48*(1+EIA_AEO_OilForecast_2026!R$16)</f>
        <v>5.756917276497334</v>
      </c>
      <c r="S48" s="437">
        <f>R48*(1+EIA_AEO_OilForecast_2026!S$16)</f>
        <v>5.8303396160892325</v>
      </c>
      <c r="T48" s="437">
        <f>S48*(1+EIA_AEO_OilForecast_2026!T$16)</f>
        <v>5.860161871730746</v>
      </c>
      <c r="U48" s="437">
        <f>T48*(1+EIA_AEO_OilForecast_2026!U$16)</f>
        <v>5.9295065360637409</v>
      </c>
      <c r="V48" s="437">
        <f>U48*(1+EIA_AEO_OilForecast_2026!V$16)</f>
        <v>6.0056021486951829</v>
      </c>
      <c r="W48" s="437">
        <f>V48*(1+EIA_AEO_OilForecast_2026!W$16)</f>
        <v>6.1727818855782921</v>
      </c>
      <c r="X48" s="437">
        <f>W48*(1+EIA_AEO_OilForecast_2026!X$16)</f>
        <v>6.2693491249455526</v>
      </c>
      <c r="Y48" s="437">
        <f>X48*(1+EIA_AEO_OilForecast_2026!Y$16)</f>
        <v>6.3643939907106635</v>
      </c>
      <c r="Z48" s="437">
        <f>Y48*(1+EIA_AEO_OilForecast_2026!Z$16)</f>
        <v>6.4667524436627826</v>
      </c>
      <c r="AA48" s="437">
        <f>Z48*(1+EIA_AEO_OilForecast_2026!AA$16)</f>
        <v>6.5467777485059715</v>
      </c>
      <c r="AB48" s="437">
        <f>AA48*(1+EIA_AEO_OilForecast_2026!AB$16)</f>
        <v>6.6727390983880248</v>
      </c>
    </row>
    <row r="49" spans="1:28">
      <c r="A49" s="437" t="s">
        <v>518</v>
      </c>
      <c r="B49" s="437">
        <v>4.91</v>
      </c>
      <c r="C49" s="437">
        <v>4.91</v>
      </c>
      <c r="D49" s="437">
        <f>C49*(1+EIA_AEO_OilForecast_2026!D$16)</f>
        <v>3.7598360952061718</v>
      </c>
      <c r="E49" s="437">
        <f>D49*(1+EIA_AEO_OilForecast_2026!E$16)</f>
        <v>4.2784075286237089</v>
      </c>
      <c r="F49" s="437">
        <f>E49*(1+EIA_AEO_OilForecast_2026!F$16)</f>
        <v>4.5847768782720779</v>
      </c>
      <c r="G49" s="437">
        <f>F49*(1+EIA_AEO_OilForecast_2026!G$16)</f>
        <v>4.7804042836124996</v>
      </c>
      <c r="H49" s="437">
        <f>G49*(1+EIA_AEO_OilForecast_2026!H$16)</f>
        <v>4.9077373363232635</v>
      </c>
      <c r="I49" s="437">
        <f>H49*(1+EIA_AEO_OilForecast_2026!I$16)</f>
        <v>4.8459859570829815</v>
      </c>
      <c r="J49" s="437">
        <f>I49*(1+EIA_AEO_OilForecast_2026!J$16)</f>
        <v>4.8968990552173937</v>
      </c>
      <c r="K49" s="437">
        <f>J49*(1+EIA_AEO_OilForecast_2026!K$16)</f>
        <v>5.001360001318842</v>
      </c>
      <c r="L49" s="437">
        <f>K49*(1+EIA_AEO_OilForecast_2026!L$16)</f>
        <v>5.0981112197713863</v>
      </c>
      <c r="M49" s="437">
        <f>L49*(1+EIA_AEO_OilForecast_2026!M$16)</f>
        <v>5.1414325393826719</v>
      </c>
      <c r="N49" s="437">
        <f>M49*(1+EIA_AEO_OilForecast_2026!N$16)</f>
        <v>5.2116910275822264</v>
      </c>
      <c r="O49" s="437">
        <f>N49*(1+EIA_AEO_OilForecast_2026!O$16)</f>
        <v>5.286254093621257</v>
      </c>
      <c r="P49" s="437">
        <f>O49*(1+EIA_AEO_OilForecast_2026!P$16)</f>
        <v>5.3500754234937942</v>
      </c>
      <c r="Q49" s="437">
        <f>P49*(1+EIA_AEO_OilForecast_2026!Q$16)</f>
        <v>5.384595175849058</v>
      </c>
      <c r="R49" s="437">
        <f>Q49*(1+EIA_AEO_OilForecast_2026!R$16)</f>
        <v>5.4358584283849796</v>
      </c>
      <c r="S49" s="437">
        <f>R49*(1+EIA_AEO_OilForecast_2026!S$16)</f>
        <v>5.5051860605765599</v>
      </c>
      <c r="T49" s="437">
        <f>S49*(1+EIA_AEO_OilForecast_2026!T$16)</f>
        <v>5.533345151961143</v>
      </c>
      <c r="U49" s="437">
        <f>T49*(1+EIA_AEO_OilForecast_2026!U$16)</f>
        <v>5.5988225177063367</v>
      </c>
      <c r="V49" s="437">
        <f>U49*(1+EIA_AEO_OilForecast_2026!V$16)</f>
        <v>5.6706743365564103</v>
      </c>
      <c r="W49" s="437">
        <f>V49*(1+EIA_AEO_OilForecast_2026!W$16)</f>
        <v>5.8285305881133462</v>
      </c>
      <c r="X49" s="437">
        <f>W49*(1+EIA_AEO_OilForecast_2026!X$16)</f>
        <v>5.9197123468235873</v>
      </c>
      <c r="Y49" s="437">
        <f>X49*(1+EIA_AEO_OilForecast_2026!Y$16)</f>
        <v>6.0094566335364128</v>
      </c>
      <c r="Z49" s="437">
        <f>Y49*(1+EIA_AEO_OilForecast_2026!Z$16)</f>
        <v>6.1061066343046635</v>
      </c>
      <c r="AA49" s="437">
        <f>Z49*(1+EIA_AEO_OilForecast_2026!AA$16)</f>
        <v>6.1816689894546748</v>
      </c>
      <c r="AB49" s="437">
        <f>AA49*(1+EIA_AEO_OilForecast_2026!AB$16)</f>
        <v>6.3006055717471519</v>
      </c>
    </row>
    <row r="50" spans="1:28">
      <c r="A50" s="437" t="s">
        <v>520</v>
      </c>
      <c r="B50" s="437">
        <v>5.71</v>
      </c>
      <c r="C50" s="437">
        <v>5.71</v>
      </c>
      <c r="D50" s="437">
        <f>C50*(1+EIA_AEO_OilForecast_2026!D$16)</f>
        <v>4.372436680983145</v>
      </c>
      <c r="E50" s="437">
        <f>D50*(1+EIA_AEO_OilForecast_2026!E$16)</f>
        <v>4.9755004049778782</v>
      </c>
      <c r="F50" s="437">
        <f>E50*(1+EIA_AEO_OilForecast_2026!F$16)</f>
        <v>5.331787367603579</v>
      </c>
      <c r="G50" s="437">
        <f>F50*(1+EIA_AEO_OilForecast_2026!G$16)</f>
        <v>5.5592888919404038</v>
      </c>
      <c r="H50" s="437">
        <f>G50*(1+EIA_AEO_OilForecast_2026!H$16)</f>
        <v>5.7073686742170757</v>
      </c>
      <c r="I50" s="437">
        <f>H50*(1+EIA_AEO_OilForecast_2026!I$16)</f>
        <v>5.6355559704569922</v>
      </c>
      <c r="J50" s="437">
        <f>I50*(1+EIA_AEO_OilForecast_2026!J$16)</f>
        <v>5.6947644817293943</v>
      </c>
      <c r="K50" s="437">
        <f>J50*(1+EIA_AEO_OilForecast_2026!K$16)</f>
        <v>5.8162455412485938</v>
      </c>
      <c r="L50" s="437">
        <f>K50*(1+EIA_AEO_OilForecast_2026!L$16)</f>
        <v>5.9287607056811868</v>
      </c>
      <c r="M50" s="437">
        <f>L50*(1+EIA_AEO_OilForecast_2026!M$16)</f>
        <v>5.9791404887729263</v>
      </c>
      <c r="N50" s="437">
        <f>M50*(1+EIA_AEO_OilForecast_2026!N$16)</f>
        <v>6.0608463884917558</v>
      </c>
      <c r="O50" s="437">
        <f>N50*(1+EIA_AEO_OilForecast_2026!O$16)</f>
        <v>6.1475582229281844</v>
      </c>
      <c r="P50" s="437">
        <f>O50*(1+EIA_AEO_OilForecast_2026!P$16)</f>
        <v>6.2217781401526624</v>
      </c>
      <c r="Q50" s="437">
        <f>P50*(1+EIA_AEO_OilForecast_2026!Q$16)</f>
        <v>6.2619222920770126</v>
      </c>
      <c r="R50" s="437">
        <f>Q50*(1+EIA_AEO_OilForecast_2026!R$16)</f>
        <v>6.3215380093845708</v>
      </c>
      <c r="S50" s="437">
        <f>R50*(1+EIA_AEO_OilForecast_2026!S$16)</f>
        <v>6.4021613861287507</v>
      </c>
      <c r="T50" s="437">
        <f>S50*(1+EIA_AEO_OilForecast_2026!T$16)</f>
        <v>6.4349085168427971</v>
      </c>
      <c r="U50" s="437">
        <f>T50*(1+EIA_AEO_OilForecast_2026!U$16)</f>
        <v>6.5110542924853743</v>
      </c>
      <c r="V50" s="437">
        <f>U50*(1+EIA_AEO_OilForecast_2026!V$16)</f>
        <v>6.5946131286633616</v>
      </c>
      <c r="W50" s="437">
        <f>V50*(1+EIA_AEO_OilForecast_2026!W$16)</f>
        <v>6.7781893397407753</v>
      </c>
      <c r="X50" s="437">
        <f>W50*(1+EIA_AEO_OilForecast_2026!X$16)</f>
        <v>6.8842275968152098</v>
      </c>
      <c r="Y50" s="437">
        <f>X50*(1+EIA_AEO_OilForecast_2026!Y$16)</f>
        <v>6.9885941705688213</v>
      </c>
      <c r="Z50" s="437">
        <f>Y50*(1+EIA_AEO_OilForecast_2026!Z$16)</f>
        <v>7.1009916256373984</v>
      </c>
      <c r="AA50" s="437">
        <f>Z50*(1+EIA_AEO_OilForecast_2026!AA$16)</f>
        <v>7.1888655661479008</v>
      </c>
      <c r="AB50" s="437">
        <f>AA50*(1+EIA_AEO_OilForecast_2026!AB$16)</f>
        <v>7.3271808176530016</v>
      </c>
    </row>
    <row r="51" spans="1:28">
      <c r="A51" s="437" t="s">
        <v>521</v>
      </c>
      <c r="B51" s="437">
        <v>5.12</v>
      </c>
      <c r="C51" s="437">
        <v>5.12</v>
      </c>
      <c r="D51" s="437">
        <f>C51*(1+EIA_AEO_OilForecast_2026!D$16)</f>
        <v>3.9206437489726271</v>
      </c>
      <c r="E51" s="437">
        <f>D51*(1+EIA_AEO_OilForecast_2026!E$16)</f>
        <v>4.4613944086666786</v>
      </c>
      <c r="F51" s="437">
        <f>E51*(1+EIA_AEO_OilForecast_2026!F$16)</f>
        <v>4.7808671317215969</v>
      </c>
      <c r="G51" s="437">
        <f>F51*(1+EIA_AEO_OilForecast_2026!G$16)</f>
        <v>4.984861493298574</v>
      </c>
      <c r="H51" s="437">
        <f>G51*(1+EIA_AEO_OilForecast_2026!H$16)</f>
        <v>5.1176405625203891</v>
      </c>
      <c r="I51" s="437">
        <f>H51*(1+EIA_AEO_OilForecast_2026!I$16)</f>
        <v>5.0532480855936592</v>
      </c>
      <c r="J51" s="437">
        <f>I51*(1+EIA_AEO_OilForecast_2026!J$16)</f>
        <v>5.1063387296767937</v>
      </c>
      <c r="K51" s="437">
        <f>J51*(1+EIA_AEO_OilForecast_2026!K$16)</f>
        <v>5.2152674555504017</v>
      </c>
      <c r="L51" s="437">
        <f>K51*(1+EIA_AEO_OilForecast_2026!L$16)</f>
        <v>5.3161567098227094</v>
      </c>
      <c r="M51" s="437">
        <f>L51*(1+EIA_AEO_OilForecast_2026!M$16)</f>
        <v>5.3613308760976137</v>
      </c>
      <c r="N51" s="437">
        <f>M51*(1+EIA_AEO_OilForecast_2026!N$16)</f>
        <v>5.4345943098209775</v>
      </c>
      <c r="O51" s="437">
        <f>N51*(1+EIA_AEO_OilForecast_2026!O$16)</f>
        <v>5.5123464275643252</v>
      </c>
      <c r="P51" s="437">
        <f>O51*(1+EIA_AEO_OilForecast_2026!P$16)</f>
        <v>5.5788973866167471</v>
      </c>
      <c r="Q51" s="437">
        <f>P51*(1+EIA_AEO_OilForecast_2026!Q$16)</f>
        <v>5.6148935438588961</v>
      </c>
      <c r="R51" s="437">
        <f>Q51*(1+EIA_AEO_OilForecast_2026!R$16)</f>
        <v>5.6683493183973725</v>
      </c>
      <c r="S51" s="437">
        <f>R51*(1+EIA_AEO_OilForecast_2026!S$16)</f>
        <v>5.7406420835340102</v>
      </c>
      <c r="T51" s="437">
        <f>S51*(1+EIA_AEO_OilForecast_2026!T$16)</f>
        <v>5.7700055352425776</v>
      </c>
      <c r="U51" s="437">
        <f>T51*(1+EIA_AEO_OilForecast_2026!U$16)</f>
        <v>5.8382833585858345</v>
      </c>
      <c r="V51" s="437">
        <f>U51*(1+EIA_AEO_OilForecast_2026!V$16)</f>
        <v>5.9132082694844854</v>
      </c>
      <c r="W51" s="437">
        <f>V51*(1+EIA_AEO_OilForecast_2026!W$16)</f>
        <v>6.0778160104155461</v>
      </c>
      <c r="X51" s="437">
        <f>W51*(1+EIA_AEO_OilForecast_2026!X$16)</f>
        <v>6.1728975999463875</v>
      </c>
      <c r="Y51" s="437">
        <f>X51*(1+EIA_AEO_OilForecast_2026!Y$16)</f>
        <v>6.2664802370074195</v>
      </c>
      <c r="Z51" s="437">
        <f>Y51*(1+EIA_AEO_OilForecast_2026!Z$16)</f>
        <v>6.3672639445295065</v>
      </c>
      <c r="AA51" s="437">
        <f>Z51*(1+EIA_AEO_OilForecast_2026!AA$16)</f>
        <v>6.4460580908366465</v>
      </c>
      <c r="AB51" s="437">
        <f>AA51*(1+EIA_AEO_OilForecast_2026!AB$16)</f>
        <v>6.5700815737974372</v>
      </c>
    </row>
    <row r="52" spans="1:28">
      <c r="A52" s="437" t="s">
        <v>522</v>
      </c>
      <c r="B52" s="437">
        <v>5.0999999999999996</v>
      </c>
      <c r="C52" s="437">
        <v>5.0999999999999996</v>
      </c>
      <c r="D52" s="437">
        <f>C52*(1+EIA_AEO_OilForecast_2026!D$16)</f>
        <v>3.9053287343282026</v>
      </c>
      <c r="E52" s="437">
        <f>D52*(1+EIA_AEO_OilForecast_2026!E$16)</f>
        <v>4.4439670867578238</v>
      </c>
      <c r="F52" s="437">
        <f>E52*(1+EIA_AEO_OilForecast_2026!F$16)</f>
        <v>4.7621918694883094</v>
      </c>
      <c r="G52" s="437">
        <f>F52*(1+EIA_AEO_OilForecast_2026!G$16)</f>
        <v>4.9653893780903768</v>
      </c>
      <c r="H52" s="437">
        <f>G52*(1+EIA_AEO_OilForecast_2026!H$16)</f>
        <v>5.097649779073044</v>
      </c>
      <c r="I52" s="437">
        <f>H52*(1+EIA_AEO_OilForecast_2026!I$16)</f>
        <v>5.0335088352593091</v>
      </c>
      <c r="J52" s="437">
        <f>I52*(1+EIA_AEO_OilForecast_2026!J$16)</f>
        <v>5.0863920940139939</v>
      </c>
      <c r="K52" s="437">
        <f>J52*(1+EIA_AEO_OilForecast_2026!K$16)</f>
        <v>5.1948953170521577</v>
      </c>
      <c r="L52" s="437">
        <f>K52*(1+EIA_AEO_OilForecast_2026!L$16)</f>
        <v>5.2953904726749634</v>
      </c>
      <c r="M52" s="437">
        <f>L52*(1+EIA_AEO_OilForecast_2026!M$16)</f>
        <v>5.3403881773628568</v>
      </c>
      <c r="N52" s="437">
        <f>M52*(1+EIA_AEO_OilForecast_2026!N$16)</f>
        <v>5.4133654257982391</v>
      </c>
      <c r="O52" s="437">
        <f>N52*(1+EIA_AEO_OilForecast_2026!O$16)</f>
        <v>5.490813824331652</v>
      </c>
      <c r="P52" s="437">
        <f>O52*(1+EIA_AEO_OilForecast_2026!P$16)</f>
        <v>5.5571048187002754</v>
      </c>
      <c r="Q52" s="437">
        <f>P52*(1+EIA_AEO_OilForecast_2026!Q$16)</f>
        <v>5.5929603659531972</v>
      </c>
      <c r="R52" s="437">
        <f>Q52*(1+EIA_AEO_OilForecast_2026!R$16)</f>
        <v>5.6462073288723822</v>
      </c>
      <c r="S52" s="437">
        <f>R52*(1+EIA_AEO_OilForecast_2026!S$16)</f>
        <v>5.718217700395205</v>
      </c>
      <c r="T52" s="437">
        <f>S52*(1+EIA_AEO_OilForecast_2026!T$16)</f>
        <v>5.7474664511205358</v>
      </c>
      <c r="U52" s="437">
        <f>T52*(1+EIA_AEO_OilForecast_2026!U$16)</f>
        <v>5.8154775642163576</v>
      </c>
      <c r="V52" s="437">
        <f>U52*(1+EIA_AEO_OilForecast_2026!V$16)</f>
        <v>5.8901097996818104</v>
      </c>
      <c r="W52" s="437">
        <f>V52*(1+EIA_AEO_OilForecast_2026!W$16)</f>
        <v>6.0540745416248596</v>
      </c>
      <c r="X52" s="437">
        <f>W52*(1+EIA_AEO_OilForecast_2026!X$16)</f>
        <v>6.1487847186965965</v>
      </c>
      <c r="Y52" s="437">
        <f>X52*(1+EIA_AEO_OilForecast_2026!Y$16)</f>
        <v>6.242001798581609</v>
      </c>
      <c r="Z52" s="437">
        <f>Y52*(1+EIA_AEO_OilForecast_2026!Z$16)</f>
        <v>6.3423918197461875</v>
      </c>
      <c r="AA52" s="437">
        <f>Z52*(1+EIA_AEO_OilForecast_2026!AA$16)</f>
        <v>6.4208781764193157</v>
      </c>
      <c r="AB52" s="437">
        <f>AA52*(1+EIA_AEO_OilForecast_2026!AB$16)</f>
        <v>6.5444171926497914</v>
      </c>
    </row>
    <row r="53" spans="1:28">
      <c r="A53" s="437" t="s">
        <v>524</v>
      </c>
      <c r="B53" s="437">
        <v>2.2400000000000002</v>
      </c>
      <c r="C53" s="437">
        <v>2.2400000000000002</v>
      </c>
      <c r="D53" s="437">
        <f>C53*(1+EIA_AEO_OilForecast_2026!D$16)</f>
        <v>1.7152816401755246</v>
      </c>
      <c r="E53" s="437">
        <f>D53*(1+EIA_AEO_OilForecast_2026!E$16)</f>
        <v>1.9518600537916722</v>
      </c>
      <c r="F53" s="437">
        <f>E53*(1+EIA_AEO_OilForecast_2026!F$16)</f>
        <v>2.0916293701281989</v>
      </c>
      <c r="G53" s="437">
        <f>F53*(1+EIA_AEO_OilForecast_2026!G$16)</f>
        <v>2.1808769033181266</v>
      </c>
      <c r="H53" s="437">
        <f>G53*(1+EIA_AEO_OilForecast_2026!H$16)</f>
        <v>2.2389677461026705</v>
      </c>
      <c r="I53" s="437">
        <f>H53*(1+EIA_AEO_OilForecast_2026!I$16)</f>
        <v>2.2107960374472264</v>
      </c>
      <c r="J53" s="437">
        <f>I53*(1+EIA_AEO_OilForecast_2026!J$16)</f>
        <v>2.2340231942335977</v>
      </c>
      <c r="K53" s="437">
        <f>J53*(1+EIA_AEO_OilForecast_2026!K$16)</f>
        <v>2.2816795118033011</v>
      </c>
      <c r="L53" s="437">
        <f>K53*(1+EIA_AEO_OilForecast_2026!L$16)</f>
        <v>2.3258185605474355</v>
      </c>
      <c r="M53" s="437">
        <f>L53*(1+EIA_AEO_OilForecast_2026!M$16)</f>
        <v>2.3455822582927062</v>
      </c>
      <c r="N53" s="437">
        <f>M53*(1+EIA_AEO_OilForecast_2026!N$16)</f>
        <v>2.3776350105466779</v>
      </c>
      <c r="O53" s="437">
        <f>N53*(1+EIA_AEO_OilForecast_2026!O$16)</f>
        <v>2.4116515620593924</v>
      </c>
      <c r="P53" s="437">
        <f>O53*(1+EIA_AEO_OilForecast_2026!P$16)</f>
        <v>2.4407676066448269</v>
      </c>
      <c r="Q53" s="437">
        <f>P53*(1+EIA_AEO_OilForecast_2026!Q$16)</f>
        <v>2.4565159254382674</v>
      </c>
      <c r="R53" s="437">
        <f>Q53*(1+EIA_AEO_OilForecast_2026!R$16)</f>
        <v>2.4799028267988508</v>
      </c>
      <c r="S53" s="437">
        <f>R53*(1+EIA_AEO_OilForecast_2026!S$16)</f>
        <v>2.5115309115461297</v>
      </c>
      <c r="T53" s="437">
        <f>S53*(1+EIA_AEO_OilForecast_2026!T$16)</f>
        <v>2.5243774216686279</v>
      </c>
      <c r="U53" s="437">
        <f>T53*(1+EIA_AEO_OilForecast_2026!U$16)</f>
        <v>2.5542489693813026</v>
      </c>
      <c r="V53" s="437">
        <f>U53*(1+EIA_AEO_OilForecast_2026!V$16)</f>
        <v>2.5870286178994624</v>
      </c>
      <c r="W53" s="437">
        <f>V53*(1+EIA_AEO_OilForecast_2026!W$16)</f>
        <v>2.6590445045568014</v>
      </c>
      <c r="X53" s="437">
        <f>W53*(1+EIA_AEO_OilForecast_2026!X$16)</f>
        <v>2.7006426999765445</v>
      </c>
      <c r="Y53" s="437">
        <f>X53*(1+EIA_AEO_OilForecast_2026!Y$16)</f>
        <v>2.7415851036907459</v>
      </c>
      <c r="Z53" s="437">
        <f>Y53*(1+EIA_AEO_OilForecast_2026!Z$16)</f>
        <v>2.7856779757316588</v>
      </c>
      <c r="AA53" s="437">
        <f>Z53*(1+EIA_AEO_OilForecast_2026!AA$16)</f>
        <v>2.8201504147410326</v>
      </c>
      <c r="AB53" s="437">
        <f>AA53*(1+EIA_AEO_OilForecast_2026!AB$16)</f>
        <v>2.8744106885363787</v>
      </c>
    </row>
    <row r="54" spans="1:28">
      <c r="A54" s="437" t="s">
        <v>527</v>
      </c>
      <c r="B54" s="437">
        <v>3.63</v>
      </c>
      <c r="C54" s="437">
        <v>3.63</v>
      </c>
      <c r="D54" s="437">
        <f>C54*(1+EIA_AEO_OilForecast_2026!D$16)</f>
        <v>2.7796751579630148</v>
      </c>
      <c r="E54" s="437">
        <f>D54*(1+EIA_AEO_OilForecast_2026!E$16)</f>
        <v>3.1630589264570395</v>
      </c>
      <c r="F54" s="437">
        <f>E54*(1+EIA_AEO_OilForecast_2026!F$16)</f>
        <v>3.3895600953416789</v>
      </c>
      <c r="G54" s="437">
        <f>F54*(1+EIA_AEO_OilForecast_2026!G$16)</f>
        <v>3.5341889102878561</v>
      </c>
      <c r="H54" s="437">
        <f>G54*(1+EIA_AEO_OilForecast_2026!H$16)</f>
        <v>3.6283271956931662</v>
      </c>
      <c r="I54" s="437">
        <f>H54*(1+EIA_AEO_OilForecast_2026!I$16)</f>
        <v>3.5826739356845669</v>
      </c>
      <c r="J54" s="437">
        <f>I54*(1+EIA_AEO_OilForecast_2026!J$16)</f>
        <v>3.6203143727981955</v>
      </c>
      <c r="K54" s="437">
        <f>J54*(1+EIA_AEO_OilForecast_2026!K$16)</f>
        <v>3.6975431374312415</v>
      </c>
      <c r="L54" s="437">
        <f>K54*(1+EIA_AEO_OilForecast_2026!L$16)</f>
        <v>3.7690720423157096</v>
      </c>
      <c r="M54" s="437">
        <f>L54*(1+EIA_AEO_OilForecast_2026!M$16)</f>
        <v>3.8010998203582691</v>
      </c>
      <c r="N54" s="437">
        <f>M54*(1+EIA_AEO_OilForecast_2026!N$16)</f>
        <v>3.8530424501269822</v>
      </c>
      <c r="O54" s="437">
        <f>N54*(1+EIA_AEO_OilForecast_2026!O$16)</f>
        <v>3.9081674867301759</v>
      </c>
      <c r="P54" s="437">
        <f>O54*(1+EIA_AEO_OilForecast_2026!P$16)</f>
        <v>3.9553510768396078</v>
      </c>
      <c r="Q54" s="437">
        <f>P54*(1+EIA_AEO_OilForecast_2026!Q$16)</f>
        <v>3.9808717898843344</v>
      </c>
      <c r="R54" s="437">
        <f>Q54*(1+EIA_AEO_OilForecast_2026!R$16)</f>
        <v>4.0187710987856367</v>
      </c>
      <c r="S54" s="437">
        <f>R54*(1+EIA_AEO_OilForecast_2026!S$16)</f>
        <v>4.0700255396930576</v>
      </c>
      <c r="T54" s="437">
        <f>S54*(1+EIA_AEO_OilForecast_2026!T$16)</f>
        <v>4.0908437681504983</v>
      </c>
      <c r="U54" s="437">
        <f>T54*(1+EIA_AEO_OilForecast_2026!U$16)</f>
        <v>4.1392516780598774</v>
      </c>
      <c r="V54" s="437">
        <f>U54*(1+EIA_AEO_OilForecast_2026!V$16)</f>
        <v>4.192372269185288</v>
      </c>
      <c r="W54" s="437">
        <f>V54*(1+EIA_AEO_OilForecast_2026!W$16)</f>
        <v>4.3090765855094579</v>
      </c>
      <c r="X54" s="437">
        <f>W54*(1+EIA_AEO_OilForecast_2026!X$16)</f>
        <v>4.3764879468369884</v>
      </c>
      <c r="Y54" s="437">
        <f>X54*(1+EIA_AEO_OilForecast_2026!Y$16)</f>
        <v>4.4428365742845557</v>
      </c>
      <c r="Z54" s="437">
        <f>Y54*(1+EIA_AEO_OilForecast_2026!Z$16)</f>
        <v>4.5142906481722855</v>
      </c>
      <c r="AA54" s="437">
        <f>Z54*(1+EIA_AEO_OilForecast_2026!AA$16)</f>
        <v>4.5701544667455121</v>
      </c>
      <c r="AB54" s="437">
        <f>AA54*(1+EIA_AEO_OilForecast_2026!AB$16)</f>
        <v>4.6580851782977915</v>
      </c>
    </row>
    <row r="55" spans="1:28">
      <c r="A55" s="437" t="s">
        <v>477</v>
      </c>
      <c r="B55" s="437">
        <v>6.8</v>
      </c>
      <c r="C55" s="437">
        <v>6.8</v>
      </c>
      <c r="D55" s="437">
        <f>C55*(1+EIA_AEO_OilForecast_2026!D$16)</f>
        <v>5.2071049791042707</v>
      </c>
      <c r="E55" s="437">
        <f>D55*(1+EIA_AEO_OilForecast_2026!E$16)</f>
        <v>5.9252894490104326</v>
      </c>
      <c r="F55" s="437">
        <f>E55*(1+EIA_AEO_OilForecast_2026!F$16)</f>
        <v>6.3495891593177465</v>
      </c>
      <c r="G55" s="437">
        <f>F55*(1+EIA_AEO_OilForecast_2026!G$16)</f>
        <v>6.62051917078717</v>
      </c>
      <c r="H55" s="437">
        <f>G55*(1+EIA_AEO_OilForecast_2026!H$16)</f>
        <v>6.7968663720973925</v>
      </c>
      <c r="I55" s="437">
        <f>H55*(1+EIA_AEO_OilForecast_2026!I$16)</f>
        <v>6.71134511367908</v>
      </c>
      <c r="J55" s="437">
        <f>I55*(1+EIA_AEO_OilForecast_2026!J$16)</f>
        <v>6.7818561253519931</v>
      </c>
      <c r="K55" s="437">
        <f>J55*(1+EIA_AEO_OilForecast_2026!K$16)</f>
        <v>6.9265270894028781</v>
      </c>
      <c r="L55" s="437">
        <f>K55*(1+EIA_AEO_OilForecast_2026!L$16)</f>
        <v>7.0605206302332864</v>
      </c>
      <c r="M55" s="437">
        <f>L55*(1+EIA_AEO_OilForecast_2026!M$16)</f>
        <v>7.1205175698171441</v>
      </c>
      <c r="N55" s="437">
        <f>M55*(1+EIA_AEO_OilForecast_2026!N$16)</f>
        <v>7.2178205677309872</v>
      </c>
      <c r="O55" s="437">
        <f>N55*(1+EIA_AEO_OilForecast_2026!O$16)</f>
        <v>7.3210850991088705</v>
      </c>
      <c r="P55" s="437">
        <f>O55*(1+EIA_AEO_OilForecast_2026!P$16)</f>
        <v>7.4094730916003684</v>
      </c>
      <c r="Q55" s="437">
        <f>P55*(1+EIA_AEO_OilForecast_2026!Q$16)</f>
        <v>7.4572804879375978</v>
      </c>
      <c r="R55" s="437">
        <f>Q55*(1+EIA_AEO_OilForecast_2026!R$16)</f>
        <v>7.5282764384965111</v>
      </c>
      <c r="S55" s="437">
        <f>R55*(1+EIA_AEO_OilForecast_2026!S$16)</f>
        <v>7.6242902671936088</v>
      </c>
      <c r="T55" s="437">
        <f>S55*(1+EIA_AEO_OilForecast_2026!T$16)</f>
        <v>7.6632886014940498</v>
      </c>
      <c r="U55" s="437">
        <f>T55*(1+EIA_AEO_OilForecast_2026!U$16)</f>
        <v>7.7539700856218126</v>
      </c>
      <c r="V55" s="437">
        <f>U55*(1+EIA_AEO_OilForecast_2026!V$16)</f>
        <v>7.8534797329090829</v>
      </c>
      <c r="W55" s="437">
        <f>V55*(1+EIA_AEO_OilForecast_2026!W$16)</f>
        <v>8.0720993888331485</v>
      </c>
      <c r="X55" s="437">
        <f>W55*(1+EIA_AEO_OilForecast_2026!X$16)</f>
        <v>8.1983796249287977</v>
      </c>
      <c r="Y55" s="437">
        <f>X55*(1+EIA_AEO_OilForecast_2026!Y$16)</f>
        <v>8.3226690647754804</v>
      </c>
      <c r="Z55" s="437">
        <f>Y55*(1+EIA_AEO_OilForecast_2026!Z$16)</f>
        <v>8.4565224263282524</v>
      </c>
      <c r="AA55" s="437">
        <f>Z55*(1+EIA_AEO_OilForecast_2026!AA$16)</f>
        <v>8.5611709018924227</v>
      </c>
      <c r="AB55" s="437">
        <f>AA55*(1+EIA_AEO_OilForecast_2026!AB$16)</f>
        <v>8.7258895901997224</v>
      </c>
    </row>
    <row r="56" spans="1:28">
      <c r="A56" s="437" t="s">
        <v>530</v>
      </c>
      <c r="B56" s="437">
        <v>4.0999999999999996</v>
      </c>
      <c r="C56" s="437">
        <v>4.0999999999999996</v>
      </c>
      <c r="D56" s="437">
        <f>C56*(1+EIA_AEO_OilForecast_2026!D$16)</f>
        <v>3.1395780021069863</v>
      </c>
      <c r="E56" s="437">
        <f>D56*(1+EIA_AEO_OilForecast_2026!E$16)</f>
        <v>3.5726009913151131</v>
      </c>
      <c r="F56" s="437">
        <f>E56*(1+EIA_AEO_OilForecast_2026!F$16)</f>
        <v>3.8284287578239349</v>
      </c>
      <c r="G56" s="437">
        <f>F56*(1+EIA_AEO_OilForecast_2026!G$16)</f>
        <v>3.9917836176804991</v>
      </c>
      <c r="H56" s="437">
        <f>G56*(1+EIA_AEO_OilForecast_2026!H$16)</f>
        <v>4.09811060670578</v>
      </c>
      <c r="I56" s="437">
        <f>H56*(1+EIA_AEO_OilForecast_2026!I$16)</f>
        <v>4.0465463185417976</v>
      </c>
      <c r="J56" s="437">
        <f>I56*(1+EIA_AEO_OilForecast_2026!J$16)</f>
        <v>4.0890603108739949</v>
      </c>
      <c r="K56" s="437">
        <f>J56*(1+EIA_AEO_OilForecast_2026!K$16)</f>
        <v>4.1762883921399698</v>
      </c>
      <c r="L56" s="437">
        <f>K56*(1+EIA_AEO_OilForecast_2026!L$16)</f>
        <v>4.2570786152877158</v>
      </c>
      <c r="M56" s="437">
        <f>L56*(1+EIA_AEO_OilForecast_2026!M$16)</f>
        <v>4.2932532406250417</v>
      </c>
      <c r="N56" s="437">
        <f>M56*(1+EIA_AEO_OilForecast_2026!N$16)</f>
        <v>4.3519212246613295</v>
      </c>
      <c r="O56" s="437">
        <f>N56*(1+EIA_AEO_OilForecast_2026!O$16)</f>
        <v>4.4141836626979947</v>
      </c>
      <c r="P56" s="437">
        <f>O56*(1+EIA_AEO_OilForecast_2026!P$16)</f>
        <v>4.4674764228766914</v>
      </c>
      <c r="Q56" s="437">
        <f>P56*(1+EIA_AEO_OilForecast_2026!Q$16)</f>
        <v>4.4963014706682563</v>
      </c>
      <c r="R56" s="437">
        <f>Q56*(1+EIA_AEO_OilForecast_2026!R$16)</f>
        <v>4.5391078526228954</v>
      </c>
      <c r="S56" s="437">
        <f>R56*(1+EIA_AEO_OilForecast_2026!S$16)</f>
        <v>4.5969985434549692</v>
      </c>
      <c r="T56" s="437">
        <f>S56*(1+EIA_AEO_OilForecast_2026!T$16)</f>
        <v>4.6205122450184701</v>
      </c>
      <c r="U56" s="437">
        <f>T56*(1+EIA_AEO_OilForecast_2026!U$16)</f>
        <v>4.6751878457425624</v>
      </c>
      <c r="V56" s="437">
        <f>U56*(1+EIA_AEO_OilForecast_2026!V$16)</f>
        <v>4.7351863095481228</v>
      </c>
      <c r="W56" s="437">
        <f>V56*(1+EIA_AEO_OilForecast_2026!W$16)</f>
        <v>4.8670011020905743</v>
      </c>
      <c r="X56" s="437">
        <f>W56*(1+EIA_AEO_OilForecast_2026!X$16)</f>
        <v>4.9431406562070688</v>
      </c>
      <c r="Y56" s="437">
        <f>X56*(1+EIA_AEO_OilForecast_2026!Y$16)</f>
        <v>5.0180798772910986</v>
      </c>
      <c r="Z56" s="437">
        <f>Y56*(1+EIA_AEO_OilForecast_2026!Z$16)</f>
        <v>5.0987855805802695</v>
      </c>
      <c r="AA56" s="437">
        <f>Z56*(1+EIA_AEO_OilForecast_2026!AA$16)</f>
        <v>5.1618824555527842</v>
      </c>
      <c r="AB56" s="437">
        <f>AA56*(1+EIA_AEO_OilForecast_2026!AB$16)</f>
        <v>5.2611981352674801</v>
      </c>
    </row>
    <row r="57" spans="1:28">
      <c r="A57" s="437" t="s">
        <v>531</v>
      </c>
      <c r="B57" s="437">
        <v>5.28</v>
      </c>
      <c r="C57" s="437">
        <v>5.28</v>
      </c>
      <c r="D57" s="437">
        <f>C57*(1+EIA_AEO_OilForecast_2026!D$16)</f>
        <v>4.0431638661280216</v>
      </c>
      <c r="E57" s="437">
        <f>D57*(1+EIA_AEO_OilForecast_2026!E$16)</f>
        <v>4.6008129839375123</v>
      </c>
      <c r="F57" s="437">
        <f>E57*(1+EIA_AEO_OilForecast_2026!F$16)</f>
        <v>4.9302692295878972</v>
      </c>
      <c r="G57" s="437">
        <f>F57*(1+EIA_AEO_OilForecast_2026!G$16)</f>
        <v>5.1406384149641555</v>
      </c>
      <c r="H57" s="437">
        <f>G57*(1+EIA_AEO_OilForecast_2026!H$16)</f>
        <v>5.2775668300991523</v>
      </c>
      <c r="I57" s="437">
        <f>H57*(1+EIA_AEO_OilForecast_2026!I$16)</f>
        <v>5.2111620882684626</v>
      </c>
      <c r="J57" s="437">
        <f>I57*(1+EIA_AEO_OilForecast_2026!J$16)</f>
        <v>5.2659118149791952</v>
      </c>
      <c r="K57" s="437">
        <f>J57*(1+EIA_AEO_OilForecast_2026!K$16)</f>
        <v>5.3782445635363532</v>
      </c>
      <c r="L57" s="437">
        <f>K57*(1+EIA_AEO_OilForecast_2026!L$16)</f>
        <v>5.4822866070046699</v>
      </c>
      <c r="M57" s="437">
        <f>L57*(1+EIA_AEO_OilForecast_2026!M$16)</f>
        <v>5.528872465975665</v>
      </c>
      <c r="N57" s="437">
        <f>M57*(1+EIA_AEO_OilForecast_2026!N$16)</f>
        <v>5.6044253820028844</v>
      </c>
      <c r="O57" s="437">
        <f>N57*(1+EIA_AEO_OilForecast_2026!O$16)</f>
        <v>5.6846072534257113</v>
      </c>
      <c r="P57" s="437">
        <f>O57*(1+EIA_AEO_OilForecast_2026!P$16)</f>
        <v>5.7532379299485212</v>
      </c>
      <c r="Q57" s="437">
        <f>P57*(1+EIA_AEO_OilForecast_2026!Q$16)</f>
        <v>5.7903589671044875</v>
      </c>
      <c r="R57" s="437">
        <f>Q57*(1+EIA_AEO_OilForecast_2026!R$16)</f>
        <v>5.845485234597291</v>
      </c>
      <c r="S57" s="437">
        <f>R57*(1+EIA_AEO_OilForecast_2026!S$16)</f>
        <v>5.9200371486444485</v>
      </c>
      <c r="T57" s="437">
        <f>S57*(1+EIA_AEO_OilForecast_2026!T$16)</f>
        <v>5.9503182082189081</v>
      </c>
      <c r="U57" s="437">
        <f>T57*(1+EIA_AEO_OilForecast_2026!U$16)</f>
        <v>6.0207297135416411</v>
      </c>
      <c r="V57" s="437">
        <f>U57*(1+EIA_AEO_OilForecast_2026!V$16)</f>
        <v>6.0979960279058743</v>
      </c>
      <c r="W57" s="437">
        <f>V57*(1+EIA_AEO_OilForecast_2026!W$16)</f>
        <v>6.267747760741031</v>
      </c>
      <c r="X57" s="437">
        <f>W57*(1+EIA_AEO_OilForecast_2026!X$16)</f>
        <v>6.3658006499447115</v>
      </c>
      <c r="Y57" s="437">
        <f>X57*(1+EIA_AEO_OilForecast_2026!Y$16)</f>
        <v>6.4623077444139003</v>
      </c>
      <c r="Z57" s="437">
        <f>Y57*(1+EIA_AEO_OilForecast_2026!Z$16)</f>
        <v>6.5662409427960524</v>
      </c>
      <c r="AA57" s="437">
        <f>Z57*(1+EIA_AEO_OilForecast_2026!AA$16)</f>
        <v>6.6474974061752912</v>
      </c>
      <c r="AB57" s="437">
        <f>AA57*(1+EIA_AEO_OilForecast_2026!AB$16)</f>
        <v>6.7753966229786071</v>
      </c>
    </row>
    <row r="58" spans="1:28">
      <c r="A58" s="437" t="s">
        <v>533</v>
      </c>
      <c r="B58" s="437">
        <v>4.07</v>
      </c>
      <c r="C58" s="437">
        <v>4.07</v>
      </c>
      <c r="D58" s="437">
        <f>C58*(1+EIA_AEO_OilForecast_2026!D$16)</f>
        <v>3.1166054801403504</v>
      </c>
      <c r="E58" s="437">
        <f>D58*(1+EIA_AEO_OilForecast_2026!E$16)</f>
        <v>3.5464600084518327</v>
      </c>
      <c r="F58" s="437">
        <f>E58*(1+EIA_AEO_OilForecast_2026!F$16)</f>
        <v>3.8004158644740045</v>
      </c>
      <c r="G58" s="437">
        <f>F58*(1+EIA_AEO_OilForecast_2026!G$16)</f>
        <v>3.9625754448682033</v>
      </c>
      <c r="H58" s="437">
        <f>G58*(1+EIA_AEO_OilForecast_2026!H$16)</f>
        <v>4.0681244315347636</v>
      </c>
      <c r="I58" s="437">
        <f>H58*(1+EIA_AEO_OilForecast_2026!I$16)</f>
        <v>4.0169374430402733</v>
      </c>
      <c r="J58" s="437">
        <f>I58*(1+EIA_AEO_OilForecast_2026!J$16)</f>
        <v>4.0591403573797962</v>
      </c>
      <c r="K58" s="437">
        <f>J58*(1+EIA_AEO_OilForecast_2026!K$16)</f>
        <v>4.1457301843926055</v>
      </c>
      <c r="L58" s="437">
        <f>K58*(1+EIA_AEO_OilForecast_2026!L$16)</f>
        <v>4.2259292595661</v>
      </c>
      <c r="M58" s="437">
        <f>L58*(1+EIA_AEO_OilForecast_2026!M$16)</f>
        <v>4.2618391925229089</v>
      </c>
      <c r="N58" s="437">
        <f>M58*(1+EIA_AEO_OilForecast_2026!N$16)</f>
        <v>4.3200778986272237</v>
      </c>
      <c r="O58" s="437">
        <f>N58*(1+EIA_AEO_OilForecast_2026!O$16)</f>
        <v>4.3818847578489866</v>
      </c>
      <c r="P58" s="437">
        <f>O58*(1+EIA_AEO_OilForecast_2026!P$16)</f>
        <v>4.4347875710019862</v>
      </c>
      <c r="Q58" s="437">
        <f>P58*(1+EIA_AEO_OilForecast_2026!Q$16)</f>
        <v>4.4634017038097102</v>
      </c>
      <c r="R58" s="437">
        <f>Q58*(1+EIA_AEO_OilForecast_2026!R$16)</f>
        <v>4.505894868335413</v>
      </c>
      <c r="S58" s="437">
        <f>R58*(1+EIA_AEO_OilForecast_2026!S$16)</f>
        <v>4.5633619687467641</v>
      </c>
      <c r="T58" s="437">
        <f>S58*(1+EIA_AEO_OilForecast_2026!T$16)</f>
        <v>4.5867036188354104</v>
      </c>
      <c r="U58" s="437">
        <f>T58*(1+EIA_AEO_OilForecast_2026!U$16)</f>
        <v>4.6409791541883507</v>
      </c>
      <c r="V58" s="437">
        <f>U58*(1+EIA_AEO_OilForecast_2026!V$16)</f>
        <v>4.7005386048441142</v>
      </c>
      <c r="W58" s="437">
        <f>V58*(1+EIA_AEO_OilForecast_2026!W$16)</f>
        <v>4.8313888989045477</v>
      </c>
      <c r="X58" s="437">
        <f>W58*(1+EIA_AEO_OilForecast_2026!X$16)</f>
        <v>4.9069713343323844</v>
      </c>
      <c r="Y58" s="437">
        <f>X58*(1+EIA_AEO_OilForecast_2026!Y$16)</f>
        <v>4.9813622196523841</v>
      </c>
      <c r="Z58" s="437">
        <f>Y58*(1+EIA_AEO_OilForecast_2026!Z$16)</f>
        <v>5.0614773934052932</v>
      </c>
      <c r="AA58" s="437">
        <f>Z58*(1+EIA_AEO_OilForecast_2026!AA$16)</f>
        <v>5.1241125839267898</v>
      </c>
      <c r="AB58" s="437">
        <f>AA58*(1+EIA_AEO_OilForecast_2026!AB$16)</f>
        <v>5.2227015635460123</v>
      </c>
    </row>
    <row r="59" spans="1:28">
      <c r="A59" s="437" t="s">
        <v>534</v>
      </c>
      <c r="B59" s="437">
        <v>4.26</v>
      </c>
      <c r="C59" s="437">
        <v>4.26</v>
      </c>
      <c r="D59" s="437">
        <f>C59*(1+EIA_AEO_OilForecast_2026!D$16)</f>
        <v>3.2620981192623812</v>
      </c>
      <c r="E59" s="437">
        <f>D59*(1+EIA_AEO_OilForecast_2026!E$16)</f>
        <v>3.7120195665859472</v>
      </c>
      <c r="F59" s="437">
        <f>E59*(1+EIA_AEO_OilForecast_2026!F$16)</f>
        <v>3.9778308556902351</v>
      </c>
      <c r="G59" s="437">
        <f>F59*(1+EIA_AEO_OilForecast_2026!G$16)</f>
        <v>4.1475605393460793</v>
      </c>
      <c r="H59" s="437">
        <f>G59*(1+EIA_AEO_OilForecast_2026!H$16)</f>
        <v>4.2580368742845423</v>
      </c>
      <c r="I59" s="437">
        <f>H59*(1+EIA_AEO_OilForecast_2026!I$16)</f>
        <v>4.2044603212165992</v>
      </c>
      <c r="J59" s="437">
        <f>I59*(1+EIA_AEO_OilForecast_2026!J$16)</f>
        <v>4.2486333961763947</v>
      </c>
      <c r="K59" s="437">
        <f>J59*(1+EIA_AEO_OilForecast_2026!K$16)</f>
        <v>4.3392655001259195</v>
      </c>
      <c r="L59" s="437">
        <f>K59*(1+EIA_AEO_OilForecast_2026!L$16)</f>
        <v>4.4232085124696754</v>
      </c>
      <c r="M59" s="437">
        <f>L59*(1+EIA_AEO_OilForecast_2026!M$16)</f>
        <v>4.460794830503092</v>
      </c>
      <c r="N59" s="437">
        <f>M59*(1+EIA_AEO_OilForecast_2026!N$16)</f>
        <v>4.5217522968432347</v>
      </c>
      <c r="O59" s="437">
        <f>N59*(1+EIA_AEO_OilForecast_2026!O$16)</f>
        <v>4.5864444885593789</v>
      </c>
      <c r="P59" s="437">
        <f>O59*(1+EIA_AEO_OilForecast_2026!P$16)</f>
        <v>4.6418169662084638</v>
      </c>
      <c r="Q59" s="437">
        <f>P59*(1+EIA_AEO_OilForecast_2026!Q$16)</f>
        <v>4.6717668939138459</v>
      </c>
      <c r="R59" s="437">
        <f>Q59*(1+EIA_AEO_OilForecast_2026!R$16)</f>
        <v>4.716243768822812</v>
      </c>
      <c r="S59" s="437">
        <f>R59*(1+EIA_AEO_OilForecast_2026!S$16)</f>
        <v>4.7763936085654057</v>
      </c>
      <c r="T59" s="437">
        <f>S59*(1+EIA_AEO_OilForecast_2026!T$16)</f>
        <v>4.8008249179947997</v>
      </c>
      <c r="U59" s="437">
        <f>T59*(1+EIA_AEO_OilForecast_2026!U$16)</f>
        <v>4.857634200698369</v>
      </c>
      <c r="V59" s="437">
        <f>U59*(1+EIA_AEO_OilForecast_2026!V$16)</f>
        <v>4.9199740679695116</v>
      </c>
      <c r="W59" s="437">
        <f>V59*(1+EIA_AEO_OilForecast_2026!W$16)</f>
        <v>5.0569328524160584</v>
      </c>
      <c r="X59" s="437">
        <f>W59*(1+EIA_AEO_OilForecast_2026!X$16)</f>
        <v>5.136043706205391</v>
      </c>
      <c r="Y59" s="437">
        <f>X59*(1+EIA_AEO_OilForecast_2026!Y$16)</f>
        <v>5.2139073846975776</v>
      </c>
      <c r="Z59" s="437">
        <f>Y59*(1+EIA_AEO_OilForecast_2026!Z$16)</f>
        <v>5.2977625788468137</v>
      </c>
      <c r="AA59" s="437">
        <f>Z59*(1+EIA_AEO_OilForecast_2026!AA$16)</f>
        <v>5.3633217708914263</v>
      </c>
      <c r="AB59" s="437">
        <f>AA59*(1+EIA_AEO_OilForecast_2026!AB$16)</f>
        <v>5.4665131844486465</v>
      </c>
    </row>
    <row r="60" spans="1:28">
      <c r="A60" s="437" t="s">
        <v>535</v>
      </c>
      <c r="B60" s="437">
        <v>4.24</v>
      </c>
      <c r="C60" s="437">
        <v>4.24</v>
      </c>
      <c r="D60" s="437">
        <f>C60*(1+EIA_AEO_OilForecast_2026!D$16)</f>
        <v>3.2467831046179572</v>
      </c>
      <c r="E60" s="437">
        <f>D60*(1+EIA_AEO_OilForecast_2026!E$16)</f>
        <v>3.6945922446770934</v>
      </c>
      <c r="F60" s="437">
        <f>E60*(1+EIA_AEO_OilForecast_2026!F$16)</f>
        <v>3.959155593456948</v>
      </c>
      <c r="G60" s="437">
        <f>F60*(1+EIA_AEO_OilForecast_2026!G$16)</f>
        <v>4.1280884241378821</v>
      </c>
      <c r="H60" s="437">
        <f>G60*(1+EIA_AEO_OilForecast_2026!H$16)</f>
        <v>4.2380460908371971</v>
      </c>
      <c r="I60" s="437">
        <f>H60*(1+EIA_AEO_OilForecast_2026!I$16)</f>
        <v>4.1847210708822491</v>
      </c>
      <c r="J60" s="437">
        <f>I60*(1+EIA_AEO_OilForecast_2026!J$16)</f>
        <v>4.2286867605135949</v>
      </c>
      <c r="K60" s="437">
        <f>J60*(1+EIA_AEO_OilForecast_2026!K$16)</f>
        <v>4.3188933616276763</v>
      </c>
      <c r="L60" s="437">
        <f>K60*(1+EIA_AEO_OilForecast_2026!L$16)</f>
        <v>4.4024422753219312</v>
      </c>
      <c r="M60" s="437">
        <f>L60*(1+EIA_AEO_OilForecast_2026!M$16)</f>
        <v>4.4398521317683368</v>
      </c>
      <c r="N60" s="437">
        <f>M60*(1+EIA_AEO_OilForecast_2026!N$16)</f>
        <v>4.5005234128204981</v>
      </c>
      <c r="O60" s="437">
        <f>N60*(1+EIA_AEO_OilForecast_2026!O$16)</f>
        <v>4.5649118853267074</v>
      </c>
      <c r="P60" s="437">
        <f>O60*(1+EIA_AEO_OilForecast_2026!P$16)</f>
        <v>4.620024398291994</v>
      </c>
      <c r="Q60" s="437">
        <f>P60*(1+EIA_AEO_OilForecast_2026!Q$16)</f>
        <v>4.6498337160081489</v>
      </c>
      <c r="R60" s="437">
        <f>Q60*(1+EIA_AEO_OilForecast_2026!R$16)</f>
        <v>4.6941017792978244</v>
      </c>
      <c r="S60" s="437">
        <f>R60*(1+EIA_AEO_OilForecast_2026!S$16)</f>
        <v>4.7539692254266024</v>
      </c>
      <c r="T60" s="437">
        <f>S60*(1+EIA_AEO_OilForecast_2026!T$16)</f>
        <v>4.7782858338727596</v>
      </c>
      <c r="U60" s="437">
        <f>T60*(1+EIA_AEO_OilForecast_2026!U$16)</f>
        <v>4.834828406328894</v>
      </c>
      <c r="V60" s="437">
        <f>U60*(1+EIA_AEO_OilForecast_2026!V$16)</f>
        <v>4.8968755981668393</v>
      </c>
      <c r="W60" s="437">
        <f>V60*(1+EIA_AEO_OilForecast_2026!W$16)</f>
        <v>5.0331913836253745</v>
      </c>
      <c r="X60" s="437">
        <f>W60*(1+EIA_AEO_OilForecast_2026!X$16)</f>
        <v>5.1119308249556026</v>
      </c>
      <c r="Y60" s="437">
        <f>X60*(1+EIA_AEO_OilForecast_2026!Y$16)</f>
        <v>5.1894289462717698</v>
      </c>
      <c r="Z60" s="437">
        <f>Y60*(1+EIA_AEO_OilForecast_2026!Z$16)</f>
        <v>5.2728904540634982</v>
      </c>
      <c r="AA60" s="437">
        <f>Z60*(1+EIA_AEO_OilForecast_2026!AA$16)</f>
        <v>5.338141856474099</v>
      </c>
      <c r="AB60" s="437">
        <f>AA60*(1+EIA_AEO_OilForecast_2026!AB$16)</f>
        <v>5.4408488033010043</v>
      </c>
    </row>
    <row r="61" spans="1:28">
      <c r="A61" s="437" t="s">
        <v>537</v>
      </c>
      <c r="B61" s="437">
        <v>4.7300000000000004</v>
      </c>
      <c r="C61" s="437">
        <v>4.7300000000000004</v>
      </c>
      <c r="D61" s="437">
        <f>C61*(1+EIA_AEO_OilForecast_2026!D$16)</f>
        <v>3.6220009634063532</v>
      </c>
      <c r="E61" s="437">
        <f>D61*(1+EIA_AEO_OilForecast_2026!E$16)</f>
        <v>4.1215616314440213</v>
      </c>
      <c r="F61" s="437">
        <f>E61*(1+EIA_AEO_OilForecast_2026!F$16)</f>
        <v>4.4166995181724911</v>
      </c>
      <c r="G61" s="437">
        <f>F61*(1+EIA_AEO_OilForecast_2026!G$16)</f>
        <v>4.6051552467387218</v>
      </c>
      <c r="H61" s="437">
        <f>G61*(1+EIA_AEO_OilForecast_2026!H$16)</f>
        <v>4.727820285297156</v>
      </c>
      <c r="I61" s="437">
        <f>H61*(1+EIA_AEO_OilForecast_2026!I$16)</f>
        <v>4.6683327040738298</v>
      </c>
      <c r="J61" s="437">
        <f>I61*(1+EIA_AEO_OilForecast_2026!J$16)</f>
        <v>4.7173793342521941</v>
      </c>
      <c r="K61" s="437">
        <f>J61*(1+EIA_AEO_OilForecast_2026!K$16)</f>
        <v>4.8180107548346482</v>
      </c>
      <c r="L61" s="437">
        <f>K61*(1+EIA_AEO_OilForecast_2026!L$16)</f>
        <v>4.9112150854416825</v>
      </c>
      <c r="M61" s="437">
        <f>L61*(1+EIA_AEO_OilForecast_2026!M$16)</f>
        <v>4.9529482507698654</v>
      </c>
      <c r="N61" s="437">
        <f>M61*(1+EIA_AEO_OilForecast_2026!N$16)</f>
        <v>5.0206310713775828</v>
      </c>
      <c r="O61" s="437">
        <f>N61*(1+EIA_AEO_OilForecast_2026!O$16)</f>
        <v>5.0924606645271986</v>
      </c>
      <c r="P61" s="437">
        <f>O61*(1+EIA_AEO_OilForecast_2026!P$16)</f>
        <v>5.1539423122455492</v>
      </c>
      <c r="Q61" s="437">
        <f>P61*(1+EIA_AEO_OilForecast_2026!Q$16)</f>
        <v>5.1871965746977686</v>
      </c>
      <c r="R61" s="437">
        <f>Q61*(1+EIA_AEO_OilForecast_2026!R$16)</f>
        <v>5.2365805226600717</v>
      </c>
      <c r="S61" s="437">
        <f>R61*(1+EIA_AEO_OilForecast_2026!S$16)</f>
        <v>5.3033666123273173</v>
      </c>
      <c r="T61" s="437">
        <f>S61*(1+EIA_AEO_OilForecast_2026!T$16)</f>
        <v>5.3304933948627706</v>
      </c>
      <c r="U61" s="437">
        <f>T61*(1+EIA_AEO_OilForecast_2026!U$16)</f>
        <v>5.3935703683810523</v>
      </c>
      <c r="V61" s="437">
        <f>U61*(1+EIA_AEO_OilForecast_2026!V$16)</f>
        <v>5.4627881083323446</v>
      </c>
      <c r="W61" s="437">
        <f>V61*(1+EIA_AEO_OilForecast_2026!W$16)</f>
        <v>5.6148573689971721</v>
      </c>
      <c r="X61" s="437">
        <f>W61*(1+EIA_AEO_OilForecast_2026!X$16)</f>
        <v>5.7026964155754687</v>
      </c>
      <c r="Y61" s="437">
        <f>X61*(1+EIA_AEO_OilForecast_2026!Y$16)</f>
        <v>5.789150687704117</v>
      </c>
      <c r="Z61" s="437">
        <f>Y61*(1+EIA_AEO_OilForecast_2026!Z$16)</f>
        <v>5.882257511254795</v>
      </c>
      <c r="AA61" s="437">
        <f>Z61*(1+EIA_AEO_OilForecast_2026!AA$16)</f>
        <v>5.9550497596986958</v>
      </c>
      <c r="AB61" s="437">
        <f>AA61*(1+EIA_AEO_OilForecast_2026!AB$16)</f>
        <v>6.0696261414183326</v>
      </c>
    </row>
    <row r="62" spans="1:28">
      <c r="A62" s="437" t="s">
        <v>490</v>
      </c>
      <c r="B62" s="437">
        <v>3.66</v>
      </c>
      <c r="C62" s="437">
        <v>3.66</v>
      </c>
      <c r="D62" s="437">
        <f>C62*(1+EIA_AEO_OilForecast_2026!D$16)</f>
        <v>2.8026476799296516</v>
      </c>
      <c r="E62" s="437">
        <f>D62*(1+EIA_AEO_OilForecast_2026!E$16)</f>
        <v>3.1891999093203212</v>
      </c>
      <c r="F62" s="437">
        <f>E62*(1+EIA_AEO_OilForecast_2026!F$16)</f>
        <v>3.4175729886916106</v>
      </c>
      <c r="G62" s="437">
        <f>F62*(1+EIA_AEO_OilForecast_2026!G$16)</f>
        <v>3.5633970831001531</v>
      </c>
      <c r="H62" s="437">
        <f>G62*(1+EIA_AEO_OilForecast_2026!H$16)</f>
        <v>3.6583133708641848</v>
      </c>
      <c r="I62" s="437">
        <f>H62*(1+EIA_AEO_OilForecast_2026!I$16)</f>
        <v>3.612282811186093</v>
      </c>
      <c r="J62" s="437">
        <f>I62*(1+EIA_AEO_OilForecast_2026!J$16)</f>
        <v>3.6502343262923964</v>
      </c>
      <c r="K62" s="437">
        <f>J62*(1+EIA_AEO_OilForecast_2026!K$16)</f>
        <v>3.728101345178608</v>
      </c>
      <c r="L62" s="437">
        <f>K62*(1+EIA_AEO_OilForecast_2026!L$16)</f>
        <v>3.8002213980373276</v>
      </c>
      <c r="M62" s="437">
        <f>L62*(1+EIA_AEO_OilForecast_2026!M$16)</f>
        <v>3.8325138684604041</v>
      </c>
      <c r="N62" s="437">
        <f>M62*(1+EIA_AEO_OilForecast_2026!N$16)</f>
        <v>3.8848857761610902</v>
      </c>
      <c r="O62" s="437">
        <f>N62*(1+EIA_AEO_OilForecast_2026!O$16)</f>
        <v>3.9404663915791862</v>
      </c>
      <c r="P62" s="437">
        <f>O62*(1+EIA_AEO_OilForecast_2026!P$16)</f>
        <v>3.9880399287143158</v>
      </c>
      <c r="Q62" s="437">
        <f>P62*(1+EIA_AEO_OilForecast_2026!Q$16)</f>
        <v>4.0137715567428831</v>
      </c>
      <c r="R62" s="437">
        <f>Q62*(1+EIA_AEO_OilForecast_2026!R$16)</f>
        <v>4.0519840830731217</v>
      </c>
      <c r="S62" s="437">
        <f>R62*(1+EIA_AEO_OilForecast_2026!S$16)</f>
        <v>4.1036621144012653</v>
      </c>
      <c r="T62" s="437">
        <f>S62*(1+EIA_AEO_OilForecast_2026!T$16)</f>
        <v>4.1246523943335616</v>
      </c>
      <c r="U62" s="437">
        <f>T62*(1+EIA_AEO_OilForecast_2026!U$16)</f>
        <v>4.1734603696140926</v>
      </c>
      <c r="V62" s="437">
        <f>U62*(1+EIA_AEO_OilForecast_2026!V$16)</f>
        <v>4.2270199738893002</v>
      </c>
      <c r="W62" s="437">
        <f>V62*(1+EIA_AEO_OilForecast_2026!W$16)</f>
        <v>4.3446887886954881</v>
      </c>
      <c r="X62" s="437">
        <f>W62*(1+EIA_AEO_OilForecast_2026!X$16)</f>
        <v>4.4126572687116754</v>
      </c>
      <c r="Y62" s="437">
        <f>X62*(1+EIA_AEO_OilForecast_2026!Y$16)</f>
        <v>4.479554231923272</v>
      </c>
      <c r="Z62" s="437">
        <f>Y62*(1+EIA_AEO_OilForecast_2026!Z$16)</f>
        <v>4.5515988353472636</v>
      </c>
      <c r="AA62" s="437">
        <f>Z62*(1+EIA_AEO_OilForecast_2026!AA$16)</f>
        <v>4.6079243383715083</v>
      </c>
      <c r="AB62" s="437">
        <f>AA62*(1+EIA_AEO_OilForecast_2026!AB$16)</f>
        <v>4.696581750019261</v>
      </c>
    </row>
    <row r="63" spans="1:28">
      <c r="A63" s="437" t="s">
        <v>538</v>
      </c>
      <c r="B63" s="437">
        <v>3.93</v>
      </c>
      <c r="C63" s="437">
        <v>3.93</v>
      </c>
      <c r="D63" s="437">
        <f>C63*(1+EIA_AEO_OilForecast_2026!D$16)</f>
        <v>3.0094003776293801</v>
      </c>
      <c r="E63" s="437">
        <f>D63*(1+EIA_AEO_OilForecast_2026!E$16)</f>
        <v>3.4244687550898529</v>
      </c>
      <c r="F63" s="437">
        <f>E63*(1+EIA_AEO_OilForecast_2026!F$16)</f>
        <v>3.6696890288409918</v>
      </c>
      <c r="G63" s="437">
        <f>F63*(1+EIA_AEO_OilForecast_2026!G$16)</f>
        <v>3.8262706384108203</v>
      </c>
      <c r="H63" s="437">
        <f>G63*(1+EIA_AEO_OilForecast_2026!H$16)</f>
        <v>3.928188947403346</v>
      </c>
      <c r="I63" s="437">
        <f>H63*(1+EIA_AEO_OilForecast_2026!I$16)</f>
        <v>3.8787626906998214</v>
      </c>
      <c r="J63" s="437">
        <f>I63*(1+EIA_AEO_OilForecast_2026!J$16)</f>
        <v>3.9195139077401961</v>
      </c>
      <c r="K63" s="437">
        <f>J63*(1+EIA_AEO_OilForecast_2026!K$16)</f>
        <v>4.003125214904899</v>
      </c>
      <c r="L63" s="437">
        <f>K63*(1+EIA_AEO_OilForecast_2026!L$16)</f>
        <v>4.0805655995318846</v>
      </c>
      <c r="M63" s="437">
        <f>L63*(1+EIA_AEO_OilForecast_2026!M$16)</f>
        <v>4.1152403013796137</v>
      </c>
      <c r="N63" s="437">
        <f>M63*(1+EIA_AEO_OilForecast_2026!N$16)</f>
        <v>4.1714757104680551</v>
      </c>
      <c r="O63" s="437">
        <f>N63*(1+EIA_AEO_OilForecast_2026!O$16)</f>
        <v>4.2311565352202729</v>
      </c>
      <c r="P63" s="437">
        <f>O63*(1+EIA_AEO_OilForecast_2026!P$16)</f>
        <v>4.2822395955866828</v>
      </c>
      <c r="Q63" s="437">
        <f>P63*(1+EIA_AEO_OilForecast_2026!Q$16)</f>
        <v>4.3098694584698167</v>
      </c>
      <c r="R63" s="437">
        <f>Q63*(1+EIA_AEO_OilForecast_2026!R$16)</f>
        <v>4.3509009416604831</v>
      </c>
      <c r="S63" s="437">
        <f>R63*(1+EIA_AEO_OilForecast_2026!S$16)</f>
        <v>4.4063912867751291</v>
      </c>
      <c r="T63" s="437">
        <f>S63*(1+EIA_AEO_OilForecast_2026!T$16)</f>
        <v>4.4289300299811192</v>
      </c>
      <c r="U63" s="437">
        <f>T63*(1+EIA_AEO_OilForecast_2026!U$16)</f>
        <v>4.4813385936020174</v>
      </c>
      <c r="V63" s="437">
        <f>U63*(1+EIA_AEO_OilForecast_2026!V$16)</f>
        <v>4.538849316225396</v>
      </c>
      <c r="W63" s="437">
        <f>V63*(1+EIA_AEO_OilForecast_2026!W$16)</f>
        <v>4.6651986173697457</v>
      </c>
      <c r="X63" s="437">
        <f>W63*(1+EIA_AEO_OilForecast_2026!X$16)</f>
        <v>4.7381811655838488</v>
      </c>
      <c r="Y63" s="437">
        <f>X63*(1+EIA_AEO_OilForecast_2026!Y$16)</f>
        <v>4.8100131506717112</v>
      </c>
      <c r="Z63" s="437">
        <f>Y63*(1+EIA_AEO_OilForecast_2026!Z$16)</f>
        <v>4.8873725199220628</v>
      </c>
      <c r="AA63" s="437">
        <f>Z63*(1+EIA_AEO_OilForecast_2026!AA$16)</f>
        <v>4.9478531830054733</v>
      </c>
      <c r="AB63" s="437">
        <f>AA63*(1+EIA_AEO_OilForecast_2026!AB$16)</f>
        <v>5.0430508955124864</v>
      </c>
    </row>
    <row r="64" spans="1:28">
      <c r="A64" s="437" t="s">
        <v>539</v>
      </c>
      <c r="B64" s="437">
        <v>3.03</v>
      </c>
      <c r="C64" s="437">
        <v>3.03</v>
      </c>
      <c r="D64" s="437">
        <f>C64*(1+EIA_AEO_OilForecast_2026!D$16)</f>
        <v>2.3202247186302851</v>
      </c>
      <c r="E64" s="437">
        <f>D64*(1+EIA_AEO_OilForecast_2026!E$16)</f>
        <v>2.6402392691914129</v>
      </c>
      <c r="F64" s="437">
        <f>E64*(1+EIA_AEO_OilForecast_2026!F$16)</f>
        <v>2.8293022283430544</v>
      </c>
      <c r="G64" s="437">
        <f>F64*(1+EIA_AEO_OilForecast_2026!G$16)</f>
        <v>2.95002545404193</v>
      </c>
      <c r="H64" s="437">
        <f>G64*(1+EIA_AEO_OilForecast_2026!H$16)</f>
        <v>3.0286036922728088</v>
      </c>
      <c r="I64" s="437">
        <f>H64*(1+EIA_AEO_OilForecast_2026!I$16)</f>
        <v>2.9904964256540607</v>
      </c>
      <c r="J64" s="437">
        <f>I64*(1+EIA_AEO_OilForecast_2026!J$16)</f>
        <v>3.0219153029141972</v>
      </c>
      <c r="K64" s="437">
        <f>J64*(1+EIA_AEO_OilForecast_2026!K$16)</f>
        <v>3.0863789824839301</v>
      </c>
      <c r="L64" s="437">
        <f>K64*(1+EIA_AEO_OilForecast_2026!L$16)</f>
        <v>3.1460849278833618</v>
      </c>
      <c r="M64" s="437">
        <f>L64*(1+EIA_AEO_OilForecast_2026!M$16)</f>
        <v>3.1728188583155807</v>
      </c>
      <c r="N64" s="437">
        <f>M64*(1+EIA_AEO_OilForecast_2026!N$16)</f>
        <v>3.2161759294448373</v>
      </c>
      <c r="O64" s="437">
        <f>N64*(1+EIA_AEO_OilForecast_2026!O$16)</f>
        <v>3.2621893897499827</v>
      </c>
      <c r="P64" s="437">
        <f>O64*(1+EIA_AEO_OilForecast_2026!P$16)</f>
        <v>3.3015740393454589</v>
      </c>
      <c r="Q64" s="437">
        <f>P64*(1+EIA_AEO_OilForecast_2026!Q$16)</f>
        <v>3.3228764527133712</v>
      </c>
      <c r="R64" s="437">
        <f>Q64*(1+EIA_AEO_OilForecast_2026!R$16)</f>
        <v>3.3545114130359459</v>
      </c>
      <c r="S64" s="437">
        <f>R64*(1+EIA_AEO_OilForecast_2026!S$16)</f>
        <v>3.3972940455289171</v>
      </c>
      <c r="T64" s="437">
        <f>S64*(1+EIA_AEO_OilForecast_2026!T$16)</f>
        <v>3.4146712444892606</v>
      </c>
      <c r="U64" s="437">
        <f>T64*(1+EIA_AEO_OilForecast_2026!U$16)</f>
        <v>3.4550778469756018</v>
      </c>
      <c r="V64" s="437">
        <f>U64*(1+EIA_AEO_OilForecast_2026!V$16)</f>
        <v>3.4994181751050766</v>
      </c>
      <c r="W64" s="437">
        <f>V64*(1+EIA_AEO_OilForecast_2026!W$16)</f>
        <v>3.5968325217888881</v>
      </c>
      <c r="X64" s="437">
        <f>W64*(1+EIA_AEO_OilForecast_2026!X$16)</f>
        <v>3.6531015093432728</v>
      </c>
      <c r="Y64" s="437">
        <f>X64*(1+EIA_AEO_OilForecast_2026!Y$16)</f>
        <v>3.7084834215102505</v>
      </c>
      <c r="Z64" s="437">
        <f>Y64*(1+EIA_AEO_OilForecast_2026!Z$16)</f>
        <v>3.7681269046727355</v>
      </c>
      <c r="AA64" s="437">
        <f>Z64*(1+EIA_AEO_OilForecast_2026!AA$16)</f>
        <v>3.8147570342255941</v>
      </c>
      <c r="AB64" s="437">
        <f>AA64*(1+EIA_AEO_OilForecast_2026!AB$16)</f>
        <v>3.888153743868406</v>
      </c>
    </row>
    <row r="65" spans="1:28">
      <c r="A65" s="437" t="s">
        <v>540</v>
      </c>
      <c r="B65" s="437">
        <v>4.1500000000000004</v>
      </c>
      <c r="C65" s="437">
        <v>4.1500000000000004</v>
      </c>
      <c r="D65" s="437">
        <f>C65*(1+EIA_AEO_OilForecast_2026!D$16)</f>
        <v>3.1778655387180477</v>
      </c>
      <c r="E65" s="437">
        <f>D65*(1+EIA_AEO_OilForecast_2026!E$16)</f>
        <v>3.6161692960872496</v>
      </c>
      <c r="F65" s="437">
        <f>E65*(1+EIA_AEO_OilForecast_2026!F$16)</f>
        <v>3.8751169134071546</v>
      </c>
      <c r="G65" s="437">
        <f>F65*(1+EIA_AEO_OilForecast_2026!G$16)</f>
        <v>4.0404639057009941</v>
      </c>
      <c r="H65" s="437">
        <f>G65*(1+EIA_AEO_OilForecast_2026!H$16)</f>
        <v>4.1480875653241451</v>
      </c>
      <c r="I65" s="437">
        <f>H65*(1+EIA_AEO_OilForecast_2026!I$16)</f>
        <v>4.0958944443776746</v>
      </c>
      <c r="J65" s="437">
        <f>I65*(1+EIA_AEO_OilForecast_2026!J$16)</f>
        <v>4.1389269000309969</v>
      </c>
      <c r="K65" s="437">
        <f>J65*(1+EIA_AEO_OilForecast_2026!K$16)</f>
        <v>4.2272187383855817</v>
      </c>
      <c r="L65" s="437">
        <f>K65*(1+EIA_AEO_OilForecast_2026!L$16)</f>
        <v>4.3089942081570811</v>
      </c>
      <c r="M65" s="437">
        <f>L65*(1+EIA_AEO_OilForecast_2026!M$16)</f>
        <v>4.3456099874619358</v>
      </c>
      <c r="N65" s="437">
        <f>M65*(1+EIA_AEO_OilForecast_2026!N$16)</f>
        <v>4.4049934347181781</v>
      </c>
      <c r="O65" s="437">
        <f>N65*(1+EIA_AEO_OilForecast_2026!O$16)</f>
        <v>4.4680151707796805</v>
      </c>
      <c r="P65" s="437">
        <f>O65*(1+EIA_AEO_OilForecast_2026!P$16)</f>
        <v>4.5219578426678737</v>
      </c>
      <c r="Q65" s="437">
        <f>P65*(1+EIA_AEO_OilForecast_2026!Q$16)</f>
        <v>4.5511344154325064</v>
      </c>
      <c r="R65" s="437">
        <f>Q65*(1+EIA_AEO_OilForecast_2026!R$16)</f>
        <v>4.5944628264353726</v>
      </c>
      <c r="S65" s="437">
        <f>R65*(1+EIA_AEO_OilForecast_2026!S$16)</f>
        <v>4.6530595013019838</v>
      </c>
      <c r="T65" s="437">
        <f>S65*(1+EIA_AEO_OilForecast_2026!T$16)</f>
        <v>4.6768599553235761</v>
      </c>
      <c r="U65" s="437">
        <f>T65*(1+EIA_AEO_OilForecast_2026!U$16)</f>
        <v>4.7322023316662545</v>
      </c>
      <c r="V65" s="437">
        <f>U65*(1+EIA_AEO_OilForecast_2026!V$16)</f>
        <v>4.7929324840548091</v>
      </c>
      <c r="W65" s="437">
        <f>V65*(1+EIA_AEO_OilForecast_2026!W$16)</f>
        <v>4.9263547740672902</v>
      </c>
      <c r="X65" s="437">
        <f>W65*(1+EIA_AEO_OilForecast_2026!X$16)</f>
        <v>5.0034228593315468</v>
      </c>
      <c r="Y65" s="437">
        <f>X65*(1+EIA_AEO_OilForecast_2026!Y$16)</f>
        <v>5.0792759733556254</v>
      </c>
      <c r="Z65" s="437">
        <f>Y65*(1+EIA_AEO_OilForecast_2026!Z$16)</f>
        <v>5.1609658925385666</v>
      </c>
      <c r="AA65" s="437">
        <f>Z65*(1+EIA_AEO_OilForecast_2026!AA$16)</f>
        <v>5.2248322415961121</v>
      </c>
      <c r="AB65" s="437">
        <f>AA65*(1+EIA_AEO_OilForecast_2026!AB$16)</f>
        <v>5.3253590881365973</v>
      </c>
    </row>
    <row r="66" spans="1:28">
      <c r="A66" s="437" t="s">
        <v>541</v>
      </c>
      <c r="B66" s="437">
        <v>3.24</v>
      </c>
      <c r="C66" s="437">
        <v>3.24</v>
      </c>
      <c r="D66" s="437">
        <f>C66*(1+EIA_AEO_OilForecast_2026!D$16)</f>
        <v>2.4810323723967409</v>
      </c>
      <c r="E66" s="437">
        <f>D66*(1+EIA_AEO_OilForecast_2026!E$16)</f>
        <v>2.8232261492343826</v>
      </c>
      <c r="F66" s="437">
        <f>E66*(1+EIA_AEO_OilForecast_2026!F$16)</f>
        <v>3.0253924817925735</v>
      </c>
      <c r="G66" s="437">
        <f>F66*(1+EIA_AEO_OilForecast_2026!G$16)</f>
        <v>3.1544826637280043</v>
      </c>
      <c r="H66" s="437">
        <f>G66*(1+EIA_AEO_OilForecast_2026!H$16)</f>
        <v>3.238506918469934</v>
      </c>
      <c r="I66" s="437">
        <f>H66*(1+EIA_AEO_OilForecast_2026!I$16)</f>
        <v>3.197758554164738</v>
      </c>
      <c r="J66" s="437">
        <f>I66*(1+EIA_AEO_OilForecast_2026!J$16)</f>
        <v>3.2313549773735968</v>
      </c>
      <c r="K66" s="437">
        <f>J66*(1+EIA_AEO_OilForecast_2026!K$16)</f>
        <v>3.3002864367154894</v>
      </c>
      <c r="L66" s="437">
        <f>K66*(1+EIA_AEO_OilForecast_2026!L$16)</f>
        <v>3.364130417934684</v>
      </c>
      <c r="M66" s="437">
        <f>L66*(1+EIA_AEO_OilForecast_2026!M$16)</f>
        <v>3.3927171950305222</v>
      </c>
      <c r="N66" s="437">
        <f>M66*(1+EIA_AEO_OilForecast_2026!N$16)</f>
        <v>3.4390792116835884</v>
      </c>
      <c r="O66" s="437">
        <f>N66*(1+EIA_AEO_OilForecast_2026!O$16)</f>
        <v>3.4882817236930506</v>
      </c>
      <c r="P66" s="437">
        <f>O66*(1+EIA_AEO_OilForecast_2026!P$16)</f>
        <v>3.5303960024684113</v>
      </c>
      <c r="Q66" s="437">
        <f>P66*(1+EIA_AEO_OilForecast_2026!Q$16)</f>
        <v>3.5531748207232088</v>
      </c>
      <c r="R66" s="437">
        <f>Q66*(1+EIA_AEO_OilForecast_2026!R$16)</f>
        <v>3.587002303048338</v>
      </c>
      <c r="S66" s="437">
        <f>R66*(1+EIA_AEO_OilForecast_2026!S$16)</f>
        <v>3.6327500684863669</v>
      </c>
      <c r="T66" s="437">
        <f>S66*(1+EIA_AEO_OilForecast_2026!T$16)</f>
        <v>3.6513316277706944</v>
      </c>
      <c r="U66" s="437">
        <f>T66*(1+EIA_AEO_OilForecast_2026!U$16)</f>
        <v>3.6945386878550992</v>
      </c>
      <c r="V66" s="437">
        <f>U66*(1+EIA_AEO_OilForecast_2026!V$16)</f>
        <v>3.7419521080331517</v>
      </c>
      <c r="W66" s="437">
        <f>V66*(1+EIA_AEO_OilForecast_2026!W$16)</f>
        <v>3.8461179440910889</v>
      </c>
      <c r="X66" s="437">
        <f>W66*(1+EIA_AEO_OilForecast_2026!X$16)</f>
        <v>3.9062867624660744</v>
      </c>
      <c r="Y66" s="437">
        <f>X66*(1+EIA_AEO_OilForecast_2026!Y$16)</f>
        <v>3.9655070249812585</v>
      </c>
      <c r="Z66" s="437">
        <f>Y66*(1+EIA_AEO_OilForecast_2026!Z$16)</f>
        <v>4.0292842148975794</v>
      </c>
      <c r="AA66" s="437">
        <f>Z66*(1+EIA_AEO_OilForecast_2026!AA$16)</f>
        <v>4.0791461356075667</v>
      </c>
      <c r="AB66" s="437">
        <f>AA66*(1+EIA_AEO_OilForecast_2026!AB$16)</f>
        <v>4.1576297459186922</v>
      </c>
    </row>
    <row r="67" spans="1:28">
      <c r="A67" s="437" t="s">
        <v>542</v>
      </c>
      <c r="B67" s="437">
        <v>4.51</v>
      </c>
      <c r="C67" s="437">
        <v>4.51</v>
      </c>
      <c r="D67" s="437">
        <f>C67*(1+EIA_AEO_OilForecast_2026!D$16)</f>
        <v>3.4535358023176852</v>
      </c>
      <c r="E67" s="437">
        <f>D67*(1+EIA_AEO_OilForecast_2026!E$16)</f>
        <v>3.9298610904466247</v>
      </c>
      <c r="F67" s="437">
        <f>E67*(1+EIA_AEO_OilForecast_2026!F$16)</f>
        <v>4.2112716336063283</v>
      </c>
      <c r="G67" s="437">
        <f>F67*(1+EIA_AEO_OilForecast_2026!G$16)</f>
        <v>4.3909619794485488</v>
      </c>
      <c r="H67" s="437">
        <f>G67*(1+EIA_AEO_OilForecast_2026!H$16)</f>
        <v>4.5079216673763582</v>
      </c>
      <c r="I67" s="437">
        <f>H67*(1+EIA_AEO_OilForecast_2026!I$16)</f>
        <v>4.4512009503959771</v>
      </c>
      <c r="J67" s="437">
        <f>I67*(1+EIA_AEO_OilForecast_2026!J$16)</f>
        <v>4.4979663419613942</v>
      </c>
      <c r="K67" s="437">
        <f>J67*(1+EIA_AEO_OilForecast_2026!K$16)</f>
        <v>4.5939172313539665</v>
      </c>
      <c r="L67" s="437">
        <f>K67*(1+EIA_AEO_OilForecast_2026!L$16)</f>
        <v>4.6827864768164869</v>
      </c>
      <c r="M67" s="437">
        <f>L67*(1+EIA_AEO_OilForecast_2026!M$16)</f>
        <v>4.7225785646875451</v>
      </c>
      <c r="N67" s="437">
        <f>M67*(1+EIA_AEO_OilForecast_2026!N$16)</f>
        <v>4.7871133471274616</v>
      </c>
      <c r="O67" s="437">
        <f>N67*(1+EIA_AEO_OilForecast_2026!O$16)</f>
        <v>4.8556020289677928</v>
      </c>
      <c r="P67" s="437">
        <f>O67*(1+EIA_AEO_OilForecast_2026!P$16)</f>
        <v>4.9142240651643592</v>
      </c>
      <c r="Q67" s="437">
        <f>P67*(1+EIA_AEO_OilForecast_2026!Q$16)</f>
        <v>4.9459316177350798</v>
      </c>
      <c r="R67" s="437">
        <f>Q67*(1+EIA_AEO_OilForecast_2026!R$16)</f>
        <v>4.9930186378851831</v>
      </c>
      <c r="S67" s="437">
        <f>R67*(1+EIA_AEO_OilForecast_2026!S$16)</f>
        <v>5.0566983978004636</v>
      </c>
      <c r="T67" s="437">
        <f>S67*(1+EIA_AEO_OilForecast_2026!T$16)</f>
        <v>5.0825634695203146</v>
      </c>
      <c r="U67" s="437">
        <f>T67*(1+EIA_AEO_OilForecast_2026!U$16)</f>
        <v>5.1427066303168161</v>
      </c>
      <c r="V67" s="437">
        <f>U67*(1+EIA_AEO_OilForecast_2026!V$16)</f>
        <v>5.2087049405029324</v>
      </c>
      <c r="W67" s="437">
        <f>V67*(1+EIA_AEO_OilForecast_2026!W$16)</f>
        <v>5.3537012122996286</v>
      </c>
      <c r="X67" s="437">
        <f>W67*(1+EIA_AEO_OilForecast_2026!X$16)</f>
        <v>5.4374547218277725</v>
      </c>
      <c r="Y67" s="437">
        <f>X67*(1+EIA_AEO_OilForecast_2026!Y$16)</f>
        <v>5.5198878650202046</v>
      </c>
      <c r="Z67" s="437">
        <f>Y67*(1+EIA_AEO_OilForecast_2026!Z$16)</f>
        <v>5.6086641386382929</v>
      </c>
      <c r="AA67" s="437">
        <f>Z67*(1+EIA_AEO_OilForecast_2026!AA$16)</f>
        <v>5.6780707011080587</v>
      </c>
      <c r="AB67" s="437">
        <f>AA67*(1+EIA_AEO_OilForecast_2026!AB$16)</f>
        <v>5.7873179487942243</v>
      </c>
    </row>
    <row r="68" spans="1:28">
      <c r="A68" s="437" t="s">
        <v>544</v>
      </c>
      <c r="B68" s="437">
        <v>4.9400000000000004</v>
      </c>
      <c r="C68" s="437">
        <v>4.9400000000000004</v>
      </c>
      <c r="D68" s="437">
        <f>C68*(1+EIA_AEO_OilForecast_2026!D$16)</f>
        <v>3.7828086171728086</v>
      </c>
      <c r="E68" s="437">
        <f>D68*(1+EIA_AEO_OilForecast_2026!E$16)</f>
        <v>4.304548511486991</v>
      </c>
      <c r="F68" s="437">
        <f>E68*(1+EIA_AEO_OilForecast_2026!F$16)</f>
        <v>4.6127897716220101</v>
      </c>
      <c r="G68" s="437">
        <f>F68*(1+EIA_AEO_OilForecast_2026!G$16)</f>
        <v>4.8096124564247971</v>
      </c>
      <c r="H68" s="437">
        <f>G68*(1+EIA_AEO_OilForecast_2026!H$16)</f>
        <v>4.9377235114942826</v>
      </c>
      <c r="I68" s="437">
        <f>H68*(1+EIA_AEO_OilForecast_2026!I$16)</f>
        <v>4.8755948325845084</v>
      </c>
      <c r="J68" s="437">
        <f>I68*(1+EIA_AEO_OilForecast_2026!J$16)</f>
        <v>4.9268190087115951</v>
      </c>
      <c r="K68" s="437">
        <f>J68*(1+EIA_AEO_OilForecast_2026!K$16)</f>
        <v>5.0319182090662089</v>
      </c>
      <c r="L68" s="437">
        <f>K68*(1+EIA_AEO_OilForecast_2026!L$16)</f>
        <v>5.1292605754930056</v>
      </c>
      <c r="M68" s="437">
        <f>L68*(1+EIA_AEO_OilForecast_2026!M$16)</f>
        <v>5.1728465874848082</v>
      </c>
      <c r="N68" s="437">
        <f>M68*(1+EIA_AEO_OilForecast_2026!N$16)</f>
        <v>5.2435343536163348</v>
      </c>
      <c r="O68" s="437">
        <f>N68*(1+EIA_AEO_OilForecast_2026!O$16)</f>
        <v>5.3185529984702677</v>
      </c>
      <c r="P68" s="437">
        <f>O68*(1+EIA_AEO_OilForecast_2026!P$16)</f>
        <v>5.382764275368503</v>
      </c>
      <c r="Q68" s="437">
        <f>P68*(1+EIA_AEO_OilForecast_2026!Q$16)</f>
        <v>5.4174949427076076</v>
      </c>
      <c r="R68" s="437">
        <f>Q68*(1+EIA_AEO_OilForecast_2026!R$16)</f>
        <v>5.4690714126724655</v>
      </c>
      <c r="S68" s="437">
        <f>R68*(1+EIA_AEO_OilForecast_2026!S$16)</f>
        <v>5.5388226352847685</v>
      </c>
      <c r="T68" s="437">
        <f>S68*(1+EIA_AEO_OilForecast_2026!T$16)</f>
        <v>5.5671537781442062</v>
      </c>
      <c r="U68" s="437">
        <f>T68*(1+EIA_AEO_OilForecast_2026!U$16)</f>
        <v>5.6330312092605519</v>
      </c>
      <c r="V68" s="437">
        <f>U68*(1+EIA_AEO_OilForecast_2026!V$16)</f>
        <v>5.7053220412604215</v>
      </c>
      <c r="W68" s="437">
        <f>V68*(1+EIA_AEO_OilForecast_2026!W$16)</f>
        <v>5.8641427912993747</v>
      </c>
      <c r="X68" s="437">
        <f>W68*(1+EIA_AEO_OilForecast_2026!X$16)</f>
        <v>5.9558816686982725</v>
      </c>
      <c r="Y68" s="437">
        <f>X68*(1+EIA_AEO_OilForecast_2026!Y$16)</f>
        <v>6.0461742911751273</v>
      </c>
      <c r="Z68" s="437">
        <f>Y68*(1+EIA_AEO_OilForecast_2026!Z$16)</f>
        <v>6.1434148214796407</v>
      </c>
      <c r="AA68" s="437">
        <f>Z68*(1+EIA_AEO_OilForecast_2026!AA$16)</f>
        <v>6.2194388610806701</v>
      </c>
      <c r="AB68" s="437">
        <f>AA68*(1+EIA_AEO_OilForecast_2026!AB$16)</f>
        <v>6.3391021434686206</v>
      </c>
    </row>
    <row r="69" spans="1:28">
      <c r="A69" s="437" t="s">
        <v>545</v>
      </c>
      <c r="B69" s="437">
        <v>4.04</v>
      </c>
      <c r="C69" s="437">
        <v>4.04</v>
      </c>
      <c r="D69" s="437">
        <f>C69*(1+EIA_AEO_OilForecast_2026!D$16)</f>
        <v>3.0936329581737136</v>
      </c>
      <c r="E69" s="437">
        <f>D69*(1+EIA_AEO_OilForecast_2026!E$16)</f>
        <v>3.520319025588551</v>
      </c>
      <c r="F69" s="437">
        <f>E69*(1+EIA_AEO_OilForecast_2026!F$16)</f>
        <v>3.7724029711240727</v>
      </c>
      <c r="G69" s="437">
        <f>F69*(1+EIA_AEO_OilForecast_2026!G$16)</f>
        <v>3.9333672720559063</v>
      </c>
      <c r="H69" s="437">
        <f>G69*(1+EIA_AEO_OilForecast_2026!H$16)</f>
        <v>4.0381382563637445</v>
      </c>
      <c r="I69" s="437">
        <f>H69*(1+EIA_AEO_OilForecast_2026!I$16)</f>
        <v>3.9873285675387469</v>
      </c>
      <c r="J69" s="437">
        <f>I69*(1+EIA_AEO_OilForecast_2026!J$16)</f>
        <v>4.0292204038855957</v>
      </c>
      <c r="K69" s="437">
        <f>J69*(1+EIA_AEO_OilForecast_2026!K$16)</f>
        <v>4.1151719766452395</v>
      </c>
      <c r="L69" s="437">
        <f>K69*(1+EIA_AEO_OilForecast_2026!L$16)</f>
        <v>4.1947799038444824</v>
      </c>
      <c r="M69" s="437">
        <f>L69*(1+EIA_AEO_OilForecast_2026!M$16)</f>
        <v>4.2304251444207743</v>
      </c>
      <c r="N69" s="437">
        <f>M69*(1+EIA_AEO_OilForecast_2026!N$16)</f>
        <v>4.2882345725931161</v>
      </c>
      <c r="O69" s="437">
        <f>N69*(1+EIA_AEO_OilForecast_2026!O$16)</f>
        <v>4.3495858529999767</v>
      </c>
      <c r="P69" s="437">
        <f>O69*(1+EIA_AEO_OilForecast_2026!P$16)</f>
        <v>4.4020987191272782</v>
      </c>
      <c r="Q69" s="437">
        <f>P69*(1+EIA_AEO_OilForecast_2026!Q$16)</f>
        <v>4.4305019369511616</v>
      </c>
      <c r="R69" s="437">
        <f>Q69*(1+EIA_AEO_OilForecast_2026!R$16)</f>
        <v>4.4726818840479279</v>
      </c>
      <c r="S69" s="437">
        <f>R69*(1+EIA_AEO_OilForecast_2026!S$16)</f>
        <v>4.5297253940385565</v>
      </c>
      <c r="T69" s="437">
        <f>S69*(1+EIA_AEO_OilForecast_2026!T$16)</f>
        <v>4.5528949926523472</v>
      </c>
      <c r="U69" s="437">
        <f>T69*(1+EIA_AEO_OilForecast_2026!U$16)</f>
        <v>4.6067704626341355</v>
      </c>
      <c r="V69" s="437">
        <f>U69*(1+EIA_AEO_OilForecast_2026!V$16)</f>
        <v>4.6658909001401021</v>
      </c>
      <c r="W69" s="437">
        <f>V69*(1+EIA_AEO_OilForecast_2026!W$16)</f>
        <v>4.7957766957185175</v>
      </c>
      <c r="X69" s="437">
        <f>W69*(1+EIA_AEO_OilForecast_2026!X$16)</f>
        <v>4.8708020124576974</v>
      </c>
      <c r="Y69" s="437">
        <f>X69*(1+EIA_AEO_OilForecast_2026!Y$16)</f>
        <v>4.9446445620136679</v>
      </c>
      <c r="Z69" s="437">
        <f>Y69*(1+EIA_AEO_OilForecast_2026!Z$16)</f>
        <v>5.0241692062303143</v>
      </c>
      <c r="AA69" s="437">
        <f>Z69*(1+EIA_AEO_OilForecast_2026!AA$16)</f>
        <v>5.0863427123007918</v>
      </c>
      <c r="AB69" s="437">
        <f>AA69*(1+EIA_AEO_OilForecast_2026!AB$16)</f>
        <v>5.184204991824541</v>
      </c>
    </row>
    <row r="70" spans="1:28">
      <c r="A70" s="437" t="s">
        <v>546</v>
      </c>
      <c r="B70" s="437">
        <v>3.03</v>
      </c>
      <c r="C70" s="437">
        <v>3.03</v>
      </c>
      <c r="D70" s="437">
        <f>C70*(1+EIA_AEO_OilForecast_2026!D$16)</f>
        <v>2.3202247186302851</v>
      </c>
      <c r="E70" s="437">
        <f>D70*(1+EIA_AEO_OilForecast_2026!E$16)</f>
        <v>2.6402392691914129</v>
      </c>
      <c r="F70" s="437">
        <f>E70*(1+EIA_AEO_OilForecast_2026!F$16)</f>
        <v>2.8293022283430544</v>
      </c>
      <c r="G70" s="437">
        <f>F70*(1+EIA_AEO_OilForecast_2026!G$16)</f>
        <v>2.95002545404193</v>
      </c>
      <c r="H70" s="437">
        <f>G70*(1+EIA_AEO_OilForecast_2026!H$16)</f>
        <v>3.0286036922728088</v>
      </c>
      <c r="I70" s="437">
        <f>H70*(1+EIA_AEO_OilForecast_2026!I$16)</f>
        <v>2.9904964256540607</v>
      </c>
      <c r="J70" s="437">
        <f>I70*(1+EIA_AEO_OilForecast_2026!J$16)</f>
        <v>3.0219153029141972</v>
      </c>
      <c r="K70" s="437">
        <f>J70*(1+EIA_AEO_OilForecast_2026!K$16)</f>
        <v>3.0863789824839301</v>
      </c>
      <c r="L70" s="437">
        <f>K70*(1+EIA_AEO_OilForecast_2026!L$16)</f>
        <v>3.1460849278833618</v>
      </c>
      <c r="M70" s="437">
        <f>L70*(1+EIA_AEO_OilForecast_2026!M$16)</f>
        <v>3.1728188583155807</v>
      </c>
      <c r="N70" s="437">
        <f>M70*(1+EIA_AEO_OilForecast_2026!N$16)</f>
        <v>3.2161759294448373</v>
      </c>
      <c r="O70" s="437">
        <f>N70*(1+EIA_AEO_OilForecast_2026!O$16)</f>
        <v>3.2621893897499827</v>
      </c>
      <c r="P70" s="437">
        <f>O70*(1+EIA_AEO_OilForecast_2026!P$16)</f>
        <v>3.3015740393454589</v>
      </c>
      <c r="Q70" s="437">
        <f>P70*(1+EIA_AEO_OilForecast_2026!Q$16)</f>
        <v>3.3228764527133712</v>
      </c>
      <c r="R70" s="437">
        <f>Q70*(1+EIA_AEO_OilForecast_2026!R$16)</f>
        <v>3.3545114130359459</v>
      </c>
      <c r="S70" s="437">
        <f>R70*(1+EIA_AEO_OilForecast_2026!S$16)</f>
        <v>3.3972940455289171</v>
      </c>
      <c r="T70" s="437">
        <f>S70*(1+EIA_AEO_OilForecast_2026!T$16)</f>
        <v>3.4146712444892606</v>
      </c>
      <c r="U70" s="437">
        <f>T70*(1+EIA_AEO_OilForecast_2026!U$16)</f>
        <v>3.4550778469756018</v>
      </c>
      <c r="V70" s="437">
        <f>U70*(1+EIA_AEO_OilForecast_2026!V$16)</f>
        <v>3.4994181751050766</v>
      </c>
      <c r="W70" s="437">
        <f>V70*(1+EIA_AEO_OilForecast_2026!W$16)</f>
        <v>3.5968325217888881</v>
      </c>
      <c r="X70" s="437">
        <f>W70*(1+EIA_AEO_OilForecast_2026!X$16)</f>
        <v>3.6531015093432728</v>
      </c>
      <c r="Y70" s="437">
        <f>X70*(1+EIA_AEO_OilForecast_2026!Y$16)</f>
        <v>3.7084834215102505</v>
      </c>
      <c r="Z70" s="437">
        <f>Y70*(1+EIA_AEO_OilForecast_2026!Z$16)</f>
        <v>3.7681269046727355</v>
      </c>
      <c r="AA70" s="437">
        <f>Z70*(1+EIA_AEO_OilForecast_2026!AA$16)</f>
        <v>3.8147570342255941</v>
      </c>
      <c r="AB70" s="437">
        <f>AA70*(1+EIA_AEO_OilForecast_2026!AB$16)</f>
        <v>3.888153743868406</v>
      </c>
    </row>
    <row r="71" spans="1:28">
      <c r="A71" s="437" t="s">
        <v>548</v>
      </c>
      <c r="B71" s="437">
        <v>9.2200000000000006</v>
      </c>
      <c r="C71" s="437">
        <v>9.2200000000000006</v>
      </c>
      <c r="D71" s="437">
        <f>C71*(1+EIA_AEO_OilForecast_2026!D$16)</f>
        <v>7.0602217510796148</v>
      </c>
      <c r="E71" s="437">
        <f>D71*(1+EIA_AEO_OilForecast_2026!E$16)</f>
        <v>8.0339953999817926</v>
      </c>
      <c r="F71" s="437">
        <f>E71*(1+EIA_AEO_OilForecast_2026!F$16)</f>
        <v>8.6092958895455336</v>
      </c>
      <c r="G71" s="437">
        <f>F71*(1+EIA_AEO_OilForecast_2026!G$16)</f>
        <v>8.9766451109790744</v>
      </c>
      <c r="H71" s="437">
        <f>G71*(1+EIA_AEO_OilForecast_2026!H$16)</f>
        <v>9.21575116922617</v>
      </c>
      <c r="I71" s="437">
        <f>H71*(1+EIA_AEO_OilForecast_2026!I$16)</f>
        <v>9.0997944041354586</v>
      </c>
      <c r="J71" s="437">
        <f>I71*(1+EIA_AEO_OilForecast_2026!J$16)</f>
        <v>9.1953990405507913</v>
      </c>
      <c r="K71" s="437">
        <f>J71*(1+EIA_AEO_OilForecast_2026!K$16)</f>
        <v>9.3915558476903733</v>
      </c>
      <c r="L71" s="437">
        <f>K71*(1+EIA_AEO_OilForecast_2026!L$16)</f>
        <v>9.5732353251104261</v>
      </c>
      <c r="M71" s="437">
        <f>L71*(1+EIA_AEO_OilForecast_2026!M$16)</f>
        <v>9.6545841167226563</v>
      </c>
      <c r="N71" s="437">
        <f>M71*(1+EIA_AEO_OilForecast_2026!N$16)</f>
        <v>9.7865155344823087</v>
      </c>
      <c r="O71" s="437">
        <f>N71*(1+EIA_AEO_OilForecast_2026!O$16)</f>
        <v>9.9265300902623217</v>
      </c>
      <c r="P71" s="437">
        <f>O71*(1+EIA_AEO_OilForecast_2026!P$16)</f>
        <v>10.04637380949344</v>
      </c>
      <c r="Q71" s="437">
        <f>P71*(1+EIA_AEO_OilForecast_2026!Q$16)</f>
        <v>10.111195014527153</v>
      </c>
      <c r="R71" s="437">
        <f>Q71*(1+EIA_AEO_OilForecast_2026!R$16)</f>
        <v>10.207457171020268</v>
      </c>
      <c r="S71" s="437">
        <f>R71*(1+EIA_AEO_OilForecast_2026!S$16)</f>
        <v>10.33764062698898</v>
      </c>
      <c r="T71" s="437">
        <f>S71*(1+EIA_AEO_OilForecast_2026!T$16)</f>
        <v>10.390517780261048</v>
      </c>
      <c r="U71" s="437">
        <f>T71*(1+EIA_AEO_OilForecast_2026!U$16)</f>
        <v>10.513471204328397</v>
      </c>
      <c r="V71" s="437">
        <f>U71*(1+EIA_AEO_OilForecast_2026!V$16)</f>
        <v>10.648394579032608</v>
      </c>
      <c r="W71" s="437">
        <f>V71*(1+EIA_AEO_OilForecast_2026!W$16)</f>
        <v>10.94481711250612</v>
      </c>
      <c r="X71" s="437">
        <f>W71*(1+EIA_AEO_OilForecast_2026!X$16)</f>
        <v>11.116038256153455</v>
      </c>
      <c r="Y71" s="437">
        <f>X71*(1+EIA_AEO_OilForecast_2026!Y$16)</f>
        <v>11.284560114298516</v>
      </c>
      <c r="Z71" s="437">
        <f>Y71*(1+EIA_AEO_OilForecast_2026!Z$16)</f>
        <v>11.466049525109774</v>
      </c>
      <c r="AA71" s="437">
        <f>Z71*(1+EIA_AEO_OilForecast_2026!AA$16)</f>
        <v>11.607940546389429</v>
      </c>
      <c r="AB71" s="437">
        <f>AA71*(1+EIA_AEO_OilForecast_2026!AB$16)</f>
        <v>11.831279709064916</v>
      </c>
    </row>
    <row r="72" spans="1:28">
      <c r="A72" s="437" t="s">
        <v>550</v>
      </c>
      <c r="B72" s="437">
        <v>4.58</v>
      </c>
      <c r="C72" s="437">
        <v>4.58</v>
      </c>
      <c r="D72" s="437">
        <f>C72*(1+EIA_AEO_OilForecast_2026!D$16)</f>
        <v>3.5071383535731706</v>
      </c>
      <c r="E72" s="437">
        <f>D72*(1+EIA_AEO_OilForecast_2026!E$16)</f>
        <v>3.990856717127615</v>
      </c>
      <c r="F72" s="437">
        <f>E72*(1+EIA_AEO_OilForecast_2026!F$16)</f>
        <v>4.2766350514228355</v>
      </c>
      <c r="G72" s="437">
        <f>F72*(1+EIA_AEO_OilForecast_2026!G$16)</f>
        <v>4.4591143826772415</v>
      </c>
      <c r="H72" s="437">
        <f>G72*(1+EIA_AEO_OilForecast_2026!H$16)</f>
        <v>4.5778894094420677</v>
      </c>
      <c r="I72" s="437">
        <f>H72*(1+EIA_AEO_OilForecast_2026!I$16)</f>
        <v>4.5202883265662042</v>
      </c>
      <c r="J72" s="437">
        <f>I72*(1+EIA_AEO_OilForecast_2026!J$16)</f>
        <v>4.567779566781196</v>
      </c>
      <c r="K72" s="437">
        <f>J72*(1+EIA_AEO_OilForecast_2026!K$16)</f>
        <v>4.6652197160978215</v>
      </c>
      <c r="L72" s="437">
        <f>K72*(1+EIA_AEO_OilForecast_2026!L$16)</f>
        <v>4.7554683068335963</v>
      </c>
      <c r="M72" s="437">
        <f>L72*(1+EIA_AEO_OilForecast_2026!M$16)</f>
        <v>4.7958780102591945</v>
      </c>
      <c r="N72" s="437">
        <f>M72*(1+EIA_AEO_OilForecast_2026!N$16)</f>
        <v>4.8614144412070477</v>
      </c>
      <c r="O72" s="437">
        <f>N72*(1+EIA_AEO_OilForecast_2026!O$16)</f>
        <v>4.9309661402821519</v>
      </c>
      <c r="P72" s="437">
        <f>O72*(1+EIA_AEO_OilForecast_2026!P$16)</f>
        <v>4.9904980528720131</v>
      </c>
      <c r="Q72" s="437">
        <f>P72*(1+EIA_AEO_OilForecast_2026!Q$16)</f>
        <v>5.0226977404050288</v>
      </c>
      <c r="R72" s="437">
        <f>Q72*(1+EIA_AEO_OilForecast_2026!R$16)</f>
        <v>5.0705156012226498</v>
      </c>
      <c r="S72" s="437">
        <f>R72*(1+EIA_AEO_OilForecast_2026!S$16)</f>
        <v>5.1351837387862833</v>
      </c>
      <c r="T72" s="437">
        <f>S72*(1+EIA_AEO_OilForecast_2026!T$16)</f>
        <v>5.1614502639474624</v>
      </c>
      <c r="U72" s="437">
        <f>T72*(1+EIA_AEO_OilForecast_2026!U$16)</f>
        <v>5.222526910609985</v>
      </c>
      <c r="V72" s="437">
        <f>U72*(1+EIA_AEO_OilForecast_2026!V$16)</f>
        <v>5.2895495848122938</v>
      </c>
      <c r="W72" s="437">
        <f>V72*(1+EIA_AEO_OilForecast_2026!W$16)</f>
        <v>5.4367963530670318</v>
      </c>
      <c r="X72" s="437">
        <f>W72*(1+EIA_AEO_OilForecast_2026!X$16)</f>
        <v>5.5218498062020425</v>
      </c>
      <c r="Y72" s="437">
        <f>X72*(1+EIA_AEO_OilForecast_2026!Y$16)</f>
        <v>5.6055623995105437</v>
      </c>
      <c r="Z72" s="437">
        <f>Y72*(1+EIA_AEO_OilForecast_2026!Z$16)</f>
        <v>5.6957165753799099</v>
      </c>
      <c r="AA72" s="437">
        <f>Z72*(1+EIA_AEO_OilForecast_2026!AA$16)</f>
        <v>5.7662004015687192</v>
      </c>
      <c r="AB72" s="437">
        <f>AA72*(1+EIA_AEO_OilForecast_2026!AB$16)</f>
        <v>5.8771432828109891</v>
      </c>
    </row>
    <row r="73" spans="1:28">
      <c r="A73" s="437" t="s">
        <v>552</v>
      </c>
      <c r="B73" s="437">
        <v>3.13</v>
      </c>
      <c r="C73" s="437">
        <v>3.13</v>
      </c>
      <c r="D73" s="437">
        <f>C73*(1+EIA_AEO_OilForecast_2026!D$16)</f>
        <v>2.3967997918524069</v>
      </c>
      <c r="E73" s="437">
        <f>D73*(1+EIA_AEO_OilForecast_2026!E$16)</f>
        <v>2.7273758787356841</v>
      </c>
      <c r="F73" s="437">
        <f>E73*(1+EIA_AEO_OilForecast_2026!F$16)</f>
        <v>2.9226785395094916</v>
      </c>
      <c r="G73" s="437">
        <f>F73*(1+EIA_AEO_OilForecast_2026!G$16)</f>
        <v>3.0473860300829174</v>
      </c>
      <c r="H73" s="437">
        <f>G73*(1+EIA_AEO_OilForecast_2026!H$16)</f>
        <v>3.1285576095095347</v>
      </c>
      <c r="I73" s="437">
        <f>H73*(1+EIA_AEO_OilForecast_2026!I$16)</f>
        <v>3.0891926773258112</v>
      </c>
      <c r="J73" s="437">
        <f>I73*(1+EIA_AEO_OilForecast_2026!J$16)</f>
        <v>3.1216484812281964</v>
      </c>
      <c r="K73" s="437">
        <f>J73*(1+EIA_AEO_OilForecast_2026!K$16)</f>
        <v>3.188239674975148</v>
      </c>
      <c r="L73" s="437">
        <f>K73*(1+EIA_AEO_OilForecast_2026!L$16)</f>
        <v>3.2499161136220858</v>
      </c>
      <c r="M73" s="437">
        <f>L73*(1+EIA_AEO_OilForecast_2026!M$16)</f>
        <v>3.2775323519893615</v>
      </c>
      <c r="N73" s="437">
        <f>M73*(1+EIA_AEO_OilForecast_2026!N$16)</f>
        <v>3.3223203495585274</v>
      </c>
      <c r="O73" s="437">
        <f>N73*(1+EIA_AEO_OilForecast_2026!O$16)</f>
        <v>3.3698524059133472</v>
      </c>
      <c r="P73" s="437">
        <f>O73*(1+EIA_AEO_OilForecast_2026!P$16)</f>
        <v>3.4105368789278159</v>
      </c>
      <c r="Q73" s="437">
        <f>P73*(1+EIA_AEO_OilForecast_2026!Q$16)</f>
        <v>3.4325423422418639</v>
      </c>
      <c r="R73" s="437">
        <f>Q73*(1+EIA_AEO_OilForecast_2026!R$16)</f>
        <v>3.4652213606608933</v>
      </c>
      <c r="S73" s="437">
        <f>R73*(1+EIA_AEO_OilForecast_2026!S$16)</f>
        <v>3.5094159612229396</v>
      </c>
      <c r="T73" s="437">
        <f>S73*(1+EIA_AEO_OilForecast_2026!T$16)</f>
        <v>3.5273666650994659</v>
      </c>
      <c r="U73" s="437">
        <f>T73*(1+EIA_AEO_OilForecast_2026!U$16)</f>
        <v>3.5691068188229802</v>
      </c>
      <c r="V73" s="437">
        <f>U73*(1+EIA_AEO_OilForecast_2026!V$16)</f>
        <v>3.6149105241184443</v>
      </c>
      <c r="W73" s="437">
        <f>V73*(1+EIA_AEO_OilForecast_2026!W$16)</f>
        <v>3.7155398657423158</v>
      </c>
      <c r="X73" s="437">
        <f>W73*(1+EIA_AEO_OilForecast_2026!X$16)</f>
        <v>3.7736659155922245</v>
      </c>
      <c r="Y73" s="437">
        <f>X73*(1+EIA_AEO_OilForecast_2026!Y$16)</f>
        <v>3.8308756136393005</v>
      </c>
      <c r="Z73" s="437">
        <f>Y73*(1+EIA_AEO_OilForecast_2026!Z$16)</f>
        <v>3.8924875285893261</v>
      </c>
      <c r="AA73" s="437">
        <f>Z73*(1+EIA_AEO_OilForecast_2026!AA$16)</f>
        <v>3.9406566063122459</v>
      </c>
      <c r="AB73" s="437">
        <f>AA73*(1+EIA_AEO_OilForecast_2026!AB$16)</f>
        <v>4.0164756496066358</v>
      </c>
    </row>
    <row r="74" spans="1:28">
      <c r="A74" s="437" t="s">
        <v>554</v>
      </c>
      <c r="B74" s="437">
        <v>3.24</v>
      </c>
      <c r="C74" s="437">
        <v>3.24</v>
      </c>
      <c r="D74" s="437">
        <f>C74*(1+EIA_AEO_OilForecast_2026!D$16)</f>
        <v>2.4810323723967409</v>
      </c>
      <c r="E74" s="437">
        <f>D74*(1+EIA_AEO_OilForecast_2026!E$16)</f>
        <v>2.8232261492343826</v>
      </c>
      <c r="F74" s="437">
        <f>E74*(1+EIA_AEO_OilForecast_2026!F$16)</f>
        <v>3.0253924817925735</v>
      </c>
      <c r="G74" s="437">
        <f>F74*(1+EIA_AEO_OilForecast_2026!G$16)</f>
        <v>3.1544826637280043</v>
      </c>
      <c r="H74" s="437">
        <f>G74*(1+EIA_AEO_OilForecast_2026!H$16)</f>
        <v>3.238506918469934</v>
      </c>
      <c r="I74" s="437">
        <f>H74*(1+EIA_AEO_OilForecast_2026!I$16)</f>
        <v>3.197758554164738</v>
      </c>
      <c r="J74" s="437">
        <f>I74*(1+EIA_AEO_OilForecast_2026!J$16)</f>
        <v>3.2313549773735968</v>
      </c>
      <c r="K74" s="437">
        <f>J74*(1+EIA_AEO_OilForecast_2026!K$16)</f>
        <v>3.3002864367154894</v>
      </c>
      <c r="L74" s="437">
        <f>K74*(1+EIA_AEO_OilForecast_2026!L$16)</f>
        <v>3.364130417934684</v>
      </c>
      <c r="M74" s="437">
        <f>L74*(1+EIA_AEO_OilForecast_2026!M$16)</f>
        <v>3.3927171950305222</v>
      </c>
      <c r="N74" s="437">
        <f>M74*(1+EIA_AEO_OilForecast_2026!N$16)</f>
        <v>3.4390792116835884</v>
      </c>
      <c r="O74" s="437">
        <f>N74*(1+EIA_AEO_OilForecast_2026!O$16)</f>
        <v>3.4882817236930506</v>
      </c>
      <c r="P74" s="437">
        <f>O74*(1+EIA_AEO_OilForecast_2026!P$16)</f>
        <v>3.5303960024684113</v>
      </c>
      <c r="Q74" s="437">
        <f>P74*(1+EIA_AEO_OilForecast_2026!Q$16)</f>
        <v>3.5531748207232088</v>
      </c>
      <c r="R74" s="437">
        <f>Q74*(1+EIA_AEO_OilForecast_2026!R$16)</f>
        <v>3.587002303048338</v>
      </c>
      <c r="S74" s="437">
        <f>R74*(1+EIA_AEO_OilForecast_2026!S$16)</f>
        <v>3.6327500684863669</v>
      </c>
      <c r="T74" s="437">
        <f>S74*(1+EIA_AEO_OilForecast_2026!T$16)</f>
        <v>3.6513316277706944</v>
      </c>
      <c r="U74" s="437">
        <f>T74*(1+EIA_AEO_OilForecast_2026!U$16)</f>
        <v>3.6945386878550992</v>
      </c>
      <c r="V74" s="437">
        <f>U74*(1+EIA_AEO_OilForecast_2026!V$16)</f>
        <v>3.7419521080331517</v>
      </c>
      <c r="W74" s="437">
        <f>V74*(1+EIA_AEO_OilForecast_2026!W$16)</f>
        <v>3.8461179440910889</v>
      </c>
      <c r="X74" s="437">
        <f>W74*(1+EIA_AEO_OilForecast_2026!X$16)</f>
        <v>3.9062867624660744</v>
      </c>
      <c r="Y74" s="437">
        <f>X74*(1+EIA_AEO_OilForecast_2026!Y$16)</f>
        <v>3.9655070249812585</v>
      </c>
      <c r="Z74" s="437">
        <f>Y74*(1+EIA_AEO_OilForecast_2026!Z$16)</f>
        <v>4.0292842148975794</v>
      </c>
      <c r="AA74" s="437">
        <f>Z74*(1+EIA_AEO_OilForecast_2026!AA$16)</f>
        <v>4.0791461356075667</v>
      </c>
      <c r="AB74" s="437">
        <f>AA74*(1+EIA_AEO_OilForecast_2026!AB$16)</f>
        <v>4.1576297459186922</v>
      </c>
    </row>
    <row r="75" spans="1:28">
      <c r="A75" s="437" t="s">
        <v>555</v>
      </c>
      <c r="B75" s="437">
        <v>5.73</v>
      </c>
      <c r="C75" s="437">
        <v>5.73</v>
      </c>
      <c r="D75" s="437">
        <f>C75*(1+EIA_AEO_OilForecast_2026!D$16)</f>
        <v>4.3877516956275695</v>
      </c>
      <c r="E75" s="437">
        <f>D75*(1+EIA_AEO_OilForecast_2026!E$16)</f>
        <v>4.992927726886732</v>
      </c>
      <c r="F75" s="437">
        <f>E75*(1+EIA_AEO_OilForecast_2026!F$16)</f>
        <v>5.3504626298368656</v>
      </c>
      <c r="G75" s="437">
        <f>F75*(1+EIA_AEO_OilForecast_2026!G$16)</f>
        <v>5.5787610071486</v>
      </c>
      <c r="H75" s="437">
        <f>G75*(1+EIA_AEO_OilForecast_2026!H$16)</f>
        <v>5.72735945766442</v>
      </c>
      <c r="I75" s="437">
        <f>H75*(1+EIA_AEO_OilForecast_2026!I$16)</f>
        <v>5.6552952207913423</v>
      </c>
      <c r="J75" s="437">
        <f>I75*(1+EIA_AEO_OilForecast_2026!J$16)</f>
        <v>5.7147111173921941</v>
      </c>
      <c r="K75" s="437">
        <f>J75*(1+EIA_AEO_OilForecast_2026!K$16)</f>
        <v>5.836617679746837</v>
      </c>
      <c r="L75" s="437">
        <f>K75*(1+EIA_AEO_OilForecast_2026!L$16)</f>
        <v>5.949526942828931</v>
      </c>
      <c r="M75" s="437">
        <f>L75*(1+EIA_AEO_OilForecast_2026!M$16)</f>
        <v>6.0000831875076814</v>
      </c>
      <c r="N75" s="437">
        <f>M75*(1+EIA_AEO_OilForecast_2026!N$16)</f>
        <v>6.0820752725144933</v>
      </c>
      <c r="O75" s="437">
        <f>N75*(1+EIA_AEO_OilForecast_2026!O$16)</f>
        <v>6.1690908261608568</v>
      </c>
      <c r="P75" s="437">
        <f>O75*(1+EIA_AEO_OilForecast_2026!P$16)</f>
        <v>6.2435707080691332</v>
      </c>
      <c r="Q75" s="437">
        <f>P75*(1+EIA_AEO_OilForecast_2026!Q$16)</f>
        <v>6.2838554699827105</v>
      </c>
      <c r="R75" s="437">
        <f>Q75*(1+EIA_AEO_OilForecast_2026!R$16)</f>
        <v>6.3436799989095594</v>
      </c>
      <c r="S75" s="437">
        <f>R75*(1+EIA_AEO_OilForecast_2026!S$16)</f>
        <v>6.424585769267555</v>
      </c>
      <c r="T75" s="437">
        <f>S75*(1+EIA_AEO_OilForecast_2026!T$16)</f>
        <v>6.4574476009648381</v>
      </c>
      <c r="U75" s="437">
        <f>T75*(1+EIA_AEO_OilForecast_2026!U$16)</f>
        <v>6.5338600868548502</v>
      </c>
      <c r="V75" s="437">
        <f>U75*(1+EIA_AEO_OilForecast_2026!V$16)</f>
        <v>6.6177115984660357</v>
      </c>
      <c r="W75" s="437">
        <f>V75*(1+EIA_AEO_OilForecast_2026!W$16)</f>
        <v>6.8019308085314618</v>
      </c>
      <c r="X75" s="437">
        <f>W75*(1+EIA_AEO_OilForecast_2026!X$16)</f>
        <v>6.9083404780650008</v>
      </c>
      <c r="Y75" s="437">
        <f>X75*(1+EIA_AEO_OilForecast_2026!Y$16)</f>
        <v>7.0130726089946318</v>
      </c>
      <c r="Z75" s="437">
        <f>Y75*(1+EIA_AEO_OilForecast_2026!Z$16)</f>
        <v>7.1258637504207174</v>
      </c>
      <c r="AA75" s="437">
        <f>Z75*(1+EIA_AEO_OilForecast_2026!AA$16)</f>
        <v>7.2140454805652316</v>
      </c>
      <c r="AB75" s="437">
        <f>AA75*(1+EIA_AEO_OilForecast_2026!AB$16)</f>
        <v>7.3528451988006482</v>
      </c>
    </row>
    <row r="76" spans="1:28">
      <c r="A76" s="437" t="s">
        <v>556</v>
      </c>
      <c r="B76" s="437">
        <v>5.26</v>
      </c>
      <c r="C76" s="437">
        <v>5.26</v>
      </c>
      <c r="D76" s="437">
        <f>C76*(1+EIA_AEO_OilForecast_2026!D$16)</f>
        <v>4.0278488514835971</v>
      </c>
      <c r="E76" s="437">
        <f>D76*(1+EIA_AEO_OilForecast_2026!E$16)</f>
        <v>4.5833856620286575</v>
      </c>
      <c r="F76" s="437">
        <f>E76*(1+EIA_AEO_OilForecast_2026!F$16)</f>
        <v>4.9115939673546087</v>
      </c>
      <c r="G76" s="437">
        <f>F76*(1+EIA_AEO_OilForecast_2026!G$16)</f>
        <v>5.1211662997559566</v>
      </c>
      <c r="H76" s="437">
        <f>G76*(1+EIA_AEO_OilForecast_2026!H$16)</f>
        <v>5.2575760466518053</v>
      </c>
      <c r="I76" s="437">
        <f>H76*(1+EIA_AEO_OilForecast_2026!I$16)</f>
        <v>5.1914228379341107</v>
      </c>
      <c r="J76" s="437">
        <f>I76*(1+EIA_AEO_OilForecast_2026!J$16)</f>
        <v>5.2459651793163937</v>
      </c>
      <c r="K76" s="437">
        <f>J76*(1+EIA_AEO_OilForecast_2026!K$16)</f>
        <v>5.3578724250381082</v>
      </c>
      <c r="L76" s="437">
        <f>K76*(1+EIA_AEO_OilForecast_2026!L$16)</f>
        <v>5.4615203698569239</v>
      </c>
      <c r="M76" s="437">
        <f>L76*(1+EIA_AEO_OilForecast_2026!M$16)</f>
        <v>5.507929767240908</v>
      </c>
      <c r="N76" s="437">
        <f>M76*(1+EIA_AEO_OilForecast_2026!N$16)</f>
        <v>5.5831964979801452</v>
      </c>
      <c r="O76" s="437">
        <f>N76*(1+EIA_AEO_OilForecast_2026!O$16)</f>
        <v>5.6630746501930371</v>
      </c>
      <c r="P76" s="437">
        <f>O76*(1+EIA_AEO_OilForecast_2026!P$16)</f>
        <v>5.7314453620320487</v>
      </c>
      <c r="Q76" s="437">
        <f>P76*(1+EIA_AEO_OilForecast_2026!Q$16)</f>
        <v>5.7684257891987878</v>
      </c>
      <c r="R76" s="437">
        <f>Q76*(1+EIA_AEO_OilForecast_2026!R$16)</f>
        <v>5.8233432450723006</v>
      </c>
      <c r="S76" s="437">
        <f>R76*(1+EIA_AEO_OilForecast_2026!S$16)</f>
        <v>5.8976127655056434</v>
      </c>
      <c r="T76" s="437">
        <f>S76*(1+EIA_AEO_OilForecast_2026!T$16)</f>
        <v>5.9277791240968662</v>
      </c>
      <c r="U76" s="437">
        <f>T76*(1+EIA_AEO_OilForecast_2026!U$16)</f>
        <v>5.9979239191721652</v>
      </c>
      <c r="V76" s="437">
        <f>U76*(1+EIA_AEO_OilForecast_2026!V$16)</f>
        <v>6.074897558103201</v>
      </c>
      <c r="W76" s="437">
        <f>V76*(1+EIA_AEO_OilForecast_2026!W$16)</f>
        <v>6.2440062919503454</v>
      </c>
      <c r="X76" s="437">
        <f>W76*(1+EIA_AEO_OilForecast_2026!X$16)</f>
        <v>6.3416877686949205</v>
      </c>
      <c r="Y76" s="437">
        <f>X76*(1+EIA_AEO_OilForecast_2026!Y$16)</f>
        <v>6.4378293059880898</v>
      </c>
      <c r="Z76" s="437">
        <f>Y76*(1+EIA_AEO_OilForecast_2026!Z$16)</f>
        <v>6.5413688180127334</v>
      </c>
      <c r="AA76" s="437">
        <f>Z76*(1+EIA_AEO_OilForecast_2026!AA$16)</f>
        <v>6.6223174917579595</v>
      </c>
      <c r="AB76" s="437">
        <f>AA76*(1+EIA_AEO_OilForecast_2026!AB$16)</f>
        <v>6.7497322418309595</v>
      </c>
    </row>
    <row r="77" spans="1:28">
      <c r="A77" s="437" t="s">
        <v>557</v>
      </c>
      <c r="B77" s="437">
        <v>4.09</v>
      </c>
      <c r="C77" s="437">
        <v>4.09</v>
      </c>
      <c r="D77" s="437">
        <f>C77*(1+EIA_AEO_OilForecast_2026!D$16)</f>
        <v>3.1319204947847745</v>
      </c>
      <c r="E77" s="437">
        <f>D77*(1+EIA_AEO_OilForecast_2026!E$16)</f>
        <v>3.5638873303606866</v>
      </c>
      <c r="F77" s="437">
        <f>E77*(1+EIA_AEO_OilForecast_2026!F$16)</f>
        <v>3.8190911267072916</v>
      </c>
      <c r="G77" s="437">
        <f>F77*(1+EIA_AEO_OilForecast_2026!G$16)</f>
        <v>3.9820475600764005</v>
      </c>
      <c r="H77" s="437">
        <f>G77*(1+EIA_AEO_OilForecast_2026!H$16)</f>
        <v>4.0881152149821078</v>
      </c>
      <c r="I77" s="437">
        <f>H77*(1+EIA_AEO_OilForecast_2026!I$16)</f>
        <v>4.0366766933746225</v>
      </c>
      <c r="J77" s="437">
        <f>I77*(1+EIA_AEO_OilForecast_2026!J$16)</f>
        <v>4.079086993042595</v>
      </c>
      <c r="K77" s="437">
        <f>J77*(1+EIA_AEO_OilForecast_2026!K$16)</f>
        <v>4.1661023228908478</v>
      </c>
      <c r="L77" s="437">
        <f>K77*(1+EIA_AEO_OilForecast_2026!L$16)</f>
        <v>4.2466954967138433</v>
      </c>
      <c r="M77" s="437">
        <f>L77*(1+EIA_AEO_OilForecast_2026!M$16)</f>
        <v>4.2827818912576632</v>
      </c>
      <c r="N77" s="437">
        <f>M77*(1+EIA_AEO_OilForecast_2026!N$16)</f>
        <v>4.3413067826499594</v>
      </c>
      <c r="O77" s="437">
        <f>N77*(1+EIA_AEO_OilForecast_2026!O$16)</f>
        <v>4.4034173610816572</v>
      </c>
      <c r="P77" s="437">
        <f>O77*(1+EIA_AEO_OilForecast_2026!P$16)</f>
        <v>4.4565801389184552</v>
      </c>
      <c r="Q77" s="437">
        <f>P77*(1+EIA_AEO_OilForecast_2026!Q$16)</f>
        <v>4.4853348817154064</v>
      </c>
      <c r="R77" s="437">
        <f>Q77*(1+EIA_AEO_OilForecast_2026!R$16)</f>
        <v>4.5280368578603998</v>
      </c>
      <c r="S77" s="437">
        <f>R77*(1+EIA_AEO_OilForecast_2026!S$16)</f>
        <v>4.5857863518855657</v>
      </c>
      <c r="T77" s="437">
        <f>S77*(1+EIA_AEO_OilForecast_2026!T$16)</f>
        <v>4.6092427029574488</v>
      </c>
      <c r="U77" s="437">
        <f>T77*(1+EIA_AEO_OilForecast_2026!U$16)</f>
        <v>4.663784948557824</v>
      </c>
      <c r="V77" s="437">
        <f>U77*(1+EIA_AEO_OilForecast_2026!V$16)</f>
        <v>4.7236370746467848</v>
      </c>
      <c r="W77" s="437">
        <f>V77*(1+EIA_AEO_OilForecast_2026!W$16)</f>
        <v>4.8551303676952298</v>
      </c>
      <c r="X77" s="437">
        <f>W77*(1+EIA_AEO_OilForecast_2026!X$16)</f>
        <v>4.9310842155821719</v>
      </c>
      <c r="Y77" s="437">
        <f>X77*(1+EIA_AEO_OilForecast_2026!Y$16)</f>
        <v>5.0058406580781911</v>
      </c>
      <c r="Z77" s="437">
        <f>Y77*(1+EIA_AEO_OilForecast_2026!Z$16)</f>
        <v>5.0863495181886078</v>
      </c>
      <c r="AA77" s="437">
        <f>Z77*(1+EIA_AEO_OilForecast_2026!AA$16)</f>
        <v>5.1492924983441162</v>
      </c>
      <c r="AB77" s="437">
        <f>AA77*(1+EIA_AEO_OilForecast_2026!AB$16)</f>
        <v>5.2483659446936546</v>
      </c>
    </row>
    <row r="78" spans="1:28">
      <c r="A78" s="437" t="s">
        <v>559</v>
      </c>
      <c r="B78" s="437">
        <v>5.85</v>
      </c>
      <c r="C78" s="437">
        <v>5.85</v>
      </c>
      <c r="D78" s="437">
        <f>C78*(1+EIA_AEO_OilForecast_2026!D$16)</f>
        <v>4.4796417834941149</v>
      </c>
      <c r="E78" s="437">
        <f>D78*(1+EIA_AEO_OilForecast_2026!E$16)</f>
        <v>5.0974916583398571</v>
      </c>
      <c r="F78" s="437">
        <f>E78*(1+EIA_AEO_OilForecast_2026!F$16)</f>
        <v>5.4625142032365908</v>
      </c>
      <c r="G78" s="437">
        <f>F78*(1+EIA_AEO_OilForecast_2026!G$16)</f>
        <v>5.6955936983977855</v>
      </c>
      <c r="H78" s="437">
        <f>G78*(1+EIA_AEO_OilForecast_2026!H$16)</f>
        <v>5.8473041583484919</v>
      </c>
      <c r="I78" s="437">
        <f>H78*(1+EIA_AEO_OilForecast_2026!I$16)</f>
        <v>5.7737307227974437</v>
      </c>
      <c r="J78" s="437">
        <f>I78*(1+EIA_AEO_OilForecast_2026!J$16)</f>
        <v>5.8343909313689943</v>
      </c>
      <c r="K78" s="437">
        <f>J78*(1+EIA_AEO_OilForecast_2026!K$16)</f>
        <v>5.9588505107363003</v>
      </c>
      <c r="L78" s="437">
        <f>K78*(1+EIA_AEO_OilForecast_2026!L$16)</f>
        <v>6.0741243657154014</v>
      </c>
      <c r="M78" s="437">
        <f>L78*(1+EIA_AEO_OilForecast_2026!M$16)</f>
        <v>6.1257393799162205</v>
      </c>
      <c r="N78" s="437">
        <f>M78*(1+EIA_AEO_OilForecast_2026!N$16)</f>
        <v>6.2094485766509235</v>
      </c>
      <c r="O78" s="437">
        <f>N78*(1+EIA_AEO_OilForecast_2026!O$16)</f>
        <v>6.2982864455568972</v>
      </c>
      <c r="P78" s="437">
        <f>O78*(1+EIA_AEO_OilForecast_2026!P$16)</f>
        <v>6.3743261155679649</v>
      </c>
      <c r="Q78" s="437">
        <f>P78*(1+EIA_AEO_OilForecast_2026!Q$16)</f>
        <v>6.4154545374169043</v>
      </c>
      <c r="R78" s="437">
        <f>Q78*(1+EIA_AEO_OilForecast_2026!R$16)</f>
        <v>6.4765319360594988</v>
      </c>
      <c r="S78" s="437">
        <f>R78*(1+EIA_AEO_OilForecast_2026!S$16)</f>
        <v>6.559132068100384</v>
      </c>
      <c r="T78" s="437">
        <f>S78*(1+EIA_AEO_OilForecast_2026!T$16)</f>
        <v>6.5926821056970866</v>
      </c>
      <c r="U78" s="437">
        <f>T78*(1+EIA_AEO_OilForecast_2026!U$16)</f>
        <v>6.6706948530717058</v>
      </c>
      <c r="V78" s="437">
        <f>U78*(1+EIA_AEO_OilForecast_2026!V$16)</f>
        <v>6.756302417282078</v>
      </c>
      <c r="W78" s="437">
        <f>V78*(1+EIA_AEO_OilForecast_2026!W$16)</f>
        <v>6.9443796212755755</v>
      </c>
      <c r="X78" s="437">
        <f>W78*(1+EIA_AEO_OilForecast_2026!X$16)</f>
        <v>7.0530177655637436</v>
      </c>
      <c r="Y78" s="437">
        <f>X78*(1+EIA_AEO_OilForecast_2026!Y$16)</f>
        <v>7.1599432395494933</v>
      </c>
      <c r="Z78" s="437">
        <f>Y78*(1+EIA_AEO_OilForecast_2026!Z$16)</f>
        <v>7.2750964991206279</v>
      </c>
      <c r="AA78" s="437">
        <f>Z78*(1+EIA_AEO_OilForecast_2026!AA$16)</f>
        <v>7.3651249670692156</v>
      </c>
      <c r="AB78" s="437">
        <f>AA78*(1+EIA_AEO_OilForecast_2026!AB$16)</f>
        <v>7.5068314856865257</v>
      </c>
    </row>
    <row r="79" spans="1:28">
      <c r="A79" s="437" t="s">
        <v>560</v>
      </c>
      <c r="B79" s="437">
        <v>4.93</v>
      </c>
      <c r="C79" s="437">
        <v>4.93</v>
      </c>
      <c r="D79" s="437">
        <f>C79*(1+EIA_AEO_OilForecast_2026!D$16)</f>
        <v>3.7751511098505959</v>
      </c>
      <c r="E79" s="437">
        <f>D79*(1+EIA_AEO_OilForecast_2026!E$16)</f>
        <v>4.2958348505325628</v>
      </c>
      <c r="F79" s="437">
        <f>E79*(1+EIA_AEO_OilForecast_2026!F$16)</f>
        <v>4.6034521405053654</v>
      </c>
      <c r="G79" s="437">
        <f>F79*(1+EIA_AEO_OilForecast_2026!G$16)</f>
        <v>4.7998763988206976</v>
      </c>
      <c r="H79" s="437">
        <f>G79*(1+EIA_AEO_OilForecast_2026!H$16)</f>
        <v>4.9277281197706087</v>
      </c>
      <c r="I79" s="437">
        <f>H79*(1+EIA_AEO_OilForecast_2026!I$16)</f>
        <v>4.8657252074173316</v>
      </c>
      <c r="J79" s="437">
        <f>I79*(1+EIA_AEO_OilForecast_2026!J$16)</f>
        <v>4.9168456908801934</v>
      </c>
      <c r="K79" s="437">
        <f>J79*(1+EIA_AEO_OilForecast_2026!K$16)</f>
        <v>5.0217321398170851</v>
      </c>
      <c r="L79" s="437">
        <f>K79*(1+EIA_AEO_OilForecast_2026!L$16)</f>
        <v>5.1188774569191313</v>
      </c>
      <c r="M79" s="437">
        <f>L79*(1+EIA_AEO_OilForecast_2026!M$16)</f>
        <v>5.1623752381174279</v>
      </c>
      <c r="N79" s="437">
        <f>M79*(1+EIA_AEO_OilForecast_2026!N$16)</f>
        <v>5.2329199116049638</v>
      </c>
      <c r="O79" s="437">
        <f>N79*(1+EIA_AEO_OilForecast_2026!O$16)</f>
        <v>5.3077866968539293</v>
      </c>
      <c r="P79" s="437">
        <f>O79*(1+EIA_AEO_OilForecast_2026!P$16)</f>
        <v>5.3718679914102649</v>
      </c>
      <c r="Q79" s="437">
        <f>P79*(1+EIA_AEO_OilForecast_2026!Q$16)</f>
        <v>5.4065283537547559</v>
      </c>
      <c r="R79" s="437">
        <f>Q79*(1+EIA_AEO_OilForecast_2026!R$16)</f>
        <v>5.4580004179099681</v>
      </c>
      <c r="S79" s="437">
        <f>R79*(1+EIA_AEO_OilForecast_2026!S$16)</f>
        <v>5.5276104437153641</v>
      </c>
      <c r="T79" s="437">
        <f>S79*(1+EIA_AEO_OilForecast_2026!T$16)</f>
        <v>5.5558842360831839</v>
      </c>
      <c r="U79" s="437">
        <f>T79*(1+EIA_AEO_OilForecast_2026!U$16)</f>
        <v>5.6216283120758117</v>
      </c>
      <c r="V79" s="437">
        <f>U79*(1+EIA_AEO_OilForecast_2026!V$16)</f>
        <v>5.6937728063590827</v>
      </c>
      <c r="W79" s="437">
        <f>V79*(1+EIA_AEO_OilForecast_2026!W$16)</f>
        <v>5.8522720569040301</v>
      </c>
      <c r="X79" s="437">
        <f>W79*(1+EIA_AEO_OilForecast_2026!X$16)</f>
        <v>5.9438252280733757</v>
      </c>
      <c r="Y79" s="437">
        <f>X79*(1+EIA_AEO_OilForecast_2026!Y$16)</f>
        <v>6.0339350719622207</v>
      </c>
      <c r="Z79" s="437">
        <f>Y79*(1+EIA_AEO_OilForecast_2026!Z$16)</f>
        <v>6.1309787590879798</v>
      </c>
      <c r="AA79" s="437">
        <f>Z79*(1+EIA_AEO_OilForecast_2026!AA$16)</f>
        <v>6.2068489038720038</v>
      </c>
      <c r="AB79" s="437">
        <f>AA79*(1+EIA_AEO_OilForecast_2026!AB$16)</f>
        <v>6.3262699528947968</v>
      </c>
    </row>
    <row r="80" spans="1:28">
      <c r="A80" s="437" t="s">
        <v>562</v>
      </c>
      <c r="B80" s="437">
        <v>3.13</v>
      </c>
      <c r="C80" s="437">
        <v>3.13</v>
      </c>
      <c r="D80" s="437">
        <f>C80*(1+EIA_AEO_OilForecast_2026!D$16)</f>
        <v>2.3967997918524069</v>
      </c>
      <c r="E80" s="437">
        <f>D80*(1+EIA_AEO_OilForecast_2026!E$16)</f>
        <v>2.7273758787356841</v>
      </c>
      <c r="F80" s="437">
        <f>E80*(1+EIA_AEO_OilForecast_2026!F$16)</f>
        <v>2.9226785395094916</v>
      </c>
      <c r="G80" s="437">
        <f>F80*(1+EIA_AEO_OilForecast_2026!G$16)</f>
        <v>3.0473860300829174</v>
      </c>
      <c r="H80" s="437">
        <f>G80*(1+EIA_AEO_OilForecast_2026!H$16)</f>
        <v>3.1285576095095347</v>
      </c>
      <c r="I80" s="437">
        <f>H80*(1+EIA_AEO_OilForecast_2026!I$16)</f>
        <v>3.0891926773258112</v>
      </c>
      <c r="J80" s="437">
        <f>I80*(1+EIA_AEO_OilForecast_2026!J$16)</f>
        <v>3.1216484812281964</v>
      </c>
      <c r="K80" s="437">
        <f>J80*(1+EIA_AEO_OilForecast_2026!K$16)</f>
        <v>3.188239674975148</v>
      </c>
      <c r="L80" s="437">
        <f>K80*(1+EIA_AEO_OilForecast_2026!L$16)</f>
        <v>3.2499161136220858</v>
      </c>
      <c r="M80" s="437">
        <f>L80*(1+EIA_AEO_OilForecast_2026!M$16)</f>
        <v>3.2775323519893615</v>
      </c>
      <c r="N80" s="437">
        <f>M80*(1+EIA_AEO_OilForecast_2026!N$16)</f>
        <v>3.3223203495585274</v>
      </c>
      <c r="O80" s="437">
        <f>N80*(1+EIA_AEO_OilForecast_2026!O$16)</f>
        <v>3.3698524059133472</v>
      </c>
      <c r="P80" s="437">
        <f>O80*(1+EIA_AEO_OilForecast_2026!P$16)</f>
        <v>3.4105368789278159</v>
      </c>
      <c r="Q80" s="437">
        <f>P80*(1+EIA_AEO_OilForecast_2026!Q$16)</f>
        <v>3.4325423422418639</v>
      </c>
      <c r="R80" s="437">
        <f>Q80*(1+EIA_AEO_OilForecast_2026!R$16)</f>
        <v>3.4652213606608933</v>
      </c>
      <c r="S80" s="437">
        <f>R80*(1+EIA_AEO_OilForecast_2026!S$16)</f>
        <v>3.5094159612229396</v>
      </c>
      <c r="T80" s="437">
        <f>S80*(1+EIA_AEO_OilForecast_2026!T$16)</f>
        <v>3.5273666650994659</v>
      </c>
      <c r="U80" s="437">
        <f>T80*(1+EIA_AEO_OilForecast_2026!U$16)</f>
        <v>3.5691068188229802</v>
      </c>
      <c r="V80" s="437">
        <f>U80*(1+EIA_AEO_OilForecast_2026!V$16)</f>
        <v>3.6149105241184443</v>
      </c>
      <c r="W80" s="437">
        <f>V80*(1+EIA_AEO_OilForecast_2026!W$16)</f>
        <v>3.7155398657423158</v>
      </c>
      <c r="X80" s="437">
        <f>W80*(1+EIA_AEO_OilForecast_2026!X$16)</f>
        <v>3.7736659155922245</v>
      </c>
      <c r="Y80" s="437">
        <f>X80*(1+EIA_AEO_OilForecast_2026!Y$16)</f>
        <v>3.8308756136393005</v>
      </c>
      <c r="Z80" s="437">
        <f>Y80*(1+EIA_AEO_OilForecast_2026!Z$16)</f>
        <v>3.8924875285893261</v>
      </c>
      <c r="AA80" s="437">
        <f>Z80*(1+EIA_AEO_OilForecast_2026!AA$16)</f>
        <v>3.9406566063122459</v>
      </c>
      <c r="AB80" s="437">
        <f>AA80*(1+EIA_AEO_OilForecast_2026!AB$16)</f>
        <v>4.0164756496066358</v>
      </c>
    </row>
    <row r="81" spans="1:28">
      <c r="A81" s="437" t="s">
        <v>563</v>
      </c>
      <c r="B81" s="437">
        <v>5.26</v>
      </c>
      <c r="C81" s="437">
        <v>5.26</v>
      </c>
      <c r="D81" s="437">
        <f>C81*(1+EIA_AEO_OilForecast_2026!D$16)</f>
        <v>4.0278488514835971</v>
      </c>
      <c r="E81" s="437">
        <f>D81*(1+EIA_AEO_OilForecast_2026!E$16)</f>
        <v>4.5833856620286575</v>
      </c>
      <c r="F81" s="437">
        <f>E81*(1+EIA_AEO_OilForecast_2026!F$16)</f>
        <v>4.9115939673546087</v>
      </c>
      <c r="G81" s="437">
        <f>F81*(1+EIA_AEO_OilForecast_2026!G$16)</f>
        <v>5.1211662997559566</v>
      </c>
      <c r="H81" s="437">
        <f>G81*(1+EIA_AEO_OilForecast_2026!H$16)</f>
        <v>5.2575760466518053</v>
      </c>
      <c r="I81" s="437">
        <f>H81*(1+EIA_AEO_OilForecast_2026!I$16)</f>
        <v>5.1914228379341107</v>
      </c>
      <c r="J81" s="437">
        <f>I81*(1+EIA_AEO_OilForecast_2026!J$16)</f>
        <v>5.2459651793163937</v>
      </c>
      <c r="K81" s="437">
        <f>J81*(1+EIA_AEO_OilForecast_2026!K$16)</f>
        <v>5.3578724250381082</v>
      </c>
      <c r="L81" s="437">
        <f>K81*(1+EIA_AEO_OilForecast_2026!L$16)</f>
        <v>5.4615203698569239</v>
      </c>
      <c r="M81" s="437">
        <f>L81*(1+EIA_AEO_OilForecast_2026!M$16)</f>
        <v>5.507929767240908</v>
      </c>
      <c r="N81" s="437">
        <f>M81*(1+EIA_AEO_OilForecast_2026!N$16)</f>
        <v>5.5831964979801452</v>
      </c>
      <c r="O81" s="437">
        <f>N81*(1+EIA_AEO_OilForecast_2026!O$16)</f>
        <v>5.6630746501930371</v>
      </c>
      <c r="P81" s="437">
        <f>O81*(1+EIA_AEO_OilForecast_2026!P$16)</f>
        <v>5.7314453620320487</v>
      </c>
      <c r="Q81" s="437">
        <f>P81*(1+EIA_AEO_OilForecast_2026!Q$16)</f>
        <v>5.7684257891987878</v>
      </c>
      <c r="R81" s="437">
        <f>Q81*(1+EIA_AEO_OilForecast_2026!R$16)</f>
        <v>5.8233432450723006</v>
      </c>
      <c r="S81" s="437">
        <f>R81*(1+EIA_AEO_OilForecast_2026!S$16)</f>
        <v>5.8976127655056434</v>
      </c>
      <c r="T81" s="437">
        <f>S81*(1+EIA_AEO_OilForecast_2026!T$16)</f>
        <v>5.9277791240968662</v>
      </c>
      <c r="U81" s="437">
        <f>T81*(1+EIA_AEO_OilForecast_2026!U$16)</f>
        <v>5.9979239191721652</v>
      </c>
      <c r="V81" s="437">
        <f>U81*(1+EIA_AEO_OilForecast_2026!V$16)</f>
        <v>6.074897558103201</v>
      </c>
      <c r="W81" s="437">
        <f>V81*(1+EIA_AEO_OilForecast_2026!W$16)</f>
        <v>6.2440062919503454</v>
      </c>
      <c r="X81" s="437">
        <f>W81*(1+EIA_AEO_OilForecast_2026!X$16)</f>
        <v>6.3416877686949205</v>
      </c>
      <c r="Y81" s="437">
        <f>X81*(1+EIA_AEO_OilForecast_2026!Y$16)</f>
        <v>6.4378293059880898</v>
      </c>
      <c r="Z81" s="437">
        <f>Y81*(1+EIA_AEO_OilForecast_2026!Z$16)</f>
        <v>6.5413688180127334</v>
      </c>
      <c r="AA81" s="437">
        <f>Z81*(1+EIA_AEO_OilForecast_2026!AA$16)</f>
        <v>6.6223174917579595</v>
      </c>
      <c r="AB81" s="437">
        <f>AA81*(1+EIA_AEO_OilForecast_2026!AB$16)</f>
        <v>6.7497322418309595</v>
      </c>
    </row>
    <row r="82" spans="1:28">
      <c r="A82" s="437" t="s">
        <v>565</v>
      </c>
      <c r="B82" s="437">
        <v>7.19</v>
      </c>
      <c r="C82" s="437">
        <v>7.19</v>
      </c>
      <c r="D82" s="437">
        <f>C82*(1+EIA_AEO_OilForecast_2026!D$16)</f>
        <v>5.5057477646705451</v>
      </c>
      <c r="E82" s="437">
        <f>D82*(1+EIA_AEO_OilForecast_2026!E$16)</f>
        <v>6.2651222262330899</v>
      </c>
      <c r="F82" s="437">
        <f>E82*(1+EIA_AEO_OilForecast_2026!F$16)</f>
        <v>6.7137567728668524</v>
      </c>
      <c r="G82" s="437">
        <f>F82*(1+EIA_AEO_OilForecast_2026!G$16)</f>
        <v>7.0002254173470222</v>
      </c>
      <c r="H82" s="437">
        <f>G82*(1+EIA_AEO_OilForecast_2026!H$16)</f>
        <v>7.1866866493206256</v>
      </c>
      <c r="I82" s="437">
        <f>H82*(1+EIA_AEO_OilForecast_2026!I$16)</f>
        <v>7.0962604951989094</v>
      </c>
      <c r="J82" s="437">
        <f>I82*(1+EIA_AEO_OilForecast_2026!J$16)</f>
        <v>7.1708155207765927</v>
      </c>
      <c r="K82" s="437">
        <f>J82*(1+EIA_AEO_OilForecast_2026!K$16)</f>
        <v>7.3237837901186316</v>
      </c>
      <c r="L82" s="437">
        <f>K82*(1+EIA_AEO_OilForecast_2026!L$16)</f>
        <v>7.4654622546143132</v>
      </c>
      <c r="M82" s="437">
        <f>L82*(1+EIA_AEO_OilForecast_2026!M$16)</f>
        <v>7.5289001951448924</v>
      </c>
      <c r="N82" s="437">
        <f>M82*(1+EIA_AEO_OilForecast_2026!N$16)</f>
        <v>7.6317838061743819</v>
      </c>
      <c r="O82" s="437">
        <f>N82*(1+EIA_AEO_OilForecast_2026!O$16)</f>
        <v>7.7409708621459972</v>
      </c>
      <c r="P82" s="437">
        <f>O82*(1+EIA_AEO_OilForecast_2026!P$16)</f>
        <v>7.8344281659715662</v>
      </c>
      <c r="Q82" s="437">
        <f>P82*(1+EIA_AEO_OilForecast_2026!Q$16)</f>
        <v>7.8849774570987243</v>
      </c>
      <c r="R82" s="437">
        <f>Q82*(1+EIA_AEO_OilForecast_2026!R$16)</f>
        <v>7.9600452342338111</v>
      </c>
      <c r="S82" s="437">
        <f>R82*(1+EIA_AEO_OilForecast_2026!S$16)</f>
        <v>8.0615657384003008</v>
      </c>
      <c r="T82" s="437">
        <f>S82*(1+EIA_AEO_OilForecast_2026!T$16)</f>
        <v>8.102800741873855</v>
      </c>
      <c r="U82" s="437">
        <f>T82*(1+EIA_AEO_OilForecast_2026!U$16)</f>
        <v>8.1986830758265921</v>
      </c>
      <c r="V82" s="437">
        <f>U82*(1+EIA_AEO_OilForecast_2026!V$16)</f>
        <v>8.303899894061221</v>
      </c>
      <c r="W82" s="437">
        <f>V82*(1+EIA_AEO_OilForecast_2026!W$16)</f>
        <v>8.5350580302515198</v>
      </c>
      <c r="X82" s="437">
        <f>W82*(1+EIA_AEO_OilForecast_2026!X$16)</f>
        <v>8.6685808092997139</v>
      </c>
      <c r="Y82" s="437">
        <f>X82*(1+EIA_AEO_OilForecast_2026!Y$16)</f>
        <v>8.7999986140787794</v>
      </c>
      <c r="Z82" s="437">
        <f>Y82*(1+EIA_AEO_OilForecast_2026!Z$16)</f>
        <v>8.9415288596029594</v>
      </c>
      <c r="AA82" s="437">
        <f>Z82*(1+EIA_AEO_OilForecast_2026!AA$16)</f>
        <v>9.052179233030369</v>
      </c>
      <c r="AB82" s="437">
        <f>AA82*(1+EIA_AEO_OilForecast_2026!AB$16)</f>
        <v>9.2263450225788226</v>
      </c>
    </row>
    <row r="83" spans="1:28">
      <c r="A83" s="437" t="s">
        <v>567</v>
      </c>
      <c r="B83" s="437">
        <v>4.76</v>
      </c>
      <c r="C83" s="437">
        <v>4.76</v>
      </c>
      <c r="D83" s="437">
        <f>C83*(1+EIA_AEO_OilForecast_2026!D$16)</f>
        <v>3.6449734853729892</v>
      </c>
      <c r="E83" s="437">
        <f>D83*(1+EIA_AEO_OilForecast_2026!E$16)</f>
        <v>4.1477026143073026</v>
      </c>
      <c r="F83" s="437">
        <f>E83*(1+EIA_AEO_OilForecast_2026!F$16)</f>
        <v>4.4447124115224224</v>
      </c>
      <c r="G83" s="437">
        <f>F83*(1+EIA_AEO_OilForecast_2026!G$16)</f>
        <v>4.6343634195510184</v>
      </c>
      <c r="H83" s="437">
        <f>G83*(1+EIA_AEO_OilForecast_2026!H$16)</f>
        <v>4.7578064604681742</v>
      </c>
      <c r="I83" s="437">
        <f>H83*(1+EIA_AEO_OilForecast_2026!I$16)</f>
        <v>4.697941579575355</v>
      </c>
      <c r="J83" s="437">
        <f>I83*(1+EIA_AEO_OilForecast_2026!J$16)</f>
        <v>4.7472992877463946</v>
      </c>
      <c r="K83" s="437">
        <f>J83*(1+EIA_AEO_OilForecast_2026!K$16)</f>
        <v>4.8485689625820143</v>
      </c>
      <c r="L83" s="437">
        <f>K83*(1+EIA_AEO_OilForecast_2026!L$16)</f>
        <v>4.9423644411633001</v>
      </c>
      <c r="M83" s="437">
        <f>L83*(1+EIA_AEO_OilForecast_2026!M$16)</f>
        <v>4.9843622988720009</v>
      </c>
      <c r="N83" s="437">
        <f>M83*(1+EIA_AEO_OilForecast_2026!N$16)</f>
        <v>5.0524743974116912</v>
      </c>
      <c r="O83" s="437">
        <f>N83*(1+EIA_AEO_OilForecast_2026!O$16)</f>
        <v>5.1247595693762094</v>
      </c>
      <c r="P83" s="437">
        <f>O83*(1+EIA_AEO_OilForecast_2026!P$16)</f>
        <v>5.186631164120258</v>
      </c>
      <c r="Q83" s="437">
        <f>P83*(1+EIA_AEO_OilForecast_2026!Q$16)</f>
        <v>5.2200963415563182</v>
      </c>
      <c r="R83" s="437">
        <f>Q83*(1+EIA_AEO_OilForecast_2026!R$16)</f>
        <v>5.2697935069475577</v>
      </c>
      <c r="S83" s="437">
        <f>R83*(1+EIA_AEO_OilForecast_2026!S$16)</f>
        <v>5.3370031870355259</v>
      </c>
      <c r="T83" s="437">
        <f>S83*(1+EIA_AEO_OilForecast_2026!T$16)</f>
        <v>5.3643020210458348</v>
      </c>
      <c r="U83" s="437">
        <f>T83*(1+EIA_AEO_OilForecast_2026!U$16)</f>
        <v>5.4277790599352684</v>
      </c>
      <c r="V83" s="437">
        <f>U83*(1+EIA_AEO_OilForecast_2026!V$16)</f>
        <v>5.4974358130363576</v>
      </c>
      <c r="W83" s="437">
        <f>V83*(1+EIA_AEO_OilForecast_2026!W$16)</f>
        <v>5.6504695721832032</v>
      </c>
      <c r="X83" s="437">
        <f>W83*(1+EIA_AEO_OilForecast_2026!X$16)</f>
        <v>5.7388657374501575</v>
      </c>
      <c r="Y83" s="437">
        <f>X83*(1+EIA_AEO_OilForecast_2026!Y$16)</f>
        <v>5.8258683453428359</v>
      </c>
      <c r="Z83" s="437">
        <f>Y83*(1+EIA_AEO_OilForecast_2026!Z$16)</f>
        <v>5.9195656984297758</v>
      </c>
      <c r="AA83" s="437">
        <f>Z83*(1+EIA_AEO_OilForecast_2026!AA$16)</f>
        <v>5.9928196313246955</v>
      </c>
      <c r="AB83" s="437">
        <f>AA83*(1+EIA_AEO_OilForecast_2026!AB$16)</f>
        <v>6.1081227131398057</v>
      </c>
    </row>
    <row r="84" spans="1:28">
      <c r="A84" s="437" t="s">
        <v>569</v>
      </c>
      <c r="B84" s="437">
        <v>5.14</v>
      </c>
      <c r="C84" s="437">
        <v>5.14</v>
      </c>
      <c r="D84" s="437">
        <f>C84*(1+EIA_AEO_OilForecast_2026!D$16)</f>
        <v>3.9359587636170512</v>
      </c>
      <c r="E84" s="437">
        <f>D84*(1+EIA_AEO_OilForecast_2026!E$16)</f>
        <v>4.4788217305755325</v>
      </c>
      <c r="F84" s="437">
        <f>E84*(1+EIA_AEO_OilForecast_2026!F$16)</f>
        <v>4.7995423939548845</v>
      </c>
      <c r="G84" s="437">
        <f>F84*(1+EIA_AEO_OilForecast_2026!G$16)</f>
        <v>5.004333608506772</v>
      </c>
      <c r="H84" s="437">
        <f>G84*(1+EIA_AEO_OilForecast_2026!H$16)</f>
        <v>5.1376313459677343</v>
      </c>
      <c r="I84" s="437">
        <f>H84*(1+EIA_AEO_OilForecast_2026!I$16)</f>
        <v>5.0729873359280093</v>
      </c>
      <c r="J84" s="437">
        <f>I84*(1+EIA_AEO_OilForecast_2026!J$16)</f>
        <v>5.1262853653395934</v>
      </c>
      <c r="K84" s="437">
        <f>J84*(1+EIA_AEO_OilForecast_2026!K$16)</f>
        <v>5.2356395940486449</v>
      </c>
      <c r="L84" s="437">
        <f>K84*(1+EIA_AEO_OilForecast_2026!L$16)</f>
        <v>5.3369229469704536</v>
      </c>
      <c r="M84" s="437">
        <f>L84*(1+EIA_AEO_OilForecast_2026!M$16)</f>
        <v>5.3822735748323698</v>
      </c>
      <c r="N84" s="437">
        <f>M84*(1+EIA_AEO_OilForecast_2026!N$16)</f>
        <v>5.4558231938437158</v>
      </c>
      <c r="O84" s="437">
        <f>N84*(1+EIA_AEO_OilForecast_2026!O$16)</f>
        <v>5.5338790307969985</v>
      </c>
      <c r="P84" s="437">
        <f>O84*(1+EIA_AEO_OilForecast_2026!P$16)</f>
        <v>5.6006899545332187</v>
      </c>
      <c r="Q84" s="437">
        <f>P84*(1+EIA_AEO_OilForecast_2026!Q$16)</f>
        <v>5.6368267217645949</v>
      </c>
      <c r="R84" s="437">
        <f>Q84*(1+EIA_AEO_OilForecast_2026!R$16)</f>
        <v>5.690491307922362</v>
      </c>
      <c r="S84" s="437">
        <f>R84*(1+EIA_AEO_OilForecast_2026!S$16)</f>
        <v>5.7630664666728153</v>
      </c>
      <c r="T84" s="437">
        <f>S84*(1+EIA_AEO_OilForecast_2026!T$16)</f>
        <v>5.7925446193646186</v>
      </c>
      <c r="U84" s="437">
        <f>T84*(1+EIA_AEO_OilForecast_2026!U$16)</f>
        <v>5.8610891529553095</v>
      </c>
      <c r="V84" s="437">
        <f>U84*(1+EIA_AEO_OilForecast_2026!V$16)</f>
        <v>5.9363067392871578</v>
      </c>
      <c r="W84" s="437">
        <f>V84*(1+EIA_AEO_OilForecast_2026!W$16)</f>
        <v>6.1015574792062308</v>
      </c>
      <c r="X84" s="437">
        <f>W84*(1+EIA_AEO_OilForecast_2026!X$16)</f>
        <v>6.1970104811961768</v>
      </c>
      <c r="Y84" s="437">
        <f>X84*(1+EIA_AEO_OilForecast_2026!Y$16)</f>
        <v>6.2909586754332283</v>
      </c>
      <c r="Z84" s="437">
        <f>Y84*(1+EIA_AEO_OilForecast_2026!Z$16)</f>
        <v>6.3921360693128229</v>
      </c>
      <c r="AA84" s="437">
        <f>Z84*(1+EIA_AEO_OilForecast_2026!AA$16)</f>
        <v>6.4712380052539755</v>
      </c>
      <c r="AB84" s="437">
        <f>AA84*(1+EIA_AEO_OilForecast_2026!AB$16)</f>
        <v>6.5957459549450821</v>
      </c>
    </row>
    <row r="85" spans="1:28">
      <c r="A85" s="437" t="s">
        <v>571</v>
      </c>
      <c r="B85" s="437">
        <v>3.03</v>
      </c>
      <c r="C85" s="437">
        <v>3.03</v>
      </c>
      <c r="D85" s="437">
        <f>C85*(1+EIA_AEO_OilForecast_2026!D$16)</f>
        <v>2.3202247186302851</v>
      </c>
      <c r="E85" s="437">
        <f>D85*(1+EIA_AEO_OilForecast_2026!E$16)</f>
        <v>2.6402392691914129</v>
      </c>
      <c r="F85" s="437">
        <f>E85*(1+EIA_AEO_OilForecast_2026!F$16)</f>
        <v>2.8293022283430544</v>
      </c>
      <c r="G85" s="437">
        <f>F85*(1+EIA_AEO_OilForecast_2026!G$16)</f>
        <v>2.95002545404193</v>
      </c>
      <c r="H85" s="437">
        <f>G85*(1+EIA_AEO_OilForecast_2026!H$16)</f>
        <v>3.0286036922728088</v>
      </c>
      <c r="I85" s="437">
        <f>H85*(1+EIA_AEO_OilForecast_2026!I$16)</f>
        <v>2.9904964256540607</v>
      </c>
      <c r="J85" s="437">
        <f>I85*(1+EIA_AEO_OilForecast_2026!J$16)</f>
        <v>3.0219153029141972</v>
      </c>
      <c r="K85" s="437">
        <f>J85*(1+EIA_AEO_OilForecast_2026!K$16)</f>
        <v>3.0863789824839301</v>
      </c>
      <c r="L85" s="437">
        <f>K85*(1+EIA_AEO_OilForecast_2026!L$16)</f>
        <v>3.1460849278833618</v>
      </c>
      <c r="M85" s="437">
        <f>L85*(1+EIA_AEO_OilForecast_2026!M$16)</f>
        <v>3.1728188583155807</v>
      </c>
      <c r="N85" s="437">
        <f>M85*(1+EIA_AEO_OilForecast_2026!N$16)</f>
        <v>3.2161759294448373</v>
      </c>
      <c r="O85" s="437">
        <f>N85*(1+EIA_AEO_OilForecast_2026!O$16)</f>
        <v>3.2621893897499827</v>
      </c>
      <c r="P85" s="437">
        <f>O85*(1+EIA_AEO_OilForecast_2026!P$16)</f>
        <v>3.3015740393454589</v>
      </c>
      <c r="Q85" s="437">
        <f>P85*(1+EIA_AEO_OilForecast_2026!Q$16)</f>
        <v>3.3228764527133712</v>
      </c>
      <c r="R85" s="437">
        <f>Q85*(1+EIA_AEO_OilForecast_2026!R$16)</f>
        <v>3.3545114130359459</v>
      </c>
      <c r="S85" s="437">
        <f>R85*(1+EIA_AEO_OilForecast_2026!S$16)</f>
        <v>3.3972940455289171</v>
      </c>
      <c r="T85" s="437">
        <f>S85*(1+EIA_AEO_OilForecast_2026!T$16)</f>
        <v>3.4146712444892606</v>
      </c>
      <c r="U85" s="437">
        <f>T85*(1+EIA_AEO_OilForecast_2026!U$16)</f>
        <v>3.4550778469756018</v>
      </c>
      <c r="V85" s="437">
        <f>U85*(1+EIA_AEO_OilForecast_2026!V$16)</f>
        <v>3.4994181751050766</v>
      </c>
      <c r="W85" s="437">
        <f>V85*(1+EIA_AEO_OilForecast_2026!W$16)</f>
        <v>3.5968325217888881</v>
      </c>
      <c r="X85" s="437">
        <f>W85*(1+EIA_AEO_OilForecast_2026!X$16)</f>
        <v>3.6531015093432728</v>
      </c>
      <c r="Y85" s="437">
        <f>X85*(1+EIA_AEO_OilForecast_2026!Y$16)</f>
        <v>3.7084834215102505</v>
      </c>
      <c r="Z85" s="437">
        <f>Y85*(1+EIA_AEO_OilForecast_2026!Z$16)</f>
        <v>3.7681269046727355</v>
      </c>
      <c r="AA85" s="437">
        <f>Z85*(1+EIA_AEO_OilForecast_2026!AA$16)</f>
        <v>3.8147570342255941</v>
      </c>
      <c r="AB85" s="437">
        <f>AA85*(1+EIA_AEO_OilForecast_2026!AB$16)</f>
        <v>3.888153743868406</v>
      </c>
    </row>
    <row r="86" spans="1:28">
      <c r="A86" s="437" t="s">
        <v>572</v>
      </c>
      <c r="B86" s="437">
        <v>3.66</v>
      </c>
      <c r="C86" s="437">
        <v>3.66</v>
      </c>
      <c r="D86" s="437">
        <f>C86*(1+EIA_AEO_OilForecast_2026!D$16)</f>
        <v>2.8026476799296516</v>
      </c>
      <c r="E86" s="437">
        <f>D86*(1+EIA_AEO_OilForecast_2026!E$16)</f>
        <v>3.1891999093203212</v>
      </c>
      <c r="F86" s="437">
        <f>E86*(1+EIA_AEO_OilForecast_2026!F$16)</f>
        <v>3.4175729886916106</v>
      </c>
      <c r="G86" s="437">
        <f>F86*(1+EIA_AEO_OilForecast_2026!G$16)</f>
        <v>3.5633970831001531</v>
      </c>
      <c r="H86" s="437">
        <f>G86*(1+EIA_AEO_OilForecast_2026!H$16)</f>
        <v>3.6583133708641848</v>
      </c>
      <c r="I86" s="437">
        <f>H86*(1+EIA_AEO_OilForecast_2026!I$16)</f>
        <v>3.612282811186093</v>
      </c>
      <c r="J86" s="437">
        <f>I86*(1+EIA_AEO_OilForecast_2026!J$16)</f>
        <v>3.6502343262923964</v>
      </c>
      <c r="K86" s="437">
        <f>J86*(1+EIA_AEO_OilForecast_2026!K$16)</f>
        <v>3.728101345178608</v>
      </c>
      <c r="L86" s="437">
        <f>K86*(1+EIA_AEO_OilForecast_2026!L$16)</f>
        <v>3.8002213980373276</v>
      </c>
      <c r="M86" s="437">
        <f>L86*(1+EIA_AEO_OilForecast_2026!M$16)</f>
        <v>3.8325138684604041</v>
      </c>
      <c r="N86" s="437">
        <f>M86*(1+EIA_AEO_OilForecast_2026!N$16)</f>
        <v>3.8848857761610902</v>
      </c>
      <c r="O86" s="437">
        <f>N86*(1+EIA_AEO_OilForecast_2026!O$16)</f>
        <v>3.9404663915791862</v>
      </c>
      <c r="P86" s="437">
        <f>O86*(1+EIA_AEO_OilForecast_2026!P$16)</f>
        <v>3.9880399287143158</v>
      </c>
      <c r="Q86" s="437">
        <f>P86*(1+EIA_AEO_OilForecast_2026!Q$16)</f>
        <v>4.0137715567428831</v>
      </c>
      <c r="R86" s="437">
        <f>Q86*(1+EIA_AEO_OilForecast_2026!R$16)</f>
        <v>4.0519840830731217</v>
      </c>
      <c r="S86" s="437">
        <f>R86*(1+EIA_AEO_OilForecast_2026!S$16)</f>
        <v>4.1036621144012653</v>
      </c>
      <c r="T86" s="437">
        <f>S86*(1+EIA_AEO_OilForecast_2026!T$16)</f>
        <v>4.1246523943335616</v>
      </c>
      <c r="U86" s="437">
        <f>T86*(1+EIA_AEO_OilForecast_2026!U$16)</f>
        <v>4.1734603696140926</v>
      </c>
      <c r="V86" s="437">
        <f>U86*(1+EIA_AEO_OilForecast_2026!V$16)</f>
        <v>4.2270199738893002</v>
      </c>
      <c r="W86" s="437">
        <f>V86*(1+EIA_AEO_OilForecast_2026!W$16)</f>
        <v>4.3446887886954881</v>
      </c>
      <c r="X86" s="437">
        <f>W86*(1+EIA_AEO_OilForecast_2026!X$16)</f>
        <v>4.4126572687116754</v>
      </c>
      <c r="Y86" s="437">
        <f>X86*(1+EIA_AEO_OilForecast_2026!Y$16)</f>
        <v>4.479554231923272</v>
      </c>
      <c r="Z86" s="437">
        <f>Y86*(1+EIA_AEO_OilForecast_2026!Z$16)</f>
        <v>4.5515988353472636</v>
      </c>
      <c r="AA86" s="437">
        <f>Z86*(1+EIA_AEO_OilForecast_2026!AA$16)</f>
        <v>4.6079243383715083</v>
      </c>
      <c r="AB86" s="437">
        <f>AA86*(1+EIA_AEO_OilForecast_2026!AB$16)</f>
        <v>4.696581750019261</v>
      </c>
    </row>
    <row r="87" spans="1:28">
      <c r="A87" s="437" t="s">
        <v>575</v>
      </c>
      <c r="B87" s="437">
        <v>8.9600000000000009</v>
      </c>
      <c r="C87" s="437">
        <v>8.9600000000000009</v>
      </c>
      <c r="D87" s="437">
        <f>C87*(1+EIA_AEO_OilForecast_2026!D$16)</f>
        <v>6.8611265607020986</v>
      </c>
      <c r="E87" s="437">
        <f>D87*(1+EIA_AEO_OilForecast_2026!E$16)</f>
        <v>7.8074402151666886</v>
      </c>
      <c r="F87" s="437">
        <f>E87*(1+EIA_AEO_OilForecast_2026!F$16)</f>
        <v>8.3665174805127958</v>
      </c>
      <c r="G87" s="437">
        <f>F87*(1+EIA_AEO_OilForecast_2026!G$16)</f>
        <v>8.7235076132725062</v>
      </c>
      <c r="H87" s="437">
        <f>G87*(1+EIA_AEO_OilForecast_2026!H$16)</f>
        <v>8.9558709844106819</v>
      </c>
      <c r="I87" s="437">
        <f>H87*(1+EIA_AEO_OilForecast_2026!I$16)</f>
        <v>8.8431841497889057</v>
      </c>
      <c r="J87" s="437">
        <f>I87*(1+EIA_AEO_OilForecast_2026!J$16)</f>
        <v>8.936092776934391</v>
      </c>
      <c r="K87" s="437">
        <f>J87*(1+EIA_AEO_OilForecast_2026!K$16)</f>
        <v>9.1267180472132043</v>
      </c>
      <c r="L87" s="437">
        <f>K87*(1+EIA_AEO_OilForecast_2026!L$16)</f>
        <v>9.3032742421897421</v>
      </c>
      <c r="M87" s="437">
        <f>L87*(1+EIA_AEO_OilForecast_2026!M$16)</f>
        <v>9.3823290331708247</v>
      </c>
      <c r="N87" s="437">
        <f>M87*(1+EIA_AEO_OilForecast_2026!N$16)</f>
        <v>9.5105400421867117</v>
      </c>
      <c r="O87" s="437">
        <f>N87*(1+EIA_AEO_OilForecast_2026!O$16)</f>
        <v>9.6466062482375694</v>
      </c>
      <c r="P87" s="437">
        <f>O87*(1+EIA_AEO_OilForecast_2026!P$16)</f>
        <v>9.7630704265793078</v>
      </c>
      <c r="Q87" s="437">
        <f>P87*(1+EIA_AEO_OilForecast_2026!Q$16)</f>
        <v>9.8260637017530694</v>
      </c>
      <c r="R87" s="437">
        <f>Q87*(1+EIA_AEO_OilForecast_2026!R$16)</f>
        <v>9.9196113071954031</v>
      </c>
      <c r="S87" s="437">
        <f>R87*(1+EIA_AEO_OilForecast_2026!S$16)</f>
        <v>10.046123646184519</v>
      </c>
      <c r="T87" s="437">
        <f>S87*(1+EIA_AEO_OilForecast_2026!T$16)</f>
        <v>10.097509686674512</v>
      </c>
      <c r="U87" s="437">
        <f>T87*(1+EIA_AEO_OilForecast_2026!U$16)</f>
        <v>10.216995877525211</v>
      </c>
      <c r="V87" s="437">
        <f>U87*(1+EIA_AEO_OilForecast_2026!V$16)</f>
        <v>10.348114471597849</v>
      </c>
      <c r="W87" s="437">
        <f>V87*(1+EIA_AEO_OilForecast_2026!W$16)</f>
        <v>10.636178018227206</v>
      </c>
      <c r="X87" s="437">
        <f>W87*(1+EIA_AEO_OilForecast_2026!X$16)</f>
        <v>10.802570799906178</v>
      </c>
      <c r="Y87" s="437">
        <f>X87*(1+EIA_AEO_OilForecast_2026!Y$16)</f>
        <v>10.966340414762984</v>
      </c>
      <c r="Z87" s="437">
        <f>Y87*(1+EIA_AEO_OilForecast_2026!Z$16)</f>
        <v>11.142711902926635</v>
      </c>
      <c r="AA87" s="437">
        <f>Z87*(1+EIA_AEO_OilForecast_2026!AA$16)</f>
        <v>11.28060165896413</v>
      </c>
      <c r="AB87" s="437">
        <f>AA87*(1+EIA_AEO_OilForecast_2026!AB$16)</f>
        <v>11.497642754145515</v>
      </c>
    </row>
    <row r="88" spans="1:28">
      <c r="A88" s="437" t="s">
        <v>577</v>
      </c>
      <c r="B88" s="437">
        <v>4.17</v>
      </c>
      <c r="C88" s="437">
        <v>4.17</v>
      </c>
      <c r="D88" s="437">
        <f>C88*(1+EIA_AEO_OilForecast_2026!D$16)</f>
        <v>3.1931805533624718</v>
      </c>
      <c r="E88" s="437">
        <f>D88*(1+EIA_AEO_OilForecast_2026!E$16)</f>
        <v>3.6335966179961035</v>
      </c>
      <c r="F88" s="437">
        <f>E88*(1+EIA_AEO_OilForecast_2026!F$16)</f>
        <v>3.8937921756404417</v>
      </c>
      <c r="G88" s="437">
        <f>F88*(1+EIA_AEO_OilForecast_2026!G$16)</f>
        <v>4.0599360209091913</v>
      </c>
      <c r="H88" s="437">
        <f>G88*(1+EIA_AEO_OilForecast_2026!H$16)</f>
        <v>4.1680783487714894</v>
      </c>
      <c r="I88" s="437">
        <f>H88*(1+EIA_AEO_OilForecast_2026!I$16)</f>
        <v>4.1156336947120238</v>
      </c>
      <c r="J88" s="437">
        <f>I88*(1+EIA_AEO_OilForecast_2026!J$16)</f>
        <v>4.1588735356937958</v>
      </c>
      <c r="K88" s="437">
        <f>J88*(1+EIA_AEO_OilForecast_2026!K$16)</f>
        <v>4.247590876883824</v>
      </c>
      <c r="L88" s="437">
        <f>K88*(1+EIA_AEO_OilForecast_2026!L$16)</f>
        <v>4.3297604453048244</v>
      </c>
      <c r="M88" s="437">
        <f>L88*(1+EIA_AEO_OilForecast_2026!M$16)</f>
        <v>4.3665526861966901</v>
      </c>
      <c r="N88" s="437">
        <f>M88*(1+EIA_AEO_OilForecast_2026!N$16)</f>
        <v>4.4262223187409147</v>
      </c>
      <c r="O88" s="437">
        <f>N88*(1+EIA_AEO_OilForecast_2026!O$16)</f>
        <v>4.4895477740123519</v>
      </c>
      <c r="P88" s="437">
        <f>O88*(1+EIA_AEO_OilForecast_2026!P$16)</f>
        <v>4.5437504105843436</v>
      </c>
      <c r="Q88" s="437">
        <f>P88*(1+EIA_AEO_OilForecast_2026!Q$16)</f>
        <v>4.5730675933382035</v>
      </c>
      <c r="R88" s="437">
        <f>Q88*(1+EIA_AEO_OilForecast_2026!R$16)</f>
        <v>4.6166048159603603</v>
      </c>
      <c r="S88" s="437">
        <f>R88*(1+EIA_AEO_OilForecast_2026!S$16)</f>
        <v>4.6754838844407862</v>
      </c>
      <c r="T88" s="437">
        <f>S88*(1+EIA_AEO_OilForecast_2026!T$16)</f>
        <v>4.6993990394456153</v>
      </c>
      <c r="U88" s="437">
        <f>T88*(1+EIA_AEO_OilForecast_2026!U$16)</f>
        <v>4.7550081260357286</v>
      </c>
      <c r="V88" s="437">
        <f>U88*(1+EIA_AEO_OilForecast_2026!V$16)</f>
        <v>4.8160309538574815</v>
      </c>
      <c r="W88" s="437">
        <f>V88*(1+EIA_AEO_OilForecast_2026!W$16)</f>
        <v>4.9500962428579749</v>
      </c>
      <c r="X88" s="437">
        <f>W88*(1+EIA_AEO_OilForecast_2026!X$16)</f>
        <v>5.0275357405813361</v>
      </c>
      <c r="Y88" s="437">
        <f>X88*(1+EIA_AEO_OilForecast_2026!Y$16)</f>
        <v>5.1037544117814342</v>
      </c>
      <c r="Z88" s="437">
        <f>Y88*(1+EIA_AEO_OilForecast_2026!Z$16)</f>
        <v>5.1858380173218839</v>
      </c>
      <c r="AA88" s="437">
        <f>Z88*(1+EIA_AEO_OilForecast_2026!AA$16)</f>
        <v>5.2500121560134412</v>
      </c>
      <c r="AB88" s="437">
        <f>AA88*(1+EIA_AEO_OilForecast_2026!AB$16)</f>
        <v>5.3510234692842413</v>
      </c>
    </row>
    <row r="89" spans="1:28">
      <c r="A89" s="437" t="s">
        <v>580</v>
      </c>
      <c r="B89" s="437">
        <v>6.5</v>
      </c>
      <c r="C89" s="437">
        <v>6.5</v>
      </c>
      <c r="D89" s="437">
        <f>C89*(1+EIA_AEO_OilForecast_2026!D$16)</f>
        <v>4.9773797594379054</v>
      </c>
      <c r="E89" s="437">
        <f>D89*(1+EIA_AEO_OilForecast_2026!E$16)</f>
        <v>5.6638796203776192</v>
      </c>
      <c r="F89" s="437">
        <f>E89*(1+EIA_AEO_OilForecast_2026!F$16)</f>
        <v>6.0694602258184336</v>
      </c>
      <c r="G89" s="437">
        <f>F89*(1+EIA_AEO_OilForecast_2026!G$16)</f>
        <v>6.3284374426642058</v>
      </c>
      <c r="H89" s="437">
        <f>G89*(1+EIA_AEO_OilForecast_2026!H$16)</f>
        <v>6.4970046203872132</v>
      </c>
      <c r="I89" s="437">
        <f>H89*(1+EIA_AEO_OilForecast_2026!I$16)</f>
        <v>6.415256358663826</v>
      </c>
      <c r="J89" s="437">
        <f>I89*(1+EIA_AEO_OilForecast_2026!J$16)</f>
        <v>6.4826565904099933</v>
      </c>
      <c r="K89" s="437">
        <f>J89*(1+EIA_AEO_OilForecast_2026!K$16)</f>
        <v>6.6209450119292219</v>
      </c>
      <c r="L89" s="437">
        <f>K89*(1+EIA_AEO_OilForecast_2026!L$16)</f>
        <v>6.7490270730171122</v>
      </c>
      <c r="M89" s="437">
        <f>L89*(1+EIA_AEO_OilForecast_2026!M$16)</f>
        <v>6.8063770887957995</v>
      </c>
      <c r="N89" s="437">
        <f>M89*(1+EIA_AEO_OilForecast_2026!N$16)</f>
        <v>6.8993873073899143</v>
      </c>
      <c r="O89" s="437">
        <f>N89*(1+EIA_AEO_OilForecast_2026!O$16)</f>
        <v>6.9980960506187735</v>
      </c>
      <c r="P89" s="437">
        <f>O89*(1+EIA_AEO_OilForecast_2026!P$16)</f>
        <v>7.0825845728532935</v>
      </c>
      <c r="Q89" s="437">
        <f>P89*(1+EIA_AEO_OilForecast_2026!Q$16)</f>
        <v>7.1282828193521155</v>
      </c>
      <c r="R89" s="437">
        <f>Q89*(1+EIA_AEO_OilForecast_2026!R$16)</f>
        <v>7.1961465956216655</v>
      </c>
      <c r="S89" s="437">
        <f>R89*(1+EIA_AEO_OilForecast_2026!S$16)</f>
        <v>7.2879245201115381</v>
      </c>
      <c r="T89" s="437">
        <f>S89*(1+EIA_AEO_OilForecast_2026!T$16)</f>
        <v>7.3252023396634298</v>
      </c>
      <c r="U89" s="437">
        <f>T89*(1+EIA_AEO_OilForecast_2026!U$16)</f>
        <v>7.4118831700796735</v>
      </c>
      <c r="V89" s="437">
        <f>U89*(1+EIA_AEO_OilForecast_2026!V$16)</f>
        <v>7.5070026858689758</v>
      </c>
      <c r="W89" s="437">
        <f>V89*(1+EIA_AEO_OilForecast_2026!W$16)</f>
        <v>7.7159773569728616</v>
      </c>
      <c r="X89" s="437">
        <f>W89*(1+EIA_AEO_OilForecast_2026!X$16)</f>
        <v>7.8366864061819381</v>
      </c>
      <c r="Y89" s="437">
        <f>X89*(1+EIA_AEO_OilForecast_2026!Y$16)</f>
        <v>7.9554924883883258</v>
      </c>
      <c r="Z89" s="437">
        <f>Y89*(1+EIA_AEO_OilForecast_2026!Z$16)</f>
        <v>8.0834405545784751</v>
      </c>
      <c r="AA89" s="437">
        <f>Z89*(1+EIA_AEO_OilForecast_2026!AA$16)</f>
        <v>8.1834721856324624</v>
      </c>
      <c r="AB89" s="437">
        <f>AA89*(1+EIA_AEO_OilForecast_2026!AB$16)</f>
        <v>8.3409238729850284</v>
      </c>
    </row>
    <row r="90" spans="1:28">
      <c r="A90" s="437" t="s">
        <v>582</v>
      </c>
      <c r="B90" s="437">
        <v>5.16</v>
      </c>
      <c r="C90" s="437">
        <v>5.16</v>
      </c>
      <c r="D90" s="437">
        <f>C90*(1+EIA_AEO_OilForecast_2026!D$16)</f>
        <v>3.9512737782614762</v>
      </c>
      <c r="E90" s="437">
        <f>D90*(1+EIA_AEO_OilForecast_2026!E$16)</f>
        <v>4.4962490524843872</v>
      </c>
      <c r="F90" s="437">
        <f>E90*(1+EIA_AEO_OilForecast_2026!F$16)</f>
        <v>4.8182176561881729</v>
      </c>
      <c r="G90" s="437">
        <f>F90*(1+EIA_AEO_OilForecast_2026!G$16)</f>
        <v>5.0238057237149709</v>
      </c>
      <c r="H90" s="437">
        <f>G90*(1+EIA_AEO_OilForecast_2026!H$16)</f>
        <v>5.1576221294150812</v>
      </c>
      <c r="I90" s="437">
        <f>H90*(1+EIA_AEO_OilForecast_2026!I$16)</f>
        <v>5.0927265862623621</v>
      </c>
      <c r="J90" s="437">
        <f>I90*(1+EIA_AEO_OilForecast_2026!J$16)</f>
        <v>5.1462320010023967</v>
      </c>
      <c r="K90" s="437">
        <f>J90*(1+EIA_AEO_OilForecast_2026!K$16)</f>
        <v>5.2560117325468925</v>
      </c>
      <c r="L90" s="437">
        <f>K90*(1+EIA_AEO_OilForecast_2026!L$16)</f>
        <v>5.3576891841182022</v>
      </c>
      <c r="M90" s="437">
        <f>L90*(1+EIA_AEO_OilForecast_2026!M$16)</f>
        <v>5.4032162735671294</v>
      </c>
      <c r="N90" s="437">
        <f>M90*(1+EIA_AEO_OilForecast_2026!N$16)</f>
        <v>5.4770520778664569</v>
      </c>
      <c r="O90" s="437">
        <f>N90*(1+EIA_AEO_OilForecast_2026!O$16)</f>
        <v>5.5554116340296744</v>
      </c>
      <c r="P90" s="437">
        <f>O90*(1+EIA_AEO_OilForecast_2026!P$16)</f>
        <v>5.622482522449693</v>
      </c>
      <c r="Q90" s="437">
        <f>P90*(1+EIA_AEO_OilForecast_2026!Q$16)</f>
        <v>5.6587598996702964</v>
      </c>
      <c r="R90" s="437">
        <f>Q90*(1+EIA_AEO_OilForecast_2026!R$16)</f>
        <v>5.7126332974473542</v>
      </c>
      <c r="S90" s="437">
        <f>R90*(1+EIA_AEO_OilForecast_2026!S$16)</f>
        <v>5.7854908498116222</v>
      </c>
      <c r="T90" s="437">
        <f>S90*(1+EIA_AEO_OilForecast_2026!T$16)</f>
        <v>5.8150837034866623</v>
      </c>
      <c r="U90" s="437">
        <f>T90*(1+EIA_AEO_OilForecast_2026!U$16)</f>
        <v>5.8838949473247881</v>
      </c>
      <c r="V90" s="437">
        <f>U90*(1+EIA_AEO_OilForecast_2026!V$16)</f>
        <v>5.9594052090898346</v>
      </c>
      <c r="W90" s="437">
        <f>V90*(1+EIA_AEO_OilForecast_2026!W$16)</f>
        <v>6.12529894799692</v>
      </c>
      <c r="X90" s="437">
        <f>W90*(1+EIA_AEO_OilForecast_2026!X$16)</f>
        <v>6.2211233624459714</v>
      </c>
      <c r="Y90" s="437">
        <f>X90*(1+EIA_AEO_OilForecast_2026!Y$16)</f>
        <v>6.3154371138590424</v>
      </c>
      <c r="Z90" s="437">
        <f>Y90*(1+EIA_AEO_OilForecast_2026!Z$16)</f>
        <v>6.4170081940961454</v>
      </c>
      <c r="AA90" s="437">
        <f>Z90*(1+EIA_AEO_OilForecast_2026!AA$16)</f>
        <v>6.4964179196713099</v>
      </c>
      <c r="AB90" s="437">
        <f>AA90*(1+EIA_AEO_OilForecast_2026!AB$16)</f>
        <v>6.6214103360927323</v>
      </c>
    </row>
    <row r="91" spans="1:28">
      <c r="A91" s="437" t="s">
        <v>584</v>
      </c>
      <c r="B91" s="437">
        <v>4.7</v>
      </c>
      <c r="C91" s="437">
        <v>4.7</v>
      </c>
      <c r="D91" s="437">
        <f>C91*(1+EIA_AEO_OilForecast_2026!D$16)</f>
        <v>3.5990284414397165</v>
      </c>
      <c r="E91" s="437">
        <f>D91*(1+EIA_AEO_OilForecast_2026!E$16)</f>
        <v>4.0954206485807401</v>
      </c>
      <c r="F91" s="437">
        <f>E91*(1+EIA_AEO_OilForecast_2026!F$16)</f>
        <v>4.3886866248225598</v>
      </c>
      <c r="G91" s="437">
        <f>F91*(1+EIA_AEO_OilForecast_2026!G$16)</f>
        <v>4.5759470739264261</v>
      </c>
      <c r="H91" s="437">
        <f>G91*(1+EIA_AEO_OilForecast_2026!H$16)</f>
        <v>4.6978341101261387</v>
      </c>
      <c r="I91" s="437">
        <f>H91*(1+EIA_AEO_OilForecast_2026!I$16)</f>
        <v>4.6387238285723047</v>
      </c>
      <c r="J91" s="437">
        <f>I91*(1+EIA_AEO_OilForecast_2026!J$16)</f>
        <v>4.6874593807579945</v>
      </c>
      <c r="K91" s="437">
        <f>J91*(1+EIA_AEO_OilForecast_2026!K$16)</f>
        <v>4.7874525470872831</v>
      </c>
      <c r="L91" s="437">
        <f>K91*(1+EIA_AEO_OilForecast_2026!L$16)</f>
        <v>4.8800657297200649</v>
      </c>
      <c r="M91" s="437">
        <f>L91*(1+EIA_AEO_OilForecast_2026!M$16)</f>
        <v>4.9215342026677309</v>
      </c>
      <c r="N91" s="437">
        <f>M91*(1+EIA_AEO_OilForecast_2026!N$16)</f>
        <v>4.9887877453434752</v>
      </c>
      <c r="O91" s="437">
        <f>N91*(1+EIA_AEO_OilForecast_2026!O$16)</f>
        <v>5.0601617596781887</v>
      </c>
      <c r="P91" s="437">
        <f>O91*(1+EIA_AEO_OilForecast_2026!P$16)</f>
        <v>5.1212534603708413</v>
      </c>
      <c r="Q91" s="437">
        <f>P91*(1+EIA_AEO_OilForecast_2026!Q$16)</f>
        <v>5.15429680783922</v>
      </c>
      <c r="R91" s="437">
        <f>Q91*(1+EIA_AEO_OilForecast_2026!R$16)</f>
        <v>5.2033675383725866</v>
      </c>
      <c r="S91" s="437">
        <f>R91*(1+EIA_AEO_OilForecast_2026!S$16)</f>
        <v>5.2697300376191096</v>
      </c>
      <c r="T91" s="437">
        <f>S91*(1+EIA_AEO_OilForecast_2026!T$16)</f>
        <v>5.2966847686797083</v>
      </c>
      <c r="U91" s="437">
        <f>T91*(1+EIA_AEO_OilForecast_2026!U$16)</f>
        <v>5.359361676826838</v>
      </c>
      <c r="V91" s="437">
        <f>U91*(1+EIA_AEO_OilForecast_2026!V$16)</f>
        <v>5.4281404036283334</v>
      </c>
      <c r="W91" s="437">
        <f>V91*(1+EIA_AEO_OilForecast_2026!W$16)</f>
        <v>5.5792451658111437</v>
      </c>
      <c r="X91" s="437">
        <f>W91*(1+EIA_AEO_OilForecast_2026!X$16)</f>
        <v>5.6665270937007834</v>
      </c>
      <c r="Y91" s="437">
        <f>X91*(1+EIA_AEO_OilForecast_2026!Y$16)</f>
        <v>5.7524330300654025</v>
      </c>
      <c r="Z91" s="437">
        <f>Y91*(1+EIA_AEO_OilForecast_2026!Z$16)</f>
        <v>5.8449493240798178</v>
      </c>
      <c r="AA91" s="437">
        <f>Z91*(1+EIA_AEO_OilForecast_2026!AA$16)</f>
        <v>5.9172798880727004</v>
      </c>
      <c r="AB91" s="437">
        <f>AA91*(1+EIA_AEO_OilForecast_2026!AB$16)</f>
        <v>6.0311295696968639</v>
      </c>
    </row>
    <row r="92" spans="1:28">
      <c r="A92" s="437" t="s">
        <v>586</v>
      </c>
      <c r="B92" s="437">
        <v>4.55</v>
      </c>
      <c r="C92" s="437">
        <v>4.55</v>
      </c>
      <c r="D92" s="437">
        <f>C92*(1+EIA_AEO_OilForecast_2026!D$16)</f>
        <v>3.4841658316065338</v>
      </c>
      <c r="E92" s="437">
        <f>D92*(1+EIA_AEO_OilForecast_2026!E$16)</f>
        <v>3.9647157342643333</v>
      </c>
      <c r="F92" s="437">
        <f>E92*(1+EIA_AEO_OilForecast_2026!F$16)</f>
        <v>4.2486221580729033</v>
      </c>
      <c r="G92" s="437">
        <f>F92*(1+EIA_AEO_OilForecast_2026!G$16)</f>
        <v>4.429906209864944</v>
      </c>
      <c r="H92" s="437">
        <f>G92*(1+EIA_AEO_OilForecast_2026!H$16)</f>
        <v>4.5479032342710486</v>
      </c>
      <c r="I92" s="437">
        <f>H92*(1+EIA_AEO_OilForecast_2026!I$16)</f>
        <v>4.4906794510646773</v>
      </c>
      <c r="J92" s="437">
        <f>I92*(1+EIA_AEO_OilForecast_2026!J$16)</f>
        <v>4.5378596132869946</v>
      </c>
      <c r="K92" s="437">
        <f>J92*(1+EIA_AEO_OilForecast_2026!K$16)</f>
        <v>4.6346615083504545</v>
      </c>
      <c r="L92" s="437">
        <f>K92*(1+EIA_AEO_OilForecast_2026!L$16)</f>
        <v>4.7243189511119779</v>
      </c>
      <c r="M92" s="437">
        <f>L92*(1+EIA_AEO_OilForecast_2026!M$16)</f>
        <v>4.764463962157059</v>
      </c>
      <c r="N92" s="437">
        <f>M92*(1+EIA_AEO_OilForecast_2026!N$16)</f>
        <v>4.8295711151729392</v>
      </c>
      <c r="O92" s="437">
        <f>N92*(1+EIA_AEO_OilForecast_2026!O$16)</f>
        <v>4.8986672354331411</v>
      </c>
      <c r="P92" s="437">
        <f>O92*(1+EIA_AEO_OilForecast_2026!P$16)</f>
        <v>4.9578092009973052</v>
      </c>
      <c r="Q92" s="437">
        <f>P92*(1+EIA_AEO_OilForecast_2026!Q$16)</f>
        <v>4.9897979735464801</v>
      </c>
      <c r="R92" s="437">
        <f>Q92*(1+EIA_AEO_OilForecast_2026!R$16)</f>
        <v>5.0373026169351647</v>
      </c>
      <c r="S92" s="437">
        <f>R92*(1+EIA_AEO_OilForecast_2026!S$16)</f>
        <v>5.1015471640780756</v>
      </c>
      <c r="T92" s="437">
        <f>S92*(1+EIA_AEO_OilForecast_2026!T$16)</f>
        <v>5.1276416377644001</v>
      </c>
      <c r="U92" s="437">
        <f>T92*(1+EIA_AEO_OilForecast_2026!U$16)</f>
        <v>5.1883182190557706</v>
      </c>
      <c r="V92" s="437">
        <f>U92*(1+EIA_AEO_OilForecast_2026!V$16)</f>
        <v>5.2549018801082825</v>
      </c>
      <c r="W92" s="437">
        <f>V92*(1+EIA_AEO_OilForecast_2026!W$16)</f>
        <v>5.4011841498810025</v>
      </c>
      <c r="X92" s="437">
        <f>W92*(1+EIA_AEO_OilForecast_2026!X$16)</f>
        <v>5.4856804843273554</v>
      </c>
      <c r="Y92" s="437">
        <f>X92*(1+EIA_AEO_OilForecast_2026!Y$16)</f>
        <v>5.5688447418718274</v>
      </c>
      <c r="Z92" s="437">
        <f>Y92*(1+EIA_AEO_OilForecast_2026!Z$16)</f>
        <v>5.6584083882049319</v>
      </c>
      <c r="AA92" s="437">
        <f>Z92*(1+EIA_AEO_OilForecast_2026!AA$16)</f>
        <v>5.7284305299427229</v>
      </c>
      <c r="AB92" s="437">
        <f>AA92*(1+EIA_AEO_OilForecast_2026!AB$16)</f>
        <v>5.8386467110895195</v>
      </c>
    </row>
    <row r="93" spans="1:28">
      <c r="A93" s="437" t="s">
        <v>588</v>
      </c>
      <c r="B93" s="437">
        <v>3.39</v>
      </c>
      <c r="C93" s="437">
        <v>3.39</v>
      </c>
      <c r="D93" s="437">
        <f>C93*(1+EIA_AEO_OilForecast_2026!D$16)</f>
        <v>2.5958949822299231</v>
      </c>
      <c r="E93" s="437">
        <f>D93*(1+EIA_AEO_OilForecast_2026!E$16)</f>
        <v>2.9539310635507889</v>
      </c>
      <c r="F93" s="437">
        <f>E93*(1+EIA_AEO_OilForecast_2026!F$16)</f>
        <v>3.1654569485422295</v>
      </c>
      <c r="G93" s="437">
        <f>F93*(1+EIA_AEO_OilForecast_2026!G$16)</f>
        <v>3.300523527789486</v>
      </c>
      <c r="H93" s="437">
        <f>G93*(1+EIA_AEO_OilForecast_2026!H$16)</f>
        <v>3.3884377943250237</v>
      </c>
      <c r="I93" s="437">
        <f>H93*(1+EIA_AEO_OilForecast_2026!I$16)</f>
        <v>3.345802931672365</v>
      </c>
      <c r="J93" s="437">
        <f>I93*(1+EIA_AEO_OilForecast_2026!J$16)</f>
        <v>3.3809547448445967</v>
      </c>
      <c r="K93" s="437">
        <f>J93*(1+EIA_AEO_OilForecast_2026!K$16)</f>
        <v>3.4530774754523175</v>
      </c>
      <c r="L93" s="437">
        <f>K93*(1+EIA_AEO_OilForecast_2026!L$16)</f>
        <v>3.5198771965427711</v>
      </c>
      <c r="M93" s="437">
        <f>L93*(1+EIA_AEO_OilForecast_2026!M$16)</f>
        <v>3.5497874355411945</v>
      </c>
      <c r="N93" s="437">
        <f>M93*(1+EIA_AEO_OilForecast_2026!N$16)</f>
        <v>3.5982958418541249</v>
      </c>
      <c r="O93" s="437">
        <f>N93*(1+EIA_AEO_OilForecast_2026!O$16)</f>
        <v>3.6497762479380991</v>
      </c>
      <c r="P93" s="437">
        <f>O93*(1+EIA_AEO_OilForecast_2026!P$16)</f>
        <v>3.6938402618419488</v>
      </c>
      <c r="Q93" s="437">
        <f>P93*(1+EIA_AEO_OilForecast_2026!Q$16)</f>
        <v>3.7176736550159499</v>
      </c>
      <c r="R93" s="437">
        <f>Q93*(1+EIA_AEO_OilForecast_2026!R$16)</f>
        <v>3.7530672244857612</v>
      </c>
      <c r="S93" s="437">
        <f>R93*(1+EIA_AEO_OilForecast_2026!S$16)</f>
        <v>3.8009329420274023</v>
      </c>
      <c r="T93" s="437">
        <f>S93*(1+EIA_AEO_OilForecast_2026!T$16)</f>
        <v>3.8203747586860044</v>
      </c>
      <c r="U93" s="437">
        <f>T93*(1+EIA_AEO_OilForecast_2026!U$16)</f>
        <v>3.8655821456261683</v>
      </c>
      <c r="V93" s="437">
        <f>U93*(1+EIA_AEO_OilForecast_2026!V$16)</f>
        <v>3.9151906315532048</v>
      </c>
      <c r="W93" s="437">
        <f>V93*(1+EIA_AEO_OilForecast_2026!W$16)</f>
        <v>4.0241789600212314</v>
      </c>
      <c r="X93" s="437">
        <f>W93*(1+EIA_AEO_OilForecast_2026!X$16)</f>
        <v>4.0871333718395038</v>
      </c>
      <c r="Y93" s="437">
        <f>X93*(1+EIA_AEO_OilForecast_2026!Y$16)</f>
        <v>4.1490953131748354</v>
      </c>
      <c r="Z93" s="437">
        <f>Y93*(1+EIA_AEO_OilForecast_2026!Z$16)</f>
        <v>4.2158251507724671</v>
      </c>
      <c r="AA93" s="437">
        <f>Z93*(1+EIA_AEO_OilForecast_2026!AA$16)</f>
        <v>4.2679954937375459</v>
      </c>
      <c r="AB93" s="437">
        <f>AA93*(1+EIA_AEO_OilForecast_2026!AB$16)</f>
        <v>4.3501126045260383</v>
      </c>
    </row>
    <row r="94" spans="1:28">
      <c r="A94" s="437" t="s">
        <v>589</v>
      </c>
      <c r="B94" s="437">
        <v>5.25</v>
      </c>
      <c r="C94" s="437">
        <v>5.25</v>
      </c>
      <c r="D94" s="437">
        <f>C94*(1+EIA_AEO_OilForecast_2026!D$16)</f>
        <v>4.0201913441613852</v>
      </c>
      <c r="E94" s="437">
        <f>D94*(1+EIA_AEO_OilForecast_2026!E$16)</f>
        <v>4.574672001074231</v>
      </c>
      <c r="F94" s="437">
        <f>E94*(1+EIA_AEO_OilForecast_2026!F$16)</f>
        <v>4.9022563362379659</v>
      </c>
      <c r="G94" s="437">
        <f>F94*(1+EIA_AEO_OilForecast_2026!G$16)</f>
        <v>5.1114302421518589</v>
      </c>
      <c r="H94" s="437">
        <f>G94*(1+EIA_AEO_OilForecast_2026!H$16)</f>
        <v>5.2475806549281341</v>
      </c>
      <c r="I94" s="437">
        <f>H94*(1+EIA_AEO_OilForecast_2026!I$16)</f>
        <v>5.1815532127669366</v>
      </c>
      <c r="J94" s="437">
        <f>I94*(1+EIA_AEO_OilForecast_2026!J$16)</f>
        <v>5.2359918614849947</v>
      </c>
      <c r="K94" s="437">
        <f>J94*(1+EIA_AEO_OilForecast_2026!K$16)</f>
        <v>5.3476863557889871</v>
      </c>
      <c r="L94" s="437">
        <f>K94*(1+EIA_AEO_OilForecast_2026!L$16)</f>
        <v>5.4511372512830523</v>
      </c>
      <c r="M94" s="437">
        <f>L94*(1+EIA_AEO_OilForecast_2026!M$16)</f>
        <v>5.4974584178735304</v>
      </c>
      <c r="N94" s="437">
        <f>M94*(1+EIA_AEO_OilForecast_2026!N$16)</f>
        <v>5.5725820559687769</v>
      </c>
      <c r="O94" s="437">
        <f>N94*(1+EIA_AEO_OilForecast_2026!O$16)</f>
        <v>5.6523083485767014</v>
      </c>
      <c r="P94" s="437">
        <f>O94*(1+EIA_AEO_OilForecast_2026!P$16)</f>
        <v>5.7205490780738133</v>
      </c>
      <c r="Q94" s="437">
        <f>P94*(1+EIA_AEO_OilForecast_2026!Q$16)</f>
        <v>5.7574592002459388</v>
      </c>
      <c r="R94" s="437">
        <f>Q94*(1+EIA_AEO_OilForecast_2026!R$16)</f>
        <v>5.8122722503098059</v>
      </c>
      <c r="S94" s="437">
        <f>R94*(1+EIA_AEO_OilForecast_2026!S$16)</f>
        <v>5.8864005739362417</v>
      </c>
      <c r="T94" s="437">
        <f>S94*(1+EIA_AEO_OilForecast_2026!T$16)</f>
        <v>5.9165095820358466</v>
      </c>
      <c r="U94" s="437">
        <f>T94*(1+EIA_AEO_OilForecast_2026!U$16)</f>
        <v>5.9865210219874285</v>
      </c>
      <c r="V94" s="437">
        <f>U94*(1+EIA_AEO_OilForecast_2026!V$16)</f>
        <v>6.0633483232018657</v>
      </c>
      <c r="W94" s="437">
        <f>V94*(1+EIA_AEO_OilForecast_2026!W$16)</f>
        <v>6.2321355575550044</v>
      </c>
      <c r="X94" s="437">
        <f>W94*(1+EIA_AEO_OilForecast_2026!X$16)</f>
        <v>6.3296313280700272</v>
      </c>
      <c r="Y94" s="437">
        <f>X94*(1+EIA_AEO_OilForecast_2026!Y$16)</f>
        <v>6.4255900867751867</v>
      </c>
      <c r="Z94" s="437">
        <f>Y94*(1+EIA_AEO_OilForecast_2026!Z$16)</f>
        <v>6.5289327556210761</v>
      </c>
      <c r="AA94" s="437">
        <f>Z94*(1+EIA_AEO_OilForecast_2026!AA$16)</f>
        <v>6.6097275345492958</v>
      </c>
      <c r="AB94" s="437">
        <f>AA94*(1+EIA_AEO_OilForecast_2026!AB$16)</f>
        <v>6.7369000512571384</v>
      </c>
    </row>
    <row r="95" spans="1:28">
      <c r="A95" s="437" t="s">
        <v>591</v>
      </c>
      <c r="B95" s="437">
        <v>4.83</v>
      </c>
      <c r="C95" s="437">
        <v>4.83</v>
      </c>
      <c r="D95" s="437">
        <f>C95*(1+EIA_AEO_OilForecast_2026!D$16)</f>
        <v>3.6985760366284746</v>
      </c>
      <c r="E95" s="437">
        <f>D95*(1+EIA_AEO_OilForecast_2026!E$16)</f>
        <v>4.2086982409882925</v>
      </c>
      <c r="F95" s="437">
        <f>E95*(1+EIA_AEO_OilForecast_2026!F$16)</f>
        <v>4.5100758293389287</v>
      </c>
      <c r="G95" s="437">
        <f>F95*(1+EIA_AEO_OilForecast_2026!G$16)</f>
        <v>4.7025158227797101</v>
      </c>
      <c r="H95" s="437">
        <f>G95*(1+EIA_AEO_OilForecast_2026!H$16)</f>
        <v>4.8277742025338828</v>
      </c>
      <c r="I95" s="437">
        <f>H95*(1+EIA_AEO_OilForecast_2026!I$16)</f>
        <v>4.7670289557455812</v>
      </c>
      <c r="J95" s="437">
        <f>I95*(1+EIA_AEO_OilForecast_2026!J$16)</f>
        <v>4.8171125125661947</v>
      </c>
      <c r="K95" s="437">
        <f>J95*(1+EIA_AEO_OilForecast_2026!K$16)</f>
        <v>4.9198714473258676</v>
      </c>
      <c r="L95" s="437">
        <f>K95*(1+EIA_AEO_OilForecast_2026!L$16)</f>
        <v>5.0150462711804078</v>
      </c>
      <c r="M95" s="437">
        <f>L95*(1+EIA_AEO_OilForecast_2026!M$16)</f>
        <v>5.0576617444436476</v>
      </c>
      <c r="N95" s="437">
        <f>M95*(1+EIA_AEO_OilForecast_2026!N$16)</f>
        <v>5.1267754914912738</v>
      </c>
      <c r="O95" s="437">
        <f>N95*(1+EIA_AEO_OilForecast_2026!O$16)</f>
        <v>5.2001236806905649</v>
      </c>
      <c r="P95" s="437">
        <f>O95*(1+EIA_AEO_OilForecast_2026!P$16)</f>
        <v>5.2629051518279084</v>
      </c>
      <c r="Q95" s="437">
        <f>P95*(1+EIA_AEO_OilForecast_2026!Q$16)</f>
        <v>5.2968624642262636</v>
      </c>
      <c r="R95" s="437">
        <f>Q95*(1+EIA_AEO_OilForecast_2026!R$16)</f>
        <v>5.3472904702850217</v>
      </c>
      <c r="S95" s="437">
        <f>R95*(1+EIA_AEO_OilForecast_2026!S$16)</f>
        <v>5.4154885280213421</v>
      </c>
      <c r="T95" s="437">
        <f>S95*(1+EIA_AEO_OilForecast_2026!T$16)</f>
        <v>5.4431888154729782</v>
      </c>
      <c r="U95" s="437">
        <f>T95*(1+EIA_AEO_OilForecast_2026!U$16)</f>
        <v>5.5075993402284329</v>
      </c>
      <c r="V95" s="437">
        <f>U95*(1+EIA_AEO_OilForecast_2026!V$16)</f>
        <v>5.5782804573457145</v>
      </c>
      <c r="W95" s="437">
        <f>V95*(1+EIA_AEO_OilForecast_2026!W$16)</f>
        <v>5.733564712950602</v>
      </c>
      <c r="X95" s="437">
        <f>W95*(1+EIA_AEO_OilForecast_2026!X$16)</f>
        <v>5.8232608218244231</v>
      </c>
      <c r="Y95" s="437">
        <f>X95*(1+EIA_AEO_OilForecast_2026!Y$16)</f>
        <v>5.9115428798331697</v>
      </c>
      <c r="Z95" s="437">
        <f>Y95*(1+EIA_AEO_OilForecast_2026!Z$16)</f>
        <v>6.0066181351713883</v>
      </c>
      <c r="AA95" s="437">
        <f>Z95*(1+EIA_AEO_OilForecast_2026!AA$16)</f>
        <v>6.0809493317853507</v>
      </c>
      <c r="AB95" s="437">
        <f>AA95*(1+EIA_AEO_OilForecast_2026!AB$16)</f>
        <v>6.1979480471565651</v>
      </c>
    </row>
    <row r="96" spans="1:28">
      <c r="A96" s="437" t="s">
        <v>594</v>
      </c>
      <c r="B96" s="437">
        <v>5.08</v>
      </c>
      <c r="C96" s="437">
        <v>5.08</v>
      </c>
      <c r="D96" s="437">
        <f>C96*(1+EIA_AEO_OilForecast_2026!D$16)</f>
        <v>3.8900137196837785</v>
      </c>
      <c r="E96" s="437">
        <f>D96*(1+EIA_AEO_OilForecast_2026!E$16)</f>
        <v>4.4265397648489699</v>
      </c>
      <c r="F96" s="437">
        <f>E96*(1+EIA_AEO_OilForecast_2026!F$16)</f>
        <v>4.7435166072550219</v>
      </c>
      <c r="G96" s="437">
        <f>F96*(1+EIA_AEO_OilForecast_2026!G$16)</f>
        <v>4.9459172628821788</v>
      </c>
      <c r="H96" s="437">
        <f>G96*(1+EIA_AEO_OilForecast_2026!H$16)</f>
        <v>5.0776589956256979</v>
      </c>
      <c r="I96" s="437">
        <f>H96*(1+EIA_AEO_OilForecast_2026!I$16)</f>
        <v>5.0137695849249582</v>
      </c>
      <c r="J96" s="437">
        <f>I96*(1+EIA_AEO_OilForecast_2026!J$16)</f>
        <v>5.0664454583511933</v>
      </c>
      <c r="K96" s="437">
        <f>J96*(1+EIA_AEO_OilForecast_2026!K$16)</f>
        <v>5.1745231785539136</v>
      </c>
      <c r="L96" s="437">
        <f>K96*(1+EIA_AEO_OilForecast_2026!L$16)</f>
        <v>5.2746242355272184</v>
      </c>
      <c r="M96" s="437">
        <f>L96*(1+EIA_AEO_OilForecast_2026!M$16)</f>
        <v>5.3194454786281007</v>
      </c>
      <c r="N96" s="437">
        <f>M96*(1+EIA_AEO_OilForecast_2026!N$16)</f>
        <v>5.3921365417755007</v>
      </c>
      <c r="O96" s="437">
        <f>N96*(1+EIA_AEO_OilForecast_2026!O$16)</f>
        <v>5.4692812210989787</v>
      </c>
      <c r="P96" s="437">
        <f>O96*(1+EIA_AEO_OilForecast_2026!P$16)</f>
        <v>5.5353122507838037</v>
      </c>
      <c r="Q96" s="437">
        <f>P96*(1+EIA_AEO_OilForecast_2026!Q$16)</f>
        <v>5.5710271880474984</v>
      </c>
      <c r="R96" s="437">
        <f>Q96*(1+EIA_AEO_OilForecast_2026!R$16)</f>
        <v>5.6240653393473927</v>
      </c>
      <c r="S96" s="437">
        <f>R96*(1+EIA_AEO_OilForecast_2026!S$16)</f>
        <v>5.6957933172564008</v>
      </c>
      <c r="T96" s="437">
        <f>S96*(1+EIA_AEO_OilForecast_2026!T$16)</f>
        <v>5.7249273669984948</v>
      </c>
      <c r="U96" s="437">
        <f>T96*(1+EIA_AEO_OilForecast_2026!U$16)</f>
        <v>5.7926717698468826</v>
      </c>
      <c r="V96" s="437">
        <f>U96*(1+EIA_AEO_OilForecast_2026!V$16)</f>
        <v>5.867011329879138</v>
      </c>
      <c r="W96" s="437">
        <f>V96*(1+EIA_AEO_OilForecast_2026!W$16)</f>
        <v>6.0303330728341749</v>
      </c>
      <c r="X96" s="437">
        <f>W96*(1+EIA_AEO_OilForecast_2026!X$16)</f>
        <v>6.1246718374468063</v>
      </c>
      <c r="Y96" s="437">
        <f>X96*(1+EIA_AEO_OilForecast_2026!Y$16)</f>
        <v>6.2175233601557984</v>
      </c>
      <c r="Z96" s="437">
        <f>Y96*(1+EIA_AEO_OilForecast_2026!Z$16)</f>
        <v>6.3175196949628685</v>
      </c>
      <c r="AA96" s="437">
        <f>Z96*(1+EIA_AEO_OilForecast_2026!AA$16)</f>
        <v>6.395698262001984</v>
      </c>
      <c r="AB96" s="437">
        <f>AA96*(1+EIA_AEO_OilForecast_2026!AB$16)</f>
        <v>6.5187528115021438</v>
      </c>
    </row>
    <row r="97" spans="1:28">
      <c r="A97" s="437" t="s">
        <v>596</v>
      </c>
      <c r="B97" s="437">
        <v>3.22</v>
      </c>
      <c r="C97" s="437">
        <v>3.22</v>
      </c>
      <c r="D97" s="437">
        <f>C97*(1+EIA_AEO_OilForecast_2026!D$16)</f>
        <v>2.4657173577523164</v>
      </c>
      <c r="E97" s="437">
        <f>D97*(1+EIA_AEO_OilForecast_2026!E$16)</f>
        <v>2.8057988273255283</v>
      </c>
      <c r="F97" s="437">
        <f>E97*(1+EIA_AEO_OilForecast_2026!F$16)</f>
        <v>3.0067172195592859</v>
      </c>
      <c r="G97" s="437">
        <f>F97*(1+EIA_AEO_OilForecast_2026!G$16)</f>
        <v>3.1350105485198068</v>
      </c>
      <c r="H97" s="437">
        <f>G97*(1+EIA_AEO_OilForecast_2026!H$16)</f>
        <v>3.2185161350225888</v>
      </c>
      <c r="I97" s="437">
        <f>H97*(1+EIA_AEO_OilForecast_2026!I$16)</f>
        <v>3.1780193038303879</v>
      </c>
      <c r="J97" s="437">
        <f>I97*(1+EIA_AEO_OilForecast_2026!J$16)</f>
        <v>3.211408341710797</v>
      </c>
      <c r="K97" s="437">
        <f>J97*(1+EIA_AEO_OilForecast_2026!K$16)</f>
        <v>3.2799142982172458</v>
      </c>
      <c r="L97" s="437">
        <f>K97*(1+EIA_AEO_OilForecast_2026!L$16)</f>
        <v>3.343364180786939</v>
      </c>
      <c r="M97" s="437">
        <f>L97*(1+EIA_AEO_OilForecast_2026!M$16)</f>
        <v>3.3717744962957656</v>
      </c>
      <c r="N97" s="437">
        <f>M97*(1+EIA_AEO_OilForecast_2026!N$16)</f>
        <v>3.4178503276608501</v>
      </c>
      <c r="O97" s="437">
        <f>N97*(1+EIA_AEO_OilForecast_2026!O$16)</f>
        <v>3.4667491204603773</v>
      </c>
      <c r="P97" s="437">
        <f>O97*(1+EIA_AEO_OilForecast_2026!P$16)</f>
        <v>3.5086034345519392</v>
      </c>
      <c r="Q97" s="437">
        <f>P97*(1+EIA_AEO_OilForecast_2026!Q$16)</f>
        <v>3.5312416428175095</v>
      </c>
      <c r="R97" s="437">
        <f>Q97*(1+EIA_AEO_OilForecast_2026!R$16)</f>
        <v>3.5648603135233481</v>
      </c>
      <c r="S97" s="437">
        <f>R97*(1+EIA_AEO_OilForecast_2026!S$16)</f>
        <v>3.6103256853475618</v>
      </c>
      <c r="T97" s="437">
        <f>S97*(1+EIA_AEO_OilForecast_2026!T$16)</f>
        <v>3.628792543648653</v>
      </c>
      <c r="U97" s="437">
        <f>T97*(1+EIA_AEO_OilForecast_2026!U$16)</f>
        <v>3.6717328934856228</v>
      </c>
      <c r="V97" s="437">
        <f>U97*(1+EIA_AEO_OilForecast_2026!V$16)</f>
        <v>3.7188536382304775</v>
      </c>
      <c r="W97" s="437">
        <f>V97*(1+EIA_AEO_OilForecast_2026!W$16)</f>
        <v>3.8223764753004028</v>
      </c>
      <c r="X97" s="437">
        <f>W97*(1+EIA_AEO_OilForecast_2026!X$16)</f>
        <v>3.8821738812162838</v>
      </c>
      <c r="Y97" s="437">
        <f>X97*(1+EIA_AEO_OilForecast_2026!Y$16)</f>
        <v>3.9410285865554484</v>
      </c>
      <c r="Z97" s="437">
        <f>Y97*(1+EIA_AEO_OilForecast_2026!Z$16)</f>
        <v>4.0044120901142604</v>
      </c>
      <c r="AA97" s="437">
        <f>Z97*(1+EIA_AEO_OilForecast_2026!AA$16)</f>
        <v>4.053966221190235</v>
      </c>
      <c r="AB97" s="437">
        <f>AA97*(1+EIA_AEO_OilForecast_2026!AB$16)</f>
        <v>4.1319653647710446</v>
      </c>
    </row>
    <row r="98" spans="1:28">
      <c r="A98" s="437" t="s">
        <v>598</v>
      </c>
      <c r="B98" s="437">
        <v>5.85</v>
      </c>
      <c r="C98" s="437">
        <v>5.85</v>
      </c>
      <c r="D98" s="437">
        <f>C98*(1+EIA_AEO_OilForecast_2026!D$16)</f>
        <v>4.4796417834941149</v>
      </c>
      <c r="E98" s="437">
        <f>D98*(1+EIA_AEO_OilForecast_2026!E$16)</f>
        <v>5.0974916583398571</v>
      </c>
      <c r="F98" s="437">
        <f>E98*(1+EIA_AEO_OilForecast_2026!F$16)</f>
        <v>5.4625142032365908</v>
      </c>
      <c r="G98" s="437">
        <f>F98*(1+EIA_AEO_OilForecast_2026!G$16)</f>
        <v>5.6955936983977855</v>
      </c>
      <c r="H98" s="437">
        <f>G98*(1+EIA_AEO_OilForecast_2026!H$16)</f>
        <v>5.8473041583484919</v>
      </c>
      <c r="I98" s="437">
        <f>H98*(1+EIA_AEO_OilForecast_2026!I$16)</f>
        <v>5.7737307227974437</v>
      </c>
      <c r="J98" s="437">
        <f>I98*(1+EIA_AEO_OilForecast_2026!J$16)</f>
        <v>5.8343909313689943</v>
      </c>
      <c r="K98" s="437">
        <f>J98*(1+EIA_AEO_OilForecast_2026!K$16)</f>
        <v>5.9588505107363003</v>
      </c>
      <c r="L98" s="437">
        <f>K98*(1+EIA_AEO_OilForecast_2026!L$16)</f>
        <v>6.0741243657154014</v>
      </c>
      <c r="M98" s="437">
        <f>L98*(1+EIA_AEO_OilForecast_2026!M$16)</f>
        <v>6.1257393799162205</v>
      </c>
      <c r="N98" s="437">
        <f>M98*(1+EIA_AEO_OilForecast_2026!N$16)</f>
        <v>6.2094485766509235</v>
      </c>
      <c r="O98" s="437">
        <f>N98*(1+EIA_AEO_OilForecast_2026!O$16)</f>
        <v>6.2982864455568972</v>
      </c>
      <c r="P98" s="437">
        <f>O98*(1+EIA_AEO_OilForecast_2026!P$16)</f>
        <v>6.3743261155679649</v>
      </c>
      <c r="Q98" s="437">
        <f>P98*(1+EIA_AEO_OilForecast_2026!Q$16)</f>
        <v>6.4154545374169043</v>
      </c>
      <c r="R98" s="437">
        <f>Q98*(1+EIA_AEO_OilForecast_2026!R$16)</f>
        <v>6.4765319360594988</v>
      </c>
      <c r="S98" s="437">
        <f>R98*(1+EIA_AEO_OilForecast_2026!S$16)</f>
        <v>6.559132068100384</v>
      </c>
      <c r="T98" s="437">
        <f>S98*(1+EIA_AEO_OilForecast_2026!T$16)</f>
        <v>6.5926821056970866</v>
      </c>
      <c r="U98" s="437">
        <f>T98*(1+EIA_AEO_OilForecast_2026!U$16)</f>
        <v>6.6706948530717058</v>
      </c>
      <c r="V98" s="437">
        <f>U98*(1+EIA_AEO_OilForecast_2026!V$16)</f>
        <v>6.756302417282078</v>
      </c>
      <c r="W98" s="437">
        <f>V98*(1+EIA_AEO_OilForecast_2026!W$16)</f>
        <v>6.9443796212755755</v>
      </c>
      <c r="X98" s="437">
        <f>W98*(1+EIA_AEO_OilForecast_2026!X$16)</f>
        <v>7.0530177655637436</v>
      </c>
      <c r="Y98" s="437">
        <f>X98*(1+EIA_AEO_OilForecast_2026!Y$16)</f>
        <v>7.1599432395494933</v>
      </c>
      <c r="Z98" s="437">
        <f>Y98*(1+EIA_AEO_OilForecast_2026!Z$16)</f>
        <v>7.2750964991206279</v>
      </c>
      <c r="AA98" s="437">
        <f>Z98*(1+EIA_AEO_OilForecast_2026!AA$16)</f>
        <v>7.3651249670692156</v>
      </c>
      <c r="AB98" s="437">
        <f>AA98*(1+EIA_AEO_OilForecast_2026!AB$16)</f>
        <v>7.5068314856865257</v>
      </c>
    </row>
    <row r="99" spans="1:28">
      <c r="A99" s="437" t="s">
        <v>600</v>
      </c>
      <c r="B99" s="437">
        <v>4.9800000000000004</v>
      </c>
      <c r="C99" s="437">
        <v>4.9800000000000004</v>
      </c>
      <c r="D99" s="437">
        <f>C99*(1+EIA_AEO_OilForecast_2026!D$16)</f>
        <v>3.8134386464616572</v>
      </c>
      <c r="E99" s="437">
        <f>D99*(1+EIA_AEO_OilForecast_2026!E$16)</f>
        <v>4.3394031553046997</v>
      </c>
      <c r="F99" s="437">
        <f>E99*(1+EIA_AEO_OilForecast_2026!F$16)</f>
        <v>4.6501402960885851</v>
      </c>
      <c r="G99" s="437">
        <f>F99*(1+EIA_AEO_OilForecast_2026!G$16)</f>
        <v>4.8485566868411922</v>
      </c>
      <c r="H99" s="437">
        <f>G99*(1+EIA_AEO_OilForecast_2026!H$16)</f>
        <v>4.9777050783889729</v>
      </c>
      <c r="I99" s="437">
        <f>H99*(1+EIA_AEO_OilForecast_2026!I$16)</f>
        <v>4.9150733332532086</v>
      </c>
      <c r="J99" s="437">
        <f>I99*(1+EIA_AEO_OilForecast_2026!J$16)</f>
        <v>4.9667122800371954</v>
      </c>
      <c r="K99" s="437">
        <f>J99*(1+EIA_AEO_OilForecast_2026!K$16)</f>
        <v>5.072662486062697</v>
      </c>
      <c r="L99" s="437">
        <f>K99*(1+EIA_AEO_OilForecast_2026!L$16)</f>
        <v>5.1707930497884957</v>
      </c>
      <c r="M99" s="437">
        <f>L99*(1+EIA_AEO_OilForecast_2026!M$16)</f>
        <v>5.2147319849543212</v>
      </c>
      <c r="N99" s="437">
        <f>M99*(1+EIA_AEO_OilForecast_2026!N$16)</f>
        <v>5.2859921216618124</v>
      </c>
      <c r="O99" s="437">
        <f>N99*(1+EIA_AEO_OilForecast_2026!O$16)</f>
        <v>5.3616182049356151</v>
      </c>
      <c r="P99" s="437">
        <f>O99*(1+EIA_AEO_OilForecast_2026!P$16)</f>
        <v>5.4263494112014472</v>
      </c>
      <c r="Q99" s="437">
        <f>P99*(1+EIA_AEO_OilForecast_2026!Q$16)</f>
        <v>5.4613612985190061</v>
      </c>
      <c r="R99" s="437">
        <f>Q99*(1+EIA_AEO_OilForecast_2026!R$16)</f>
        <v>5.5133553917224454</v>
      </c>
      <c r="S99" s="437">
        <f>R99*(1+EIA_AEO_OilForecast_2026!S$16)</f>
        <v>5.5836714015623787</v>
      </c>
      <c r="T99" s="437">
        <f>S99*(1+EIA_AEO_OilForecast_2026!T$16)</f>
        <v>5.6122319463882899</v>
      </c>
      <c r="U99" s="437">
        <f>T99*(1+EIA_AEO_OilForecast_2026!U$16)</f>
        <v>5.6786427979995047</v>
      </c>
      <c r="V99" s="437">
        <f>U99*(1+EIA_AEO_OilForecast_2026!V$16)</f>
        <v>5.7515189808657707</v>
      </c>
      <c r="W99" s="437">
        <f>V99*(1+EIA_AEO_OilForecast_2026!W$16)</f>
        <v>5.9116257288807486</v>
      </c>
      <c r="X99" s="437">
        <f>W99*(1+EIA_AEO_OilForecast_2026!X$16)</f>
        <v>6.0041074311978564</v>
      </c>
      <c r="Y99" s="437">
        <f>X99*(1+EIA_AEO_OilForecast_2026!Y$16)</f>
        <v>6.095131168026751</v>
      </c>
      <c r="Z99" s="437">
        <f>Y99*(1+EIA_AEO_OilForecast_2026!Z$16)</f>
        <v>6.1931590710462805</v>
      </c>
      <c r="AA99" s="437">
        <f>Z99*(1+EIA_AEO_OilForecast_2026!AA$16)</f>
        <v>6.2697986899153353</v>
      </c>
      <c r="AB99" s="437">
        <f>AA99*(1+EIA_AEO_OilForecast_2026!AB$16)</f>
        <v>6.3904309057639175</v>
      </c>
    </row>
    <row r="100" spans="1:28">
      <c r="A100" s="437" t="s">
        <v>602</v>
      </c>
      <c r="B100" s="437">
        <v>4.47</v>
      </c>
      <c r="C100" s="437">
        <v>4.47</v>
      </c>
      <c r="D100" s="437">
        <f>C100*(1+EIA_AEO_OilForecast_2026!D$16)</f>
        <v>3.4229057730288366</v>
      </c>
      <c r="E100" s="437">
        <f>D100*(1+EIA_AEO_OilForecast_2026!E$16)</f>
        <v>3.8950064466289165</v>
      </c>
      <c r="F100" s="437">
        <f>E100*(1+EIA_AEO_OilForecast_2026!F$16)</f>
        <v>4.1739211091397541</v>
      </c>
      <c r="G100" s="437">
        <f>F100*(1+EIA_AEO_OilForecast_2026!G$16)</f>
        <v>4.3520177490321545</v>
      </c>
      <c r="H100" s="437">
        <f>G100*(1+EIA_AEO_OilForecast_2026!H$16)</f>
        <v>4.4679401004816688</v>
      </c>
      <c r="I100" s="437">
        <f>H100*(1+EIA_AEO_OilForecast_2026!I$16)</f>
        <v>4.4117224497272778</v>
      </c>
      <c r="J100" s="437">
        <f>I100*(1+EIA_AEO_OilForecast_2026!J$16)</f>
        <v>4.4580730706357956</v>
      </c>
      <c r="K100" s="437">
        <f>J100*(1+EIA_AEO_OilForecast_2026!K$16)</f>
        <v>4.5531729543574802</v>
      </c>
      <c r="L100" s="437">
        <f>K100*(1+EIA_AEO_OilForecast_2026!L$16)</f>
        <v>4.6412540025209985</v>
      </c>
      <c r="M100" s="437">
        <f>L100*(1+EIA_AEO_OilForecast_2026!M$16)</f>
        <v>4.6806931672180347</v>
      </c>
      <c r="N100" s="437">
        <f>M100*(1+EIA_AEO_OilForecast_2026!N$16)</f>
        <v>4.7446555790819875</v>
      </c>
      <c r="O100" s="437">
        <f>N100*(1+EIA_AEO_OilForecast_2026!O$16)</f>
        <v>4.812536822502449</v>
      </c>
      <c r="P100" s="437">
        <f>O100*(1+EIA_AEO_OilForecast_2026!P$16)</f>
        <v>4.8706389293314185</v>
      </c>
      <c r="Q100" s="437">
        <f>P100*(1+EIA_AEO_OilForecast_2026!Q$16)</f>
        <v>4.9020652619236857</v>
      </c>
      <c r="R100" s="437">
        <f>Q100*(1+EIA_AEO_OilForecast_2026!R$16)</f>
        <v>4.9487346588352068</v>
      </c>
      <c r="S100" s="437">
        <f>R100*(1+EIA_AEO_OilForecast_2026!S$16)</f>
        <v>5.0118496315228578</v>
      </c>
      <c r="T100" s="437">
        <f>S100*(1+EIA_AEO_OilForecast_2026!T$16)</f>
        <v>5.0374853012762353</v>
      </c>
      <c r="U100" s="437">
        <f>T100*(1+EIA_AEO_OilForecast_2026!U$16)</f>
        <v>5.0970950415778677</v>
      </c>
      <c r="V100" s="437">
        <f>U100*(1+EIA_AEO_OilForecast_2026!V$16)</f>
        <v>5.1625080008975885</v>
      </c>
      <c r="W100" s="437">
        <f>V100*(1+EIA_AEO_OilForecast_2026!W$16)</f>
        <v>5.3062182747182609</v>
      </c>
      <c r="X100" s="437">
        <f>W100*(1+EIA_AEO_OilForecast_2026!X$16)</f>
        <v>5.3892289593281948</v>
      </c>
      <c r="Y100" s="437">
        <f>X100*(1+EIA_AEO_OilForecast_2026!Y$16)</f>
        <v>5.4709309881685879</v>
      </c>
      <c r="Z100" s="437">
        <f>Y100*(1+EIA_AEO_OilForecast_2026!Z$16)</f>
        <v>5.5589198890716593</v>
      </c>
      <c r="AA100" s="437">
        <f>Z100*(1+EIA_AEO_OilForecast_2026!AA$16)</f>
        <v>5.6277108722734006</v>
      </c>
      <c r="AB100" s="437">
        <f>AA100*(1+EIA_AEO_OilForecast_2026!AB$16)</f>
        <v>5.7359891864989345</v>
      </c>
    </row>
    <row r="101" spans="1:28">
      <c r="A101" s="437" t="s">
        <v>603</v>
      </c>
      <c r="B101" s="437">
        <v>5.26</v>
      </c>
      <c r="C101" s="437">
        <v>5.26</v>
      </c>
      <c r="D101" s="437">
        <f>C101*(1+EIA_AEO_OilForecast_2026!D$16)</f>
        <v>4.0278488514835971</v>
      </c>
      <c r="E101" s="437">
        <f>D101*(1+EIA_AEO_OilForecast_2026!E$16)</f>
        <v>4.5833856620286575</v>
      </c>
      <c r="F101" s="437">
        <f>E101*(1+EIA_AEO_OilForecast_2026!F$16)</f>
        <v>4.9115939673546087</v>
      </c>
      <c r="G101" s="437">
        <f>F101*(1+EIA_AEO_OilForecast_2026!G$16)</f>
        <v>5.1211662997559566</v>
      </c>
      <c r="H101" s="437">
        <f>G101*(1+EIA_AEO_OilForecast_2026!H$16)</f>
        <v>5.2575760466518053</v>
      </c>
      <c r="I101" s="437">
        <f>H101*(1+EIA_AEO_OilForecast_2026!I$16)</f>
        <v>5.1914228379341107</v>
      </c>
      <c r="J101" s="437">
        <f>I101*(1+EIA_AEO_OilForecast_2026!J$16)</f>
        <v>5.2459651793163937</v>
      </c>
      <c r="K101" s="437">
        <f>J101*(1+EIA_AEO_OilForecast_2026!K$16)</f>
        <v>5.3578724250381082</v>
      </c>
      <c r="L101" s="437">
        <f>K101*(1+EIA_AEO_OilForecast_2026!L$16)</f>
        <v>5.4615203698569239</v>
      </c>
      <c r="M101" s="437">
        <f>L101*(1+EIA_AEO_OilForecast_2026!M$16)</f>
        <v>5.507929767240908</v>
      </c>
      <c r="N101" s="437">
        <f>M101*(1+EIA_AEO_OilForecast_2026!N$16)</f>
        <v>5.5831964979801452</v>
      </c>
      <c r="O101" s="437">
        <f>N101*(1+EIA_AEO_OilForecast_2026!O$16)</f>
        <v>5.6630746501930371</v>
      </c>
      <c r="P101" s="437">
        <f>O101*(1+EIA_AEO_OilForecast_2026!P$16)</f>
        <v>5.7314453620320487</v>
      </c>
      <c r="Q101" s="437">
        <f>P101*(1+EIA_AEO_OilForecast_2026!Q$16)</f>
        <v>5.7684257891987878</v>
      </c>
      <c r="R101" s="437">
        <f>Q101*(1+EIA_AEO_OilForecast_2026!R$16)</f>
        <v>5.8233432450723006</v>
      </c>
      <c r="S101" s="437">
        <f>R101*(1+EIA_AEO_OilForecast_2026!S$16)</f>
        <v>5.8976127655056434</v>
      </c>
      <c r="T101" s="437">
        <f>S101*(1+EIA_AEO_OilForecast_2026!T$16)</f>
        <v>5.9277791240968662</v>
      </c>
      <c r="U101" s="437">
        <f>T101*(1+EIA_AEO_OilForecast_2026!U$16)</f>
        <v>5.9979239191721652</v>
      </c>
      <c r="V101" s="437">
        <f>U101*(1+EIA_AEO_OilForecast_2026!V$16)</f>
        <v>6.074897558103201</v>
      </c>
      <c r="W101" s="437">
        <f>V101*(1+EIA_AEO_OilForecast_2026!W$16)</f>
        <v>6.2440062919503454</v>
      </c>
      <c r="X101" s="437">
        <f>W101*(1+EIA_AEO_OilForecast_2026!X$16)</f>
        <v>6.3416877686949205</v>
      </c>
      <c r="Y101" s="437">
        <f>X101*(1+EIA_AEO_OilForecast_2026!Y$16)</f>
        <v>6.4378293059880898</v>
      </c>
      <c r="Z101" s="437">
        <f>Y101*(1+EIA_AEO_OilForecast_2026!Z$16)</f>
        <v>6.5413688180127334</v>
      </c>
      <c r="AA101" s="437">
        <f>Z101*(1+EIA_AEO_OilForecast_2026!AA$16)</f>
        <v>6.6223174917579595</v>
      </c>
      <c r="AB101" s="437">
        <f>AA101*(1+EIA_AEO_OilForecast_2026!AB$16)</f>
        <v>6.7497322418309595</v>
      </c>
    </row>
    <row r="102" spans="1:28">
      <c r="A102" s="437" t="s">
        <v>605</v>
      </c>
      <c r="B102" s="437">
        <v>4.1100000000000003</v>
      </c>
      <c r="C102" s="437">
        <v>4.1100000000000003</v>
      </c>
      <c r="D102" s="437">
        <f>C102*(1+EIA_AEO_OilForecast_2026!D$16)</f>
        <v>3.1472355094291991</v>
      </c>
      <c r="E102" s="437">
        <f>D102*(1+EIA_AEO_OilForecast_2026!E$16)</f>
        <v>3.5813146522695409</v>
      </c>
      <c r="F102" s="437">
        <f>E102*(1+EIA_AEO_OilForecast_2026!F$16)</f>
        <v>3.8377663889405791</v>
      </c>
      <c r="G102" s="437">
        <f>F102*(1+EIA_AEO_OilForecast_2026!G$16)</f>
        <v>4.0015196752845981</v>
      </c>
      <c r="H102" s="437">
        <f>G102*(1+EIA_AEO_OilForecast_2026!H$16)</f>
        <v>4.108105998429453</v>
      </c>
      <c r="I102" s="437">
        <f>H102*(1+EIA_AEO_OilForecast_2026!I$16)</f>
        <v>4.0564159437089726</v>
      </c>
      <c r="J102" s="437">
        <f>I102*(1+EIA_AEO_OilForecast_2026!J$16)</f>
        <v>4.0990336287053957</v>
      </c>
      <c r="K102" s="437">
        <f>J102*(1+EIA_AEO_OilForecast_2026!K$16)</f>
        <v>4.1864744613890927</v>
      </c>
      <c r="L102" s="437">
        <f>K102*(1+EIA_AEO_OilForecast_2026!L$16)</f>
        <v>4.2674617338615892</v>
      </c>
      <c r="M102" s="437">
        <f>L102*(1+EIA_AEO_OilForecast_2026!M$16)</f>
        <v>4.303724589992421</v>
      </c>
      <c r="N102" s="437">
        <f>M102*(1+EIA_AEO_OilForecast_2026!N$16)</f>
        <v>4.3625356666726995</v>
      </c>
      <c r="O102" s="437">
        <f>N102*(1+EIA_AEO_OilForecast_2026!O$16)</f>
        <v>4.4249499643143322</v>
      </c>
      <c r="P102" s="437">
        <f>O102*(1+EIA_AEO_OilForecast_2026!P$16)</f>
        <v>4.4783727068349286</v>
      </c>
      <c r="Q102" s="437">
        <f>P102*(1+EIA_AEO_OilForecast_2026!Q$16)</f>
        <v>4.507268059621107</v>
      </c>
      <c r="R102" s="437">
        <f>Q102*(1+EIA_AEO_OilForecast_2026!R$16)</f>
        <v>4.5501788473853919</v>
      </c>
      <c r="S102" s="437">
        <f>R102*(1+EIA_AEO_OilForecast_2026!S$16)</f>
        <v>4.6082107350243726</v>
      </c>
      <c r="T102" s="437">
        <f>S102*(1+EIA_AEO_OilForecast_2026!T$16)</f>
        <v>4.6317817870794915</v>
      </c>
      <c r="U102" s="437">
        <f>T102*(1+EIA_AEO_OilForecast_2026!U$16)</f>
        <v>4.6865907429273008</v>
      </c>
      <c r="V102" s="437">
        <f>U102*(1+EIA_AEO_OilForecast_2026!V$16)</f>
        <v>4.7467355444494599</v>
      </c>
      <c r="W102" s="437">
        <f>V102*(1+EIA_AEO_OilForecast_2026!W$16)</f>
        <v>4.8788718364859172</v>
      </c>
      <c r="X102" s="437">
        <f>W102*(1+EIA_AEO_OilForecast_2026!X$16)</f>
        <v>4.9551970968319639</v>
      </c>
      <c r="Y102" s="437">
        <f>X102*(1+EIA_AEO_OilForecast_2026!Y$16)</f>
        <v>5.0303190965040034</v>
      </c>
      <c r="Z102" s="437">
        <f>Y102*(1+EIA_AEO_OilForecast_2026!Z$16)</f>
        <v>5.1112216429719286</v>
      </c>
      <c r="AA102" s="437">
        <f>Z102*(1+EIA_AEO_OilForecast_2026!AA$16)</f>
        <v>5.1744724127614496</v>
      </c>
      <c r="AB102" s="437">
        <f>AA102*(1+EIA_AEO_OilForecast_2026!AB$16)</f>
        <v>5.274030325841303</v>
      </c>
    </row>
    <row r="103" spans="1:28">
      <c r="A103" s="437" t="s">
        <v>607</v>
      </c>
      <c r="B103" s="437">
        <v>3.72</v>
      </c>
      <c r="C103" s="437">
        <v>3.72</v>
      </c>
      <c r="D103" s="437">
        <f>C103*(1+EIA_AEO_OilForecast_2026!D$16)</f>
        <v>2.8485927238629247</v>
      </c>
      <c r="E103" s="437">
        <f>D103*(1+EIA_AEO_OilForecast_2026!E$16)</f>
        <v>3.2414818750468837</v>
      </c>
      <c r="F103" s="437">
        <f>E103*(1+EIA_AEO_OilForecast_2026!F$16)</f>
        <v>3.4735987753914732</v>
      </c>
      <c r="G103" s="437">
        <f>F103*(1+EIA_AEO_OilForecast_2026!G$16)</f>
        <v>3.6218134287247459</v>
      </c>
      <c r="H103" s="437">
        <f>G103*(1+EIA_AEO_OilForecast_2026!H$16)</f>
        <v>3.7182857212062208</v>
      </c>
      <c r="I103" s="437">
        <f>H103*(1+EIA_AEO_OilForecast_2026!I$16)</f>
        <v>3.6715005621891437</v>
      </c>
      <c r="J103" s="437">
        <f>I103*(1+EIA_AEO_OilForecast_2026!J$16)</f>
        <v>3.7100742332807961</v>
      </c>
      <c r="K103" s="437">
        <f>J103*(1+EIA_AEO_OilForecast_2026!K$16)</f>
        <v>3.7892177606733393</v>
      </c>
      <c r="L103" s="437">
        <f>K103*(1+EIA_AEO_OilForecast_2026!L$16)</f>
        <v>3.8625201094805628</v>
      </c>
      <c r="M103" s="437">
        <f>L103*(1+EIA_AEO_OilForecast_2026!M$16)</f>
        <v>3.8953419646646732</v>
      </c>
      <c r="N103" s="437">
        <f>M103*(1+EIA_AEO_OilForecast_2026!N$16)</f>
        <v>3.9485724282293049</v>
      </c>
      <c r="O103" s="437">
        <f>N103*(1+EIA_AEO_OilForecast_2026!O$16)</f>
        <v>4.0050642012772055</v>
      </c>
      <c r="P103" s="437">
        <f>O103*(1+EIA_AEO_OilForecast_2026!P$16)</f>
        <v>4.0534176324637308</v>
      </c>
      <c r="Q103" s="437">
        <f>P103*(1+EIA_AEO_OilForecast_2026!Q$16)</f>
        <v>4.0795710904599796</v>
      </c>
      <c r="R103" s="437">
        <f>Q103*(1+EIA_AEO_OilForecast_2026!R$16)</f>
        <v>4.118410051648091</v>
      </c>
      <c r="S103" s="437">
        <f>R103*(1+EIA_AEO_OilForecast_2026!S$16)</f>
        <v>4.1709352638176798</v>
      </c>
      <c r="T103" s="437">
        <f>S103*(1+EIA_AEO_OilForecast_2026!T$16)</f>
        <v>4.1922696466996854</v>
      </c>
      <c r="U103" s="437">
        <f>T103*(1+EIA_AEO_OilForecast_2026!U$16)</f>
        <v>4.2418777527225204</v>
      </c>
      <c r="V103" s="437">
        <f>U103*(1+EIA_AEO_OilForecast_2026!V$16)</f>
        <v>4.2963153832973209</v>
      </c>
      <c r="W103" s="437">
        <f>V103*(1+EIA_AEO_OilForecast_2026!W$16)</f>
        <v>4.415913195067545</v>
      </c>
      <c r="X103" s="437">
        <f>W103*(1+EIA_AEO_OilForecast_2026!X$16)</f>
        <v>4.4849959124610468</v>
      </c>
      <c r="Y103" s="437">
        <f>X103*(1+EIA_AEO_OilForecast_2026!Y$16)</f>
        <v>4.5529895472007027</v>
      </c>
      <c r="Z103" s="437">
        <f>Y103*(1+EIA_AEO_OilForecast_2026!Z$16)</f>
        <v>4.6262152096972189</v>
      </c>
      <c r="AA103" s="437">
        <f>Z103*(1+EIA_AEO_OilForecast_2026!AA$16)</f>
        <v>4.6834640816235007</v>
      </c>
      <c r="AB103" s="437">
        <f>AA103*(1+EIA_AEO_OilForecast_2026!AB$16)</f>
        <v>4.7735748934622002</v>
      </c>
    </row>
    <row r="104" spans="1:28">
      <c r="A104" s="437" t="s">
        <v>608</v>
      </c>
      <c r="B104" s="437">
        <v>4.21</v>
      </c>
      <c r="C104" s="437">
        <v>4.21</v>
      </c>
      <c r="D104" s="437">
        <f>C104*(1+EIA_AEO_OilForecast_2026!D$16)</f>
        <v>3.2238105826513204</v>
      </c>
      <c r="E104" s="437">
        <f>D104*(1+EIA_AEO_OilForecast_2026!E$16)</f>
        <v>3.6684512618138116</v>
      </c>
      <c r="F104" s="437">
        <f>E104*(1+EIA_AEO_OilForecast_2026!F$16)</f>
        <v>3.9311427001070163</v>
      </c>
      <c r="G104" s="437">
        <f>F104*(1+EIA_AEO_OilForecast_2026!G$16)</f>
        <v>4.0988802513255855</v>
      </c>
      <c r="H104" s="437">
        <f>G104*(1+EIA_AEO_OilForecast_2026!H$16)</f>
        <v>4.2080599156661789</v>
      </c>
      <c r="I104" s="437">
        <f>H104*(1+EIA_AEO_OilForecast_2026!I$16)</f>
        <v>4.155112195380724</v>
      </c>
      <c r="J104" s="437">
        <f>I104*(1+EIA_AEO_OilForecast_2026!J$16)</f>
        <v>4.1987668070193953</v>
      </c>
      <c r="K104" s="437">
        <f>J104*(1+EIA_AEO_OilForecast_2026!K$16)</f>
        <v>4.2883351538803112</v>
      </c>
      <c r="L104" s="437">
        <f>K104*(1+EIA_AEO_OilForecast_2026!L$16)</f>
        <v>4.3712929196003136</v>
      </c>
      <c r="M104" s="437">
        <f>L104*(1+EIA_AEO_OilForecast_2026!M$16)</f>
        <v>4.4084380836662023</v>
      </c>
      <c r="N104" s="437">
        <f>M104*(1+EIA_AEO_OilForecast_2026!N$16)</f>
        <v>4.4686800867863905</v>
      </c>
      <c r="O104" s="437">
        <f>N104*(1+EIA_AEO_OilForecast_2026!O$16)</f>
        <v>4.5326129804776976</v>
      </c>
      <c r="P104" s="437">
        <f>O104*(1+EIA_AEO_OilForecast_2026!P$16)</f>
        <v>4.5873355464172869</v>
      </c>
      <c r="Q104" s="437">
        <f>P104*(1+EIA_AEO_OilForecast_2026!Q$16)</f>
        <v>4.6169339491496011</v>
      </c>
      <c r="R104" s="437">
        <f>Q104*(1+EIA_AEO_OilForecast_2026!R$16)</f>
        <v>4.6608887950103401</v>
      </c>
      <c r="S104" s="437">
        <f>R104*(1+EIA_AEO_OilForecast_2026!S$16)</f>
        <v>4.7203326507183965</v>
      </c>
      <c r="T104" s="437">
        <f>S104*(1+EIA_AEO_OilForecast_2026!T$16)</f>
        <v>4.744477207689699</v>
      </c>
      <c r="U104" s="437">
        <f>T104*(1+EIA_AEO_OilForecast_2026!U$16)</f>
        <v>4.8006197147746814</v>
      </c>
      <c r="V104" s="437">
        <f>U104*(1+EIA_AEO_OilForecast_2026!V$16)</f>
        <v>4.8622278934628298</v>
      </c>
      <c r="W104" s="437">
        <f>V104*(1+EIA_AEO_OilForecast_2026!W$16)</f>
        <v>4.997579180439347</v>
      </c>
      <c r="X104" s="437">
        <f>W104*(1+EIA_AEO_OilForecast_2026!X$16)</f>
        <v>5.0757615030809182</v>
      </c>
      <c r="Y104" s="437">
        <f>X104*(1+EIA_AEO_OilForecast_2026!Y$16)</f>
        <v>5.1527112886330562</v>
      </c>
      <c r="Z104" s="437">
        <f>Y104*(1+EIA_AEO_OilForecast_2026!Z$16)</f>
        <v>5.2355822668885219</v>
      </c>
      <c r="AA104" s="437">
        <f>Z104*(1+EIA_AEO_OilForecast_2026!AA$16)</f>
        <v>5.3003719848481037</v>
      </c>
      <c r="AB104" s="437">
        <f>AA104*(1+EIA_AEO_OilForecast_2026!AB$16)</f>
        <v>5.4023522315795356</v>
      </c>
    </row>
    <row r="105" spans="1:28">
      <c r="A105" s="437" t="s">
        <v>610</v>
      </c>
      <c r="B105" s="437">
        <v>5.12</v>
      </c>
      <c r="C105" s="437">
        <v>5.12</v>
      </c>
      <c r="D105" s="437">
        <f>C105*(1+EIA_AEO_OilForecast_2026!D$16)</f>
        <v>3.9206437489726271</v>
      </c>
      <c r="E105" s="437">
        <f>D105*(1+EIA_AEO_OilForecast_2026!E$16)</f>
        <v>4.4613944086666786</v>
      </c>
      <c r="F105" s="437">
        <f>E105*(1+EIA_AEO_OilForecast_2026!F$16)</f>
        <v>4.7808671317215969</v>
      </c>
      <c r="G105" s="437">
        <f>F105*(1+EIA_AEO_OilForecast_2026!G$16)</f>
        <v>4.984861493298574</v>
      </c>
      <c r="H105" s="437">
        <f>G105*(1+EIA_AEO_OilForecast_2026!H$16)</f>
        <v>5.1176405625203891</v>
      </c>
      <c r="I105" s="437">
        <f>H105*(1+EIA_AEO_OilForecast_2026!I$16)</f>
        <v>5.0532480855936592</v>
      </c>
      <c r="J105" s="437">
        <f>I105*(1+EIA_AEO_OilForecast_2026!J$16)</f>
        <v>5.1063387296767937</v>
      </c>
      <c r="K105" s="437">
        <f>J105*(1+EIA_AEO_OilForecast_2026!K$16)</f>
        <v>5.2152674555504017</v>
      </c>
      <c r="L105" s="437">
        <f>K105*(1+EIA_AEO_OilForecast_2026!L$16)</f>
        <v>5.3161567098227094</v>
      </c>
      <c r="M105" s="437">
        <f>L105*(1+EIA_AEO_OilForecast_2026!M$16)</f>
        <v>5.3613308760976137</v>
      </c>
      <c r="N105" s="437">
        <f>M105*(1+EIA_AEO_OilForecast_2026!N$16)</f>
        <v>5.4345943098209775</v>
      </c>
      <c r="O105" s="437">
        <f>N105*(1+EIA_AEO_OilForecast_2026!O$16)</f>
        <v>5.5123464275643252</v>
      </c>
      <c r="P105" s="437">
        <f>O105*(1+EIA_AEO_OilForecast_2026!P$16)</f>
        <v>5.5788973866167471</v>
      </c>
      <c r="Q105" s="437">
        <f>P105*(1+EIA_AEO_OilForecast_2026!Q$16)</f>
        <v>5.6148935438588961</v>
      </c>
      <c r="R105" s="437">
        <f>Q105*(1+EIA_AEO_OilForecast_2026!R$16)</f>
        <v>5.6683493183973725</v>
      </c>
      <c r="S105" s="437">
        <f>R105*(1+EIA_AEO_OilForecast_2026!S$16)</f>
        <v>5.7406420835340102</v>
      </c>
      <c r="T105" s="437">
        <f>S105*(1+EIA_AEO_OilForecast_2026!T$16)</f>
        <v>5.7700055352425776</v>
      </c>
      <c r="U105" s="437">
        <f>T105*(1+EIA_AEO_OilForecast_2026!U$16)</f>
        <v>5.8382833585858345</v>
      </c>
      <c r="V105" s="437">
        <f>U105*(1+EIA_AEO_OilForecast_2026!V$16)</f>
        <v>5.9132082694844854</v>
      </c>
      <c r="W105" s="437">
        <f>V105*(1+EIA_AEO_OilForecast_2026!W$16)</f>
        <v>6.0778160104155461</v>
      </c>
      <c r="X105" s="437">
        <f>W105*(1+EIA_AEO_OilForecast_2026!X$16)</f>
        <v>6.1728975999463875</v>
      </c>
      <c r="Y105" s="437">
        <f>X105*(1+EIA_AEO_OilForecast_2026!Y$16)</f>
        <v>6.2664802370074195</v>
      </c>
      <c r="Z105" s="437">
        <f>Y105*(1+EIA_AEO_OilForecast_2026!Z$16)</f>
        <v>6.3672639445295065</v>
      </c>
      <c r="AA105" s="437">
        <f>Z105*(1+EIA_AEO_OilForecast_2026!AA$16)</f>
        <v>6.4460580908366465</v>
      </c>
      <c r="AB105" s="437">
        <f>AA105*(1+EIA_AEO_OilForecast_2026!AB$16)</f>
        <v>6.5700815737974372</v>
      </c>
    </row>
    <row r="106" spans="1:28">
      <c r="A106" s="437" t="s">
        <v>611</v>
      </c>
      <c r="B106" s="437">
        <v>4.43</v>
      </c>
      <c r="C106" s="437">
        <v>4.43</v>
      </c>
      <c r="D106" s="437">
        <f>C106*(1+EIA_AEO_OilForecast_2026!D$16)</f>
        <v>3.392275743739988</v>
      </c>
      <c r="E106" s="437">
        <f>D106*(1+EIA_AEO_OilForecast_2026!E$16)</f>
        <v>3.8601518028112083</v>
      </c>
      <c r="F106" s="437">
        <f>E106*(1+EIA_AEO_OilForecast_2026!F$16)</f>
        <v>4.1365705846731791</v>
      </c>
      <c r="G106" s="437">
        <f>F106*(1+EIA_AEO_OilForecast_2026!G$16)</f>
        <v>4.3130735186157594</v>
      </c>
      <c r="H106" s="437">
        <f>G106*(1+EIA_AEO_OilForecast_2026!H$16)</f>
        <v>4.4279585335869784</v>
      </c>
      <c r="I106" s="437">
        <f>H106*(1+EIA_AEO_OilForecast_2026!I$16)</f>
        <v>4.3722439490585776</v>
      </c>
      <c r="J106" s="437">
        <f>I106*(1+EIA_AEO_OilForecast_2026!J$16)</f>
        <v>4.4181797993101961</v>
      </c>
      <c r="K106" s="437">
        <f>J106*(1+EIA_AEO_OilForecast_2026!K$16)</f>
        <v>4.5124286773609938</v>
      </c>
      <c r="L106" s="437">
        <f>K106*(1+EIA_AEO_OilForecast_2026!L$16)</f>
        <v>4.5997215282255102</v>
      </c>
      <c r="M106" s="437">
        <f>L106*(1+EIA_AEO_OilForecast_2026!M$16)</f>
        <v>4.6388077697485235</v>
      </c>
      <c r="N106" s="437">
        <f>M106*(1+EIA_AEO_OilForecast_2026!N$16)</f>
        <v>4.7021978110365126</v>
      </c>
      <c r="O106" s="437">
        <f>N106*(1+EIA_AEO_OilForecast_2026!O$16)</f>
        <v>4.7694716160371042</v>
      </c>
      <c r="P106" s="437">
        <f>O106*(1+EIA_AEO_OilForecast_2026!P$16)</f>
        <v>4.827053793498477</v>
      </c>
      <c r="Q106" s="437">
        <f>P106*(1+EIA_AEO_OilForecast_2026!Q$16)</f>
        <v>4.8581989061122899</v>
      </c>
      <c r="R106" s="437">
        <f>Q106*(1+EIA_AEO_OilForecast_2026!R$16)</f>
        <v>4.9044506797852296</v>
      </c>
      <c r="S106" s="437">
        <f>R106*(1+EIA_AEO_OilForecast_2026!S$16)</f>
        <v>4.9670008652452502</v>
      </c>
      <c r="T106" s="437">
        <f>S106*(1+EIA_AEO_OilForecast_2026!T$16)</f>
        <v>4.9924071330321551</v>
      </c>
      <c r="U106" s="437">
        <f>T106*(1+EIA_AEO_OilForecast_2026!U$16)</f>
        <v>5.0514834528389185</v>
      </c>
      <c r="V106" s="437">
        <f>U106*(1+EIA_AEO_OilForecast_2026!V$16)</f>
        <v>5.1163110612922429</v>
      </c>
      <c r="W106" s="437">
        <f>V106*(1+EIA_AEO_OilForecast_2026!W$16)</f>
        <v>5.2587353371368915</v>
      </c>
      <c r="X106" s="437">
        <f>W106*(1+EIA_AEO_OilForecast_2026!X$16)</f>
        <v>5.3410031968286154</v>
      </c>
      <c r="Y106" s="437">
        <f>X106*(1+EIA_AEO_OilForecast_2026!Y$16)</f>
        <v>5.4219741113169695</v>
      </c>
      <c r="Z106" s="437">
        <f>Y106*(1+EIA_AEO_OilForecast_2026!Z$16)</f>
        <v>5.5091756395050249</v>
      </c>
      <c r="AA106" s="437">
        <f>Z106*(1+EIA_AEO_OilForecast_2026!AA$16)</f>
        <v>5.5773510434387417</v>
      </c>
      <c r="AB106" s="437">
        <f>AA106*(1+EIA_AEO_OilForecast_2026!AB$16)</f>
        <v>5.6846604242036447</v>
      </c>
    </row>
    <row r="107" spans="1:28">
      <c r="A107" s="437" t="s">
        <v>612</v>
      </c>
      <c r="B107" s="437">
        <v>2.85</v>
      </c>
      <c r="C107" s="437">
        <v>2.85</v>
      </c>
      <c r="D107" s="437">
        <f>C107*(1+EIA_AEO_OilForecast_2026!D$16)</f>
        <v>2.1823895868304666</v>
      </c>
      <c r="E107" s="437">
        <f>D107*(1+EIA_AEO_OilForecast_2026!E$16)</f>
        <v>2.4833933720117258</v>
      </c>
      <c r="F107" s="437">
        <f>E107*(1+EIA_AEO_OilForecast_2026!F$16)</f>
        <v>2.6612248682434676</v>
      </c>
      <c r="G107" s="437">
        <f>F107*(1+EIA_AEO_OilForecast_2026!G$16)</f>
        <v>2.7747764171681522</v>
      </c>
      <c r="H107" s="437">
        <f>G107*(1+EIA_AEO_OilForecast_2026!H$16)</f>
        <v>2.8486866412467013</v>
      </c>
      <c r="I107" s="437">
        <f>H107*(1+EIA_AEO_OilForecast_2026!I$16)</f>
        <v>2.8128431726449086</v>
      </c>
      <c r="J107" s="437">
        <f>I107*(1+EIA_AEO_OilForecast_2026!J$16)</f>
        <v>2.8423955819489972</v>
      </c>
      <c r="K107" s="437">
        <f>J107*(1+EIA_AEO_OilForecast_2026!K$16)</f>
        <v>2.9030297359997359</v>
      </c>
      <c r="L107" s="437">
        <f>K107*(1+EIA_AEO_OilForecast_2026!L$16)</f>
        <v>2.9591887935536572</v>
      </c>
      <c r="M107" s="437">
        <f>L107*(1+EIA_AEO_OilForecast_2026!M$16)</f>
        <v>2.9843345697027739</v>
      </c>
      <c r="N107" s="437">
        <f>M107*(1+EIA_AEO_OilForecast_2026!N$16)</f>
        <v>3.0251159732401933</v>
      </c>
      <c r="O107" s="437">
        <f>N107*(1+EIA_AEO_OilForecast_2026!O$16)</f>
        <v>3.0683959606559239</v>
      </c>
      <c r="P107" s="437">
        <f>O107*(1+EIA_AEO_OilForecast_2026!P$16)</f>
        <v>3.1054409280972135</v>
      </c>
      <c r="Q107" s="437">
        <f>P107*(1+EIA_AEO_OilForecast_2026!Q$16)</f>
        <v>3.1254778515620818</v>
      </c>
      <c r="R107" s="437">
        <f>Q107*(1+EIA_AEO_OilForecast_2026!R$16)</f>
        <v>3.155233507311038</v>
      </c>
      <c r="S107" s="437">
        <f>R107*(1+EIA_AEO_OilForecast_2026!S$16)</f>
        <v>3.1954745972796745</v>
      </c>
      <c r="T107" s="437">
        <f>S107*(1+EIA_AEO_OilForecast_2026!T$16)</f>
        <v>3.2118194873908887</v>
      </c>
      <c r="U107" s="437">
        <f>T107*(1+EIA_AEO_OilForecast_2026!U$16)</f>
        <v>3.2498256976503188</v>
      </c>
      <c r="V107" s="437">
        <f>U107*(1+EIA_AEO_OilForecast_2026!V$16)</f>
        <v>3.2915319468810131</v>
      </c>
      <c r="W107" s="437">
        <f>V107*(1+EIA_AEO_OilForecast_2026!W$16)</f>
        <v>3.3831593026727171</v>
      </c>
      <c r="X107" s="437">
        <f>W107*(1+EIA_AEO_OilForecast_2026!X$16)</f>
        <v>3.4360855780951582</v>
      </c>
      <c r="Y107" s="437">
        <f>X107*(1+EIA_AEO_OilForecast_2026!Y$16)</f>
        <v>3.4881774756779591</v>
      </c>
      <c r="Z107" s="437">
        <f>Y107*(1+EIA_AEO_OilForecast_2026!Z$16)</f>
        <v>3.5442777816228705</v>
      </c>
      <c r="AA107" s="437">
        <f>Z107*(1+EIA_AEO_OilForecast_2026!AA$16)</f>
        <v>3.5881378044696186</v>
      </c>
      <c r="AB107" s="437">
        <f>AA107*(1+EIA_AEO_OilForecast_2026!AB$16)</f>
        <v>3.6571743135395902</v>
      </c>
    </row>
    <row r="108" spans="1:28">
      <c r="A108" s="437" t="s">
        <v>615</v>
      </c>
      <c r="B108" s="437">
        <v>3.13</v>
      </c>
      <c r="C108" s="437">
        <v>3.13</v>
      </c>
      <c r="D108" s="437">
        <f>C108*(1+EIA_AEO_OilForecast_2026!D$16)</f>
        <v>2.3967997918524069</v>
      </c>
      <c r="E108" s="437">
        <f>D108*(1+EIA_AEO_OilForecast_2026!E$16)</f>
        <v>2.7273758787356841</v>
      </c>
      <c r="F108" s="437">
        <f>E108*(1+EIA_AEO_OilForecast_2026!F$16)</f>
        <v>2.9226785395094916</v>
      </c>
      <c r="G108" s="437">
        <f>F108*(1+EIA_AEO_OilForecast_2026!G$16)</f>
        <v>3.0473860300829174</v>
      </c>
      <c r="H108" s="437">
        <f>G108*(1+EIA_AEO_OilForecast_2026!H$16)</f>
        <v>3.1285576095095347</v>
      </c>
      <c r="I108" s="437">
        <f>H108*(1+EIA_AEO_OilForecast_2026!I$16)</f>
        <v>3.0891926773258112</v>
      </c>
      <c r="J108" s="437">
        <f>I108*(1+EIA_AEO_OilForecast_2026!J$16)</f>
        <v>3.1216484812281964</v>
      </c>
      <c r="K108" s="437">
        <f>J108*(1+EIA_AEO_OilForecast_2026!K$16)</f>
        <v>3.188239674975148</v>
      </c>
      <c r="L108" s="437">
        <f>K108*(1+EIA_AEO_OilForecast_2026!L$16)</f>
        <v>3.2499161136220858</v>
      </c>
      <c r="M108" s="437">
        <f>L108*(1+EIA_AEO_OilForecast_2026!M$16)</f>
        <v>3.2775323519893615</v>
      </c>
      <c r="N108" s="437">
        <f>M108*(1+EIA_AEO_OilForecast_2026!N$16)</f>
        <v>3.3223203495585274</v>
      </c>
      <c r="O108" s="437">
        <f>N108*(1+EIA_AEO_OilForecast_2026!O$16)</f>
        <v>3.3698524059133472</v>
      </c>
      <c r="P108" s="437">
        <f>O108*(1+EIA_AEO_OilForecast_2026!P$16)</f>
        <v>3.4105368789278159</v>
      </c>
      <c r="Q108" s="437">
        <f>P108*(1+EIA_AEO_OilForecast_2026!Q$16)</f>
        <v>3.4325423422418639</v>
      </c>
      <c r="R108" s="437">
        <f>Q108*(1+EIA_AEO_OilForecast_2026!R$16)</f>
        <v>3.4652213606608933</v>
      </c>
      <c r="S108" s="437">
        <f>R108*(1+EIA_AEO_OilForecast_2026!S$16)</f>
        <v>3.5094159612229396</v>
      </c>
      <c r="T108" s="437">
        <f>S108*(1+EIA_AEO_OilForecast_2026!T$16)</f>
        <v>3.5273666650994659</v>
      </c>
      <c r="U108" s="437">
        <f>T108*(1+EIA_AEO_OilForecast_2026!U$16)</f>
        <v>3.5691068188229802</v>
      </c>
      <c r="V108" s="437">
        <f>U108*(1+EIA_AEO_OilForecast_2026!V$16)</f>
        <v>3.6149105241184443</v>
      </c>
      <c r="W108" s="437">
        <f>V108*(1+EIA_AEO_OilForecast_2026!W$16)</f>
        <v>3.7155398657423158</v>
      </c>
      <c r="X108" s="437">
        <f>W108*(1+EIA_AEO_OilForecast_2026!X$16)</f>
        <v>3.7736659155922245</v>
      </c>
      <c r="Y108" s="437">
        <f>X108*(1+EIA_AEO_OilForecast_2026!Y$16)</f>
        <v>3.8308756136393005</v>
      </c>
      <c r="Z108" s="437">
        <f>Y108*(1+EIA_AEO_OilForecast_2026!Z$16)</f>
        <v>3.8924875285893261</v>
      </c>
      <c r="AA108" s="437">
        <f>Z108*(1+EIA_AEO_OilForecast_2026!AA$16)</f>
        <v>3.9406566063122459</v>
      </c>
      <c r="AB108" s="437">
        <f>AA108*(1+EIA_AEO_OilForecast_2026!AB$16)</f>
        <v>4.0164756496066358</v>
      </c>
    </row>
    <row r="109" spans="1:28">
      <c r="A109" s="437" t="s">
        <v>616</v>
      </c>
      <c r="B109" s="437">
        <v>3.66</v>
      </c>
      <c r="C109" s="437">
        <v>3.66</v>
      </c>
      <c r="D109" s="437">
        <f>C109*(1+EIA_AEO_OilForecast_2026!D$16)</f>
        <v>2.8026476799296516</v>
      </c>
      <c r="E109" s="437">
        <f>D109*(1+EIA_AEO_OilForecast_2026!E$16)</f>
        <v>3.1891999093203212</v>
      </c>
      <c r="F109" s="437">
        <f>E109*(1+EIA_AEO_OilForecast_2026!F$16)</f>
        <v>3.4175729886916106</v>
      </c>
      <c r="G109" s="437">
        <f>F109*(1+EIA_AEO_OilForecast_2026!G$16)</f>
        <v>3.5633970831001531</v>
      </c>
      <c r="H109" s="437">
        <f>G109*(1+EIA_AEO_OilForecast_2026!H$16)</f>
        <v>3.6583133708641848</v>
      </c>
      <c r="I109" s="437">
        <f>H109*(1+EIA_AEO_OilForecast_2026!I$16)</f>
        <v>3.612282811186093</v>
      </c>
      <c r="J109" s="437">
        <f>I109*(1+EIA_AEO_OilForecast_2026!J$16)</f>
        <v>3.6502343262923964</v>
      </c>
      <c r="K109" s="437">
        <f>J109*(1+EIA_AEO_OilForecast_2026!K$16)</f>
        <v>3.728101345178608</v>
      </c>
      <c r="L109" s="437">
        <f>K109*(1+EIA_AEO_OilForecast_2026!L$16)</f>
        <v>3.8002213980373276</v>
      </c>
      <c r="M109" s="437">
        <f>L109*(1+EIA_AEO_OilForecast_2026!M$16)</f>
        <v>3.8325138684604041</v>
      </c>
      <c r="N109" s="437">
        <f>M109*(1+EIA_AEO_OilForecast_2026!N$16)</f>
        <v>3.8848857761610902</v>
      </c>
      <c r="O109" s="437">
        <f>N109*(1+EIA_AEO_OilForecast_2026!O$16)</f>
        <v>3.9404663915791862</v>
      </c>
      <c r="P109" s="437">
        <f>O109*(1+EIA_AEO_OilForecast_2026!P$16)</f>
        <v>3.9880399287143158</v>
      </c>
      <c r="Q109" s="437">
        <f>P109*(1+EIA_AEO_OilForecast_2026!Q$16)</f>
        <v>4.0137715567428831</v>
      </c>
      <c r="R109" s="437">
        <f>Q109*(1+EIA_AEO_OilForecast_2026!R$16)</f>
        <v>4.0519840830731217</v>
      </c>
      <c r="S109" s="437">
        <f>R109*(1+EIA_AEO_OilForecast_2026!S$16)</f>
        <v>4.1036621144012653</v>
      </c>
      <c r="T109" s="437">
        <f>S109*(1+EIA_AEO_OilForecast_2026!T$16)</f>
        <v>4.1246523943335616</v>
      </c>
      <c r="U109" s="437">
        <f>T109*(1+EIA_AEO_OilForecast_2026!U$16)</f>
        <v>4.1734603696140926</v>
      </c>
      <c r="V109" s="437">
        <f>U109*(1+EIA_AEO_OilForecast_2026!V$16)</f>
        <v>4.2270199738893002</v>
      </c>
      <c r="W109" s="437">
        <f>V109*(1+EIA_AEO_OilForecast_2026!W$16)</f>
        <v>4.3446887886954881</v>
      </c>
      <c r="X109" s="437">
        <f>W109*(1+EIA_AEO_OilForecast_2026!X$16)</f>
        <v>4.4126572687116754</v>
      </c>
      <c r="Y109" s="437">
        <f>X109*(1+EIA_AEO_OilForecast_2026!Y$16)</f>
        <v>4.479554231923272</v>
      </c>
      <c r="Z109" s="437">
        <f>Y109*(1+EIA_AEO_OilForecast_2026!Z$16)</f>
        <v>4.5515988353472636</v>
      </c>
      <c r="AA109" s="437">
        <f>Z109*(1+EIA_AEO_OilForecast_2026!AA$16)</f>
        <v>4.6079243383715083</v>
      </c>
      <c r="AB109" s="437">
        <f>AA109*(1+EIA_AEO_OilForecast_2026!AB$16)</f>
        <v>4.696581750019261</v>
      </c>
    </row>
    <row r="110" spans="1:28">
      <c r="A110" s="437" t="s">
        <v>617</v>
      </c>
      <c r="B110" s="437">
        <v>4.0199999999999996</v>
      </c>
      <c r="C110" s="437">
        <v>4.0199999999999996</v>
      </c>
      <c r="D110" s="437">
        <f>C110*(1+EIA_AEO_OilForecast_2026!D$16)</f>
        <v>3.0783179435292891</v>
      </c>
      <c r="E110" s="437">
        <f>D110*(1+EIA_AEO_OilForecast_2026!E$16)</f>
        <v>3.5028917036796967</v>
      </c>
      <c r="F110" s="437">
        <f>E110*(1+EIA_AEO_OilForecast_2026!F$16)</f>
        <v>3.7537277088907852</v>
      </c>
      <c r="G110" s="437">
        <f>F110*(1+EIA_AEO_OilForecast_2026!G$16)</f>
        <v>3.9138951568477087</v>
      </c>
      <c r="H110" s="437">
        <f>G110*(1+EIA_AEO_OilForecast_2026!H$16)</f>
        <v>4.0181474729163993</v>
      </c>
      <c r="I110" s="437">
        <f>H110*(1+EIA_AEO_OilForecast_2026!I$16)</f>
        <v>3.9675893172043968</v>
      </c>
      <c r="J110" s="437">
        <f>I110*(1+EIA_AEO_OilForecast_2026!J$16)</f>
        <v>4.0092737682227959</v>
      </c>
      <c r="K110" s="437">
        <f>J110*(1+EIA_AEO_OilForecast_2026!K$16)</f>
        <v>4.0947998381469954</v>
      </c>
      <c r="L110" s="437">
        <f>K110*(1+EIA_AEO_OilForecast_2026!L$16)</f>
        <v>4.1740136666967365</v>
      </c>
      <c r="M110" s="437">
        <f>L110*(1+EIA_AEO_OilForecast_2026!M$16)</f>
        <v>4.2094824456860174</v>
      </c>
      <c r="N110" s="437">
        <f>M110*(1+EIA_AEO_OilForecast_2026!N$16)</f>
        <v>4.2670056885703778</v>
      </c>
      <c r="O110" s="437">
        <f>N110*(1+EIA_AEO_OilForecast_2026!O$16)</f>
        <v>4.3280532497673034</v>
      </c>
      <c r="P110" s="437">
        <f>O110*(1+EIA_AEO_OilForecast_2026!P$16)</f>
        <v>4.3803061512108066</v>
      </c>
      <c r="Q110" s="437">
        <f>P110*(1+EIA_AEO_OilForecast_2026!Q$16)</f>
        <v>4.4085687590454627</v>
      </c>
      <c r="R110" s="437">
        <f>Q110*(1+EIA_AEO_OilForecast_2026!R$16)</f>
        <v>4.4505398945229384</v>
      </c>
      <c r="S110" s="437">
        <f>R110*(1+EIA_AEO_OilForecast_2026!S$16)</f>
        <v>4.5073010108997522</v>
      </c>
      <c r="T110" s="437">
        <f>S110*(1+EIA_AEO_OilForecast_2026!T$16)</f>
        <v>4.5303559085303071</v>
      </c>
      <c r="U110" s="437">
        <f>T110*(1+EIA_AEO_OilForecast_2026!U$16)</f>
        <v>4.5839646682646613</v>
      </c>
      <c r="V110" s="437">
        <f>U110*(1+EIA_AEO_OilForecast_2026!V$16)</f>
        <v>4.6427924303374297</v>
      </c>
      <c r="W110" s="437">
        <f>V110*(1+EIA_AEO_OilForecast_2026!W$16)</f>
        <v>4.7720352269278328</v>
      </c>
      <c r="X110" s="437">
        <f>W110*(1+EIA_AEO_OilForecast_2026!X$16)</f>
        <v>4.8466891312079072</v>
      </c>
      <c r="Y110" s="437">
        <f>X110*(1+EIA_AEO_OilForecast_2026!Y$16)</f>
        <v>4.9201661235878582</v>
      </c>
      <c r="Z110" s="437">
        <f>Y110*(1+EIA_AEO_OilForecast_2026!Z$16)</f>
        <v>4.999297081446997</v>
      </c>
      <c r="AA110" s="437">
        <f>Z110*(1+EIA_AEO_OilForecast_2026!AA$16)</f>
        <v>5.0611627978834628</v>
      </c>
      <c r="AB110" s="437">
        <f>AA110*(1+EIA_AEO_OilForecast_2026!AB$16)</f>
        <v>5.1585406106768961</v>
      </c>
    </row>
    <row r="111" spans="1:28">
      <c r="A111" s="437" t="s">
        <v>619</v>
      </c>
      <c r="B111" s="437">
        <v>3.59</v>
      </c>
      <c r="C111" s="437">
        <v>3.59</v>
      </c>
      <c r="D111" s="437">
        <f>C111*(1+EIA_AEO_OilForecast_2026!D$16)</f>
        <v>2.7490451286741662</v>
      </c>
      <c r="E111" s="437">
        <f>D111*(1+EIA_AEO_OilForecast_2026!E$16)</f>
        <v>3.1282042826393308</v>
      </c>
      <c r="F111" s="437">
        <f>E111*(1+EIA_AEO_OilForecast_2026!F$16)</f>
        <v>3.3522095708751039</v>
      </c>
      <c r="G111" s="437">
        <f>F111*(1+EIA_AEO_OilForecast_2026!G$16)</f>
        <v>3.4952446798714609</v>
      </c>
      <c r="H111" s="437">
        <f>G111*(1+EIA_AEO_OilForecast_2026!H$16)</f>
        <v>3.5883456287984754</v>
      </c>
      <c r="I111" s="437">
        <f>H111*(1+EIA_AEO_OilForecast_2026!I$16)</f>
        <v>3.5431954350158663</v>
      </c>
      <c r="J111" s="437">
        <f>I111*(1+EIA_AEO_OilForecast_2026!J$16)</f>
        <v>3.5804211014725955</v>
      </c>
      <c r="K111" s="437">
        <f>J111*(1+EIA_AEO_OilForecast_2026!K$16)</f>
        <v>3.6567988604347539</v>
      </c>
      <c r="L111" s="437">
        <f>K111*(1+EIA_AEO_OilForecast_2026!L$16)</f>
        <v>3.7275395680202195</v>
      </c>
      <c r="M111" s="437">
        <f>L111*(1+EIA_AEO_OilForecast_2026!M$16)</f>
        <v>3.7592144228887561</v>
      </c>
      <c r="N111" s="437">
        <f>M111*(1+EIA_AEO_OilForecast_2026!N$16)</f>
        <v>3.8105846820815055</v>
      </c>
      <c r="O111" s="437">
        <f>N111*(1+EIA_AEO_OilForecast_2026!O$16)</f>
        <v>3.8651022802648294</v>
      </c>
      <c r="P111" s="437">
        <f>O111*(1+EIA_AEO_OilForecast_2026!P$16)</f>
        <v>3.9117659410066641</v>
      </c>
      <c r="Q111" s="437">
        <f>P111*(1+EIA_AEO_OilForecast_2026!Q$16)</f>
        <v>3.9370054340729363</v>
      </c>
      <c r="R111" s="437">
        <f>Q111*(1+EIA_AEO_OilForecast_2026!R$16)</f>
        <v>3.9744871197356568</v>
      </c>
      <c r="S111" s="437">
        <f>R111*(1+EIA_AEO_OilForecast_2026!S$16)</f>
        <v>4.0251767734154482</v>
      </c>
      <c r="T111" s="437">
        <f>S111*(1+EIA_AEO_OilForecast_2026!T$16)</f>
        <v>4.0457655999064164</v>
      </c>
      <c r="U111" s="437">
        <f>T111*(1+EIA_AEO_OilForecast_2026!U$16)</f>
        <v>4.0936400893209264</v>
      </c>
      <c r="V111" s="437">
        <f>U111*(1+EIA_AEO_OilForecast_2026!V$16)</f>
        <v>4.1461753295799415</v>
      </c>
      <c r="W111" s="437">
        <f>V111*(1+EIA_AEO_OilForecast_2026!W$16)</f>
        <v>4.2615936479280876</v>
      </c>
      <c r="X111" s="437">
        <f>W111*(1+EIA_AEO_OilForecast_2026!X$16)</f>
        <v>4.3282621843374081</v>
      </c>
      <c r="Y111" s="437">
        <f>X111*(1+EIA_AEO_OilForecast_2026!Y$16)</f>
        <v>4.3938796974329364</v>
      </c>
      <c r="Z111" s="437">
        <f>Y111*(1+EIA_AEO_OilForecast_2026!Z$16)</f>
        <v>4.4645463986056493</v>
      </c>
      <c r="AA111" s="437">
        <f>Z111*(1+EIA_AEO_OilForecast_2026!AA$16)</f>
        <v>4.5197946379108513</v>
      </c>
      <c r="AB111" s="437">
        <f>AA111*(1+EIA_AEO_OilForecast_2026!AB$16)</f>
        <v>4.6067564160024999</v>
      </c>
    </row>
    <row r="112" spans="1:28">
      <c r="A112" s="437" t="s">
        <v>621</v>
      </c>
      <c r="B112" s="437">
        <v>0.54</v>
      </c>
      <c r="C112" s="437">
        <v>0.54</v>
      </c>
      <c r="D112" s="437">
        <f>C112*(1+EIA_AEO_OilForecast_2026!D$16)</f>
        <v>0.4135053953994568</v>
      </c>
      <c r="E112" s="437">
        <f>D112*(1+EIA_AEO_OilForecast_2026!E$16)</f>
        <v>0.47053769153906377</v>
      </c>
      <c r="F112" s="437">
        <f>E112*(1+EIA_AEO_OilForecast_2026!F$16)</f>
        <v>0.50423208029876221</v>
      </c>
      <c r="G112" s="437">
        <f>F112*(1+EIA_AEO_OilForecast_2026!G$16)</f>
        <v>0.52574711062133406</v>
      </c>
      <c r="H112" s="437">
        <f>G112*(1+EIA_AEO_OilForecast_2026!H$16)</f>
        <v>0.53975115307832233</v>
      </c>
      <c r="I112" s="437">
        <f>H112*(1+EIA_AEO_OilForecast_2026!I$16)</f>
        <v>0.53295975902745629</v>
      </c>
      <c r="J112" s="437">
        <f>I112*(1+EIA_AEO_OilForecast_2026!J$16)</f>
        <v>0.53855916289559946</v>
      </c>
      <c r="K112" s="437">
        <f>J112*(1+EIA_AEO_OilForecast_2026!K$16)</f>
        <v>0.55004773945258156</v>
      </c>
      <c r="L112" s="437">
        <f>K112*(1+EIA_AEO_OilForecast_2026!L$16)</f>
        <v>0.56068840298911393</v>
      </c>
      <c r="M112" s="437">
        <f>L112*(1+EIA_AEO_OilForecast_2026!M$16)</f>
        <v>0.56545286583842025</v>
      </c>
      <c r="N112" s="437">
        <f>M112*(1+EIA_AEO_OilForecast_2026!N$16)</f>
        <v>0.57317986861393133</v>
      </c>
      <c r="O112" s="437">
        <f>N112*(1+EIA_AEO_OilForecast_2026!O$16)</f>
        <v>0.58138028728217506</v>
      </c>
      <c r="P112" s="437">
        <f>O112*(1+EIA_AEO_OilForecast_2026!P$16)</f>
        <v>0.58839933374473519</v>
      </c>
      <c r="Q112" s="437">
        <f>P112*(1+EIA_AEO_OilForecast_2026!Q$16)</f>
        <v>0.59219580345386813</v>
      </c>
      <c r="R112" s="437">
        <f>Q112*(1+EIA_AEO_OilForecast_2026!R$16)</f>
        <v>0.597833717174723</v>
      </c>
      <c r="S112" s="437">
        <f>R112*(1+EIA_AEO_OilForecast_2026!S$16)</f>
        <v>0.60545834474772775</v>
      </c>
      <c r="T112" s="437">
        <f>S112*(1+EIA_AEO_OilForecast_2026!T$16)</f>
        <v>0.60855527129511566</v>
      </c>
      <c r="U112" s="437">
        <f>T112*(1+EIA_AEO_OilForecast_2026!U$16)</f>
        <v>0.61575644797584972</v>
      </c>
      <c r="V112" s="437">
        <f>U112*(1+EIA_AEO_OilForecast_2026!V$16)</f>
        <v>0.62365868467219177</v>
      </c>
      <c r="W112" s="437">
        <f>V112*(1+EIA_AEO_OilForecast_2026!W$16)</f>
        <v>0.64101965734851463</v>
      </c>
      <c r="X112" s="437">
        <f>W112*(1+EIA_AEO_OilForecast_2026!X$16)</f>
        <v>0.65104779374434552</v>
      </c>
      <c r="Y112" s="437">
        <f>X112*(1+EIA_AEO_OilForecast_2026!Y$16)</f>
        <v>0.66091783749687627</v>
      </c>
      <c r="Z112" s="437">
        <f>Y112*(1+EIA_AEO_OilForecast_2026!Z$16)</f>
        <v>0.67154736914959634</v>
      </c>
      <c r="AA112" s="437">
        <f>Z112*(1+EIA_AEO_OilForecast_2026!AA$16)</f>
        <v>0.67985768926792756</v>
      </c>
      <c r="AB112" s="437">
        <f>AA112*(1+EIA_AEO_OilForecast_2026!AB$16)</f>
        <v>0.69293829098644844</v>
      </c>
    </row>
    <row r="113" spans="1:28">
      <c r="A113" s="437" t="s">
        <v>623</v>
      </c>
      <c r="B113" s="437">
        <v>5.04</v>
      </c>
      <c r="C113" s="437">
        <v>5.04</v>
      </c>
      <c r="D113" s="437">
        <f>C113*(1+EIA_AEO_OilForecast_2026!D$16)</f>
        <v>3.8593836903949299</v>
      </c>
      <c r="E113" s="437">
        <f>D113*(1+EIA_AEO_OilForecast_2026!E$16)</f>
        <v>4.3916851210312613</v>
      </c>
      <c r="F113" s="437">
        <f>E113*(1+EIA_AEO_OilForecast_2026!F$16)</f>
        <v>4.7061660827884468</v>
      </c>
      <c r="G113" s="437">
        <f>F113*(1+EIA_AEO_OilForecast_2026!G$16)</f>
        <v>4.9069730324657836</v>
      </c>
      <c r="H113" s="437">
        <f>G113*(1+EIA_AEO_OilForecast_2026!H$16)</f>
        <v>5.0376774287310075</v>
      </c>
      <c r="I113" s="437">
        <f>H113*(1+EIA_AEO_OilForecast_2026!I$16)</f>
        <v>4.974291084256258</v>
      </c>
      <c r="J113" s="437">
        <f>I113*(1+EIA_AEO_OilForecast_2026!J$16)</f>
        <v>5.0265521870255938</v>
      </c>
      <c r="K113" s="437">
        <f>J113*(1+EIA_AEO_OilForecast_2026!K$16)</f>
        <v>5.1337789015574264</v>
      </c>
      <c r="L113" s="437">
        <f>K113*(1+EIA_AEO_OilForecast_2026!L$16)</f>
        <v>5.2330917612317291</v>
      </c>
      <c r="M113" s="437">
        <f>L113*(1+EIA_AEO_OilForecast_2026!M$16)</f>
        <v>5.2775600811585885</v>
      </c>
      <c r="N113" s="437">
        <f>M113*(1+EIA_AEO_OilForecast_2026!N$16)</f>
        <v>5.3496787737300249</v>
      </c>
      <c r="O113" s="437">
        <f>N113*(1+EIA_AEO_OilForecast_2026!O$16)</f>
        <v>5.4262160146336331</v>
      </c>
      <c r="P113" s="437">
        <f>O113*(1+EIA_AEO_OilForecast_2026!P$16)</f>
        <v>5.4917271149508604</v>
      </c>
      <c r="Q113" s="437">
        <f>P113*(1+EIA_AEO_OilForecast_2026!Q$16)</f>
        <v>5.5271608322361008</v>
      </c>
      <c r="R113" s="437">
        <f>Q113*(1+EIA_AEO_OilForecast_2026!R$16)</f>
        <v>5.5797813602974129</v>
      </c>
      <c r="S113" s="437">
        <f>R113*(1+EIA_AEO_OilForecast_2026!S$16)</f>
        <v>5.6509445509787906</v>
      </c>
      <c r="T113" s="437">
        <f>S113*(1+EIA_AEO_OilForecast_2026!T$16)</f>
        <v>5.6798491987544111</v>
      </c>
      <c r="U113" s="437">
        <f>T113*(1+EIA_AEO_OilForecast_2026!U$16)</f>
        <v>5.7470601811079289</v>
      </c>
      <c r="V113" s="437">
        <f>U113*(1+EIA_AEO_OilForecast_2026!V$16)</f>
        <v>5.8208143902737879</v>
      </c>
      <c r="W113" s="437">
        <f>V113*(1+EIA_AEO_OilForecast_2026!W$16)</f>
        <v>5.982850135252801</v>
      </c>
      <c r="X113" s="437">
        <f>W113*(1+EIA_AEO_OilForecast_2026!X$16)</f>
        <v>6.0764460749472233</v>
      </c>
      <c r="Y113" s="437">
        <f>X113*(1+EIA_AEO_OilForecast_2026!Y$16)</f>
        <v>6.1685664833041765</v>
      </c>
      <c r="Z113" s="437">
        <f>Y113*(1+EIA_AEO_OilForecast_2026!Z$16)</f>
        <v>6.2677754453962304</v>
      </c>
      <c r="AA113" s="437">
        <f>Z113*(1+EIA_AEO_OilForecast_2026!AA$16)</f>
        <v>6.3453384331673215</v>
      </c>
      <c r="AB113" s="437">
        <f>AA113*(1+EIA_AEO_OilForecast_2026!AB$16)</f>
        <v>6.4674240492068495</v>
      </c>
    </row>
    <row r="114" spans="1:28">
      <c r="A114" s="437" t="s">
        <v>624</v>
      </c>
      <c r="B114" s="437">
        <v>3.03</v>
      </c>
      <c r="C114" s="437">
        <v>3.03</v>
      </c>
      <c r="D114" s="437">
        <f>C114*(1+EIA_AEO_OilForecast_2026!D$16)</f>
        <v>2.3202247186302851</v>
      </c>
      <c r="E114" s="437">
        <f>D114*(1+EIA_AEO_OilForecast_2026!E$16)</f>
        <v>2.6402392691914129</v>
      </c>
      <c r="F114" s="437">
        <f>E114*(1+EIA_AEO_OilForecast_2026!F$16)</f>
        <v>2.8293022283430544</v>
      </c>
      <c r="G114" s="437">
        <f>F114*(1+EIA_AEO_OilForecast_2026!G$16)</f>
        <v>2.95002545404193</v>
      </c>
      <c r="H114" s="437">
        <f>G114*(1+EIA_AEO_OilForecast_2026!H$16)</f>
        <v>3.0286036922728088</v>
      </c>
      <c r="I114" s="437">
        <f>H114*(1+EIA_AEO_OilForecast_2026!I$16)</f>
        <v>2.9904964256540607</v>
      </c>
      <c r="J114" s="437">
        <f>I114*(1+EIA_AEO_OilForecast_2026!J$16)</f>
        <v>3.0219153029141972</v>
      </c>
      <c r="K114" s="437">
        <f>J114*(1+EIA_AEO_OilForecast_2026!K$16)</f>
        <v>3.0863789824839301</v>
      </c>
      <c r="L114" s="437">
        <f>K114*(1+EIA_AEO_OilForecast_2026!L$16)</f>
        <v>3.1460849278833618</v>
      </c>
      <c r="M114" s="437">
        <f>L114*(1+EIA_AEO_OilForecast_2026!M$16)</f>
        <v>3.1728188583155807</v>
      </c>
      <c r="N114" s="437">
        <f>M114*(1+EIA_AEO_OilForecast_2026!N$16)</f>
        <v>3.2161759294448373</v>
      </c>
      <c r="O114" s="437">
        <f>N114*(1+EIA_AEO_OilForecast_2026!O$16)</f>
        <v>3.2621893897499827</v>
      </c>
      <c r="P114" s="437">
        <f>O114*(1+EIA_AEO_OilForecast_2026!P$16)</f>
        <v>3.3015740393454589</v>
      </c>
      <c r="Q114" s="437">
        <f>P114*(1+EIA_AEO_OilForecast_2026!Q$16)</f>
        <v>3.3228764527133712</v>
      </c>
      <c r="R114" s="437">
        <f>Q114*(1+EIA_AEO_OilForecast_2026!R$16)</f>
        <v>3.3545114130359459</v>
      </c>
      <c r="S114" s="437">
        <f>R114*(1+EIA_AEO_OilForecast_2026!S$16)</f>
        <v>3.3972940455289171</v>
      </c>
      <c r="T114" s="437">
        <f>S114*(1+EIA_AEO_OilForecast_2026!T$16)</f>
        <v>3.4146712444892606</v>
      </c>
      <c r="U114" s="437">
        <f>T114*(1+EIA_AEO_OilForecast_2026!U$16)</f>
        <v>3.4550778469756018</v>
      </c>
      <c r="V114" s="437">
        <f>U114*(1+EIA_AEO_OilForecast_2026!V$16)</f>
        <v>3.4994181751050766</v>
      </c>
      <c r="W114" s="437">
        <f>V114*(1+EIA_AEO_OilForecast_2026!W$16)</f>
        <v>3.5968325217888881</v>
      </c>
      <c r="X114" s="437">
        <f>W114*(1+EIA_AEO_OilForecast_2026!X$16)</f>
        <v>3.6531015093432728</v>
      </c>
      <c r="Y114" s="437">
        <f>X114*(1+EIA_AEO_OilForecast_2026!Y$16)</f>
        <v>3.7084834215102505</v>
      </c>
      <c r="Z114" s="437">
        <f>Y114*(1+EIA_AEO_OilForecast_2026!Z$16)</f>
        <v>3.7681269046727355</v>
      </c>
      <c r="AA114" s="437">
        <f>Z114*(1+EIA_AEO_OilForecast_2026!AA$16)</f>
        <v>3.8147570342255941</v>
      </c>
      <c r="AB114" s="437">
        <f>AA114*(1+EIA_AEO_OilForecast_2026!AB$16)</f>
        <v>3.888153743868406</v>
      </c>
    </row>
    <row r="115" spans="1:28">
      <c r="A115" s="437" t="s">
        <v>626</v>
      </c>
      <c r="B115" s="437">
        <v>5.33</v>
      </c>
      <c r="C115" s="437">
        <v>5.33</v>
      </c>
      <c r="D115" s="437">
        <f>C115*(1+EIA_AEO_OilForecast_2026!D$16)</f>
        <v>4.0814514027390825</v>
      </c>
      <c r="E115" s="437">
        <f>D115*(1+EIA_AEO_OilForecast_2026!E$16)</f>
        <v>4.6443812887096474</v>
      </c>
      <c r="F115" s="437">
        <f>E115*(1+EIA_AEO_OilForecast_2026!F$16)</f>
        <v>4.9769573851711151</v>
      </c>
      <c r="G115" s="437">
        <f>F115*(1+EIA_AEO_OilForecast_2026!G$16)</f>
        <v>5.1893187029846484</v>
      </c>
      <c r="H115" s="437">
        <f>G115*(1+EIA_AEO_OilForecast_2026!H$16)</f>
        <v>5.3275437887175139</v>
      </c>
      <c r="I115" s="437">
        <f>H115*(1+EIA_AEO_OilForecast_2026!I$16)</f>
        <v>5.2605102141043361</v>
      </c>
      <c r="J115" s="437">
        <f>I115*(1+EIA_AEO_OilForecast_2026!J$16)</f>
        <v>5.3157784041361928</v>
      </c>
      <c r="K115" s="437">
        <f>J115*(1+EIA_AEO_OilForecast_2026!K$16)</f>
        <v>5.4291749097819606</v>
      </c>
      <c r="L115" s="437">
        <f>K115*(1+EIA_AEO_OilForecast_2026!L$16)</f>
        <v>5.5342021998740307</v>
      </c>
      <c r="M115" s="437">
        <f>L115*(1+EIA_AEO_OilForecast_2026!M$16)</f>
        <v>5.5812292128125547</v>
      </c>
      <c r="N115" s="437">
        <f>M115*(1+EIA_AEO_OilForecast_2026!N$16)</f>
        <v>5.6574975920597286</v>
      </c>
      <c r="O115" s="437">
        <f>N115*(1+EIA_AEO_OilForecast_2026!O$16)</f>
        <v>5.7384387615073935</v>
      </c>
      <c r="P115" s="437">
        <f>O115*(1+EIA_AEO_OilForecast_2026!P$16)</f>
        <v>5.8077193497396999</v>
      </c>
      <c r="Q115" s="437">
        <f>P115*(1+EIA_AEO_OilForecast_2026!Q$16)</f>
        <v>5.8451919118687341</v>
      </c>
      <c r="R115" s="437">
        <f>Q115*(1+EIA_AEO_OilForecast_2026!R$16)</f>
        <v>5.9008402084097646</v>
      </c>
      <c r="S115" s="437">
        <f>R115*(1+EIA_AEO_OilForecast_2026!S$16)</f>
        <v>5.9760981064914604</v>
      </c>
      <c r="T115" s="437">
        <f>S115*(1+EIA_AEO_OilForecast_2026!T$16)</f>
        <v>6.0066659185240114</v>
      </c>
      <c r="U115" s="437">
        <f>T115*(1+EIA_AEO_OilForecast_2026!U$16)</f>
        <v>6.0777441994653314</v>
      </c>
      <c r="V115" s="437">
        <f>U115*(1+EIA_AEO_OilForecast_2026!V$16)</f>
        <v>6.1557422024125596</v>
      </c>
      <c r="W115" s="437">
        <f>V115*(1+EIA_AEO_OilForecast_2026!W$16)</f>
        <v>6.3271014327177459</v>
      </c>
      <c r="X115" s="437">
        <f>W115*(1+EIA_AEO_OilForecast_2026!X$16)</f>
        <v>6.4260828530691887</v>
      </c>
      <c r="Y115" s="437">
        <f>X115*(1+EIA_AEO_OilForecast_2026!Y$16)</f>
        <v>6.5235038404784271</v>
      </c>
      <c r="Z115" s="437">
        <f>Y115*(1+EIA_AEO_OilForecast_2026!Z$16)</f>
        <v>6.6284212547543495</v>
      </c>
      <c r="AA115" s="437">
        <f>Z115*(1+EIA_AEO_OilForecast_2026!AA$16)</f>
        <v>6.7104471922186182</v>
      </c>
      <c r="AB115" s="437">
        <f>AA115*(1+EIA_AEO_OilForecast_2026!AB$16)</f>
        <v>6.8395575758477225</v>
      </c>
    </row>
    <row r="116" spans="1:28">
      <c r="A116" s="437" t="s">
        <v>627</v>
      </c>
      <c r="B116" s="437">
        <v>4.91</v>
      </c>
      <c r="C116" s="437">
        <v>4.91</v>
      </c>
      <c r="D116" s="437">
        <f>C116*(1+EIA_AEO_OilForecast_2026!D$16)</f>
        <v>3.7598360952061718</v>
      </c>
      <c r="E116" s="437">
        <f>D116*(1+EIA_AEO_OilForecast_2026!E$16)</f>
        <v>4.2784075286237089</v>
      </c>
      <c r="F116" s="437">
        <f>E116*(1+EIA_AEO_OilForecast_2026!F$16)</f>
        <v>4.5847768782720779</v>
      </c>
      <c r="G116" s="437">
        <f>F116*(1+EIA_AEO_OilForecast_2026!G$16)</f>
        <v>4.7804042836124996</v>
      </c>
      <c r="H116" s="437">
        <f>G116*(1+EIA_AEO_OilForecast_2026!H$16)</f>
        <v>4.9077373363232635</v>
      </c>
      <c r="I116" s="437">
        <f>H116*(1+EIA_AEO_OilForecast_2026!I$16)</f>
        <v>4.8459859570829815</v>
      </c>
      <c r="J116" s="437">
        <f>I116*(1+EIA_AEO_OilForecast_2026!J$16)</f>
        <v>4.8968990552173937</v>
      </c>
      <c r="K116" s="437">
        <f>J116*(1+EIA_AEO_OilForecast_2026!K$16)</f>
        <v>5.001360001318842</v>
      </c>
      <c r="L116" s="437">
        <f>K116*(1+EIA_AEO_OilForecast_2026!L$16)</f>
        <v>5.0981112197713863</v>
      </c>
      <c r="M116" s="437">
        <f>L116*(1+EIA_AEO_OilForecast_2026!M$16)</f>
        <v>5.1414325393826719</v>
      </c>
      <c r="N116" s="437">
        <f>M116*(1+EIA_AEO_OilForecast_2026!N$16)</f>
        <v>5.2116910275822264</v>
      </c>
      <c r="O116" s="437">
        <f>N116*(1+EIA_AEO_OilForecast_2026!O$16)</f>
        <v>5.286254093621257</v>
      </c>
      <c r="P116" s="437">
        <f>O116*(1+EIA_AEO_OilForecast_2026!P$16)</f>
        <v>5.3500754234937942</v>
      </c>
      <c r="Q116" s="437">
        <f>P116*(1+EIA_AEO_OilForecast_2026!Q$16)</f>
        <v>5.384595175849058</v>
      </c>
      <c r="R116" s="437">
        <f>Q116*(1+EIA_AEO_OilForecast_2026!R$16)</f>
        <v>5.4358584283849796</v>
      </c>
      <c r="S116" s="437">
        <f>R116*(1+EIA_AEO_OilForecast_2026!S$16)</f>
        <v>5.5051860605765599</v>
      </c>
      <c r="T116" s="437">
        <f>S116*(1+EIA_AEO_OilForecast_2026!T$16)</f>
        <v>5.533345151961143</v>
      </c>
      <c r="U116" s="437">
        <f>T116*(1+EIA_AEO_OilForecast_2026!U$16)</f>
        <v>5.5988225177063367</v>
      </c>
      <c r="V116" s="437">
        <f>U116*(1+EIA_AEO_OilForecast_2026!V$16)</f>
        <v>5.6706743365564103</v>
      </c>
      <c r="W116" s="437">
        <f>V116*(1+EIA_AEO_OilForecast_2026!W$16)</f>
        <v>5.8285305881133462</v>
      </c>
      <c r="X116" s="437">
        <f>W116*(1+EIA_AEO_OilForecast_2026!X$16)</f>
        <v>5.9197123468235873</v>
      </c>
      <c r="Y116" s="437">
        <f>X116*(1+EIA_AEO_OilForecast_2026!Y$16)</f>
        <v>6.0094566335364128</v>
      </c>
      <c r="Z116" s="437">
        <f>Y116*(1+EIA_AEO_OilForecast_2026!Z$16)</f>
        <v>6.1061066343046635</v>
      </c>
      <c r="AA116" s="437">
        <f>Z116*(1+EIA_AEO_OilForecast_2026!AA$16)</f>
        <v>6.1816689894546748</v>
      </c>
      <c r="AB116" s="437">
        <f>AA116*(1+EIA_AEO_OilForecast_2026!AB$16)</f>
        <v>6.3006055717471519</v>
      </c>
    </row>
    <row r="117" spans="1:28">
      <c r="A117" s="437" t="s">
        <v>629</v>
      </c>
      <c r="B117" s="437">
        <v>5.49</v>
      </c>
      <c r="C117" s="437">
        <v>5.49</v>
      </c>
      <c r="D117" s="437">
        <f>C117*(1+EIA_AEO_OilForecast_2026!D$16)</f>
        <v>4.2039715198944778</v>
      </c>
      <c r="E117" s="437">
        <f>D117*(1+EIA_AEO_OilForecast_2026!E$16)</f>
        <v>4.783799863980482</v>
      </c>
      <c r="F117" s="437">
        <f>E117*(1+EIA_AEO_OilForecast_2026!F$16)</f>
        <v>5.1263594830374162</v>
      </c>
      <c r="G117" s="437">
        <f>F117*(1+EIA_AEO_OilForecast_2026!G$16)</f>
        <v>5.3450956246502299</v>
      </c>
      <c r="H117" s="437">
        <f>G117*(1+EIA_AEO_OilForecast_2026!H$16)</f>
        <v>5.487470056296277</v>
      </c>
      <c r="I117" s="437">
        <f>H117*(1+EIA_AEO_OilForecast_2026!I$16)</f>
        <v>5.4184242167791394</v>
      </c>
      <c r="J117" s="437">
        <f>I117*(1+EIA_AEO_OilForecast_2026!J$16)</f>
        <v>5.4753514894385944</v>
      </c>
      <c r="K117" s="437">
        <f>J117*(1+EIA_AEO_OilForecast_2026!K$16)</f>
        <v>5.592152017767912</v>
      </c>
      <c r="L117" s="437">
        <f>K117*(1+EIA_AEO_OilForecast_2026!L$16)</f>
        <v>5.7003320970559912</v>
      </c>
      <c r="M117" s="437">
        <f>L117*(1+EIA_AEO_OilForecast_2026!M$16)</f>
        <v>5.7487708026906059</v>
      </c>
      <c r="N117" s="437">
        <f>M117*(1+EIA_AEO_OilForecast_2026!N$16)</f>
        <v>5.8273286642416346</v>
      </c>
      <c r="O117" s="437">
        <f>N117*(1+EIA_AEO_OilForecast_2026!O$16)</f>
        <v>5.9106995873687787</v>
      </c>
      <c r="P117" s="437">
        <f>O117*(1+EIA_AEO_OilForecast_2026!P$16)</f>
        <v>5.9820598930714732</v>
      </c>
      <c r="Q117" s="437">
        <f>P117*(1+EIA_AEO_OilForecast_2026!Q$16)</f>
        <v>6.0206573351143247</v>
      </c>
      <c r="R117" s="437">
        <f>Q117*(1+EIA_AEO_OilForecast_2026!R$16)</f>
        <v>6.0779761246096831</v>
      </c>
      <c r="S117" s="437">
        <f>R117*(1+EIA_AEO_OilForecast_2026!S$16)</f>
        <v>6.1554931716018988</v>
      </c>
      <c r="T117" s="437">
        <f>S117*(1+EIA_AEO_OilForecast_2026!T$16)</f>
        <v>6.1869785915003428</v>
      </c>
      <c r="U117" s="437">
        <f>T117*(1+EIA_AEO_OilForecast_2026!U$16)</f>
        <v>6.2601905544211398</v>
      </c>
      <c r="V117" s="437">
        <f>U117*(1+EIA_AEO_OilForecast_2026!V$16)</f>
        <v>6.3405299608339512</v>
      </c>
      <c r="W117" s="437">
        <f>V117*(1+EIA_AEO_OilForecast_2026!W$16)</f>
        <v>6.5170331830432335</v>
      </c>
      <c r="X117" s="437">
        <f>W117*(1+EIA_AEO_OilForecast_2026!X$16)</f>
        <v>6.6189859030675144</v>
      </c>
      <c r="Y117" s="437">
        <f>X117*(1+EIA_AEO_OilForecast_2026!Y$16)</f>
        <v>6.7193313478849097</v>
      </c>
      <c r="Z117" s="437">
        <f>Y117*(1+EIA_AEO_OilForecast_2026!Z$16)</f>
        <v>6.8273982530208972</v>
      </c>
      <c r="AA117" s="437">
        <f>Z117*(1+EIA_AEO_OilForecast_2026!AA$16)</f>
        <v>6.9118865075572646</v>
      </c>
      <c r="AB117" s="437">
        <f>AA117*(1+EIA_AEO_OilForecast_2026!AB$16)</f>
        <v>7.0448726250288942</v>
      </c>
    </row>
    <row r="118" spans="1:28">
      <c r="A118" s="437" t="s">
        <v>630</v>
      </c>
      <c r="B118" s="437">
        <v>4.55</v>
      </c>
      <c r="C118" s="437">
        <v>4.55</v>
      </c>
      <c r="D118" s="437">
        <f>C118*(1+EIA_AEO_OilForecast_2026!D$16)</f>
        <v>3.4841658316065338</v>
      </c>
      <c r="E118" s="437">
        <f>D118*(1+EIA_AEO_OilForecast_2026!E$16)</f>
        <v>3.9647157342643333</v>
      </c>
      <c r="F118" s="437">
        <f>E118*(1+EIA_AEO_OilForecast_2026!F$16)</f>
        <v>4.2486221580729033</v>
      </c>
      <c r="G118" s="437">
        <f>F118*(1+EIA_AEO_OilForecast_2026!G$16)</f>
        <v>4.429906209864944</v>
      </c>
      <c r="H118" s="437">
        <f>G118*(1+EIA_AEO_OilForecast_2026!H$16)</f>
        <v>4.5479032342710486</v>
      </c>
      <c r="I118" s="437">
        <f>H118*(1+EIA_AEO_OilForecast_2026!I$16)</f>
        <v>4.4906794510646773</v>
      </c>
      <c r="J118" s="437">
        <f>I118*(1+EIA_AEO_OilForecast_2026!J$16)</f>
        <v>4.5378596132869946</v>
      </c>
      <c r="K118" s="437">
        <f>J118*(1+EIA_AEO_OilForecast_2026!K$16)</f>
        <v>4.6346615083504545</v>
      </c>
      <c r="L118" s="437">
        <f>K118*(1+EIA_AEO_OilForecast_2026!L$16)</f>
        <v>4.7243189511119779</v>
      </c>
      <c r="M118" s="437">
        <f>L118*(1+EIA_AEO_OilForecast_2026!M$16)</f>
        <v>4.764463962157059</v>
      </c>
      <c r="N118" s="437">
        <f>M118*(1+EIA_AEO_OilForecast_2026!N$16)</f>
        <v>4.8295711151729392</v>
      </c>
      <c r="O118" s="437">
        <f>N118*(1+EIA_AEO_OilForecast_2026!O$16)</f>
        <v>4.8986672354331411</v>
      </c>
      <c r="P118" s="437">
        <f>O118*(1+EIA_AEO_OilForecast_2026!P$16)</f>
        <v>4.9578092009973052</v>
      </c>
      <c r="Q118" s="437">
        <f>P118*(1+EIA_AEO_OilForecast_2026!Q$16)</f>
        <v>4.9897979735464801</v>
      </c>
      <c r="R118" s="437">
        <f>Q118*(1+EIA_AEO_OilForecast_2026!R$16)</f>
        <v>5.0373026169351647</v>
      </c>
      <c r="S118" s="437">
        <f>R118*(1+EIA_AEO_OilForecast_2026!S$16)</f>
        <v>5.1015471640780756</v>
      </c>
      <c r="T118" s="437">
        <f>S118*(1+EIA_AEO_OilForecast_2026!T$16)</f>
        <v>5.1276416377644001</v>
      </c>
      <c r="U118" s="437">
        <f>T118*(1+EIA_AEO_OilForecast_2026!U$16)</f>
        <v>5.1883182190557706</v>
      </c>
      <c r="V118" s="437">
        <f>U118*(1+EIA_AEO_OilForecast_2026!V$16)</f>
        <v>5.2549018801082825</v>
      </c>
      <c r="W118" s="437">
        <f>V118*(1+EIA_AEO_OilForecast_2026!W$16)</f>
        <v>5.4011841498810025</v>
      </c>
      <c r="X118" s="437">
        <f>W118*(1+EIA_AEO_OilForecast_2026!X$16)</f>
        <v>5.4856804843273554</v>
      </c>
      <c r="Y118" s="437">
        <f>X118*(1+EIA_AEO_OilForecast_2026!Y$16)</f>
        <v>5.5688447418718274</v>
      </c>
      <c r="Z118" s="437">
        <f>Y118*(1+EIA_AEO_OilForecast_2026!Z$16)</f>
        <v>5.6584083882049319</v>
      </c>
      <c r="AA118" s="437">
        <f>Z118*(1+EIA_AEO_OilForecast_2026!AA$16)</f>
        <v>5.7284305299427229</v>
      </c>
      <c r="AB118" s="437">
        <f>AA118*(1+EIA_AEO_OilForecast_2026!AB$16)</f>
        <v>5.8386467110895195</v>
      </c>
    </row>
    <row r="119" spans="1:28">
      <c r="A119" s="437" t="s">
        <v>632</v>
      </c>
      <c r="B119" s="437">
        <v>7.76</v>
      </c>
      <c r="C119" s="437">
        <v>7.76</v>
      </c>
      <c r="D119" s="437">
        <f>C119*(1+EIA_AEO_OilForecast_2026!D$16)</f>
        <v>5.9422256820366384</v>
      </c>
      <c r="E119" s="437">
        <f>D119*(1+EIA_AEO_OilForecast_2026!E$16)</f>
        <v>6.7618009006354347</v>
      </c>
      <c r="F119" s="437">
        <f>E119*(1+EIA_AEO_OilForecast_2026!F$16)</f>
        <v>7.246001746515546</v>
      </c>
      <c r="G119" s="437">
        <f>F119*(1+EIA_AEO_OilForecast_2026!G$16)</f>
        <v>7.5551807007806522</v>
      </c>
      <c r="H119" s="437">
        <f>G119*(1+EIA_AEO_OilForecast_2026!H$16)</f>
        <v>7.7564239775699653</v>
      </c>
      <c r="I119" s="437">
        <f>H119*(1+EIA_AEO_OilForecast_2026!I$16)</f>
        <v>7.6588291297278905</v>
      </c>
      <c r="J119" s="437">
        <f>I119*(1+EIA_AEO_OilForecast_2026!J$16)</f>
        <v>7.7392946371663918</v>
      </c>
      <c r="K119" s="437">
        <f>J119*(1+EIA_AEO_OilForecast_2026!K$16)</f>
        <v>7.9043897373185787</v>
      </c>
      <c r="L119" s="437">
        <f>K119*(1+EIA_AEO_OilForecast_2026!L$16)</f>
        <v>8.0573000133250439</v>
      </c>
      <c r="M119" s="437">
        <f>L119*(1+EIA_AEO_OilForecast_2026!M$16)</f>
        <v>8.1257671090854462</v>
      </c>
      <c r="N119" s="437">
        <f>M119*(1+EIA_AEO_OilForecast_2026!N$16)</f>
        <v>8.2368070008224201</v>
      </c>
      <c r="O119" s="437">
        <f>N119*(1+EIA_AEO_OilForecast_2026!O$16)</f>
        <v>8.3546500542771813</v>
      </c>
      <c r="P119" s="437">
        <f>O119*(1+EIA_AEO_OilForecast_2026!P$16)</f>
        <v>8.4555163515910081</v>
      </c>
      <c r="Q119" s="437">
        <f>P119*(1+EIA_AEO_OilForecast_2026!Q$16)</f>
        <v>8.5100730274111402</v>
      </c>
      <c r="R119" s="437">
        <f>Q119*(1+EIA_AEO_OilForecast_2026!R$16)</f>
        <v>8.5910919356960189</v>
      </c>
      <c r="S119" s="437">
        <f>R119*(1+EIA_AEO_OilForecast_2026!S$16)</f>
        <v>8.7006606578562362</v>
      </c>
      <c r="T119" s="437">
        <f>S119*(1+EIA_AEO_OilForecast_2026!T$16)</f>
        <v>8.7451646393520335</v>
      </c>
      <c r="U119" s="437">
        <f>T119*(1+EIA_AEO_OilForecast_2026!U$16)</f>
        <v>8.8486482153566577</v>
      </c>
      <c r="V119" s="437">
        <f>U119*(1+EIA_AEO_OilForecast_2026!V$16)</f>
        <v>8.9622062834374248</v>
      </c>
      <c r="W119" s="437">
        <f>V119*(1+EIA_AEO_OilForecast_2026!W$16)</f>
        <v>9.2116898907860634</v>
      </c>
      <c r="X119" s="437">
        <f>W119*(1+EIA_AEO_OilForecast_2026!X$16)</f>
        <v>9.3557979249187451</v>
      </c>
      <c r="Y119" s="437">
        <f>X119*(1+EIA_AEO_OilForecast_2026!Y$16)</f>
        <v>9.4976341092143723</v>
      </c>
      <c r="Z119" s="437">
        <f>Y119*(1+EIA_AEO_OilForecast_2026!Z$16)</f>
        <v>9.6503844159275349</v>
      </c>
      <c r="AA119" s="437">
        <f>Z119*(1+EIA_AEO_OilForecast_2026!AA$16)</f>
        <v>9.7698067939242943</v>
      </c>
      <c r="AB119" s="437">
        <f>AA119*(1+EIA_AEO_OilForecast_2026!AB$16)</f>
        <v>9.9577798852867438</v>
      </c>
    </row>
    <row r="120" spans="1:28">
      <c r="A120" s="437" t="s">
        <v>634</v>
      </c>
      <c r="B120" s="437">
        <v>8.51</v>
      </c>
      <c r="C120" s="437">
        <v>8.51</v>
      </c>
      <c r="D120" s="437">
        <f>C120*(1+EIA_AEO_OilForecast_2026!D$16)</f>
        <v>6.5165387312025498</v>
      </c>
      <c r="E120" s="437">
        <f>D120*(1+EIA_AEO_OilForecast_2026!E$16)</f>
        <v>7.4153254722174671</v>
      </c>
      <c r="F120" s="437">
        <f>E120*(1+EIA_AEO_OilForecast_2026!F$16)</f>
        <v>7.9463240802638264</v>
      </c>
      <c r="G120" s="437">
        <f>F120*(1+EIA_AEO_OilForecast_2026!G$16)</f>
        <v>8.2853850210880609</v>
      </c>
      <c r="H120" s="437">
        <f>G120*(1+EIA_AEO_OilForecast_2026!H$16)</f>
        <v>8.5060783568454124</v>
      </c>
      <c r="I120" s="437">
        <f>H120*(1+EIA_AEO_OilForecast_2026!I$16)</f>
        <v>8.3990510172660233</v>
      </c>
      <c r="J120" s="437">
        <f>I120*(1+EIA_AEO_OilForecast_2026!J$16)</f>
        <v>8.4872934745213904</v>
      </c>
      <c r="K120" s="437">
        <f>J120*(1+EIA_AEO_OilForecast_2026!K$16)</f>
        <v>8.6683449310027196</v>
      </c>
      <c r="L120" s="437">
        <f>K120*(1+EIA_AEO_OilForecast_2026!L$16)</f>
        <v>8.8360339063654809</v>
      </c>
      <c r="M120" s="437">
        <f>L120*(1+EIA_AEO_OilForecast_2026!M$16)</f>
        <v>8.9111183116388091</v>
      </c>
      <c r="N120" s="437">
        <f>M120*(1+EIA_AEO_OilForecast_2026!N$16)</f>
        <v>9.0328901516751028</v>
      </c>
      <c r="O120" s="437">
        <f>N120*(1+EIA_AEO_OilForecast_2026!O$16)</f>
        <v>9.1621226755024239</v>
      </c>
      <c r="P120" s="437">
        <f>O120*(1+EIA_AEO_OilForecast_2026!P$16)</f>
        <v>9.2727376484586959</v>
      </c>
      <c r="Q120" s="437">
        <f>P120*(1+EIA_AEO_OilForecast_2026!Q$16)</f>
        <v>9.3325671988748464</v>
      </c>
      <c r="R120" s="437">
        <f>Q120*(1+EIA_AEO_OilForecast_2026!R$16)</f>
        <v>9.4214165428831347</v>
      </c>
      <c r="S120" s="437">
        <f>R120*(1+EIA_AEO_OilForecast_2026!S$16)</f>
        <v>9.5415750255614142</v>
      </c>
      <c r="T120" s="437">
        <f>S120*(1+EIA_AEO_OilForecast_2026!T$16)</f>
        <v>9.5903802939285825</v>
      </c>
      <c r="U120" s="437">
        <f>T120*(1+EIA_AEO_OilForecast_2026!U$16)</f>
        <v>9.7038655042120041</v>
      </c>
      <c r="V120" s="437">
        <f>U120*(1+EIA_AEO_OilForecast_2026!V$16)</f>
        <v>9.8283989010376906</v>
      </c>
      <c r="W120" s="437">
        <f>V120*(1+EIA_AEO_OilForecast_2026!W$16)</f>
        <v>10.101994970436779</v>
      </c>
      <c r="X120" s="437">
        <f>W120*(1+EIA_AEO_OilForecast_2026!X$16)</f>
        <v>10.260030971785893</v>
      </c>
      <c r="Y120" s="437">
        <f>X120*(1+EIA_AEO_OilForecast_2026!Y$16)</f>
        <v>10.415575550182256</v>
      </c>
      <c r="Z120" s="437">
        <f>Y120*(1+EIA_AEO_OilForecast_2026!Z$16)</f>
        <v>10.583089095301974</v>
      </c>
      <c r="AA120" s="437">
        <f>Z120*(1+EIA_AEO_OilForecast_2026!AA$16)</f>
        <v>10.714053584574193</v>
      </c>
      <c r="AB120" s="437">
        <f>AA120*(1+EIA_AEO_OilForecast_2026!AB$16)</f>
        <v>10.920194178323477</v>
      </c>
    </row>
    <row r="121" spans="1:28">
      <c r="A121" s="437" t="s">
        <v>635</v>
      </c>
      <c r="B121" s="437">
        <v>10.72</v>
      </c>
      <c r="C121" s="437">
        <v>10.72</v>
      </c>
      <c r="D121" s="437">
        <f>C121*(1+EIA_AEO_OilForecast_2026!D$16)</f>
        <v>8.2088478494114394</v>
      </c>
      <c r="E121" s="437">
        <f>D121*(1+EIA_AEO_OilForecast_2026!E$16)</f>
        <v>9.3410445431458591</v>
      </c>
      <c r="F121" s="437">
        <f>E121*(1+EIA_AEO_OilForecast_2026!F$16)</f>
        <v>10.009940557042095</v>
      </c>
      <c r="G121" s="437">
        <f>F121*(1+EIA_AEO_OilForecast_2026!G$16)</f>
        <v>10.437053751593892</v>
      </c>
      <c r="H121" s="437">
        <f>G121*(1+EIA_AEO_OilForecast_2026!H$16)</f>
        <v>10.715059927777066</v>
      </c>
      <c r="I121" s="437">
        <f>H121*(1+EIA_AEO_OilForecast_2026!I$16)</f>
        <v>10.580238179211726</v>
      </c>
      <c r="J121" s="437">
        <f>I121*(1+EIA_AEO_OilForecast_2026!J$16)</f>
        <v>10.691396715260788</v>
      </c>
      <c r="K121" s="437">
        <f>J121*(1+EIA_AEO_OilForecast_2026!K$16)</f>
        <v>10.919466235058655</v>
      </c>
      <c r="L121" s="437">
        <f>K121*(1+EIA_AEO_OilForecast_2026!L$16)</f>
        <v>11.130703111191298</v>
      </c>
      <c r="M121" s="437">
        <f>L121*(1+EIA_AEO_OilForecast_2026!M$16)</f>
        <v>11.22528652182938</v>
      </c>
      <c r="N121" s="437">
        <f>M121*(1+EIA_AEO_OilForecast_2026!N$16)</f>
        <v>11.378681836187674</v>
      </c>
      <c r="O121" s="437">
        <f>N121*(1+EIA_AEO_OilForecast_2026!O$16)</f>
        <v>11.541475332712809</v>
      </c>
      <c r="P121" s="437">
        <f>O121*(1+EIA_AEO_OilForecast_2026!P$16)</f>
        <v>11.680816403228816</v>
      </c>
      <c r="Q121" s="437">
        <f>P121*(1+EIA_AEO_OilForecast_2026!Q$16)</f>
        <v>11.756183357454566</v>
      </c>
      <c r="R121" s="437">
        <f>Q121*(1+EIA_AEO_OilForecast_2026!R$16)</f>
        <v>11.868106385394499</v>
      </c>
      <c r="S121" s="437">
        <f>R121*(1+EIA_AEO_OilForecast_2026!S$16)</f>
        <v>12.019469362399336</v>
      </c>
      <c r="T121" s="437">
        <f>S121*(1+EIA_AEO_OilForecast_2026!T$16)</f>
        <v>12.080949089414149</v>
      </c>
      <c r="U121" s="437">
        <f>T121*(1+EIA_AEO_OilForecast_2026!U$16)</f>
        <v>12.223905782039093</v>
      </c>
      <c r="V121" s="437">
        <f>U121*(1+EIA_AEO_OilForecast_2026!V$16)</f>
        <v>12.380779814233144</v>
      </c>
      <c r="W121" s="437">
        <f>V121*(1+EIA_AEO_OilForecast_2026!W$16)</f>
        <v>12.725427271807552</v>
      </c>
      <c r="X121" s="437">
        <f>W121*(1+EIA_AEO_OilForecast_2026!X$16)</f>
        <v>12.924504349887751</v>
      </c>
      <c r="Y121" s="437">
        <f>X121*(1+EIA_AEO_OilForecast_2026!Y$16)</f>
        <v>13.120442996234287</v>
      </c>
      <c r="Z121" s="437">
        <f>Y121*(1+EIA_AEO_OilForecast_2026!Z$16)</f>
        <v>13.331458883858655</v>
      </c>
      <c r="AA121" s="437">
        <f>Z121*(1+EIA_AEO_OilForecast_2026!AA$16)</f>
        <v>13.496434127689231</v>
      </c>
      <c r="AB121" s="437">
        <f>AA121*(1+EIA_AEO_OilForecast_2026!AB$16)</f>
        <v>13.756108295138386</v>
      </c>
    </row>
    <row r="122" spans="1:28">
      <c r="A122" s="437" t="s">
        <v>637</v>
      </c>
      <c r="B122" s="437">
        <v>3.59</v>
      </c>
      <c r="C122" s="437">
        <v>3.59</v>
      </c>
      <c r="D122" s="437">
        <f>C122*(1+EIA_AEO_OilForecast_2026!D$16)</f>
        <v>2.7490451286741662</v>
      </c>
      <c r="E122" s="437">
        <f>D122*(1+EIA_AEO_OilForecast_2026!E$16)</f>
        <v>3.1282042826393308</v>
      </c>
      <c r="F122" s="437">
        <f>E122*(1+EIA_AEO_OilForecast_2026!F$16)</f>
        <v>3.3522095708751039</v>
      </c>
      <c r="G122" s="437">
        <f>F122*(1+EIA_AEO_OilForecast_2026!G$16)</f>
        <v>3.4952446798714609</v>
      </c>
      <c r="H122" s="437">
        <f>G122*(1+EIA_AEO_OilForecast_2026!H$16)</f>
        <v>3.5883456287984754</v>
      </c>
      <c r="I122" s="437">
        <f>H122*(1+EIA_AEO_OilForecast_2026!I$16)</f>
        <v>3.5431954350158663</v>
      </c>
      <c r="J122" s="437">
        <f>I122*(1+EIA_AEO_OilForecast_2026!J$16)</f>
        <v>3.5804211014725955</v>
      </c>
      <c r="K122" s="437">
        <f>J122*(1+EIA_AEO_OilForecast_2026!K$16)</f>
        <v>3.6567988604347539</v>
      </c>
      <c r="L122" s="437">
        <f>K122*(1+EIA_AEO_OilForecast_2026!L$16)</f>
        <v>3.7275395680202195</v>
      </c>
      <c r="M122" s="437">
        <f>L122*(1+EIA_AEO_OilForecast_2026!M$16)</f>
        <v>3.7592144228887561</v>
      </c>
      <c r="N122" s="437">
        <f>M122*(1+EIA_AEO_OilForecast_2026!N$16)</f>
        <v>3.8105846820815055</v>
      </c>
      <c r="O122" s="437">
        <f>N122*(1+EIA_AEO_OilForecast_2026!O$16)</f>
        <v>3.8651022802648294</v>
      </c>
      <c r="P122" s="437">
        <f>O122*(1+EIA_AEO_OilForecast_2026!P$16)</f>
        <v>3.9117659410066641</v>
      </c>
      <c r="Q122" s="437">
        <f>P122*(1+EIA_AEO_OilForecast_2026!Q$16)</f>
        <v>3.9370054340729363</v>
      </c>
      <c r="R122" s="437">
        <f>Q122*(1+EIA_AEO_OilForecast_2026!R$16)</f>
        <v>3.9744871197356568</v>
      </c>
      <c r="S122" s="437">
        <f>R122*(1+EIA_AEO_OilForecast_2026!S$16)</f>
        <v>4.0251767734154482</v>
      </c>
      <c r="T122" s="437">
        <f>S122*(1+EIA_AEO_OilForecast_2026!T$16)</f>
        <v>4.0457655999064164</v>
      </c>
      <c r="U122" s="437">
        <f>T122*(1+EIA_AEO_OilForecast_2026!U$16)</f>
        <v>4.0936400893209264</v>
      </c>
      <c r="V122" s="437">
        <f>U122*(1+EIA_AEO_OilForecast_2026!V$16)</f>
        <v>4.1461753295799415</v>
      </c>
      <c r="W122" s="437">
        <f>V122*(1+EIA_AEO_OilForecast_2026!W$16)</f>
        <v>4.2615936479280876</v>
      </c>
      <c r="X122" s="437">
        <f>W122*(1+EIA_AEO_OilForecast_2026!X$16)</f>
        <v>4.3282621843374081</v>
      </c>
      <c r="Y122" s="437">
        <f>X122*(1+EIA_AEO_OilForecast_2026!Y$16)</f>
        <v>4.3938796974329364</v>
      </c>
      <c r="Z122" s="437">
        <f>Y122*(1+EIA_AEO_OilForecast_2026!Z$16)</f>
        <v>4.4645463986056493</v>
      </c>
      <c r="AA122" s="437">
        <f>Z122*(1+EIA_AEO_OilForecast_2026!AA$16)</f>
        <v>4.5197946379108513</v>
      </c>
      <c r="AB122" s="437">
        <f>AA122*(1+EIA_AEO_OilForecast_2026!AB$16)</f>
        <v>4.6067564160024999</v>
      </c>
    </row>
    <row r="123" spans="1:28">
      <c r="A123" s="437" t="s">
        <v>638</v>
      </c>
      <c r="B123" s="437">
        <v>5.3</v>
      </c>
      <c r="C123" s="437">
        <v>5.3</v>
      </c>
      <c r="D123" s="437">
        <f>C123*(1+EIA_AEO_OilForecast_2026!D$16)</f>
        <v>4.0584788807724461</v>
      </c>
      <c r="E123" s="437">
        <f>D123*(1+EIA_AEO_OilForecast_2026!E$16)</f>
        <v>4.6182403058463661</v>
      </c>
      <c r="F123" s="437">
        <f>E123*(1+EIA_AEO_OilForecast_2026!F$16)</f>
        <v>4.9489444918211847</v>
      </c>
      <c r="G123" s="437">
        <f>F123*(1+EIA_AEO_OilForecast_2026!G$16)</f>
        <v>5.1601105301723527</v>
      </c>
      <c r="H123" s="437">
        <f>G123*(1+EIA_AEO_OilForecast_2026!H$16)</f>
        <v>5.2975576135464966</v>
      </c>
      <c r="I123" s="437">
        <f>H123*(1+EIA_AEO_OilForecast_2026!I$16)</f>
        <v>5.2309013386028118</v>
      </c>
      <c r="J123" s="437">
        <f>I123*(1+EIA_AEO_OilForecast_2026!J$16)</f>
        <v>5.2858584506419941</v>
      </c>
      <c r="K123" s="437">
        <f>J123*(1+EIA_AEO_OilForecast_2026!K$16)</f>
        <v>5.3986167020345963</v>
      </c>
      <c r="L123" s="437">
        <f>K123*(1+EIA_AEO_OilForecast_2026!L$16)</f>
        <v>5.5030528441524149</v>
      </c>
      <c r="M123" s="437">
        <f>L123*(1+EIA_AEO_OilForecast_2026!M$16)</f>
        <v>5.5498151647104219</v>
      </c>
      <c r="N123" s="437">
        <f>M123*(1+EIA_AEO_OilForecast_2026!N$16)</f>
        <v>5.6256542660256228</v>
      </c>
      <c r="O123" s="437">
        <f>N123*(1+EIA_AEO_OilForecast_2026!O$16)</f>
        <v>5.7061398566583854</v>
      </c>
      <c r="P123" s="437">
        <f>O123*(1+EIA_AEO_OilForecast_2026!P$16)</f>
        <v>5.7750304978649938</v>
      </c>
      <c r="Q123" s="437">
        <f>P123*(1+EIA_AEO_OilForecast_2026!Q$16)</f>
        <v>5.8122921450101872</v>
      </c>
      <c r="R123" s="437">
        <f>Q123*(1+EIA_AEO_OilForecast_2026!R$16)</f>
        <v>5.8676272241222813</v>
      </c>
      <c r="S123" s="437">
        <f>R123*(1+EIA_AEO_OilForecast_2026!S$16)</f>
        <v>5.9424615317832545</v>
      </c>
      <c r="T123" s="437">
        <f>S123*(1+EIA_AEO_OilForecast_2026!T$16)</f>
        <v>5.9728572923409509</v>
      </c>
      <c r="U123" s="437">
        <f>T123*(1+EIA_AEO_OilForecast_2026!U$16)</f>
        <v>6.0435355079111188</v>
      </c>
      <c r="V123" s="437">
        <f>U123*(1+EIA_AEO_OilForecast_2026!V$16)</f>
        <v>6.1210944977085502</v>
      </c>
      <c r="W123" s="437">
        <f>V123*(1+EIA_AEO_OilForecast_2026!W$16)</f>
        <v>6.2914892295317193</v>
      </c>
      <c r="X123" s="437">
        <f>W123*(1+EIA_AEO_OilForecast_2026!X$16)</f>
        <v>6.3899135311945043</v>
      </c>
      <c r="Y123" s="437">
        <f>X123*(1+EIA_AEO_OilForecast_2026!Y$16)</f>
        <v>6.4867861828397135</v>
      </c>
      <c r="Z123" s="437">
        <f>Y123*(1+EIA_AEO_OilForecast_2026!Z$16)</f>
        <v>6.5911130675793732</v>
      </c>
      <c r="AA123" s="437">
        <f>Z123*(1+EIA_AEO_OilForecast_2026!AA$16)</f>
        <v>6.6726773205926238</v>
      </c>
      <c r="AB123" s="437">
        <f>AA123*(1+EIA_AEO_OilForecast_2026!AB$16)</f>
        <v>6.8010610041262547</v>
      </c>
    </row>
    <row r="124" spans="1:28">
      <c r="A124" s="437" t="s">
        <v>639</v>
      </c>
      <c r="B124" s="437">
        <v>3.03</v>
      </c>
      <c r="C124" s="437">
        <v>3.03</v>
      </c>
      <c r="D124" s="437">
        <f>C124*(1+EIA_AEO_OilForecast_2026!D$16)</f>
        <v>2.3202247186302851</v>
      </c>
      <c r="E124" s="437">
        <f>D124*(1+EIA_AEO_OilForecast_2026!E$16)</f>
        <v>2.6402392691914129</v>
      </c>
      <c r="F124" s="437">
        <f>E124*(1+EIA_AEO_OilForecast_2026!F$16)</f>
        <v>2.8293022283430544</v>
      </c>
      <c r="G124" s="437">
        <f>F124*(1+EIA_AEO_OilForecast_2026!G$16)</f>
        <v>2.95002545404193</v>
      </c>
      <c r="H124" s="437">
        <f>G124*(1+EIA_AEO_OilForecast_2026!H$16)</f>
        <v>3.0286036922728088</v>
      </c>
      <c r="I124" s="437">
        <f>H124*(1+EIA_AEO_OilForecast_2026!I$16)</f>
        <v>2.9904964256540607</v>
      </c>
      <c r="J124" s="437">
        <f>I124*(1+EIA_AEO_OilForecast_2026!J$16)</f>
        <v>3.0219153029141972</v>
      </c>
      <c r="K124" s="437">
        <f>J124*(1+EIA_AEO_OilForecast_2026!K$16)</f>
        <v>3.0863789824839301</v>
      </c>
      <c r="L124" s="437">
        <f>K124*(1+EIA_AEO_OilForecast_2026!L$16)</f>
        <v>3.1460849278833618</v>
      </c>
      <c r="M124" s="437">
        <f>L124*(1+EIA_AEO_OilForecast_2026!M$16)</f>
        <v>3.1728188583155807</v>
      </c>
      <c r="N124" s="437">
        <f>M124*(1+EIA_AEO_OilForecast_2026!N$16)</f>
        <v>3.2161759294448373</v>
      </c>
      <c r="O124" s="437">
        <f>N124*(1+EIA_AEO_OilForecast_2026!O$16)</f>
        <v>3.2621893897499827</v>
      </c>
      <c r="P124" s="437">
        <f>O124*(1+EIA_AEO_OilForecast_2026!P$16)</f>
        <v>3.3015740393454589</v>
      </c>
      <c r="Q124" s="437">
        <f>P124*(1+EIA_AEO_OilForecast_2026!Q$16)</f>
        <v>3.3228764527133712</v>
      </c>
      <c r="R124" s="437">
        <f>Q124*(1+EIA_AEO_OilForecast_2026!R$16)</f>
        <v>3.3545114130359459</v>
      </c>
      <c r="S124" s="437">
        <f>R124*(1+EIA_AEO_OilForecast_2026!S$16)</f>
        <v>3.3972940455289171</v>
      </c>
      <c r="T124" s="437">
        <f>S124*(1+EIA_AEO_OilForecast_2026!T$16)</f>
        <v>3.4146712444892606</v>
      </c>
      <c r="U124" s="437">
        <f>T124*(1+EIA_AEO_OilForecast_2026!U$16)</f>
        <v>3.4550778469756018</v>
      </c>
      <c r="V124" s="437">
        <f>U124*(1+EIA_AEO_OilForecast_2026!V$16)</f>
        <v>3.4994181751050766</v>
      </c>
      <c r="W124" s="437">
        <f>V124*(1+EIA_AEO_OilForecast_2026!W$16)</f>
        <v>3.5968325217888881</v>
      </c>
      <c r="X124" s="437">
        <f>W124*(1+EIA_AEO_OilForecast_2026!X$16)</f>
        <v>3.6531015093432728</v>
      </c>
      <c r="Y124" s="437">
        <f>X124*(1+EIA_AEO_OilForecast_2026!Y$16)</f>
        <v>3.7084834215102505</v>
      </c>
      <c r="Z124" s="437">
        <f>Y124*(1+EIA_AEO_OilForecast_2026!Z$16)</f>
        <v>3.7681269046727355</v>
      </c>
      <c r="AA124" s="437">
        <f>Z124*(1+EIA_AEO_OilForecast_2026!AA$16)</f>
        <v>3.8147570342255941</v>
      </c>
      <c r="AB124" s="437">
        <f>AA124*(1+EIA_AEO_OilForecast_2026!AB$16)</f>
        <v>3.888153743868406</v>
      </c>
    </row>
    <row r="125" spans="1:28">
      <c r="A125" s="437" t="s">
        <v>640</v>
      </c>
      <c r="B125" s="437">
        <v>5.26</v>
      </c>
      <c r="C125" s="437">
        <v>5.26</v>
      </c>
      <c r="D125" s="437">
        <f>C125*(1+EIA_AEO_OilForecast_2026!D$16)</f>
        <v>4.0278488514835971</v>
      </c>
      <c r="E125" s="437">
        <f>D125*(1+EIA_AEO_OilForecast_2026!E$16)</f>
        <v>4.5833856620286575</v>
      </c>
      <c r="F125" s="437">
        <f>E125*(1+EIA_AEO_OilForecast_2026!F$16)</f>
        <v>4.9115939673546087</v>
      </c>
      <c r="G125" s="437">
        <f>F125*(1+EIA_AEO_OilForecast_2026!G$16)</f>
        <v>5.1211662997559566</v>
      </c>
      <c r="H125" s="437">
        <f>G125*(1+EIA_AEO_OilForecast_2026!H$16)</f>
        <v>5.2575760466518053</v>
      </c>
      <c r="I125" s="437">
        <f>H125*(1+EIA_AEO_OilForecast_2026!I$16)</f>
        <v>5.1914228379341107</v>
      </c>
      <c r="J125" s="437">
        <f>I125*(1+EIA_AEO_OilForecast_2026!J$16)</f>
        <v>5.2459651793163937</v>
      </c>
      <c r="K125" s="437">
        <f>J125*(1+EIA_AEO_OilForecast_2026!K$16)</f>
        <v>5.3578724250381082</v>
      </c>
      <c r="L125" s="437">
        <f>K125*(1+EIA_AEO_OilForecast_2026!L$16)</f>
        <v>5.4615203698569239</v>
      </c>
      <c r="M125" s="437">
        <f>L125*(1+EIA_AEO_OilForecast_2026!M$16)</f>
        <v>5.507929767240908</v>
      </c>
      <c r="N125" s="437">
        <f>M125*(1+EIA_AEO_OilForecast_2026!N$16)</f>
        <v>5.5831964979801452</v>
      </c>
      <c r="O125" s="437">
        <f>N125*(1+EIA_AEO_OilForecast_2026!O$16)</f>
        <v>5.6630746501930371</v>
      </c>
      <c r="P125" s="437">
        <f>O125*(1+EIA_AEO_OilForecast_2026!P$16)</f>
        <v>5.7314453620320487</v>
      </c>
      <c r="Q125" s="437">
        <f>P125*(1+EIA_AEO_OilForecast_2026!Q$16)</f>
        <v>5.7684257891987878</v>
      </c>
      <c r="R125" s="437">
        <f>Q125*(1+EIA_AEO_OilForecast_2026!R$16)</f>
        <v>5.8233432450723006</v>
      </c>
      <c r="S125" s="437">
        <f>R125*(1+EIA_AEO_OilForecast_2026!S$16)</f>
        <v>5.8976127655056434</v>
      </c>
      <c r="T125" s="437">
        <f>S125*(1+EIA_AEO_OilForecast_2026!T$16)</f>
        <v>5.9277791240968662</v>
      </c>
      <c r="U125" s="437">
        <f>T125*(1+EIA_AEO_OilForecast_2026!U$16)</f>
        <v>5.9979239191721652</v>
      </c>
      <c r="V125" s="437">
        <f>U125*(1+EIA_AEO_OilForecast_2026!V$16)</f>
        <v>6.074897558103201</v>
      </c>
      <c r="W125" s="437">
        <f>V125*(1+EIA_AEO_OilForecast_2026!W$16)</f>
        <v>6.2440062919503454</v>
      </c>
      <c r="X125" s="437">
        <f>W125*(1+EIA_AEO_OilForecast_2026!X$16)</f>
        <v>6.3416877686949205</v>
      </c>
      <c r="Y125" s="437">
        <f>X125*(1+EIA_AEO_OilForecast_2026!Y$16)</f>
        <v>6.4378293059880898</v>
      </c>
      <c r="Z125" s="437">
        <f>Y125*(1+EIA_AEO_OilForecast_2026!Z$16)</f>
        <v>6.5413688180127334</v>
      </c>
      <c r="AA125" s="437">
        <f>Z125*(1+EIA_AEO_OilForecast_2026!AA$16)</f>
        <v>6.6223174917579595</v>
      </c>
      <c r="AB125" s="437">
        <f>AA125*(1+EIA_AEO_OilForecast_2026!AB$16)</f>
        <v>6.7497322418309595</v>
      </c>
    </row>
    <row r="126" spans="1:28">
      <c r="A126" s="437" t="s">
        <v>641</v>
      </c>
      <c r="B126" s="437">
        <v>4.1500000000000004</v>
      </c>
      <c r="C126" s="437">
        <v>4.1500000000000004</v>
      </c>
      <c r="D126" s="437">
        <f>C126*(1+EIA_AEO_OilForecast_2026!D$16)</f>
        <v>3.1778655387180477</v>
      </c>
      <c r="E126" s="437">
        <f>D126*(1+EIA_AEO_OilForecast_2026!E$16)</f>
        <v>3.6161692960872496</v>
      </c>
      <c r="F126" s="437">
        <f>E126*(1+EIA_AEO_OilForecast_2026!F$16)</f>
        <v>3.8751169134071546</v>
      </c>
      <c r="G126" s="437">
        <f>F126*(1+EIA_AEO_OilForecast_2026!G$16)</f>
        <v>4.0404639057009941</v>
      </c>
      <c r="H126" s="437">
        <f>G126*(1+EIA_AEO_OilForecast_2026!H$16)</f>
        <v>4.1480875653241451</v>
      </c>
      <c r="I126" s="437">
        <f>H126*(1+EIA_AEO_OilForecast_2026!I$16)</f>
        <v>4.0958944443776746</v>
      </c>
      <c r="J126" s="437">
        <f>I126*(1+EIA_AEO_OilForecast_2026!J$16)</f>
        <v>4.1389269000309969</v>
      </c>
      <c r="K126" s="437">
        <f>J126*(1+EIA_AEO_OilForecast_2026!K$16)</f>
        <v>4.2272187383855817</v>
      </c>
      <c r="L126" s="437">
        <f>K126*(1+EIA_AEO_OilForecast_2026!L$16)</f>
        <v>4.3089942081570811</v>
      </c>
      <c r="M126" s="437">
        <f>L126*(1+EIA_AEO_OilForecast_2026!M$16)</f>
        <v>4.3456099874619358</v>
      </c>
      <c r="N126" s="437">
        <f>M126*(1+EIA_AEO_OilForecast_2026!N$16)</f>
        <v>4.4049934347181781</v>
      </c>
      <c r="O126" s="437">
        <f>N126*(1+EIA_AEO_OilForecast_2026!O$16)</f>
        <v>4.4680151707796805</v>
      </c>
      <c r="P126" s="437">
        <f>O126*(1+EIA_AEO_OilForecast_2026!P$16)</f>
        <v>4.5219578426678737</v>
      </c>
      <c r="Q126" s="437">
        <f>P126*(1+EIA_AEO_OilForecast_2026!Q$16)</f>
        <v>4.5511344154325064</v>
      </c>
      <c r="R126" s="437">
        <f>Q126*(1+EIA_AEO_OilForecast_2026!R$16)</f>
        <v>4.5944628264353726</v>
      </c>
      <c r="S126" s="437">
        <f>R126*(1+EIA_AEO_OilForecast_2026!S$16)</f>
        <v>4.6530595013019838</v>
      </c>
      <c r="T126" s="437">
        <f>S126*(1+EIA_AEO_OilForecast_2026!T$16)</f>
        <v>4.6768599553235761</v>
      </c>
      <c r="U126" s="437">
        <f>T126*(1+EIA_AEO_OilForecast_2026!U$16)</f>
        <v>4.7322023316662545</v>
      </c>
      <c r="V126" s="437">
        <f>U126*(1+EIA_AEO_OilForecast_2026!V$16)</f>
        <v>4.7929324840548091</v>
      </c>
      <c r="W126" s="437">
        <f>V126*(1+EIA_AEO_OilForecast_2026!W$16)</f>
        <v>4.9263547740672902</v>
      </c>
      <c r="X126" s="437">
        <f>W126*(1+EIA_AEO_OilForecast_2026!X$16)</f>
        <v>5.0034228593315468</v>
      </c>
      <c r="Y126" s="437">
        <f>X126*(1+EIA_AEO_OilForecast_2026!Y$16)</f>
        <v>5.0792759733556254</v>
      </c>
      <c r="Z126" s="437">
        <f>Y126*(1+EIA_AEO_OilForecast_2026!Z$16)</f>
        <v>5.1609658925385666</v>
      </c>
      <c r="AA126" s="437">
        <f>Z126*(1+EIA_AEO_OilForecast_2026!AA$16)</f>
        <v>5.2248322415961121</v>
      </c>
      <c r="AB126" s="437">
        <f>AA126*(1+EIA_AEO_OilForecast_2026!AB$16)</f>
        <v>5.3253590881365973</v>
      </c>
    </row>
    <row r="127" spans="1:28">
      <c r="A127" s="437" t="s">
        <v>643</v>
      </c>
      <c r="B127" s="437">
        <v>4.96</v>
      </c>
      <c r="C127" s="437">
        <v>4.96</v>
      </c>
      <c r="D127" s="437">
        <f>C127*(1+EIA_AEO_OilForecast_2026!D$16)</f>
        <v>3.7981236318172327</v>
      </c>
      <c r="E127" s="437">
        <f>D127*(1+EIA_AEO_OilForecast_2026!E$16)</f>
        <v>4.3219758333958449</v>
      </c>
      <c r="F127" s="437">
        <f>E127*(1+EIA_AEO_OilForecast_2026!F$16)</f>
        <v>4.6314650338552976</v>
      </c>
      <c r="G127" s="437">
        <f>F127*(1+EIA_AEO_OilForecast_2026!G$16)</f>
        <v>4.8290845716329942</v>
      </c>
      <c r="H127" s="437">
        <f>G127*(1+EIA_AEO_OilForecast_2026!H$16)</f>
        <v>4.9577142949416269</v>
      </c>
      <c r="I127" s="437">
        <f>H127*(1+EIA_AEO_OilForecast_2026!I$16)</f>
        <v>4.8953340829188576</v>
      </c>
      <c r="J127" s="437">
        <f>I127*(1+EIA_AEO_OilForecast_2026!J$16)</f>
        <v>4.9467656443743948</v>
      </c>
      <c r="K127" s="437">
        <f>J127*(1+EIA_AEO_OilForecast_2026!K$16)</f>
        <v>5.0522903475644521</v>
      </c>
      <c r="L127" s="437">
        <f>K127*(1+EIA_AEO_OilForecast_2026!L$16)</f>
        <v>5.1500268126407498</v>
      </c>
      <c r="M127" s="437">
        <f>L127*(1+EIA_AEO_OilForecast_2026!M$16)</f>
        <v>5.1937892862195634</v>
      </c>
      <c r="N127" s="437">
        <f>M127*(1+EIA_AEO_OilForecast_2026!N$16)</f>
        <v>5.2647632376390723</v>
      </c>
      <c r="O127" s="437">
        <f>N127*(1+EIA_AEO_OilForecast_2026!O$16)</f>
        <v>5.3400856017029401</v>
      </c>
      <c r="P127" s="437">
        <f>O127*(1+EIA_AEO_OilForecast_2026!P$16)</f>
        <v>5.4045568432849738</v>
      </c>
      <c r="Q127" s="437">
        <f>P127*(1+EIA_AEO_OilForecast_2026!Q$16)</f>
        <v>5.4394281206133055</v>
      </c>
      <c r="R127" s="437">
        <f>Q127*(1+EIA_AEO_OilForecast_2026!R$16)</f>
        <v>5.4912134021974541</v>
      </c>
      <c r="S127" s="437">
        <f>R127*(1+EIA_AEO_OilForecast_2026!S$16)</f>
        <v>5.5612470184235718</v>
      </c>
      <c r="T127" s="437">
        <f>S127*(1+EIA_AEO_OilForecast_2026!T$16)</f>
        <v>5.5896928622662463</v>
      </c>
      <c r="U127" s="437">
        <f>T127*(1+EIA_AEO_OilForecast_2026!U$16)</f>
        <v>5.6558370036300261</v>
      </c>
      <c r="V127" s="437">
        <f>U127*(1+EIA_AEO_OilForecast_2026!V$16)</f>
        <v>5.7284205110630939</v>
      </c>
      <c r="W127" s="437">
        <f>V127*(1+EIA_AEO_OilForecast_2026!W$16)</f>
        <v>5.8878842600900594</v>
      </c>
      <c r="X127" s="437">
        <f>W127*(1+EIA_AEO_OilForecast_2026!X$16)</f>
        <v>5.9799945499480618</v>
      </c>
      <c r="Y127" s="437">
        <f>X127*(1+EIA_AEO_OilForecast_2026!Y$16)</f>
        <v>6.070652729600936</v>
      </c>
      <c r="Z127" s="437">
        <f>Y127*(1+EIA_AEO_OilForecast_2026!Z$16)</f>
        <v>6.1682869462629579</v>
      </c>
      <c r="AA127" s="437">
        <f>Z127*(1+EIA_AEO_OilForecast_2026!AA$16)</f>
        <v>6.244618775498</v>
      </c>
      <c r="AB127" s="437">
        <f>AA127*(1+EIA_AEO_OilForecast_2026!AB$16)</f>
        <v>6.3647665246162664</v>
      </c>
    </row>
    <row r="128" spans="1:28">
      <c r="A128" s="437" t="s">
        <v>644</v>
      </c>
      <c r="B128" s="437">
        <v>4.93</v>
      </c>
      <c r="C128" s="437">
        <v>4.93</v>
      </c>
      <c r="D128" s="437">
        <f>C128*(1+EIA_AEO_OilForecast_2026!D$16)</f>
        <v>3.7751511098505959</v>
      </c>
      <c r="E128" s="437">
        <f>D128*(1+EIA_AEO_OilForecast_2026!E$16)</f>
        <v>4.2958348505325628</v>
      </c>
      <c r="F128" s="437">
        <f>E128*(1+EIA_AEO_OilForecast_2026!F$16)</f>
        <v>4.6034521405053654</v>
      </c>
      <c r="G128" s="437">
        <f>F128*(1+EIA_AEO_OilForecast_2026!G$16)</f>
        <v>4.7998763988206976</v>
      </c>
      <c r="H128" s="437">
        <f>G128*(1+EIA_AEO_OilForecast_2026!H$16)</f>
        <v>4.9277281197706087</v>
      </c>
      <c r="I128" s="437">
        <f>H128*(1+EIA_AEO_OilForecast_2026!I$16)</f>
        <v>4.8657252074173316</v>
      </c>
      <c r="J128" s="437">
        <f>I128*(1+EIA_AEO_OilForecast_2026!J$16)</f>
        <v>4.9168456908801934</v>
      </c>
      <c r="K128" s="437">
        <f>J128*(1+EIA_AEO_OilForecast_2026!K$16)</f>
        <v>5.0217321398170851</v>
      </c>
      <c r="L128" s="437">
        <f>K128*(1+EIA_AEO_OilForecast_2026!L$16)</f>
        <v>5.1188774569191313</v>
      </c>
      <c r="M128" s="437">
        <f>L128*(1+EIA_AEO_OilForecast_2026!M$16)</f>
        <v>5.1623752381174279</v>
      </c>
      <c r="N128" s="437">
        <f>M128*(1+EIA_AEO_OilForecast_2026!N$16)</f>
        <v>5.2329199116049638</v>
      </c>
      <c r="O128" s="437">
        <f>N128*(1+EIA_AEO_OilForecast_2026!O$16)</f>
        <v>5.3077866968539293</v>
      </c>
      <c r="P128" s="437">
        <f>O128*(1+EIA_AEO_OilForecast_2026!P$16)</f>
        <v>5.3718679914102649</v>
      </c>
      <c r="Q128" s="437">
        <f>P128*(1+EIA_AEO_OilForecast_2026!Q$16)</f>
        <v>5.4065283537547559</v>
      </c>
      <c r="R128" s="437">
        <f>Q128*(1+EIA_AEO_OilForecast_2026!R$16)</f>
        <v>5.4580004179099681</v>
      </c>
      <c r="S128" s="437">
        <f>R128*(1+EIA_AEO_OilForecast_2026!S$16)</f>
        <v>5.5276104437153641</v>
      </c>
      <c r="T128" s="437">
        <f>S128*(1+EIA_AEO_OilForecast_2026!T$16)</f>
        <v>5.5558842360831839</v>
      </c>
      <c r="U128" s="437">
        <f>T128*(1+EIA_AEO_OilForecast_2026!U$16)</f>
        <v>5.6216283120758117</v>
      </c>
      <c r="V128" s="437">
        <f>U128*(1+EIA_AEO_OilForecast_2026!V$16)</f>
        <v>5.6937728063590827</v>
      </c>
      <c r="W128" s="437">
        <f>V128*(1+EIA_AEO_OilForecast_2026!W$16)</f>
        <v>5.8522720569040301</v>
      </c>
      <c r="X128" s="437">
        <f>W128*(1+EIA_AEO_OilForecast_2026!X$16)</f>
        <v>5.9438252280733757</v>
      </c>
      <c r="Y128" s="437">
        <f>X128*(1+EIA_AEO_OilForecast_2026!Y$16)</f>
        <v>6.0339350719622207</v>
      </c>
      <c r="Z128" s="437">
        <f>Y128*(1+EIA_AEO_OilForecast_2026!Z$16)</f>
        <v>6.1309787590879798</v>
      </c>
      <c r="AA128" s="437">
        <f>Z128*(1+EIA_AEO_OilForecast_2026!AA$16)</f>
        <v>6.2068489038720038</v>
      </c>
      <c r="AB128" s="437">
        <f>AA128*(1+EIA_AEO_OilForecast_2026!AB$16)</f>
        <v>6.3262699528947968</v>
      </c>
    </row>
    <row r="129" spans="1:28">
      <c r="A129" s="437" t="s">
        <v>645</v>
      </c>
      <c r="B129" s="437">
        <v>4.2699999999999996</v>
      </c>
      <c r="C129" s="437">
        <v>4.2699999999999996</v>
      </c>
      <c r="D129" s="437">
        <f>C129*(1+EIA_AEO_OilForecast_2026!D$16)</f>
        <v>3.2697556265845931</v>
      </c>
      <c r="E129" s="437">
        <f>D129*(1+EIA_AEO_OilForecast_2026!E$16)</f>
        <v>3.7207332275403742</v>
      </c>
      <c r="F129" s="437">
        <f>E129*(1+EIA_AEO_OilForecast_2026!F$16)</f>
        <v>3.9871684868068789</v>
      </c>
      <c r="G129" s="437">
        <f>F129*(1+EIA_AEO_OilForecast_2026!G$16)</f>
        <v>4.1572965969501787</v>
      </c>
      <c r="H129" s="437">
        <f>G129*(1+EIA_AEO_OilForecast_2026!H$16)</f>
        <v>4.2680322660082153</v>
      </c>
      <c r="I129" s="437">
        <f>H129*(1+EIA_AEO_OilForecast_2026!I$16)</f>
        <v>4.2143299463837751</v>
      </c>
      <c r="J129" s="437">
        <f>I129*(1+EIA_AEO_OilForecast_2026!J$16)</f>
        <v>4.2586067140077954</v>
      </c>
      <c r="K129" s="437">
        <f>J129*(1+EIA_AEO_OilForecast_2026!K$16)</f>
        <v>4.3494515693750424</v>
      </c>
      <c r="L129" s="437">
        <f>K129*(1+EIA_AEO_OilForecast_2026!L$16)</f>
        <v>4.4335916310435488</v>
      </c>
      <c r="M129" s="437">
        <f>L129*(1+EIA_AEO_OilForecast_2026!M$16)</f>
        <v>4.4712661798704714</v>
      </c>
      <c r="N129" s="437">
        <f>M129*(1+EIA_AEO_OilForecast_2026!N$16)</f>
        <v>4.5323667388546047</v>
      </c>
      <c r="O129" s="437">
        <f>N129*(1+EIA_AEO_OilForecast_2026!O$16)</f>
        <v>4.5972107901757173</v>
      </c>
      <c r="P129" s="437">
        <f>O129*(1+EIA_AEO_OilForecast_2026!P$16)</f>
        <v>4.6527132501667019</v>
      </c>
      <c r="Q129" s="437">
        <f>P129*(1+EIA_AEO_OilForecast_2026!Q$16)</f>
        <v>4.6827334828666975</v>
      </c>
      <c r="R129" s="437">
        <f>Q129*(1+EIA_AEO_OilForecast_2026!R$16)</f>
        <v>4.7273147635853094</v>
      </c>
      <c r="S129" s="437">
        <f>R129*(1+EIA_AEO_OilForecast_2026!S$16)</f>
        <v>4.7876058001348101</v>
      </c>
      <c r="T129" s="437">
        <f>S129*(1+EIA_AEO_OilForecast_2026!T$16)</f>
        <v>4.812094460055822</v>
      </c>
      <c r="U129" s="437">
        <f>T129*(1+EIA_AEO_OilForecast_2026!U$16)</f>
        <v>4.8690370978831083</v>
      </c>
      <c r="V129" s="437">
        <f>U129*(1+EIA_AEO_OilForecast_2026!V$16)</f>
        <v>4.9315233028708505</v>
      </c>
      <c r="W129" s="437">
        <f>V129*(1+EIA_AEO_OilForecast_2026!W$16)</f>
        <v>5.068803586811403</v>
      </c>
      <c r="X129" s="437">
        <f>W129*(1+EIA_AEO_OilForecast_2026!X$16)</f>
        <v>5.1481001468302887</v>
      </c>
      <c r="Y129" s="437">
        <f>X129*(1+EIA_AEO_OilForecast_2026!Y$16)</f>
        <v>5.2261466039104851</v>
      </c>
      <c r="Z129" s="437">
        <f>Y129*(1+EIA_AEO_OilForecast_2026!Z$16)</f>
        <v>5.3101986412384754</v>
      </c>
      <c r="AA129" s="437">
        <f>Z129*(1+EIA_AEO_OilForecast_2026!AA$16)</f>
        <v>5.3759117281000943</v>
      </c>
      <c r="AB129" s="437">
        <f>AA129*(1+EIA_AEO_OilForecast_2026!AB$16)</f>
        <v>5.479345375022473</v>
      </c>
    </row>
    <row r="130" spans="1:28">
      <c r="A130" s="437" t="s">
        <v>578</v>
      </c>
      <c r="B130" s="437">
        <v>4.17</v>
      </c>
      <c r="C130" s="437">
        <v>4.17</v>
      </c>
      <c r="D130" s="437">
        <f>C130*(1+EIA_AEO_OilForecast_2026!D$16)</f>
        <v>3.1931805533624718</v>
      </c>
      <c r="E130" s="437">
        <f>D130*(1+EIA_AEO_OilForecast_2026!E$16)</f>
        <v>3.6335966179961035</v>
      </c>
      <c r="F130" s="437">
        <f>E130*(1+EIA_AEO_OilForecast_2026!F$16)</f>
        <v>3.8937921756404417</v>
      </c>
      <c r="G130" s="437">
        <f>F130*(1+EIA_AEO_OilForecast_2026!G$16)</f>
        <v>4.0599360209091913</v>
      </c>
      <c r="H130" s="437">
        <f>G130*(1+EIA_AEO_OilForecast_2026!H$16)</f>
        <v>4.1680783487714894</v>
      </c>
      <c r="I130" s="437">
        <f>H130*(1+EIA_AEO_OilForecast_2026!I$16)</f>
        <v>4.1156336947120238</v>
      </c>
      <c r="J130" s="437">
        <f>I130*(1+EIA_AEO_OilForecast_2026!J$16)</f>
        <v>4.1588735356937958</v>
      </c>
      <c r="K130" s="437">
        <f>J130*(1+EIA_AEO_OilForecast_2026!K$16)</f>
        <v>4.247590876883824</v>
      </c>
      <c r="L130" s="437">
        <f>K130*(1+EIA_AEO_OilForecast_2026!L$16)</f>
        <v>4.3297604453048244</v>
      </c>
      <c r="M130" s="437">
        <f>L130*(1+EIA_AEO_OilForecast_2026!M$16)</f>
        <v>4.3665526861966901</v>
      </c>
      <c r="N130" s="437">
        <f>M130*(1+EIA_AEO_OilForecast_2026!N$16)</f>
        <v>4.4262223187409147</v>
      </c>
      <c r="O130" s="437">
        <f>N130*(1+EIA_AEO_OilForecast_2026!O$16)</f>
        <v>4.4895477740123519</v>
      </c>
      <c r="P130" s="437">
        <f>O130*(1+EIA_AEO_OilForecast_2026!P$16)</f>
        <v>4.5437504105843436</v>
      </c>
      <c r="Q130" s="437">
        <f>P130*(1+EIA_AEO_OilForecast_2026!Q$16)</f>
        <v>4.5730675933382035</v>
      </c>
      <c r="R130" s="437">
        <f>Q130*(1+EIA_AEO_OilForecast_2026!R$16)</f>
        <v>4.6166048159603603</v>
      </c>
      <c r="S130" s="437">
        <f>R130*(1+EIA_AEO_OilForecast_2026!S$16)</f>
        <v>4.6754838844407862</v>
      </c>
      <c r="T130" s="437">
        <f>S130*(1+EIA_AEO_OilForecast_2026!T$16)</f>
        <v>4.6993990394456153</v>
      </c>
      <c r="U130" s="437">
        <f>T130*(1+EIA_AEO_OilForecast_2026!U$16)</f>
        <v>4.7550081260357286</v>
      </c>
      <c r="V130" s="437">
        <f>U130*(1+EIA_AEO_OilForecast_2026!V$16)</f>
        <v>4.8160309538574815</v>
      </c>
      <c r="W130" s="437">
        <f>V130*(1+EIA_AEO_OilForecast_2026!W$16)</f>
        <v>4.9500962428579749</v>
      </c>
      <c r="X130" s="437">
        <f>W130*(1+EIA_AEO_OilForecast_2026!X$16)</f>
        <v>5.0275357405813361</v>
      </c>
      <c r="Y130" s="437">
        <f>X130*(1+EIA_AEO_OilForecast_2026!Y$16)</f>
        <v>5.1037544117814342</v>
      </c>
      <c r="Z130" s="437">
        <f>Y130*(1+EIA_AEO_OilForecast_2026!Z$16)</f>
        <v>5.1858380173218839</v>
      </c>
      <c r="AA130" s="437">
        <f>Z130*(1+EIA_AEO_OilForecast_2026!AA$16)</f>
        <v>5.2500121560134412</v>
      </c>
      <c r="AB130" s="437">
        <f>AA130*(1+EIA_AEO_OilForecast_2026!AB$16)</f>
        <v>5.3510234692842413</v>
      </c>
    </row>
    <row r="131" spans="1:28">
      <c r="A131" s="437" t="s">
        <v>648</v>
      </c>
      <c r="B131" s="437">
        <v>4.58</v>
      </c>
      <c r="C131" s="437">
        <v>4.58</v>
      </c>
      <c r="D131" s="437">
        <f>C131*(1+EIA_AEO_OilForecast_2026!D$16)</f>
        <v>3.5071383535731706</v>
      </c>
      <c r="E131" s="437">
        <f>D131*(1+EIA_AEO_OilForecast_2026!E$16)</f>
        <v>3.990856717127615</v>
      </c>
      <c r="F131" s="437">
        <f>E131*(1+EIA_AEO_OilForecast_2026!F$16)</f>
        <v>4.2766350514228355</v>
      </c>
      <c r="G131" s="437">
        <f>F131*(1+EIA_AEO_OilForecast_2026!G$16)</f>
        <v>4.4591143826772415</v>
      </c>
      <c r="H131" s="437">
        <f>G131*(1+EIA_AEO_OilForecast_2026!H$16)</f>
        <v>4.5778894094420677</v>
      </c>
      <c r="I131" s="437">
        <f>H131*(1+EIA_AEO_OilForecast_2026!I$16)</f>
        <v>4.5202883265662042</v>
      </c>
      <c r="J131" s="437">
        <f>I131*(1+EIA_AEO_OilForecast_2026!J$16)</f>
        <v>4.567779566781196</v>
      </c>
      <c r="K131" s="437">
        <f>J131*(1+EIA_AEO_OilForecast_2026!K$16)</f>
        <v>4.6652197160978215</v>
      </c>
      <c r="L131" s="437">
        <f>K131*(1+EIA_AEO_OilForecast_2026!L$16)</f>
        <v>4.7554683068335963</v>
      </c>
      <c r="M131" s="437">
        <f>L131*(1+EIA_AEO_OilForecast_2026!M$16)</f>
        <v>4.7958780102591945</v>
      </c>
      <c r="N131" s="437">
        <f>M131*(1+EIA_AEO_OilForecast_2026!N$16)</f>
        <v>4.8614144412070477</v>
      </c>
      <c r="O131" s="437">
        <f>N131*(1+EIA_AEO_OilForecast_2026!O$16)</f>
        <v>4.9309661402821519</v>
      </c>
      <c r="P131" s="437">
        <f>O131*(1+EIA_AEO_OilForecast_2026!P$16)</f>
        <v>4.9904980528720131</v>
      </c>
      <c r="Q131" s="437">
        <f>P131*(1+EIA_AEO_OilForecast_2026!Q$16)</f>
        <v>5.0226977404050288</v>
      </c>
      <c r="R131" s="437">
        <f>Q131*(1+EIA_AEO_OilForecast_2026!R$16)</f>
        <v>5.0705156012226498</v>
      </c>
      <c r="S131" s="437">
        <f>R131*(1+EIA_AEO_OilForecast_2026!S$16)</f>
        <v>5.1351837387862833</v>
      </c>
      <c r="T131" s="437">
        <f>S131*(1+EIA_AEO_OilForecast_2026!T$16)</f>
        <v>5.1614502639474624</v>
      </c>
      <c r="U131" s="437">
        <f>T131*(1+EIA_AEO_OilForecast_2026!U$16)</f>
        <v>5.222526910609985</v>
      </c>
      <c r="V131" s="437">
        <f>U131*(1+EIA_AEO_OilForecast_2026!V$16)</f>
        <v>5.2895495848122938</v>
      </c>
      <c r="W131" s="437">
        <f>V131*(1+EIA_AEO_OilForecast_2026!W$16)</f>
        <v>5.4367963530670318</v>
      </c>
      <c r="X131" s="437">
        <f>W131*(1+EIA_AEO_OilForecast_2026!X$16)</f>
        <v>5.5218498062020425</v>
      </c>
      <c r="Y131" s="437">
        <f>X131*(1+EIA_AEO_OilForecast_2026!Y$16)</f>
        <v>5.6055623995105437</v>
      </c>
      <c r="Z131" s="437">
        <f>Y131*(1+EIA_AEO_OilForecast_2026!Z$16)</f>
        <v>5.6957165753799099</v>
      </c>
      <c r="AA131" s="437">
        <f>Z131*(1+EIA_AEO_OilForecast_2026!AA$16)</f>
        <v>5.7662004015687192</v>
      </c>
      <c r="AB131" s="437">
        <f>AA131*(1+EIA_AEO_OilForecast_2026!AB$16)</f>
        <v>5.8771432828109891</v>
      </c>
    </row>
    <row r="132" spans="1:28">
      <c r="A132" s="437" t="s">
        <v>650</v>
      </c>
      <c r="B132" s="437">
        <v>3.55</v>
      </c>
      <c r="C132" s="437">
        <v>3.55</v>
      </c>
      <c r="D132" s="437">
        <f>C132*(1+EIA_AEO_OilForecast_2026!D$16)</f>
        <v>2.7184150993853176</v>
      </c>
      <c r="E132" s="437">
        <f>D132*(1+EIA_AEO_OilForecast_2026!E$16)</f>
        <v>3.0933496388216226</v>
      </c>
      <c r="F132" s="437">
        <f>E132*(1+EIA_AEO_OilForecast_2026!F$16)</f>
        <v>3.3148590464085292</v>
      </c>
      <c r="G132" s="437">
        <f>F132*(1+EIA_AEO_OilForecast_2026!G$16)</f>
        <v>3.4563004494550662</v>
      </c>
      <c r="H132" s="437">
        <f>G132*(1+EIA_AEO_OilForecast_2026!H$16)</f>
        <v>3.5483640619037855</v>
      </c>
      <c r="I132" s="437">
        <f>H132*(1+EIA_AEO_OilForecast_2026!I$16)</f>
        <v>3.5037169343471666</v>
      </c>
      <c r="J132" s="437">
        <f>I132*(1+EIA_AEO_OilForecast_2026!J$16)</f>
        <v>3.5405278301469965</v>
      </c>
      <c r="K132" s="437">
        <f>J132*(1+EIA_AEO_OilForecast_2026!K$16)</f>
        <v>3.6160545834382676</v>
      </c>
      <c r="L132" s="437">
        <f>K132*(1+EIA_AEO_OilForecast_2026!L$16)</f>
        <v>3.6860070937247307</v>
      </c>
      <c r="M132" s="437">
        <f>L132*(1+EIA_AEO_OilForecast_2026!M$16)</f>
        <v>3.7173290254192448</v>
      </c>
      <c r="N132" s="437">
        <f>M132*(1+EIA_AEO_OilForecast_2026!N$16)</f>
        <v>3.7681269140360305</v>
      </c>
      <c r="O132" s="437">
        <f>N132*(1+EIA_AEO_OilForecast_2026!O$16)</f>
        <v>3.8220370737994847</v>
      </c>
      <c r="P132" s="437">
        <f>O132*(1+EIA_AEO_OilForecast_2026!P$16)</f>
        <v>3.8681808051737225</v>
      </c>
      <c r="Q132" s="437">
        <f>P132*(1+EIA_AEO_OilForecast_2026!Q$16)</f>
        <v>3.8931390782615405</v>
      </c>
      <c r="R132" s="437">
        <f>Q132*(1+EIA_AEO_OilForecast_2026!R$16)</f>
        <v>3.9302031406856792</v>
      </c>
      <c r="S132" s="437">
        <f>R132*(1+EIA_AEO_OilForecast_2026!S$16)</f>
        <v>3.9803280071378402</v>
      </c>
      <c r="T132" s="437">
        <f>S132*(1+EIA_AEO_OilForecast_2026!T$16)</f>
        <v>4.0006874316623353</v>
      </c>
      <c r="U132" s="437">
        <f>T132*(1+EIA_AEO_OilForecast_2026!U$16)</f>
        <v>4.0480285005819763</v>
      </c>
      <c r="V132" s="437">
        <f>U132*(1+EIA_AEO_OilForecast_2026!V$16)</f>
        <v>4.0999783899745958</v>
      </c>
      <c r="W132" s="437">
        <f>V132*(1+EIA_AEO_OilForecast_2026!W$16)</f>
        <v>4.2141107103467181</v>
      </c>
      <c r="X132" s="437">
        <f>W132*(1+EIA_AEO_OilForecast_2026!X$16)</f>
        <v>4.2800364218378286</v>
      </c>
      <c r="Y132" s="437">
        <f>X132*(1+EIA_AEO_OilForecast_2026!Y$16)</f>
        <v>4.3449228205813171</v>
      </c>
      <c r="Z132" s="437">
        <f>Y132*(1+EIA_AEO_OilForecast_2026!Z$16)</f>
        <v>4.4148021490390139</v>
      </c>
      <c r="AA132" s="437">
        <f>Z132*(1+EIA_AEO_OilForecast_2026!AA$16)</f>
        <v>4.4694348090761915</v>
      </c>
      <c r="AB132" s="437">
        <f>AA132*(1+EIA_AEO_OilForecast_2026!AB$16)</f>
        <v>4.5554276537072083</v>
      </c>
    </row>
    <row r="133" spans="1:28">
      <c r="A133" s="437" t="s">
        <v>652</v>
      </c>
      <c r="B133" s="437">
        <v>4.5</v>
      </c>
      <c r="C133" s="437">
        <v>4.5</v>
      </c>
      <c r="D133" s="437">
        <f>C133*(1+EIA_AEO_OilForecast_2026!D$16)</f>
        <v>3.4458782949954729</v>
      </c>
      <c r="E133" s="437">
        <f>D133*(1+EIA_AEO_OilForecast_2026!E$16)</f>
        <v>3.9211474294921977</v>
      </c>
      <c r="F133" s="437">
        <f>E133*(1+EIA_AEO_OilForecast_2026!F$16)</f>
        <v>4.2019340024896845</v>
      </c>
      <c r="G133" s="437">
        <f>F133*(1+EIA_AEO_OilForecast_2026!G$16)</f>
        <v>4.3812259218444503</v>
      </c>
      <c r="H133" s="437">
        <f>G133*(1+EIA_AEO_OilForecast_2026!H$16)</f>
        <v>4.4979262756526861</v>
      </c>
      <c r="I133" s="437">
        <f>H133*(1+EIA_AEO_OilForecast_2026!I$16)</f>
        <v>4.4413313252288029</v>
      </c>
      <c r="J133" s="437">
        <f>I133*(1+EIA_AEO_OilForecast_2026!J$16)</f>
        <v>4.4879930241299952</v>
      </c>
      <c r="K133" s="437">
        <f>J133*(1+EIA_AEO_OilForecast_2026!K$16)</f>
        <v>4.5837311621048462</v>
      </c>
      <c r="L133" s="437">
        <f>K133*(1+EIA_AEO_OilForecast_2026!L$16)</f>
        <v>4.6724033582426161</v>
      </c>
      <c r="M133" s="437">
        <f>L133*(1+EIA_AEO_OilForecast_2026!M$16)</f>
        <v>4.7121072153201693</v>
      </c>
      <c r="N133" s="437">
        <f>M133*(1+EIA_AEO_OilForecast_2026!N$16)</f>
        <v>4.7764989051160951</v>
      </c>
      <c r="O133" s="437">
        <f>N133*(1+EIA_AEO_OilForecast_2026!O$16)</f>
        <v>4.8448357273514588</v>
      </c>
      <c r="P133" s="437">
        <f>O133*(1+EIA_AEO_OilForecast_2026!P$16)</f>
        <v>4.9033277812061264</v>
      </c>
      <c r="Q133" s="437">
        <f>P133*(1+EIA_AEO_OilForecast_2026!Q$16)</f>
        <v>4.9349650287822335</v>
      </c>
      <c r="R133" s="437">
        <f>Q133*(1+EIA_AEO_OilForecast_2026!R$16)</f>
        <v>4.981947643122691</v>
      </c>
      <c r="S133" s="437">
        <f>R133*(1+EIA_AEO_OilForecast_2026!S$16)</f>
        <v>5.0454862062310646</v>
      </c>
      <c r="T133" s="437">
        <f>S133*(1+EIA_AEO_OilForecast_2026!T$16)</f>
        <v>5.0712939274592976</v>
      </c>
      <c r="U133" s="437">
        <f>T133*(1+EIA_AEO_OilForecast_2026!U$16)</f>
        <v>5.1313037331320821</v>
      </c>
      <c r="V133" s="437">
        <f>U133*(1+EIA_AEO_OilForecast_2026!V$16)</f>
        <v>5.1971557056015989</v>
      </c>
      <c r="W133" s="437">
        <f>V133*(1+EIA_AEO_OilForecast_2026!W$16)</f>
        <v>5.3418304779042893</v>
      </c>
      <c r="X133" s="437">
        <f>W133*(1+EIA_AEO_OilForecast_2026!X$16)</f>
        <v>5.4253982812028809</v>
      </c>
      <c r="Y133" s="437">
        <f>X133*(1+EIA_AEO_OilForecast_2026!Y$16)</f>
        <v>5.5076486458073033</v>
      </c>
      <c r="Z133" s="437">
        <f>Y133*(1+EIA_AEO_OilForecast_2026!Z$16)</f>
        <v>5.5962280762466374</v>
      </c>
      <c r="AA133" s="437">
        <f>Z133*(1+EIA_AEO_OilForecast_2026!AA$16)</f>
        <v>5.6654807438993977</v>
      </c>
      <c r="AB133" s="437">
        <f>AA133*(1+EIA_AEO_OilForecast_2026!AB$16)</f>
        <v>5.774485758220405</v>
      </c>
    </row>
    <row r="134" spans="1:28">
      <c r="A134" s="437" t="s">
        <v>654</v>
      </c>
      <c r="B134" s="437">
        <v>3.03</v>
      </c>
      <c r="C134" s="437">
        <v>3.03</v>
      </c>
      <c r="D134" s="437">
        <f>C134*(1+EIA_AEO_OilForecast_2026!D$16)</f>
        <v>2.3202247186302851</v>
      </c>
      <c r="E134" s="437">
        <f>D134*(1+EIA_AEO_OilForecast_2026!E$16)</f>
        <v>2.6402392691914129</v>
      </c>
      <c r="F134" s="437">
        <f>E134*(1+EIA_AEO_OilForecast_2026!F$16)</f>
        <v>2.8293022283430544</v>
      </c>
      <c r="G134" s="437">
        <f>F134*(1+EIA_AEO_OilForecast_2026!G$16)</f>
        <v>2.95002545404193</v>
      </c>
      <c r="H134" s="437">
        <f>G134*(1+EIA_AEO_OilForecast_2026!H$16)</f>
        <v>3.0286036922728088</v>
      </c>
      <c r="I134" s="437">
        <f>H134*(1+EIA_AEO_OilForecast_2026!I$16)</f>
        <v>2.9904964256540607</v>
      </c>
      <c r="J134" s="437">
        <f>I134*(1+EIA_AEO_OilForecast_2026!J$16)</f>
        <v>3.0219153029141972</v>
      </c>
      <c r="K134" s="437">
        <f>J134*(1+EIA_AEO_OilForecast_2026!K$16)</f>
        <v>3.0863789824839301</v>
      </c>
      <c r="L134" s="437">
        <f>K134*(1+EIA_AEO_OilForecast_2026!L$16)</f>
        <v>3.1460849278833618</v>
      </c>
      <c r="M134" s="437">
        <f>L134*(1+EIA_AEO_OilForecast_2026!M$16)</f>
        <v>3.1728188583155807</v>
      </c>
      <c r="N134" s="437">
        <f>M134*(1+EIA_AEO_OilForecast_2026!N$16)</f>
        <v>3.2161759294448373</v>
      </c>
      <c r="O134" s="437">
        <f>N134*(1+EIA_AEO_OilForecast_2026!O$16)</f>
        <v>3.2621893897499827</v>
      </c>
      <c r="P134" s="437">
        <f>O134*(1+EIA_AEO_OilForecast_2026!P$16)</f>
        <v>3.3015740393454589</v>
      </c>
      <c r="Q134" s="437">
        <f>P134*(1+EIA_AEO_OilForecast_2026!Q$16)</f>
        <v>3.3228764527133712</v>
      </c>
      <c r="R134" s="437">
        <f>Q134*(1+EIA_AEO_OilForecast_2026!R$16)</f>
        <v>3.3545114130359459</v>
      </c>
      <c r="S134" s="437">
        <f>R134*(1+EIA_AEO_OilForecast_2026!S$16)</f>
        <v>3.3972940455289171</v>
      </c>
      <c r="T134" s="437">
        <f>S134*(1+EIA_AEO_OilForecast_2026!T$16)</f>
        <v>3.4146712444892606</v>
      </c>
      <c r="U134" s="437">
        <f>T134*(1+EIA_AEO_OilForecast_2026!U$16)</f>
        <v>3.4550778469756018</v>
      </c>
      <c r="V134" s="437">
        <f>U134*(1+EIA_AEO_OilForecast_2026!V$16)</f>
        <v>3.4994181751050766</v>
      </c>
      <c r="W134" s="437">
        <f>V134*(1+EIA_AEO_OilForecast_2026!W$16)</f>
        <v>3.5968325217888881</v>
      </c>
      <c r="X134" s="437">
        <f>W134*(1+EIA_AEO_OilForecast_2026!X$16)</f>
        <v>3.6531015093432728</v>
      </c>
      <c r="Y134" s="437">
        <f>X134*(1+EIA_AEO_OilForecast_2026!Y$16)</f>
        <v>3.7084834215102505</v>
      </c>
      <c r="Z134" s="437">
        <f>Y134*(1+EIA_AEO_OilForecast_2026!Z$16)</f>
        <v>3.7681269046727355</v>
      </c>
      <c r="AA134" s="437">
        <f>Z134*(1+EIA_AEO_OilForecast_2026!AA$16)</f>
        <v>3.8147570342255941</v>
      </c>
      <c r="AB134" s="437">
        <f>AA134*(1+EIA_AEO_OilForecast_2026!AB$16)</f>
        <v>3.888153743868406</v>
      </c>
    </row>
    <row r="135" spans="1:28">
      <c r="A135" s="437" t="s">
        <v>657</v>
      </c>
      <c r="B135" s="437">
        <v>5.2</v>
      </c>
      <c r="C135" s="437">
        <v>5.2</v>
      </c>
      <c r="D135" s="437">
        <f>C135*(1+EIA_AEO_OilForecast_2026!D$16)</f>
        <v>3.9819038075503248</v>
      </c>
      <c r="E135" s="437">
        <f>D135*(1+EIA_AEO_OilForecast_2026!E$16)</f>
        <v>4.5311036963020959</v>
      </c>
      <c r="F135" s="437">
        <f>E135*(1+EIA_AEO_OilForecast_2026!F$16)</f>
        <v>4.8555681806547479</v>
      </c>
      <c r="G135" s="437">
        <f>F135*(1+EIA_AEO_OilForecast_2026!G$16)</f>
        <v>5.0627499541313661</v>
      </c>
      <c r="H135" s="437">
        <f>G135*(1+EIA_AEO_OilForecast_2026!H$16)</f>
        <v>5.1976036963097716</v>
      </c>
      <c r="I135" s="437">
        <f>H135*(1+EIA_AEO_OilForecast_2026!I$16)</f>
        <v>5.1322050869310623</v>
      </c>
      <c r="J135" s="437">
        <f>I135*(1+EIA_AEO_OilForecast_2026!J$16)</f>
        <v>5.1861252723279962</v>
      </c>
      <c r="K135" s="437">
        <f>J135*(1+EIA_AEO_OilForecast_2026!K$16)</f>
        <v>5.2967560095433788</v>
      </c>
      <c r="L135" s="437">
        <f>K135*(1+EIA_AEO_OilForecast_2026!L$16)</f>
        <v>5.3992216584136914</v>
      </c>
      <c r="M135" s="437">
        <f>L135*(1+EIA_AEO_OilForecast_2026!M$16)</f>
        <v>5.4451016710366416</v>
      </c>
      <c r="N135" s="437">
        <f>M135*(1+EIA_AEO_OilForecast_2026!N$16)</f>
        <v>5.5195098459119336</v>
      </c>
      <c r="O135" s="437">
        <f>N135*(1+EIA_AEO_OilForecast_2026!O$16)</f>
        <v>5.5984768404950209</v>
      </c>
      <c r="P135" s="437">
        <f>O135*(1+EIA_AEO_OilForecast_2026!P$16)</f>
        <v>5.6660676582826364</v>
      </c>
      <c r="Q135" s="437">
        <f>P135*(1+EIA_AEO_OilForecast_2026!Q$16)</f>
        <v>5.702626255481694</v>
      </c>
      <c r="R135" s="437">
        <f>Q135*(1+EIA_AEO_OilForecast_2026!R$16)</f>
        <v>5.756917276497334</v>
      </c>
      <c r="S135" s="437">
        <f>R135*(1+EIA_AEO_OilForecast_2026!S$16)</f>
        <v>5.8303396160892325</v>
      </c>
      <c r="T135" s="437">
        <f>S135*(1+EIA_AEO_OilForecast_2026!T$16)</f>
        <v>5.860161871730746</v>
      </c>
      <c r="U135" s="437">
        <f>T135*(1+EIA_AEO_OilForecast_2026!U$16)</f>
        <v>5.9295065360637409</v>
      </c>
      <c r="V135" s="437">
        <f>U135*(1+EIA_AEO_OilForecast_2026!V$16)</f>
        <v>6.0056021486951829</v>
      </c>
      <c r="W135" s="437">
        <f>V135*(1+EIA_AEO_OilForecast_2026!W$16)</f>
        <v>6.1727818855782921</v>
      </c>
      <c r="X135" s="437">
        <f>W135*(1+EIA_AEO_OilForecast_2026!X$16)</f>
        <v>6.2693491249455526</v>
      </c>
      <c r="Y135" s="437">
        <f>X135*(1+EIA_AEO_OilForecast_2026!Y$16)</f>
        <v>6.3643939907106635</v>
      </c>
      <c r="Z135" s="437">
        <f>Y135*(1+EIA_AEO_OilForecast_2026!Z$16)</f>
        <v>6.4667524436627826</v>
      </c>
      <c r="AA135" s="437">
        <f>Z135*(1+EIA_AEO_OilForecast_2026!AA$16)</f>
        <v>6.5467777485059715</v>
      </c>
      <c r="AB135" s="437">
        <f>AA135*(1+EIA_AEO_OilForecast_2026!AB$16)</f>
        <v>6.6727390983880248</v>
      </c>
    </row>
    <row r="136" spans="1:28">
      <c r="A136" s="437" t="s">
        <v>658</v>
      </c>
      <c r="B136" s="437">
        <v>3.96</v>
      </c>
      <c r="C136" s="437">
        <v>3.96</v>
      </c>
      <c r="D136" s="437">
        <f>C136*(1+EIA_AEO_OilForecast_2026!D$16)</f>
        <v>3.0323728995960164</v>
      </c>
      <c r="E136" s="437">
        <f>D136*(1+EIA_AEO_OilForecast_2026!E$16)</f>
        <v>3.4506097379531342</v>
      </c>
      <c r="F136" s="437">
        <f>E136*(1+EIA_AEO_OilForecast_2026!F$16)</f>
        <v>3.6977019221909231</v>
      </c>
      <c r="G136" s="437">
        <f>F136*(1+EIA_AEO_OilForecast_2026!G$16)</f>
        <v>3.8554788112231164</v>
      </c>
      <c r="H136" s="437">
        <f>G136*(1+EIA_AEO_OilForecast_2026!H$16)</f>
        <v>3.9581751225743638</v>
      </c>
      <c r="I136" s="437">
        <f>H136*(1+EIA_AEO_OilForecast_2026!I$16)</f>
        <v>3.9083715662013465</v>
      </c>
      <c r="J136" s="437">
        <f>I136*(1+EIA_AEO_OilForecast_2026!J$16)</f>
        <v>3.9494338612343962</v>
      </c>
      <c r="K136" s="437">
        <f>J136*(1+EIA_AEO_OilForecast_2026!K$16)</f>
        <v>4.0336834226522651</v>
      </c>
      <c r="L136" s="437">
        <f>K136*(1+EIA_AEO_OilForecast_2026!L$16)</f>
        <v>4.1117149552535031</v>
      </c>
      <c r="M136" s="437">
        <f>L136*(1+EIA_AEO_OilForecast_2026!M$16)</f>
        <v>4.1466543494817492</v>
      </c>
      <c r="N136" s="437">
        <f>M136*(1+EIA_AEO_OilForecast_2026!N$16)</f>
        <v>4.2033190365021635</v>
      </c>
      <c r="O136" s="437">
        <f>N136*(1+EIA_AEO_OilForecast_2026!O$16)</f>
        <v>4.2634554400692837</v>
      </c>
      <c r="P136" s="437">
        <f>O136*(1+EIA_AEO_OilForecast_2026!P$16)</f>
        <v>4.3149284474613907</v>
      </c>
      <c r="Q136" s="437">
        <f>P136*(1+EIA_AEO_OilForecast_2026!Q$16)</f>
        <v>4.3427692253283654</v>
      </c>
      <c r="R136" s="437">
        <f>Q136*(1+EIA_AEO_OilForecast_2026!R$16)</f>
        <v>4.3841139259479682</v>
      </c>
      <c r="S136" s="437">
        <f>R136*(1+EIA_AEO_OilForecast_2026!S$16)</f>
        <v>4.4400278614833368</v>
      </c>
      <c r="T136" s="437">
        <f>S136*(1+EIA_AEO_OilForecast_2026!T$16)</f>
        <v>4.4627386561641815</v>
      </c>
      <c r="U136" s="437">
        <f>T136*(1+EIA_AEO_OilForecast_2026!U$16)</f>
        <v>4.5155472851562317</v>
      </c>
      <c r="V136" s="437">
        <f>U136*(1+EIA_AEO_OilForecast_2026!V$16)</f>
        <v>4.5734970209294072</v>
      </c>
      <c r="W136" s="437">
        <f>V136*(1+EIA_AEO_OilForecast_2026!W$16)</f>
        <v>4.700810820555775</v>
      </c>
      <c r="X136" s="437">
        <f>W136*(1+EIA_AEO_OilForecast_2026!X$16)</f>
        <v>4.774350487458535</v>
      </c>
      <c r="Y136" s="437">
        <f>X136*(1+EIA_AEO_OilForecast_2026!Y$16)</f>
        <v>4.8467308083104266</v>
      </c>
      <c r="Z136" s="437">
        <f>Y136*(1+EIA_AEO_OilForecast_2026!Z$16)</f>
        <v>4.9246807070970409</v>
      </c>
      <c r="AA136" s="437">
        <f>Z136*(1+EIA_AEO_OilForecast_2026!AA$16)</f>
        <v>4.9856230546314695</v>
      </c>
      <c r="AB136" s="437">
        <f>AA136*(1+EIA_AEO_OilForecast_2026!AB$16)</f>
        <v>5.081547467233956</v>
      </c>
    </row>
    <row r="137" spans="1:28">
      <c r="A137" s="437" t="s">
        <v>659</v>
      </c>
      <c r="B137" s="437">
        <v>4.0199999999999996</v>
      </c>
      <c r="C137" s="437">
        <v>4.0199999999999996</v>
      </c>
      <c r="D137" s="437">
        <f>C137*(1+EIA_AEO_OilForecast_2026!D$16)</f>
        <v>3.0783179435292891</v>
      </c>
      <c r="E137" s="437">
        <f>D137*(1+EIA_AEO_OilForecast_2026!E$16)</f>
        <v>3.5028917036796967</v>
      </c>
      <c r="F137" s="437">
        <f>E137*(1+EIA_AEO_OilForecast_2026!F$16)</f>
        <v>3.7537277088907852</v>
      </c>
      <c r="G137" s="437">
        <f>F137*(1+EIA_AEO_OilForecast_2026!G$16)</f>
        <v>3.9138951568477087</v>
      </c>
      <c r="H137" s="437">
        <f>G137*(1+EIA_AEO_OilForecast_2026!H$16)</f>
        <v>4.0181474729163993</v>
      </c>
      <c r="I137" s="437">
        <f>H137*(1+EIA_AEO_OilForecast_2026!I$16)</f>
        <v>3.9675893172043968</v>
      </c>
      <c r="J137" s="437">
        <f>I137*(1+EIA_AEO_OilForecast_2026!J$16)</f>
        <v>4.0092737682227959</v>
      </c>
      <c r="K137" s="437">
        <f>J137*(1+EIA_AEO_OilForecast_2026!K$16)</f>
        <v>4.0947998381469954</v>
      </c>
      <c r="L137" s="437">
        <f>K137*(1+EIA_AEO_OilForecast_2026!L$16)</f>
        <v>4.1740136666967365</v>
      </c>
      <c r="M137" s="437">
        <f>L137*(1+EIA_AEO_OilForecast_2026!M$16)</f>
        <v>4.2094824456860174</v>
      </c>
      <c r="N137" s="437">
        <f>M137*(1+EIA_AEO_OilForecast_2026!N$16)</f>
        <v>4.2670056885703778</v>
      </c>
      <c r="O137" s="437">
        <f>N137*(1+EIA_AEO_OilForecast_2026!O$16)</f>
        <v>4.3280532497673034</v>
      </c>
      <c r="P137" s="437">
        <f>O137*(1+EIA_AEO_OilForecast_2026!P$16)</f>
        <v>4.3803061512108066</v>
      </c>
      <c r="Q137" s="437">
        <f>P137*(1+EIA_AEO_OilForecast_2026!Q$16)</f>
        <v>4.4085687590454627</v>
      </c>
      <c r="R137" s="437">
        <f>Q137*(1+EIA_AEO_OilForecast_2026!R$16)</f>
        <v>4.4505398945229384</v>
      </c>
      <c r="S137" s="437">
        <f>R137*(1+EIA_AEO_OilForecast_2026!S$16)</f>
        <v>4.5073010108997522</v>
      </c>
      <c r="T137" s="437">
        <f>S137*(1+EIA_AEO_OilForecast_2026!T$16)</f>
        <v>4.5303559085303071</v>
      </c>
      <c r="U137" s="437">
        <f>T137*(1+EIA_AEO_OilForecast_2026!U$16)</f>
        <v>4.5839646682646613</v>
      </c>
      <c r="V137" s="437">
        <f>U137*(1+EIA_AEO_OilForecast_2026!V$16)</f>
        <v>4.6427924303374297</v>
      </c>
      <c r="W137" s="437">
        <f>V137*(1+EIA_AEO_OilForecast_2026!W$16)</f>
        <v>4.7720352269278328</v>
      </c>
      <c r="X137" s="437">
        <f>W137*(1+EIA_AEO_OilForecast_2026!X$16)</f>
        <v>4.8466891312079072</v>
      </c>
      <c r="Y137" s="437">
        <f>X137*(1+EIA_AEO_OilForecast_2026!Y$16)</f>
        <v>4.9201661235878582</v>
      </c>
      <c r="Z137" s="437">
        <f>Y137*(1+EIA_AEO_OilForecast_2026!Z$16)</f>
        <v>4.999297081446997</v>
      </c>
      <c r="AA137" s="437">
        <f>Z137*(1+EIA_AEO_OilForecast_2026!AA$16)</f>
        <v>5.0611627978834628</v>
      </c>
      <c r="AB137" s="437">
        <f>AA137*(1+EIA_AEO_OilForecast_2026!AB$16)</f>
        <v>5.1585406106768961</v>
      </c>
    </row>
    <row r="138" spans="1:28">
      <c r="A138" s="437" t="s">
        <v>661</v>
      </c>
      <c r="B138" s="437">
        <v>4.26</v>
      </c>
      <c r="C138" s="437">
        <v>4.26</v>
      </c>
      <c r="D138" s="437">
        <f>C138*(1+EIA_AEO_OilForecast_2026!D$16)</f>
        <v>3.2620981192623812</v>
      </c>
      <c r="E138" s="437">
        <f>D138*(1+EIA_AEO_OilForecast_2026!E$16)</f>
        <v>3.7120195665859472</v>
      </c>
      <c r="F138" s="437">
        <f>E138*(1+EIA_AEO_OilForecast_2026!F$16)</f>
        <v>3.9778308556902351</v>
      </c>
      <c r="G138" s="437">
        <f>F138*(1+EIA_AEO_OilForecast_2026!G$16)</f>
        <v>4.1475605393460793</v>
      </c>
      <c r="H138" s="437">
        <f>G138*(1+EIA_AEO_OilForecast_2026!H$16)</f>
        <v>4.2580368742845423</v>
      </c>
      <c r="I138" s="437">
        <f>H138*(1+EIA_AEO_OilForecast_2026!I$16)</f>
        <v>4.2044603212165992</v>
      </c>
      <c r="J138" s="437">
        <f>I138*(1+EIA_AEO_OilForecast_2026!J$16)</f>
        <v>4.2486333961763947</v>
      </c>
      <c r="K138" s="437">
        <f>J138*(1+EIA_AEO_OilForecast_2026!K$16)</f>
        <v>4.3392655001259195</v>
      </c>
      <c r="L138" s="437">
        <f>K138*(1+EIA_AEO_OilForecast_2026!L$16)</f>
        <v>4.4232085124696754</v>
      </c>
      <c r="M138" s="437">
        <f>L138*(1+EIA_AEO_OilForecast_2026!M$16)</f>
        <v>4.460794830503092</v>
      </c>
      <c r="N138" s="437">
        <f>M138*(1+EIA_AEO_OilForecast_2026!N$16)</f>
        <v>4.5217522968432347</v>
      </c>
      <c r="O138" s="437">
        <f>N138*(1+EIA_AEO_OilForecast_2026!O$16)</f>
        <v>4.5864444885593789</v>
      </c>
      <c r="P138" s="437">
        <f>O138*(1+EIA_AEO_OilForecast_2026!P$16)</f>
        <v>4.6418169662084638</v>
      </c>
      <c r="Q138" s="437">
        <f>P138*(1+EIA_AEO_OilForecast_2026!Q$16)</f>
        <v>4.6717668939138459</v>
      </c>
      <c r="R138" s="437">
        <f>Q138*(1+EIA_AEO_OilForecast_2026!R$16)</f>
        <v>4.716243768822812</v>
      </c>
      <c r="S138" s="437">
        <f>R138*(1+EIA_AEO_OilForecast_2026!S$16)</f>
        <v>4.7763936085654057</v>
      </c>
      <c r="T138" s="437">
        <f>S138*(1+EIA_AEO_OilForecast_2026!T$16)</f>
        <v>4.8008249179947997</v>
      </c>
      <c r="U138" s="437">
        <f>T138*(1+EIA_AEO_OilForecast_2026!U$16)</f>
        <v>4.857634200698369</v>
      </c>
      <c r="V138" s="437">
        <f>U138*(1+EIA_AEO_OilForecast_2026!V$16)</f>
        <v>4.9199740679695116</v>
      </c>
      <c r="W138" s="437">
        <f>V138*(1+EIA_AEO_OilForecast_2026!W$16)</f>
        <v>5.0569328524160584</v>
      </c>
      <c r="X138" s="437">
        <f>W138*(1+EIA_AEO_OilForecast_2026!X$16)</f>
        <v>5.136043706205391</v>
      </c>
      <c r="Y138" s="437">
        <f>X138*(1+EIA_AEO_OilForecast_2026!Y$16)</f>
        <v>5.2139073846975776</v>
      </c>
      <c r="Z138" s="437">
        <f>Y138*(1+EIA_AEO_OilForecast_2026!Z$16)</f>
        <v>5.2977625788468137</v>
      </c>
      <c r="AA138" s="437">
        <f>Z138*(1+EIA_AEO_OilForecast_2026!AA$16)</f>
        <v>5.3633217708914263</v>
      </c>
      <c r="AB138" s="437">
        <f>AA138*(1+EIA_AEO_OilForecast_2026!AB$16)</f>
        <v>5.4665131844486465</v>
      </c>
    </row>
    <row r="139" spans="1:28">
      <c r="A139" s="437" t="s">
        <v>662</v>
      </c>
      <c r="B139" s="437">
        <v>5.68</v>
      </c>
      <c r="C139" s="437">
        <v>5.68</v>
      </c>
      <c r="D139" s="437">
        <f>C139*(1+EIA_AEO_OilForecast_2026!D$16)</f>
        <v>4.3494641590165077</v>
      </c>
      <c r="E139" s="437">
        <f>D139*(1+EIA_AEO_OilForecast_2026!E$16)</f>
        <v>4.949359422114596</v>
      </c>
      <c r="F139" s="437">
        <f>E139*(1+EIA_AEO_OilForecast_2026!F$16)</f>
        <v>5.3037744742536468</v>
      </c>
      <c r="G139" s="437">
        <f>F139*(1+EIA_AEO_OilForecast_2026!G$16)</f>
        <v>5.5300807191281063</v>
      </c>
      <c r="H139" s="437">
        <f>G139*(1+EIA_AEO_OilForecast_2026!H$16)</f>
        <v>5.6773824990460566</v>
      </c>
      <c r="I139" s="437">
        <f>H139*(1+EIA_AEO_OilForecast_2026!I$16)</f>
        <v>5.6059470949554662</v>
      </c>
      <c r="J139" s="437">
        <f>I139*(1+EIA_AEO_OilForecast_2026!J$16)</f>
        <v>5.6648445282351938</v>
      </c>
      <c r="K139" s="437">
        <f>J139*(1+EIA_AEO_OilForecast_2026!K$16)</f>
        <v>5.7856873335012278</v>
      </c>
      <c r="L139" s="437">
        <f>K139*(1+EIA_AEO_OilForecast_2026!L$16)</f>
        <v>5.8976113499595684</v>
      </c>
      <c r="M139" s="437">
        <f>L139*(1+EIA_AEO_OilForecast_2026!M$16)</f>
        <v>5.9477264406707908</v>
      </c>
      <c r="N139" s="437">
        <f>M139*(1+EIA_AEO_OilForecast_2026!N$16)</f>
        <v>6.0290030624576474</v>
      </c>
      <c r="O139" s="437">
        <f>N139*(1+EIA_AEO_OilForecast_2026!O$16)</f>
        <v>6.1152593180791737</v>
      </c>
      <c r="P139" s="437">
        <f>O139*(1+EIA_AEO_OilForecast_2026!P$16)</f>
        <v>6.1890892882779536</v>
      </c>
      <c r="Q139" s="437">
        <f>P139*(1+EIA_AEO_OilForecast_2026!Q$16)</f>
        <v>6.229022525218463</v>
      </c>
      <c r="R139" s="437">
        <f>Q139*(1+EIA_AEO_OilForecast_2026!R$16)</f>
        <v>6.2883250250970848</v>
      </c>
      <c r="S139" s="437">
        <f>R139*(1+EIA_AEO_OilForecast_2026!S$16)</f>
        <v>6.3685248114205431</v>
      </c>
      <c r="T139" s="437">
        <f>S139*(1+EIA_AEO_OilForecast_2026!T$16)</f>
        <v>6.4010998906597347</v>
      </c>
      <c r="U139" s="437">
        <f>T139*(1+EIA_AEO_OilForecast_2026!U$16)</f>
        <v>6.4768456009311599</v>
      </c>
      <c r="V139" s="437">
        <f>U139*(1+EIA_AEO_OilForecast_2026!V$16)</f>
        <v>6.5599654239593503</v>
      </c>
      <c r="W139" s="437">
        <f>V139*(1+EIA_AEO_OilForecast_2026!W$16)</f>
        <v>6.742577136554746</v>
      </c>
      <c r="X139" s="437">
        <f>W139*(1+EIA_AEO_OilForecast_2026!X$16)</f>
        <v>6.8480582749405237</v>
      </c>
      <c r="Y139" s="437">
        <f>X139*(1+EIA_AEO_OilForecast_2026!Y$16)</f>
        <v>6.9518765129301059</v>
      </c>
      <c r="Z139" s="437">
        <f>Y139*(1+EIA_AEO_OilForecast_2026!Z$16)</f>
        <v>7.0636834384624212</v>
      </c>
      <c r="AA139" s="437">
        <f>Z139*(1+EIA_AEO_OilForecast_2026!AA$16)</f>
        <v>7.1510956945219046</v>
      </c>
      <c r="AB139" s="437">
        <f>AA139*(1+EIA_AEO_OilForecast_2026!AB$16)</f>
        <v>7.288684245931532</v>
      </c>
    </row>
    <row r="140" spans="1:28">
      <c r="A140" s="437" t="s">
        <v>663</v>
      </c>
      <c r="B140" s="437">
        <v>5.74</v>
      </c>
      <c r="C140" s="437">
        <v>5.74</v>
      </c>
      <c r="D140" s="437">
        <f>C140*(1+EIA_AEO_OilForecast_2026!D$16)</f>
        <v>4.3954092029497813</v>
      </c>
      <c r="E140" s="437">
        <f>D140*(1+EIA_AEO_OilForecast_2026!E$16)</f>
        <v>5.0016413878411594</v>
      </c>
      <c r="F140" s="437">
        <f>E140*(1+EIA_AEO_OilForecast_2026!F$16)</f>
        <v>5.3598002609535094</v>
      </c>
      <c r="G140" s="437">
        <f>F140*(1+EIA_AEO_OilForecast_2026!G$16)</f>
        <v>5.5884970647526986</v>
      </c>
      <c r="H140" s="437">
        <f>G140*(1+EIA_AEO_OilForecast_2026!H$16)</f>
        <v>5.7373548493880921</v>
      </c>
      <c r="I140" s="437">
        <f>H140*(1+EIA_AEO_OilForecast_2026!I$16)</f>
        <v>5.6651648459585164</v>
      </c>
      <c r="J140" s="437">
        <f>I140*(1+EIA_AEO_OilForecast_2026!J$16)</f>
        <v>5.724684435223593</v>
      </c>
      <c r="K140" s="437">
        <f>J140*(1+EIA_AEO_OilForecast_2026!K$16)</f>
        <v>5.8468037489959581</v>
      </c>
      <c r="L140" s="437">
        <f>K140*(1+EIA_AEO_OilForecast_2026!L$16)</f>
        <v>5.9599100614028027</v>
      </c>
      <c r="M140" s="437">
        <f>L140*(1+EIA_AEO_OilForecast_2026!M$16)</f>
        <v>6.010554536875059</v>
      </c>
      <c r="N140" s="437">
        <f>M140*(1+EIA_AEO_OilForecast_2026!N$16)</f>
        <v>6.0926897145258616</v>
      </c>
      <c r="O140" s="437">
        <f>N140*(1+EIA_AEO_OilForecast_2026!O$16)</f>
        <v>6.1798571277771925</v>
      </c>
      <c r="P140" s="437">
        <f>O140*(1+EIA_AEO_OilForecast_2026!P$16)</f>
        <v>6.2544669920273686</v>
      </c>
      <c r="Q140" s="437">
        <f>P140*(1+EIA_AEO_OilForecast_2026!Q$16)</f>
        <v>6.2948220589355595</v>
      </c>
      <c r="R140" s="437">
        <f>Q140*(1+EIA_AEO_OilForecast_2026!R$16)</f>
        <v>6.3547509936720541</v>
      </c>
      <c r="S140" s="437">
        <f>R140*(1+EIA_AEO_OilForecast_2026!S$16)</f>
        <v>6.4357979608369567</v>
      </c>
      <c r="T140" s="437">
        <f>S140*(1+EIA_AEO_OilForecast_2026!T$16)</f>
        <v>6.4687171430258577</v>
      </c>
      <c r="U140" s="437">
        <f>T140*(1+EIA_AEO_OilForecast_2026!U$16)</f>
        <v>6.5452629840395868</v>
      </c>
      <c r="V140" s="437">
        <f>U140*(1+EIA_AEO_OilForecast_2026!V$16)</f>
        <v>6.629260833367371</v>
      </c>
      <c r="W140" s="437">
        <f>V140*(1+EIA_AEO_OilForecast_2026!W$16)</f>
        <v>6.8138015429268028</v>
      </c>
      <c r="X140" s="437">
        <f>W140*(1+EIA_AEO_OilForecast_2026!X$16)</f>
        <v>6.920396918689895</v>
      </c>
      <c r="Y140" s="437">
        <f>X140*(1+EIA_AEO_OilForecast_2026!Y$16)</f>
        <v>7.0253118282075366</v>
      </c>
      <c r="Z140" s="437">
        <f>Y140*(1+EIA_AEO_OilForecast_2026!Z$16)</f>
        <v>7.1382998128123756</v>
      </c>
      <c r="AA140" s="437">
        <f>Z140*(1+EIA_AEO_OilForecast_2026!AA$16)</f>
        <v>7.2266354377738962</v>
      </c>
      <c r="AB140" s="437">
        <f>AA140*(1+EIA_AEO_OilForecast_2026!AB$16)</f>
        <v>7.3656773893744703</v>
      </c>
    </row>
    <row r="141" spans="1:28">
      <c r="A141" s="437" t="s">
        <v>665</v>
      </c>
      <c r="B141" s="437">
        <v>5.57</v>
      </c>
      <c r="C141" s="437">
        <v>5.57</v>
      </c>
      <c r="D141" s="437">
        <f>C141*(1+EIA_AEO_OilForecast_2026!D$16)</f>
        <v>4.265231578472175</v>
      </c>
      <c r="E141" s="437">
        <f>D141*(1+EIA_AEO_OilForecast_2026!E$16)</f>
        <v>4.8535091516158992</v>
      </c>
      <c r="F141" s="437">
        <f>E141*(1+EIA_AEO_OilForecast_2026!F$16)</f>
        <v>5.2010605319705672</v>
      </c>
      <c r="G141" s="437">
        <f>F141*(1+EIA_AEO_OilForecast_2026!G$16)</f>
        <v>5.4229840854830211</v>
      </c>
      <c r="H141" s="437">
        <f>G141*(1+EIA_AEO_OilForecast_2026!H$16)</f>
        <v>5.5674331900856595</v>
      </c>
      <c r="I141" s="437">
        <f>H141*(1+EIA_AEO_OilForecast_2026!I$16)</f>
        <v>5.4973812181165416</v>
      </c>
      <c r="J141" s="437">
        <f>I141*(1+EIA_AEO_OilForecast_2026!J$16)</f>
        <v>5.5551380320897952</v>
      </c>
      <c r="K141" s="437">
        <f>J141*(1+EIA_AEO_OilForecast_2026!K$16)</f>
        <v>5.6736405717608882</v>
      </c>
      <c r="L141" s="437">
        <f>K141*(1+EIA_AEO_OilForecast_2026!L$16)</f>
        <v>5.7833970456469723</v>
      </c>
      <c r="M141" s="437">
        <f>L141*(1+EIA_AEO_OilForecast_2026!M$16)</f>
        <v>5.832541597629632</v>
      </c>
      <c r="N141" s="437">
        <f>M141*(1+EIA_AEO_OilForecast_2026!N$16)</f>
        <v>5.9122442003325881</v>
      </c>
      <c r="O141" s="437">
        <f>N141*(1+EIA_AEO_OilForecast_2026!O$16)</f>
        <v>5.9968300002994726</v>
      </c>
      <c r="P141" s="437">
        <f>O141*(1+EIA_AEO_OilForecast_2026!P$16)</f>
        <v>6.0692301647373608</v>
      </c>
      <c r="Q141" s="437">
        <f>P141*(1+EIA_AEO_OilForecast_2026!Q$16)</f>
        <v>6.1083900467371208</v>
      </c>
      <c r="R141" s="437">
        <f>Q141*(1+EIA_AEO_OilForecast_2026!R$16)</f>
        <v>6.1665440827096427</v>
      </c>
      <c r="S141" s="437">
        <f>R141*(1+EIA_AEO_OilForecast_2026!S$16)</f>
        <v>6.2451907041571184</v>
      </c>
      <c r="T141" s="437">
        <f>S141*(1+EIA_AEO_OilForecast_2026!T$16)</f>
        <v>6.2771349279885085</v>
      </c>
      <c r="U141" s="437">
        <f>T141*(1+EIA_AEO_OilForecast_2026!U$16)</f>
        <v>6.3514137318990436</v>
      </c>
      <c r="V141" s="437">
        <f>U141*(1+EIA_AEO_OilForecast_2026!V$16)</f>
        <v>6.432923840044646</v>
      </c>
      <c r="W141" s="437">
        <f>V141*(1+EIA_AEO_OilForecast_2026!W$16)</f>
        <v>6.611999058205976</v>
      </c>
      <c r="X141" s="437">
        <f>W141*(1+EIA_AEO_OilForecast_2026!X$16)</f>
        <v>6.7154374280666769</v>
      </c>
      <c r="Y141" s="437">
        <f>X141*(1+EIA_AEO_OilForecast_2026!Y$16)</f>
        <v>6.817245101588151</v>
      </c>
      <c r="Z141" s="437">
        <f>Y141*(1+EIA_AEO_OilForecast_2026!Z$16)</f>
        <v>6.9268867521541715</v>
      </c>
      <c r="AA141" s="437">
        <f>Z141*(1+EIA_AEO_OilForecast_2026!AA$16)</f>
        <v>7.0126061652265879</v>
      </c>
      <c r="AB141" s="437">
        <f>AA141*(1+EIA_AEO_OilForecast_2026!AB$16)</f>
        <v>7.1475301496194792</v>
      </c>
    </row>
    <row r="142" spans="1:28">
      <c r="A142" s="437" t="s">
        <v>667</v>
      </c>
      <c r="B142" s="437">
        <v>4.05</v>
      </c>
      <c r="C142" s="437">
        <v>4.05</v>
      </c>
      <c r="D142" s="437">
        <f>C142*(1+EIA_AEO_OilForecast_2026!D$16)</f>
        <v>3.1012904654959259</v>
      </c>
      <c r="E142" s="437">
        <f>D142*(1+EIA_AEO_OilForecast_2026!E$16)</f>
        <v>3.529032686542978</v>
      </c>
      <c r="F142" s="437">
        <f>E142*(1+EIA_AEO_OilForecast_2026!F$16)</f>
        <v>3.7817406022407165</v>
      </c>
      <c r="G142" s="437">
        <f>F142*(1+EIA_AEO_OilForecast_2026!G$16)</f>
        <v>3.9431033296600053</v>
      </c>
      <c r="H142" s="437">
        <f>G142*(1+EIA_AEO_OilForecast_2026!H$16)</f>
        <v>4.0481336480874175</v>
      </c>
      <c r="I142" s="437">
        <f>H142*(1+EIA_AEO_OilForecast_2026!I$16)</f>
        <v>3.9971981927059224</v>
      </c>
      <c r="J142" s="437">
        <f>I142*(1+EIA_AEO_OilForecast_2026!J$16)</f>
        <v>4.0391937217169955</v>
      </c>
      <c r="K142" s="437">
        <f>J142*(1+EIA_AEO_OilForecast_2026!K$16)</f>
        <v>4.1253580458943606</v>
      </c>
      <c r="L142" s="437">
        <f>K142*(1+EIA_AEO_OilForecast_2026!L$16)</f>
        <v>4.205163022418354</v>
      </c>
      <c r="M142" s="437">
        <f>L142*(1+EIA_AEO_OilForecast_2026!M$16)</f>
        <v>4.2408964937881519</v>
      </c>
      <c r="N142" s="437">
        <f>M142*(1+EIA_AEO_OilForecast_2026!N$16)</f>
        <v>4.2988490146044844</v>
      </c>
      <c r="O142" s="437">
        <f>N142*(1+EIA_AEO_OilForecast_2026!O$16)</f>
        <v>4.3603521546163124</v>
      </c>
      <c r="P142" s="437">
        <f>O142*(1+EIA_AEO_OilForecast_2026!P$16)</f>
        <v>4.4129950030855136</v>
      </c>
      <c r="Q142" s="437">
        <f>P142*(1+EIA_AEO_OilForecast_2026!Q$16)</f>
        <v>4.4414685259040105</v>
      </c>
      <c r="R142" s="437">
        <f>Q142*(1+EIA_AEO_OilForecast_2026!R$16)</f>
        <v>4.4837528788104226</v>
      </c>
      <c r="S142" s="437">
        <f>R142*(1+EIA_AEO_OilForecast_2026!S$16)</f>
        <v>4.540937585607959</v>
      </c>
      <c r="T142" s="437">
        <f>S142*(1+EIA_AEO_OilForecast_2026!T$16)</f>
        <v>4.5641645347133686</v>
      </c>
      <c r="U142" s="437">
        <f>T142*(1+EIA_AEO_OilForecast_2026!U$16)</f>
        <v>4.6181733598188748</v>
      </c>
      <c r="V142" s="437">
        <f>U142*(1+EIA_AEO_OilForecast_2026!V$16)</f>
        <v>4.6774401350414401</v>
      </c>
      <c r="W142" s="437">
        <f>V142*(1+EIA_AEO_OilForecast_2026!W$16)</f>
        <v>4.8076474301138612</v>
      </c>
      <c r="X142" s="437">
        <f>W142*(1+EIA_AEO_OilForecast_2026!X$16)</f>
        <v>4.8828584530825934</v>
      </c>
      <c r="Y142" s="437">
        <f>X142*(1+EIA_AEO_OilForecast_2026!Y$16)</f>
        <v>4.9568837812265736</v>
      </c>
      <c r="Z142" s="437">
        <f>Y142*(1+EIA_AEO_OilForecast_2026!Z$16)</f>
        <v>5.0366052686219742</v>
      </c>
      <c r="AA142" s="437">
        <f>Z142*(1+EIA_AEO_OilForecast_2026!AA$16)</f>
        <v>5.0989326695094581</v>
      </c>
      <c r="AB142" s="437">
        <f>AA142*(1+EIA_AEO_OilForecast_2026!AB$16)</f>
        <v>5.1970371823983648</v>
      </c>
    </row>
    <row r="143" spans="1:28">
      <c r="A143" s="437" t="s">
        <v>668</v>
      </c>
      <c r="B143" s="437">
        <v>4.6100000000000003</v>
      </c>
      <c r="C143" s="437">
        <v>4.6100000000000003</v>
      </c>
      <c r="D143" s="437">
        <f>C143*(1+EIA_AEO_OilForecast_2026!D$16)</f>
        <v>3.5301108755398074</v>
      </c>
      <c r="E143" s="437">
        <f>D143*(1+EIA_AEO_OilForecast_2026!E$16)</f>
        <v>4.0169976999908963</v>
      </c>
      <c r="F143" s="437">
        <f>E143*(1+EIA_AEO_OilForecast_2026!F$16)</f>
        <v>4.3046479447727668</v>
      </c>
      <c r="G143" s="437">
        <f>F143*(1+EIA_AEO_OilForecast_2026!G$16)</f>
        <v>4.4883225554895372</v>
      </c>
      <c r="H143" s="437">
        <f>G143*(1+EIA_AEO_OilForecast_2026!H$16)</f>
        <v>4.607875584613085</v>
      </c>
      <c r="I143" s="437">
        <f>H143*(1+EIA_AEO_OilForecast_2026!I$16)</f>
        <v>4.5498972020677293</v>
      </c>
      <c r="J143" s="437">
        <f>I143*(1+EIA_AEO_OilForecast_2026!J$16)</f>
        <v>4.5976995202753956</v>
      </c>
      <c r="K143" s="437">
        <f>J143*(1+EIA_AEO_OilForecast_2026!K$16)</f>
        <v>4.6957779238451867</v>
      </c>
      <c r="L143" s="437">
        <f>K143*(1+EIA_AEO_OilForecast_2026!L$16)</f>
        <v>4.786617662555213</v>
      </c>
      <c r="M143" s="437">
        <f>L143*(1+EIA_AEO_OilForecast_2026!M$16)</f>
        <v>4.8272920583613281</v>
      </c>
      <c r="N143" s="437">
        <f>M143*(1+EIA_AEO_OilForecast_2026!N$16)</f>
        <v>4.8932577672411544</v>
      </c>
      <c r="O143" s="437">
        <f>N143*(1+EIA_AEO_OilForecast_2026!O$16)</f>
        <v>4.9632650451311608</v>
      </c>
      <c r="P143" s="437">
        <f>O143*(1+EIA_AEO_OilForecast_2026!P$16)</f>
        <v>5.0231869047467201</v>
      </c>
      <c r="Q143" s="437">
        <f>P143*(1+EIA_AEO_OilForecast_2026!Q$16)</f>
        <v>5.0555975072635766</v>
      </c>
      <c r="R143" s="437">
        <f>Q143*(1+EIA_AEO_OilForecast_2026!R$16)</f>
        <v>5.103728585510134</v>
      </c>
      <c r="S143" s="437">
        <f>R143*(1+EIA_AEO_OilForecast_2026!S$16)</f>
        <v>5.1688203134944901</v>
      </c>
      <c r="T143" s="437">
        <f>S143*(1+EIA_AEO_OilForecast_2026!T$16)</f>
        <v>5.1952588901305239</v>
      </c>
      <c r="U143" s="437">
        <f>T143*(1+EIA_AEO_OilForecast_2026!U$16)</f>
        <v>5.2567356021641984</v>
      </c>
      <c r="V143" s="437">
        <f>U143*(1+EIA_AEO_OilForecast_2026!V$16)</f>
        <v>5.3241972895163041</v>
      </c>
      <c r="W143" s="437">
        <f>V143*(1+EIA_AEO_OilForecast_2026!W$16)</f>
        <v>5.4724085562530602</v>
      </c>
      <c r="X143" s="437">
        <f>W143*(1+EIA_AEO_OilForecast_2026!X$16)</f>
        <v>5.5580191280767277</v>
      </c>
      <c r="Y143" s="437">
        <f>X143*(1+EIA_AEO_OilForecast_2026!Y$16)</f>
        <v>5.6422800571492582</v>
      </c>
      <c r="Z143" s="437">
        <f>Y143*(1+EIA_AEO_OilForecast_2026!Z$16)</f>
        <v>5.7330247625548871</v>
      </c>
      <c r="AA143" s="437">
        <f>Z143*(1+EIA_AEO_OilForecast_2026!AA$16)</f>
        <v>5.8039702731947145</v>
      </c>
      <c r="AB143" s="437">
        <f>AA143*(1+EIA_AEO_OilForecast_2026!AB$16)</f>
        <v>5.9156398545324578</v>
      </c>
    </row>
    <row r="144" spans="1:28">
      <c r="A144" s="437" t="s">
        <v>669</v>
      </c>
      <c r="B144" s="437">
        <v>4.47</v>
      </c>
      <c r="C144" s="437">
        <v>4.47</v>
      </c>
      <c r="D144" s="437">
        <f>C144*(1+EIA_AEO_OilForecast_2026!D$16)</f>
        <v>3.4229057730288366</v>
      </c>
      <c r="E144" s="437">
        <f>D144*(1+EIA_AEO_OilForecast_2026!E$16)</f>
        <v>3.8950064466289165</v>
      </c>
      <c r="F144" s="437">
        <f>E144*(1+EIA_AEO_OilForecast_2026!F$16)</f>
        <v>4.1739211091397541</v>
      </c>
      <c r="G144" s="437">
        <f>F144*(1+EIA_AEO_OilForecast_2026!G$16)</f>
        <v>4.3520177490321545</v>
      </c>
      <c r="H144" s="437">
        <f>G144*(1+EIA_AEO_OilForecast_2026!H$16)</f>
        <v>4.4679401004816688</v>
      </c>
      <c r="I144" s="437">
        <f>H144*(1+EIA_AEO_OilForecast_2026!I$16)</f>
        <v>4.4117224497272778</v>
      </c>
      <c r="J144" s="437">
        <f>I144*(1+EIA_AEO_OilForecast_2026!J$16)</f>
        <v>4.4580730706357956</v>
      </c>
      <c r="K144" s="437">
        <f>J144*(1+EIA_AEO_OilForecast_2026!K$16)</f>
        <v>4.5531729543574802</v>
      </c>
      <c r="L144" s="437">
        <f>K144*(1+EIA_AEO_OilForecast_2026!L$16)</f>
        <v>4.6412540025209985</v>
      </c>
      <c r="M144" s="437">
        <f>L144*(1+EIA_AEO_OilForecast_2026!M$16)</f>
        <v>4.6806931672180347</v>
      </c>
      <c r="N144" s="437">
        <f>M144*(1+EIA_AEO_OilForecast_2026!N$16)</f>
        <v>4.7446555790819875</v>
      </c>
      <c r="O144" s="437">
        <f>N144*(1+EIA_AEO_OilForecast_2026!O$16)</f>
        <v>4.812536822502449</v>
      </c>
      <c r="P144" s="437">
        <f>O144*(1+EIA_AEO_OilForecast_2026!P$16)</f>
        <v>4.8706389293314185</v>
      </c>
      <c r="Q144" s="437">
        <f>P144*(1+EIA_AEO_OilForecast_2026!Q$16)</f>
        <v>4.9020652619236857</v>
      </c>
      <c r="R144" s="437">
        <f>Q144*(1+EIA_AEO_OilForecast_2026!R$16)</f>
        <v>4.9487346588352068</v>
      </c>
      <c r="S144" s="437">
        <f>R144*(1+EIA_AEO_OilForecast_2026!S$16)</f>
        <v>5.0118496315228578</v>
      </c>
      <c r="T144" s="437">
        <f>S144*(1+EIA_AEO_OilForecast_2026!T$16)</f>
        <v>5.0374853012762353</v>
      </c>
      <c r="U144" s="437">
        <f>T144*(1+EIA_AEO_OilForecast_2026!U$16)</f>
        <v>5.0970950415778677</v>
      </c>
      <c r="V144" s="437">
        <f>U144*(1+EIA_AEO_OilForecast_2026!V$16)</f>
        <v>5.1625080008975885</v>
      </c>
      <c r="W144" s="437">
        <f>V144*(1+EIA_AEO_OilForecast_2026!W$16)</f>
        <v>5.3062182747182609</v>
      </c>
      <c r="X144" s="437">
        <f>W144*(1+EIA_AEO_OilForecast_2026!X$16)</f>
        <v>5.3892289593281948</v>
      </c>
      <c r="Y144" s="437">
        <f>X144*(1+EIA_AEO_OilForecast_2026!Y$16)</f>
        <v>5.4709309881685879</v>
      </c>
      <c r="Z144" s="437">
        <f>Y144*(1+EIA_AEO_OilForecast_2026!Z$16)</f>
        <v>5.5589198890716593</v>
      </c>
      <c r="AA144" s="437">
        <f>Z144*(1+EIA_AEO_OilForecast_2026!AA$16)</f>
        <v>5.6277108722734006</v>
      </c>
      <c r="AB144" s="437">
        <f>AA144*(1+EIA_AEO_OilForecast_2026!AB$16)</f>
        <v>5.7359891864989345</v>
      </c>
    </row>
    <row r="145" spans="1:28">
      <c r="A145" s="437" t="s">
        <v>671</v>
      </c>
      <c r="B145" s="437">
        <v>7.02</v>
      </c>
      <c r="C145" s="437">
        <v>7.02</v>
      </c>
      <c r="D145" s="437">
        <f>C145*(1+EIA_AEO_OilForecast_2026!D$16)</f>
        <v>5.3755701401929379</v>
      </c>
      <c r="E145" s="437">
        <f>D145*(1+EIA_AEO_OilForecast_2026!E$16)</f>
        <v>6.1169899900078288</v>
      </c>
      <c r="F145" s="437">
        <f>E145*(1+EIA_AEO_OilForecast_2026!F$16)</f>
        <v>6.5550170438839093</v>
      </c>
      <c r="G145" s="437">
        <f>F145*(1+EIA_AEO_OilForecast_2026!G$16)</f>
        <v>6.834712438077343</v>
      </c>
      <c r="H145" s="437">
        <f>G145*(1+EIA_AEO_OilForecast_2026!H$16)</f>
        <v>7.0167649900181903</v>
      </c>
      <c r="I145" s="437">
        <f>H145*(1+EIA_AEO_OilForecast_2026!I$16)</f>
        <v>6.9284768673569319</v>
      </c>
      <c r="J145" s="437">
        <f>I145*(1+EIA_AEO_OilForecast_2026!J$16)</f>
        <v>7.0012691176427921</v>
      </c>
      <c r="K145" s="437">
        <f>J145*(1+EIA_AEO_OilForecast_2026!K$16)</f>
        <v>7.150620612883559</v>
      </c>
      <c r="L145" s="437">
        <f>K145*(1+EIA_AEO_OilForecast_2026!L$16)</f>
        <v>7.2889492388584802</v>
      </c>
      <c r="M145" s="437">
        <f>L145*(1+EIA_AEO_OilForecast_2026!M$16)</f>
        <v>7.3508872558994627</v>
      </c>
      <c r="N145" s="437">
        <f>M145*(1+EIA_AEO_OilForecast_2026!N$16)</f>
        <v>7.4513382919811066</v>
      </c>
      <c r="O145" s="437">
        <f>N145*(1+EIA_AEO_OilForecast_2026!O$16)</f>
        <v>7.5579437346682745</v>
      </c>
      <c r="P145" s="437">
        <f>O145*(1+EIA_AEO_OilForecast_2026!P$16)</f>
        <v>7.6491913386815558</v>
      </c>
      <c r="Q145" s="437">
        <f>P145*(1+EIA_AEO_OilForecast_2026!Q$16)</f>
        <v>7.6985454449002839</v>
      </c>
      <c r="R145" s="437">
        <f>Q145*(1+EIA_AEO_OilForecast_2026!R$16)</f>
        <v>7.7718383232713979</v>
      </c>
      <c r="S145" s="437">
        <f>R145*(1+EIA_AEO_OilForecast_2026!S$16)</f>
        <v>7.8709584817204599</v>
      </c>
      <c r="T145" s="437">
        <f>S145*(1+EIA_AEO_OilForecast_2026!T$16)</f>
        <v>7.9112185268365032</v>
      </c>
      <c r="U145" s="437">
        <f>T145*(1+EIA_AEO_OilForecast_2026!U$16)</f>
        <v>8.004833823686047</v>
      </c>
      <c r="V145" s="437">
        <f>U145*(1+EIA_AEO_OilForecast_2026!V$16)</f>
        <v>8.1075629007384933</v>
      </c>
      <c r="W145" s="437">
        <f>V145*(1+EIA_AEO_OilForecast_2026!W$16)</f>
        <v>8.3332555455306903</v>
      </c>
      <c r="X145" s="437">
        <f>W145*(1+EIA_AEO_OilForecast_2026!X$16)</f>
        <v>8.463621318676493</v>
      </c>
      <c r="Y145" s="437">
        <f>X145*(1+EIA_AEO_OilForecast_2026!Y$16)</f>
        <v>8.591931887459392</v>
      </c>
      <c r="Z145" s="437">
        <f>Y145*(1+EIA_AEO_OilForecast_2026!Z$16)</f>
        <v>8.7301157989447535</v>
      </c>
      <c r="AA145" s="437">
        <f>Z145*(1+EIA_AEO_OilForecast_2026!AA$16)</f>
        <v>8.8381499604830598</v>
      </c>
      <c r="AB145" s="437">
        <f>AA145*(1+EIA_AEO_OilForecast_2026!AB$16)</f>
        <v>9.0081977828238315</v>
      </c>
    </row>
    <row r="146" spans="1:28">
      <c r="A146" s="437" t="s">
        <v>672</v>
      </c>
      <c r="B146" s="437">
        <v>4.0199999999999996</v>
      </c>
      <c r="C146" s="437">
        <v>4.0199999999999996</v>
      </c>
      <c r="D146" s="437">
        <f>C146*(1+EIA_AEO_OilForecast_2026!D$16)</f>
        <v>3.0783179435292891</v>
      </c>
      <c r="E146" s="437">
        <f>D146*(1+EIA_AEO_OilForecast_2026!E$16)</f>
        <v>3.5028917036796967</v>
      </c>
      <c r="F146" s="437">
        <f>E146*(1+EIA_AEO_OilForecast_2026!F$16)</f>
        <v>3.7537277088907852</v>
      </c>
      <c r="G146" s="437">
        <f>F146*(1+EIA_AEO_OilForecast_2026!G$16)</f>
        <v>3.9138951568477087</v>
      </c>
      <c r="H146" s="437">
        <f>G146*(1+EIA_AEO_OilForecast_2026!H$16)</f>
        <v>4.0181474729163993</v>
      </c>
      <c r="I146" s="437">
        <f>H146*(1+EIA_AEO_OilForecast_2026!I$16)</f>
        <v>3.9675893172043968</v>
      </c>
      <c r="J146" s="437">
        <f>I146*(1+EIA_AEO_OilForecast_2026!J$16)</f>
        <v>4.0092737682227959</v>
      </c>
      <c r="K146" s="437">
        <f>J146*(1+EIA_AEO_OilForecast_2026!K$16)</f>
        <v>4.0947998381469954</v>
      </c>
      <c r="L146" s="437">
        <f>K146*(1+EIA_AEO_OilForecast_2026!L$16)</f>
        <v>4.1740136666967365</v>
      </c>
      <c r="M146" s="437">
        <f>L146*(1+EIA_AEO_OilForecast_2026!M$16)</f>
        <v>4.2094824456860174</v>
      </c>
      <c r="N146" s="437">
        <f>M146*(1+EIA_AEO_OilForecast_2026!N$16)</f>
        <v>4.2670056885703778</v>
      </c>
      <c r="O146" s="437">
        <f>N146*(1+EIA_AEO_OilForecast_2026!O$16)</f>
        <v>4.3280532497673034</v>
      </c>
      <c r="P146" s="437">
        <f>O146*(1+EIA_AEO_OilForecast_2026!P$16)</f>
        <v>4.3803061512108066</v>
      </c>
      <c r="Q146" s="437">
        <f>P146*(1+EIA_AEO_OilForecast_2026!Q$16)</f>
        <v>4.4085687590454627</v>
      </c>
      <c r="R146" s="437">
        <f>Q146*(1+EIA_AEO_OilForecast_2026!R$16)</f>
        <v>4.4505398945229384</v>
      </c>
      <c r="S146" s="437">
        <f>R146*(1+EIA_AEO_OilForecast_2026!S$16)</f>
        <v>4.5073010108997522</v>
      </c>
      <c r="T146" s="437">
        <f>S146*(1+EIA_AEO_OilForecast_2026!T$16)</f>
        <v>4.5303559085303071</v>
      </c>
      <c r="U146" s="437">
        <f>T146*(1+EIA_AEO_OilForecast_2026!U$16)</f>
        <v>4.5839646682646613</v>
      </c>
      <c r="V146" s="437">
        <f>U146*(1+EIA_AEO_OilForecast_2026!V$16)</f>
        <v>4.6427924303374297</v>
      </c>
      <c r="W146" s="437">
        <f>V146*(1+EIA_AEO_OilForecast_2026!W$16)</f>
        <v>4.7720352269278328</v>
      </c>
      <c r="X146" s="437">
        <f>W146*(1+EIA_AEO_OilForecast_2026!X$16)</f>
        <v>4.8466891312079072</v>
      </c>
      <c r="Y146" s="437">
        <f>X146*(1+EIA_AEO_OilForecast_2026!Y$16)</f>
        <v>4.9201661235878582</v>
      </c>
      <c r="Z146" s="437">
        <f>Y146*(1+EIA_AEO_OilForecast_2026!Z$16)</f>
        <v>4.999297081446997</v>
      </c>
      <c r="AA146" s="437">
        <f>Z146*(1+EIA_AEO_OilForecast_2026!AA$16)</f>
        <v>5.0611627978834628</v>
      </c>
      <c r="AB146" s="437">
        <f>AA146*(1+EIA_AEO_OilForecast_2026!AB$16)</f>
        <v>5.1585406106768961</v>
      </c>
    </row>
    <row r="147" spans="1:28">
      <c r="A147" s="437" t="s">
        <v>674</v>
      </c>
      <c r="B147" s="437">
        <v>3.9</v>
      </c>
      <c r="C147" s="437">
        <v>3.9</v>
      </c>
      <c r="D147" s="437">
        <f>C147*(1+EIA_AEO_OilForecast_2026!D$16)</f>
        <v>2.9864278556627433</v>
      </c>
      <c r="E147" s="437">
        <f>D147*(1+EIA_AEO_OilForecast_2026!E$16)</f>
        <v>3.3983277722265712</v>
      </c>
      <c r="F147" s="437">
        <f>E147*(1+EIA_AEO_OilForecast_2026!F$16)</f>
        <v>3.6416761354910601</v>
      </c>
      <c r="G147" s="437">
        <f>F147*(1+EIA_AEO_OilForecast_2026!G$16)</f>
        <v>3.7970624655985232</v>
      </c>
      <c r="H147" s="437">
        <f>G147*(1+EIA_AEO_OilForecast_2026!H$16)</f>
        <v>3.8982027722323274</v>
      </c>
      <c r="I147" s="437">
        <f>H147*(1+EIA_AEO_OilForecast_2026!I$16)</f>
        <v>3.8491538151982949</v>
      </c>
      <c r="J147" s="437">
        <f>I147*(1+EIA_AEO_OilForecast_2026!J$16)</f>
        <v>3.8895939542459952</v>
      </c>
      <c r="K147" s="437">
        <f>J147*(1+EIA_AEO_OilForecast_2026!K$16)</f>
        <v>3.9725670071575325</v>
      </c>
      <c r="L147" s="437">
        <f>K147*(1+EIA_AEO_OilForecast_2026!L$16)</f>
        <v>4.049416243810267</v>
      </c>
      <c r="M147" s="437">
        <f>L147*(1+EIA_AEO_OilForecast_2026!M$16)</f>
        <v>4.0838262532774792</v>
      </c>
      <c r="N147" s="437">
        <f>M147*(1+EIA_AEO_OilForecast_2026!N$16)</f>
        <v>4.1396323844339475</v>
      </c>
      <c r="O147" s="437">
        <f>N147*(1+EIA_AEO_OilForecast_2026!O$16)</f>
        <v>4.198857630371263</v>
      </c>
      <c r="P147" s="437">
        <f>O147*(1+EIA_AEO_OilForecast_2026!P$16)</f>
        <v>4.2495507437119748</v>
      </c>
      <c r="Q147" s="437">
        <f>P147*(1+EIA_AEO_OilForecast_2026!Q$16)</f>
        <v>4.2769696916112681</v>
      </c>
      <c r="R147" s="437">
        <f>Q147*(1+EIA_AEO_OilForecast_2026!R$16)</f>
        <v>4.317687957372998</v>
      </c>
      <c r="S147" s="437">
        <f>R147*(1+EIA_AEO_OilForecast_2026!S$16)</f>
        <v>4.3727547120669215</v>
      </c>
      <c r="T147" s="437">
        <f>S147*(1+EIA_AEO_OilForecast_2026!T$16)</f>
        <v>4.3951214037980568</v>
      </c>
      <c r="U147" s="437">
        <f>T147*(1+EIA_AEO_OilForecast_2026!U$16)</f>
        <v>4.447129902047803</v>
      </c>
      <c r="V147" s="437">
        <f>U147*(1+EIA_AEO_OilForecast_2026!V$16)</f>
        <v>4.5042016115213848</v>
      </c>
      <c r="W147" s="437">
        <f>V147*(1+EIA_AEO_OilForecast_2026!W$16)</f>
        <v>4.6295864141837164</v>
      </c>
      <c r="X147" s="437">
        <f>W147*(1+EIA_AEO_OilForecast_2026!X$16)</f>
        <v>4.7020118437091618</v>
      </c>
      <c r="Y147" s="437">
        <f>X147*(1+EIA_AEO_OilForecast_2026!Y$16)</f>
        <v>4.7732954930329949</v>
      </c>
      <c r="Z147" s="437">
        <f>Y147*(1+EIA_AEO_OilForecast_2026!Z$16)</f>
        <v>4.8500643327470847</v>
      </c>
      <c r="AA147" s="437">
        <f>Z147*(1+EIA_AEO_OilForecast_2026!AA$16)</f>
        <v>4.9100833113794771</v>
      </c>
      <c r="AB147" s="437">
        <f>AA147*(1+EIA_AEO_OilForecast_2026!AB$16)</f>
        <v>5.0045543237910168</v>
      </c>
    </row>
    <row r="148" spans="1:28">
      <c r="A148" s="437" t="s">
        <v>675</v>
      </c>
      <c r="B148" s="437">
        <v>5.19</v>
      </c>
      <c r="C148" s="437">
        <v>5.19</v>
      </c>
      <c r="D148" s="437">
        <f>C148*(1+EIA_AEO_OilForecast_2026!D$16)</f>
        <v>3.9742463002281125</v>
      </c>
      <c r="E148" s="437">
        <f>D148*(1+EIA_AEO_OilForecast_2026!E$16)</f>
        <v>4.5223900353476685</v>
      </c>
      <c r="F148" s="437">
        <f>E148*(1+EIA_AEO_OilForecast_2026!F$16)</f>
        <v>4.8462305495381033</v>
      </c>
      <c r="G148" s="437">
        <f>F148*(1+EIA_AEO_OilForecast_2026!G$16)</f>
        <v>5.0530138965272657</v>
      </c>
      <c r="H148" s="437">
        <f>G148*(1+EIA_AEO_OilForecast_2026!H$16)</f>
        <v>5.1876083045860977</v>
      </c>
      <c r="I148" s="437">
        <f>H148*(1+EIA_AEO_OilForecast_2026!I$16)</f>
        <v>5.1223354617638854</v>
      </c>
      <c r="J148" s="437">
        <f>I148*(1+EIA_AEO_OilForecast_2026!J$16)</f>
        <v>5.1761519544965946</v>
      </c>
      <c r="K148" s="437">
        <f>J148*(1+EIA_AEO_OilForecast_2026!K$16)</f>
        <v>5.2865699402942559</v>
      </c>
      <c r="L148" s="437">
        <f>K148*(1+EIA_AEO_OilForecast_2026!L$16)</f>
        <v>5.3888385398398171</v>
      </c>
      <c r="M148" s="437">
        <f>L148*(1+EIA_AEO_OilForecast_2026!M$16)</f>
        <v>5.4346303216692613</v>
      </c>
      <c r="N148" s="437">
        <f>M148*(1+EIA_AEO_OilForecast_2026!N$16)</f>
        <v>5.5088954039005618</v>
      </c>
      <c r="O148" s="437">
        <f>N148*(1+EIA_AEO_OilForecast_2026!O$16)</f>
        <v>5.5877105388786816</v>
      </c>
      <c r="P148" s="437">
        <f>O148*(1+EIA_AEO_OilForecast_2026!P$16)</f>
        <v>5.6551713743243983</v>
      </c>
      <c r="Q148" s="437">
        <f>P148*(1+EIA_AEO_OilForecast_2026!Q$16)</f>
        <v>5.6916596665288424</v>
      </c>
      <c r="R148" s="437">
        <f>Q148*(1+EIA_AEO_OilForecast_2026!R$16)</f>
        <v>5.7458462817348366</v>
      </c>
      <c r="S148" s="437">
        <f>R148*(1+EIA_AEO_OilForecast_2026!S$16)</f>
        <v>5.8191274245198272</v>
      </c>
      <c r="T148" s="437">
        <f>S148*(1+EIA_AEO_OilForecast_2026!T$16)</f>
        <v>5.8488923296697219</v>
      </c>
      <c r="U148" s="437">
        <f>T148*(1+EIA_AEO_OilForecast_2026!U$16)</f>
        <v>5.9181036388789998</v>
      </c>
      <c r="V148" s="437">
        <f>U148*(1+EIA_AEO_OilForecast_2026!V$16)</f>
        <v>5.9940529137938432</v>
      </c>
      <c r="W148" s="437">
        <f>V148*(1+EIA_AEO_OilForecast_2026!W$16)</f>
        <v>6.1609111511829457</v>
      </c>
      <c r="X148" s="437">
        <f>W148*(1+EIA_AEO_OilForecast_2026!X$16)</f>
        <v>6.257292684320654</v>
      </c>
      <c r="Y148" s="437">
        <f>X148*(1+EIA_AEO_OilForecast_2026!Y$16)</f>
        <v>6.3521547714977542</v>
      </c>
      <c r="Z148" s="437">
        <f>Y148*(1+EIA_AEO_OilForecast_2026!Z$16)</f>
        <v>6.4543163812711191</v>
      </c>
      <c r="AA148" s="437">
        <f>Z148*(1+EIA_AEO_OilForecast_2026!AA$16)</f>
        <v>6.5341877912973025</v>
      </c>
      <c r="AB148" s="437">
        <f>AA148*(1+EIA_AEO_OilForecast_2026!AB$16)</f>
        <v>6.6599069078141984</v>
      </c>
    </row>
    <row r="149" spans="1:28">
      <c r="A149" s="437" t="s">
        <v>676</v>
      </c>
      <c r="B149" s="437">
        <v>4.9000000000000004</v>
      </c>
      <c r="C149" s="437">
        <v>4.9000000000000004</v>
      </c>
      <c r="D149" s="437">
        <f>C149*(1+EIA_AEO_OilForecast_2026!D$16)</f>
        <v>3.75217858788396</v>
      </c>
      <c r="E149" s="437">
        <f>D149*(1+EIA_AEO_OilForecast_2026!E$16)</f>
        <v>4.2696938676692824</v>
      </c>
      <c r="F149" s="437">
        <f>E149*(1+EIA_AEO_OilForecast_2026!F$16)</f>
        <v>4.575439247155435</v>
      </c>
      <c r="G149" s="437">
        <f>F149*(1+EIA_AEO_OilForecast_2026!G$16)</f>
        <v>4.7706682260084019</v>
      </c>
      <c r="H149" s="437">
        <f>G149*(1+EIA_AEO_OilForecast_2026!H$16)</f>
        <v>4.8977419445995922</v>
      </c>
      <c r="I149" s="437">
        <f>H149*(1+EIA_AEO_OilForecast_2026!I$16)</f>
        <v>4.8361163319158083</v>
      </c>
      <c r="J149" s="437">
        <f>I149*(1+EIA_AEO_OilForecast_2026!J$16)</f>
        <v>4.8869257373859956</v>
      </c>
      <c r="K149" s="437">
        <f>J149*(1+EIA_AEO_OilForecast_2026!K$16)</f>
        <v>4.9911739320697217</v>
      </c>
      <c r="L149" s="437">
        <f>K149*(1+EIA_AEO_OilForecast_2026!L$16)</f>
        <v>5.0877281011975155</v>
      </c>
      <c r="M149" s="437">
        <f>L149*(1+EIA_AEO_OilForecast_2026!M$16)</f>
        <v>5.1309611900152952</v>
      </c>
      <c r="N149" s="437">
        <f>M149*(1+EIA_AEO_OilForecast_2026!N$16)</f>
        <v>5.2010765855708581</v>
      </c>
      <c r="O149" s="437">
        <f>N149*(1+EIA_AEO_OilForecast_2026!O$16)</f>
        <v>5.2754877920049212</v>
      </c>
      <c r="P149" s="437">
        <f>O149*(1+EIA_AEO_OilForecast_2026!P$16)</f>
        <v>5.3391791395355588</v>
      </c>
      <c r="Q149" s="437">
        <f>P149*(1+EIA_AEO_OilForecast_2026!Q$16)</f>
        <v>5.373628586896209</v>
      </c>
      <c r="R149" s="437">
        <f>Q149*(1+EIA_AEO_OilForecast_2026!R$16)</f>
        <v>5.4247874336224848</v>
      </c>
      <c r="S149" s="437">
        <f>R149*(1+EIA_AEO_OilForecast_2026!S$16)</f>
        <v>5.4939738690071582</v>
      </c>
      <c r="T149" s="437">
        <f>S149*(1+EIA_AEO_OilForecast_2026!T$16)</f>
        <v>5.5220756099001225</v>
      </c>
      <c r="U149" s="437">
        <f>T149*(1+EIA_AEO_OilForecast_2026!U$16)</f>
        <v>5.5874196205215982</v>
      </c>
      <c r="V149" s="437">
        <f>U149*(1+EIA_AEO_OilForecast_2026!V$16)</f>
        <v>5.6591251016550723</v>
      </c>
      <c r="W149" s="437">
        <f>V149*(1+EIA_AEO_OilForecast_2026!W$16)</f>
        <v>5.8166598537180016</v>
      </c>
      <c r="X149" s="437">
        <f>W149*(1+EIA_AEO_OilForecast_2026!X$16)</f>
        <v>5.9076559061986895</v>
      </c>
      <c r="Y149" s="437">
        <f>X149*(1+EIA_AEO_OilForecast_2026!Y$16)</f>
        <v>5.9972174143235053</v>
      </c>
      <c r="Z149" s="437">
        <f>Y149*(1+EIA_AEO_OilForecast_2026!Z$16)</f>
        <v>6.0936705719130027</v>
      </c>
      <c r="AA149" s="437">
        <f>Z149*(1+EIA_AEO_OilForecast_2026!AA$16)</f>
        <v>6.1690790322460076</v>
      </c>
      <c r="AB149" s="437">
        <f>AA149*(1+EIA_AEO_OilForecast_2026!AB$16)</f>
        <v>6.2877733811733272</v>
      </c>
    </row>
    <row r="150" spans="1:28">
      <c r="A150" s="437" t="s">
        <v>677</v>
      </c>
      <c r="B150" s="437">
        <v>4.9800000000000004</v>
      </c>
      <c r="C150" s="437">
        <v>4.9800000000000004</v>
      </c>
      <c r="D150" s="437">
        <f>C150*(1+EIA_AEO_OilForecast_2026!D$16)</f>
        <v>3.8134386464616572</v>
      </c>
      <c r="E150" s="437">
        <f>D150*(1+EIA_AEO_OilForecast_2026!E$16)</f>
        <v>4.3394031553046997</v>
      </c>
      <c r="F150" s="437">
        <f>E150*(1+EIA_AEO_OilForecast_2026!F$16)</f>
        <v>4.6501402960885851</v>
      </c>
      <c r="G150" s="437">
        <f>F150*(1+EIA_AEO_OilForecast_2026!G$16)</f>
        <v>4.8485566868411922</v>
      </c>
      <c r="H150" s="437">
        <f>G150*(1+EIA_AEO_OilForecast_2026!H$16)</f>
        <v>4.9777050783889729</v>
      </c>
      <c r="I150" s="437">
        <f>H150*(1+EIA_AEO_OilForecast_2026!I$16)</f>
        <v>4.9150733332532086</v>
      </c>
      <c r="J150" s="437">
        <f>I150*(1+EIA_AEO_OilForecast_2026!J$16)</f>
        <v>4.9667122800371954</v>
      </c>
      <c r="K150" s="437">
        <f>J150*(1+EIA_AEO_OilForecast_2026!K$16)</f>
        <v>5.072662486062697</v>
      </c>
      <c r="L150" s="437">
        <f>K150*(1+EIA_AEO_OilForecast_2026!L$16)</f>
        <v>5.1707930497884957</v>
      </c>
      <c r="M150" s="437">
        <f>L150*(1+EIA_AEO_OilForecast_2026!M$16)</f>
        <v>5.2147319849543212</v>
      </c>
      <c r="N150" s="437">
        <f>M150*(1+EIA_AEO_OilForecast_2026!N$16)</f>
        <v>5.2859921216618124</v>
      </c>
      <c r="O150" s="437">
        <f>N150*(1+EIA_AEO_OilForecast_2026!O$16)</f>
        <v>5.3616182049356151</v>
      </c>
      <c r="P150" s="437">
        <f>O150*(1+EIA_AEO_OilForecast_2026!P$16)</f>
        <v>5.4263494112014472</v>
      </c>
      <c r="Q150" s="437">
        <f>P150*(1+EIA_AEO_OilForecast_2026!Q$16)</f>
        <v>5.4613612985190061</v>
      </c>
      <c r="R150" s="437">
        <f>Q150*(1+EIA_AEO_OilForecast_2026!R$16)</f>
        <v>5.5133553917224454</v>
      </c>
      <c r="S150" s="437">
        <f>R150*(1+EIA_AEO_OilForecast_2026!S$16)</f>
        <v>5.5836714015623787</v>
      </c>
      <c r="T150" s="437">
        <f>S150*(1+EIA_AEO_OilForecast_2026!T$16)</f>
        <v>5.6122319463882899</v>
      </c>
      <c r="U150" s="437">
        <f>T150*(1+EIA_AEO_OilForecast_2026!U$16)</f>
        <v>5.6786427979995047</v>
      </c>
      <c r="V150" s="437">
        <f>U150*(1+EIA_AEO_OilForecast_2026!V$16)</f>
        <v>5.7515189808657707</v>
      </c>
      <c r="W150" s="437">
        <f>V150*(1+EIA_AEO_OilForecast_2026!W$16)</f>
        <v>5.9116257288807486</v>
      </c>
      <c r="X150" s="437">
        <f>W150*(1+EIA_AEO_OilForecast_2026!X$16)</f>
        <v>6.0041074311978564</v>
      </c>
      <c r="Y150" s="437">
        <f>X150*(1+EIA_AEO_OilForecast_2026!Y$16)</f>
        <v>6.095131168026751</v>
      </c>
      <c r="Z150" s="437">
        <f>Y150*(1+EIA_AEO_OilForecast_2026!Z$16)</f>
        <v>6.1931590710462805</v>
      </c>
      <c r="AA150" s="437">
        <f>Z150*(1+EIA_AEO_OilForecast_2026!AA$16)</f>
        <v>6.2697986899153353</v>
      </c>
      <c r="AB150" s="437">
        <f>AA150*(1+EIA_AEO_OilForecast_2026!AB$16)</f>
        <v>6.3904309057639175</v>
      </c>
    </row>
    <row r="151" spans="1:28">
      <c r="A151" s="437" t="s">
        <v>678</v>
      </c>
      <c r="B151" s="437">
        <v>3.89</v>
      </c>
      <c r="C151" s="437">
        <v>3.89</v>
      </c>
      <c r="D151" s="437">
        <f>C151*(1+EIA_AEO_OilForecast_2026!D$16)</f>
        <v>2.9787703483405314</v>
      </c>
      <c r="E151" s="437">
        <f>D151*(1+EIA_AEO_OilForecast_2026!E$16)</f>
        <v>3.3896141112721447</v>
      </c>
      <c r="F151" s="437">
        <f>E151*(1+EIA_AEO_OilForecast_2026!F$16)</f>
        <v>3.6323385043744172</v>
      </c>
      <c r="G151" s="437">
        <f>F151*(1+EIA_AEO_OilForecast_2026!G$16)</f>
        <v>3.7873264079944255</v>
      </c>
      <c r="H151" s="437">
        <f>G151*(1+EIA_AEO_OilForecast_2026!H$16)</f>
        <v>3.8882073805086561</v>
      </c>
      <c r="I151" s="437">
        <f>H151*(1+EIA_AEO_OilForecast_2026!I$16)</f>
        <v>3.8392841900311212</v>
      </c>
      <c r="J151" s="437">
        <f>I151*(1+EIA_AEO_OilForecast_2026!J$16)</f>
        <v>3.8796206364145966</v>
      </c>
      <c r="K151" s="437">
        <f>J151*(1+EIA_AEO_OilForecast_2026!K$16)</f>
        <v>3.9623809379084118</v>
      </c>
      <c r="L151" s="437">
        <f>K151*(1+EIA_AEO_OilForecast_2026!L$16)</f>
        <v>4.0390331252363953</v>
      </c>
      <c r="M151" s="437">
        <f>L151*(1+EIA_AEO_OilForecast_2026!M$16)</f>
        <v>4.0733549039101025</v>
      </c>
      <c r="N151" s="437">
        <f>M151*(1+EIA_AEO_OilForecast_2026!N$16)</f>
        <v>4.1290179424225801</v>
      </c>
      <c r="O151" s="437">
        <f>N151*(1+EIA_AEO_OilForecast_2026!O$16)</f>
        <v>4.1880913287549282</v>
      </c>
      <c r="P151" s="437">
        <f>O151*(1+EIA_AEO_OilForecast_2026!P$16)</f>
        <v>4.2386544597537412</v>
      </c>
      <c r="Q151" s="437">
        <f>P151*(1+EIA_AEO_OilForecast_2026!Q$16)</f>
        <v>4.2660031026584209</v>
      </c>
      <c r="R151" s="437">
        <f>Q151*(1+EIA_AEO_OilForecast_2026!R$16)</f>
        <v>4.3066169626105051</v>
      </c>
      <c r="S151" s="437">
        <f>R151*(1+EIA_AEO_OilForecast_2026!S$16)</f>
        <v>4.3615425204975216</v>
      </c>
      <c r="T151" s="437">
        <f>S151*(1+EIA_AEO_OilForecast_2026!T$16)</f>
        <v>4.3838518617370381</v>
      </c>
      <c r="U151" s="437">
        <f>T151*(1+EIA_AEO_OilForecast_2026!U$16)</f>
        <v>4.4357270048630673</v>
      </c>
      <c r="V151" s="437">
        <f>U151*(1+EIA_AEO_OilForecast_2026!V$16)</f>
        <v>4.4926523766200503</v>
      </c>
      <c r="W151" s="437">
        <f>V151*(1+EIA_AEO_OilForecast_2026!W$16)</f>
        <v>4.6177156797883763</v>
      </c>
      <c r="X151" s="437">
        <f>W151*(1+EIA_AEO_OilForecast_2026!X$16)</f>
        <v>4.6899554030842694</v>
      </c>
      <c r="Y151" s="437">
        <f>X151*(1+EIA_AEO_OilForecast_2026!Y$16)</f>
        <v>4.7610562738200928</v>
      </c>
      <c r="Z151" s="437">
        <f>Y151*(1+EIA_AEO_OilForecast_2026!Z$16)</f>
        <v>4.8376282703554283</v>
      </c>
      <c r="AA151" s="437">
        <f>Z151*(1+EIA_AEO_OilForecast_2026!AA$16)</f>
        <v>4.8974933541708143</v>
      </c>
      <c r="AB151" s="437">
        <f>AA151*(1+EIA_AEO_OilForecast_2026!AB$16)</f>
        <v>4.9917221332171966</v>
      </c>
    </row>
    <row r="152" spans="1:28">
      <c r="A152" s="437" t="s">
        <v>679</v>
      </c>
      <c r="B152" s="437">
        <v>4.88</v>
      </c>
      <c r="C152" s="437">
        <v>4.88</v>
      </c>
      <c r="D152" s="437">
        <f>C152*(1+EIA_AEO_OilForecast_2026!D$16)</f>
        <v>3.7368635732395354</v>
      </c>
      <c r="E152" s="437">
        <f>D152*(1+EIA_AEO_OilForecast_2026!E$16)</f>
        <v>4.2522665457604285</v>
      </c>
      <c r="F152" s="437">
        <f>E152*(1+EIA_AEO_OilForecast_2026!F$16)</f>
        <v>4.5567639849221484</v>
      </c>
      <c r="G152" s="437">
        <f>F152*(1+EIA_AEO_OilForecast_2026!G$16)</f>
        <v>4.7511961108002048</v>
      </c>
      <c r="H152" s="437">
        <f>G152*(1+EIA_AEO_OilForecast_2026!H$16)</f>
        <v>4.8777511611522471</v>
      </c>
      <c r="I152" s="437">
        <f>H152*(1+EIA_AEO_OilForecast_2026!I$16)</f>
        <v>4.8163770815814582</v>
      </c>
      <c r="J152" s="437">
        <f>I152*(1+EIA_AEO_OilForecast_2026!J$16)</f>
        <v>4.8669791017231958</v>
      </c>
      <c r="K152" s="437">
        <f>J152*(1+EIA_AEO_OilForecast_2026!K$16)</f>
        <v>4.9708017935714786</v>
      </c>
      <c r="L152" s="437">
        <f>K152*(1+EIA_AEO_OilForecast_2026!L$16)</f>
        <v>5.0669618640497713</v>
      </c>
      <c r="M152" s="437">
        <f>L152*(1+EIA_AEO_OilForecast_2026!M$16)</f>
        <v>5.11001849128054</v>
      </c>
      <c r="N152" s="437">
        <f>M152*(1+EIA_AEO_OilForecast_2026!N$16)</f>
        <v>5.1798477015481215</v>
      </c>
      <c r="O152" s="437">
        <f>N152*(1+EIA_AEO_OilForecast_2026!O$16)</f>
        <v>5.2539551887722498</v>
      </c>
      <c r="P152" s="437">
        <f>O152*(1+EIA_AEO_OilForecast_2026!P$16)</f>
        <v>5.3173865716190889</v>
      </c>
      <c r="Q152" s="437">
        <f>P152*(1+EIA_AEO_OilForecast_2026!Q$16)</f>
        <v>5.351695408990512</v>
      </c>
      <c r="R152" s="437">
        <f>Q152*(1+EIA_AEO_OilForecast_2026!R$16)</f>
        <v>5.4026454440974971</v>
      </c>
      <c r="S152" s="437">
        <f>R152*(1+EIA_AEO_OilForecast_2026!S$16)</f>
        <v>5.4715494858683549</v>
      </c>
      <c r="T152" s="437">
        <f>S152*(1+EIA_AEO_OilForecast_2026!T$16)</f>
        <v>5.4995365257780833</v>
      </c>
      <c r="U152" s="437">
        <f>T152*(1+EIA_AEO_OilForecast_2026!U$16)</f>
        <v>5.564613826152125</v>
      </c>
      <c r="V152" s="437">
        <f>U152*(1+EIA_AEO_OilForecast_2026!V$16)</f>
        <v>5.6360266318524017</v>
      </c>
      <c r="W152" s="437">
        <f>V152*(1+EIA_AEO_OilForecast_2026!W$16)</f>
        <v>5.7929183849273196</v>
      </c>
      <c r="X152" s="437">
        <f>W152*(1+EIA_AEO_OilForecast_2026!X$16)</f>
        <v>5.8835430249489029</v>
      </c>
      <c r="Y152" s="437">
        <f>X152*(1+EIA_AEO_OilForecast_2026!Y$16)</f>
        <v>5.9727389758976992</v>
      </c>
      <c r="Z152" s="437">
        <f>Y152*(1+EIA_AEO_OilForecast_2026!Z$16)</f>
        <v>6.0687984471296881</v>
      </c>
      <c r="AA152" s="437">
        <f>Z152*(1+EIA_AEO_OilForecast_2026!AA$16)</f>
        <v>6.1438991178286813</v>
      </c>
      <c r="AB152" s="437">
        <f>AA152*(1+EIA_AEO_OilForecast_2026!AB$16)</f>
        <v>6.2621090000256849</v>
      </c>
    </row>
    <row r="153" spans="1:28">
      <c r="A153" s="437" t="s">
        <v>680</v>
      </c>
      <c r="B153" s="437">
        <v>4.5</v>
      </c>
      <c r="C153" s="437">
        <v>4.5</v>
      </c>
      <c r="D153" s="437">
        <f>C153*(1+EIA_AEO_OilForecast_2026!D$16)</f>
        <v>3.4458782949954729</v>
      </c>
      <c r="E153" s="437">
        <f>D153*(1+EIA_AEO_OilForecast_2026!E$16)</f>
        <v>3.9211474294921977</v>
      </c>
      <c r="F153" s="437">
        <f>E153*(1+EIA_AEO_OilForecast_2026!F$16)</f>
        <v>4.2019340024896845</v>
      </c>
      <c r="G153" s="437">
        <f>F153*(1+EIA_AEO_OilForecast_2026!G$16)</f>
        <v>4.3812259218444503</v>
      </c>
      <c r="H153" s="437">
        <f>G153*(1+EIA_AEO_OilForecast_2026!H$16)</f>
        <v>4.4979262756526861</v>
      </c>
      <c r="I153" s="437">
        <f>H153*(1+EIA_AEO_OilForecast_2026!I$16)</f>
        <v>4.4413313252288029</v>
      </c>
      <c r="J153" s="437">
        <f>I153*(1+EIA_AEO_OilForecast_2026!J$16)</f>
        <v>4.4879930241299952</v>
      </c>
      <c r="K153" s="437">
        <f>J153*(1+EIA_AEO_OilForecast_2026!K$16)</f>
        <v>4.5837311621048462</v>
      </c>
      <c r="L153" s="437">
        <f>K153*(1+EIA_AEO_OilForecast_2026!L$16)</f>
        <v>4.6724033582426161</v>
      </c>
      <c r="M153" s="437">
        <f>L153*(1+EIA_AEO_OilForecast_2026!M$16)</f>
        <v>4.7121072153201693</v>
      </c>
      <c r="N153" s="437">
        <f>M153*(1+EIA_AEO_OilForecast_2026!N$16)</f>
        <v>4.7764989051160951</v>
      </c>
      <c r="O153" s="437">
        <f>N153*(1+EIA_AEO_OilForecast_2026!O$16)</f>
        <v>4.8448357273514588</v>
      </c>
      <c r="P153" s="437">
        <f>O153*(1+EIA_AEO_OilForecast_2026!P$16)</f>
        <v>4.9033277812061264</v>
      </c>
      <c r="Q153" s="437">
        <f>P153*(1+EIA_AEO_OilForecast_2026!Q$16)</f>
        <v>4.9349650287822335</v>
      </c>
      <c r="R153" s="437">
        <f>Q153*(1+EIA_AEO_OilForecast_2026!R$16)</f>
        <v>4.981947643122691</v>
      </c>
      <c r="S153" s="437">
        <f>R153*(1+EIA_AEO_OilForecast_2026!S$16)</f>
        <v>5.0454862062310646</v>
      </c>
      <c r="T153" s="437">
        <f>S153*(1+EIA_AEO_OilForecast_2026!T$16)</f>
        <v>5.0712939274592976</v>
      </c>
      <c r="U153" s="437">
        <f>T153*(1+EIA_AEO_OilForecast_2026!U$16)</f>
        <v>5.1313037331320821</v>
      </c>
      <c r="V153" s="437">
        <f>U153*(1+EIA_AEO_OilForecast_2026!V$16)</f>
        <v>5.1971557056015989</v>
      </c>
      <c r="W153" s="437">
        <f>V153*(1+EIA_AEO_OilForecast_2026!W$16)</f>
        <v>5.3418304779042893</v>
      </c>
      <c r="X153" s="437">
        <f>W153*(1+EIA_AEO_OilForecast_2026!X$16)</f>
        <v>5.4253982812028809</v>
      </c>
      <c r="Y153" s="437">
        <f>X153*(1+EIA_AEO_OilForecast_2026!Y$16)</f>
        <v>5.5076486458073033</v>
      </c>
      <c r="Z153" s="437">
        <f>Y153*(1+EIA_AEO_OilForecast_2026!Z$16)</f>
        <v>5.5962280762466374</v>
      </c>
      <c r="AA153" s="437">
        <f>Z153*(1+EIA_AEO_OilForecast_2026!AA$16)</f>
        <v>5.6654807438993977</v>
      </c>
      <c r="AB153" s="437">
        <f>AA153*(1+EIA_AEO_OilForecast_2026!AB$16)</f>
        <v>5.774485758220405</v>
      </c>
    </row>
    <row r="154" spans="1:28">
      <c r="A154" s="437" t="s">
        <v>681</v>
      </c>
      <c r="B154" s="437">
        <v>8.9600000000000009</v>
      </c>
      <c r="C154" s="437">
        <v>8.9600000000000009</v>
      </c>
      <c r="D154" s="437">
        <f>C154*(1+EIA_AEO_OilForecast_2026!D$16)</f>
        <v>6.8611265607020986</v>
      </c>
      <c r="E154" s="437">
        <f>D154*(1+EIA_AEO_OilForecast_2026!E$16)</f>
        <v>7.8074402151666886</v>
      </c>
      <c r="F154" s="437">
        <f>E154*(1+EIA_AEO_OilForecast_2026!F$16)</f>
        <v>8.3665174805127958</v>
      </c>
      <c r="G154" s="437">
        <f>F154*(1+EIA_AEO_OilForecast_2026!G$16)</f>
        <v>8.7235076132725062</v>
      </c>
      <c r="H154" s="437">
        <f>G154*(1+EIA_AEO_OilForecast_2026!H$16)</f>
        <v>8.9558709844106819</v>
      </c>
      <c r="I154" s="437">
        <f>H154*(1+EIA_AEO_OilForecast_2026!I$16)</f>
        <v>8.8431841497889057</v>
      </c>
      <c r="J154" s="437">
        <f>I154*(1+EIA_AEO_OilForecast_2026!J$16)</f>
        <v>8.936092776934391</v>
      </c>
      <c r="K154" s="437">
        <f>J154*(1+EIA_AEO_OilForecast_2026!K$16)</f>
        <v>9.1267180472132043</v>
      </c>
      <c r="L154" s="437">
        <f>K154*(1+EIA_AEO_OilForecast_2026!L$16)</f>
        <v>9.3032742421897421</v>
      </c>
      <c r="M154" s="437">
        <f>L154*(1+EIA_AEO_OilForecast_2026!M$16)</f>
        <v>9.3823290331708247</v>
      </c>
      <c r="N154" s="437">
        <f>M154*(1+EIA_AEO_OilForecast_2026!N$16)</f>
        <v>9.5105400421867117</v>
      </c>
      <c r="O154" s="437">
        <f>N154*(1+EIA_AEO_OilForecast_2026!O$16)</f>
        <v>9.6466062482375694</v>
      </c>
      <c r="P154" s="437">
        <f>O154*(1+EIA_AEO_OilForecast_2026!P$16)</f>
        <v>9.7630704265793078</v>
      </c>
      <c r="Q154" s="437">
        <f>P154*(1+EIA_AEO_OilForecast_2026!Q$16)</f>
        <v>9.8260637017530694</v>
      </c>
      <c r="R154" s="437">
        <f>Q154*(1+EIA_AEO_OilForecast_2026!R$16)</f>
        <v>9.9196113071954031</v>
      </c>
      <c r="S154" s="437">
        <f>R154*(1+EIA_AEO_OilForecast_2026!S$16)</f>
        <v>10.046123646184519</v>
      </c>
      <c r="T154" s="437">
        <f>S154*(1+EIA_AEO_OilForecast_2026!T$16)</f>
        <v>10.097509686674512</v>
      </c>
      <c r="U154" s="437">
        <f>T154*(1+EIA_AEO_OilForecast_2026!U$16)</f>
        <v>10.216995877525211</v>
      </c>
      <c r="V154" s="437">
        <f>U154*(1+EIA_AEO_OilForecast_2026!V$16)</f>
        <v>10.348114471597849</v>
      </c>
      <c r="W154" s="437">
        <f>V154*(1+EIA_AEO_OilForecast_2026!W$16)</f>
        <v>10.636178018227206</v>
      </c>
      <c r="X154" s="437">
        <f>W154*(1+EIA_AEO_OilForecast_2026!X$16)</f>
        <v>10.802570799906178</v>
      </c>
      <c r="Y154" s="437">
        <f>X154*(1+EIA_AEO_OilForecast_2026!Y$16)</f>
        <v>10.966340414762984</v>
      </c>
      <c r="Z154" s="437">
        <f>Y154*(1+EIA_AEO_OilForecast_2026!Z$16)</f>
        <v>11.142711902926635</v>
      </c>
      <c r="AA154" s="437">
        <f>Z154*(1+EIA_AEO_OilForecast_2026!AA$16)</f>
        <v>11.28060165896413</v>
      </c>
      <c r="AB154" s="437">
        <f>AA154*(1+EIA_AEO_OilForecast_2026!AB$16)</f>
        <v>11.497642754145515</v>
      </c>
    </row>
    <row r="155" spans="1:28">
      <c r="A155" s="437" t="s">
        <v>683</v>
      </c>
      <c r="B155" s="437">
        <v>3.13</v>
      </c>
      <c r="C155" s="437">
        <v>3.13</v>
      </c>
      <c r="D155" s="437">
        <f>C155*(1+EIA_AEO_OilForecast_2026!D$16)</f>
        <v>2.3967997918524069</v>
      </c>
      <c r="E155" s="437">
        <f>D155*(1+EIA_AEO_OilForecast_2026!E$16)</f>
        <v>2.7273758787356841</v>
      </c>
      <c r="F155" s="437">
        <f>E155*(1+EIA_AEO_OilForecast_2026!F$16)</f>
        <v>2.9226785395094916</v>
      </c>
      <c r="G155" s="437">
        <f>F155*(1+EIA_AEO_OilForecast_2026!G$16)</f>
        <v>3.0473860300829174</v>
      </c>
      <c r="H155" s="437">
        <f>G155*(1+EIA_AEO_OilForecast_2026!H$16)</f>
        <v>3.1285576095095347</v>
      </c>
      <c r="I155" s="437">
        <f>H155*(1+EIA_AEO_OilForecast_2026!I$16)</f>
        <v>3.0891926773258112</v>
      </c>
      <c r="J155" s="437">
        <f>I155*(1+EIA_AEO_OilForecast_2026!J$16)</f>
        <v>3.1216484812281964</v>
      </c>
      <c r="K155" s="437">
        <f>J155*(1+EIA_AEO_OilForecast_2026!K$16)</f>
        <v>3.188239674975148</v>
      </c>
      <c r="L155" s="437">
        <f>K155*(1+EIA_AEO_OilForecast_2026!L$16)</f>
        <v>3.2499161136220858</v>
      </c>
      <c r="M155" s="437">
        <f>L155*(1+EIA_AEO_OilForecast_2026!M$16)</f>
        <v>3.2775323519893615</v>
      </c>
      <c r="N155" s="437">
        <f>M155*(1+EIA_AEO_OilForecast_2026!N$16)</f>
        <v>3.3223203495585274</v>
      </c>
      <c r="O155" s="437">
        <f>N155*(1+EIA_AEO_OilForecast_2026!O$16)</f>
        <v>3.3698524059133472</v>
      </c>
      <c r="P155" s="437">
        <f>O155*(1+EIA_AEO_OilForecast_2026!P$16)</f>
        <v>3.4105368789278159</v>
      </c>
      <c r="Q155" s="437">
        <f>P155*(1+EIA_AEO_OilForecast_2026!Q$16)</f>
        <v>3.4325423422418639</v>
      </c>
      <c r="R155" s="437">
        <f>Q155*(1+EIA_AEO_OilForecast_2026!R$16)</f>
        <v>3.4652213606608933</v>
      </c>
      <c r="S155" s="437">
        <f>R155*(1+EIA_AEO_OilForecast_2026!S$16)</f>
        <v>3.5094159612229396</v>
      </c>
      <c r="T155" s="437">
        <f>S155*(1+EIA_AEO_OilForecast_2026!T$16)</f>
        <v>3.5273666650994659</v>
      </c>
      <c r="U155" s="437">
        <f>T155*(1+EIA_AEO_OilForecast_2026!U$16)</f>
        <v>3.5691068188229802</v>
      </c>
      <c r="V155" s="437">
        <f>U155*(1+EIA_AEO_OilForecast_2026!V$16)</f>
        <v>3.6149105241184443</v>
      </c>
      <c r="W155" s="437">
        <f>V155*(1+EIA_AEO_OilForecast_2026!W$16)</f>
        <v>3.7155398657423158</v>
      </c>
      <c r="X155" s="437">
        <f>W155*(1+EIA_AEO_OilForecast_2026!X$16)</f>
        <v>3.7736659155922245</v>
      </c>
      <c r="Y155" s="437">
        <f>X155*(1+EIA_AEO_OilForecast_2026!Y$16)</f>
        <v>3.8308756136393005</v>
      </c>
      <c r="Z155" s="437">
        <f>Y155*(1+EIA_AEO_OilForecast_2026!Z$16)</f>
        <v>3.8924875285893261</v>
      </c>
      <c r="AA155" s="437">
        <f>Z155*(1+EIA_AEO_OilForecast_2026!AA$16)</f>
        <v>3.9406566063122459</v>
      </c>
      <c r="AB155" s="437">
        <f>AA155*(1+EIA_AEO_OilForecast_2026!AB$16)</f>
        <v>4.0164756496066358</v>
      </c>
    </row>
    <row r="156" spans="1:28">
      <c r="A156" s="437" t="s">
        <v>684</v>
      </c>
      <c r="B156" s="437">
        <v>3.66</v>
      </c>
      <c r="C156" s="437">
        <v>3.66</v>
      </c>
      <c r="D156" s="437">
        <f>C156*(1+EIA_AEO_OilForecast_2026!D$16)</f>
        <v>2.8026476799296516</v>
      </c>
      <c r="E156" s="437">
        <f>D156*(1+EIA_AEO_OilForecast_2026!E$16)</f>
        <v>3.1891999093203212</v>
      </c>
      <c r="F156" s="437">
        <f>E156*(1+EIA_AEO_OilForecast_2026!F$16)</f>
        <v>3.4175729886916106</v>
      </c>
      <c r="G156" s="437">
        <f>F156*(1+EIA_AEO_OilForecast_2026!G$16)</f>
        <v>3.5633970831001531</v>
      </c>
      <c r="H156" s="437">
        <f>G156*(1+EIA_AEO_OilForecast_2026!H$16)</f>
        <v>3.6583133708641848</v>
      </c>
      <c r="I156" s="437">
        <f>H156*(1+EIA_AEO_OilForecast_2026!I$16)</f>
        <v>3.612282811186093</v>
      </c>
      <c r="J156" s="437">
        <f>I156*(1+EIA_AEO_OilForecast_2026!J$16)</f>
        <v>3.6502343262923964</v>
      </c>
      <c r="K156" s="437">
        <f>J156*(1+EIA_AEO_OilForecast_2026!K$16)</f>
        <v>3.728101345178608</v>
      </c>
      <c r="L156" s="437">
        <f>K156*(1+EIA_AEO_OilForecast_2026!L$16)</f>
        <v>3.8002213980373276</v>
      </c>
      <c r="M156" s="437">
        <f>L156*(1+EIA_AEO_OilForecast_2026!M$16)</f>
        <v>3.8325138684604041</v>
      </c>
      <c r="N156" s="437">
        <f>M156*(1+EIA_AEO_OilForecast_2026!N$16)</f>
        <v>3.8848857761610902</v>
      </c>
      <c r="O156" s="437">
        <f>N156*(1+EIA_AEO_OilForecast_2026!O$16)</f>
        <v>3.9404663915791862</v>
      </c>
      <c r="P156" s="437">
        <f>O156*(1+EIA_AEO_OilForecast_2026!P$16)</f>
        <v>3.9880399287143158</v>
      </c>
      <c r="Q156" s="437">
        <f>P156*(1+EIA_AEO_OilForecast_2026!Q$16)</f>
        <v>4.0137715567428831</v>
      </c>
      <c r="R156" s="437">
        <f>Q156*(1+EIA_AEO_OilForecast_2026!R$16)</f>
        <v>4.0519840830731217</v>
      </c>
      <c r="S156" s="437">
        <f>R156*(1+EIA_AEO_OilForecast_2026!S$16)</f>
        <v>4.1036621144012653</v>
      </c>
      <c r="T156" s="437">
        <f>S156*(1+EIA_AEO_OilForecast_2026!T$16)</f>
        <v>4.1246523943335616</v>
      </c>
      <c r="U156" s="437">
        <f>T156*(1+EIA_AEO_OilForecast_2026!U$16)</f>
        <v>4.1734603696140926</v>
      </c>
      <c r="V156" s="437">
        <f>U156*(1+EIA_AEO_OilForecast_2026!V$16)</f>
        <v>4.2270199738893002</v>
      </c>
      <c r="W156" s="437">
        <f>V156*(1+EIA_AEO_OilForecast_2026!W$16)</f>
        <v>4.3446887886954881</v>
      </c>
      <c r="X156" s="437">
        <f>W156*(1+EIA_AEO_OilForecast_2026!X$16)</f>
        <v>4.4126572687116754</v>
      </c>
      <c r="Y156" s="437">
        <f>X156*(1+EIA_AEO_OilForecast_2026!Y$16)</f>
        <v>4.479554231923272</v>
      </c>
      <c r="Z156" s="437">
        <f>Y156*(1+EIA_AEO_OilForecast_2026!Z$16)</f>
        <v>4.5515988353472636</v>
      </c>
      <c r="AA156" s="437">
        <f>Z156*(1+EIA_AEO_OilForecast_2026!AA$16)</f>
        <v>4.6079243383715083</v>
      </c>
      <c r="AB156" s="437">
        <f>AA156*(1+EIA_AEO_OilForecast_2026!AB$16)</f>
        <v>4.696581750019261</v>
      </c>
    </row>
    <row r="157" spans="1:28">
      <c r="A157" s="437" t="s">
        <v>685</v>
      </c>
      <c r="B157" s="437">
        <v>2.85</v>
      </c>
      <c r="C157" s="437">
        <v>2.85</v>
      </c>
      <c r="D157" s="437">
        <f>C157*(1+EIA_AEO_OilForecast_2026!D$16)</f>
        <v>2.1823895868304666</v>
      </c>
      <c r="E157" s="437">
        <f>D157*(1+EIA_AEO_OilForecast_2026!E$16)</f>
        <v>2.4833933720117258</v>
      </c>
      <c r="F157" s="437">
        <f>E157*(1+EIA_AEO_OilForecast_2026!F$16)</f>
        <v>2.6612248682434676</v>
      </c>
      <c r="G157" s="437">
        <f>F157*(1+EIA_AEO_OilForecast_2026!G$16)</f>
        <v>2.7747764171681522</v>
      </c>
      <c r="H157" s="437">
        <f>G157*(1+EIA_AEO_OilForecast_2026!H$16)</f>
        <v>2.8486866412467013</v>
      </c>
      <c r="I157" s="437">
        <f>H157*(1+EIA_AEO_OilForecast_2026!I$16)</f>
        <v>2.8128431726449086</v>
      </c>
      <c r="J157" s="437">
        <f>I157*(1+EIA_AEO_OilForecast_2026!J$16)</f>
        <v>2.8423955819489972</v>
      </c>
      <c r="K157" s="437">
        <f>J157*(1+EIA_AEO_OilForecast_2026!K$16)</f>
        <v>2.9030297359997359</v>
      </c>
      <c r="L157" s="437">
        <f>K157*(1+EIA_AEO_OilForecast_2026!L$16)</f>
        <v>2.9591887935536572</v>
      </c>
      <c r="M157" s="437">
        <f>L157*(1+EIA_AEO_OilForecast_2026!M$16)</f>
        <v>2.9843345697027739</v>
      </c>
      <c r="N157" s="437">
        <f>M157*(1+EIA_AEO_OilForecast_2026!N$16)</f>
        <v>3.0251159732401933</v>
      </c>
      <c r="O157" s="437">
        <f>N157*(1+EIA_AEO_OilForecast_2026!O$16)</f>
        <v>3.0683959606559239</v>
      </c>
      <c r="P157" s="437">
        <f>O157*(1+EIA_AEO_OilForecast_2026!P$16)</f>
        <v>3.1054409280972135</v>
      </c>
      <c r="Q157" s="437">
        <f>P157*(1+EIA_AEO_OilForecast_2026!Q$16)</f>
        <v>3.1254778515620818</v>
      </c>
      <c r="R157" s="437">
        <f>Q157*(1+EIA_AEO_OilForecast_2026!R$16)</f>
        <v>3.155233507311038</v>
      </c>
      <c r="S157" s="437">
        <f>R157*(1+EIA_AEO_OilForecast_2026!S$16)</f>
        <v>3.1954745972796745</v>
      </c>
      <c r="T157" s="437">
        <f>S157*(1+EIA_AEO_OilForecast_2026!T$16)</f>
        <v>3.2118194873908887</v>
      </c>
      <c r="U157" s="437">
        <f>T157*(1+EIA_AEO_OilForecast_2026!U$16)</f>
        <v>3.2498256976503188</v>
      </c>
      <c r="V157" s="437">
        <f>U157*(1+EIA_AEO_OilForecast_2026!V$16)</f>
        <v>3.2915319468810131</v>
      </c>
      <c r="W157" s="437">
        <f>V157*(1+EIA_AEO_OilForecast_2026!W$16)</f>
        <v>3.3831593026727171</v>
      </c>
      <c r="X157" s="437">
        <f>W157*(1+EIA_AEO_OilForecast_2026!X$16)</f>
        <v>3.4360855780951582</v>
      </c>
      <c r="Y157" s="437">
        <f>X157*(1+EIA_AEO_OilForecast_2026!Y$16)</f>
        <v>3.4881774756779591</v>
      </c>
      <c r="Z157" s="437">
        <f>Y157*(1+EIA_AEO_OilForecast_2026!Z$16)</f>
        <v>3.5442777816228705</v>
      </c>
      <c r="AA157" s="437">
        <f>Z157*(1+EIA_AEO_OilForecast_2026!AA$16)</f>
        <v>3.5881378044696186</v>
      </c>
      <c r="AB157" s="437">
        <f>AA157*(1+EIA_AEO_OilForecast_2026!AB$16)</f>
        <v>3.6571743135395902</v>
      </c>
    </row>
    <row r="158" spans="1:28">
      <c r="A158" s="437" t="s">
        <v>686</v>
      </c>
      <c r="B158" s="437">
        <v>4.47</v>
      </c>
      <c r="C158" s="437">
        <v>4.47</v>
      </c>
      <c r="D158" s="437">
        <f>C158*(1+EIA_AEO_OilForecast_2026!D$16)</f>
        <v>3.4229057730288366</v>
      </c>
      <c r="E158" s="437">
        <f>D158*(1+EIA_AEO_OilForecast_2026!E$16)</f>
        <v>3.8950064466289165</v>
      </c>
      <c r="F158" s="437">
        <f>E158*(1+EIA_AEO_OilForecast_2026!F$16)</f>
        <v>4.1739211091397541</v>
      </c>
      <c r="G158" s="437">
        <f>F158*(1+EIA_AEO_OilForecast_2026!G$16)</f>
        <v>4.3520177490321545</v>
      </c>
      <c r="H158" s="437">
        <f>G158*(1+EIA_AEO_OilForecast_2026!H$16)</f>
        <v>4.4679401004816688</v>
      </c>
      <c r="I158" s="437">
        <f>H158*(1+EIA_AEO_OilForecast_2026!I$16)</f>
        <v>4.4117224497272778</v>
      </c>
      <c r="J158" s="437">
        <f>I158*(1+EIA_AEO_OilForecast_2026!J$16)</f>
        <v>4.4580730706357956</v>
      </c>
      <c r="K158" s="437">
        <f>J158*(1+EIA_AEO_OilForecast_2026!K$16)</f>
        <v>4.5531729543574802</v>
      </c>
      <c r="L158" s="437">
        <f>K158*(1+EIA_AEO_OilForecast_2026!L$16)</f>
        <v>4.6412540025209985</v>
      </c>
      <c r="M158" s="437">
        <f>L158*(1+EIA_AEO_OilForecast_2026!M$16)</f>
        <v>4.6806931672180347</v>
      </c>
      <c r="N158" s="437">
        <f>M158*(1+EIA_AEO_OilForecast_2026!N$16)</f>
        <v>4.7446555790819875</v>
      </c>
      <c r="O158" s="437">
        <f>N158*(1+EIA_AEO_OilForecast_2026!O$16)</f>
        <v>4.812536822502449</v>
      </c>
      <c r="P158" s="437">
        <f>O158*(1+EIA_AEO_OilForecast_2026!P$16)</f>
        <v>4.8706389293314185</v>
      </c>
      <c r="Q158" s="437">
        <f>P158*(1+EIA_AEO_OilForecast_2026!Q$16)</f>
        <v>4.9020652619236857</v>
      </c>
      <c r="R158" s="437">
        <f>Q158*(1+EIA_AEO_OilForecast_2026!R$16)</f>
        <v>4.9487346588352068</v>
      </c>
      <c r="S158" s="437">
        <f>R158*(1+EIA_AEO_OilForecast_2026!S$16)</f>
        <v>5.0118496315228578</v>
      </c>
      <c r="T158" s="437">
        <f>S158*(1+EIA_AEO_OilForecast_2026!T$16)</f>
        <v>5.0374853012762353</v>
      </c>
      <c r="U158" s="437">
        <f>T158*(1+EIA_AEO_OilForecast_2026!U$16)</f>
        <v>5.0970950415778677</v>
      </c>
      <c r="V158" s="437">
        <f>U158*(1+EIA_AEO_OilForecast_2026!V$16)</f>
        <v>5.1625080008975885</v>
      </c>
      <c r="W158" s="437">
        <f>V158*(1+EIA_AEO_OilForecast_2026!W$16)</f>
        <v>5.3062182747182609</v>
      </c>
      <c r="X158" s="437">
        <f>W158*(1+EIA_AEO_OilForecast_2026!X$16)</f>
        <v>5.3892289593281948</v>
      </c>
      <c r="Y158" s="437">
        <f>X158*(1+EIA_AEO_OilForecast_2026!Y$16)</f>
        <v>5.4709309881685879</v>
      </c>
      <c r="Z158" s="437">
        <f>Y158*(1+EIA_AEO_OilForecast_2026!Z$16)</f>
        <v>5.5589198890716593</v>
      </c>
      <c r="AA158" s="437">
        <f>Z158*(1+EIA_AEO_OilForecast_2026!AA$16)</f>
        <v>5.6277108722734006</v>
      </c>
      <c r="AB158" s="437">
        <f>AA158*(1+EIA_AEO_OilForecast_2026!AB$16)</f>
        <v>5.7359891864989345</v>
      </c>
    </row>
    <row r="159" spans="1:28">
      <c r="A159" s="437" t="s">
        <v>688</v>
      </c>
      <c r="B159" s="437">
        <v>10.99</v>
      </c>
      <c r="C159" s="437">
        <v>10.99</v>
      </c>
      <c r="D159" s="437">
        <f>C159*(1+EIA_AEO_OilForecast_2026!D$16)</f>
        <v>8.4156005471111666</v>
      </c>
      <c r="E159" s="437">
        <f>D159*(1+EIA_AEO_OilForecast_2026!E$16)</f>
        <v>9.5763133889153895</v>
      </c>
      <c r="F159" s="437">
        <f>E159*(1+EIA_AEO_OilForecast_2026!F$16)</f>
        <v>10.262056597191474</v>
      </c>
      <c r="G159" s="437">
        <f>F159*(1+EIA_AEO_OilForecast_2026!G$16)</f>
        <v>10.699927306904558</v>
      </c>
      <c r="H159" s="437">
        <f>G159*(1+EIA_AEO_OilForecast_2026!H$16)</f>
        <v>10.984935504316226</v>
      </c>
      <c r="I159" s="437">
        <f>H159*(1+EIA_AEO_OilForecast_2026!I$16)</f>
        <v>10.846718058725454</v>
      </c>
      <c r="J159" s="437">
        <f>I159*(1+EIA_AEO_OilForecast_2026!J$16)</f>
        <v>10.96067629670859</v>
      </c>
      <c r="K159" s="437">
        <f>J159*(1+EIA_AEO_OilForecast_2026!K$16)</f>
        <v>11.194490104784947</v>
      </c>
      <c r="L159" s="437">
        <f>K159*(1+EIA_AEO_OilForecast_2026!L$16)</f>
        <v>11.411047312685858</v>
      </c>
      <c r="M159" s="437">
        <f>L159*(1+EIA_AEO_OilForecast_2026!M$16)</f>
        <v>11.508012954748592</v>
      </c>
      <c r="N159" s="437">
        <f>M159*(1+EIA_AEO_OilForecast_2026!N$16)</f>
        <v>11.665271770494641</v>
      </c>
      <c r="O159" s="437">
        <f>N159*(1+EIA_AEO_OilForecast_2026!O$16)</f>
        <v>11.832165476353897</v>
      </c>
      <c r="P159" s="437">
        <f>O159*(1+EIA_AEO_OilForecast_2026!P$16)</f>
        <v>11.975016070101185</v>
      </c>
      <c r="Q159" s="437">
        <f>P159*(1+EIA_AEO_OilForecast_2026!Q$16)</f>
        <v>12.052281259181502</v>
      </c>
      <c r="R159" s="437">
        <f>Q159*(1+EIA_AEO_OilForecast_2026!R$16)</f>
        <v>12.167023243981864</v>
      </c>
      <c r="S159" s="437">
        <f>R159*(1+EIA_AEO_OilForecast_2026!S$16)</f>
        <v>12.322198534773202</v>
      </c>
      <c r="T159" s="437">
        <f>S159*(1+EIA_AEO_OilForecast_2026!T$16)</f>
        <v>12.385226725061708</v>
      </c>
      <c r="U159" s="437">
        <f>T159*(1+EIA_AEO_OilForecast_2026!U$16)</f>
        <v>12.531784006027019</v>
      </c>
      <c r="V159" s="437">
        <f>U159*(1+EIA_AEO_OilForecast_2026!V$16)</f>
        <v>12.69260915656924</v>
      </c>
      <c r="W159" s="437">
        <f>V159*(1+EIA_AEO_OilForecast_2026!W$16)</f>
        <v>13.045937100481812</v>
      </c>
      <c r="X159" s="437">
        <f>W159*(1+EIA_AEO_OilForecast_2026!X$16)</f>
        <v>13.250028246759927</v>
      </c>
      <c r="Y159" s="437">
        <f>X159*(1+EIA_AEO_OilForecast_2026!Y$16)</f>
        <v>13.450901914982728</v>
      </c>
      <c r="Z159" s="437">
        <f>Y159*(1+EIA_AEO_OilForecast_2026!Z$16)</f>
        <v>13.667232568433457</v>
      </c>
      <c r="AA159" s="437">
        <f>Z159*(1+EIA_AEO_OilForecast_2026!AA$16)</f>
        <v>13.836362972323197</v>
      </c>
      <c r="AB159" s="437">
        <f>AA159*(1+EIA_AEO_OilForecast_2026!AB$16)</f>
        <v>14.102577440631613</v>
      </c>
    </row>
    <row r="160" spans="1:28">
      <c r="A160" s="437" t="s">
        <v>689</v>
      </c>
      <c r="B160" s="437">
        <v>4.0199999999999996</v>
      </c>
      <c r="C160" s="437">
        <v>4.0199999999999996</v>
      </c>
      <c r="D160" s="437">
        <f>C160*(1+EIA_AEO_OilForecast_2026!D$16)</f>
        <v>3.0783179435292891</v>
      </c>
      <c r="E160" s="437">
        <f>D160*(1+EIA_AEO_OilForecast_2026!E$16)</f>
        <v>3.5028917036796967</v>
      </c>
      <c r="F160" s="437">
        <f>E160*(1+EIA_AEO_OilForecast_2026!F$16)</f>
        <v>3.7537277088907852</v>
      </c>
      <c r="G160" s="437">
        <f>F160*(1+EIA_AEO_OilForecast_2026!G$16)</f>
        <v>3.9138951568477087</v>
      </c>
      <c r="H160" s="437">
        <f>G160*(1+EIA_AEO_OilForecast_2026!H$16)</f>
        <v>4.0181474729163993</v>
      </c>
      <c r="I160" s="437">
        <f>H160*(1+EIA_AEO_OilForecast_2026!I$16)</f>
        <v>3.9675893172043968</v>
      </c>
      <c r="J160" s="437">
        <f>I160*(1+EIA_AEO_OilForecast_2026!J$16)</f>
        <v>4.0092737682227959</v>
      </c>
      <c r="K160" s="437">
        <f>J160*(1+EIA_AEO_OilForecast_2026!K$16)</f>
        <v>4.0947998381469954</v>
      </c>
      <c r="L160" s="437">
        <f>K160*(1+EIA_AEO_OilForecast_2026!L$16)</f>
        <v>4.1740136666967365</v>
      </c>
      <c r="M160" s="437">
        <f>L160*(1+EIA_AEO_OilForecast_2026!M$16)</f>
        <v>4.2094824456860174</v>
      </c>
      <c r="N160" s="437">
        <f>M160*(1+EIA_AEO_OilForecast_2026!N$16)</f>
        <v>4.2670056885703778</v>
      </c>
      <c r="O160" s="437">
        <f>N160*(1+EIA_AEO_OilForecast_2026!O$16)</f>
        <v>4.3280532497673034</v>
      </c>
      <c r="P160" s="437">
        <f>O160*(1+EIA_AEO_OilForecast_2026!P$16)</f>
        <v>4.3803061512108066</v>
      </c>
      <c r="Q160" s="437">
        <f>P160*(1+EIA_AEO_OilForecast_2026!Q$16)</f>
        <v>4.4085687590454627</v>
      </c>
      <c r="R160" s="437">
        <f>Q160*(1+EIA_AEO_OilForecast_2026!R$16)</f>
        <v>4.4505398945229384</v>
      </c>
      <c r="S160" s="437">
        <f>R160*(1+EIA_AEO_OilForecast_2026!S$16)</f>
        <v>4.5073010108997522</v>
      </c>
      <c r="T160" s="437">
        <f>S160*(1+EIA_AEO_OilForecast_2026!T$16)</f>
        <v>4.5303559085303071</v>
      </c>
      <c r="U160" s="437">
        <f>T160*(1+EIA_AEO_OilForecast_2026!U$16)</f>
        <v>4.5839646682646613</v>
      </c>
      <c r="V160" s="437">
        <f>U160*(1+EIA_AEO_OilForecast_2026!V$16)</f>
        <v>4.6427924303374297</v>
      </c>
      <c r="W160" s="437">
        <f>V160*(1+EIA_AEO_OilForecast_2026!W$16)</f>
        <v>4.7720352269278328</v>
      </c>
      <c r="X160" s="437">
        <f>W160*(1+EIA_AEO_OilForecast_2026!X$16)</f>
        <v>4.8466891312079072</v>
      </c>
      <c r="Y160" s="437">
        <f>X160*(1+EIA_AEO_OilForecast_2026!Y$16)</f>
        <v>4.9201661235878582</v>
      </c>
      <c r="Z160" s="437">
        <f>Y160*(1+EIA_AEO_OilForecast_2026!Z$16)</f>
        <v>4.999297081446997</v>
      </c>
      <c r="AA160" s="437">
        <f>Z160*(1+EIA_AEO_OilForecast_2026!AA$16)</f>
        <v>5.0611627978834628</v>
      </c>
      <c r="AB160" s="437">
        <f>AA160*(1+EIA_AEO_OilForecast_2026!AB$16)</f>
        <v>5.1585406106768961</v>
      </c>
    </row>
    <row r="161" spans="1:28">
      <c r="A161" s="437" t="s">
        <v>690</v>
      </c>
      <c r="B161" s="437">
        <v>4.71</v>
      </c>
      <c r="C161" s="437">
        <v>4.71</v>
      </c>
      <c r="D161" s="437">
        <f>C161*(1+EIA_AEO_OilForecast_2026!D$16)</f>
        <v>3.6066859487619287</v>
      </c>
      <c r="E161" s="437">
        <f>D161*(1+EIA_AEO_OilForecast_2026!E$16)</f>
        <v>4.1041343095351674</v>
      </c>
      <c r="F161" s="437">
        <f>E161*(1+EIA_AEO_OilForecast_2026!F$16)</f>
        <v>4.3980242559392044</v>
      </c>
      <c r="G161" s="437">
        <f>F161*(1+EIA_AEO_OilForecast_2026!G$16)</f>
        <v>4.5856831315305255</v>
      </c>
      <c r="H161" s="437">
        <f>G161*(1+EIA_AEO_OilForecast_2026!H$16)</f>
        <v>4.7078295018498117</v>
      </c>
      <c r="I161" s="437">
        <f>H161*(1+EIA_AEO_OilForecast_2026!I$16)</f>
        <v>4.6485934537394806</v>
      </c>
      <c r="J161" s="437">
        <f>I161*(1+EIA_AEO_OilForecast_2026!J$16)</f>
        <v>4.6974326985893953</v>
      </c>
      <c r="K161" s="437">
        <f>J161*(1+EIA_AEO_OilForecast_2026!K$16)</f>
        <v>4.797638616336406</v>
      </c>
      <c r="L161" s="437">
        <f>K161*(1+EIA_AEO_OilForecast_2026!L$16)</f>
        <v>4.8904488482939383</v>
      </c>
      <c r="M161" s="437">
        <f>L161*(1+EIA_AEO_OilForecast_2026!M$16)</f>
        <v>4.9320055520351103</v>
      </c>
      <c r="N161" s="437">
        <f>M161*(1+EIA_AEO_OilForecast_2026!N$16)</f>
        <v>4.9994021873548453</v>
      </c>
      <c r="O161" s="437">
        <f>N161*(1+EIA_AEO_OilForecast_2026!O$16)</f>
        <v>5.0709280612945262</v>
      </c>
      <c r="P161" s="437">
        <f>O161*(1+EIA_AEO_OilForecast_2026!P$16)</f>
        <v>5.1321497443290784</v>
      </c>
      <c r="Q161" s="437">
        <f>P161*(1+EIA_AEO_OilForecast_2026!Q$16)</f>
        <v>5.1652633967920707</v>
      </c>
      <c r="R161" s="437">
        <f>Q161*(1+EIA_AEO_OilForecast_2026!R$16)</f>
        <v>5.2144385331350831</v>
      </c>
      <c r="S161" s="437">
        <f>R161*(1+EIA_AEO_OilForecast_2026!S$16)</f>
        <v>5.280942229188514</v>
      </c>
      <c r="T161" s="437">
        <f>S161*(1+EIA_AEO_OilForecast_2026!T$16)</f>
        <v>5.3079543107407305</v>
      </c>
      <c r="U161" s="437">
        <f>T161*(1+EIA_AEO_OilForecast_2026!U$16)</f>
        <v>5.3707645740115781</v>
      </c>
      <c r="V161" s="437">
        <f>U161*(1+EIA_AEO_OilForecast_2026!V$16)</f>
        <v>5.4396896385296731</v>
      </c>
      <c r="W161" s="437">
        <f>V161*(1+EIA_AEO_OilForecast_2026!W$16)</f>
        <v>5.5911159002064892</v>
      </c>
      <c r="X161" s="437">
        <f>W161*(1+EIA_AEO_OilForecast_2026!X$16)</f>
        <v>5.6785835343256812</v>
      </c>
      <c r="Y161" s="437">
        <f>X161*(1+EIA_AEO_OilForecast_2026!Y$16)</f>
        <v>5.76467224927831</v>
      </c>
      <c r="Z161" s="437">
        <f>Y161*(1+EIA_AEO_OilForecast_2026!Z$16)</f>
        <v>5.8573853864714795</v>
      </c>
      <c r="AA161" s="437">
        <f>Z161*(1+EIA_AEO_OilForecast_2026!AA$16)</f>
        <v>5.9298698452813685</v>
      </c>
      <c r="AB161" s="437">
        <f>AA161*(1+EIA_AEO_OilForecast_2026!AB$16)</f>
        <v>6.0439617602706894</v>
      </c>
    </row>
    <row r="162" spans="1:28">
      <c r="A162" s="437" t="s">
        <v>692</v>
      </c>
      <c r="B162" s="437">
        <v>6.55</v>
      </c>
      <c r="C162" s="437">
        <v>6.55</v>
      </c>
      <c r="D162" s="437">
        <f>C162*(1+EIA_AEO_OilForecast_2026!D$16)</f>
        <v>5.0156672960489663</v>
      </c>
      <c r="E162" s="437">
        <f>D162*(1+EIA_AEO_OilForecast_2026!E$16)</f>
        <v>5.7074479251497543</v>
      </c>
      <c r="F162" s="437">
        <f>E162*(1+EIA_AEO_OilForecast_2026!F$16)</f>
        <v>6.1161483814016524</v>
      </c>
      <c r="G162" s="437">
        <f>F162*(1+EIA_AEO_OilForecast_2026!G$16)</f>
        <v>6.3771177306846996</v>
      </c>
      <c r="H162" s="437">
        <f>G162*(1+EIA_AEO_OilForecast_2026!H$16)</f>
        <v>6.5469815790055756</v>
      </c>
      <c r="I162" s="437">
        <f>H162*(1+EIA_AEO_OilForecast_2026!I$16)</f>
        <v>6.4646044844997013</v>
      </c>
      <c r="J162" s="437">
        <f>I162*(1+EIA_AEO_OilForecast_2026!J$16)</f>
        <v>6.5325231795669927</v>
      </c>
      <c r="K162" s="437">
        <f>J162*(1+EIA_AEO_OilForecast_2026!K$16)</f>
        <v>6.6718753581748311</v>
      </c>
      <c r="L162" s="437">
        <f>K162*(1+EIA_AEO_OilForecast_2026!L$16)</f>
        <v>6.800942665886474</v>
      </c>
      <c r="M162" s="437">
        <f>L162*(1+EIA_AEO_OilForecast_2026!M$16)</f>
        <v>6.8587338356326901</v>
      </c>
      <c r="N162" s="437">
        <f>M162*(1+EIA_AEO_OilForecast_2026!N$16)</f>
        <v>6.9524595174467594</v>
      </c>
      <c r="O162" s="437">
        <f>N162*(1+EIA_AEO_OilForecast_2026!O$16)</f>
        <v>7.0519275587004557</v>
      </c>
      <c r="P162" s="437">
        <f>O162*(1+EIA_AEO_OilForecast_2026!P$16)</f>
        <v>7.1370659926444722</v>
      </c>
      <c r="Q162" s="437">
        <f>P162*(1+EIA_AEO_OilForecast_2026!Q$16)</f>
        <v>7.1831157641163621</v>
      </c>
      <c r="R162" s="437">
        <f>Q162*(1+EIA_AEO_OilForecast_2026!R$16)</f>
        <v>7.2515015694341391</v>
      </c>
      <c r="S162" s="437">
        <f>R162*(1+EIA_AEO_OilForecast_2026!S$16)</f>
        <v>7.3439854779585492</v>
      </c>
      <c r="T162" s="437">
        <f>S162*(1+EIA_AEO_OilForecast_2026!T$16)</f>
        <v>7.3815500499685323</v>
      </c>
      <c r="U162" s="437">
        <f>T162*(1+EIA_AEO_OilForecast_2026!U$16)</f>
        <v>7.4688976560033629</v>
      </c>
      <c r="V162" s="437">
        <f>U162*(1+EIA_AEO_OilForecast_2026!V$16)</f>
        <v>7.5647488603756603</v>
      </c>
      <c r="W162" s="437">
        <f>V162*(1+EIA_AEO_OilForecast_2026!W$16)</f>
        <v>7.7753310289495765</v>
      </c>
      <c r="X162" s="437">
        <f>W162*(1+EIA_AEO_OilForecast_2026!X$16)</f>
        <v>7.8969686093064144</v>
      </c>
      <c r="Y162" s="437">
        <f>X162*(1+EIA_AEO_OilForecast_2026!Y$16)</f>
        <v>8.0166885844528508</v>
      </c>
      <c r="Z162" s="437">
        <f>Y162*(1+EIA_AEO_OilForecast_2026!Z$16)</f>
        <v>8.1456208665367704</v>
      </c>
      <c r="AA162" s="437">
        <f>Z162*(1+EIA_AEO_OilForecast_2026!AA$16)</f>
        <v>8.2464219716757885</v>
      </c>
      <c r="AB162" s="437">
        <f>AA162*(1+EIA_AEO_OilForecast_2026!AB$16)</f>
        <v>8.4050848258541446</v>
      </c>
    </row>
    <row r="163" spans="1:28">
      <c r="A163" s="437" t="s">
        <v>693</v>
      </c>
      <c r="B163" s="437">
        <v>4.71</v>
      </c>
      <c r="C163" s="437">
        <v>4.71</v>
      </c>
      <c r="D163" s="437">
        <f>C163*(1+EIA_AEO_OilForecast_2026!D$16)</f>
        <v>3.6066859487619287</v>
      </c>
      <c r="E163" s="437">
        <f>D163*(1+EIA_AEO_OilForecast_2026!E$16)</f>
        <v>4.1041343095351674</v>
      </c>
      <c r="F163" s="437">
        <f>E163*(1+EIA_AEO_OilForecast_2026!F$16)</f>
        <v>4.3980242559392044</v>
      </c>
      <c r="G163" s="437">
        <f>F163*(1+EIA_AEO_OilForecast_2026!G$16)</f>
        <v>4.5856831315305255</v>
      </c>
      <c r="H163" s="437">
        <f>G163*(1+EIA_AEO_OilForecast_2026!H$16)</f>
        <v>4.7078295018498117</v>
      </c>
      <c r="I163" s="437">
        <f>H163*(1+EIA_AEO_OilForecast_2026!I$16)</f>
        <v>4.6485934537394806</v>
      </c>
      <c r="J163" s="437">
        <f>I163*(1+EIA_AEO_OilForecast_2026!J$16)</f>
        <v>4.6974326985893953</v>
      </c>
      <c r="K163" s="437">
        <f>J163*(1+EIA_AEO_OilForecast_2026!K$16)</f>
        <v>4.797638616336406</v>
      </c>
      <c r="L163" s="437">
        <f>K163*(1+EIA_AEO_OilForecast_2026!L$16)</f>
        <v>4.8904488482939383</v>
      </c>
      <c r="M163" s="437">
        <f>L163*(1+EIA_AEO_OilForecast_2026!M$16)</f>
        <v>4.9320055520351103</v>
      </c>
      <c r="N163" s="437">
        <f>M163*(1+EIA_AEO_OilForecast_2026!N$16)</f>
        <v>4.9994021873548453</v>
      </c>
      <c r="O163" s="437">
        <f>N163*(1+EIA_AEO_OilForecast_2026!O$16)</f>
        <v>5.0709280612945262</v>
      </c>
      <c r="P163" s="437">
        <f>O163*(1+EIA_AEO_OilForecast_2026!P$16)</f>
        <v>5.1321497443290784</v>
      </c>
      <c r="Q163" s="437">
        <f>P163*(1+EIA_AEO_OilForecast_2026!Q$16)</f>
        <v>5.1652633967920707</v>
      </c>
      <c r="R163" s="437">
        <f>Q163*(1+EIA_AEO_OilForecast_2026!R$16)</f>
        <v>5.2144385331350831</v>
      </c>
      <c r="S163" s="437">
        <f>R163*(1+EIA_AEO_OilForecast_2026!S$16)</f>
        <v>5.280942229188514</v>
      </c>
      <c r="T163" s="437">
        <f>S163*(1+EIA_AEO_OilForecast_2026!T$16)</f>
        <v>5.3079543107407305</v>
      </c>
      <c r="U163" s="437">
        <f>T163*(1+EIA_AEO_OilForecast_2026!U$16)</f>
        <v>5.3707645740115781</v>
      </c>
      <c r="V163" s="437">
        <f>U163*(1+EIA_AEO_OilForecast_2026!V$16)</f>
        <v>5.4396896385296731</v>
      </c>
      <c r="W163" s="437">
        <f>V163*(1+EIA_AEO_OilForecast_2026!W$16)</f>
        <v>5.5911159002064892</v>
      </c>
      <c r="X163" s="437">
        <f>W163*(1+EIA_AEO_OilForecast_2026!X$16)</f>
        <v>5.6785835343256812</v>
      </c>
      <c r="Y163" s="437">
        <f>X163*(1+EIA_AEO_OilForecast_2026!Y$16)</f>
        <v>5.76467224927831</v>
      </c>
      <c r="Z163" s="437">
        <f>Y163*(1+EIA_AEO_OilForecast_2026!Z$16)</f>
        <v>5.8573853864714795</v>
      </c>
      <c r="AA163" s="437">
        <f>Z163*(1+EIA_AEO_OilForecast_2026!AA$16)</f>
        <v>5.9298698452813685</v>
      </c>
      <c r="AB163" s="437">
        <f>AA163*(1+EIA_AEO_OilForecast_2026!AB$16)</f>
        <v>6.0439617602706894</v>
      </c>
    </row>
    <row r="164" spans="1:28">
      <c r="A164" s="437" t="s">
        <v>694</v>
      </c>
      <c r="B164" s="437">
        <v>4.47</v>
      </c>
      <c r="C164" s="437">
        <v>4.47</v>
      </c>
      <c r="D164" s="437">
        <f>C164*(1+EIA_AEO_OilForecast_2026!D$16)</f>
        <v>3.4229057730288366</v>
      </c>
      <c r="E164" s="437">
        <f>D164*(1+EIA_AEO_OilForecast_2026!E$16)</f>
        <v>3.8950064466289165</v>
      </c>
      <c r="F164" s="437">
        <f>E164*(1+EIA_AEO_OilForecast_2026!F$16)</f>
        <v>4.1739211091397541</v>
      </c>
      <c r="G164" s="437">
        <f>F164*(1+EIA_AEO_OilForecast_2026!G$16)</f>
        <v>4.3520177490321545</v>
      </c>
      <c r="H164" s="437">
        <f>G164*(1+EIA_AEO_OilForecast_2026!H$16)</f>
        <v>4.4679401004816688</v>
      </c>
      <c r="I164" s="437">
        <f>H164*(1+EIA_AEO_OilForecast_2026!I$16)</f>
        <v>4.4117224497272778</v>
      </c>
      <c r="J164" s="437">
        <f>I164*(1+EIA_AEO_OilForecast_2026!J$16)</f>
        <v>4.4580730706357956</v>
      </c>
      <c r="K164" s="437">
        <f>J164*(1+EIA_AEO_OilForecast_2026!K$16)</f>
        <v>4.5531729543574802</v>
      </c>
      <c r="L164" s="437">
        <f>K164*(1+EIA_AEO_OilForecast_2026!L$16)</f>
        <v>4.6412540025209985</v>
      </c>
      <c r="M164" s="437">
        <f>L164*(1+EIA_AEO_OilForecast_2026!M$16)</f>
        <v>4.6806931672180347</v>
      </c>
      <c r="N164" s="437">
        <f>M164*(1+EIA_AEO_OilForecast_2026!N$16)</f>
        <v>4.7446555790819875</v>
      </c>
      <c r="O164" s="437">
        <f>N164*(1+EIA_AEO_OilForecast_2026!O$16)</f>
        <v>4.812536822502449</v>
      </c>
      <c r="P164" s="437">
        <f>O164*(1+EIA_AEO_OilForecast_2026!P$16)</f>
        <v>4.8706389293314185</v>
      </c>
      <c r="Q164" s="437">
        <f>P164*(1+EIA_AEO_OilForecast_2026!Q$16)</f>
        <v>4.9020652619236857</v>
      </c>
      <c r="R164" s="437">
        <f>Q164*(1+EIA_AEO_OilForecast_2026!R$16)</f>
        <v>4.9487346588352068</v>
      </c>
      <c r="S164" s="437">
        <f>R164*(1+EIA_AEO_OilForecast_2026!S$16)</f>
        <v>5.0118496315228578</v>
      </c>
      <c r="T164" s="437">
        <f>S164*(1+EIA_AEO_OilForecast_2026!T$16)</f>
        <v>5.0374853012762353</v>
      </c>
      <c r="U164" s="437">
        <f>T164*(1+EIA_AEO_OilForecast_2026!U$16)</f>
        <v>5.0970950415778677</v>
      </c>
      <c r="V164" s="437">
        <f>U164*(1+EIA_AEO_OilForecast_2026!V$16)</f>
        <v>5.1625080008975885</v>
      </c>
      <c r="W164" s="437">
        <f>V164*(1+EIA_AEO_OilForecast_2026!W$16)</f>
        <v>5.3062182747182609</v>
      </c>
      <c r="X164" s="437">
        <f>W164*(1+EIA_AEO_OilForecast_2026!X$16)</f>
        <v>5.3892289593281948</v>
      </c>
      <c r="Y164" s="437">
        <f>X164*(1+EIA_AEO_OilForecast_2026!Y$16)</f>
        <v>5.4709309881685879</v>
      </c>
      <c r="Z164" s="437">
        <f>Y164*(1+EIA_AEO_OilForecast_2026!Z$16)</f>
        <v>5.5589198890716593</v>
      </c>
      <c r="AA164" s="437">
        <f>Z164*(1+EIA_AEO_OilForecast_2026!AA$16)</f>
        <v>5.6277108722734006</v>
      </c>
      <c r="AB164" s="437">
        <f>AA164*(1+EIA_AEO_OilForecast_2026!AB$16)</f>
        <v>5.7359891864989345</v>
      </c>
    </row>
    <row r="165" spans="1:28">
      <c r="A165" s="437" t="s">
        <v>696</v>
      </c>
      <c r="B165" s="437">
        <v>5.66</v>
      </c>
      <c r="C165" s="437">
        <v>5.66</v>
      </c>
      <c r="D165" s="437">
        <f>C165*(1+EIA_AEO_OilForecast_2026!D$16)</f>
        <v>4.3341491443720841</v>
      </c>
      <c r="E165" s="437">
        <f>D165*(1+EIA_AEO_OilForecast_2026!E$16)</f>
        <v>4.9319321002057421</v>
      </c>
      <c r="F165" s="437">
        <f>E165*(1+EIA_AEO_OilForecast_2026!F$16)</f>
        <v>5.2850992120203593</v>
      </c>
      <c r="G165" s="437">
        <f>F165*(1+EIA_AEO_OilForecast_2026!G$16)</f>
        <v>5.5106086039199083</v>
      </c>
      <c r="H165" s="437">
        <f>G165*(1+EIA_AEO_OilForecast_2026!H$16)</f>
        <v>5.6573917155987115</v>
      </c>
      <c r="I165" s="437">
        <f>H165*(1+EIA_AEO_OilForecast_2026!I$16)</f>
        <v>5.5862078446211161</v>
      </c>
      <c r="J165" s="437">
        <f>I165*(1+EIA_AEO_OilForecast_2026!J$16)</f>
        <v>5.644897892572394</v>
      </c>
      <c r="K165" s="437">
        <f>J165*(1+EIA_AEO_OilForecast_2026!K$16)</f>
        <v>5.7653151950029837</v>
      </c>
      <c r="L165" s="437">
        <f>K165*(1+EIA_AEO_OilForecast_2026!L$16)</f>
        <v>5.8768451128118233</v>
      </c>
      <c r="M165" s="437">
        <f>L165*(1+EIA_AEO_OilForecast_2026!M$16)</f>
        <v>5.9267837419360339</v>
      </c>
      <c r="N165" s="437">
        <f>M165*(1+EIA_AEO_OilForecast_2026!N$16)</f>
        <v>6.007774178434909</v>
      </c>
      <c r="O165" s="437">
        <f>N165*(1+EIA_AEO_OilForecast_2026!O$16)</f>
        <v>6.0937267148465004</v>
      </c>
      <c r="P165" s="437">
        <f>O165*(1+EIA_AEO_OilForecast_2026!P$16)</f>
        <v>6.1672967203614819</v>
      </c>
      <c r="Q165" s="437">
        <f>P165*(1+EIA_AEO_OilForecast_2026!Q$16)</f>
        <v>6.2070893473127642</v>
      </c>
      <c r="R165" s="437">
        <f>Q165*(1+EIA_AEO_OilForecast_2026!R$16)</f>
        <v>6.2661830355720953</v>
      </c>
      <c r="S165" s="437">
        <f>R165*(1+EIA_AEO_OilForecast_2026!S$16)</f>
        <v>6.3461004282817379</v>
      </c>
      <c r="T165" s="437">
        <f>S165*(1+EIA_AEO_OilForecast_2026!T$16)</f>
        <v>6.3785608065376929</v>
      </c>
      <c r="U165" s="437">
        <f>T165*(1+EIA_AEO_OilForecast_2026!U$16)</f>
        <v>6.454039806561684</v>
      </c>
      <c r="V165" s="437">
        <f>U165*(1+EIA_AEO_OilForecast_2026!V$16)</f>
        <v>6.5368669541566771</v>
      </c>
      <c r="W165" s="437">
        <f>V165*(1+EIA_AEO_OilForecast_2026!W$16)</f>
        <v>6.7188356677640613</v>
      </c>
      <c r="X165" s="437">
        <f>W165*(1+EIA_AEO_OilForecast_2026!X$16)</f>
        <v>6.8239453936907335</v>
      </c>
      <c r="Y165" s="437">
        <f>X165*(1+EIA_AEO_OilForecast_2026!Y$16)</f>
        <v>6.9273980745042962</v>
      </c>
      <c r="Z165" s="437">
        <f>Y165*(1+EIA_AEO_OilForecast_2026!Z$16)</f>
        <v>7.0388113136791031</v>
      </c>
      <c r="AA165" s="437">
        <f>Z165*(1+EIA_AEO_OilForecast_2026!AA$16)</f>
        <v>7.1259157801045747</v>
      </c>
      <c r="AB165" s="437">
        <f>AA165*(1+EIA_AEO_OilForecast_2026!AB$16)</f>
        <v>7.2630198647838862</v>
      </c>
    </row>
    <row r="166" spans="1:28">
      <c r="A166" s="437" t="s">
        <v>698</v>
      </c>
      <c r="B166" s="437">
        <v>3.89</v>
      </c>
      <c r="C166" s="437">
        <v>3.89</v>
      </c>
      <c r="D166" s="437">
        <f>C166*(1+EIA_AEO_OilForecast_2026!D$16)</f>
        <v>2.9787703483405314</v>
      </c>
      <c r="E166" s="437">
        <f>D166*(1+EIA_AEO_OilForecast_2026!E$16)</f>
        <v>3.3896141112721447</v>
      </c>
      <c r="F166" s="437">
        <f>E166*(1+EIA_AEO_OilForecast_2026!F$16)</f>
        <v>3.6323385043744172</v>
      </c>
      <c r="G166" s="437">
        <f>F166*(1+EIA_AEO_OilForecast_2026!G$16)</f>
        <v>3.7873264079944255</v>
      </c>
      <c r="H166" s="437">
        <f>G166*(1+EIA_AEO_OilForecast_2026!H$16)</f>
        <v>3.8882073805086561</v>
      </c>
      <c r="I166" s="437">
        <f>H166*(1+EIA_AEO_OilForecast_2026!I$16)</f>
        <v>3.8392841900311212</v>
      </c>
      <c r="J166" s="437">
        <f>I166*(1+EIA_AEO_OilForecast_2026!J$16)</f>
        <v>3.8796206364145966</v>
      </c>
      <c r="K166" s="437">
        <f>J166*(1+EIA_AEO_OilForecast_2026!K$16)</f>
        <v>3.9623809379084118</v>
      </c>
      <c r="L166" s="437">
        <f>K166*(1+EIA_AEO_OilForecast_2026!L$16)</f>
        <v>4.0390331252363953</v>
      </c>
      <c r="M166" s="437">
        <f>L166*(1+EIA_AEO_OilForecast_2026!M$16)</f>
        <v>4.0733549039101025</v>
      </c>
      <c r="N166" s="437">
        <f>M166*(1+EIA_AEO_OilForecast_2026!N$16)</f>
        <v>4.1290179424225801</v>
      </c>
      <c r="O166" s="437">
        <f>N166*(1+EIA_AEO_OilForecast_2026!O$16)</f>
        <v>4.1880913287549282</v>
      </c>
      <c r="P166" s="437">
        <f>O166*(1+EIA_AEO_OilForecast_2026!P$16)</f>
        <v>4.2386544597537412</v>
      </c>
      <c r="Q166" s="437">
        <f>P166*(1+EIA_AEO_OilForecast_2026!Q$16)</f>
        <v>4.2660031026584209</v>
      </c>
      <c r="R166" s="437">
        <f>Q166*(1+EIA_AEO_OilForecast_2026!R$16)</f>
        <v>4.3066169626105051</v>
      </c>
      <c r="S166" s="437">
        <f>R166*(1+EIA_AEO_OilForecast_2026!S$16)</f>
        <v>4.3615425204975216</v>
      </c>
      <c r="T166" s="437">
        <f>S166*(1+EIA_AEO_OilForecast_2026!T$16)</f>
        <v>4.3838518617370381</v>
      </c>
      <c r="U166" s="437">
        <f>T166*(1+EIA_AEO_OilForecast_2026!U$16)</f>
        <v>4.4357270048630673</v>
      </c>
      <c r="V166" s="437">
        <f>U166*(1+EIA_AEO_OilForecast_2026!V$16)</f>
        <v>4.4926523766200503</v>
      </c>
      <c r="W166" s="437">
        <f>V166*(1+EIA_AEO_OilForecast_2026!W$16)</f>
        <v>4.6177156797883763</v>
      </c>
      <c r="X166" s="437">
        <f>W166*(1+EIA_AEO_OilForecast_2026!X$16)</f>
        <v>4.6899554030842694</v>
      </c>
      <c r="Y166" s="437">
        <f>X166*(1+EIA_AEO_OilForecast_2026!Y$16)</f>
        <v>4.7610562738200928</v>
      </c>
      <c r="Z166" s="437">
        <f>Y166*(1+EIA_AEO_OilForecast_2026!Z$16)</f>
        <v>4.8376282703554283</v>
      </c>
      <c r="AA166" s="437">
        <f>Z166*(1+EIA_AEO_OilForecast_2026!AA$16)</f>
        <v>4.8974933541708143</v>
      </c>
      <c r="AB166" s="437">
        <f>AA166*(1+EIA_AEO_OilForecast_2026!AB$16)</f>
        <v>4.9917221332171966</v>
      </c>
    </row>
    <row r="167" spans="1:28">
      <c r="A167" s="437" t="s">
        <v>700</v>
      </c>
      <c r="B167" s="437">
        <v>5.65</v>
      </c>
      <c r="C167" s="437">
        <v>5.65</v>
      </c>
      <c r="D167" s="437">
        <f>C167*(1+EIA_AEO_OilForecast_2026!D$16)</f>
        <v>4.3264916370498723</v>
      </c>
      <c r="E167" s="437">
        <f>D167*(1+EIA_AEO_OilForecast_2026!E$16)</f>
        <v>4.9232184392513156</v>
      </c>
      <c r="F167" s="437">
        <f>E167*(1+EIA_AEO_OilForecast_2026!F$16)</f>
        <v>5.2757615809037164</v>
      </c>
      <c r="G167" s="437">
        <f>F167*(1+EIA_AEO_OilForecast_2026!G$16)</f>
        <v>5.5008725463158106</v>
      </c>
      <c r="H167" s="437">
        <f>G167*(1+EIA_AEO_OilForecast_2026!H$16)</f>
        <v>5.6473963238750402</v>
      </c>
      <c r="I167" s="437">
        <f>H167*(1+EIA_AEO_OilForecast_2026!I$16)</f>
        <v>5.5763382194539419</v>
      </c>
      <c r="J167" s="437">
        <f>I167*(1+EIA_AEO_OilForecast_2026!J$16)</f>
        <v>5.6349245747409951</v>
      </c>
      <c r="K167" s="437">
        <f>J167*(1+EIA_AEO_OilForecast_2026!K$16)</f>
        <v>5.7551291257538626</v>
      </c>
      <c r="L167" s="437">
        <f>K167*(1+EIA_AEO_OilForecast_2026!L$16)</f>
        <v>5.8664619942379517</v>
      </c>
      <c r="M167" s="437">
        <f>L167*(1+EIA_AEO_OilForecast_2026!M$16)</f>
        <v>5.9163123925686572</v>
      </c>
      <c r="N167" s="437">
        <f>M167*(1+EIA_AEO_OilForecast_2026!N$16)</f>
        <v>5.9971597364235416</v>
      </c>
      <c r="O167" s="437">
        <f>N167*(1+EIA_AEO_OilForecast_2026!O$16)</f>
        <v>6.0829604132301656</v>
      </c>
      <c r="P167" s="437">
        <f>O167*(1+EIA_AEO_OilForecast_2026!P$16)</f>
        <v>6.1564004364032483</v>
      </c>
      <c r="Q167" s="437">
        <f>P167*(1+EIA_AEO_OilForecast_2026!Q$16)</f>
        <v>6.196122758359917</v>
      </c>
      <c r="R167" s="437">
        <f>Q167*(1+EIA_AEO_OilForecast_2026!R$16)</f>
        <v>6.2551120408096024</v>
      </c>
      <c r="S167" s="437">
        <f>R167*(1+EIA_AEO_OilForecast_2026!S$16)</f>
        <v>6.334888236712338</v>
      </c>
      <c r="T167" s="437">
        <f>S167*(1+EIA_AEO_OilForecast_2026!T$16)</f>
        <v>6.367291264476675</v>
      </c>
      <c r="U167" s="437">
        <f>T167*(1+EIA_AEO_OilForecast_2026!U$16)</f>
        <v>6.4426369093769482</v>
      </c>
      <c r="V167" s="437">
        <f>U167*(1+EIA_AEO_OilForecast_2026!V$16)</f>
        <v>6.5253177192553418</v>
      </c>
      <c r="W167" s="437">
        <f>V167*(1+EIA_AEO_OilForecast_2026!W$16)</f>
        <v>6.7069649333687194</v>
      </c>
      <c r="X167" s="437">
        <f>W167*(1+EIA_AEO_OilForecast_2026!X$16)</f>
        <v>6.8118889530658393</v>
      </c>
      <c r="Y167" s="437">
        <f>X167*(1+EIA_AEO_OilForecast_2026!Y$16)</f>
        <v>6.9151588552913923</v>
      </c>
      <c r="Z167" s="437">
        <f>Y167*(1+EIA_AEO_OilForecast_2026!Z$16)</f>
        <v>7.0263752512874449</v>
      </c>
      <c r="AA167" s="437">
        <f>Z167*(1+EIA_AEO_OilForecast_2026!AA$16)</f>
        <v>7.1133258228959102</v>
      </c>
      <c r="AB167" s="437">
        <f>AA167*(1+EIA_AEO_OilForecast_2026!AB$16)</f>
        <v>7.2501876742100642</v>
      </c>
    </row>
    <row r="168" spans="1:28">
      <c r="A168" s="437" t="s">
        <v>701</v>
      </c>
      <c r="B168" s="437">
        <v>5.18</v>
      </c>
      <c r="C168" s="437">
        <v>5.18</v>
      </c>
      <c r="D168" s="437">
        <f>C168*(1+EIA_AEO_OilForecast_2026!D$16)</f>
        <v>3.9665887929058998</v>
      </c>
      <c r="E168" s="437">
        <f>D168*(1+EIA_AEO_OilForecast_2026!E$16)</f>
        <v>4.5136763743932411</v>
      </c>
      <c r="F168" s="437">
        <f>E168*(1+EIA_AEO_OilForecast_2026!F$16)</f>
        <v>4.8368929184214595</v>
      </c>
      <c r="G168" s="437">
        <f>F168*(1+EIA_AEO_OilForecast_2026!G$16)</f>
        <v>5.0432778389231672</v>
      </c>
      <c r="H168" s="437">
        <f>G168*(1+EIA_AEO_OilForecast_2026!H$16)</f>
        <v>5.1776129128624246</v>
      </c>
      <c r="I168" s="437">
        <f>H168*(1+EIA_AEO_OilForecast_2026!I$16)</f>
        <v>5.1124658365967104</v>
      </c>
      <c r="J168" s="437">
        <f>I168*(1+EIA_AEO_OilForecast_2026!J$16)</f>
        <v>5.1661786366651947</v>
      </c>
      <c r="K168" s="437">
        <f>J168*(1+EIA_AEO_OilForecast_2026!K$16)</f>
        <v>5.2763838710451338</v>
      </c>
      <c r="L168" s="437">
        <f>K168*(1+EIA_AEO_OilForecast_2026!L$16)</f>
        <v>5.3784554212659446</v>
      </c>
      <c r="M168" s="437">
        <f>L168*(1+EIA_AEO_OilForecast_2026!M$16)</f>
        <v>5.4241589723018828</v>
      </c>
      <c r="N168" s="437">
        <f>M168*(1+EIA_AEO_OilForecast_2026!N$16)</f>
        <v>5.4982809618891926</v>
      </c>
      <c r="O168" s="437">
        <f>N168*(1+EIA_AEO_OilForecast_2026!O$16)</f>
        <v>5.576944237262345</v>
      </c>
      <c r="P168" s="437">
        <f>O168*(1+EIA_AEO_OilForecast_2026!P$16)</f>
        <v>5.644275090366162</v>
      </c>
      <c r="Q168" s="437">
        <f>P168*(1+EIA_AEO_OilForecast_2026!Q$16)</f>
        <v>5.6806930775759925</v>
      </c>
      <c r="R168" s="437">
        <f>Q168*(1+EIA_AEO_OilForecast_2026!R$16)</f>
        <v>5.734775286972341</v>
      </c>
      <c r="S168" s="437">
        <f>R168*(1+EIA_AEO_OilForecast_2026!S$16)</f>
        <v>5.8079152329504238</v>
      </c>
      <c r="T168" s="437">
        <f>S168*(1+EIA_AEO_OilForecast_2026!T$16)</f>
        <v>5.8376227876087006</v>
      </c>
      <c r="U168" s="437">
        <f>T168*(1+EIA_AEO_OilForecast_2026!U$16)</f>
        <v>5.9067007416942614</v>
      </c>
      <c r="V168" s="437">
        <f>U168*(1+EIA_AEO_OilForecast_2026!V$16)</f>
        <v>5.9825036788925052</v>
      </c>
      <c r="W168" s="437">
        <f>V168*(1+EIA_AEO_OilForecast_2026!W$16)</f>
        <v>6.149040416787602</v>
      </c>
      <c r="X168" s="437">
        <f>W168*(1+EIA_AEO_OilForecast_2026!X$16)</f>
        <v>6.245236243695758</v>
      </c>
      <c r="Y168" s="437">
        <f>X168*(1+EIA_AEO_OilForecast_2026!Y$16)</f>
        <v>6.3399155522848485</v>
      </c>
      <c r="Z168" s="437">
        <f>Y168*(1+EIA_AEO_OilForecast_2026!Z$16)</f>
        <v>6.44188031887946</v>
      </c>
      <c r="AA168" s="437">
        <f>Z168*(1+EIA_AEO_OilForecast_2026!AA$16)</f>
        <v>6.5215978340886371</v>
      </c>
      <c r="AB168" s="437">
        <f>AA168*(1+EIA_AEO_OilForecast_2026!AB$16)</f>
        <v>6.6470747172403746</v>
      </c>
    </row>
    <row r="169" spans="1:28">
      <c r="A169" s="437" t="s">
        <v>703</v>
      </c>
      <c r="B169" s="437">
        <v>4.05</v>
      </c>
      <c r="C169" s="437">
        <v>4.05</v>
      </c>
      <c r="D169" s="437">
        <f>C169*(1+EIA_AEO_OilForecast_2026!D$16)</f>
        <v>3.1012904654959259</v>
      </c>
      <c r="E169" s="437">
        <f>D169*(1+EIA_AEO_OilForecast_2026!E$16)</f>
        <v>3.529032686542978</v>
      </c>
      <c r="F169" s="437">
        <f>E169*(1+EIA_AEO_OilForecast_2026!F$16)</f>
        <v>3.7817406022407165</v>
      </c>
      <c r="G169" s="437">
        <f>F169*(1+EIA_AEO_OilForecast_2026!G$16)</f>
        <v>3.9431033296600053</v>
      </c>
      <c r="H169" s="437">
        <f>G169*(1+EIA_AEO_OilForecast_2026!H$16)</f>
        <v>4.0481336480874175</v>
      </c>
      <c r="I169" s="437">
        <f>H169*(1+EIA_AEO_OilForecast_2026!I$16)</f>
        <v>3.9971981927059224</v>
      </c>
      <c r="J169" s="437">
        <f>I169*(1+EIA_AEO_OilForecast_2026!J$16)</f>
        <v>4.0391937217169955</v>
      </c>
      <c r="K169" s="437">
        <f>J169*(1+EIA_AEO_OilForecast_2026!K$16)</f>
        <v>4.1253580458943606</v>
      </c>
      <c r="L169" s="437">
        <f>K169*(1+EIA_AEO_OilForecast_2026!L$16)</f>
        <v>4.205163022418354</v>
      </c>
      <c r="M169" s="437">
        <f>L169*(1+EIA_AEO_OilForecast_2026!M$16)</f>
        <v>4.2408964937881519</v>
      </c>
      <c r="N169" s="437">
        <f>M169*(1+EIA_AEO_OilForecast_2026!N$16)</f>
        <v>4.2988490146044844</v>
      </c>
      <c r="O169" s="437">
        <f>N169*(1+EIA_AEO_OilForecast_2026!O$16)</f>
        <v>4.3603521546163124</v>
      </c>
      <c r="P169" s="437">
        <f>O169*(1+EIA_AEO_OilForecast_2026!P$16)</f>
        <v>4.4129950030855136</v>
      </c>
      <c r="Q169" s="437">
        <f>P169*(1+EIA_AEO_OilForecast_2026!Q$16)</f>
        <v>4.4414685259040105</v>
      </c>
      <c r="R169" s="437">
        <f>Q169*(1+EIA_AEO_OilForecast_2026!R$16)</f>
        <v>4.4837528788104226</v>
      </c>
      <c r="S169" s="437">
        <f>R169*(1+EIA_AEO_OilForecast_2026!S$16)</f>
        <v>4.540937585607959</v>
      </c>
      <c r="T169" s="437">
        <f>S169*(1+EIA_AEO_OilForecast_2026!T$16)</f>
        <v>4.5641645347133686</v>
      </c>
      <c r="U169" s="437">
        <f>T169*(1+EIA_AEO_OilForecast_2026!U$16)</f>
        <v>4.6181733598188748</v>
      </c>
      <c r="V169" s="437">
        <f>U169*(1+EIA_AEO_OilForecast_2026!V$16)</f>
        <v>4.6774401350414401</v>
      </c>
      <c r="W169" s="437">
        <f>V169*(1+EIA_AEO_OilForecast_2026!W$16)</f>
        <v>4.8076474301138612</v>
      </c>
      <c r="X169" s="437">
        <f>W169*(1+EIA_AEO_OilForecast_2026!X$16)</f>
        <v>4.8828584530825934</v>
      </c>
      <c r="Y169" s="437">
        <f>X169*(1+EIA_AEO_OilForecast_2026!Y$16)</f>
        <v>4.9568837812265736</v>
      </c>
      <c r="Z169" s="437">
        <f>Y169*(1+EIA_AEO_OilForecast_2026!Z$16)</f>
        <v>5.0366052686219742</v>
      </c>
      <c r="AA169" s="437">
        <f>Z169*(1+EIA_AEO_OilForecast_2026!AA$16)</f>
        <v>5.0989326695094581</v>
      </c>
      <c r="AB169" s="437">
        <f>AA169*(1+EIA_AEO_OilForecast_2026!AB$16)</f>
        <v>5.1970371823983648</v>
      </c>
    </row>
    <row r="170" spans="1:28">
      <c r="A170" s="437" t="s">
        <v>704</v>
      </c>
      <c r="B170" s="437">
        <v>2.79</v>
      </c>
      <c r="C170" s="437">
        <v>2.79</v>
      </c>
      <c r="D170" s="437">
        <f>C170*(1+EIA_AEO_OilForecast_2026!D$16)</f>
        <v>2.1364445428971934</v>
      </c>
      <c r="E170" s="437">
        <f>D170*(1+EIA_AEO_OilForecast_2026!E$16)</f>
        <v>2.4311114062851629</v>
      </c>
      <c r="F170" s="437">
        <f>E170*(1+EIA_AEO_OilForecast_2026!F$16)</f>
        <v>2.605199081543605</v>
      </c>
      <c r="G170" s="437">
        <f>F170*(1+EIA_AEO_OilForecast_2026!G$16)</f>
        <v>2.7163600715435594</v>
      </c>
      <c r="H170" s="437">
        <f>G170*(1+EIA_AEO_OilForecast_2026!H$16)</f>
        <v>2.7887142909046654</v>
      </c>
      <c r="I170" s="437">
        <f>H170*(1+EIA_AEO_OilForecast_2026!I$16)</f>
        <v>2.7536254216418579</v>
      </c>
      <c r="J170" s="437">
        <f>I170*(1+EIA_AEO_OilForecast_2026!J$16)</f>
        <v>2.7825556749605975</v>
      </c>
      <c r="K170" s="437">
        <f>J170*(1+EIA_AEO_OilForecast_2026!K$16)</f>
        <v>2.8419133205050051</v>
      </c>
      <c r="L170" s="437">
        <f>K170*(1+EIA_AEO_OilForecast_2026!L$16)</f>
        <v>2.8968900821104224</v>
      </c>
      <c r="M170" s="437">
        <f>L170*(1+EIA_AEO_OilForecast_2026!M$16)</f>
        <v>2.9215064734985052</v>
      </c>
      <c r="N170" s="437">
        <f>M170*(1+EIA_AEO_OilForecast_2026!N$16)</f>
        <v>2.9614293211719791</v>
      </c>
      <c r="O170" s="437">
        <f>N170*(1+EIA_AEO_OilForecast_2026!O$16)</f>
        <v>3.003798150957905</v>
      </c>
      <c r="P170" s="437">
        <f>O170*(1+EIA_AEO_OilForecast_2026!P$16)</f>
        <v>3.040063224347799</v>
      </c>
      <c r="Q170" s="437">
        <f>P170*(1+EIA_AEO_OilForecast_2026!Q$16)</f>
        <v>3.0596783178449858</v>
      </c>
      <c r="R170" s="437">
        <f>Q170*(1+EIA_AEO_OilForecast_2026!R$16)</f>
        <v>3.0888075387360696</v>
      </c>
      <c r="S170" s="437">
        <f>R170*(1+EIA_AEO_OilForecast_2026!S$16)</f>
        <v>3.1282014478632609</v>
      </c>
      <c r="T170" s="437">
        <f>S170*(1+EIA_AEO_OilForecast_2026!T$16)</f>
        <v>3.1442022350247654</v>
      </c>
      <c r="U170" s="437">
        <f>T170*(1+EIA_AEO_OilForecast_2026!U$16)</f>
        <v>3.1814083145418914</v>
      </c>
      <c r="V170" s="437">
        <f>U170*(1+EIA_AEO_OilForecast_2026!V$16)</f>
        <v>3.222236537472992</v>
      </c>
      <c r="W170" s="437">
        <f>V170*(1+EIA_AEO_OilForecast_2026!W$16)</f>
        <v>3.3119348963006598</v>
      </c>
      <c r="X170" s="437">
        <f>W170*(1+EIA_AEO_OilForecast_2026!X$16)</f>
        <v>3.3637469343457864</v>
      </c>
      <c r="Y170" s="437">
        <f>X170*(1+EIA_AEO_OilForecast_2026!Y$16)</f>
        <v>3.4147421604005284</v>
      </c>
      <c r="Z170" s="437">
        <f>Y170*(1+EIA_AEO_OilForecast_2026!Z$16)</f>
        <v>3.4696614072729153</v>
      </c>
      <c r="AA170" s="437">
        <f>Z170*(1+EIA_AEO_OilForecast_2026!AA$16)</f>
        <v>3.5125980612176266</v>
      </c>
      <c r="AB170" s="437">
        <f>AA170*(1+EIA_AEO_OilForecast_2026!AB$16)</f>
        <v>3.5801811700966515</v>
      </c>
    </row>
    <row r="171" spans="1:28">
      <c r="A171" s="437" t="s">
        <v>705</v>
      </c>
      <c r="B171" s="437">
        <v>3.03</v>
      </c>
      <c r="C171" s="437">
        <v>3.03</v>
      </c>
      <c r="D171" s="437">
        <f>C171*(1+EIA_AEO_OilForecast_2026!D$16)</f>
        <v>2.3202247186302851</v>
      </c>
      <c r="E171" s="437">
        <f>D171*(1+EIA_AEO_OilForecast_2026!E$16)</f>
        <v>2.6402392691914129</v>
      </c>
      <c r="F171" s="437">
        <f>E171*(1+EIA_AEO_OilForecast_2026!F$16)</f>
        <v>2.8293022283430544</v>
      </c>
      <c r="G171" s="437">
        <f>F171*(1+EIA_AEO_OilForecast_2026!G$16)</f>
        <v>2.95002545404193</v>
      </c>
      <c r="H171" s="437">
        <f>G171*(1+EIA_AEO_OilForecast_2026!H$16)</f>
        <v>3.0286036922728088</v>
      </c>
      <c r="I171" s="437">
        <f>H171*(1+EIA_AEO_OilForecast_2026!I$16)</f>
        <v>2.9904964256540607</v>
      </c>
      <c r="J171" s="437">
        <f>I171*(1+EIA_AEO_OilForecast_2026!J$16)</f>
        <v>3.0219153029141972</v>
      </c>
      <c r="K171" s="437">
        <f>J171*(1+EIA_AEO_OilForecast_2026!K$16)</f>
        <v>3.0863789824839301</v>
      </c>
      <c r="L171" s="437">
        <f>K171*(1+EIA_AEO_OilForecast_2026!L$16)</f>
        <v>3.1460849278833618</v>
      </c>
      <c r="M171" s="437">
        <f>L171*(1+EIA_AEO_OilForecast_2026!M$16)</f>
        <v>3.1728188583155807</v>
      </c>
      <c r="N171" s="437">
        <f>M171*(1+EIA_AEO_OilForecast_2026!N$16)</f>
        <v>3.2161759294448373</v>
      </c>
      <c r="O171" s="437">
        <f>N171*(1+EIA_AEO_OilForecast_2026!O$16)</f>
        <v>3.2621893897499827</v>
      </c>
      <c r="P171" s="437">
        <f>O171*(1+EIA_AEO_OilForecast_2026!P$16)</f>
        <v>3.3015740393454589</v>
      </c>
      <c r="Q171" s="437">
        <f>P171*(1+EIA_AEO_OilForecast_2026!Q$16)</f>
        <v>3.3228764527133712</v>
      </c>
      <c r="R171" s="437">
        <f>Q171*(1+EIA_AEO_OilForecast_2026!R$16)</f>
        <v>3.3545114130359459</v>
      </c>
      <c r="S171" s="437">
        <f>R171*(1+EIA_AEO_OilForecast_2026!S$16)</f>
        <v>3.3972940455289171</v>
      </c>
      <c r="T171" s="437">
        <f>S171*(1+EIA_AEO_OilForecast_2026!T$16)</f>
        <v>3.4146712444892606</v>
      </c>
      <c r="U171" s="437">
        <f>T171*(1+EIA_AEO_OilForecast_2026!U$16)</f>
        <v>3.4550778469756018</v>
      </c>
      <c r="V171" s="437">
        <f>U171*(1+EIA_AEO_OilForecast_2026!V$16)</f>
        <v>3.4994181751050766</v>
      </c>
      <c r="W171" s="437">
        <f>V171*(1+EIA_AEO_OilForecast_2026!W$16)</f>
        <v>3.5968325217888881</v>
      </c>
      <c r="X171" s="437">
        <f>W171*(1+EIA_AEO_OilForecast_2026!X$16)</f>
        <v>3.6531015093432728</v>
      </c>
      <c r="Y171" s="437">
        <f>X171*(1+EIA_AEO_OilForecast_2026!Y$16)</f>
        <v>3.7084834215102505</v>
      </c>
      <c r="Z171" s="437">
        <f>Y171*(1+EIA_AEO_OilForecast_2026!Z$16)</f>
        <v>3.7681269046727355</v>
      </c>
      <c r="AA171" s="437">
        <f>Z171*(1+EIA_AEO_OilForecast_2026!AA$16)</f>
        <v>3.8147570342255941</v>
      </c>
      <c r="AB171" s="437">
        <f>AA171*(1+EIA_AEO_OilForecast_2026!AB$16)</f>
        <v>3.888153743868406</v>
      </c>
    </row>
    <row r="172" spans="1:28">
      <c r="A172" s="437" t="s">
        <v>706</v>
      </c>
      <c r="B172" s="437">
        <v>4.4800000000000004</v>
      </c>
      <c r="C172" s="437">
        <v>4.4800000000000004</v>
      </c>
      <c r="D172" s="437">
        <f>C172*(1+EIA_AEO_OilForecast_2026!D$16)</f>
        <v>3.4305632803510493</v>
      </c>
      <c r="E172" s="437">
        <f>D172*(1+EIA_AEO_OilForecast_2026!E$16)</f>
        <v>3.9037201075833443</v>
      </c>
      <c r="F172" s="437">
        <f>E172*(1+EIA_AEO_OilForecast_2026!F$16)</f>
        <v>4.1832587402563979</v>
      </c>
      <c r="G172" s="437">
        <f>F172*(1+EIA_AEO_OilForecast_2026!G$16)</f>
        <v>4.3617538066362531</v>
      </c>
      <c r="H172" s="437">
        <f>G172*(1+EIA_AEO_OilForecast_2026!H$16)</f>
        <v>4.4779354922053409</v>
      </c>
      <c r="I172" s="437">
        <f>H172*(1+EIA_AEO_OilForecast_2026!I$16)</f>
        <v>4.4215920748944528</v>
      </c>
      <c r="J172" s="437">
        <f>I172*(1+EIA_AEO_OilForecast_2026!J$16)</f>
        <v>4.4680463884671955</v>
      </c>
      <c r="K172" s="437">
        <f>J172*(1+EIA_AEO_OilForecast_2026!K$16)</f>
        <v>4.5633590236066022</v>
      </c>
      <c r="L172" s="437">
        <f>K172*(1+EIA_AEO_OilForecast_2026!L$16)</f>
        <v>4.651637121094871</v>
      </c>
      <c r="M172" s="437">
        <f>L172*(1+EIA_AEO_OilForecast_2026!M$16)</f>
        <v>4.6911645165854123</v>
      </c>
      <c r="N172" s="437">
        <f>M172*(1+EIA_AEO_OilForecast_2026!N$16)</f>
        <v>4.7552700210933558</v>
      </c>
      <c r="O172" s="437">
        <f>N172*(1+EIA_AEO_OilForecast_2026!O$16)</f>
        <v>4.8233031241187847</v>
      </c>
      <c r="P172" s="437">
        <f>O172*(1+EIA_AEO_OilForecast_2026!P$16)</f>
        <v>4.8815352132896539</v>
      </c>
      <c r="Q172" s="437">
        <f>P172*(1+EIA_AEO_OilForecast_2026!Q$16)</f>
        <v>4.9130318508765347</v>
      </c>
      <c r="R172" s="437">
        <f>Q172*(1+EIA_AEO_OilForecast_2026!R$16)</f>
        <v>4.9598056535977015</v>
      </c>
      <c r="S172" s="437">
        <f>R172*(1+EIA_AEO_OilForecast_2026!S$16)</f>
        <v>5.0230618230922595</v>
      </c>
      <c r="T172" s="437">
        <f>S172*(1+EIA_AEO_OilForecast_2026!T$16)</f>
        <v>5.0487548433372558</v>
      </c>
      <c r="U172" s="437">
        <f>T172*(1+EIA_AEO_OilForecast_2026!U$16)</f>
        <v>5.1084979387626053</v>
      </c>
      <c r="V172" s="437">
        <f>U172*(1+EIA_AEO_OilForecast_2026!V$16)</f>
        <v>5.1740572357989247</v>
      </c>
      <c r="W172" s="437">
        <f>V172*(1+EIA_AEO_OilForecast_2026!W$16)</f>
        <v>5.3180890091136028</v>
      </c>
      <c r="X172" s="437">
        <f>W172*(1+EIA_AEO_OilForecast_2026!X$16)</f>
        <v>5.401285399953089</v>
      </c>
      <c r="Y172" s="437">
        <f>X172*(1+EIA_AEO_OilForecast_2026!Y$16)</f>
        <v>5.4831702073814919</v>
      </c>
      <c r="Z172" s="437">
        <f>Y172*(1+EIA_AEO_OilForecast_2026!Z$16)</f>
        <v>5.5713559514633175</v>
      </c>
      <c r="AA172" s="437">
        <f>Z172*(1+EIA_AEO_OilForecast_2026!AA$16)</f>
        <v>5.6403008294820651</v>
      </c>
      <c r="AB172" s="437">
        <f>AA172*(1+EIA_AEO_OilForecast_2026!AB$16)</f>
        <v>5.7488213770727574</v>
      </c>
    </row>
    <row r="173" spans="1:28">
      <c r="A173" s="437" t="s">
        <v>707</v>
      </c>
      <c r="B173" s="437">
        <v>2.79</v>
      </c>
      <c r="C173" s="437">
        <v>2.79</v>
      </c>
      <c r="D173" s="437">
        <f>C173*(1+EIA_AEO_OilForecast_2026!D$16)</f>
        <v>2.1364445428971934</v>
      </c>
      <c r="E173" s="437">
        <f>D173*(1+EIA_AEO_OilForecast_2026!E$16)</f>
        <v>2.4311114062851629</v>
      </c>
      <c r="F173" s="437">
        <f>E173*(1+EIA_AEO_OilForecast_2026!F$16)</f>
        <v>2.605199081543605</v>
      </c>
      <c r="G173" s="437">
        <f>F173*(1+EIA_AEO_OilForecast_2026!G$16)</f>
        <v>2.7163600715435594</v>
      </c>
      <c r="H173" s="437">
        <f>G173*(1+EIA_AEO_OilForecast_2026!H$16)</f>
        <v>2.7887142909046654</v>
      </c>
      <c r="I173" s="437">
        <f>H173*(1+EIA_AEO_OilForecast_2026!I$16)</f>
        <v>2.7536254216418579</v>
      </c>
      <c r="J173" s="437">
        <f>I173*(1+EIA_AEO_OilForecast_2026!J$16)</f>
        <v>2.7825556749605975</v>
      </c>
      <c r="K173" s="437">
        <f>J173*(1+EIA_AEO_OilForecast_2026!K$16)</f>
        <v>2.8419133205050051</v>
      </c>
      <c r="L173" s="437">
        <f>K173*(1+EIA_AEO_OilForecast_2026!L$16)</f>
        <v>2.8968900821104224</v>
      </c>
      <c r="M173" s="437">
        <f>L173*(1+EIA_AEO_OilForecast_2026!M$16)</f>
        <v>2.9215064734985052</v>
      </c>
      <c r="N173" s="437">
        <f>M173*(1+EIA_AEO_OilForecast_2026!N$16)</f>
        <v>2.9614293211719791</v>
      </c>
      <c r="O173" s="437">
        <f>N173*(1+EIA_AEO_OilForecast_2026!O$16)</f>
        <v>3.003798150957905</v>
      </c>
      <c r="P173" s="437">
        <f>O173*(1+EIA_AEO_OilForecast_2026!P$16)</f>
        <v>3.040063224347799</v>
      </c>
      <c r="Q173" s="437">
        <f>P173*(1+EIA_AEO_OilForecast_2026!Q$16)</f>
        <v>3.0596783178449858</v>
      </c>
      <c r="R173" s="437">
        <f>Q173*(1+EIA_AEO_OilForecast_2026!R$16)</f>
        <v>3.0888075387360696</v>
      </c>
      <c r="S173" s="437">
        <f>R173*(1+EIA_AEO_OilForecast_2026!S$16)</f>
        <v>3.1282014478632609</v>
      </c>
      <c r="T173" s="437">
        <f>S173*(1+EIA_AEO_OilForecast_2026!T$16)</f>
        <v>3.1442022350247654</v>
      </c>
      <c r="U173" s="437">
        <f>T173*(1+EIA_AEO_OilForecast_2026!U$16)</f>
        <v>3.1814083145418914</v>
      </c>
      <c r="V173" s="437">
        <f>U173*(1+EIA_AEO_OilForecast_2026!V$16)</f>
        <v>3.222236537472992</v>
      </c>
      <c r="W173" s="437">
        <f>V173*(1+EIA_AEO_OilForecast_2026!W$16)</f>
        <v>3.3119348963006598</v>
      </c>
      <c r="X173" s="437">
        <f>W173*(1+EIA_AEO_OilForecast_2026!X$16)</f>
        <v>3.3637469343457864</v>
      </c>
      <c r="Y173" s="437">
        <f>X173*(1+EIA_AEO_OilForecast_2026!Y$16)</f>
        <v>3.4147421604005284</v>
      </c>
      <c r="Z173" s="437">
        <f>Y173*(1+EIA_AEO_OilForecast_2026!Z$16)</f>
        <v>3.4696614072729153</v>
      </c>
      <c r="AA173" s="437">
        <f>Z173*(1+EIA_AEO_OilForecast_2026!AA$16)</f>
        <v>3.5125980612176266</v>
      </c>
      <c r="AB173" s="437">
        <f>AA173*(1+EIA_AEO_OilForecast_2026!AB$16)</f>
        <v>3.5801811700966515</v>
      </c>
    </row>
    <row r="174" spans="1:28">
      <c r="A174" s="437" t="s">
        <v>708</v>
      </c>
      <c r="B174" s="437">
        <v>4.55</v>
      </c>
      <c r="C174" s="437">
        <v>4.55</v>
      </c>
      <c r="D174" s="437">
        <f>C174*(1+EIA_AEO_OilForecast_2026!D$16)</f>
        <v>3.4841658316065338</v>
      </c>
      <c r="E174" s="437">
        <f>D174*(1+EIA_AEO_OilForecast_2026!E$16)</f>
        <v>3.9647157342643333</v>
      </c>
      <c r="F174" s="437">
        <f>E174*(1+EIA_AEO_OilForecast_2026!F$16)</f>
        <v>4.2486221580729033</v>
      </c>
      <c r="G174" s="437">
        <f>F174*(1+EIA_AEO_OilForecast_2026!G$16)</f>
        <v>4.429906209864944</v>
      </c>
      <c r="H174" s="437">
        <f>G174*(1+EIA_AEO_OilForecast_2026!H$16)</f>
        <v>4.5479032342710486</v>
      </c>
      <c r="I174" s="437">
        <f>H174*(1+EIA_AEO_OilForecast_2026!I$16)</f>
        <v>4.4906794510646773</v>
      </c>
      <c r="J174" s="437">
        <f>I174*(1+EIA_AEO_OilForecast_2026!J$16)</f>
        <v>4.5378596132869946</v>
      </c>
      <c r="K174" s="437">
        <f>J174*(1+EIA_AEO_OilForecast_2026!K$16)</f>
        <v>4.6346615083504545</v>
      </c>
      <c r="L174" s="437">
        <f>K174*(1+EIA_AEO_OilForecast_2026!L$16)</f>
        <v>4.7243189511119779</v>
      </c>
      <c r="M174" s="437">
        <f>L174*(1+EIA_AEO_OilForecast_2026!M$16)</f>
        <v>4.764463962157059</v>
      </c>
      <c r="N174" s="437">
        <f>M174*(1+EIA_AEO_OilForecast_2026!N$16)</f>
        <v>4.8295711151729392</v>
      </c>
      <c r="O174" s="437">
        <f>N174*(1+EIA_AEO_OilForecast_2026!O$16)</f>
        <v>4.8986672354331411</v>
      </c>
      <c r="P174" s="437">
        <f>O174*(1+EIA_AEO_OilForecast_2026!P$16)</f>
        <v>4.9578092009973052</v>
      </c>
      <c r="Q174" s="437">
        <f>P174*(1+EIA_AEO_OilForecast_2026!Q$16)</f>
        <v>4.9897979735464801</v>
      </c>
      <c r="R174" s="437">
        <f>Q174*(1+EIA_AEO_OilForecast_2026!R$16)</f>
        <v>5.0373026169351647</v>
      </c>
      <c r="S174" s="437">
        <f>R174*(1+EIA_AEO_OilForecast_2026!S$16)</f>
        <v>5.1015471640780756</v>
      </c>
      <c r="T174" s="437">
        <f>S174*(1+EIA_AEO_OilForecast_2026!T$16)</f>
        <v>5.1276416377644001</v>
      </c>
      <c r="U174" s="437">
        <f>T174*(1+EIA_AEO_OilForecast_2026!U$16)</f>
        <v>5.1883182190557706</v>
      </c>
      <c r="V174" s="437">
        <f>U174*(1+EIA_AEO_OilForecast_2026!V$16)</f>
        <v>5.2549018801082825</v>
      </c>
      <c r="W174" s="437">
        <f>V174*(1+EIA_AEO_OilForecast_2026!W$16)</f>
        <v>5.4011841498810025</v>
      </c>
      <c r="X174" s="437">
        <f>W174*(1+EIA_AEO_OilForecast_2026!X$16)</f>
        <v>5.4856804843273554</v>
      </c>
      <c r="Y174" s="437">
        <f>X174*(1+EIA_AEO_OilForecast_2026!Y$16)</f>
        <v>5.5688447418718274</v>
      </c>
      <c r="Z174" s="437">
        <f>Y174*(1+EIA_AEO_OilForecast_2026!Z$16)</f>
        <v>5.6584083882049319</v>
      </c>
      <c r="AA174" s="437">
        <f>Z174*(1+EIA_AEO_OilForecast_2026!AA$16)</f>
        <v>5.7284305299427229</v>
      </c>
      <c r="AB174" s="437">
        <f>AA174*(1+EIA_AEO_OilForecast_2026!AB$16)</f>
        <v>5.8386467110895195</v>
      </c>
    </row>
    <row r="175" spans="1:28">
      <c r="A175" s="437" t="s">
        <v>710</v>
      </c>
      <c r="B175" s="437">
        <v>12.44</v>
      </c>
      <c r="C175" s="437">
        <v>12.44</v>
      </c>
      <c r="D175" s="437">
        <f>C175*(1+EIA_AEO_OilForecast_2026!D$16)</f>
        <v>9.5259391088319294</v>
      </c>
      <c r="E175" s="437">
        <f>D175*(1+EIA_AEO_OilForecast_2026!E$16)</f>
        <v>10.839794227307319</v>
      </c>
      <c r="F175" s="437">
        <f>E175*(1+EIA_AEO_OilForecast_2026!F$16)</f>
        <v>11.616013109104816</v>
      </c>
      <c r="G175" s="437">
        <f>F175*(1+EIA_AEO_OilForecast_2026!G$16)</f>
        <v>12.111655659498879</v>
      </c>
      <c r="H175" s="437">
        <f>G175*(1+EIA_AEO_OilForecast_2026!H$16)</f>
        <v>12.434267304248758</v>
      </c>
      <c r="I175" s="437">
        <f>H175*(1+EIA_AEO_OilForecast_2026!I$16)</f>
        <v>12.277813707965844</v>
      </c>
      <c r="J175" s="437">
        <f>I175*(1+EIA_AEO_OilForecast_2026!J$16)</f>
        <v>12.406807382261587</v>
      </c>
      <c r="K175" s="437">
        <f>J175*(1+EIA_AEO_OilForecast_2026!K$16)</f>
        <v>12.671470145907618</v>
      </c>
      <c r="L175" s="437">
        <f>K175*(1+EIA_AEO_OilForecast_2026!L$16)</f>
        <v>12.916599505897365</v>
      </c>
      <c r="M175" s="437">
        <f>L175*(1+EIA_AEO_OilForecast_2026!M$16)</f>
        <v>13.026358613018422</v>
      </c>
      <c r="N175" s="437">
        <f>M175*(1+EIA_AEO_OilForecast_2026!N$16)</f>
        <v>13.204365862143158</v>
      </c>
      <c r="O175" s="437">
        <f>N175*(1+EIA_AEO_OilForecast_2026!O$16)</f>
        <v>13.393279210722698</v>
      </c>
      <c r="P175" s="437">
        <f>O175*(1+EIA_AEO_OilForecast_2026!P$16)</f>
        <v>13.554977244045379</v>
      </c>
      <c r="Q175" s="437">
        <f>P175*(1+EIA_AEO_OilForecast_2026!Q$16)</f>
        <v>13.642436657344662</v>
      </c>
      <c r="R175" s="437">
        <f>Q175*(1+EIA_AEO_OilForecast_2026!R$16)</f>
        <v>13.772317484543615</v>
      </c>
      <c r="S175" s="437">
        <f>R175*(1+EIA_AEO_OilForecast_2026!S$16)</f>
        <v>13.94796631233654</v>
      </c>
      <c r="T175" s="437">
        <f>S175*(1+EIA_AEO_OilForecast_2026!T$16)</f>
        <v>14.019310323909698</v>
      </c>
      <c r="U175" s="437">
        <f>T175*(1+EIA_AEO_OilForecast_2026!U$16)</f>
        <v>14.185204097814017</v>
      </c>
      <c r="V175" s="437">
        <f>U175*(1+EIA_AEO_OilForecast_2026!V$16)</f>
        <v>14.367248217263082</v>
      </c>
      <c r="W175" s="437">
        <f>V175*(1+EIA_AEO_OilForecast_2026!W$16)</f>
        <v>14.767193587806519</v>
      </c>
      <c r="X175" s="437">
        <f>W175*(1+EIA_AEO_OilForecast_2026!X$16)</f>
        <v>14.998212137369736</v>
      </c>
      <c r="Y175" s="437">
        <f>X175*(1+EIA_AEO_OilForecast_2026!Y$16)</f>
        <v>15.225588700853962</v>
      </c>
      <c r="Z175" s="437">
        <f>Y175*(1+EIA_AEO_OilForecast_2026!Z$16)</f>
        <v>15.470461615224032</v>
      </c>
      <c r="AA175" s="437">
        <f>Z175*(1+EIA_AEO_OilForecast_2026!AA$16)</f>
        <v>15.661906767579662</v>
      </c>
      <c r="AB175" s="437">
        <f>AA175*(1+EIA_AEO_OilForecast_2026!AB$16)</f>
        <v>15.963245073835958</v>
      </c>
    </row>
    <row r="176" spans="1:28">
      <c r="A176" s="437" t="s">
        <v>712</v>
      </c>
      <c r="B176" s="437">
        <v>4.95</v>
      </c>
      <c r="C176" s="437">
        <v>4.95</v>
      </c>
      <c r="D176" s="437">
        <f>C176*(1+EIA_AEO_OilForecast_2026!D$16)</f>
        <v>3.7904661244950204</v>
      </c>
      <c r="E176" s="437">
        <f>D176*(1+EIA_AEO_OilForecast_2026!E$16)</f>
        <v>4.3132621724414175</v>
      </c>
      <c r="F176" s="437">
        <f>E176*(1+EIA_AEO_OilForecast_2026!F$16)</f>
        <v>4.622127402738653</v>
      </c>
      <c r="G176" s="437">
        <f>F176*(1+EIA_AEO_OilForecast_2026!G$16)</f>
        <v>4.8193485140288947</v>
      </c>
      <c r="H176" s="437">
        <f>G176*(1+EIA_AEO_OilForecast_2026!H$16)</f>
        <v>4.9477189032179538</v>
      </c>
      <c r="I176" s="437">
        <f>H176*(1+EIA_AEO_OilForecast_2026!I$16)</f>
        <v>4.8854644577516817</v>
      </c>
      <c r="J176" s="437">
        <f>I176*(1+EIA_AEO_OilForecast_2026!J$16)</f>
        <v>4.9367923265429932</v>
      </c>
      <c r="K176" s="437">
        <f>J176*(1+EIA_AEO_OilForecast_2026!K$16)</f>
        <v>5.0421042783153291</v>
      </c>
      <c r="L176" s="437">
        <f>K176*(1+EIA_AEO_OilForecast_2026!L$16)</f>
        <v>5.1396436940668764</v>
      </c>
      <c r="M176" s="437">
        <f>L176*(1+EIA_AEO_OilForecast_2026!M$16)</f>
        <v>5.1833179368521849</v>
      </c>
      <c r="N176" s="437">
        <f>M176*(1+EIA_AEO_OilForecast_2026!N$16)</f>
        <v>5.2541487956277031</v>
      </c>
      <c r="O176" s="437">
        <f>N176*(1+EIA_AEO_OilForecast_2026!O$16)</f>
        <v>5.3293193000866035</v>
      </c>
      <c r="P176" s="437">
        <f>O176*(1+EIA_AEO_OilForecast_2026!P$16)</f>
        <v>5.3936605593267375</v>
      </c>
      <c r="Q176" s="437">
        <f>P176*(1+EIA_AEO_OilForecast_2026!Q$16)</f>
        <v>5.4284615316604556</v>
      </c>
      <c r="R176" s="437">
        <f>Q176*(1+EIA_AEO_OilForecast_2026!R$16)</f>
        <v>5.4801424074349585</v>
      </c>
      <c r="S176" s="437">
        <f>R176*(1+EIA_AEO_OilForecast_2026!S$16)</f>
        <v>5.5500348268541693</v>
      </c>
      <c r="T176" s="437">
        <f>S176*(1+EIA_AEO_OilForecast_2026!T$16)</f>
        <v>5.5784233202052249</v>
      </c>
      <c r="U176" s="437">
        <f>T176*(1+EIA_AEO_OilForecast_2026!U$16)</f>
        <v>5.6444341064452876</v>
      </c>
      <c r="V176" s="437">
        <f>U176*(1+EIA_AEO_OilForecast_2026!V$16)</f>
        <v>5.7168712761617568</v>
      </c>
      <c r="W176" s="437">
        <f>V176*(1+EIA_AEO_OilForecast_2026!W$16)</f>
        <v>5.8760135256947166</v>
      </c>
      <c r="X176" s="437">
        <f>W176*(1+EIA_AEO_OilForecast_2026!X$16)</f>
        <v>5.9679381093231667</v>
      </c>
      <c r="Y176" s="437">
        <f>X176*(1+EIA_AEO_OilForecast_2026!Y$16)</f>
        <v>6.0584135103880312</v>
      </c>
      <c r="Z176" s="437">
        <f>Y176*(1+EIA_AEO_OilForecast_2026!Z$16)</f>
        <v>6.1558508838712989</v>
      </c>
      <c r="AA176" s="437">
        <f>Z176*(1+EIA_AEO_OilForecast_2026!AA$16)</f>
        <v>6.2320288182893346</v>
      </c>
      <c r="AB176" s="437">
        <f>AA176*(1+EIA_AEO_OilForecast_2026!AB$16)</f>
        <v>6.3519343340424426</v>
      </c>
    </row>
    <row r="177" spans="1:28">
      <c r="A177" s="437" t="s">
        <v>713</v>
      </c>
      <c r="B177" s="437">
        <v>4.55</v>
      </c>
      <c r="C177" s="437">
        <v>4.55</v>
      </c>
      <c r="D177" s="437">
        <f>C177*(1+EIA_AEO_OilForecast_2026!D$16)</f>
        <v>3.4841658316065338</v>
      </c>
      <c r="E177" s="437">
        <f>D177*(1+EIA_AEO_OilForecast_2026!E$16)</f>
        <v>3.9647157342643333</v>
      </c>
      <c r="F177" s="437">
        <f>E177*(1+EIA_AEO_OilForecast_2026!F$16)</f>
        <v>4.2486221580729033</v>
      </c>
      <c r="G177" s="437">
        <f>F177*(1+EIA_AEO_OilForecast_2026!G$16)</f>
        <v>4.429906209864944</v>
      </c>
      <c r="H177" s="437">
        <f>G177*(1+EIA_AEO_OilForecast_2026!H$16)</f>
        <v>4.5479032342710486</v>
      </c>
      <c r="I177" s="437">
        <f>H177*(1+EIA_AEO_OilForecast_2026!I$16)</f>
        <v>4.4906794510646773</v>
      </c>
      <c r="J177" s="437">
        <f>I177*(1+EIA_AEO_OilForecast_2026!J$16)</f>
        <v>4.5378596132869946</v>
      </c>
      <c r="K177" s="437">
        <f>J177*(1+EIA_AEO_OilForecast_2026!K$16)</f>
        <v>4.6346615083504545</v>
      </c>
      <c r="L177" s="437">
        <f>K177*(1+EIA_AEO_OilForecast_2026!L$16)</f>
        <v>4.7243189511119779</v>
      </c>
      <c r="M177" s="437">
        <f>L177*(1+EIA_AEO_OilForecast_2026!M$16)</f>
        <v>4.764463962157059</v>
      </c>
      <c r="N177" s="437">
        <f>M177*(1+EIA_AEO_OilForecast_2026!N$16)</f>
        <v>4.8295711151729392</v>
      </c>
      <c r="O177" s="437">
        <f>N177*(1+EIA_AEO_OilForecast_2026!O$16)</f>
        <v>4.8986672354331411</v>
      </c>
      <c r="P177" s="437">
        <f>O177*(1+EIA_AEO_OilForecast_2026!P$16)</f>
        <v>4.9578092009973052</v>
      </c>
      <c r="Q177" s="437">
        <f>P177*(1+EIA_AEO_OilForecast_2026!Q$16)</f>
        <v>4.9897979735464801</v>
      </c>
      <c r="R177" s="437">
        <f>Q177*(1+EIA_AEO_OilForecast_2026!R$16)</f>
        <v>5.0373026169351647</v>
      </c>
      <c r="S177" s="437">
        <f>R177*(1+EIA_AEO_OilForecast_2026!S$16)</f>
        <v>5.1015471640780756</v>
      </c>
      <c r="T177" s="437">
        <f>S177*(1+EIA_AEO_OilForecast_2026!T$16)</f>
        <v>5.1276416377644001</v>
      </c>
      <c r="U177" s="437">
        <f>T177*(1+EIA_AEO_OilForecast_2026!U$16)</f>
        <v>5.1883182190557706</v>
      </c>
      <c r="V177" s="437">
        <f>U177*(1+EIA_AEO_OilForecast_2026!V$16)</f>
        <v>5.2549018801082825</v>
      </c>
      <c r="W177" s="437">
        <f>V177*(1+EIA_AEO_OilForecast_2026!W$16)</f>
        <v>5.4011841498810025</v>
      </c>
      <c r="X177" s="437">
        <f>W177*(1+EIA_AEO_OilForecast_2026!X$16)</f>
        <v>5.4856804843273554</v>
      </c>
      <c r="Y177" s="437">
        <f>X177*(1+EIA_AEO_OilForecast_2026!Y$16)</f>
        <v>5.5688447418718274</v>
      </c>
      <c r="Z177" s="437">
        <f>Y177*(1+EIA_AEO_OilForecast_2026!Z$16)</f>
        <v>5.6584083882049319</v>
      </c>
      <c r="AA177" s="437">
        <f>Z177*(1+EIA_AEO_OilForecast_2026!AA$16)</f>
        <v>5.7284305299427229</v>
      </c>
      <c r="AB177" s="437">
        <f>AA177*(1+EIA_AEO_OilForecast_2026!AB$16)</f>
        <v>5.8386467110895195</v>
      </c>
    </row>
    <row r="178" spans="1:28">
      <c r="A178" s="437" t="s">
        <v>715</v>
      </c>
      <c r="B178" s="437">
        <v>4.4800000000000004</v>
      </c>
      <c r="C178" s="437">
        <v>4.4800000000000004</v>
      </c>
      <c r="D178" s="437">
        <f>C178*(1+EIA_AEO_OilForecast_2026!D$16)</f>
        <v>3.4305632803510493</v>
      </c>
      <c r="E178" s="437">
        <f>D178*(1+EIA_AEO_OilForecast_2026!E$16)</f>
        <v>3.9037201075833443</v>
      </c>
      <c r="F178" s="437">
        <f>E178*(1+EIA_AEO_OilForecast_2026!F$16)</f>
        <v>4.1832587402563979</v>
      </c>
      <c r="G178" s="437">
        <f>F178*(1+EIA_AEO_OilForecast_2026!G$16)</f>
        <v>4.3617538066362531</v>
      </c>
      <c r="H178" s="437">
        <f>G178*(1+EIA_AEO_OilForecast_2026!H$16)</f>
        <v>4.4779354922053409</v>
      </c>
      <c r="I178" s="437">
        <f>H178*(1+EIA_AEO_OilForecast_2026!I$16)</f>
        <v>4.4215920748944528</v>
      </c>
      <c r="J178" s="437">
        <f>I178*(1+EIA_AEO_OilForecast_2026!J$16)</f>
        <v>4.4680463884671955</v>
      </c>
      <c r="K178" s="437">
        <f>J178*(1+EIA_AEO_OilForecast_2026!K$16)</f>
        <v>4.5633590236066022</v>
      </c>
      <c r="L178" s="437">
        <f>K178*(1+EIA_AEO_OilForecast_2026!L$16)</f>
        <v>4.651637121094871</v>
      </c>
      <c r="M178" s="437">
        <f>L178*(1+EIA_AEO_OilForecast_2026!M$16)</f>
        <v>4.6911645165854123</v>
      </c>
      <c r="N178" s="437">
        <f>M178*(1+EIA_AEO_OilForecast_2026!N$16)</f>
        <v>4.7552700210933558</v>
      </c>
      <c r="O178" s="437">
        <f>N178*(1+EIA_AEO_OilForecast_2026!O$16)</f>
        <v>4.8233031241187847</v>
      </c>
      <c r="P178" s="437">
        <f>O178*(1+EIA_AEO_OilForecast_2026!P$16)</f>
        <v>4.8815352132896539</v>
      </c>
      <c r="Q178" s="437">
        <f>P178*(1+EIA_AEO_OilForecast_2026!Q$16)</f>
        <v>4.9130318508765347</v>
      </c>
      <c r="R178" s="437">
        <f>Q178*(1+EIA_AEO_OilForecast_2026!R$16)</f>
        <v>4.9598056535977015</v>
      </c>
      <c r="S178" s="437">
        <f>R178*(1+EIA_AEO_OilForecast_2026!S$16)</f>
        <v>5.0230618230922595</v>
      </c>
      <c r="T178" s="437">
        <f>S178*(1+EIA_AEO_OilForecast_2026!T$16)</f>
        <v>5.0487548433372558</v>
      </c>
      <c r="U178" s="437">
        <f>T178*(1+EIA_AEO_OilForecast_2026!U$16)</f>
        <v>5.1084979387626053</v>
      </c>
      <c r="V178" s="437">
        <f>U178*(1+EIA_AEO_OilForecast_2026!V$16)</f>
        <v>5.1740572357989247</v>
      </c>
      <c r="W178" s="437">
        <f>V178*(1+EIA_AEO_OilForecast_2026!W$16)</f>
        <v>5.3180890091136028</v>
      </c>
      <c r="X178" s="437">
        <f>W178*(1+EIA_AEO_OilForecast_2026!X$16)</f>
        <v>5.401285399953089</v>
      </c>
      <c r="Y178" s="437">
        <f>X178*(1+EIA_AEO_OilForecast_2026!Y$16)</f>
        <v>5.4831702073814919</v>
      </c>
      <c r="Z178" s="437">
        <f>Y178*(1+EIA_AEO_OilForecast_2026!Z$16)</f>
        <v>5.5713559514633175</v>
      </c>
      <c r="AA178" s="437">
        <f>Z178*(1+EIA_AEO_OilForecast_2026!AA$16)</f>
        <v>5.6403008294820651</v>
      </c>
      <c r="AB178" s="437">
        <f>AA178*(1+EIA_AEO_OilForecast_2026!AB$16)</f>
        <v>5.7488213770727574</v>
      </c>
    </row>
    <row r="179" spans="1:28">
      <c r="A179" s="437" t="s">
        <v>718</v>
      </c>
      <c r="B179" s="437">
        <v>4.24</v>
      </c>
      <c r="C179" s="437">
        <v>4.24</v>
      </c>
      <c r="D179" s="437">
        <f>C179*(1+EIA_AEO_OilForecast_2026!D$16)</f>
        <v>3.2467831046179572</v>
      </c>
      <c r="E179" s="437">
        <f>D179*(1+EIA_AEO_OilForecast_2026!E$16)</f>
        <v>3.6945922446770934</v>
      </c>
      <c r="F179" s="437">
        <f>E179*(1+EIA_AEO_OilForecast_2026!F$16)</f>
        <v>3.959155593456948</v>
      </c>
      <c r="G179" s="437">
        <f>F179*(1+EIA_AEO_OilForecast_2026!G$16)</f>
        <v>4.1280884241378821</v>
      </c>
      <c r="H179" s="437">
        <f>G179*(1+EIA_AEO_OilForecast_2026!H$16)</f>
        <v>4.2380460908371971</v>
      </c>
      <c r="I179" s="437">
        <f>H179*(1+EIA_AEO_OilForecast_2026!I$16)</f>
        <v>4.1847210708822491</v>
      </c>
      <c r="J179" s="437">
        <f>I179*(1+EIA_AEO_OilForecast_2026!J$16)</f>
        <v>4.2286867605135949</v>
      </c>
      <c r="K179" s="437">
        <f>J179*(1+EIA_AEO_OilForecast_2026!K$16)</f>
        <v>4.3188933616276763</v>
      </c>
      <c r="L179" s="437">
        <f>K179*(1+EIA_AEO_OilForecast_2026!L$16)</f>
        <v>4.4024422753219312</v>
      </c>
      <c r="M179" s="437">
        <f>L179*(1+EIA_AEO_OilForecast_2026!M$16)</f>
        <v>4.4398521317683368</v>
      </c>
      <c r="N179" s="437">
        <f>M179*(1+EIA_AEO_OilForecast_2026!N$16)</f>
        <v>4.5005234128204981</v>
      </c>
      <c r="O179" s="437">
        <f>N179*(1+EIA_AEO_OilForecast_2026!O$16)</f>
        <v>4.5649118853267074</v>
      </c>
      <c r="P179" s="437">
        <f>O179*(1+EIA_AEO_OilForecast_2026!P$16)</f>
        <v>4.620024398291994</v>
      </c>
      <c r="Q179" s="437">
        <f>P179*(1+EIA_AEO_OilForecast_2026!Q$16)</f>
        <v>4.6498337160081489</v>
      </c>
      <c r="R179" s="437">
        <f>Q179*(1+EIA_AEO_OilForecast_2026!R$16)</f>
        <v>4.6941017792978244</v>
      </c>
      <c r="S179" s="437">
        <f>R179*(1+EIA_AEO_OilForecast_2026!S$16)</f>
        <v>4.7539692254266024</v>
      </c>
      <c r="T179" s="437">
        <f>S179*(1+EIA_AEO_OilForecast_2026!T$16)</f>
        <v>4.7782858338727596</v>
      </c>
      <c r="U179" s="437">
        <f>T179*(1+EIA_AEO_OilForecast_2026!U$16)</f>
        <v>4.834828406328894</v>
      </c>
      <c r="V179" s="437">
        <f>U179*(1+EIA_AEO_OilForecast_2026!V$16)</f>
        <v>4.8968755981668393</v>
      </c>
      <c r="W179" s="437">
        <f>V179*(1+EIA_AEO_OilForecast_2026!W$16)</f>
        <v>5.0331913836253745</v>
      </c>
      <c r="X179" s="437">
        <f>W179*(1+EIA_AEO_OilForecast_2026!X$16)</f>
        <v>5.1119308249556026</v>
      </c>
      <c r="Y179" s="437">
        <f>X179*(1+EIA_AEO_OilForecast_2026!Y$16)</f>
        <v>5.1894289462717698</v>
      </c>
      <c r="Z179" s="437">
        <f>Y179*(1+EIA_AEO_OilForecast_2026!Z$16)</f>
        <v>5.2728904540634982</v>
      </c>
      <c r="AA179" s="437">
        <f>Z179*(1+EIA_AEO_OilForecast_2026!AA$16)</f>
        <v>5.338141856474099</v>
      </c>
      <c r="AB179" s="437">
        <f>AA179*(1+EIA_AEO_OilForecast_2026!AB$16)</f>
        <v>5.4408488033010043</v>
      </c>
    </row>
    <row r="180" spans="1:28">
      <c r="A180" s="437" t="s">
        <v>720</v>
      </c>
      <c r="B180" s="437">
        <v>2.97</v>
      </c>
      <c r="C180" s="437">
        <v>2.97</v>
      </c>
      <c r="D180" s="437">
        <f>C180*(1+EIA_AEO_OilForecast_2026!D$16)</f>
        <v>2.2742796746970124</v>
      </c>
      <c r="E180" s="437">
        <f>D180*(1+EIA_AEO_OilForecast_2026!E$16)</f>
        <v>2.5879573034648509</v>
      </c>
      <c r="F180" s="437">
        <f>E180*(1+EIA_AEO_OilForecast_2026!F$16)</f>
        <v>2.7732764416431923</v>
      </c>
      <c r="G180" s="437">
        <f>F180*(1+EIA_AEO_OilForecast_2026!G$16)</f>
        <v>2.8916091084173376</v>
      </c>
      <c r="H180" s="437">
        <f>G180*(1+EIA_AEO_OilForecast_2026!H$16)</f>
        <v>2.9686313419307733</v>
      </c>
      <c r="I180" s="437">
        <f>H180*(1+EIA_AEO_OilForecast_2026!I$16)</f>
        <v>2.9312786746510104</v>
      </c>
      <c r="J180" s="437">
        <f>I180*(1+EIA_AEO_OilForecast_2026!J$16)</f>
        <v>2.9620753959257975</v>
      </c>
      <c r="K180" s="437">
        <f>J180*(1+EIA_AEO_OilForecast_2026!K$16)</f>
        <v>3.0252625669891988</v>
      </c>
      <c r="L180" s="437">
        <f>K180*(1+EIA_AEO_OilForecast_2026!L$16)</f>
        <v>3.0837862164401271</v>
      </c>
      <c r="M180" s="437">
        <f>L180*(1+EIA_AEO_OilForecast_2026!M$16)</f>
        <v>3.1099907621113121</v>
      </c>
      <c r="N180" s="437">
        <f>M180*(1+EIA_AEO_OilForecast_2026!N$16)</f>
        <v>3.1524892773766227</v>
      </c>
      <c r="O180" s="437">
        <f>N180*(1+EIA_AEO_OilForecast_2026!O$16)</f>
        <v>3.197591580051963</v>
      </c>
      <c r="P180" s="437">
        <f>O180*(1+EIA_AEO_OilForecast_2026!P$16)</f>
        <v>3.2361963355960435</v>
      </c>
      <c r="Q180" s="437">
        <f>P180*(1+EIA_AEO_OilForecast_2026!Q$16)</f>
        <v>3.2570769189962743</v>
      </c>
      <c r="R180" s="437">
        <f>Q180*(1+EIA_AEO_OilForecast_2026!R$16)</f>
        <v>3.2880854444609762</v>
      </c>
      <c r="S180" s="437">
        <f>R180*(1+EIA_AEO_OilForecast_2026!S$16)</f>
        <v>3.3300208961125026</v>
      </c>
      <c r="T180" s="437">
        <f>S180*(1+EIA_AEO_OilForecast_2026!T$16)</f>
        <v>3.3470539921231364</v>
      </c>
      <c r="U180" s="437">
        <f>T180*(1+EIA_AEO_OilForecast_2026!U$16)</f>
        <v>3.386660463867174</v>
      </c>
      <c r="V180" s="437">
        <f>U180*(1+EIA_AEO_OilForecast_2026!V$16)</f>
        <v>3.4301227656970554</v>
      </c>
      <c r="W180" s="437">
        <f>V180*(1+EIA_AEO_OilForecast_2026!W$16)</f>
        <v>3.5256081154168313</v>
      </c>
      <c r="X180" s="437">
        <f>W180*(1+EIA_AEO_OilForecast_2026!X$16)</f>
        <v>3.5807628655939014</v>
      </c>
      <c r="Y180" s="437">
        <f>X180*(1+EIA_AEO_OilForecast_2026!Y$16)</f>
        <v>3.6350481062328202</v>
      </c>
      <c r="Z180" s="437">
        <f>Y180*(1+EIA_AEO_OilForecast_2026!Z$16)</f>
        <v>3.6935105303227806</v>
      </c>
      <c r="AA180" s="437">
        <f>Z180*(1+EIA_AEO_OilForecast_2026!AA$16)</f>
        <v>3.7392172909736021</v>
      </c>
      <c r="AB180" s="437">
        <f>AA180*(1+EIA_AEO_OilForecast_2026!AB$16)</f>
        <v>3.8111606004254672</v>
      </c>
    </row>
    <row r="181" spans="1:28">
      <c r="A181" s="437" t="s">
        <v>465</v>
      </c>
      <c r="B181" s="437">
        <v>7.36</v>
      </c>
      <c r="C181" s="437">
        <v>7.36</v>
      </c>
      <c r="D181" s="437">
        <f>C181*(1+EIA_AEO_OilForecast_2026!D$16)</f>
        <v>5.6359253891481522</v>
      </c>
      <c r="E181" s="437">
        <f>D181*(1+EIA_AEO_OilForecast_2026!E$16)</f>
        <v>6.413254462458351</v>
      </c>
      <c r="F181" s="437">
        <f>E181*(1+EIA_AEO_OilForecast_2026!F$16)</f>
        <v>6.8724965018497963</v>
      </c>
      <c r="G181" s="437">
        <f>F181*(1+EIA_AEO_OilForecast_2026!G$16)</f>
        <v>7.1657383966167014</v>
      </c>
      <c r="H181" s="437">
        <f>G181*(1+EIA_AEO_OilForecast_2026!H$16)</f>
        <v>7.35660830862306</v>
      </c>
      <c r="I181" s="437">
        <f>H181*(1+EIA_AEO_OilForecast_2026!I$16)</f>
        <v>7.2640441230408861</v>
      </c>
      <c r="J181" s="437">
        <f>I181*(1+EIA_AEO_OilForecast_2026!J$16)</f>
        <v>7.3403619239103923</v>
      </c>
      <c r="K181" s="437">
        <f>J181*(1+EIA_AEO_OilForecast_2026!K$16)</f>
        <v>7.4969469673537033</v>
      </c>
      <c r="L181" s="437">
        <f>K181*(1+EIA_AEO_OilForecast_2026!L$16)</f>
        <v>7.6419752703701453</v>
      </c>
      <c r="M181" s="437">
        <f>L181*(1+EIA_AEO_OilForecast_2026!M$16)</f>
        <v>7.7069131343903203</v>
      </c>
      <c r="N181" s="437">
        <f>M181*(1+EIA_AEO_OilForecast_2026!N$16)</f>
        <v>7.8122293203676563</v>
      </c>
      <c r="O181" s="437">
        <f>N181*(1+EIA_AEO_OilForecast_2026!O$16)</f>
        <v>7.9239979896237189</v>
      </c>
      <c r="P181" s="437">
        <f>O181*(1+EIA_AEO_OilForecast_2026!P$16)</f>
        <v>8.0196649932615749</v>
      </c>
      <c r="Q181" s="437">
        <f>P181*(1+EIA_AEO_OilForecast_2026!Q$16)</f>
        <v>8.0714094692971639</v>
      </c>
      <c r="R181" s="437">
        <f>Q181*(1+EIA_AEO_OilForecast_2026!R$16)</f>
        <v>8.1482521451962224</v>
      </c>
      <c r="S181" s="437">
        <f>R181*(1+EIA_AEO_OilForecast_2026!S$16)</f>
        <v>8.252172995080139</v>
      </c>
      <c r="T181" s="437">
        <f>S181*(1+EIA_AEO_OilForecast_2026!T$16)</f>
        <v>8.2943829569112033</v>
      </c>
      <c r="U181" s="437">
        <f>T181*(1+EIA_AEO_OilForecast_2026!U$16)</f>
        <v>8.3925323279671353</v>
      </c>
      <c r="V181" s="437">
        <f>U181*(1+EIA_AEO_OilForecast_2026!V$16)</f>
        <v>8.5002368873839451</v>
      </c>
      <c r="W181" s="437">
        <f>V181*(1+EIA_AEO_OilForecast_2026!W$16)</f>
        <v>8.7368605149723457</v>
      </c>
      <c r="X181" s="437">
        <f>W181*(1+EIA_AEO_OilForecast_2026!X$16)</f>
        <v>8.8735402999229311</v>
      </c>
      <c r="Y181" s="437">
        <f>X181*(1+EIA_AEO_OilForecast_2026!Y$16)</f>
        <v>9.008065340698165</v>
      </c>
      <c r="Z181" s="437">
        <f>Y181*(1+EIA_AEO_OilForecast_2026!Z$16)</f>
        <v>9.1529419202611653</v>
      </c>
      <c r="AA181" s="437">
        <f>Z181*(1+EIA_AEO_OilForecast_2026!AA$16)</f>
        <v>9.2662085055776799</v>
      </c>
      <c r="AB181" s="437">
        <f>AA181*(1+EIA_AEO_OilForecast_2026!AB$16)</f>
        <v>9.4444922623338172</v>
      </c>
    </row>
    <row r="182" spans="1:28">
      <c r="A182" s="437" t="s">
        <v>722</v>
      </c>
      <c r="B182" s="437">
        <v>5.67</v>
      </c>
      <c r="C182" s="437">
        <v>5.67</v>
      </c>
      <c r="D182" s="437">
        <f>C182*(1+EIA_AEO_OilForecast_2026!D$16)</f>
        <v>4.3418066516942959</v>
      </c>
      <c r="E182" s="437">
        <f>D182*(1+EIA_AEO_OilForecast_2026!E$16)</f>
        <v>4.9406457611601686</v>
      </c>
      <c r="F182" s="437">
        <f>E182*(1+EIA_AEO_OilForecast_2026!F$16)</f>
        <v>5.2944368431370021</v>
      </c>
      <c r="G182" s="437">
        <f>F182*(1+EIA_AEO_OilForecast_2026!G$16)</f>
        <v>5.5203446615240068</v>
      </c>
      <c r="H182" s="437">
        <f>G182*(1+EIA_AEO_OilForecast_2026!H$16)</f>
        <v>5.6673871073223836</v>
      </c>
      <c r="I182" s="437">
        <f>H182*(1+EIA_AEO_OilForecast_2026!I$16)</f>
        <v>5.5960774697882902</v>
      </c>
      <c r="J182" s="437">
        <f>I182*(1+EIA_AEO_OilForecast_2026!J$16)</f>
        <v>5.654871210403793</v>
      </c>
      <c r="K182" s="437">
        <f>J182*(1+EIA_AEO_OilForecast_2026!K$16)</f>
        <v>5.7755012642521049</v>
      </c>
      <c r="L182" s="437">
        <f>K182*(1+EIA_AEO_OilForecast_2026!L$16)</f>
        <v>5.887228231385695</v>
      </c>
      <c r="M182" s="437">
        <f>L182*(1+EIA_AEO_OilForecast_2026!M$16)</f>
        <v>5.9372550913034114</v>
      </c>
      <c r="N182" s="437">
        <f>M182*(1+EIA_AEO_OilForecast_2026!N$16)</f>
        <v>6.0183886204462773</v>
      </c>
      <c r="O182" s="437">
        <f>N182*(1+EIA_AEO_OilForecast_2026!O$16)</f>
        <v>6.1044930164628362</v>
      </c>
      <c r="P182" s="437">
        <f>O182*(1+EIA_AEO_OilForecast_2026!P$16)</f>
        <v>6.1781930043197173</v>
      </c>
      <c r="Q182" s="437">
        <f>P182*(1+EIA_AEO_OilForecast_2026!Q$16)</f>
        <v>6.2180559362656131</v>
      </c>
      <c r="R182" s="437">
        <f>Q182*(1+EIA_AEO_OilForecast_2026!R$16)</f>
        <v>6.2772540303345892</v>
      </c>
      <c r="S182" s="437">
        <f>R182*(1+EIA_AEO_OilForecast_2026!S$16)</f>
        <v>6.3573126198511396</v>
      </c>
      <c r="T182" s="437">
        <f>S182*(1+EIA_AEO_OilForecast_2026!T$16)</f>
        <v>6.3898303485987125</v>
      </c>
      <c r="U182" s="437">
        <f>T182*(1+EIA_AEO_OilForecast_2026!U$16)</f>
        <v>6.4654427037464206</v>
      </c>
      <c r="V182" s="437">
        <f>U182*(1+EIA_AEO_OilForecast_2026!V$16)</f>
        <v>6.5484161890580124</v>
      </c>
      <c r="W182" s="437">
        <f>V182*(1+EIA_AEO_OilForecast_2026!W$16)</f>
        <v>6.7307064021594023</v>
      </c>
      <c r="X182" s="437">
        <f>W182*(1+EIA_AEO_OilForecast_2026!X$16)</f>
        <v>6.8360018343156268</v>
      </c>
      <c r="Y182" s="437">
        <f>X182*(1+EIA_AEO_OilForecast_2026!Y$16)</f>
        <v>6.9396372937171993</v>
      </c>
      <c r="Z182" s="437">
        <f>Y182*(1+EIA_AEO_OilForecast_2026!Z$16)</f>
        <v>7.0512473760707604</v>
      </c>
      <c r="AA182" s="437">
        <f>Z182*(1+EIA_AEO_OilForecast_2026!AA$16)</f>
        <v>7.1385057373132383</v>
      </c>
      <c r="AB182" s="437">
        <f>AA182*(1+EIA_AEO_OilForecast_2026!AB$16)</f>
        <v>7.2758520553577082</v>
      </c>
    </row>
    <row r="183" spans="1:28">
      <c r="A183" s="437" t="s">
        <v>723</v>
      </c>
      <c r="B183" s="437">
        <v>5.12</v>
      </c>
      <c r="C183" s="437">
        <v>5.12</v>
      </c>
      <c r="D183" s="437">
        <f>C183*(1+EIA_AEO_OilForecast_2026!D$16)</f>
        <v>3.9206437489726271</v>
      </c>
      <c r="E183" s="437">
        <f>D183*(1+EIA_AEO_OilForecast_2026!E$16)</f>
        <v>4.4613944086666786</v>
      </c>
      <c r="F183" s="437">
        <f>E183*(1+EIA_AEO_OilForecast_2026!F$16)</f>
        <v>4.7808671317215969</v>
      </c>
      <c r="G183" s="437">
        <f>F183*(1+EIA_AEO_OilForecast_2026!G$16)</f>
        <v>4.984861493298574</v>
      </c>
      <c r="H183" s="437">
        <f>G183*(1+EIA_AEO_OilForecast_2026!H$16)</f>
        <v>5.1176405625203891</v>
      </c>
      <c r="I183" s="437">
        <f>H183*(1+EIA_AEO_OilForecast_2026!I$16)</f>
        <v>5.0532480855936592</v>
      </c>
      <c r="J183" s="437">
        <f>I183*(1+EIA_AEO_OilForecast_2026!J$16)</f>
        <v>5.1063387296767937</v>
      </c>
      <c r="K183" s="437">
        <f>J183*(1+EIA_AEO_OilForecast_2026!K$16)</f>
        <v>5.2152674555504017</v>
      </c>
      <c r="L183" s="437">
        <f>K183*(1+EIA_AEO_OilForecast_2026!L$16)</f>
        <v>5.3161567098227094</v>
      </c>
      <c r="M183" s="437">
        <f>L183*(1+EIA_AEO_OilForecast_2026!M$16)</f>
        <v>5.3613308760976137</v>
      </c>
      <c r="N183" s="437">
        <f>M183*(1+EIA_AEO_OilForecast_2026!N$16)</f>
        <v>5.4345943098209775</v>
      </c>
      <c r="O183" s="437">
        <f>N183*(1+EIA_AEO_OilForecast_2026!O$16)</f>
        <v>5.5123464275643252</v>
      </c>
      <c r="P183" s="437">
        <f>O183*(1+EIA_AEO_OilForecast_2026!P$16)</f>
        <v>5.5788973866167471</v>
      </c>
      <c r="Q183" s="437">
        <f>P183*(1+EIA_AEO_OilForecast_2026!Q$16)</f>
        <v>5.6148935438588961</v>
      </c>
      <c r="R183" s="437">
        <f>Q183*(1+EIA_AEO_OilForecast_2026!R$16)</f>
        <v>5.6683493183973725</v>
      </c>
      <c r="S183" s="437">
        <f>R183*(1+EIA_AEO_OilForecast_2026!S$16)</f>
        <v>5.7406420835340102</v>
      </c>
      <c r="T183" s="437">
        <f>S183*(1+EIA_AEO_OilForecast_2026!T$16)</f>
        <v>5.7700055352425776</v>
      </c>
      <c r="U183" s="437">
        <f>T183*(1+EIA_AEO_OilForecast_2026!U$16)</f>
        <v>5.8382833585858345</v>
      </c>
      <c r="V183" s="437">
        <f>U183*(1+EIA_AEO_OilForecast_2026!V$16)</f>
        <v>5.9132082694844854</v>
      </c>
      <c r="W183" s="437">
        <f>V183*(1+EIA_AEO_OilForecast_2026!W$16)</f>
        <v>6.0778160104155461</v>
      </c>
      <c r="X183" s="437">
        <f>W183*(1+EIA_AEO_OilForecast_2026!X$16)</f>
        <v>6.1728975999463875</v>
      </c>
      <c r="Y183" s="437">
        <f>X183*(1+EIA_AEO_OilForecast_2026!Y$16)</f>
        <v>6.2664802370074195</v>
      </c>
      <c r="Z183" s="437">
        <f>Y183*(1+EIA_AEO_OilForecast_2026!Z$16)</f>
        <v>6.3672639445295065</v>
      </c>
      <c r="AA183" s="437">
        <f>Z183*(1+EIA_AEO_OilForecast_2026!AA$16)</f>
        <v>6.4460580908366465</v>
      </c>
      <c r="AB183" s="437">
        <f>AA183*(1+EIA_AEO_OilForecast_2026!AB$16)</f>
        <v>6.5700815737974372</v>
      </c>
    </row>
    <row r="184" spans="1:28">
      <c r="A184" s="437" t="s">
        <v>655</v>
      </c>
      <c r="B184" s="437">
        <v>3.03</v>
      </c>
      <c r="C184" s="437">
        <v>3.03</v>
      </c>
      <c r="D184" s="437">
        <f>C184*(1+EIA_AEO_OilForecast_2026!D$16)</f>
        <v>2.3202247186302851</v>
      </c>
      <c r="E184" s="437">
        <f>D184*(1+EIA_AEO_OilForecast_2026!E$16)</f>
        <v>2.6402392691914129</v>
      </c>
      <c r="F184" s="437">
        <f>E184*(1+EIA_AEO_OilForecast_2026!F$16)</f>
        <v>2.8293022283430544</v>
      </c>
      <c r="G184" s="437">
        <f>F184*(1+EIA_AEO_OilForecast_2026!G$16)</f>
        <v>2.95002545404193</v>
      </c>
      <c r="H184" s="437">
        <f>G184*(1+EIA_AEO_OilForecast_2026!H$16)</f>
        <v>3.0286036922728088</v>
      </c>
      <c r="I184" s="437">
        <f>H184*(1+EIA_AEO_OilForecast_2026!I$16)</f>
        <v>2.9904964256540607</v>
      </c>
      <c r="J184" s="437">
        <f>I184*(1+EIA_AEO_OilForecast_2026!J$16)</f>
        <v>3.0219153029141972</v>
      </c>
      <c r="K184" s="437">
        <f>J184*(1+EIA_AEO_OilForecast_2026!K$16)</f>
        <v>3.0863789824839301</v>
      </c>
      <c r="L184" s="437">
        <f>K184*(1+EIA_AEO_OilForecast_2026!L$16)</f>
        <v>3.1460849278833618</v>
      </c>
      <c r="M184" s="437">
        <f>L184*(1+EIA_AEO_OilForecast_2026!M$16)</f>
        <v>3.1728188583155807</v>
      </c>
      <c r="N184" s="437">
        <f>M184*(1+EIA_AEO_OilForecast_2026!N$16)</f>
        <v>3.2161759294448373</v>
      </c>
      <c r="O184" s="437">
        <f>N184*(1+EIA_AEO_OilForecast_2026!O$16)</f>
        <v>3.2621893897499827</v>
      </c>
      <c r="P184" s="437">
        <f>O184*(1+EIA_AEO_OilForecast_2026!P$16)</f>
        <v>3.3015740393454589</v>
      </c>
      <c r="Q184" s="437">
        <f>P184*(1+EIA_AEO_OilForecast_2026!Q$16)</f>
        <v>3.3228764527133712</v>
      </c>
      <c r="R184" s="437">
        <f>Q184*(1+EIA_AEO_OilForecast_2026!R$16)</f>
        <v>3.3545114130359459</v>
      </c>
      <c r="S184" s="437">
        <f>R184*(1+EIA_AEO_OilForecast_2026!S$16)</f>
        <v>3.3972940455289171</v>
      </c>
      <c r="T184" s="437">
        <f>S184*(1+EIA_AEO_OilForecast_2026!T$16)</f>
        <v>3.4146712444892606</v>
      </c>
      <c r="U184" s="437">
        <f>T184*(1+EIA_AEO_OilForecast_2026!U$16)</f>
        <v>3.4550778469756018</v>
      </c>
      <c r="V184" s="437">
        <f>U184*(1+EIA_AEO_OilForecast_2026!V$16)</f>
        <v>3.4994181751050766</v>
      </c>
      <c r="W184" s="437">
        <f>V184*(1+EIA_AEO_OilForecast_2026!W$16)</f>
        <v>3.5968325217888881</v>
      </c>
      <c r="X184" s="437">
        <f>W184*(1+EIA_AEO_OilForecast_2026!X$16)</f>
        <v>3.6531015093432728</v>
      </c>
      <c r="Y184" s="437">
        <f>X184*(1+EIA_AEO_OilForecast_2026!Y$16)</f>
        <v>3.7084834215102505</v>
      </c>
      <c r="Z184" s="437">
        <f>Y184*(1+EIA_AEO_OilForecast_2026!Z$16)</f>
        <v>3.7681269046727355</v>
      </c>
      <c r="AA184" s="437">
        <f>Z184*(1+EIA_AEO_OilForecast_2026!AA$16)</f>
        <v>3.8147570342255941</v>
      </c>
      <c r="AB184" s="437">
        <f>AA184*(1+EIA_AEO_OilForecast_2026!AB$16)</f>
        <v>3.888153743868406</v>
      </c>
    </row>
    <row r="185" spans="1:28">
      <c r="A185" s="437" t="s">
        <v>725</v>
      </c>
      <c r="B185" s="437">
        <v>3.08</v>
      </c>
      <c r="C185" s="437">
        <v>3.08</v>
      </c>
      <c r="D185" s="437">
        <f>C185*(1+EIA_AEO_OilForecast_2026!D$16)</f>
        <v>2.358512255241346</v>
      </c>
      <c r="E185" s="437">
        <f>D185*(1+EIA_AEO_OilForecast_2026!E$16)</f>
        <v>2.6838075739635485</v>
      </c>
      <c r="F185" s="437">
        <f>E185*(1+EIA_AEO_OilForecast_2026!F$16)</f>
        <v>2.8759903839262733</v>
      </c>
      <c r="G185" s="437">
        <f>F185*(1+EIA_AEO_OilForecast_2026!G$16)</f>
        <v>2.9987057420624237</v>
      </c>
      <c r="H185" s="437">
        <f>G185*(1+EIA_AEO_OilForecast_2026!H$16)</f>
        <v>3.0785806508911717</v>
      </c>
      <c r="I185" s="437">
        <f>H185*(1+EIA_AEO_OilForecast_2026!I$16)</f>
        <v>3.0398445514899359</v>
      </c>
      <c r="J185" s="437">
        <f>I185*(1+EIA_AEO_OilForecast_2026!J$16)</f>
        <v>3.0717818920711966</v>
      </c>
      <c r="K185" s="437">
        <f>J185*(1+EIA_AEO_OilForecast_2026!K$16)</f>
        <v>3.1373093287295388</v>
      </c>
      <c r="L185" s="437">
        <f>K185*(1+EIA_AEO_OilForecast_2026!L$16)</f>
        <v>3.1980005207527236</v>
      </c>
      <c r="M185" s="437">
        <f>L185*(1+EIA_AEO_OilForecast_2026!M$16)</f>
        <v>3.2251756051524709</v>
      </c>
      <c r="N185" s="437">
        <f>M185*(1+EIA_AEO_OilForecast_2026!N$16)</f>
        <v>3.2692481395016819</v>
      </c>
      <c r="O185" s="437">
        <f>N185*(1+EIA_AEO_OilForecast_2026!O$16)</f>
        <v>3.3160208978316645</v>
      </c>
      <c r="P185" s="437">
        <f>O185*(1+EIA_AEO_OilForecast_2026!P$16)</f>
        <v>3.3560554591366372</v>
      </c>
      <c r="Q185" s="437">
        <f>P185*(1+EIA_AEO_OilForecast_2026!Q$16)</f>
        <v>3.3777093974776173</v>
      </c>
      <c r="R185" s="437">
        <f>Q185*(1+EIA_AEO_OilForecast_2026!R$16)</f>
        <v>3.4098663868484196</v>
      </c>
      <c r="S185" s="437">
        <f>R185*(1+EIA_AEO_OilForecast_2026!S$16)</f>
        <v>3.4533550033759286</v>
      </c>
      <c r="T185" s="437">
        <f>S185*(1+EIA_AEO_OilForecast_2026!T$16)</f>
        <v>3.4710189547943635</v>
      </c>
      <c r="U185" s="437">
        <f>T185*(1+EIA_AEO_OilForecast_2026!U$16)</f>
        <v>3.5120923328992912</v>
      </c>
      <c r="V185" s="437">
        <f>U185*(1+EIA_AEO_OilForecast_2026!V$16)</f>
        <v>3.5571643496117606</v>
      </c>
      <c r="W185" s="437">
        <f>V185*(1+EIA_AEO_OilForecast_2026!W$16)</f>
        <v>3.6561861937656022</v>
      </c>
      <c r="X185" s="437">
        <f>W185*(1+EIA_AEO_OilForecast_2026!X$16)</f>
        <v>3.7133837124677491</v>
      </c>
      <c r="Y185" s="437">
        <f>X185*(1+EIA_AEO_OilForecast_2026!Y$16)</f>
        <v>3.7696795175747759</v>
      </c>
      <c r="Z185" s="437">
        <f>Y185*(1+EIA_AEO_OilForecast_2026!Z$16)</f>
        <v>3.8303072166310312</v>
      </c>
      <c r="AA185" s="437">
        <f>Z185*(1+EIA_AEO_OilForecast_2026!AA$16)</f>
        <v>3.8777068202689202</v>
      </c>
      <c r="AB185" s="437">
        <f>AA185*(1+EIA_AEO_OilForecast_2026!AB$16)</f>
        <v>3.9523146967375209</v>
      </c>
    </row>
    <row r="186" spans="1:28">
      <c r="A186" s="437" t="s">
        <v>727</v>
      </c>
      <c r="B186" s="437">
        <v>3.03</v>
      </c>
      <c r="C186" s="437">
        <v>3.03</v>
      </c>
      <c r="D186" s="437">
        <f>C186*(1+EIA_AEO_OilForecast_2026!D$16)</f>
        <v>2.3202247186302851</v>
      </c>
      <c r="E186" s="437">
        <f>D186*(1+EIA_AEO_OilForecast_2026!E$16)</f>
        <v>2.6402392691914129</v>
      </c>
      <c r="F186" s="437">
        <f>E186*(1+EIA_AEO_OilForecast_2026!F$16)</f>
        <v>2.8293022283430544</v>
      </c>
      <c r="G186" s="437">
        <f>F186*(1+EIA_AEO_OilForecast_2026!G$16)</f>
        <v>2.95002545404193</v>
      </c>
      <c r="H186" s="437">
        <f>G186*(1+EIA_AEO_OilForecast_2026!H$16)</f>
        <v>3.0286036922728088</v>
      </c>
      <c r="I186" s="437">
        <f>H186*(1+EIA_AEO_OilForecast_2026!I$16)</f>
        <v>2.9904964256540607</v>
      </c>
      <c r="J186" s="437">
        <f>I186*(1+EIA_AEO_OilForecast_2026!J$16)</f>
        <v>3.0219153029141972</v>
      </c>
      <c r="K186" s="437">
        <f>J186*(1+EIA_AEO_OilForecast_2026!K$16)</f>
        <v>3.0863789824839301</v>
      </c>
      <c r="L186" s="437">
        <f>K186*(1+EIA_AEO_OilForecast_2026!L$16)</f>
        <v>3.1460849278833618</v>
      </c>
      <c r="M186" s="437">
        <f>L186*(1+EIA_AEO_OilForecast_2026!M$16)</f>
        <v>3.1728188583155807</v>
      </c>
      <c r="N186" s="437">
        <f>M186*(1+EIA_AEO_OilForecast_2026!N$16)</f>
        <v>3.2161759294448373</v>
      </c>
      <c r="O186" s="437">
        <f>N186*(1+EIA_AEO_OilForecast_2026!O$16)</f>
        <v>3.2621893897499827</v>
      </c>
      <c r="P186" s="437">
        <f>O186*(1+EIA_AEO_OilForecast_2026!P$16)</f>
        <v>3.3015740393454589</v>
      </c>
      <c r="Q186" s="437">
        <f>P186*(1+EIA_AEO_OilForecast_2026!Q$16)</f>
        <v>3.3228764527133712</v>
      </c>
      <c r="R186" s="437">
        <f>Q186*(1+EIA_AEO_OilForecast_2026!R$16)</f>
        <v>3.3545114130359459</v>
      </c>
      <c r="S186" s="437">
        <f>R186*(1+EIA_AEO_OilForecast_2026!S$16)</f>
        <v>3.3972940455289171</v>
      </c>
      <c r="T186" s="437">
        <f>S186*(1+EIA_AEO_OilForecast_2026!T$16)</f>
        <v>3.4146712444892606</v>
      </c>
      <c r="U186" s="437">
        <f>T186*(1+EIA_AEO_OilForecast_2026!U$16)</f>
        <v>3.4550778469756018</v>
      </c>
      <c r="V186" s="437">
        <f>U186*(1+EIA_AEO_OilForecast_2026!V$16)</f>
        <v>3.4994181751050766</v>
      </c>
      <c r="W186" s="437">
        <f>V186*(1+EIA_AEO_OilForecast_2026!W$16)</f>
        <v>3.5968325217888881</v>
      </c>
      <c r="X186" s="437">
        <f>W186*(1+EIA_AEO_OilForecast_2026!X$16)</f>
        <v>3.6531015093432728</v>
      </c>
      <c r="Y186" s="437">
        <f>X186*(1+EIA_AEO_OilForecast_2026!Y$16)</f>
        <v>3.7084834215102505</v>
      </c>
      <c r="Z186" s="437">
        <f>Y186*(1+EIA_AEO_OilForecast_2026!Z$16)</f>
        <v>3.7681269046727355</v>
      </c>
      <c r="AA186" s="437">
        <f>Z186*(1+EIA_AEO_OilForecast_2026!AA$16)</f>
        <v>3.8147570342255941</v>
      </c>
      <c r="AB186" s="437">
        <f>AA186*(1+EIA_AEO_OilForecast_2026!AB$16)</f>
        <v>3.888153743868406</v>
      </c>
    </row>
    <row r="187" spans="1:28">
      <c r="A187" s="437" t="s">
        <v>728</v>
      </c>
      <c r="B187" s="437">
        <v>4.1399999999999997</v>
      </c>
      <c r="C187" s="437">
        <v>4.1399999999999997</v>
      </c>
      <c r="D187" s="437">
        <f>C187*(1+EIA_AEO_OilForecast_2026!D$16)</f>
        <v>3.170208031395835</v>
      </c>
      <c r="E187" s="437">
        <f>D187*(1+EIA_AEO_OilForecast_2026!E$16)</f>
        <v>3.6074556351328217</v>
      </c>
      <c r="F187" s="437">
        <f>E187*(1+EIA_AEO_OilForecast_2026!F$16)</f>
        <v>3.8657792822905099</v>
      </c>
      <c r="G187" s="437">
        <f>F187*(1+EIA_AEO_OilForecast_2026!G$16)</f>
        <v>4.0307278480968938</v>
      </c>
      <c r="H187" s="437">
        <f>G187*(1+EIA_AEO_OilForecast_2026!H$16)</f>
        <v>4.1380921736004703</v>
      </c>
      <c r="I187" s="437">
        <f>H187*(1+EIA_AEO_OilForecast_2026!I$16)</f>
        <v>4.0860248192104978</v>
      </c>
      <c r="J187" s="437">
        <f>I187*(1+EIA_AEO_OilForecast_2026!J$16)</f>
        <v>4.1289535821995953</v>
      </c>
      <c r="K187" s="437">
        <f>J187*(1+EIA_AEO_OilForecast_2026!K$16)</f>
        <v>4.2170326691364579</v>
      </c>
      <c r="L187" s="437">
        <f>K187*(1+EIA_AEO_OilForecast_2026!L$16)</f>
        <v>4.2986110895832068</v>
      </c>
      <c r="M187" s="437">
        <f>L187*(1+EIA_AEO_OilForecast_2026!M$16)</f>
        <v>4.3351386380945556</v>
      </c>
      <c r="N187" s="437">
        <f>M187*(1+EIA_AEO_OilForecast_2026!N$16)</f>
        <v>4.3943789927068071</v>
      </c>
      <c r="O187" s="437">
        <f>N187*(1+EIA_AEO_OilForecast_2026!O$16)</f>
        <v>4.4572488691633421</v>
      </c>
      <c r="P187" s="437">
        <f>O187*(1+EIA_AEO_OilForecast_2026!P$16)</f>
        <v>4.5110615587096365</v>
      </c>
      <c r="Q187" s="437">
        <f>P187*(1+EIA_AEO_OilForecast_2026!Q$16)</f>
        <v>4.5401678264796557</v>
      </c>
      <c r="R187" s="437">
        <f>Q187*(1+EIA_AEO_OilForecast_2026!R$16)</f>
        <v>4.583391831672877</v>
      </c>
      <c r="S187" s="437">
        <f>R187*(1+EIA_AEO_OilForecast_2026!S$16)</f>
        <v>4.6418473097325803</v>
      </c>
      <c r="T187" s="437">
        <f>S187*(1+EIA_AEO_OilForecast_2026!T$16)</f>
        <v>4.6655904132625547</v>
      </c>
      <c r="U187" s="437">
        <f>T187*(1+EIA_AEO_OilForecast_2026!U$16)</f>
        <v>4.7207994344815161</v>
      </c>
      <c r="V187" s="437">
        <f>U187*(1+EIA_AEO_OilForecast_2026!V$16)</f>
        <v>4.781383249153472</v>
      </c>
      <c r="W187" s="437">
        <f>V187*(1+EIA_AEO_OilForecast_2026!W$16)</f>
        <v>4.9144840396719474</v>
      </c>
      <c r="X187" s="437">
        <f>W187*(1+EIA_AEO_OilForecast_2026!X$16)</f>
        <v>4.9913664187066509</v>
      </c>
      <c r="Y187" s="437">
        <f>X187*(1+EIA_AEO_OilForecast_2026!Y$16)</f>
        <v>5.0670367541427197</v>
      </c>
      <c r="Z187" s="437">
        <f>Y187*(1+EIA_AEO_OilForecast_2026!Z$16)</f>
        <v>5.1485298301469067</v>
      </c>
      <c r="AA187" s="437">
        <f>Z187*(1+EIA_AEO_OilForecast_2026!AA$16)</f>
        <v>5.2122422843874459</v>
      </c>
      <c r="AB187" s="437">
        <f>AA187*(1+EIA_AEO_OilForecast_2026!AB$16)</f>
        <v>5.3125268975627726</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674F1-CB6C-4839-9A27-75857C470039}">
  <sheetPr>
    <tabColor theme="1"/>
  </sheetPr>
  <dimension ref="A1:C7"/>
  <sheetViews>
    <sheetView workbookViewId="0">
      <selection activeCell="C42" sqref="A1:XFD1048576"/>
    </sheetView>
  </sheetViews>
  <sheetFormatPr defaultColWidth="9.140625" defaultRowHeight="15"/>
  <cols>
    <col min="1" max="1" width="31.85546875" style="437" bestFit="1" customWidth="1"/>
    <col min="2" max="2" width="20.85546875" style="437" bestFit="1" customWidth="1"/>
    <col min="3" max="3" width="13.5703125" style="437" bestFit="1" customWidth="1"/>
    <col min="4" max="16384" width="9.140625" style="437"/>
  </cols>
  <sheetData>
    <row r="1" spans="1:3">
      <c r="A1" s="474" t="s">
        <v>414</v>
      </c>
      <c r="B1" s="474" t="s">
        <v>1053</v>
      </c>
      <c r="C1" s="474" t="s">
        <v>1054</v>
      </c>
    </row>
    <row r="2" spans="1:3">
      <c r="A2" s="437" t="s">
        <v>1055</v>
      </c>
      <c r="B2" s="437">
        <v>6.207E-2</v>
      </c>
      <c r="C2" s="479">
        <v>45748</v>
      </c>
    </row>
    <row r="3" spans="1:3">
      <c r="A3" s="437" t="s">
        <v>1056</v>
      </c>
      <c r="B3" s="437">
        <v>8.5879999999999998E-2</v>
      </c>
      <c r="C3" s="479">
        <v>45748</v>
      </c>
    </row>
    <row r="4" spans="1:3">
      <c r="A4" s="477" t="s">
        <v>1057</v>
      </c>
      <c r="B4" s="477">
        <v>8.7040000000000006E-2</v>
      </c>
      <c r="C4" s="480">
        <v>45748</v>
      </c>
    </row>
    <row r="5" spans="1:3">
      <c r="A5" s="474" t="s">
        <v>1058</v>
      </c>
      <c r="B5" s="477">
        <f>AVERAGE(B2:B4)</f>
        <v>7.8329999999999997E-2</v>
      </c>
      <c r="C5" s="477"/>
    </row>
    <row r="6" spans="1:3">
      <c r="A6" s="474" t="s">
        <v>1059</v>
      </c>
      <c r="B6" s="477">
        <v>0.16009000000000001</v>
      </c>
      <c r="C6" s="481">
        <v>45748</v>
      </c>
    </row>
    <row r="7" spans="1:3">
      <c r="A7" s="478" t="s">
        <v>1060</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665CF-7B37-416E-A267-C5D81ADC99BC}">
  <sheetPr>
    <tabColor theme="1"/>
  </sheetPr>
  <dimension ref="A1:U8"/>
  <sheetViews>
    <sheetView zoomScale="90" zoomScaleNormal="90" workbookViewId="0">
      <selection activeCell="C42" sqref="A1:XFD1048576"/>
    </sheetView>
  </sheetViews>
  <sheetFormatPr defaultColWidth="9.140625" defaultRowHeight="15"/>
  <cols>
    <col min="1" max="1" width="9.140625" style="437"/>
    <col min="2" max="8" width="12" style="437" bestFit="1" customWidth="1"/>
    <col min="9" max="16384" width="9.140625" style="437"/>
  </cols>
  <sheetData>
    <row r="1" spans="1:21">
      <c r="A1" s="474" t="s">
        <v>414</v>
      </c>
      <c r="B1" s="474" t="s">
        <v>1061</v>
      </c>
      <c r="C1" s="474" t="s">
        <v>1062</v>
      </c>
      <c r="D1" s="474" t="s">
        <v>1063</v>
      </c>
      <c r="E1" s="474" t="s">
        <v>1064</v>
      </c>
      <c r="F1" s="474" t="s">
        <v>1065</v>
      </c>
      <c r="G1" s="474" t="s">
        <v>1066</v>
      </c>
      <c r="H1" s="482"/>
    </row>
    <row r="2" spans="1:21">
      <c r="A2" s="437" t="s">
        <v>1055</v>
      </c>
      <c r="B2" s="437">
        <v>7.61</v>
      </c>
      <c r="C2" s="437">
        <v>7.69</v>
      </c>
      <c r="D2" s="437">
        <v>7.78</v>
      </c>
      <c r="E2" s="437">
        <v>7.86</v>
      </c>
      <c r="F2" s="437">
        <v>7.95</v>
      </c>
      <c r="G2" s="437">
        <v>8.0399999999999991</v>
      </c>
    </row>
    <row r="3" spans="1:21">
      <c r="A3" s="477" t="s">
        <v>1057</v>
      </c>
      <c r="B3" s="477">
        <v>7.56</v>
      </c>
      <c r="C3" s="477">
        <v>7.62</v>
      </c>
      <c r="D3" s="477">
        <v>7.71</v>
      </c>
      <c r="E3" s="477">
        <v>7.8</v>
      </c>
      <c r="F3" s="477">
        <v>7.89</v>
      </c>
      <c r="G3" s="477">
        <v>7.98</v>
      </c>
    </row>
    <row r="4" spans="1:21">
      <c r="A4" s="482" t="s">
        <v>828</v>
      </c>
      <c r="B4" s="483">
        <f>AVERAGE(B2:B3)</f>
        <v>7.585</v>
      </c>
      <c r="C4" s="483">
        <f t="shared" ref="C4:G4" si="0">AVERAGE(C2:C3)</f>
        <v>7.6550000000000002</v>
      </c>
      <c r="D4" s="483">
        <f t="shared" si="0"/>
        <v>7.7450000000000001</v>
      </c>
      <c r="E4" s="483">
        <f t="shared" si="0"/>
        <v>7.83</v>
      </c>
      <c r="F4" s="483">
        <f>AVERAGE(F2:F3)</f>
        <v>7.92</v>
      </c>
      <c r="G4" s="483">
        <f t="shared" si="0"/>
        <v>8.01</v>
      </c>
      <c r="H4" s="482"/>
    </row>
    <row r="5" spans="1:21">
      <c r="A5" s="586" t="s">
        <v>1067</v>
      </c>
    </row>
    <row r="7" spans="1:21" ht="15.75" thickBot="1"/>
    <row r="8" spans="1:21" ht="15.75" thickBot="1">
      <c r="C8" s="759" t="s">
        <v>1057</v>
      </c>
      <c r="D8" s="760"/>
      <c r="E8" s="760"/>
      <c r="F8" s="760"/>
      <c r="G8" s="760"/>
      <c r="H8" s="760"/>
      <c r="I8" s="761"/>
      <c r="K8" s="759" t="s">
        <v>1055</v>
      </c>
      <c r="L8" s="760"/>
      <c r="M8" s="760"/>
      <c r="N8" s="760"/>
      <c r="O8" s="760"/>
      <c r="P8" s="760"/>
      <c r="Q8" s="760"/>
      <c r="R8" s="760"/>
      <c r="S8" s="760"/>
      <c r="T8" s="760"/>
      <c r="U8" s="761"/>
    </row>
  </sheetData>
  <mergeCells count="2">
    <mergeCell ref="C8:I8"/>
    <mergeCell ref="K8:U8"/>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B5462-5B53-486F-8DE5-2F0365281FE2}">
  <sheetPr>
    <tabColor theme="1"/>
  </sheetPr>
  <dimension ref="A1:B6"/>
  <sheetViews>
    <sheetView workbookViewId="0">
      <selection activeCell="E19" sqref="E19"/>
    </sheetView>
  </sheetViews>
  <sheetFormatPr defaultColWidth="9.140625" defaultRowHeight="15"/>
  <cols>
    <col min="1" max="1" width="12.5703125" style="437" bestFit="1" customWidth="1"/>
    <col min="2" max="2" width="8.85546875" style="437" bestFit="1" customWidth="1"/>
    <col min="3" max="16384" width="9.140625" style="437"/>
  </cols>
  <sheetData>
    <row r="1" spans="1:2">
      <c r="A1" s="474" t="s">
        <v>1068</v>
      </c>
      <c r="B1" s="474" t="s">
        <v>111</v>
      </c>
    </row>
    <row r="2" spans="1:2">
      <c r="A2" s="475">
        <v>8250533.0700000003</v>
      </c>
      <c r="B2" s="437" t="s">
        <v>1069</v>
      </c>
    </row>
    <row r="3" spans="1:2">
      <c r="A3" s="475">
        <v>986068000</v>
      </c>
      <c r="B3" s="437" t="s">
        <v>1070</v>
      </c>
    </row>
    <row r="4" spans="1:2">
      <c r="A4" s="476">
        <f>A2/A3</f>
        <v>8.3671035567526794E-3</v>
      </c>
      <c r="B4" s="477" t="s">
        <v>1071</v>
      </c>
    </row>
    <row r="6" spans="1:2">
      <c r="A6" s="478" t="s">
        <v>1072</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
    <tabColor theme="1"/>
  </sheetPr>
  <dimension ref="A1:BM120"/>
  <sheetViews>
    <sheetView topLeftCell="A48" workbookViewId="0">
      <selection activeCell="C42" sqref="A1:XFD1048576"/>
    </sheetView>
  </sheetViews>
  <sheetFormatPr defaultRowHeight="12.75"/>
  <cols>
    <col min="1" max="1" width="33.28515625" customWidth="1"/>
    <col min="3" max="3" width="30.140625" customWidth="1"/>
  </cols>
  <sheetData>
    <row r="1" spans="1:65" hidden="1">
      <c r="A1" s="125" t="s">
        <v>1073</v>
      </c>
      <c r="B1" s="109"/>
      <c r="C1" s="109"/>
    </row>
    <row r="2" spans="1:65" ht="15" hidden="1">
      <c r="A2" s="417" t="s">
        <v>1074</v>
      </c>
      <c r="B2" s="410"/>
      <c r="C2" s="410"/>
      <c r="D2" s="410"/>
      <c r="G2" s="18"/>
    </row>
    <row r="3" spans="1:65" ht="15" hidden="1">
      <c r="A3" s="417" t="s">
        <v>1075</v>
      </c>
      <c r="B3" s="410"/>
      <c r="C3" s="410"/>
      <c r="D3" s="410"/>
      <c r="G3" s="18"/>
    </row>
    <row r="4" spans="1:65" ht="15" hidden="1">
      <c r="A4" s="4" t="s">
        <v>1076</v>
      </c>
      <c r="B4" s="410"/>
      <c r="C4" s="410"/>
      <c r="D4" s="411" t="s">
        <v>1077</v>
      </c>
    </row>
    <row r="5" spans="1:65" hidden="1">
      <c r="C5" s="65">
        <v>3</v>
      </c>
      <c r="D5" s="65">
        <v>4</v>
      </c>
      <c r="E5" s="65">
        <v>5</v>
      </c>
      <c r="F5" s="65">
        <v>6</v>
      </c>
      <c r="G5" s="65">
        <v>7</v>
      </c>
      <c r="H5" s="65">
        <v>8</v>
      </c>
      <c r="I5" s="65">
        <v>9</v>
      </c>
      <c r="J5" s="65">
        <v>10</v>
      </c>
      <c r="K5" s="65">
        <v>11</v>
      </c>
      <c r="L5" s="65">
        <v>12</v>
      </c>
      <c r="M5" s="65">
        <v>13</v>
      </c>
      <c r="N5" s="65">
        <v>14</v>
      </c>
      <c r="O5" s="65">
        <v>15</v>
      </c>
      <c r="P5" s="65">
        <v>16</v>
      </c>
      <c r="Q5" s="65">
        <v>17</v>
      </c>
      <c r="R5" s="65">
        <v>18</v>
      </c>
      <c r="S5" s="65">
        <v>19</v>
      </c>
      <c r="T5" s="65">
        <v>20</v>
      </c>
      <c r="U5" s="65">
        <v>21</v>
      </c>
      <c r="V5" s="65">
        <v>22</v>
      </c>
      <c r="W5" s="65">
        <v>23</v>
      </c>
      <c r="X5" s="65">
        <v>24</v>
      </c>
      <c r="Y5" s="65">
        <v>25</v>
      </c>
      <c r="Z5" s="65">
        <v>26</v>
      </c>
      <c r="AA5" s="65">
        <v>27</v>
      </c>
      <c r="AB5" s="65">
        <v>28</v>
      </c>
      <c r="AC5" s="65">
        <v>29</v>
      </c>
      <c r="AD5" s="65">
        <v>30</v>
      </c>
      <c r="AE5" s="65">
        <v>31</v>
      </c>
      <c r="AF5" s="65">
        <v>32</v>
      </c>
      <c r="AG5" s="65">
        <v>33</v>
      </c>
      <c r="AH5" s="65">
        <v>34</v>
      </c>
      <c r="AI5" s="65">
        <v>35</v>
      </c>
      <c r="AJ5" s="65">
        <v>36</v>
      </c>
      <c r="AK5" s="65">
        <v>37</v>
      </c>
      <c r="AL5" s="65">
        <v>38</v>
      </c>
      <c r="AM5" s="65">
        <v>39</v>
      </c>
      <c r="AN5" s="65">
        <v>40</v>
      </c>
      <c r="AO5" s="65">
        <v>41</v>
      </c>
      <c r="AP5" s="65">
        <v>42</v>
      </c>
      <c r="AQ5" s="65">
        <v>43</v>
      </c>
      <c r="AR5" s="65">
        <v>44</v>
      </c>
      <c r="AS5" s="65">
        <v>45</v>
      </c>
      <c r="AT5" s="65">
        <v>46</v>
      </c>
      <c r="AU5" s="65">
        <v>47</v>
      </c>
      <c r="AV5" s="65">
        <v>48</v>
      </c>
      <c r="AW5" s="65">
        <v>49</v>
      </c>
      <c r="AX5" s="65">
        <v>50</v>
      </c>
      <c r="AY5" s="65">
        <v>51</v>
      </c>
      <c r="AZ5" s="65">
        <v>52</v>
      </c>
      <c r="BA5" s="65">
        <v>53</v>
      </c>
      <c r="BB5" s="65">
        <v>54</v>
      </c>
      <c r="BC5" s="65">
        <v>55</v>
      </c>
      <c r="BD5" s="65">
        <v>56</v>
      </c>
      <c r="BE5" s="65">
        <v>57</v>
      </c>
      <c r="BF5" s="65">
        <v>58</v>
      </c>
      <c r="BG5" s="65">
        <v>59</v>
      </c>
      <c r="BH5" s="65">
        <v>60</v>
      </c>
      <c r="BI5" s="65">
        <v>61</v>
      </c>
      <c r="BJ5" s="65">
        <v>62</v>
      </c>
      <c r="BK5" s="65">
        <v>63</v>
      </c>
      <c r="BL5" s="65">
        <v>64</v>
      </c>
      <c r="BM5" s="65">
        <v>65</v>
      </c>
    </row>
    <row r="6" spans="1:65" s="64" customFormat="1" hidden="1">
      <c r="A6" s="412" t="s">
        <v>1078</v>
      </c>
      <c r="B6" s="109"/>
      <c r="C6" s="108">
        <v>2023</v>
      </c>
      <c r="D6" s="108">
        <f>C6+1</f>
        <v>2024</v>
      </c>
      <c r="E6" s="108">
        <f t="shared" ref="E6:BM6" si="0">D6+1</f>
        <v>2025</v>
      </c>
      <c r="F6" s="108">
        <f t="shared" si="0"/>
        <v>2026</v>
      </c>
      <c r="G6" s="108">
        <f t="shared" si="0"/>
        <v>2027</v>
      </c>
      <c r="H6" s="108">
        <f t="shared" si="0"/>
        <v>2028</v>
      </c>
      <c r="I6" s="108">
        <f t="shared" si="0"/>
        <v>2029</v>
      </c>
      <c r="J6" s="108">
        <f t="shared" si="0"/>
        <v>2030</v>
      </c>
      <c r="K6" s="108">
        <f t="shared" si="0"/>
        <v>2031</v>
      </c>
      <c r="L6" s="108">
        <f t="shared" si="0"/>
        <v>2032</v>
      </c>
      <c r="M6" s="108">
        <f t="shared" si="0"/>
        <v>2033</v>
      </c>
      <c r="N6" s="108">
        <f t="shared" si="0"/>
        <v>2034</v>
      </c>
      <c r="O6" s="108">
        <f t="shared" si="0"/>
        <v>2035</v>
      </c>
      <c r="P6" s="108">
        <f t="shared" si="0"/>
        <v>2036</v>
      </c>
      <c r="Q6" s="108">
        <f t="shared" si="0"/>
        <v>2037</v>
      </c>
      <c r="R6" s="108">
        <f t="shared" si="0"/>
        <v>2038</v>
      </c>
      <c r="S6" s="108">
        <f t="shared" si="0"/>
        <v>2039</v>
      </c>
      <c r="T6" s="108">
        <f t="shared" si="0"/>
        <v>2040</v>
      </c>
      <c r="U6" s="108">
        <f t="shared" si="0"/>
        <v>2041</v>
      </c>
      <c r="V6" s="108">
        <f t="shared" si="0"/>
        <v>2042</v>
      </c>
      <c r="W6" s="108">
        <f t="shared" si="0"/>
        <v>2043</v>
      </c>
      <c r="X6" s="108">
        <f t="shared" si="0"/>
        <v>2044</v>
      </c>
      <c r="Y6" s="108">
        <f t="shared" si="0"/>
        <v>2045</v>
      </c>
      <c r="Z6" s="108">
        <f t="shared" si="0"/>
        <v>2046</v>
      </c>
      <c r="AA6" s="108">
        <f t="shared" si="0"/>
        <v>2047</v>
      </c>
      <c r="AB6" s="108">
        <f t="shared" si="0"/>
        <v>2048</v>
      </c>
      <c r="AC6" s="108">
        <f t="shared" si="0"/>
        <v>2049</v>
      </c>
      <c r="AD6" s="108">
        <f t="shared" si="0"/>
        <v>2050</v>
      </c>
      <c r="AE6" s="108">
        <f t="shared" si="0"/>
        <v>2051</v>
      </c>
      <c r="AF6" s="108">
        <f t="shared" si="0"/>
        <v>2052</v>
      </c>
      <c r="AG6" s="108">
        <f t="shared" si="0"/>
        <v>2053</v>
      </c>
      <c r="AH6" s="108">
        <f t="shared" si="0"/>
        <v>2054</v>
      </c>
      <c r="AI6" s="108">
        <f t="shared" si="0"/>
        <v>2055</v>
      </c>
      <c r="AJ6" s="108">
        <f t="shared" si="0"/>
        <v>2056</v>
      </c>
      <c r="AK6" s="108">
        <f t="shared" si="0"/>
        <v>2057</v>
      </c>
      <c r="AL6" s="108">
        <f t="shared" si="0"/>
        <v>2058</v>
      </c>
      <c r="AM6" s="108">
        <f t="shared" si="0"/>
        <v>2059</v>
      </c>
      <c r="AN6" s="108">
        <f t="shared" si="0"/>
        <v>2060</v>
      </c>
      <c r="AO6" s="108">
        <f t="shared" si="0"/>
        <v>2061</v>
      </c>
      <c r="AP6" s="108">
        <f t="shared" si="0"/>
        <v>2062</v>
      </c>
      <c r="AQ6" s="108">
        <f t="shared" si="0"/>
        <v>2063</v>
      </c>
      <c r="AR6" s="108">
        <f t="shared" si="0"/>
        <v>2064</v>
      </c>
      <c r="AS6" s="108">
        <f t="shared" si="0"/>
        <v>2065</v>
      </c>
      <c r="AT6" s="108">
        <f t="shared" si="0"/>
        <v>2066</v>
      </c>
      <c r="AU6" s="108">
        <f t="shared" si="0"/>
        <v>2067</v>
      </c>
      <c r="AV6" s="108">
        <f t="shared" si="0"/>
        <v>2068</v>
      </c>
      <c r="AW6" s="108">
        <f t="shared" si="0"/>
        <v>2069</v>
      </c>
      <c r="AX6" s="108">
        <f t="shared" si="0"/>
        <v>2070</v>
      </c>
      <c r="AY6" s="108">
        <f t="shared" si="0"/>
        <v>2071</v>
      </c>
      <c r="AZ6" s="108">
        <f t="shared" si="0"/>
        <v>2072</v>
      </c>
      <c r="BA6" s="108">
        <f t="shared" si="0"/>
        <v>2073</v>
      </c>
      <c r="BB6" s="108">
        <f t="shared" si="0"/>
        <v>2074</v>
      </c>
      <c r="BC6" s="108">
        <f t="shared" si="0"/>
        <v>2075</v>
      </c>
      <c r="BD6" s="108">
        <f t="shared" si="0"/>
        <v>2076</v>
      </c>
      <c r="BE6" s="108">
        <f t="shared" si="0"/>
        <v>2077</v>
      </c>
      <c r="BF6" s="108">
        <f t="shared" si="0"/>
        <v>2078</v>
      </c>
      <c r="BG6" s="108">
        <f t="shared" si="0"/>
        <v>2079</v>
      </c>
      <c r="BH6" s="108">
        <f t="shared" si="0"/>
        <v>2080</v>
      </c>
      <c r="BI6" s="108">
        <f t="shared" si="0"/>
        <v>2081</v>
      </c>
      <c r="BJ6" s="108">
        <f t="shared" si="0"/>
        <v>2082</v>
      </c>
      <c r="BK6" s="108">
        <f t="shared" si="0"/>
        <v>2083</v>
      </c>
      <c r="BL6" s="108">
        <f t="shared" si="0"/>
        <v>2084</v>
      </c>
      <c r="BM6" s="108">
        <f t="shared" si="0"/>
        <v>2085</v>
      </c>
    </row>
    <row r="7" spans="1:65" hidden="1">
      <c r="A7" s="18" t="s">
        <v>1079</v>
      </c>
      <c r="B7" s="18"/>
      <c r="C7" s="19">
        <f>D35</f>
        <v>15.260000000000002</v>
      </c>
      <c r="D7" s="19">
        <f>C7*(1+0.03)</f>
        <v>15.717800000000002</v>
      </c>
      <c r="E7" s="19">
        <f t="shared" ref="E7:BI7" si="1">D7*(1+0.03)</f>
        <v>16.189334000000002</v>
      </c>
      <c r="F7" s="19">
        <f t="shared" si="1"/>
        <v>16.675014020000003</v>
      </c>
      <c r="G7" s="19">
        <f t="shared" si="1"/>
        <v>17.175264440600003</v>
      </c>
      <c r="H7" s="19">
        <f t="shared" si="1"/>
        <v>17.690522373818002</v>
      </c>
      <c r="I7" s="19">
        <f t="shared" si="1"/>
        <v>18.221238045032543</v>
      </c>
      <c r="J7" s="19">
        <f t="shared" si="1"/>
        <v>18.76787518638352</v>
      </c>
      <c r="K7" s="19">
        <f t="shared" si="1"/>
        <v>19.330911441975026</v>
      </c>
      <c r="L7" s="19">
        <f t="shared" si="1"/>
        <v>19.910838785234276</v>
      </c>
      <c r="M7" s="19">
        <f t="shared" si="1"/>
        <v>20.508163948791303</v>
      </c>
      <c r="N7" s="19">
        <f t="shared" si="1"/>
        <v>21.123408867255044</v>
      </c>
      <c r="O7" s="19">
        <f t="shared" si="1"/>
        <v>21.757111133272694</v>
      </c>
      <c r="P7" s="19">
        <f t="shared" si="1"/>
        <v>22.409824467270877</v>
      </c>
      <c r="Q7" s="19">
        <f t="shared" si="1"/>
        <v>23.082119201289004</v>
      </c>
      <c r="R7" s="19">
        <f t="shared" si="1"/>
        <v>23.774582777327673</v>
      </c>
      <c r="S7" s="19">
        <f t="shared" si="1"/>
        <v>24.487820260647503</v>
      </c>
      <c r="T7" s="19">
        <f t="shared" si="1"/>
        <v>25.222454868466929</v>
      </c>
      <c r="U7" s="19">
        <f t="shared" si="1"/>
        <v>25.979128514520937</v>
      </c>
      <c r="V7" s="19">
        <f t="shared" si="1"/>
        <v>26.758502369956567</v>
      </c>
      <c r="W7" s="19">
        <f t="shared" si="1"/>
        <v>27.561257441055265</v>
      </c>
      <c r="X7" s="19">
        <f t="shared" si="1"/>
        <v>28.388095164286923</v>
      </c>
      <c r="Y7" s="19">
        <f t="shared" si="1"/>
        <v>29.239738019215533</v>
      </c>
      <c r="Z7" s="19">
        <f t="shared" si="1"/>
        <v>30.116930159791998</v>
      </c>
      <c r="AA7" s="19">
        <f t="shared" si="1"/>
        <v>31.020438064585758</v>
      </c>
      <c r="AB7" s="19">
        <f t="shared" si="1"/>
        <v>31.951051206523331</v>
      </c>
      <c r="AC7" s="19">
        <f t="shared" si="1"/>
        <v>32.909582742719032</v>
      </c>
      <c r="AD7" s="19">
        <f t="shared" si="1"/>
        <v>33.896870225000605</v>
      </c>
      <c r="AE7" s="19">
        <f t="shared" si="1"/>
        <v>34.913776331750626</v>
      </c>
      <c r="AF7" s="19">
        <f t="shared" si="1"/>
        <v>35.961189621703149</v>
      </c>
      <c r="AG7" s="19">
        <f t="shared" si="1"/>
        <v>37.040025310354245</v>
      </c>
      <c r="AH7" s="19">
        <f t="shared" si="1"/>
        <v>38.151226069664872</v>
      </c>
      <c r="AI7" s="19">
        <f t="shared" si="1"/>
        <v>39.295762851754823</v>
      </c>
      <c r="AJ7" s="19">
        <f t="shared" si="1"/>
        <v>40.474635737307466</v>
      </c>
      <c r="AK7" s="19">
        <f t="shared" si="1"/>
        <v>41.688874809426693</v>
      </c>
      <c r="AL7" s="19">
        <f t="shared" si="1"/>
        <v>42.939541053709497</v>
      </c>
      <c r="AM7" s="19">
        <f t="shared" si="1"/>
        <v>44.227727285320782</v>
      </c>
      <c r="AN7" s="19">
        <f t="shared" si="1"/>
        <v>45.554559103880408</v>
      </c>
      <c r="AO7" s="19">
        <f t="shared" si="1"/>
        <v>46.921195876996819</v>
      </c>
      <c r="AP7" s="19">
        <f t="shared" si="1"/>
        <v>48.328831753306723</v>
      </c>
      <c r="AQ7" s="19">
        <f t="shared" si="1"/>
        <v>49.778696705905929</v>
      </c>
      <c r="AR7" s="19">
        <f t="shared" si="1"/>
        <v>51.272057607083106</v>
      </c>
      <c r="AS7" s="19">
        <f t="shared" si="1"/>
        <v>52.810219335295599</v>
      </c>
      <c r="AT7" s="19">
        <f t="shared" si="1"/>
        <v>54.394525915354471</v>
      </c>
      <c r="AU7" s="19">
        <f t="shared" si="1"/>
        <v>56.026361692815108</v>
      </c>
      <c r="AV7" s="19">
        <f t="shared" si="1"/>
        <v>57.707152543599562</v>
      </c>
      <c r="AW7" s="19">
        <f t="shared" si="1"/>
        <v>59.438367119907554</v>
      </c>
      <c r="AX7" s="19">
        <f t="shared" si="1"/>
        <v>61.22151813350478</v>
      </c>
      <c r="AY7" s="19">
        <f t="shared" si="1"/>
        <v>63.058163677509924</v>
      </c>
      <c r="AZ7" s="19">
        <f t="shared" si="1"/>
        <v>64.949908587835225</v>
      </c>
      <c r="BA7" s="19">
        <f t="shared" si="1"/>
        <v>66.898405845470279</v>
      </c>
      <c r="BB7" s="19">
        <f t="shared" si="1"/>
        <v>68.905358020834385</v>
      </c>
      <c r="BC7" s="19">
        <f t="shared" si="1"/>
        <v>70.972518761459412</v>
      </c>
      <c r="BD7" s="19">
        <f t="shared" si="1"/>
        <v>73.101694324303196</v>
      </c>
      <c r="BE7" s="19">
        <f t="shared" si="1"/>
        <v>75.294745154032299</v>
      </c>
      <c r="BF7" s="19">
        <f t="shared" si="1"/>
        <v>77.553587508653266</v>
      </c>
      <c r="BG7" s="19">
        <f t="shared" si="1"/>
        <v>79.880195133912864</v>
      </c>
      <c r="BH7" s="19">
        <f t="shared" si="1"/>
        <v>82.276600987930252</v>
      </c>
      <c r="BI7" s="19">
        <f t="shared" si="1"/>
        <v>84.744899017568159</v>
      </c>
      <c r="BJ7" s="19">
        <v>30.478730812071163</v>
      </c>
      <c r="BK7" s="19">
        <v>30.478730812071163</v>
      </c>
      <c r="BL7" s="19">
        <v>30.478730812071163</v>
      </c>
      <c r="BM7" s="19">
        <v>30.478730812071163</v>
      </c>
    </row>
    <row r="8" spans="1:65" hidden="1">
      <c r="A8" s="250" t="s">
        <v>10</v>
      </c>
      <c r="B8" s="250"/>
      <c r="C8" s="251">
        <f>D39</f>
        <v>55.59</v>
      </c>
      <c r="D8" s="19">
        <f>C8*(1+0.03)</f>
        <v>57.257700000000007</v>
      </c>
      <c r="E8" s="19">
        <f t="shared" ref="E8:BI8" si="2">D8*(1+0.03)</f>
        <v>58.975431000000007</v>
      </c>
      <c r="F8" s="19">
        <f t="shared" si="2"/>
        <v>60.744693930000011</v>
      </c>
      <c r="G8" s="19">
        <f t="shared" si="2"/>
        <v>62.56703474790001</v>
      </c>
      <c r="H8" s="19">
        <f t="shared" si="2"/>
        <v>64.444045790337015</v>
      </c>
      <c r="I8" s="19">
        <f t="shared" si="2"/>
        <v>66.377367164047129</v>
      </c>
      <c r="J8" s="19">
        <f t="shared" si="2"/>
        <v>68.36868817896854</v>
      </c>
      <c r="K8" s="19">
        <f t="shared" si="2"/>
        <v>70.419748824337603</v>
      </c>
      <c r="L8" s="19">
        <f t="shared" si="2"/>
        <v>72.53234128906773</v>
      </c>
      <c r="M8" s="19">
        <f t="shared" si="2"/>
        <v>74.708311527739767</v>
      </c>
      <c r="N8" s="19">
        <f t="shared" si="2"/>
        <v>76.949560873571969</v>
      </c>
      <c r="O8" s="19">
        <f t="shared" si="2"/>
        <v>79.258047699779127</v>
      </c>
      <c r="P8" s="19">
        <f t="shared" si="2"/>
        <v>81.635789130772508</v>
      </c>
      <c r="Q8" s="19">
        <f t="shared" si="2"/>
        <v>84.084862804695689</v>
      </c>
      <c r="R8" s="19">
        <f t="shared" si="2"/>
        <v>86.607408688836557</v>
      </c>
      <c r="S8" s="19">
        <f t="shared" si="2"/>
        <v>89.205630949501654</v>
      </c>
      <c r="T8" s="19">
        <f t="shared" si="2"/>
        <v>91.881799877986708</v>
      </c>
      <c r="U8" s="19">
        <f t="shared" si="2"/>
        <v>94.63825387432631</v>
      </c>
      <c r="V8" s="19">
        <f t="shared" si="2"/>
        <v>97.477401490556105</v>
      </c>
      <c r="W8" s="19">
        <f t="shared" si="2"/>
        <v>100.40172353527279</v>
      </c>
      <c r="X8" s="19">
        <f t="shared" si="2"/>
        <v>103.41377524133098</v>
      </c>
      <c r="Y8" s="19">
        <f t="shared" si="2"/>
        <v>106.51618849857091</v>
      </c>
      <c r="Z8" s="19">
        <f t="shared" si="2"/>
        <v>109.71167415352804</v>
      </c>
      <c r="AA8" s="19">
        <f t="shared" si="2"/>
        <v>113.00302437813389</v>
      </c>
      <c r="AB8" s="19">
        <f t="shared" si="2"/>
        <v>116.3931151094779</v>
      </c>
      <c r="AC8" s="19">
        <f t="shared" si="2"/>
        <v>119.88490856276225</v>
      </c>
      <c r="AD8" s="19">
        <f t="shared" si="2"/>
        <v>123.48145581964512</v>
      </c>
      <c r="AE8" s="19">
        <f t="shared" si="2"/>
        <v>127.18589949423448</v>
      </c>
      <c r="AF8" s="19">
        <f t="shared" si="2"/>
        <v>131.00147647906152</v>
      </c>
      <c r="AG8" s="19">
        <f t="shared" si="2"/>
        <v>134.93152077343336</v>
      </c>
      <c r="AH8" s="19">
        <f t="shared" si="2"/>
        <v>138.97946639663635</v>
      </c>
      <c r="AI8" s="19">
        <f t="shared" si="2"/>
        <v>143.14885038853544</v>
      </c>
      <c r="AJ8" s="19">
        <f t="shared" si="2"/>
        <v>147.44331590019149</v>
      </c>
      <c r="AK8" s="19">
        <f t="shared" si="2"/>
        <v>151.86661537719723</v>
      </c>
      <c r="AL8" s="19">
        <f t="shared" si="2"/>
        <v>156.42261383851314</v>
      </c>
      <c r="AM8" s="19">
        <f t="shared" si="2"/>
        <v>161.11529225366854</v>
      </c>
      <c r="AN8" s="19">
        <f t="shared" si="2"/>
        <v>165.94875102127861</v>
      </c>
      <c r="AO8" s="19">
        <f t="shared" si="2"/>
        <v>170.92721355191696</v>
      </c>
      <c r="AP8" s="19">
        <f t="shared" si="2"/>
        <v>176.05502995847448</v>
      </c>
      <c r="AQ8" s="19">
        <f t="shared" si="2"/>
        <v>181.33668085722871</v>
      </c>
      <c r="AR8" s="19">
        <f t="shared" si="2"/>
        <v>186.77678128294559</v>
      </c>
      <c r="AS8" s="19">
        <f t="shared" si="2"/>
        <v>192.38008472143397</v>
      </c>
      <c r="AT8" s="19">
        <f t="shared" si="2"/>
        <v>198.151487263077</v>
      </c>
      <c r="AU8" s="19">
        <f t="shared" si="2"/>
        <v>204.09603188096932</v>
      </c>
      <c r="AV8" s="19">
        <f t="shared" si="2"/>
        <v>210.21891283739839</v>
      </c>
      <c r="AW8" s="19">
        <f t="shared" si="2"/>
        <v>216.52548022252034</v>
      </c>
      <c r="AX8" s="19">
        <f t="shared" si="2"/>
        <v>223.02124462919596</v>
      </c>
      <c r="AY8" s="19">
        <f t="shared" si="2"/>
        <v>229.71188196807185</v>
      </c>
      <c r="AZ8" s="19">
        <f t="shared" si="2"/>
        <v>236.60323842711401</v>
      </c>
      <c r="BA8" s="19">
        <f t="shared" si="2"/>
        <v>243.70133557992744</v>
      </c>
      <c r="BB8" s="19">
        <f t="shared" si="2"/>
        <v>251.01237564732529</v>
      </c>
      <c r="BC8" s="19">
        <f t="shared" si="2"/>
        <v>258.54274691674505</v>
      </c>
      <c r="BD8" s="19">
        <f t="shared" si="2"/>
        <v>266.29902932424739</v>
      </c>
      <c r="BE8" s="19">
        <f t="shared" si="2"/>
        <v>274.28800020397483</v>
      </c>
      <c r="BF8" s="19">
        <f t="shared" si="2"/>
        <v>282.51664021009407</v>
      </c>
      <c r="BG8" s="19">
        <f t="shared" si="2"/>
        <v>290.99213941639692</v>
      </c>
      <c r="BH8" s="19">
        <f t="shared" si="2"/>
        <v>299.72190359888884</v>
      </c>
      <c r="BI8" s="19">
        <f t="shared" si="2"/>
        <v>308.7135607068555</v>
      </c>
      <c r="BJ8" s="251">
        <v>111.02966224397349</v>
      </c>
      <c r="BK8" s="251">
        <v>111.02966224397349</v>
      </c>
      <c r="BL8" s="251">
        <v>111.02966224397349</v>
      </c>
      <c r="BM8" s="251">
        <v>111.02966224397349</v>
      </c>
    </row>
    <row r="9" spans="1:65" s="18" customFormat="1" hidden="1">
      <c r="A9" t="s">
        <v>1080</v>
      </c>
      <c r="B9"/>
      <c r="C9" s="20">
        <f>D44</f>
        <v>82.84</v>
      </c>
      <c r="D9" s="19">
        <f>C9*(1+0.03)</f>
        <v>85.325200000000009</v>
      </c>
      <c r="E9" s="19">
        <f t="shared" ref="E9:BI9" si="3">D9*(1+0.03)</f>
        <v>87.884956000000017</v>
      </c>
      <c r="F9" s="19">
        <f t="shared" si="3"/>
        <v>90.521504680000021</v>
      </c>
      <c r="G9" s="19">
        <f t="shared" si="3"/>
        <v>93.23714982040002</v>
      </c>
      <c r="H9" s="19">
        <f t="shared" si="3"/>
        <v>96.034264315012024</v>
      </c>
      <c r="I9" s="19">
        <f t="shared" si="3"/>
        <v>98.915292244462393</v>
      </c>
      <c r="J9" s="19">
        <f t="shared" si="3"/>
        <v>101.88275101179627</v>
      </c>
      <c r="K9" s="19">
        <f t="shared" si="3"/>
        <v>104.93923354215016</v>
      </c>
      <c r="L9" s="19">
        <f t="shared" si="3"/>
        <v>108.08741054841467</v>
      </c>
      <c r="M9" s="19">
        <f t="shared" si="3"/>
        <v>111.33003286486711</v>
      </c>
      <c r="N9" s="19">
        <f t="shared" si="3"/>
        <v>114.66993385081312</v>
      </c>
      <c r="O9" s="19">
        <f t="shared" si="3"/>
        <v>118.11003186633752</v>
      </c>
      <c r="P9" s="19">
        <f t="shared" si="3"/>
        <v>121.65333282232766</v>
      </c>
      <c r="Q9" s="19">
        <f t="shared" si="3"/>
        <v>125.30293280699749</v>
      </c>
      <c r="R9" s="19">
        <f t="shared" si="3"/>
        <v>129.06202079120743</v>
      </c>
      <c r="S9" s="19">
        <f t="shared" si="3"/>
        <v>132.93388141494367</v>
      </c>
      <c r="T9" s="19">
        <f t="shared" si="3"/>
        <v>136.921897857392</v>
      </c>
      <c r="U9" s="19">
        <f t="shared" si="3"/>
        <v>141.02955479311376</v>
      </c>
      <c r="V9" s="19">
        <f t="shared" si="3"/>
        <v>145.26044143690717</v>
      </c>
      <c r="W9" s="19">
        <f t="shared" si="3"/>
        <v>149.61825468001439</v>
      </c>
      <c r="X9" s="19">
        <f t="shared" si="3"/>
        <v>154.10680232041483</v>
      </c>
      <c r="Y9" s="19">
        <f t="shared" si="3"/>
        <v>158.73000639002728</v>
      </c>
      <c r="Z9" s="19">
        <f t="shared" si="3"/>
        <v>163.4919065817281</v>
      </c>
      <c r="AA9" s="19">
        <f t="shared" si="3"/>
        <v>168.39666377917996</v>
      </c>
      <c r="AB9" s="19">
        <f t="shared" si="3"/>
        <v>173.44856369255535</v>
      </c>
      <c r="AC9" s="19">
        <f t="shared" si="3"/>
        <v>178.65202060333201</v>
      </c>
      <c r="AD9" s="19">
        <f t="shared" si="3"/>
        <v>184.01158122143198</v>
      </c>
      <c r="AE9" s="19">
        <f t="shared" si="3"/>
        <v>189.53192865807495</v>
      </c>
      <c r="AF9" s="19">
        <f t="shared" si="3"/>
        <v>195.21788651781719</v>
      </c>
      <c r="AG9" s="19">
        <f t="shared" si="3"/>
        <v>201.07442311335171</v>
      </c>
      <c r="AH9" s="19">
        <f t="shared" si="3"/>
        <v>207.10665580675226</v>
      </c>
      <c r="AI9" s="19">
        <f t="shared" si="3"/>
        <v>213.31985548095483</v>
      </c>
      <c r="AJ9" s="19">
        <f t="shared" si="3"/>
        <v>219.71945114538349</v>
      </c>
      <c r="AK9" s="19">
        <f t="shared" si="3"/>
        <v>226.31103467974501</v>
      </c>
      <c r="AL9" s="19">
        <f t="shared" si="3"/>
        <v>233.10036572013738</v>
      </c>
      <c r="AM9" s="19">
        <f t="shared" si="3"/>
        <v>240.0933766917415</v>
      </c>
      <c r="AN9" s="19">
        <f t="shared" si="3"/>
        <v>247.29617799249374</v>
      </c>
      <c r="AO9" s="19">
        <f t="shared" si="3"/>
        <v>254.71506333226856</v>
      </c>
      <c r="AP9" s="19">
        <f t="shared" si="3"/>
        <v>262.35651523223663</v>
      </c>
      <c r="AQ9" s="19">
        <f t="shared" si="3"/>
        <v>270.22721068920373</v>
      </c>
      <c r="AR9" s="19">
        <f t="shared" si="3"/>
        <v>278.33402700987983</v>
      </c>
      <c r="AS9" s="19">
        <f t="shared" si="3"/>
        <v>286.68404782017626</v>
      </c>
      <c r="AT9" s="19">
        <f t="shared" si="3"/>
        <v>295.28456925478156</v>
      </c>
      <c r="AU9" s="19">
        <f t="shared" si="3"/>
        <v>304.14310633242502</v>
      </c>
      <c r="AV9" s="19">
        <f t="shared" si="3"/>
        <v>313.2673995223978</v>
      </c>
      <c r="AW9" s="19">
        <f t="shared" si="3"/>
        <v>322.66542150806976</v>
      </c>
      <c r="AX9" s="19">
        <f t="shared" si="3"/>
        <v>332.34538415331184</v>
      </c>
      <c r="AY9" s="19">
        <f t="shared" si="3"/>
        <v>342.3157456779112</v>
      </c>
      <c r="AZ9" s="19">
        <f t="shared" si="3"/>
        <v>352.58521804824852</v>
      </c>
      <c r="BA9" s="19">
        <f t="shared" si="3"/>
        <v>363.16277458969597</v>
      </c>
      <c r="BB9" s="19">
        <f t="shared" si="3"/>
        <v>374.05765782738683</v>
      </c>
      <c r="BC9" s="19">
        <f t="shared" si="3"/>
        <v>385.27938756220846</v>
      </c>
      <c r="BD9" s="19">
        <f t="shared" si="3"/>
        <v>396.83776918907472</v>
      </c>
      <c r="BE9" s="19">
        <f t="shared" si="3"/>
        <v>408.74290226474699</v>
      </c>
      <c r="BF9" s="19">
        <f t="shared" si="3"/>
        <v>421.00518933268938</v>
      </c>
      <c r="BG9" s="19">
        <f t="shared" si="3"/>
        <v>433.63534501267009</v>
      </c>
      <c r="BH9" s="19">
        <f t="shared" si="3"/>
        <v>446.64440536305023</v>
      </c>
      <c r="BI9" s="19">
        <f t="shared" si="3"/>
        <v>460.04373752394173</v>
      </c>
      <c r="BJ9" s="20">
        <v>165.45596726552913</v>
      </c>
      <c r="BK9" s="20">
        <v>165.45596726552913</v>
      </c>
      <c r="BL9" s="20">
        <v>165.45596726552913</v>
      </c>
      <c r="BM9" s="20">
        <v>165.45596726552913</v>
      </c>
    </row>
    <row r="10" spans="1:65" hidden="1">
      <c r="A10" s="311"/>
    </row>
    <row r="11" spans="1:65" hidden="1">
      <c r="A11" s="5" t="s">
        <v>1081</v>
      </c>
      <c r="B11" s="5">
        <f>D56</f>
        <v>1.0189999999999999E-2</v>
      </c>
    </row>
    <row r="12" spans="1:65" hidden="1"/>
    <row r="13" spans="1:65" hidden="1">
      <c r="A13" s="412" t="s">
        <v>1078</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row>
    <row r="14" spans="1:65" hidden="1">
      <c r="A14" t="s">
        <v>1079</v>
      </c>
      <c r="C14" s="10">
        <f>C5</f>
        <v>3</v>
      </c>
      <c r="D14" s="10">
        <v>0.15218418666177302</v>
      </c>
      <c r="E14" s="10">
        <v>0.15674971226162623</v>
      </c>
      <c r="F14" s="10">
        <v>0.16145220362947502</v>
      </c>
      <c r="G14" s="10">
        <v>0.16629576973835927</v>
      </c>
      <c r="H14" s="10">
        <v>0.17128464283051004</v>
      </c>
      <c r="I14" s="10">
        <v>0.17642318211542538</v>
      </c>
      <c r="J14" s="10">
        <v>0.18171587757888816</v>
      </c>
      <c r="K14" s="10">
        <v>0.1871673539062548</v>
      </c>
      <c r="L14" s="10">
        <v>0.19278237452344243</v>
      </c>
      <c r="M14" s="10">
        <v>0.19856584575914574</v>
      </c>
      <c r="N14" s="10">
        <v>0.20452282113192011</v>
      </c>
      <c r="O14" s="10">
        <v>0.21065850576587772</v>
      </c>
      <c r="P14" s="10">
        <v>0.21697826093885406</v>
      </c>
      <c r="Q14" s="10">
        <v>0.2234876087670197</v>
      </c>
      <c r="R14" s="10">
        <v>0.23019223703003031</v>
      </c>
      <c r="S14" s="10">
        <v>0.23709800414093121</v>
      </c>
      <c r="T14" s="10">
        <v>0.24421094426515916</v>
      </c>
      <c r="U14" s="10">
        <v>0.25153727259311393</v>
      </c>
      <c r="V14" s="10">
        <v>0.25908339077090736</v>
      </c>
      <c r="W14" s="10">
        <v>0.26685589249403457</v>
      </c>
      <c r="X14" s="10">
        <v>0.27486156926885563</v>
      </c>
      <c r="Y14" s="10">
        <v>0.28310741634692133</v>
      </c>
      <c r="Z14" s="10">
        <v>0.29160063883732901</v>
      </c>
      <c r="AA14" s="10">
        <v>0.30034865800244887</v>
      </c>
      <c r="AB14" s="10">
        <v>0.30935911774252234</v>
      </c>
      <c r="AC14" s="10">
        <v>0.30935911774252234</v>
      </c>
      <c r="AD14" s="10">
        <v>0.30935911774252234</v>
      </c>
      <c r="AE14" s="10">
        <v>0.30935911774252234</v>
      </c>
      <c r="AF14" s="10">
        <v>0.30935911774252234</v>
      </c>
      <c r="AG14" s="10">
        <v>0.30935911774252234</v>
      </c>
      <c r="AH14" s="10">
        <v>0.30935911774252234</v>
      </c>
      <c r="AI14" s="10">
        <v>0.30935911774252234</v>
      </c>
      <c r="AJ14" s="10">
        <v>0.30935911774252234</v>
      </c>
      <c r="AK14" s="10">
        <v>0.30935911774252234</v>
      </c>
      <c r="AL14" s="10">
        <v>0.30935911774252234</v>
      </c>
      <c r="AM14" s="10">
        <v>0.30935911774252234</v>
      </c>
      <c r="AN14" s="10">
        <v>0.30935911774252234</v>
      </c>
      <c r="AO14" s="10">
        <v>0.30935911774252234</v>
      </c>
      <c r="AP14" s="10">
        <v>0.30935911774252234</v>
      </c>
      <c r="AQ14" s="10">
        <v>0.30935911774252234</v>
      </c>
      <c r="AR14" s="10">
        <v>0.30935911774252234</v>
      </c>
      <c r="AS14" s="10">
        <v>0.30935911774252234</v>
      </c>
      <c r="AT14" s="10">
        <v>0.30935911774252234</v>
      </c>
      <c r="AU14" s="10">
        <v>0.30935911774252234</v>
      </c>
      <c r="AV14" s="10">
        <v>0.30935911774252234</v>
      </c>
      <c r="AW14" s="10">
        <v>0.30935911774252234</v>
      </c>
      <c r="AX14" s="10">
        <v>0.30935911774252234</v>
      </c>
      <c r="AY14" s="10">
        <v>0.30935911774252234</v>
      </c>
      <c r="AZ14" s="10">
        <v>0.30935911774252234</v>
      </c>
      <c r="BA14" s="10">
        <v>0.30935911774252234</v>
      </c>
      <c r="BB14" s="10">
        <v>0.30935911774252234</v>
      </c>
      <c r="BC14" s="10">
        <v>0.30935911774252234</v>
      </c>
      <c r="BD14" s="10">
        <v>0.30935911774252234</v>
      </c>
      <c r="BE14" s="10">
        <v>0.30935911774252234</v>
      </c>
      <c r="BF14" s="10">
        <v>0.30935911774252234</v>
      </c>
      <c r="BG14" s="10">
        <v>0.30935911774252234</v>
      </c>
      <c r="BH14" s="10">
        <v>0.30935911774252234</v>
      </c>
      <c r="BI14" s="10">
        <v>0.30935911774252234</v>
      </c>
      <c r="BJ14" s="10">
        <v>0.30935911774252234</v>
      </c>
      <c r="BK14" s="10">
        <v>0.30935911774252234</v>
      </c>
      <c r="BL14" s="10">
        <v>0.30935911774252234</v>
      </c>
      <c r="BM14" s="10">
        <v>0.30935911774252234</v>
      </c>
    </row>
    <row r="15" spans="1:65" hidden="1">
      <c r="A15" s="250" t="s">
        <v>10</v>
      </c>
      <c r="B15" s="250"/>
      <c r="C15" s="252">
        <v>0.51765000000000005</v>
      </c>
      <c r="D15" s="252">
        <v>0.55438525141074468</v>
      </c>
      <c r="E15" s="252">
        <v>0.57101680895306695</v>
      </c>
      <c r="F15" s="252">
        <v>0.58814731322165903</v>
      </c>
      <c r="G15" s="252">
        <v>0.60579173261830888</v>
      </c>
      <c r="H15" s="252">
        <v>0.62396548459685808</v>
      </c>
      <c r="I15" s="252">
        <v>0.64268444913476386</v>
      </c>
      <c r="J15" s="252">
        <v>0.66196498260880687</v>
      </c>
      <c r="K15" s="252">
        <v>0.68182393208707104</v>
      </c>
      <c r="L15" s="252">
        <v>0.70227865004968315</v>
      </c>
      <c r="M15" s="252">
        <v>0.7233470095511737</v>
      </c>
      <c r="N15" s="252">
        <v>0.74504741983770884</v>
      </c>
      <c r="O15" s="252">
        <v>0.76739884243284018</v>
      </c>
      <c r="P15" s="252">
        <v>0.79042080770582546</v>
      </c>
      <c r="Q15" s="252">
        <v>0.81413343193700027</v>
      </c>
      <c r="R15" s="252">
        <v>0.83855743489511025</v>
      </c>
      <c r="S15" s="252">
        <v>0.86371415794196349</v>
      </c>
      <c r="T15" s="252">
        <v>0.88962558268022252</v>
      </c>
      <c r="U15" s="252">
        <v>0.91631435016062923</v>
      </c>
      <c r="V15" s="252">
        <v>0.94380378066544812</v>
      </c>
      <c r="W15" s="252">
        <v>0.9721178940854116</v>
      </c>
      <c r="X15" s="252">
        <v>1.0012814309079738</v>
      </c>
      <c r="Y15" s="252">
        <v>1.0313198738352132</v>
      </c>
      <c r="Z15" s="252">
        <v>1.0622594700502697</v>
      </c>
      <c r="AA15" s="252">
        <v>1.0941272541517777</v>
      </c>
      <c r="AB15" s="252">
        <v>1.1269510717763311</v>
      </c>
      <c r="AC15" s="252">
        <v>1.1269510717763311</v>
      </c>
      <c r="AD15" s="252">
        <v>1.1269510717763311</v>
      </c>
      <c r="AE15" s="252">
        <v>1.1269510717763311</v>
      </c>
      <c r="AF15" s="252">
        <v>1.1269510717763311</v>
      </c>
      <c r="AG15" s="252">
        <v>1.1269510717763311</v>
      </c>
      <c r="AH15" s="252">
        <v>1.1269510717763311</v>
      </c>
      <c r="AI15" s="252">
        <v>1.1269510717763311</v>
      </c>
      <c r="AJ15" s="252">
        <v>1.1269510717763311</v>
      </c>
      <c r="AK15" s="252">
        <v>1.1269510717763311</v>
      </c>
      <c r="AL15" s="252">
        <v>1.1269510717763311</v>
      </c>
      <c r="AM15" s="252">
        <v>1.1269510717763311</v>
      </c>
      <c r="AN15" s="252">
        <v>1.1269510717763311</v>
      </c>
      <c r="AO15" s="252">
        <v>1.1269510717763311</v>
      </c>
      <c r="AP15" s="252">
        <v>1.1269510717763311</v>
      </c>
      <c r="AQ15" s="252">
        <v>1.1269510717763311</v>
      </c>
      <c r="AR15" s="252">
        <v>1.1269510717763311</v>
      </c>
      <c r="AS15" s="252">
        <v>1.1269510717763311</v>
      </c>
      <c r="AT15" s="252">
        <v>1.1269510717763311</v>
      </c>
      <c r="AU15" s="252">
        <v>1.1269510717763311</v>
      </c>
      <c r="AV15" s="252">
        <v>1.1269510717763311</v>
      </c>
      <c r="AW15" s="252">
        <v>1.1269510717763311</v>
      </c>
      <c r="AX15" s="252">
        <v>1.1269510717763311</v>
      </c>
      <c r="AY15" s="252">
        <v>1.1269510717763311</v>
      </c>
      <c r="AZ15" s="252">
        <v>1.1269510717763311</v>
      </c>
      <c r="BA15" s="252">
        <v>1.1269510717763311</v>
      </c>
      <c r="BB15" s="252">
        <v>1.1269510717763311</v>
      </c>
      <c r="BC15" s="252">
        <v>1.1269510717763311</v>
      </c>
      <c r="BD15" s="252">
        <v>1.1269510717763311</v>
      </c>
      <c r="BE15" s="252">
        <v>1.1269510717763311</v>
      </c>
      <c r="BF15" s="252">
        <v>1.1269510717763311</v>
      </c>
      <c r="BG15" s="252">
        <v>1.1269510717763311</v>
      </c>
      <c r="BH15" s="252">
        <v>1.1269510717763311</v>
      </c>
      <c r="BI15" s="252">
        <v>1.1269510717763311</v>
      </c>
      <c r="BJ15" s="252">
        <v>1.1269510717763311</v>
      </c>
      <c r="BK15" s="252">
        <v>1.1269510717763311</v>
      </c>
      <c r="BL15" s="252">
        <v>1.1269510717763311</v>
      </c>
      <c r="BM15" s="252">
        <v>1.1269510717763311</v>
      </c>
    </row>
    <row r="16" spans="1:65" hidden="1">
      <c r="A16" t="s">
        <v>1080</v>
      </c>
      <c r="C16" s="10">
        <v>0.77140000000000009</v>
      </c>
      <c r="D16" s="10">
        <v>0.82614272759248208</v>
      </c>
      <c r="E16" s="10">
        <v>0.85092700942025656</v>
      </c>
      <c r="F16" s="10">
        <v>0.87645481970286432</v>
      </c>
      <c r="G16" s="10">
        <v>0.90274846429395028</v>
      </c>
      <c r="H16" s="10">
        <v>0.92983091822276875</v>
      </c>
      <c r="I16" s="10">
        <v>0.95772584576945186</v>
      </c>
      <c r="J16" s="10">
        <v>0.98645762114253543</v>
      </c>
      <c r="K16" s="10">
        <v>1.0160513497768116</v>
      </c>
      <c r="L16" s="10">
        <v>1.0465328902701159</v>
      </c>
      <c r="M16" s="10">
        <v>1.0779288769782194</v>
      </c>
      <c r="N16" s="10">
        <v>1.1102667432875659</v>
      </c>
      <c r="O16" s="10">
        <v>1.1435747455861929</v>
      </c>
      <c r="P16" s="10">
        <v>1.1778819879537787</v>
      </c>
      <c r="Q16" s="10">
        <v>1.2132184475923922</v>
      </c>
      <c r="R16" s="10">
        <v>1.2496150010201639</v>
      </c>
      <c r="S16" s="10">
        <v>1.2871034510507688</v>
      </c>
      <c r="T16" s="10">
        <v>1.325716554582292</v>
      </c>
      <c r="U16" s="10">
        <v>1.3654880512197609</v>
      </c>
      <c r="V16" s="10">
        <v>1.4064526927563537</v>
      </c>
      <c r="W16" s="10">
        <v>1.4486462735390444</v>
      </c>
      <c r="X16" s="10">
        <v>1.4921056617452158</v>
      </c>
      <c r="Y16" s="10">
        <v>1.5368688315975725</v>
      </c>
      <c r="Z16" s="10">
        <v>1.5829748965454997</v>
      </c>
      <c r="AA16" s="10">
        <v>1.6304641434418647</v>
      </c>
      <c r="AB16" s="10">
        <v>1.6793780677451209</v>
      </c>
      <c r="AC16" s="10">
        <v>1.6793780677451209</v>
      </c>
      <c r="AD16" s="10">
        <v>1.6793780677451209</v>
      </c>
      <c r="AE16" s="10">
        <v>1.6793780677451209</v>
      </c>
      <c r="AF16" s="10">
        <v>1.6793780677451209</v>
      </c>
      <c r="AG16" s="10">
        <v>1.6793780677451209</v>
      </c>
      <c r="AH16" s="10">
        <v>1.6793780677451209</v>
      </c>
      <c r="AI16" s="10">
        <v>1.6793780677451209</v>
      </c>
      <c r="AJ16" s="10">
        <v>1.6793780677451209</v>
      </c>
      <c r="AK16" s="10">
        <v>1.6793780677451209</v>
      </c>
      <c r="AL16" s="10">
        <v>1.6793780677451209</v>
      </c>
      <c r="AM16" s="10">
        <v>1.6793780677451209</v>
      </c>
      <c r="AN16" s="10">
        <v>1.6793780677451209</v>
      </c>
      <c r="AO16" s="10">
        <v>1.6793780677451209</v>
      </c>
      <c r="AP16" s="10">
        <v>1.6793780677451209</v>
      </c>
      <c r="AQ16" s="10">
        <v>1.6793780677451209</v>
      </c>
      <c r="AR16" s="10">
        <v>1.6793780677451209</v>
      </c>
      <c r="AS16" s="10">
        <v>1.6793780677451209</v>
      </c>
      <c r="AT16" s="10">
        <v>1.6793780677451209</v>
      </c>
      <c r="AU16" s="10">
        <v>1.6793780677451209</v>
      </c>
      <c r="AV16" s="10">
        <v>1.6793780677451209</v>
      </c>
      <c r="AW16" s="10">
        <v>1.6793780677451209</v>
      </c>
      <c r="AX16" s="10">
        <v>1.6793780677451209</v>
      </c>
      <c r="AY16" s="10">
        <v>1.6793780677451209</v>
      </c>
      <c r="AZ16" s="10">
        <v>1.6793780677451209</v>
      </c>
      <c r="BA16" s="10">
        <v>1.6793780677451209</v>
      </c>
      <c r="BB16" s="10">
        <v>1.6793780677451209</v>
      </c>
      <c r="BC16" s="10">
        <v>1.6793780677451209</v>
      </c>
      <c r="BD16" s="10">
        <v>1.6793780677451209</v>
      </c>
      <c r="BE16" s="10">
        <v>1.6793780677451209</v>
      </c>
      <c r="BF16" s="10">
        <v>1.6793780677451209</v>
      </c>
      <c r="BG16" s="10">
        <v>1.6793780677451209</v>
      </c>
      <c r="BH16" s="10">
        <v>1.6793780677451209</v>
      </c>
      <c r="BI16" s="10">
        <v>1.6793780677451209</v>
      </c>
      <c r="BJ16" s="10">
        <v>1.6793780677451209</v>
      </c>
      <c r="BK16" s="10">
        <v>1.6793780677451209</v>
      </c>
      <c r="BL16" s="10">
        <v>1.6793780677451209</v>
      </c>
      <c r="BM16" s="10">
        <v>1.6793780677451209</v>
      </c>
    </row>
    <row r="17" spans="1:65" hidden="1"/>
    <row r="18" spans="1:65" hidden="1">
      <c r="A18" s="5" t="s">
        <v>1082</v>
      </c>
      <c r="B18" s="5">
        <f>D57</f>
        <v>5.2909999999999999E-2</v>
      </c>
    </row>
    <row r="19" spans="1:65" hidden="1"/>
    <row r="20" spans="1:65" hidden="1">
      <c r="A20" s="412" t="s">
        <v>1078</v>
      </c>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09"/>
      <c r="AL20" s="109"/>
      <c r="AM20" s="109"/>
      <c r="AN20" s="109"/>
      <c r="AO20" s="109"/>
      <c r="AP20" s="109"/>
      <c r="AQ20" s="109"/>
      <c r="AR20" s="109"/>
      <c r="AS20" s="109"/>
      <c r="AT20" s="109"/>
      <c r="AU20" s="109"/>
      <c r="AV20" s="109"/>
      <c r="AW20" s="109"/>
      <c r="AX20" s="109"/>
      <c r="AY20" s="109"/>
      <c r="AZ20" s="109"/>
      <c r="BA20" s="109"/>
      <c r="BB20" s="109"/>
      <c r="BC20" s="109"/>
      <c r="BD20" s="109"/>
      <c r="BE20" s="109"/>
      <c r="BF20" s="109"/>
      <c r="BG20" s="109"/>
      <c r="BH20" s="109"/>
      <c r="BI20" s="109"/>
      <c r="BJ20" s="109"/>
      <c r="BK20" s="109"/>
      <c r="BL20" s="109"/>
      <c r="BM20" s="109"/>
    </row>
    <row r="21" spans="1:65" hidden="1">
      <c r="A21" t="s">
        <v>1079</v>
      </c>
      <c r="C21" s="10">
        <v>0.74284000000000006</v>
      </c>
      <c r="D21" s="10">
        <v>0.79555595510085486</v>
      </c>
      <c r="E21" s="10">
        <v>0.81942263375388047</v>
      </c>
      <c r="F21" s="10">
        <v>0.84400531276649693</v>
      </c>
      <c r="G21" s="10">
        <v>0.86932547214949196</v>
      </c>
      <c r="H21" s="10">
        <v>0.89540523631397662</v>
      </c>
      <c r="I21" s="10">
        <v>0.92226739340339603</v>
      </c>
      <c r="J21" s="10">
        <v>0.94993541520549796</v>
      </c>
      <c r="K21" s="10">
        <v>0.978433477661663</v>
      </c>
      <c r="L21" s="10">
        <v>1.0077864819915128</v>
      </c>
      <c r="M21" s="10">
        <v>1.0380200764512584</v>
      </c>
      <c r="N21" s="10">
        <v>1.069160678744796</v>
      </c>
      <c r="O21" s="10">
        <v>1.10123549910714</v>
      </c>
      <c r="P21" s="10">
        <v>1.1342725640803544</v>
      </c>
      <c r="Q21" s="10">
        <v>1.168300741002765</v>
      </c>
      <c r="R21" s="10">
        <v>1.203349763232848</v>
      </c>
      <c r="S21" s="10">
        <v>1.2394502561298335</v>
      </c>
      <c r="T21" s="10">
        <v>1.2766337638137286</v>
      </c>
      <c r="U21" s="10">
        <v>1.3149327767281405</v>
      </c>
      <c r="V21" s="10">
        <v>1.3543807600299846</v>
      </c>
      <c r="W21" s="10">
        <v>1.3950121828308841</v>
      </c>
      <c r="X21" s="10">
        <v>1.4368625483158108</v>
      </c>
      <c r="Y21" s="10">
        <v>1.4799684247652851</v>
      </c>
      <c r="Z21" s="10">
        <v>1.5243674775082439</v>
      </c>
      <c r="AA21" s="10">
        <v>1.5700985018334912</v>
      </c>
      <c r="AB21" s="10">
        <v>1.617201456888496</v>
      </c>
      <c r="AC21" s="10">
        <v>1.617201456888496</v>
      </c>
      <c r="AD21" s="10">
        <v>1.617201456888496</v>
      </c>
      <c r="AE21" s="10">
        <v>1.617201456888496</v>
      </c>
      <c r="AF21" s="10">
        <v>1.617201456888496</v>
      </c>
      <c r="AG21" s="10">
        <v>1.617201456888496</v>
      </c>
      <c r="AH21" s="10">
        <v>1.617201456888496</v>
      </c>
      <c r="AI21" s="10">
        <v>1.617201456888496</v>
      </c>
      <c r="AJ21" s="10">
        <v>1.617201456888496</v>
      </c>
      <c r="AK21" s="10">
        <v>1.617201456888496</v>
      </c>
      <c r="AL21" s="10">
        <v>1.617201456888496</v>
      </c>
      <c r="AM21" s="10">
        <v>1.617201456888496</v>
      </c>
      <c r="AN21" s="10">
        <v>1.617201456888496</v>
      </c>
      <c r="AO21" s="10">
        <v>1.617201456888496</v>
      </c>
      <c r="AP21" s="10">
        <v>1.617201456888496</v>
      </c>
      <c r="AQ21" s="10">
        <v>1.617201456888496</v>
      </c>
      <c r="AR21" s="10">
        <v>1.617201456888496</v>
      </c>
      <c r="AS21" s="10">
        <v>1.617201456888496</v>
      </c>
      <c r="AT21" s="10">
        <v>1.617201456888496</v>
      </c>
      <c r="AU21" s="10">
        <v>1.617201456888496</v>
      </c>
      <c r="AV21" s="10">
        <v>1.617201456888496</v>
      </c>
      <c r="AW21" s="10">
        <v>1.617201456888496</v>
      </c>
      <c r="AX21" s="10">
        <v>1.617201456888496</v>
      </c>
      <c r="AY21" s="10">
        <v>1.617201456888496</v>
      </c>
      <c r="AZ21" s="10">
        <v>1.617201456888496</v>
      </c>
      <c r="BA21" s="10">
        <v>1.617201456888496</v>
      </c>
      <c r="BB21" s="10">
        <v>1.617201456888496</v>
      </c>
      <c r="BC21" s="10">
        <v>1.617201456888496</v>
      </c>
      <c r="BD21" s="10">
        <v>1.617201456888496</v>
      </c>
      <c r="BE21" s="10">
        <v>1.617201456888496</v>
      </c>
      <c r="BF21" s="10">
        <v>1.617201456888496</v>
      </c>
      <c r="BG21" s="10">
        <v>1.617201456888496</v>
      </c>
      <c r="BH21" s="10">
        <v>1.617201456888496</v>
      </c>
      <c r="BI21" s="10">
        <v>1.617201456888496</v>
      </c>
      <c r="BJ21" s="10">
        <v>1.617201456888496</v>
      </c>
      <c r="BK21" s="10">
        <v>1.617201456888496</v>
      </c>
      <c r="BL21" s="10">
        <v>1.617201456888496</v>
      </c>
      <c r="BM21" s="10">
        <v>1.617201456888496</v>
      </c>
    </row>
    <row r="22" spans="1:65" hidden="1">
      <c r="A22" s="250" t="s">
        <v>10</v>
      </c>
      <c r="B22" s="250"/>
      <c r="C22" s="252">
        <v>2.7060600000000004</v>
      </c>
      <c r="D22" s="252">
        <v>2.8980966935816856</v>
      </c>
      <c r="E22" s="252">
        <v>2.9850395943891361</v>
      </c>
      <c r="F22" s="252">
        <v>3.0745907822208105</v>
      </c>
      <c r="G22" s="252">
        <v>3.1668285056874348</v>
      </c>
      <c r="H22" s="252">
        <v>3.2618333608580583</v>
      </c>
      <c r="I22" s="252">
        <v>3.3596883616838</v>
      </c>
      <c r="J22" s="252">
        <v>3.4604790125343143</v>
      </c>
      <c r="K22" s="252">
        <v>3.5642933829103436</v>
      </c>
      <c r="L22" s="252">
        <v>3.6712221843976538</v>
      </c>
      <c r="M22" s="252">
        <v>3.7813588499295836</v>
      </c>
      <c r="N22" s="252">
        <v>3.8947996154274707</v>
      </c>
      <c r="O22" s="252">
        <v>4.0116436038902954</v>
      </c>
      <c r="P22" s="252">
        <v>4.1319929120070045</v>
      </c>
      <c r="Q22" s="252">
        <v>4.2559526993672145</v>
      </c>
      <c r="R22" s="252">
        <v>4.3836312803482311</v>
      </c>
      <c r="S22" s="252">
        <v>4.5151402187586784</v>
      </c>
      <c r="T22" s="252">
        <v>4.6505944253214384</v>
      </c>
      <c r="U22" s="252">
        <v>4.7901122580810824</v>
      </c>
      <c r="V22" s="252">
        <v>4.9338156258235148</v>
      </c>
      <c r="W22" s="252">
        <v>5.0818300945982209</v>
      </c>
      <c r="X22" s="252">
        <v>5.2342849974361672</v>
      </c>
      <c r="Y22" s="252">
        <v>5.3913135473592524</v>
      </c>
      <c r="Z22" s="252">
        <v>5.5530529537800302</v>
      </c>
      <c r="AA22" s="252">
        <v>5.7196445423934312</v>
      </c>
      <c r="AB22" s="252">
        <v>5.8912338786652336</v>
      </c>
      <c r="AC22" s="252">
        <v>5.8912338786652336</v>
      </c>
      <c r="AD22" s="252">
        <v>5.8912338786652336</v>
      </c>
      <c r="AE22" s="252">
        <v>5.8912338786652336</v>
      </c>
      <c r="AF22" s="252">
        <v>5.8912338786652336</v>
      </c>
      <c r="AG22" s="252">
        <v>5.8912338786652336</v>
      </c>
      <c r="AH22" s="252">
        <v>5.8912338786652336</v>
      </c>
      <c r="AI22" s="252">
        <v>5.8912338786652336</v>
      </c>
      <c r="AJ22" s="252">
        <v>5.8912338786652336</v>
      </c>
      <c r="AK22" s="252">
        <v>5.8912338786652336</v>
      </c>
      <c r="AL22" s="252">
        <v>5.8912338786652336</v>
      </c>
      <c r="AM22" s="252">
        <v>5.8912338786652336</v>
      </c>
      <c r="AN22" s="252">
        <v>5.8912338786652336</v>
      </c>
      <c r="AO22" s="252">
        <v>5.8912338786652336</v>
      </c>
      <c r="AP22" s="252">
        <v>5.8912338786652336</v>
      </c>
      <c r="AQ22" s="252">
        <v>5.8912338786652336</v>
      </c>
      <c r="AR22" s="252">
        <v>5.8912338786652336</v>
      </c>
      <c r="AS22" s="252">
        <v>5.8912338786652336</v>
      </c>
      <c r="AT22" s="252">
        <v>5.8912338786652336</v>
      </c>
      <c r="AU22" s="252">
        <v>5.8912338786652336</v>
      </c>
      <c r="AV22" s="252">
        <v>5.8912338786652336</v>
      </c>
      <c r="AW22" s="252">
        <v>5.8912338786652336</v>
      </c>
      <c r="AX22" s="252">
        <v>5.8912338786652336</v>
      </c>
      <c r="AY22" s="252">
        <v>5.8912338786652336</v>
      </c>
      <c r="AZ22" s="252">
        <v>5.8912338786652336</v>
      </c>
      <c r="BA22" s="252">
        <v>5.8912338786652336</v>
      </c>
      <c r="BB22" s="252">
        <v>5.8912338786652336</v>
      </c>
      <c r="BC22" s="252">
        <v>5.8912338786652336</v>
      </c>
      <c r="BD22" s="252">
        <v>5.8912338786652336</v>
      </c>
      <c r="BE22" s="252">
        <v>5.8912338786652336</v>
      </c>
      <c r="BF22" s="252">
        <v>5.8912338786652336</v>
      </c>
      <c r="BG22" s="252">
        <v>5.8912338786652336</v>
      </c>
      <c r="BH22" s="252">
        <v>5.8912338786652336</v>
      </c>
      <c r="BI22" s="252">
        <v>5.8912338786652336</v>
      </c>
      <c r="BJ22" s="252">
        <v>5.8912338786652336</v>
      </c>
      <c r="BK22" s="252">
        <v>5.8912338786652336</v>
      </c>
      <c r="BL22" s="252">
        <v>5.8912338786652336</v>
      </c>
      <c r="BM22" s="252">
        <v>5.8912338786652336</v>
      </c>
    </row>
    <row r="23" spans="1:65" hidden="1">
      <c r="A23" t="s">
        <v>1080</v>
      </c>
      <c r="C23" s="10">
        <v>4.0325600000000001</v>
      </c>
      <c r="D23" s="10">
        <v>4.3187323276903546</v>
      </c>
      <c r="E23" s="10">
        <v>4.4482942975210653</v>
      </c>
      <c r="F23" s="10">
        <v>4.5817431264466979</v>
      </c>
      <c r="G23" s="10">
        <v>4.7191954202400987</v>
      </c>
      <c r="H23" s="10">
        <v>4.8607712828473018</v>
      </c>
      <c r="I23" s="10">
        <v>5.0065944213327205</v>
      </c>
      <c r="J23" s="10">
        <v>5.1567922539727027</v>
      </c>
      <c r="K23" s="10">
        <v>5.3114960215918829</v>
      </c>
      <c r="L23" s="10">
        <v>5.4708409022396394</v>
      </c>
      <c r="M23" s="10">
        <v>5.6349661293068287</v>
      </c>
      <c r="N23" s="10">
        <v>5.8040151131860345</v>
      </c>
      <c r="O23" s="10">
        <v>5.9781355665816154</v>
      </c>
      <c r="P23" s="10">
        <v>6.1574796335790634</v>
      </c>
      <c r="Q23" s="10">
        <v>6.3422040225864356</v>
      </c>
      <c r="R23" s="10">
        <v>6.5324701432640291</v>
      </c>
      <c r="S23" s="10">
        <v>6.7284442475619501</v>
      </c>
      <c r="T23" s="10">
        <v>6.9302975749888089</v>
      </c>
      <c r="U23" s="10">
        <v>7.1382065022384733</v>
      </c>
      <c r="V23" s="10">
        <v>7.3523526973056281</v>
      </c>
      <c r="W23" s="10">
        <v>7.5729232782247964</v>
      </c>
      <c r="X23" s="10">
        <v>7.800110976571542</v>
      </c>
      <c r="Y23" s="10">
        <v>8.0341143058686892</v>
      </c>
      <c r="Z23" s="10">
        <v>8.2751377350447495</v>
      </c>
      <c r="AA23" s="10">
        <v>8.5233918670960929</v>
      </c>
      <c r="AB23" s="10">
        <v>8.7790936231089756</v>
      </c>
      <c r="AC23" s="10">
        <v>8.7790936231089756</v>
      </c>
      <c r="AD23" s="10">
        <v>8.7790936231089756</v>
      </c>
      <c r="AE23" s="10">
        <v>8.7790936231089756</v>
      </c>
      <c r="AF23" s="10">
        <v>8.7790936231089756</v>
      </c>
      <c r="AG23" s="10">
        <v>8.7790936231089756</v>
      </c>
      <c r="AH23" s="10">
        <v>8.7790936231089756</v>
      </c>
      <c r="AI23" s="10">
        <v>8.7790936231089756</v>
      </c>
      <c r="AJ23" s="10">
        <v>8.7790936231089756</v>
      </c>
      <c r="AK23" s="10">
        <v>8.7790936231089756</v>
      </c>
      <c r="AL23" s="10">
        <v>8.7790936231089756</v>
      </c>
      <c r="AM23" s="10">
        <v>8.7790936231089756</v>
      </c>
      <c r="AN23" s="10">
        <v>8.7790936231089756</v>
      </c>
      <c r="AO23" s="10">
        <v>8.7790936231089756</v>
      </c>
      <c r="AP23" s="10">
        <v>8.7790936231089756</v>
      </c>
      <c r="AQ23" s="10">
        <v>8.7790936231089756</v>
      </c>
      <c r="AR23" s="10">
        <v>8.7790936231089756</v>
      </c>
      <c r="AS23" s="10">
        <v>8.7790936231089756</v>
      </c>
      <c r="AT23" s="10">
        <v>8.7790936231089756</v>
      </c>
      <c r="AU23" s="10">
        <v>8.7790936231089756</v>
      </c>
      <c r="AV23" s="10">
        <v>8.7790936231089756</v>
      </c>
      <c r="AW23" s="10">
        <v>8.7790936231089756</v>
      </c>
      <c r="AX23" s="10">
        <v>8.7790936231089756</v>
      </c>
      <c r="AY23" s="10">
        <v>8.7790936231089756</v>
      </c>
      <c r="AZ23" s="10">
        <v>8.7790936231089756</v>
      </c>
      <c r="BA23" s="10">
        <v>8.7790936231089756</v>
      </c>
      <c r="BB23" s="10">
        <v>8.7790936231089756</v>
      </c>
      <c r="BC23" s="10">
        <v>8.7790936231089756</v>
      </c>
      <c r="BD23" s="10">
        <v>8.7790936231089756</v>
      </c>
      <c r="BE23" s="10">
        <v>8.7790936231089756</v>
      </c>
      <c r="BF23" s="10">
        <v>8.7790936231089756</v>
      </c>
      <c r="BG23" s="10">
        <v>8.7790936231089756</v>
      </c>
      <c r="BH23" s="10">
        <v>8.7790936231089756</v>
      </c>
      <c r="BI23" s="10">
        <v>8.7790936231089756</v>
      </c>
      <c r="BJ23" s="10">
        <v>8.7790936231089756</v>
      </c>
      <c r="BK23" s="10">
        <v>8.7790936231089756</v>
      </c>
      <c r="BL23" s="10">
        <v>8.7790936231089756</v>
      </c>
      <c r="BM23" s="10">
        <v>8.7790936231089756</v>
      </c>
    </row>
    <row r="24" spans="1:65" hidden="1"/>
    <row r="25" spans="1:65" hidden="1"/>
    <row r="26" spans="1:65" hidden="1">
      <c r="A26" s="108" t="s">
        <v>1083</v>
      </c>
      <c r="B26" s="109"/>
      <c r="C26" s="109"/>
      <c r="D26" s="109"/>
      <c r="E26" s="109"/>
      <c r="F26" s="109"/>
      <c r="G26" s="109"/>
    </row>
    <row r="27" spans="1:65" ht="15" hidden="1">
      <c r="A27" s="3"/>
      <c r="C27" s="408"/>
      <c r="D27" s="409"/>
      <c r="E27" s="410"/>
    </row>
    <row r="28" spans="1:65" ht="15" hidden="1">
      <c r="A28" s="3"/>
      <c r="C28" s="413"/>
      <c r="D28" s="414"/>
      <c r="E28" s="670"/>
      <c r="F28" s="415"/>
      <c r="G28" s="415"/>
    </row>
    <row r="29" spans="1:65" ht="15" hidden="1">
      <c r="A29" s="3"/>
      <c r="C29" s="416"/>
      <c r="D29" s="671"/>
      <c r="E29" s="670"/>
      <c r="F29" s="415"/>
      <c r="G29" s="415"/>
    </row>
    <row r="30" spans="1:65" ht="15" hidden="1">
      <c r="A30" s="3"/>
      <c r="C30" s="416" t="s">
        <v>1084</v>
      </c>
      <c r="D30" s="670">
        <v>1.0900000000000001</v>
      </c>
      <c r="E30" s="670"/>
      <c r="F30" s="415"/>
      <c r="G30" s="415"/>
    </row>
    <row r="31" spans="1:65" ht="15" hidden="1">
      <c r="A31" s="3"/>
      <c r="C31" s="670"/>
      <c r="D31" s="670"/>
      <c r="E31" s="670"/>
      <c r="F31" s="415"/>
      <c r="G31" s="415"/>
    </row>
    <row r="32" spans="1:65" ht="15" hidden="1">
      <c r="C32" s="670"/>
      <c r="D32" s="670"/>
      <c r="E32" s="670"/>
      <c r="F32" s="415"/>
      <c r="G32" s="415"/>
    </row>
    <row r="33" spans="1:9" ht="15" hidden="1">
      <c r="A33" s="3"/>
      <c r="B33" s="108" t="s">
        <v>1079</v>
      </c>
      <c r="C33" s="670" t="s">
        <v>1085</v>
      </c>
      <c r="D33" s="672">
        <v>14</v>
      </c>
      <c r="E33" s="413"/>
      <c r="F33" s="415"/>
      <c r="G33" s="415"/>
    </row>
    <row r="34" spans="1:9" ht="15" hidden="1">
      <c r="A34" s="3"/>
      <c r="B34" s="3"/>
      <c r="C34" s="670" t="s">
        <v>1086</v>
      </c>
      <c r="D34" s="673">
        <v>0.03</v>
      </c>
      <c r="E34" s="413"/>
      <c r="F34" s="415"/>
      <c r="G34" s="415"/>
    </row>
    <row r="35" spans="1:9" ht="15" hidden="1">
      <c r="A35" s="3"/>
      <c r="B35" s="3"/>
      <c r="C35" s="416" t="s">
        <v>1087</v>
      </c>
      <c r="D35" s="674">
        <f>D33*$D$30</f>
        <v>15.260000000000002</v>
      </c>
      <c r="E35" s="413"/>
      <c r="F35" s="415"/>
      <c r="G35" s="415"/>
    </row>
    <row r="36" spans="1:9" ht="15" hidden="1">
      <c r="A36" s="3"/>
      <c r="C36" s="670"/>
      <c r="D36" s="672"/>
      <c r="E36" s="413"/>
      <c r="F36" s="415"/>
      <c r="G36" s="415"/>
    </row>
    <row r="37" spans="1:9" ht="15" hidden="1">
      <c r="A37" s="3"/>
      <c r="B37" s="108" t="s">
        <v>10</v>
      </c>
      <c r="C37" s="670" t="s">
        <v>1085</v>
      </c>
      <c r="D37" s="672">
        <v>51</v>
      </c>
      <c r="E37" s="413"/>
      <c r="F37" s="415"/>
      <c r="G37" s="415"/>
    </row>
    <row r="38" spans="1:9" ht="15" hidden="1">
      <c r="A38" s="3"/>
      <c r="B38" s="3"/>
      <c r="C38" s="670" t="s">
        <v>1086</v>
      </c>
      <c r="D38" s="673">
        <v>0.03</v>
      </c>
      <c r="E38" s="413"/>
      <c r="F38" s="415"/>
      <c r="G38" s="415"/>
    </row>
    <row r="39" spans="1:9" ht="15" hidden="1">
      <c r="A39" s="3"/>
      <c r="B39" s="3"/>
      <c r="C39" s="416" t="s">
        <v>1087</v>
      </c>
      <c r="D39" s="674">
        <f>D37*$D$30</f>
        <v>55.59</v>
      </c>
      <c r="E39" s="413"/>
      <c r="F39" s="415"/>
      <c r="G39" s="415"/>
    </row>
    <row r="40" spans="1:9" ht="15" hidden="1">
      <c r="A40" s="3"/>
      <c r="B40" s="3"/>
      <c r="C40" s="670"/>
      <c r="D40" s="672"/>
      <c r="E40" s="413"/>
      <c r="F40" s="415"/>
      <c r="G40" s="415"/>
    </row>
    <row r="41" spans="1:9" ht="15" hidden="1">
      <c r="A41" s="3"/>
      <c r="C41" s="670"/>
      <c r="D41" s="672"/>
      <c r="E41" s="413"/>
      <c r="F41" s="415"/>
      <c r="G41" s="415"/>
    </row>
    <row r="42" spans="1:9" ht="15" hidden="1">
      <c r="A42" s="3"/>
      <c r="B42" s="108" t="s">
        <v>1080</v>
      </c>
      <c r="C42" s="670" t="s">
        <v>1085</v>
      </c>
      <c r="D42" s="672">
        <v>76</v>
      </c>
      <c r="E42" s="413"/>
      <c r="F42" s="415"/>
      <c r="G42" s="415"/>
    </row>
    <row r="43" spans="1:9" ht="15" hidden="1">
      <c r="A43" s="3"/>
      <c r="C43" s="670" t="s">
        <v>1086</v>
      </c>
      <c r="D43" s="673">
        <v>0.03</v>
      </c>
      <c r="E43" s="670"/>
      <c r="F43" s="415"/>
      <c r="G43" s="415"/>
    </row>
    <row r="44" spans="1:9" ht="15" hidden="1">
      <c r="A44" s="3"/>
      <c r="C44" s="416" t="s">
        <v>1087</v>
      </c>
      <c r="D44" s="674">
        <f>D42*$D$30</f>
        <v>82.84</v>
      </c>
      <c r="E44" s="670"/>
      <c r="F44" s="415"/>
      <c r="G44" s="415"/>
    </row>
    <row r="45" spans="1:9" hidden="1"/>
    <row r="46" spans="1:9" ht="15" hidden="1">
      <c r="A46" s="4" t="s">
        <v>1088</v>
      </c>
      <c r="B46" s="410"/>
      <c r="C46" s="4"/>
      <c r="D46" s="410"/>
    </row>
    <row r="47" spans="1:9" ht="15" hidden="1">
      <c r="A47" s="4" t="s">
        <v>1076</v>
      </c>
      <c r="B47" s="410"/>
      <c r="C47" s="410"/>
      <c r="D47" s="411" t="s">
        <v>1077</v>
      </c>
    </row>
    <row r="48" spans="1:9" ht="15">
      <c r="A48" s="125" t="s">
        <v>1089</v>
      </c>
      <c r="B48" s="125"/>
      <c r="C48" s="125"/>
      <c r="D48" s="125"/>
      <c r="E48" s="125"/>
      <c r="F48" s="126"/>
      <c r="G48" s="126"/>
      <c r="H48" s="126"/>
      <c r="I48" s="126"/>
    </row>
    <row r="49" spans="1:32" ht="15">
      <c r="A49" s="49" t="s">
        <v>1088</v>
      </c>
      <c r="B49" s="49" t="s">
        <v>1090</v>
      </c>
      <c r="C49" s="49"/>
      <c r="D49" s="49"/>
      <c r="E49" s="49"/>
      <c r="F49" s="50"/>
      <c r="G49" s="50"/>
      <c r="H49" s="50"/>
      <c r="I49" s="50"/>
    </row>
    <row r="50" spans="1:32" ht="15">
      <c r="A50" s="49"/>
      <c r="B50" s="49" t="s">
        <v>1091</v>
      </c>
      <c r="C50" s="49"/>
      <c r="D50" s="49"/>
      <c r="E50" s="49"/>
      <c r="F50" s="50"/>
      <c r="G50" s="50"/>
      <c r="H50" s="50"/>
      <c r="I50" s="50"/>
    </row>
    <row r="51" spans="1:32" ht="15">
      <c r="A51" s="49"/>
      <c r="B51" s="4" t="s">
        <v>1092</v>
      </c>
      <c r="C51" s="49"/>
      <c r="D51" s="49"/>
      <c r="E51" s="675"/>
      <c r="F51" s="50"/>
      <c r="G51" s="50"/>
      <c r="H51" s="50"/>
      <c r="I51" s="50"/>
    </row>
    <row r="52" spans="1:32" ht="15">
      <c r="A52" s="49" t="s">
        <v>1093</v>
      </c>
      <c r="B52" s="49">
        <v>1000</v>
      </c>
      <c r="C52" s="49" t="s">
        <v>1094</v>
      </c>
      <c r="D52" s="49"/>
      <c r="E52" s="50"/>
      <c r="F52" s="50"/>
      <c r="G52" s="50"/>
      <c r="H52" s="50"/>
      <c r="I52" s="50"/>
    </row>
    <row r="53" spans="1:32" ht="15">
      <c r="A53" s="50"/>
      <c r="B53" s="50"/>
      <c r="C53" s="50"/>
      <c r="D53" s="50"/>
      <c r="E53" s="50"/>
      <c r="F53" s="50"/>
      <c r="G53" s="50"/>
      <c r="H53" s="50"/>
      <c r="I53" s="50"/>
    </row>
    <row r="54" spans="1:32" ht="39">
      <c r="A54" s="127" t="s">
        <v>1095</v>
      </c>
      <c r="B54" s="127" t="s">
        <v>1096</v>
      </c>
      <c r="C54" s="127" t="s">
        <v>175</v>
      </c>
      <c r="D54" s="127" t="s">
        <v>1097</v>
      </c>
      <c r="E54" s="50"/>
      <c r="F54" s="50"/>
      <c r="G54" s="50"/>
      <c r="H54" s="50"/>
      <c r="I54" s="50"/>
      <c r="J54" s="21"/>
      <c r="K54" s="21"/>
      <c r="L54" s="21"/>
      <c r="M54" s="21"/>
      <c r="N54" s="21"/>
      <c r="O54" s="21"/>
      <c r="P54" s="21"/>
      <c r="Q54" s="21"/>
      <c r="R54" s="21"/>
      <c r="S54" s="21"/>
      <c r="T54" s="21"/>
      <c r="U54" s="21"/>
      <c r="V54" s="21"/>
      <c r="W54" s="21"/>
      <c r="X54" s="21"/>
      <c r="Y54" s="21"/>
      <c r="Z54" s="21"/>
      <c r="AA54" s="21"/>
      <c r="AB54" s="21"/>
      <c r="AC54" s="21"/>
      <c r="AD54" s="21"/>
      <c r="AE54" s="21"/>
      <c r="AF54" s="21"/>
    </row>
    <row r="55" spans="1:32" ht="12.75" customHeight="1">
      <c r="A55" s="762" t="s">
        <v>1098</v>
      </c>
      <c r="B55" s="49">
        <v>74.14</v>
      </c>
      <c r="C55" s="49" t="s">
        <v>1099</v>
      </c>
      <c r="D55" s="49">
        <f>B55/1000</f>
        <v>7.4139999999999998E-2</v>
      </c>
      <c r="E55" s="50"/>
      <c r="F55" s="50"/>
      <c r="G55" s="50"/>
      <c r="H55" s="50"/>
      <c r="I55" s="50"/>
    </row>
    <row r="56" spans="1:32" ht="15">
      <c r="A56" s="762"/>
      <c r="B56" s="66">
        <v>10.19</v>
      </c>
      <c r="C56" s="66" t="s">
        <v>1100</v>
      </c>
      <c r="D56" s="66">
        <f>B56/1000</f>
        <v>1.0189999999999999E-2</v>
      </c>
      <c r="E56" s="50"/>
      <c r="F56" s="50"/>
      <c r="G56" s="50"/>
      <c r="H56" s="50"/>
      <c r="I56" s="50"/>
    </row>
    <row r="57" spans="1:32" ht="15">
      <c r="A57" s="763" t="s">
        <v>1101</v>
      </c>
      <c r="B57" s="49">
        <v>52.91</v>
      </c>
      <c r="C57" s="49" t="s">
        <v>1099</v>
      </c>
      <c r="D57" s="49">
        <f>B57/1000</f>
        <v>5.2909999999999999E-2</v>
      </c>
      <c r="E57" s="50"/>
      <c r="F57" s="50"/>
      <c r="G57" s="50"/>
      <c r="H57" s="50"/>
      <c r="I57" s="50"/>
    </row>
    <row r="58" spans="1:32" ht="15">
      <c r="A58" s="763"/>
      <c r="B58" s="49">
        <f>B57/10</f>
        <v>5.2909999999999995</v>
      </c>
      <c r="C58" s="49" t="s">
        <v>1102</v>
      </c>
      <c r="D58" s="49">
        <f>B58/1000</f>
        <v>5.2909999999999997E-3</v>
      </c>
      <c r="E58" s="50"/>
      <c r="F58" s="50"/>
      <c r="G58" s="50"/>
      <c r="H58" s="50"/>
      <c r="I58" s="50"/>
    </row>
    <row r="59" spans="1:32" ht="15">
      <c r="A59" s="50"/>
      <c r="B59" s="50"/>
      <c r="C59" s="50"/>
      <c r="D59" s="50"/>
      <c r="E59" s="50"/>
      <c r="F59" s="50"/>
      <c r="G59" s="50"/>
      <c r="H59" s="50"/>
      <c r="I59" s="50"/>
    </row>
    <row r="60" spans="1:32" ht="15">
      <c r="A60" s="126" t="s">
        <v>1103</v>
      </c>
      <c r="B60" s="128"/>
      <c r="C60" s="128"/>
      <c r="D60" s="128"/>
      <c r="E60" s="128"/>
      <c r="F60" s="128"/>
      <c r="G60" s="128"/>
      <c r="H60" s="128"/>
      <c r="I60" s="128"/>
    </row>
    <row r="61" spans="1:32" ht="15">
      <c r="A61" s="50"/>
      <c r="B61" s="50"/>
      <c r="C61" s="50"/>
      <c r="D61" s="50"/>
      <c r="E61" s="50"/>
      <c r="F61" s="50"/>
      <c r="G61" s="50"/>
      <c r="H61" s="50"/>
      <c r="I61" s="50"/>
    </row>
    <row r="62" spans="1:32" ht="15">
      <c r="A62" s="417" t="s">
        <v>1074</v>
      </c>
      <c r="B62" s="410"/>
      <c r="C62" s="410"/>
      <c r="D62" s="410"/>
      <c r="E62" s="50"/>
      <c r="F62" s="50"/>
      <c r="G62" s="50"/>
      <c r="H62" s="50"/>
      <c r="I62" s="50"/>
    </row>
    <row r="63" spans="1:32" ht="15">
      <c r="A63" s="417" t="s">
        <v>1075</v>
      </c>
      <c r="B63" s="410"/>
      <c r="C63" s="410"/>
      <c r="D63" s="410"/>
      <c r="E63" s="50"/>
      <c r="F63" s="50"/>
      <c r="G63" s="50"/>
      <c r="H63" s="50"/>
      <c r="I63" s="50"/>
    </row>
    <row r="64" spans="1:32" ht="15">
      <c r="A64" s="4" t="s">
        <v>1076</v>
      </c>
      <c r="B64" s="410"/>
      <c r="C64" s="410"/>
      <c r="D64" s="411" t="s">
        <v>1077</v>
      </c>
      <c r="E64" s="50"/>
      <c r="F64" s="50"/>
      <c r="G64" s="50"/>
      <c r="H64" s="50"/>
      <c r="I64" s="50"/>
    </row>
    <row r="65" spans="1:9" ht="15">
      <c r="A65" s="50"/>
      <c r="B65" s="50"/>
      <c r="C65" s="50"/>
      <c r="D65" s="50"/>
      <c r="E65" s="50"/>
      <c r="F65" s="50"/>
      <c r="G65" s="50"/>
      <c r="H65" s="50"/>
      <c r="I65" s="50"/>
    </row>
    <row r="66" spans="1:9" ht="15">
      <c r="A66" s="50"/>
      <c r="B66" s="50"/>
      <c r="C66" s="50"/>
      <c r="D66" s="50"/>
      <c r="E66" s="50"/>
      <c r="F66" s="50"/>
      <c r="G66" s="50"/>
      <c r="H66" s="50"/>
      <c r="I66" s="50"/>
    </row>
    <row r="116" spans="1:65">
      <c r="C116">
        <v>2013</v>
      </c>
      <c r="D116">
        <v>2014</v>
      </c>
      <c r="E116">
        <v>2015</v>
      </c>
      <c r="F116">
        <v>2016</v>
      </c>
      <c r="G116">
        <v>2017</v>
      </c>
      <c r="H116">
        <v>2018</v>
      </c>
      <c r="I116">
        <v>2019</v>
      </c>
      <c r="J116">
        <v>2020</v>
      </c>
      <c r="K116">
        <v>2021</v>
      </c>
      <c r="L116">
        <v>2022</v>
      </c>
      <c r="M116">
        <v>2023</v>
      </c>
      <c r="N116">
        <v>2024</v>
      </c>
      <c r="O116">
        <v>2025</v>
      </c>
      <c r="P116">
        <v>2026</v>
      </c>
      <c r="Q116">
        <v>2027</v>
      </c>
      <c r="R116">
        <v>2028</v>
      </c>
      <c r="S116">
        <v>2029</v>
      </c>
      <c r="T116">
        <v>2030</v>
      </c>
      <c r="U116">
        <v>2031</v>
      </c>
      <c r="V116">
        <v>2032</v>
      </c>
      <c r="W116">
        <v>2033</v>
      </c>
      <c r="X116">
        <v>2034</v>
      </c>
      <c r="Y116">
        <v>2035</v>
      </c>
      <c r="Z116">
        <v>2036</v>
      </c>
      <c r="AA116">
        <v>2037</v>
      </c>
      <c r="AB116">
        <v>2038</v>
      </c>
      <c r="AC116">
        <v>2039</v>
      </c>
      <c r="AD116">
        <v>2040</v>
      </c>
      <c r="AE116">
        <v>2041</v>
      </c>
      <c r="AF116">
        <v>2042</v>
      </c>
      <c r="AG116">
        <v>2043</v>
      </c>
      <c r="AH116">
        <v>2044</v>
      </c>
      <c r="AI116">
        <v>2045</v>
      </c>
      <c r="AJ116">
        <v>2046</v>
      </c>
      <c r="AK116">
        <v>2047</v>
      </c>
      <c r="AL116">
        <v>2048</v>
      </c>
      <c r="AM116">
        <v>2049</v>
      </c>
      <c r="AN116">
        <v>2050</v>
      </c>
      <c r="AO116">
        <v>2051</v>
      </c>
      <c r="AP116">
        <v>2052</v>
      </c>
      <c r="AQ116">
        <v>2053</v>
      </c>
      <c r="AR116">
        <v>2054</v>
      </c>
      <c r="AS116">
        <v>2055</v>
      </c>
      <c r="AT116">
        <v>2056</v>
      </c>
      <c r="AU116">
        <v>2057</v>
      </c>
      <c r="AV116">
        <v>2058</v>
      </c>
      <c r="AW116">
        <v>2059</v>
      </c>
      <c r="AX116">
        <v>2060</v>
      </c>
      <c r="AY116">
        <v>2061</v>
      </c>
      <c r="AZ116">
        <v>2062</v>
      </c>
      <c r="BA116">
        <v>2063</v>
      </c>
      <c r="BB116">
        <v>2064</v>
      </c>
      <c r="BC116">
        <v>2065</v>
      </c>
      <c r="BD116">
        <v>2066</v>
      </c>
      <c r="BE116">
        <v>2067</v>
      </c>
      <c r="BF116">
        <v>2068</v>
      </c>
      <c r="BG116">
        <v>2069</v>
      </c>
      <c r="BH116">
        <v>2070</v>
      </c>
      <c r="BI116">
        <v>2071</v>
      </c>
      <c r="BJ116">
        <v>2072</v>
      </c>
      <c r="BK116">
        <v>2073</v>
      </c>
      <c r="BL116">
        <v>2074</v>
      </c>
      <c r="BM116">
        <v>2075</v>
      </c>
    </row>
    <row r="117" spans="1:65">
      <c r="A117" s="22" t="s">
        <v>1104</v>
      </c>
      <c r="C117" s="208">
        <v>1.4999999999999999E-2</v>
      </c>
      <c r="D117" s="208">
        <v>0.8</v>
      </c>
      <c r="E117" s="208">
        <v>0.7</v>
      </c>
      <c r="F117" s="208">
        <v>2.1000000000000001E-2</v>
      </c>
      <c r="G117" s="208">
        <v>2.1000000000000001E-2</v>
      </c>
      <c r="H117" s="208">
        <v>1.9E-2</v>
      </c>
      <c r="I117" s="208">
        <v>2.3E-2</v>
      </c>
      <c r="J117" s="208">
        <v>1.4E-2</v>
      </c>
      <c r="K117" s="208">
        <v>7.0965423376305431E-2</v>
      </c>
      <c r="L117" s="208">
        <v>0.03</v>
      </c>
      <c r="M117" s="208">
        <v>2.3999999999999994E-2</v>
      </c>
      <c r="N117" s="208">
        <v>2.3999999999995778E-2</v>
      </c>
      <c r="O117" s="208">
        <v>2.3999999999994973E-2</v>
      </c>
      <c r="P117" s="208">
        <v>2.3999999999993939E-2</v>
      </c>
      <c r="Q117" s="208">
        <v>2.3999999999993051E-2</v>
      </c>
      <c r="R117" s="208">
        <v>2.3999999999992194E-2</v>
      </c>
      <c r="S117" s="208">
        <v>2.3999999999991296E-2</v>
      </c>
      <c r="T117" s="208">
        <v>2.399999999999048E-2</v>
      </c>
      <c r="U117" s="208">
        <v>2.3999999999989651E-2</v>
      </c>
      <c r="V117" s="208">
        <v>2.3999999999988763E-2</v>
      </c>
      <c r="W117" s="208">
        <v>2.3999999999987757E-2</v>
      </c>
      <c r="X117" s="208">
        <v>2.399999999998691E-2</v>
      </c>
      <c r="Y117" s="208">
        <v>2.3999999999986008E-2</v>
      </c>
      <c r="Z117" s="208">
        <v>2.39999999999852E-2</v>
      </c>
      <c r="AA117" s="208">
        <v>2.3999999999984235E-2</v>
      </c>
      <c r="AB117" s="208">
        <v>2.3999999999983434E-2</v>
      </c>
      <c r="AC117" s="208">
        <v>2.3999999999982521E-2</v>
      </c>
      <c r="AD117" s="208">
        <v>2.3999999999981588E-2</v>
      </c>
      <c r="AE117" s="208">
        <v>2.399999999998163E-2</v>
      </c>
      <c r="AF117" s="208">
        <v>2.3999999999981543E-2</v>
      </c>
      <c r="AG117" s="208">
        <v>2.3999999999981619E-2</v>
      </c>
      <c r="AH117" s="208">
        <v>2.3999999999981588E-2</v>
      </c>
      <c r="AI117" s="208">
        <v>2.399999999998163E-2</v>
      </c>
      <c r="AJ117" s="208">
        <v>2.3999999999981547E-2</v>
      </c>
      <c r="AK117" s="208">
        <v>2.3999999999981609E-2</v>
      </c>
      <c r="AL117" s="208">
        <v>2.3999999999981512E-2</v>
      </c>
      <c r="AM117" s="208">
        <v>2.3999999999981612E-2</v>
      </c>
      <c r="AN117" s="208">
        <v>2.3999999999981612E-2</v>
      </c>
      <c r="AO117" s="208">
        <v>2.3999999999981612E-2</v>
      </c>
      <c r="AP117" s="208">
        <v>2.3999999999981612E-2</v>
      </c>
      <c r="AQ117" s="208">
        <v>2.3999999999981612E-2</v>
      </c>
      <c r="AR117" s="208">
        <v>2.3999999999981612E-2</v>
      </c>
      <c r="AS117" s="208">
        <v>2.3999999999981612E-2</v>
      </c>
      <c r="AT117" s="208">
        <v>2.3999999999981612E-2</v>
      </c>
      <c r="AU117" s="208">
        <v>2.3999999999981612E-2</v>
      </c>
      <c r="AV117" s="208">
        <v>2.3999999999981612E-2</v>
      </c>
      <c r="AW117" s="208">
        <v>2.3999999999981612E-2</v>
      </c>
      <c r="AX117" s="208">
        <v>2.3999999999981612E-2</v>
      </c>
      <c r="AY117" s="208">
        <v>2.3999999999981612E-2</v>
      </c>
      <c r="AZ117" s="208">
        <v>2.3999999999981612E-2</v>
      </c>
      <c r="BA117" s="208">
        <v>2.3999999999981612E-2</v>
      </c>
      <c r="BB117" s="208">
        <v>2.3999999999981612E-2</v>
      </c>
      <c r="BC117" s="208">
        <v>2.3999999999981612E-2</v>
      </c>
      <c r="BD117" s="208">
        <v>2.3999999999981612E-2</v>
      </c>
      <c r="BE117" s="208">
        <v>2.3999999999981612E-2</v>
      </c>
      <c r="BF117" s="208">
        <v>2.3999999999981612E-2</v>
      </c>
      <c r="BG117" s="208">
        <v>2.3999999999981612E-2</v>
      </c>
      <c r="BH117" s="208">
        <v>2.3999999999981612E-2</v>
      </c>
      <c r="BI117" s="208">
        <v>2.3999999999981612E-2</v>
      </c>
      <c r="BJ117" s="208">
        <v>2.3999999999981612E-2</v>
      </c>
      <c r="BK117" s="208">
        <v>2.3999999999981612E-2</v>
      </c>
      <c r="BL117" s="208">
        <v>2.3999999999981612E-2</v>
      </c>
      <c r="BM117" s="208">
        <v>2.3999999999981612E-2</v>
      </c>
    </row>
    <row r="118" spans="1:65">
      <c r="A118" s="22" t="s">
        <v>1105</v>
      </c>
      <c r="C118" s="10">
        <v>234.71899999999999</v>
      </c>
      <c r="D118" s="10">
        <v>236.25200000000001</v>
      </c>
      <c r="E118" s="10">
        <v>237.761</v>
      </c>
      <c r="F118" s="10">
        <v>242.637</v>
      </c>
      <c r="G118" s="10">
        <v>247.80500000000001</v>
      </c>
      <c r="H118" s="10">
        <v>252.55099999999999</v>
      </c>
      <c r="I118" s="10">
        <v>258.26299999999998</v>
      </c>
      <c r="J118" s="10">
        <v>261.56400000000002</v>
      </c>
      <c r="K118" s="10">
        <v>280.12599999999998</v>
      </c>
      <c r="L118" s="10">
        <v>288.52977999999996</v>
      </c>
      <c r="M118" s="10">
        <v>295.45449471999996</v>
      </c>
      <c r="N118" s="10">
        <v>302.54540259327871</v>
      </c>
      <c r="O118" s="10">
        <v>309.80649225551588</v>
      </c>
      <c r="P118" s="10">
        <v>317.24184806964638</v>
      </c>
      <c r="Q118" s="10">
        <v>324.85565242331569</v>
      </c>
      <c r="R118" s="10">
        <v>332.65218808147273</v>
      </c>
      <c r="S118" s="10">
        <v>340.63584059542518</v>
      </c>
      <c r="T118" s="10">
        <v>348.81110076971214</v>
      </c>
      <c r="U118" s="10">
        <v>357.18256718818162</v>
      </c>
      <c r="V118" s="10">
        <v>365.75494880069397</v>
      </c>
      <c r="W118" s="10">
        <v>374.53306757190614</v>
      </c>
      <c r="X118" s="10">
        <v>383.52186119362699</v>
      </c>
      <c r="Y118" s="10">
        <v>392.72638586226867</v>
      </c>
      <c r="Z118" s="10">
        <v>402.15181912295731</v>
      </c>
      <c r="AA118" s="10">
        <v>411.80346278190194</v>
      </c>
      <c r="AB118" s="10">
        <v>421.68674588866077</v>
      </c>
      <c r="AC118" s="10">
        <v>431.80722778998125</v>
      </c>
      <c r="AD118" s="10">
        <v>442.17060125693285</v>
      </c>
      <c r="AE118" s="10">
        <v>452.78269568709112</v>
      </c>
      <c r="AF118" s="10">
        <v>463.64948038357295</v>
      </c>
      <c r="AG118" s="10">
        <v>474.77706791277018</v>
      </c>
      <c r="AH118" s="10">
        <v>486.17171754266792</v>
      </c>
      <c r="AI118" s="10">
        <v>497.83983876368302</v>
      </c>
      <c r="AJ118" s="10">
        <v>509.78799489400222</v>
      </c>
      <c r="AK118" s="10">
        <v>522.0229067714489</v>
      </c>
      <c r="AL118" s="10">
        <v>534.55145653395402</v>
      </c>
      <c r="AM118" s="10">
        <v>547.38069149075909</v>
      </c>
      <c r="AN118" s="10">
        <v>547.38069149075909</v>
      </c>
      <c r="AO118" s="10">
        <v>547.38069149075909</v>
      </c>
      <c r="AP118" s="10">
        <v>547.38069149075909</v>
      </c>
      <c r="AQ118" s="10">
        <v>547.38069149075909</v>
      </c>
      <c r="AR118" s="10">
        <v>547.38069149075909</v>
      </c>
      <c r="AS118" s="10">
        <v>547.38069149075909</v>
      </c>
      <c r="AT118" s="10">
        <v>547.38069149075909</v>
      </c>
      <c r="AU118" s="10">
        <v>547.38069149075909</v>
      </c>
      <c r="AV118" s="10">
        <v>547.38069149075909</v>
      </c>
      <c r="AW118" s="10">
        <v>547.38069149075909</v>
      </c>
      <c r="AX118" s="10">
        <v>547.38069149075909</v>
      </c>
      <c r="AY118" s="10">
        <v>547.38069149075909</v>
      </c>
      <c r="AZ118" s="10">
        <v>547.38069149075909</v>
      </c>
      <c r="BA118" s="10">
        <v>547.38069149075909</v>
      </c>
      <c r="BB118" s="10">
        <v>547.38069149075909</v>
      </c>
      <c r="BC118" s="10">
        <v>547.38069149075909</v>
      </c>
      <c r="BD118" s="10">
        <v>547.38069149075909</v>
      </c>
      <c r="BE118" s="10">
        <v>547.38069149075909</v>
      </c>
      <c r="BF118" s="10">
        <v>547.38069149075909</v>
      </c>
      <c r="BG118" s="10">
        <v>547.38069149075909</v>
      </c>
      <c r="BH118" s="10">
        <v>547.38069149075909</v>
      </c>
      <c r="BI118" s="10">
        <v>547.38069149075909</v>
      </c>
      <c r="BJ118" s="10">
        <v>547.38069149075909</v>
      </c>
      <c r="BK118" s="10">
        <v>547.38069149075909</v>
      </c>
      <c r="BL118" s="10">
        <v>547.38069149075909</v>
      </c>
      <c r="BM118" s="10">
        <v>547.38069149075909</v>
      </c>
    </row>
    <row r="119" spans="1:65">
      <c r="A119" s="22" t="s">
        <v>1106</v>
      </c>
      <c r="C119" s="51">
        <v>1.193452596509017</v>
      </c>
      <c r="D119" s="51">
        <v>1.1857084807747658</v>
      </c>
      <c r="E119" s="51">
        <v>1.178183133482783</v>
      </c>
      <c r="F119" s="51">
        <v>1.154506526209935</v>
      </c>
      <c r="G119" s="51">
        <v>1.1304291680958818</v>
      </c>
      <c r="H119" s="51">
        <v>1.109185867408959</v>
      </c>
      <c r="I119" s="51">
        <v>1.0846540154803437</v>
      </c>
      <c r="J119" s="51">
        <v>1.0709654233763055</v>
      </c>
      <c r="K119" s="51">
        <v>1</v>
      </c>
      <c r="L119" s="51">
        <v>0.970873786407767</v>
      </c>
      <c r="M119" s="51">
        <v>0.94811893203883502</v>
      </c>
      <c r="N119" s="51">
        <v>0.92589739456917863</v>
      </c>
      <c r="O119" s="51">
        <v>0.90419667438396789</v>
      </c>
      <c r="P119" s="51">
        <v>0.88300456482809897</v>
      </c>
      <c r="Q119" s="51">
        <v>0.86230914533994618</v>
      </c>
      <c r="R119" s="51">
        <v>0.84209877474604766</v>
      </c>
      <c r="S119" s="51">
        <v>0.82236208471294414</v>
      </c>
      <c r="T119" s="51">
        <v>0.80308797335249194</v>
      </c>
      <c r="U119" s="51">
        <v>0.78426559897705084</v>
      </c>
      <c r="V119" s="51">
        <v>0.7658843740010346</v>
      </c>
      <c r="W119" s="51">
        <v>0.74793395898539439</v>
      </c>
      <c r="X119" s="51">
        <v>0.73040425682168353</v>
      </c>
      <c r="Y119" s="51">
        <v>0.71328540705243504</v>
      </c>
      <c r="Z119" s="51">
        <v>0.69656778032465361</v>
      </c>
      <c r="AA119" s="51">
        <v>0.68024197297330502</v>
      </c>
      <c r="AB119" s="51">
        <v>0.66429880173175393</v>
      </c>
      <c r="AC119" s="51">
        <v>0.648729298566177</v>
      </c>
      <c r="AD119" s="51">
        <v>0.63352470563104368</v>
      </c>
      <c r="AE119" s="51">
        <v>0.61867647034282713</v>
      </c>
      <c r="AF119" s="51">
        <v>0.60417624056917807</v>
      </c>
      <c r="AG119" s="51">
        <v>0.5900158599308486</v>
      </c>
      <c r="AH119" s="51">
        <v>0.57618736321372965</v>
      </c>
      <c r="AI119" s="51">
        <v>0.56268297188841798</v>
      </c>
      <c r="AJ119" s="51">
        <v>0.54949508973479311</v>
      </c>
      <c r="AK119" s="51">
        <v>0.5366162985691435</v>
      </c>
      <c r="AL119" s="51">
        <v>0.52403935407143865</v>
      </c>
      <c r="AM119" s="51">
        <v>0.51175718171039852</v>
      </c>
      <c r="AN119" s="51">
        <v>0.51175718171039852</v>
      </c>
      <c r="AO119" s="51">
        <v>0.51175718171039852</v>
      </c>
      <c r="AP119" s="51">
        <v>0.51175718171039852</v>
      </c>
      <c r="AQ119" s="51">
        <v>0.51175718171039852</v>
      </c>
      <c r="AR119" s="51">
        <v>0.51175718171039852</v>
      </c>
      <c r="AS119" s="51">
        <v>0.51175718171039852</v>
      </c>
      <c r="AT119" s="51">
        <v>0.51175718171039852</v>
      </c>
      <c r="AU119" s="51">
        <v>0.51175718171039852</v>
      </c>
      <c r="AV119" s="51">
        <v>0.51175718171039852</v>
      </c>
      <c r="AW119" s="51">
        <v>0.51175718171039852</v>
      </c>
      <c r="AX119" s="51">
        <v>0.51175718171039852</v>
      </c>
      <c r="AY119" s="51">
        <v>0.51175718171039852</v>
      </c>
      <c r="AZ119" s="51">
        <v>0.51175718171039852</v>
      </c>
      <c r="BA119" s="51">
        <v>0.51175718171039852</v>
      </c>
      <c r="BB119" s="51">
        <v>0.51175718171039852</v>
      </c>
      <c r="BC119" s="51">
        <v>0.51175718171039852</v>
      </c>
      <c r="BD119" s="51">
        <v>0.51175718171039852</v>
      </c>
      <c r="BE119" s="51">
        <v>0.51175718171039852</v>
      </c>
      <c r="BF119" s="51">
        <v>0.51175718171039852</v>
      </c>
      <c r="BG119" s="51">
        <v>0.51175718171039852</v>
      </c>
      <c r="BH119" s="51">
        <v>0.51175718171039852</v>
      </c>
      <c r="BI119" s="51">
        <v>0.51175718171039852</v>
      </c>
      <c r="BJ119" s="51">
        <v>0.51175718171039852</v>
      </c>
      <c r="BK119" s="51">
        <v>0.51175718171039852</v>
      </c>
      <c r="BL119" s="51">
        <v>0.51175718171039852</v>
      </c>
      <c r="BM119" s="51">
        <v>0.51175718171039852</v>
      </c>
    </row>
    <row r="120" spans="1:65">
      <c r="A120" s="22"/>
    </row>
  </sheetData>
  <mergeCells count="2">
    <mergeCell ref="A55:A56"/>
    <mergeCell ref="A57:A58"/>
  </mergeCells>
  <phoneticPr fontId="36" type="noConversion"/>
  <hyperlinks>
    <hyperlink ref="A47" r:id="rId1" display="https://www.whitehouse.gov/wp-content/uploads/2021/02/TechnicalSupportDocument_SocialCostofCarbonMethaneNitrousOxide.pdf" xr:uid="{00000000-0004-0000-0B00-000000000000}"/>
    <hyperlink ref="A4" r:id="rId2" display="https://www.whitehouse.gov/wp-content/uploads/2021/02/TechnicalSupportDocument_SocialCostofCarbonMethaneNitrousOxide.pdf" xr:uid="{00000000-0004-0000-0B00-000001000000}"/>
    <hyperlink ref="A64" r:id="rId3" display="https://www.whitehouse.gov/wp-content/uploads/2021/02/TechnicalSupportDocument_SocialCostofCarbonMethaneNitrousOxide.pdf" xr:uid="{00000000-0004-0000-0B00-000002000000}"/>
    <hyperlink ref="B51" r:id="rId4" display="https://www.eia.gov/environment/emissions/co2_vol_mass.php" xr:uid="{00000000-0004-0000-0B00-000003000000}"/>
  </hyperlinks>
  <pageMargins left="0.75" right="0.75" top="1" bottom="1" header="0.5" footer="0.5"/>
  <pageSetup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theme="1"/>
  </sheetPr>
  <dimension ref="A1:U73"/>
  <sheetViews>
    <sheetView workbookViewId="0">
      <selection activeCell="C42" sqref="A1:XFD1048576"/>
    </sheetView>
  </sheetViews>
  <sheetFormatPr defaultColWidth="9.140625" defaultRowHeight="12.75"/>
  <cols>
    <col min="1" max="1" width="12.42578125" bestFit="1" customWidth="1"/>
    <col min="2" max="2" width="33.140625" customWidth="1"/>
    <col min="3" max="3" width="15.28515625" bestFit="1" customWidth="1"/>
    <col min="4" max="4" width="17" customWidth="1"/>
    <col min="5" max="5" width="22.5703125" customWidth="1"/>
    <col min="9" max="9" width="12.42578125" bestFit="1" customWidth="1"/>
    <col min="10" max="10" width="10.5703125" bestFit="1" customWidth="1"/>
    <col min="11" max="11" width="16.42578125" bestFit="1" customWidth="1"/>
    <col min="12" max="12" width="14.85546875" bestFit="1" customWidth="1"/>
    <col min="15" max="15" width="9.7109375" bestFit="1" customWidth="1"/>
    <col min="21" max="21" width="11.28515625" bestFit="1" customWidth="1"/>
  </cols>
  <sheetData>
    <row r="1" spans="1:21">
      <c r="A1" s="742" t="s">
        <v>1107</v>
      </c>
      <c r="B1" s="742"/>
      <c r="C1" s="742"/>
      <c r="D1" s="742"/>
      <c r="E1" s="742"/>
      <c r="F1" s="742"/>
      <c r="G1" s="742"/>
      <c r="H1" s="22"/>
      <c r="I1" s="22"/>
      <c r="J1" s="22"/>
      <c r="K1" s="22"/>
      <c r="L1" s="22"/>
    </row>
    <row r="2" spans="1:21" ht="12.75" customHeight="1">
      <c r="A2" s="769" t="s">
        <v>1108</v>
      </c>
      <c r="B2" s="769"/>
      <c r="C2" s="769"/>
      <c r="D2" s="769"/>
      <c r="E2" s="769"/>
      <c r="F2" s="769"/>
      <c r="G2" s="769"/>
      <c r="H2" s="769"/>
      <c r="I2" s="769"/>
      <c r="J2" s="769"/>
      <c r="K2" s="769"/>
      <c r="L2" s="769"/>
    </row>
    <row r="3" spans="1:21">
      <c r="A3" s="769"/>
      <c r="B3" s="769"/>
      <c r="C3" s="769"/>
      <c r="D3" s="769"/>
      <c r="E3" s="769"/>
      <c r="F3" s="769"/>
      <c r="G3" s="769"/>
      <c r="H3" s="769"/>
      <c r="I3" s="769"/>
      <c r="J3" s="769"/>
      <c r="K3" s="769"/>
      <c r="L3" s="769"/>
    </row>
    <row r="4" spans="1:21">
      <c r="A4" s="36"/>
      <c r="B4" s="764" t="s">
        <v>1109</v>
      </c>
      <c r="C4" s="45" t="s">
        <v>1110</v>
      </c>
      <c r="D4" s="774" t="s">
        <v>1111</v>
      </c>
      <c r="E4" s="774"/>
      <c r="F4" s="773"/>
      <c r="G4" s="773"/>
      <c r="H4" s="773"/>
      <c r="I4" s="773"/>
      <c r="J4" s="773"/>
      <c r="K4" s="773"/>
      <c r="L4" s="773"/>
    </row>
    <row r="5" spans="1:21" ht="25.5">
      <c r="A5" s="41" t="s">
        <v>1112</v>
      </c>
      <c r="B5" s="765"/>
      <c r="C5" s="37" t="s">
        <v>153</v>
      </c>
      <c r="D5" s="38" t="s">
        <v>1113</v>
      </c>
      <c r="E5" s="38" t="s">
        <v>1114</v>
      </c>
      <c r="F5" s="770" t="s">
        <v>314</v>
      </c>
      <c r="G5" s="770"/>
      <c r="H5" s="770"/>
      <c r="I5" s="770"/>
      <c r="J5" s="770"/>
      <c r="K5" s="770"/>
      <c r="L5" s="770"/>
    </row>
    <row r="6" spans="1:21" ht="32.25" customHeight="1">
      <c r="A6" s="42"/>
      <c r="B6" s="42"/>
      <c r="C6" s="43"/>
      <c r="D6" s="44"/>
      <c r="E6" s="43"/>
      <c r="F6" s="771"/>
      <c r="G6" s="771"/>
      <c r="H6" s="771"/>
      <c r="I6" s="771"/>
      <c r="J6" s="771"/>
      <c r="K6" s="771"/>
      <c r="L6" s="771"/>
      <c r="O6" s="16"/>
    </row>
    <row r="7" spans="1:21">
      <c r="A7" s="39" t="s">
        <v>1115</v>
      </c>
      <c r="B7" s="39"/>
      <c r="C7" s="40"/>
      <c r="D7" s="40"/>
      <c r="E7" s="40"/>
      <c r="F7" s="772"/>
      <c r="G7" s="772"/>
      <c r="H7" s="772"/>
      <c r="I7" s="772"/>
      <c r="J7" s="772"/>
      <c r="K7" s="772"/>
      <c r="L7" s="772"/>
    </row>
    <row r="8" spans="1:21">
      <c r="A8" s="18"/>
      <c r="B8" s="18"/>
    </row>
    <row r="9" spans="1:21">
      <c r="B9" s="18" t="s">
        <v>1116</v>
      </c>
    </row>
    <row r="10" spans="1:21">
      <c r="B10" s="18" t="s">
        <v>1117</v>
      </c>
    </row>
    <row r="11" spans="1:21" ht="15">
      <c r="B11" s="4" t="s">
        <v>1118</v>
      </c>
      <c r="T11" s="6"/>
      <c r="U11" s="27"/>
    </row>
    <row r="12" spans="1:21" ht="15">
      <c r="B12" s="30" t="s">
        <v>1119</v>
      </c>
      <c r="T12" s="6"/>
      <c r="U12" s="27"/>
    </row>
    <row r="13" spans="1:21" ht="15">
      <c r="B13" s="4"/>
      <c r="T13" s="6"/>
      <c r="U13" s="27"/>
    </row>
    <row r="14" spans="1:21" ht="15">
      <c r="B14" s="23" t="s">
        <v>1120</v>
      </c>
      <c r="T14" s="6"/>
      <c r="U14" s="27"/>
    </row>
    <row r="15" spans="1:21" ht="26.25">
      <c r="B15" s="23" t="s">
        <v>1121</v>
      </c>
      <c r="C15" s="3" t="s">
        <v>1122</v>
      </c>
      <c r="D15" s="31" t="s">
        <v>1123</v>
      </c>
      <c r="E15" s="31" t="s">
        <v>1124</v>
      </c>
      <c r="F15" s="3" t="s">
        <v>94</v>
      </c>
      <c r="I15" s="33"/>
      <c r="J15" s="767" t="s">
        <v>1109</v>
      </c>
      <c r="K15" s="33" t="s">
        <v>1110</v>
      </c>
      <c r="L15" s="33" t="s">
        <v>1111</v>
      </c>
      <c r="T15" s="6"/>
      <c r="U15" s="27"/>
    </row>
    <row r="16" spans="1:21" ht="15">
      <c r="B16" s="30" t="s">
        <v>1125</v>
      </c>
      <c r="C16" s="18" t="s">
        <v>1126</v>
      </c>
      <c r="D16" s="18" t="s">
        <v>1127</v>
      </c>
      <c r="E16" s="18" t="s">
        <v>1128</v>
      </c>
      <c r="F16" s="18" t="s">
        <v>1129</v>
      </c>
      <c r="I16" s="35" t="s">
        <v>1130</v>
      </c>
      <c r="J16" s="768"/>
      <c r="K16" s="34" t="s">
        <v>153</v>
      </c>
      <c r="L16" s="35" t="s">
        <v>1113</v>
      </c>
      <c r="T16" s="6"/>
      <c r="U16" s="27"/>
    </row>
    <row r="17" spans="2:21" ht="15">
      <c r="B17" s="30" t="s">
        <v>1131</v>
      </c>
      <c r="C17" s="18" t="s">
        <v>1132</v>
      </c>
      <c r="D17" s="18" t="s">
        <v>1133</v>
      </c>
      <c r="E17" s="18" t="s">
        <v>1134</v>
      </c>
      <c r="F17" t="s">
        <v>970</v>
      </c>
      <c r="I17" s="25" t="s">
        <v>1135</v>
      </c>
      <c r="J17" s="25" t="s">
        <v>1136</v>
      </c>
      <c r="K17" s="24"/>
      <c r="L17" s="32">
        <v>14000000</v>
      </c>
      <c r="T17" s="6"/>
      <c r="U17" s="27"/>
    </row>
    <row r="18" spans="2:21" ht="15">
      <c r="B18" s="30" t="s">
        <v>1137</v>
      </c>
      <c r="C18" s="18" t="s">
        <v>1138</v>
      </c>
      <c r="D18" s="18" t="s">
        <v>1139</v>
      </c>
      <c r="E18" s="18" t="s">
        <v>1140</v>
      </c>
      <c r="I18" s="25" t="s">
        <v>1141</v>
      </c>
      <c r="J18" s="25" t="s">
        <v>1142</v>
      </c>
      <c r="K18" s="24"/>
      <c r="L18" s="32">
        <v>352000</v>
      </c>
      <c r="T18" s="6"/>
      <c r="U18" s="27"/>
    </row>
    <row r="19" spans="2:21" ht="15">
      <c r="B19" s="30" t="s">
        <v>1143</v>
      </c>
      <c r="C19" s="18" t="s">
        <v>1144</v>
      </c>
      <c r="D19" s="18" t="s">
        <v>1145</v>
      </c>
      <c r="E19" s="18" t="s">
        <v>1146</v>
      </c>
      <c r="I19" s="25" t="s">
        <v>1147</v>
      </c>
      <c r="J19" s="25" t="s">
        <v>1148</v>
      </c>
      <c r="K19" s="28">
        <v>0.25</v>
      </c>
      <c r="L19" s="29">
        <v>13200000</v>
      </c>
      <c r="T19" s="6"/>
      <c r="U19" s="27"/>
    </row>
    <row r="20" spans="2:21" ht="15">
      <c r="B20" s="30" t="s">
        <v>1149</v>
      </c>
      <c r="C20" s="18" t="s">
        <v>1150</v>
      </c>
      <c r="D20" s="18" t="s">
        <v>1151</v>
      </c>
      <c r="E20" s="18" t="s">
        <v>1152</v>
      </c>
      <c r="I20" s="24" t="s">
        <v>1147</v>
      </c>
      <c r="J20" s="25" t="s">
        <v>1148</v>
      </c>
      <c r="K20" s="28">
        <v>0.45</v>
      </c>
      <c r="L20" s="29">
        <v>7920000</v>
      </c>
      <c r="T20" s="6"/>
      <c r="U20" s="27"/>
    </row>
    <row r="21" spans="2:21" ht="15">
      <c r="B21" s="30" t="s">
        <v>1153</v>
      </c>
      <c r="C21" s="18" t="s">
        <v>1154</v>
      </c>
      <c r="D21" s="18" t="s">
        <v>1155</v>
      </c>
      <c r="E21" s="18" t="s">
        <v>1156</v>
      </c>
      <c r="F21" s="18" t="s">
        <v>1157</v>
      </c>
      <c r="T21" s="6"/>
      <c r="U21" s="27"/>
    </row>
    <row r="22" spans="2:21" ht="15">
      <c r="B22" s="30" t="s">
        <v>1158</v>
      </c>
      <c r="C22" s="18" t="s">
        <v>1159</v>
      </c>
      <c r="D22" s="18" t="s">
        <v>1160</v>
      </c>
      <c r="E22" s="18" t="s">
        <v>1161</v>
      </c>
      <c r="F22" s="18" t="s">
        <v>1129</v>
      </c>
      <c r="I22" s="769" t="s">
        <v>1162</v>
      </c>
      <c r="J22" s="769"/>
      <c r="K22" s="769"/>
      <c r="L22" s="769"/>
      <c r="T22" s="6"/>
      <c r="U22" s="27"/>
    </row>
    <row r="23" spans="2:21" ht="15">
      <c r="B23" s="30" t="s">
        <v>1163</v>
      </c>
      <c r="C23" s="18" t="s">
        <v>1164</v>
      </c>
      <c r="D23" s="18" t="s">
        <v>1165</v>
      </c>
      <c r="E23" s="18" t="s">
        <v>1166</v>
      </c>
      <c r="F23" s="18" t="s">
        <v>1167</v>
      </c>
      <c r="I23" s="769"/>
      <c r="J23" s="769"/>
      <c r="K23" s="769"/>
      <c r="L23" s="769"/>
      <c r="T23" s="6"/>
      <c r="U23" s="27"/>
    </row>
    <row r="24" spans="2:21">
      <c r="G24" s="18"/>
      <c r="I24" s="769"/>
      <c r="J24" s="769"/>
      <c r="K24" s="769"/>
      <c r="L24" s="769"/>
      <c r="T24" s="6"/>
      <c r="U24" s="27"/>
    </row>
    <row r="25" spans="2:21" ht="31.5" customHeight="1">
      <c r="B25" s="766" t="s">
        <v>1168</v>
      </c>
      <c r="C25" s="766"/>
      <c r="D25" s="766"/>
      <c r="E25" s="766"/>
      <c r="F25" s="766"/>
      <c r="T25" s="6"/>
      <c r="U25" s="27"/>
    </row>
    <row r="26" spans="2:21" ht="15">
      <c r="B26" s="30" t="s">
        <v>1169</v>
      </c>
      <c r="T26" s="6"/>
      <c r="U26" s="27"/>
    </row>
    <row r="27" spans="2:21">
      <c r="C27" s="18" t="s">
        <v>1170</v>
      </c>
      <c r="T27" s="6"/>
      <c r="U27" s="27"/>
    </row>
    <row r="28" spans="2:21">
      <c r="C28" s="18" t="s">
        <v>1171</v>
      </c>
    </row>
    <row r="29" spans="2:21">
      <c r="C29" s="18" t="s">
        <v>1172</v>
      </c>
      <c r="G29" s="18"/>
    </row>
    <row r="30" spans="2:21">
      <c r="C30" s="18" t="s">
        <v>1173</v>
      </c>
    </row>
    <row r="31" spans="2:21">
      <c r="B31" s="18" t="s">
        <v>1174</v>
      </c>
      <c r="G31" s="18"/>
    </row>
    <row r="32" spans="2:21">
      <c r="G32" s="18"/>
    </row>
    <row r="33" spans="1:1">
      <c r="A33" s="46" t="s">
        <v>1175</v>
      </c>
    </row>
    <row r="35" spans="1:1">
      <c r="A35" s="18" t="s">
        <v>1176</v>
      </c>
    </row>
    <row r="36" spans="1:1">
      <c r="A36" s="18" t="s">
        <v>1177</v>
      </c>
    </row>
    <row r="38" spans="1:1">
      <c r="A38" t="s">
        <v>1178</v>
      </c>
    </row>
    <row r="39" spans="1:1">
      <c r="A39" t="s">
        <v>1179</v>
      </c>
    </row>
    <row r="41" spans="1:1">
      <c r="A41" s="26" t="s">
        <v>1180</v>
      </c>
    </row>
    <row r="42" spans="1:1">
      <c r="A42" t="s">
        <v>1181</v>
      </c>
    </row>
    <row r="44" spans="1:1">
      <c r="A44" s="18" t="s">
        <v>1182</v>
      </c>
    </row>
    <row r="45" spans="1:1">
      <c r="A45" s="18" t="s">
        <v>1183</v>
      </c>
    </row>
    <row r="47" spans="1:1">
      <c r="A47" t="s">
        <v>1184</v>
      </c>
    </row>
    <row r="48" spans="1:1">
      <c r="A48" t="s">
        <v>1185</v>
      </c>
    </row>
    <row r="50" spans="1:1">
      <c r="A50" t="s">
        <v>1186</v>
      </c>
    </row>
    <row r="51" spans="1:1">
      <c r="A51" s="18" t="s">
        <v>1187</v>
      </c>
    </row>
    <row r="53" spans="1:1">
      <c r="A53" s="18" t="s">
        <v>1188</v>
      </c>
    </row>
    <row r="54" spans="1:1">
      <c r="A54" s="18" t="s">
        <v>1189</v>
      </c>
    </row>
    <row r="56" spans="1:1">
      <c r="A56" t="s">
        <v>1190</v>
      </c>
    </row>
    <row r="57" spans="1:1">
      <c r="A57" t="s">
        <v>1191</v>
      </c>
    </row>
    <row r="58" spans="1:1">
      <c r="A58" s="26" t="s">
        <v>1192</v>
      </c>
    </row>
    <row r="60" spans="1:1">
      <c r="A60" t="s">
        <v>1193</v>
      </c>
    </row>
    <row r="61" spans="1:1">
      <c r="A61" t="s">
        <v>1194</v>
      </c>
    </row>
    <row r="73" ht="3" customHeight="1"/>
  </sheetData>
  <mergeCells count="11">
    <mergeCell ref="A1:G1"/>
    <mergeCell ref="B4:B5"/>
    <mergeCell ref="B25:F25"/>
    <mergeCell ref="J15:J16"/>
    <mergeCell ref="I22:L24"/>
    <mergeCell ref="F5:L5"/>
    <mergeCell ref="F6:L6"/>
    <mergeCell ref="F7:L7"/>
    <mergeCell ref="F4:L4"/>
    <mergeCell ref="A2:L3"/>
    <mergeCell ref="D4:E4"/>
  </mergeCells>
  <hyperlinks>
    <hyperlink ref="B11" r:id="rId1" xr:uid="{00000000-0004-0000-0C00-000000000000}"/>
  </hyperlinks>
  <pageMargins left="0.75" right="0.75" top="1" bottom="1" header="0.5" footer="0.5"/>
  <pageSetup orientation="portrait"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EDBA3-1E5E-451F-82BA-3BA8FD13E520}">
  <sheetPr>
    <tabColor theme="1"/>
  </sheetPr>
  <dimension ref="A2:J10"/>
  <sheetViews>
    <sheetView workbookViewId="0">
      <selection activeCell="E20" sqref="E20"/>
    </sheetView>
  </sheetViews>
  <sheetFormatPr defaultColWidth="9.140625" defaultRowHeight="15"/>
  <cols>
    <col min="1" max="1" width="9.140625" style="535"/>
    <col min="2" max="2" width="13" style="535" bestFit="1" customWidth="1"/>
    <col min="3" max="3" width="15.7109375" style="535" bestFit="1" customWidth="1"/>
    <col min="4" max="4" width="14.28515625" style="535" bestFit="1" customWidth="1"/>
    <col min="5" max="5" width="21" style="535" bestFit="1" customWidth="1"/>
    <col min="6" max="6" width="21" style="535" customWidth="1"/>
    <col min="7" max="7" width="18" style="535" bestFit="1" customWidth="1"/>
    <col min="8" max="8" width="9.140625" style="535"/>
    <col min="9" max="9" width="45.85546875" style="535" bestFit="1" customWidth="1"/>
    <col min="10" max="10" width="12.5703125" style="535" bestFit="1" customWidth="1"/>
    <col min="11" max="11" width="45.85546875" style="535" bestFit="1" customWidth="1"/>
    <col min="12" max="16384" width="9.140625" style="535"/>
  </cols>
  <sheetData>
    <row r="2" spans="1:10">
      <c r="A2" s="534" t="s">
        <v>1195</v>
      </c>
      <c r="B2" s="534" t="s">
        <v>1196</v>
      </c>
      <c r="C2" s="534" t="s">
        <v>1197</v>
      </c>
      <c r="D2" s="534" t="s">
        <v>1198</v>
      </c>
      <c r="E2" s="534" t="s">
        <v>1199</v>
      </c>
      <c r="F2" s="534" t="s">
        <v>1200</v>
      </c>
      <c r="G2" s="534" t="s">
        <v>1201</v>
      </c>
      <c r="I2" s="534" t="s">
        <v>89</v>
      </c>
      <c r="J2" s="534" t="s">
        <v>112</v>
      </c>
    </row>
    <row r="3" spans="1:10">
      <c r="A3" s="535">
        <v>2019</v>
      </c>
      <c r="B3" s="536">
        <v>300277</v>
      </c>
      <c r="C3" s="536">
        <v>811416</v>
      </c>
      <c r="D3" s="536">
        <f t="shared" ref="D3:D6" si="0">SUM(B3:C3)</f>
        <v>1111693</v>
      </c>
      <c r="E3" s="537">
        <v>60078000</v>
      </c>
      <c r="F3" s="538">
        <f>E3/$J$8</f>
        <v>0.2787893974830159</v>
      </c>
      <c r="G3" s="539">
        <f>D3/E3</f>
        <v>1.8504161257032525E-2</v>
      </c>
      <c r="I3" s="535" t="s">
        <v>1202</v>
      </c>
      <c r="J3" s="535">
        <v>24.6</v>
      </c>
    </row>
    <row r="4" spans="1:10">
      <c r="A4" s="535">
        <v>2020</v>
      </c>
      <c r="B4" s="536">
        <v>356691</v>
      </c>
      <c r="C4" s="536">
        <v>452497</v>
      </c>
      <c r="D4" s="536">
        <f t="shared" si="0"/>
        <v>809188</v>
      </c>
      <c r="E4" s="540">
        <v>45644400</v>
      </c>
      <c r="F4" s="541">
        <f t="shared" ref="F4:F7" si="1">E4/$J$8</f>
        <v>0.21181089208152357</v>
      </c>
      <c r="G4" s="539">
        <f>D4/E4</f>
        <v>1.7728089316542666E-2</v>
      </c>
      <c r="I4" s="535" t="s">
        <v>1203</v>
      </c>
      <c r="J4" s="535">
        <v>24</v>
      </c>
    </row>
    <row r="5" spans="1:10">
      <c r="A5" s="535">
        <v>2021</v>
      </c>
      <c r="B5" s="536">
        <v>431941</v>
      </c>
      <c r="C5" s="536">
        <v>616185</v>
      </c>
      <c r="D5" s="536">
        <f t="shared" si="0"/>
        <v>1048126</v>
      </c>
      <c r="E5" s="540">
        <v>56412200</v>
      </c>
      <c r="F5" s="541">
        <f t="shared" si="1"/>
        <v>0.26177840887997922</v>
      </c>
      <c r="G5" s="539">
        <f>D5/E5</f>
        <v>1.8579775296832954E-2</v>
      </c>
      <c r="I5" s="535" t="s">
        <v>1204</v>
      </c>
      <c r="J5" s="535">
        <v>365</v>
      </c>
    </row>
    <row r="6" spans="1:10">
      <c r="A6" s="535">
        <v>2022</v>
      </c>
      <c r="B6" s="536">
        <v>502213</v>
      </c>
      <c r="C6" s="536">
        <v>352265</v>
      </c>
      <c r="D6" s="536">
        <f t="shared" si="0"/>
        <v>854478</v>
      </c>
      <c r="E6" s="540">
        <v>47843800</v>
      </c>
      <c r="F6" s="541">
        <f t="shared" si="1"/>
        <v>0.2220171140067565</v>
      </c>
      <c r="G6" s="539">
        <f>D6/E6</f>
        <v>1.7859743582240541E-2</v>
      </c>
      <c r="I6" s="535" t="s">
        <v>1205</v>
      </c>
      <c r="J6" s="535">
        <f>J4*J5</f>
        <v>8760</v>
      </c>
    </row>
    <row r="7" spans="1:10">
      <c r="A7" s="542">
        <v>2024</v>
      </c>
      <c r="B7" s="543">
        <v>918000</v>
      </c>
      <c r="C7" s="543">
        <v>749040</v>
      </c>
      <c r="D7" s="543">
        <f>SUM(B7:C7)</f>
        <v>1667040</v>
      </c>
      <c r="E7" s="544">
        <v>40012700</v>
      </c>
      <c r="F7" s="545">
        <f t="shared" si="1"/>
        <v>0.18567722834762596</v>
      </c>
      <c r="G7" s="546">
        <f>D7/E7</f>
        <v>4.1662772069867814E-2</v>
      </c>
      <c r="I7" s="535" t="s">
        <v>1206</v>
      </c>
      <c r="J7" s="541">
        <f>AVERAGE(F3:F7)</f>
        <v>0.2320146081597802</v>
      </c>
    </row>
    <row r="8" spans="1:10">
      <c r="A8" s="547" t="s">
        <v>1207</v>
      </c>
      <c r="B8" s="547"/>
      <c r="C8" s="547"/>
      <c r="D8" s="547"/>
      <c r="E8" s="547"/>
      <c r="F8" s="547"/>
      <c r="G8" s="548">
        <f>AVERAGE(G3:G7)</f>
        <v>2.2866908304503303E-2</v>
      </c>
      <c r="I8" s="535" t="s">
        <v>1208</v>
      </c>
      <c r="J8" s="540">
        <f>J3*J6*1000</f>
        <v>215496000</v>
      </c>
    </row>
    <row r="10" spans="1:10">
      <c r="I10" s="549" t="s">
        <v>1209</v>
      </c>
      <c r="J10" s="550">
        <f>J3*J6*J7</f>
        <v>49998.219999999994</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0">
    <tabColor rgb="FFFF0000"/>
  </sheetPr>
  <dimension ref="B1:BP105"/>
  <sheetViews>
    <sheetView zoomScaleNormal="100" workbookViewId="0">
      <selection activeCell="C42" sqref="A1:XFD1048576"/>
    </sheetView>
  </sheetViews>
  <sheetFormatPr defaultColWidth="9.140625" defaultRowHeight="15"/>
  <cols>
    <col min="1" max="1" width="2.5703125" style="7" customWidth="1"/>
    <col min="2" max="2" width="72.140625" style="7" customWidth="1"/>
    <col min="3" max="3" width="27.85546875" style="8" bestFit="1" customWidth="1"/>
    <col min="4" max="4" width="34.85546875" style="7" bestFit="1" customWidth="1"/>
    <col min="5" max="5" width="23.85546875" style="7" bestFit="1" customWidth="1"/>
    <col min="6" max="6" width="9.7109375" style="7" bestFit="1" customWidth="1"/>
    <col min="7" max="7" width="9.85546875" style="7" customWidth="1"/>
    <col min="8" max="8" width="7.5703125" style="7" bestFit="1" customWidth="1"/>
    <col min="9" max="9" width="10.5703125" style="7" customWidth="1"/>
    <col min="10" max="11" width="12" style="7" bestFit="1" customWidth="1"/>
    <col min="12" max="31" width="14" style="7" bestFit="1" customWidth="1"/>
    <col min="32" max="33" width="7.5703125" style="7" bestFit="1" customWidth="1"/>
    <col min="34" max="35" width="7.140625" style="7" bestFit="1" customWidth="1"/>
    <col min="36" max="42" width="7.5703125" style="7" bestFit="1" customWidth="1"/>
    <col min="43" max="43" width="8" style="7" bestFit="1" customWidth="1"/>
    <col min="44" max="44" width="8.28515625" style="7" bestFit="1" customWidth="1"/>
    <col min="45" max="45" width="8" style="7" bestFit="1" customWidth="1"/>
    <col min="46" max="52" width="8.28515625" style="7" bestFit="1" customWidth="1"/>
    <col min="53" max="53" width="8" style="7" bestFit="1" customWidth="1"/>
    <col min="54" max="66" width="8.28515625" style="7" bestFit="1" customWidth="1"/>
    <col min="67" max="67" width="8.28515625" style="7" customWidth="1"/>
    <col min="68" max="68" width="14.28515625" style="7" customWidth="1"/>
    <col min="69" max="75" width="14.140625" style="7" customWidth="1"/>
    <col min="76" max="16384" width="9.140625" style="7"/>
  </cols>
  <sheetData>
    <row r="1" spans="2:68" ht="16.5" thickBot="1">
      <c r="B1" s="154" t="s">
        <v>82</v>
      </c>
      <c r="C1" s="155"/>
      <c r="D1" s="156"/>
      <c r="E1" s="156"/>
      <c r="F1" s="156"/>
      <c r="G1" s="157"/>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8"/>
    </row>
    <row r="2" spans="2:68" ht="53.25" customHeight="1" thickBot="1">
      <c r="B2" s="741" t="s">
        <v>83</v>
      </c>
      <c r="C2" s="741"/>
      <c r="D2" s="741"/>
      <c r="E2" s="741"/>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row>
    <row r="3" spans="2:68">
      <c r="B3" s="599"/>
      <c r="C3" s="190" t="s">
        <v>84</v>
      </c>
      <c r="D3" s="136"/>
      <c r="E3" s="137"/>
      <c r="F3" s="18"/>
      <c r="G3" s="266" t="s">
        <v>85</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c r="AX3" s="267"/>
      <c r="AY3" s="267"/>
      <c r="AZ3" s="267"/>
      <c r="BA3" s="267"/>
      <c r="BB3" s="267"/>
      <c r="BC3" s="267"/>
      <c r="BD3" s="267"/>
      <c r="BE3" s="267"/>
      <c r="BF3" s="267"/>
      <c r="BG3" s="267"/>
      <c r="BH3" s="267"/>
      <c r="BI3" s="267"/>
      <c r="BJ3" s="267"/>
      <c r="BK3" s="267"/>
      <c r="BL3" s="267"/>
      <c r="BM3" s="267"/>
      <c r="BN3" s="267"/>
      <c r="BO3" s="267"/>
      <c r="BP3" s="268"/>
    </row>
    <row r="4" spans="2:68" ht="38.25">
      <c r="B4" s="191" t="s">
        <v>86</v>
      </c>
      <c r="C4" s="18" t="s">
        <v>87</v>
      </c>
      <c r="D4" s="737"/>
      <c r="E4" s="738"/>
      <c r="F4" s="18"/>
      <c r="G4" s="11" t="s">
        <v>88</v>
      </c>
      <c r="H4" s="733" t="s">
        <v>89</v>
      </c>
      <c r="I4" s="734"/>
      <c r="J4" s="734"/>
      <c r="K4" s="734"/>
      <c r="L4" s="734"/>
      <c r="M4" s="734"/>
      <c r="N4" s="734"/>
      <c r="O4" s="734"/>
      <c r="P4" s="734"/>
      <c r="Q4" s="734"/>
      <c r="R4" s="734"/>
      <c r="S4" s="734"/>
      <c r="T4" s="734"/>
      <c r="U4" s="734"/>
      <c r="V4" s="734"/>
      <c r="W4" s="734"/>
      <c r="X4" s="734"/>
      <c r="Y4" s="734"/>
      <c r="Z4" s="734"/>
      <c r="AA4" s="734"/>
      <c r="AB4" s="734"/>
      <c r="AC4" s="734"/>
      <c r="AD4" s="734"/>
      <c r="AE4" s="734"/>
      <c r="AF4" s="734"/>
      <c r="AG4" s="734"/>
      <c r="AH4" s="734"/>
      <c r="AI4" s="734"/>
      <c r="AJ4" s="734"/>
      <c r="AK4" s="734"/>
      <c r="AL4" s="734"/>
      <c r="AM4" s="734"/>
      <c r="AN4" s="734"/>
      <c r="AO4" s="734"/>
      <c r="AP4" s="734"/>
      <c r="AQ4" s="734"/>
      <c r="AR4" s="734"/>
      <c r="AS4" s="734"/>
      <c r="AT4" s="734"/>
      <c r="AU4" s="734"/>
      <c r="AV4" s="734"/>
      <c r="AW4" s="734"/>
      <c r="AX4" s="734"/>
      <c r="AY4" s="734"/>
      <c r="AZ4" s="734"/>
      <c r="BA4" s="734"/>
      <c r="BB4" s="734"/>
      <c r="BC4" s="734"/>
      <c r="BD4" s="734"/>
      <c r="BE4" s="734"/>
      <c r="BF4" s="734"/>
      <c r="BG4" s="734"/>
      <c r="BH4" s="734"/>
      <c r="BI4" s="734"/>
      <c r="BJ4" s="734"/>
      <c r="BK4" s="734"/>
      <c r="BL4" s="734"/>
      <c r="BM4" s="734"/>
      <c r="BN4" s="734"/>
      <c r="BO4" s="735"/>
      <c r="BP4" s="736"/>
    </row>
    <row r="5" spans="2:68" ht="51">
      <c r="B5" s="192" t="s">
        <v>90</v>
      </c>
      <c r="C5" s="18" t="s">
        <v>91</v>
      </c>
      <c r="D5" s="731"/>
      <c r="E5" s="732"/>
      <c r="F5" s="18"/>
      <c r="G5" s="11">
        <v>1</v>
      </c>
      <c r="H5" s="733" t="s">
        <v>92</v>
      </c>
      <c r="I5" s="734"/>
      <c r="J5" s="734"/>
      <c r="K5" s="734"/>
      <c r="L5" s="734"/>
      <c r="M5" s="734"/>
      <c r="N5" s="734"/>
      <c r="O5" s="734"/>
      <c r="P5" s="734"/>
      <c r="Q5" s="734"/>
      <c r="R5" s="734"/>
      <c r="S5" s="734"/>
      <c r="T5" s="734"/>
      <c r="U5" s="734"/>
      <c r="V5" s="734"/>
      <c r="W5" s="734"/>
      <c r="X5" s="734"/>
      <c r="Y5" s="734"/>
      <c r="Z5" s="734"/>
      <c r="AA5" s="734"/>
      <c r="AB5" s="734"/>
      <c r="AC5" s="734"/>
      <c r="AD5" s="734"/>
      <c r="AE5" s="734"/>
      <c r="AF5" s="734"/>
      <c r="AG5" s="734"/>
      <c r="AH5" s="734"/>
      <c r="AI5" s="734"/>
      <c r="AJ5" s="734"/>
      <c r="AK5" s="734"/>
      <c r="AL5" s="734"/>
      <c r="AM5" s="734"/>
      <c r="AN5" s="734"/>
      <c r="AO5" s="734"/>
      <c r="AP5" s="734"/>
      <c r="AQ5" s="734"/>
      <c r="AR5" s="734"/>
      <c r="AS5" s="734"/>
      <c r="AT5" s="734"/>
      <c r="AU5" s="734"/>
      <c r="AV5" s="734"/>
      <c r="AW5" s="734"/>
      <c r="AX5" s="734"/>
      <c r="AY5" s="734"/>
      <c r="AZ5" s="734"/>
      <c r="BA5" s="734"/>
      <c r="BB5" s="734"/>
      <c r="BC5" s="734"/>
      <c r="BD5" s="734"/>
      <c r="BE5" s="734"/>
      <c r="BF5" s="734"/>
      <c r="BG5" s="734"/>
      <c r="BH5" s="734"/>
      <c r="BI5" s="734"/>
      <c r="BJ5" s="734"/>
      <c r="BK5" s="734"/>
      <c r="BL5" s="734"/>
      <c r="BM5" s="734"/>
      <c r="BN5" s="734"/>
      <c r="BO5" s="735"/>
      <c r="BP5" s="736"/>
    </row>
    <row r="6" spans="2:68" ht="76.5">
      <c r="B6" s="192" t="s">
        <v>93</v>
      </c>
      <c r="C6" s="18" t="s">
        <v>94</v>
      </c>
      <c r="D6" s="731"/>
      <c r="E6" s="732"/>
      <c r="F6" s="18"/>
      <c r="G6" s="11"/>
      <c r="H6" s="733"/>
      <c r="I6" s="734"/>
      <c r="J6" s="734"/>
      <c r="K6" s="734"/>
      <c r="L6" s="734"/>
      <c r="M6" s="734"/>
      <c r="N6" s="734"/>
      <c r="O6" s="734"/>
      <c r="P6" s="734"/>
      <c r="Q6" s="734"/>
      <c r="R6" s="734"/>
      <c r="S6" s="734"/>
      <c r="T6" s="734"/>
      <c r="U6" s="734"/>
      <c r="V6" s="734"/>
      <c r="W6" s="734"/>
      <c r="X6" s="734"/>
      <c r="Y6" s="734"/>
      <c r="Z6" s="734"/>
      <c r="AA6" s="734"/>
      <c r="AB6" s="734"/>
      <c r="AC6" s="734"/>
      <c r="AD6" s="734"/>
      <c r="AE6" s="734"/>
      <c r="AF6" s="734"/>
      <c r="AG6" s="734"/>
      <c r="AH6" s="734"/>
      <c r="AI6" s="734"/>
      <c r="AJ6" s="734"/>
      <c r="AK6" s="734"/>
      <c r="AL6" s="734"/>
      <c r="AM6" s="734"/>
      <c r="AN6" s="734"/>
      <c r="AO6" s="734"/>
      <c r="AP6" s="734"/>
      <c r="AQ6" s="734"/>
      <c r="AR6" s="734"/>
      <c r="AS6" s="734"/>
      <c r="AT6" s="734"/>
      <c r="AU6" s="734"/>
      <c r="AV6" s="734"/>
      <c r="AW6" s="734"/>
      <c r="AX6" s="734"/>
      <c r="AY6" s="734"/>
      <c r="AZ6" s="734"/>
      <c r="BA6" s="734"/>
      <c r="BB6" s="734"/>
      <c r="BC6" s="734"/>
      <c r="BD6" s="734"/>
      <c r="BE6" s="734"/>
      <c r="BF6" s="734"/>
      <c r="BG6" s="734"/>
      <c r="BH6" s="734"/>
      <c r="BI6" s="734"/>
      <c r="BJ6" s="734"/>
      <c r="BK6" s="734"/>
      <c r="BL6" s="734"/>
      <c r="BM6" s="734"/>
      <c r="BN6" s="734"/>
      <c r="BO6" s="735"/>
      <c r="BP6" s="736"/>
    </row>
    <row r="7" spans="2:68" ht="12.75">
      <c r="B7" s="192" t="s">
        <v>95</v>
      </c>
      <c r="C7" s="18" t="s">
        <v>96</v>
      </c>
      <c r="D7" s="731"/>
      <c r="E7" s="732"/>
      <c r="F7" s="18"/>
      <c r="G7" s="12"/>
      <c r="H7" s="723"/>
      <c r="I7" s="724"/>
      <c r="J7" s="724"/>
      <c r="K7" s="724"/>
      <c r="L7" s="724"/>
      <c r="M7" s="724"/>
      <c r="N7" s="724"/>
      <c r="O7" s="724"/>
      <c r="P7" s="724"/>
      <c r="Q7" s="724"/>
      <c r="R7" s="724"/>
      <c r="S7" s="724"/>
      <c r="T7" s="724"/>
      <c r="U7" s="724"/>
      <c r="V7" s="724"/>
      <c r="W7" s="724"/>
      <c r="X7" s="724"/>
      <c r="Y7" s="724"/>
      <c r="Z7" s="724"/>
      <c r="AA7" s="724"/>
      <c r="AB7" s="724"/>
      <c r="AC7" s="724"/>
      <c r="AD7" s="724"/>
      <c r="AE7" s="724"/>
      <c r="AF7" s="724"/>
      <c r="AG7" s="724"/>
      <c r="AH7" s="724"/>
      <c r="AI7" s="724"/>
      <c r="AJ7" s="724"/>
      <c r="AK7" s="724"/>
      <c r="AL7" s="724"/>
      <c r="AM7" s="724"/>
      <c r="AN7" s="724"/>
      <c r="AO7" s="724"/>
      <c r="AP7" s="724"/>
      <c r="AQ7" s="724"/>
      <c r="AR7" s="724"/>
      <c r="AS7" s="724"/>
      <c r="AT7" s="724"/>
      <c r="AU7" s="724"/>
      <c r="AV7" s="724"/>
      <c r="AW7" s="724"/>
      <c r="AX7" s="724"/>
      <c r="AY7" s="724"/>
      <c r="AZ7" s="724"/>
      <c r="BA7" s="724"/>
      <c r="BB7" s="724"/>
      <c r="BC7" s="724"/>
      <c r="BD7" s="724"/>
      <c r="BE7" s="724"/>
      <c r="BF7" s="724"/>
      <c r="BG7" s="724"/>
      <c r="BH7" s="724"/>
      <c r="BI7" s="724"/>
      <c r="BJ7" s="724"/>
      <c r="BK7" s="724"/>
      <c r="BL7" s="724"/>
      <c r="BM7" s="724"/>
      <c r="BN7" s="724"/>
      <c r="BO7" s="725"/>
      <c r="BP7" s="726"/>
    </row>
    <row r="8" spans="2:68" ht="12.75">
      <c r="B8" s="192" t="s">
        <v>97</v>
      </c>
      <c r="C8" s="18" t="s">
        <v>98</v>
      </c>
      <c r="D8" s="737"/>
      <c r="E8" s="738"/>
      <c r="F8" s="18"/>
      <c r="G8" s="12"/>
      <c r="H8" s="723"/>
      <c r="I8" s="724"/>
      <c r="J8" s="724"/>
      <c r="K8" s="724"/>
      <c r="L8" s="724"/>
      <c r="M8" s="724"/>
      <c r="N8" s="724"/>
      <c r="O8" s="724"/>
      <c r="P8" s="724"/>
      <c r="Q8" s="724"/>
      <c r="R8" s="724"/>
      <c r="S8" s="724"/>
      <c r="T8" s="724"/>
      <c r="U8" s="724"/>
      <c r="V8" s="724"/>
      <c r="W8" s="724"/>
      <c r="X8" s="724"/>
      <c r="Y8" s="724"/>
      <c r="Z8" s="724"/>
      <c r="AA8" s="724"/>
      <c r="AB8" s="724"/>
      <c r="AC8" s="724"/>
      <c r="AD8" s="724"/>
      <c r="AE8" s="724"/>
      <c r="AF8" s="724"/>
      <c r="AG8" s="724"/>
      <c r="AH8" s="724"/>
      <c r="AI8" s="724"/>
      <c r="AJ8" s="724"/>
      <c r="AK8" s="724"/>
      <c r="AL8" s="724"/>
      <c r="AM8" s="724"/>
      <c r="AN8" s="724"/>
      <c r="AO8" s="724"/>
      <c r="AP8" s="724"/>
      <c r="AQ8" s="724"/>
      <c r="AR8" s="724"/>
      <c r="AS8" s="724"/>
      <c r="AT8" s="724"/>
      <c r="AU8" s="724"/>
      <c r="AV8" s="724"/>
      <c r="AW8" s="724"/>
      <c r="AX8" s="724"/>
      <c r="AY8" s="724"/>
      <c r="AZ8" s="724"/>
      <c r="BA8" s="724"/>
      <c r="BB8" s="724"/>
      <c r="BC8" s="724"/>
      <c r="BD8" s="724"/>
      <c r="BE8" s="724"/>
      <c r="BF8" s="724"/>
      <c r="BG8" s="724"/>
      <c r="BH8" s="724"/>
      <c r="BI8" s="724"/>
      <c r="BJ8" s="724"/>
      <c r="BK8" s="724"/>
      <c r="BL8" s="724"/>
      <c r="BM8" s="724"/>
      <c r="BN8" s="724"/>
      <c r="BO8" s="725"/>
      <c r="BP8" s="726"/>
    </row>
    <row r="9" spans="2:68" ht="12.75">
      <c r="B9" s="192" t="s">
        <v>97</v>
      </c>
      <c r="C9" s="18" t="s">
        <v>99</v>
      </c>
      <c r="D9" s="737"/>
      <c r="E9" s="738"/>
      <c r="F9" s="18"/>
      <c r="G9" s="12"/>
      <c r="H9" s="723"/>
      <c r="I9" s="724"/>
      <c r="J9" s="724"/>
      <c r="K9" s="724"/>
      <c r="L9" s="724"/>
      <c r="M9" s="724"/>
      <c r="N9" s="724"/>
      <c r="O9" s="724"/>
      <c r="P9" s="724"/>
      <c r="Q9" s="724"/>
      <c r="R9" s="724"/>
      <c r="S9" s="724"/>
      <c r="T9" s="724"/>
      <c r="U9" s="724"/>
      <c r="V9" s="724"/>
      <c r="W9" s="724"/>
      <c r="X9" s="724"/>
      <c r="Y9" s="724"/>
      <c r="Z9" s="724"/>
      <c r="AA9" s="724"/>
      <c r="AB9" s="724"/>
      <c r="AC9" s="724"/>
      <c r="AD9" s="724"/>
      <c r="AE9" s="724"/>
      <c r="AF9" s="724"/>
      <c r="AG9" s="724"/>
      <c r="AH9" s="724"/>
      <c r="AI9" s="724"/>
      <c r="AJ9" s="724"/>
      <c r="AK9" s="724"/>
      <c r="AL9" s="724"/>
      <c r="AM9" s="724"/>
      <c r="AN9" s="724"/>
      <c r="AO9" s="724"/>
      <c r="AP9" s="724"/>
      <c r="AQ9" s="724"/>
      <c r="AR9" s="724"/>
      <c r="AS9" s="724"/>
      <c r="AT9" s="724"/>
      <c r="AU9" s="724"/>
      <c r="AV9" s="724"/>
      <c r="AW9" s="724"/>
      <c r="AX9" s="724"/>
      <c r="AY9" s="724"/>
      <c r="AZ9" s="724"/>
      <c r="BA9" s="724"/>
      <c r="BB9" s="724"/>
      <c r="BC9" s="724"/>
      <c r="BD9" s="724"/>
      <c r="BE9" s="724"/>
      <c r="BF9" s="724"/>
      <c r="BG9" s="724"/>
      <c r="BH9" s="724"/>
      <c r="BI9" s="724"/>
      <c r="BJ9" s="724"/>
      <c r="BK9" s="724"/>
      <c r="BL9" s="724"/>
      <c r="BM9" s="724"/>
      <c r="BN9" s="724"/>
      <c r="BO9" s="725"/>
      <c r="BP9" s="726"/>
    </row>
    <row r="10" spans="2:68" ht="13.5" thickBot="1">
      <c r="B10" s="193" t="s">
        <v>97</v>
      </c>
      <c r="C10" s="196" t="s">
        <v>100</v>
      </c>
      <c r="D10" s="739"/>
      <c r="E10" s="740"/>
      <c r="F10" s="18"/>
      <c r="G10" s="12"/>
      <c r="H10" s="723"/>
      <c r="I10" s="724"/>
      <c r="J10" s="724"/>
      <c r="K10" s="724"/>
      <c r="L10" s="724"/>
      <c r="M10" s="724"/>
      <c r="N10" s="724"/>
      <c r="O10" s="724"/>
      <c r="P10" s="724"/>
      <c r="Q10" s="724"/>
      <c r="R10" s="724"/>
      <c r="S10" s="724"/>
      <c r="T10" s="724"/>
      <c r="U10" s="724"/>
      <c r="V10" s="724"/>
      <c r="W10" s="724"/>
      <c r="X10" s="724"/>
      <c r="Y10" s="724"/>
      <c r="Z10" s="724"/>
      <c r="AA10" s="724"/>
      <c r="AB10" s="724"/>
      <c r="AC10" s="724"/>
      <c r="AD10" s="724"/>
      <c r="AE10" s="724"/>
      <c r="AF10" s="724"/>
      <c r="AG10" s="724"/>
      <c r="AH10" s="724"/>
      <c r="AI10" s="724"/>
      <c r="AJ10" s="724"/>
      <c r="AK10" s="724"/>
      <c r="AL10" s="724"/>
      <c r="AM10" s="724"/>
      <c r="AN10" s="724"/>
      <c r="AO10" s="724"/>
      <c r="AP10" s="724"/>
      <c r="AQ10" s="724"/>
      <c r="AR10" s="724"/>
      <c r="AS10" s="724"/>
      <c r="AT10" s="724"/>
      <c r="AU10" s="724"/>
      <c r="AV10" s="724"/>
      <c r="AW10" s="724"/>
      <c r="AX10" s="724"/>
      <c r="AY10" s="724"/>
      <c r="AZ10" s="724"/>
      <c r="BA10" s="724"/>
      <c r="BB10" s="724"/>
      <c r="BC10" s="724"/>
      <c r="BD10" s="724"/>
      <c r="BE10" s="724"/>
      <c r="BF10" s="724"/>
      <c r="BG10" s="724"/>
      <c r="BH10" s="724"/>
      <c r="BI10" s="724"/>
      <c r="BJ10" s="724"/>
      <c r="BK10" s="724"/>
      <c r="BL10" s="724"/>
      <c r="BM10" s="724"/>
      <c r="BN10" s="724"/>
      <c r="BO10" s="725"/>
      <c r="BP10" s="726"/>
    </row>
    <row r="11" spans="2:68" ht="15.75" thickBot="1">
      <c r="B11" s="18"/>
      <c r="C11" s="70"/>
      <c r="D11" s="196"/>
      <c r="E11" s="18"/>
      <c r="F11" s="600"/>
      <c r="G11" s="12"/>
      <c r="H11" s="723"/>
      <c r="I11" s="724"/>
      <c r="J11" s="724"/>
      <c r="K11" s="724"/>
      <c r="L11" s="724"/>
      <c r="M11" s="724"/>
      <c r="N11" s="724"/>
      <c r="O11" s="724"/>
      <c r="P11" s="724"/>
      <c r="Q11" s="724"/>
      <c r="R11" s="724"/>
      <c r="S11" s="724"/>
      <c r="T11" s="724"/>
      <c r="U11" s="724"/>
      <c r="V11" s="724"/>
      <c r="W11" s="724"/>
      <c r="X11" s="724"/>
      <c r="Y11" s="724"/>
      <c r="Z11" s="724"/>
      <c r="AA11" s="724"/>
      <c r="AB11" s="724"/>
      <c r="AC11" s="724"/>
      <c r="AD11" s="724"/>
      <c r="AE11" s="724"/>
      <c r="AF11" s="724"/>
      <c r="AG11" s="724"/>
      <c r="AH11" s="724"/>
      <c r="AI11" s="724"/>
      <c r="AJ11" s="724"/>
      <c r="AK11" s="724"/>
      <c r="AL11" s="724"/>
      <c r="AM11" s="724"/>
      <c r="AN11" s="724"/>
      <c r="AO11" s="724"/>
      <c r="AP11" s="724"/>
      <c r="AQ11" s="724"/>
      <c r="AR11" s="724"/>
      <c r="AS11" s="724"/>
      <c r="AT11" s="724"/>
      <c r="AU11" s="724"/>
      <c r="AV11" s="724"/>
      <c r="AW11" s="724"/>
      <c r="AX11" s="724"/>
      <c r="AY11" s="724"/>
      <c r="AZ11" s="724"/>
      <c r="BA11" s="724"/>
      <c r="BB11" s="724"/>
      <c r="BC11" s="724"/>
      <c r="BD11" s="724"/>
      <c r="BE11" s="724"/>
      <c r="BF11" s="724"/>
      <c r="BG11" s="724"/>
      <c r="BH11" s="724"/>
      <c r="BI11" s="724"/>
      <c r="BJ11" s="724"/>
      <c r="BK11" s="724"/>
      <c r="BL11" s="724"/>
      <c r="BM11" s="724"/>
      <c r="BN11" s="724"/>
      <c r="BO11" s="725"/>
      <c r="BP11" s="726"/>
    </row>
    <row r="12" spans="2:68">
      <c r="B12" s="599"/>
      <c r="C12" s="132" t="s">
        <v>101</v>
      </c>
      <c r="D12" s="131"/>
      <c r="E12" s="18"/>
      <c r="F12" s="601"/>
      <c r="G12" s="12"/>
      <c r="H12" s="723"/>
      <c r="I12" s="724"/>
      <c r="J12" s="724"/>
      <c r="K12" s="724"/>
      <c r="L12" s="724"/>
      <c r="M12" s="724"/>
      <c r="N12" s="724"/>
      <c r="O12" s="724"/>
      <c r="P12" s="724"/>
      <c r="Q12" s="724"/>
      <c r="R12" s="724"/>
      <c r="S12" s="724"/>
      <c r="T12" s="724"/>
      <c r="U12" s="724"/>
      <c r="V12" s="724"/>
      <c r="W12" s="724"/>
      <c r="X12" s="724"/>
      <c r="Y12" s="724"/>
      <c r="Z12" s="724"/>
      <c r="AA12" s="724"/>
      <c r="AB12" s="724"/>
      <c r="AC12" s="724"/>
      <c r="AD12" s="724"/>
      <c r="AE12" s="724"/>
      <c r="AF12" s="724"/>
      <c r="AG12" s="724"/>
      <c r="AH12" s="724"/>
      <c r="AI12" s="724"/>
      <c r="AJ12" s="724"/>
      <c r="AK12" s="724"/>
      <c r="AL12" s="724"/>
      <c r="AM12" s="724"/>
      <c r="AN12" s="724"/>
      <c r="AO12" s="724"/>
      <c r="AP12" s="724"/>
      <c r="AQ12" s="724"/>
      <c r="AR12" s="724"/>
      <c r="AS12" s="724"/>
      <c r="AT12" s="724"/>
      <c r="AU12" s="724"/>
      <c r="AV12" s="724"/>
      <c r="AW12" s="724"/>
      <c r="AX12" s="724"/>
      <c r="AY12" s="724"/>
      <c r="AZ12" s="724"/>
      <c r="BA12" s="724"/>
      <c r="BB12" s="724"/>
      <c r="BC12" s="724"/>
      <c r="BD12" s="724"/>
      <c r="BE12" s="724"/>
      <c r="BF12" s="724"/>
      <c r="BG12" s="724"/>
      <c r="BH12" s="724"/>
      <c r="BI12" s="724"/>
      <c r="BJ12" s="724"/>
      <c r="BK12" s="724"/>
      <c r="BL12" s="724"/>
      <c r="BM12" s="724"/>
      <c r="BN12" s="724"/>
      <c r="BO12" s="725"/>
      <c r="BP12" s="726"/>
    </row>
    <row r="13" spans="2:68" ht="25.5">
      <c r="B13" s="360" t="s">
        <v>102</v>
      </c>
      <c r="C13" s="209" t="s">
        <v>103</v>
      </c>
      <c r="D13" s="602"/>
      <c r="E13" s="18"/>
      <c r="F13" s="601"/>
      <c r="G13" s="12"/>
      <c r="H13" s="723"/>
      <c r="I13" s="724"/>
      <c r="J13" s="724"/>
      <c r="K13" s="724"/>
      <c r="L13" s="724"/>
      <c r="M13" s="724"/>
      <c r="N13" s="724"/>
      <c r="O13" s="724"/>
      <c r="P13" s="724"/>
      <c r="Q13" s="724"/>
      <c r="R13" s="724"/>
      <c r="S13" s="724"/>
      <c r="T13" s="724"/>
      <c r="U13" s="724"/>
      <c r="V13" s="724"/>
      <c r="W13" s="724"/>
      <c r="X13" s="724"/>
      <c r="Y13" s="724"/>
      <c r="Z13" s="724"/>
      <c r="AA13" s="724"/>
      <c r="AB13" s="724"/>
      <c r="AC13" s="724"/>
      <c r="AD13" s="724"/>
      <c r="AE13" s="724"/>
      <c r="AF13" s="724"/>
      <c r="AG13" s="724"/>
      <c r="AH13" s="724"/>
      <c r="AI13" s="724"/>
      <c r="AJ13" s="724"/>
      <c r="AK13" s="724"/>
      <c r="AL13" s="724"/>
      <c r="AM13" s="724"/>
      <c r="AN13" s="724"/>
      <c r="AO13" s="724"/>
      <c r="AP13" s="724"/>
      <c r="AQ13" s="724"/>
      <c r="AR13" s="724"/>
      <c r="AS13" s="724"/>
      <c r="AT13" s="724"/>
      <c r="AU13" s="724"/>
      <c r="AV13" s="724"/>
      <c r="AW13" s="724"/>
      <c r="AX13" s="724"/>
      <c r="AY13" s="724"/>
      <c r="AZ13" s="724"/>
      <c r="BA13" s="724"/>
      <c r="BB13" s="724"/>
      <c r="BC13" s="724"/>
      <c r="BD13" s="724"/>
      <c r="BE13" s="724"/>
      <c r="BF13" s="724"/>
      <c r="BG13" s="724"/>
      <c r="BH13" s="724"/>
      <c r="BI13" s="724"/>
      <c r="BJ13" s="724"/>
      <c r="BK13" s="724"/>
      <c r="BL13" s="724"/>
      <c r="BM13" s="724"/>
      <c r="BN13" s="724"/>
      <c r="BO13" s="725"/>
      <c r="BP13" s="726"/>
    </row>
    <row r="14" spans="2:68" ht="25.5">
      <c r="B14" s="360" t="s">
        <v>104</v>
      </c>
      <c r="C14" s="209" t="s">
        <v>105</v>
      </c>
      <c r="D14" s="603"/>
      <c r="E14" s="18"/>
      <c r="F14" s="601"/>
      <c r="G14" s="12"/>
      <c r="H14" s="723"/>
      <c r="I14" s="724"/>
      <c r="J14" s="724"/>
      <c r="K14" s="724"/>
      <c r="L14" s="724"/>
      <c r="M14" s="724"/>
      <c r="N14" s="724"/>
      <c r="O14" s="724"/>
      <c r="P14" s="724"/>
      <c r="Q14" s="724"/>
      <c r="R14" s="724"/>
      <c r="S14" s="724"/>
      <c r="T14" s="724"/>
      <c r="U14" s="724"/>
      <c r="V14" s="724"/>
      <c r="W14" s="724"/>
      <c r="X14" s="724"/>
      <c r="Y14" s="724"/>
      <c r="Z14" s="724"/>
      <c r="AA14" s="724"/>
      <c r="AB14" s="724"/>
      <c r="AC14" s="724"/>
      <c r="AD14" s="724"/>
      <c r="AE14" s="724"/>
      <c r="AF14" s="724"/>
      <c r="AG14" s="724"/>
      <c r="AH14" s="724"/>
      <c r="AI14" s="724"/>
      <c r="AJ14" s="724"/>
      <c r="AK14" s="724"/>
      <c r="AL14" s="724"/>
      <c r="AM14" s="724"/>
      <c r="AN14" s="724"/>
      <c r="AO14" s="724"/>
      <c r="AP14" s="724"/>
      <c r="AQ14" s="724"/>
      <c r="AR14" s="724"/>
      <c r="AS14" s="724"/>
      <c r="AT14" s="724"/>
      <c r="AU14" s="724"/>
      <c r="AV14" s="724"/>
      <c r="AW14" s="724"/>
      <c r="AX14" s="724"/>
      <c r="AY14" s="724"/>
      <c r="AZ14" s="724"/>
      <c r="BA14" s="724"/>
      <c r="BB14" s="724"/>
      <c r="BC14" s="724"/>
      <c r="BD14" s="724"/>
      <c r="BE14" s="724"/>
      <c r="BF14" s="724"/>
      <c r="BG14" s="724"/>
      <c r="BH14" s="724"/>
      <c r="BI14" s="724"/>
      <c r="BJ14" s="724"/>
      <c r="BK14" s="724"/>
      <c r="BL14" s="724"/>
      <c r="BM14" s="724"/>
      <c r="BN14" s="724"/>
      <c r="BO14" s="725"/>
      <c r="BP14" s="726"/>
    </row>
    <row r="15" spans="2:68" ht="12.75">
      <c r="B15" s="360" t="s">
        <v>106</v>
      </c>
      <c r="C15" s="209" t="s">
        <v>107</v>
      </c>
      <c r="D15" s="604"/>
      <c r="E15" s="605"/>
      <c r="F15" s="601"/>
      <c r="G15" s="12"/>
      <c r="H15" s="723"/>
      <c r="I15" s="724"/>
      <c r="J15" s="724"/>
      <c r="K15" s="724"/>
      <c r="L15" s="724"/>
      <c r="M15" s="724"/>
      <c r="N15" s="724"/>
      <c r="O15" s="724"/>
      <c r="P15" s="724"/>
      <c r="Q15" s="724"/>
      <c r="R15" s="724"/>
      <c r="S15" s="724"/>
      <c r="T15" s="724"/>
      <c r="U15" s="724"/>
      <c r="V15" s="724"/>
      <c r="W15" s="724"/>
      <c r="X15" s="724"/>
      <c r="Y15" s="724"/>
      <c r="Z15" s="724"/>
      <c r="AA15" s="724"/>
      <c r="AB15" s="724"/>
      <c r="AC15" s="724"/>
      <c r="AD15" s="724"/>
      <c r="AE15" s="724"/>
      <c r="AF15" s="724"/>
      <c r="AG15" s="724"/>
      <c r="AH15" s="724"/>
      <c r="AI15" s="724"/>
      <c r="AJ15" s="724"/>
      <c r="AK15" s="724"/>
      <c r="AL15" s="724"/>
      <c r="AM15" s="724"/>
      <c r="AN15" s="724"/>
      <c r="AO15" s="724"/>
      <c r="AP15" s="724"/>
      <c r="AQ15" s="724"/>
      <c r="AR15" s="724"/>
      <c r="AS15" s="724"/>
      <c r="AT15" s="724"/>
      <c r="AU15" s="724"/>
      <c r="AV15" s="724"/>
      <c r="AW15" s="724"/>
      <c r="AX15" s="724"/>
      <c r="AY15" s="724"/>
      <c r="AZ15" s="724"/>
      <c r="BA15" s="724"/>
      <c r="BB15" s="724"/>
      <c r="BC15" s="724"/>
      <c r="BD15" s="724"/>
      <c r="BE15" s="724"/>
      <c r="BF15" s="724"/>
      <c r="BG15" s="724"/>
      <c r="BH15" s="724"/>
      <c r="BI15" s="724"/>
      <c r="BJ15" s="724"/>
      <c r="BK15" s="724"/>
      <c r="BL15" s="724"/>
      <c r="BM15" s="724"/>
      <c r="BN15" s="724"/>
      <c r="BO15" s="725"/>
      <c r="BP15" s="726"/>
    </row>
    <row r="16" spans="2:68" ht="26.25" thickBot="1">
      <c r="B16" s="361" t="s">
        <v>108</v>
      </c>
      <c r="C16" s="60" t="s">
        <v>109</v>
      </c>
      <c r="D16" s="606"/>
      <c r="E16" s="209"/>
      <c r="F16" s="601"/>
      <c r="G16" s="12"/>
      <c r="H16" s="723"/>
      <c r="I16" s="724"/>
      <c r="J16" s="724"/>
      <c r="K16" s="724"/>
      <c r="L16" s="724"/>
      <c r="M16" s="724"/>
      <c r="N16" s="724"/>
      <c r="O16" s="724"/>
      <c r="P16" s="724"/>
      <c r="Q16" s="724"/>
      <c r="R16" s="724"/>
      <c r="S16" s="724"/>
      <c r="T16" s="724"/>
      <c r="U16" s="724"/>
      <c r="V16" s="724"/>
      <c r="W16" s="724"/>
      <c r="X16" s="724"/>
      <c r="Y16" s="724"/>
      <c r="Z16" s="724"/>
      <c r="AA16" s="724"/>
      <c r="AB16" s="724"/>
      <c r="AC16" s="724"/>
      <c r="AD16" s="724"/>
      <c r="AE16" s="724"/>
      <c r="AF16" s="724"/>
      <c r="AG16" s="724"/>
      <c r="AH16" s="724"/>
      <c r="AI16" s="724"/>
      <c r="AJ16" s="724"/>
      <c r="AK16" s="724"/>
      <c r="AL16" s="724"/>
      <c r="AM16" s="724"/>
      <c r="AN16" s="724"/>
      <c r="AO16" s="724"/>
      <c r="AP16" s="724"/>
      <c r="AQ16" s="724"/>
      <c r="AR16" s="724"/>
      <c r="AS16" s="724"/>
      <c r="AT16" s="724"/>
      <c r="AU16" s="724"/>
      <c r="AV16" s="724"/>
      <c r="AW16" s="724"/>
      <c r="AX16" s="724"/>
      <c r="AY16" s="724"/>
      <c r="AZ16" s="724"/>
      <c r="BA16" s="724"/>
      <c r="BB16" s="724"/>
      <c r="BC16" s="724"/>
      <c r="BD16" s="724"/>
      <c r="BE16" s="724"/>
      <c r="BF16" s="724"/>
      <c r="BG16" s="724"/>
      <c r="BH16" s="724"/>
      <c r="BI16" s="724"/>
      <c r="BJ16" s="724"/>
      <c r="BK16" s="724"/>
      <c r="BL16" s="724"/>
      <c r="BM16" s="724"/>
      <c r="BN16" s="724"/>
      <c r="BO16" s="725"/>
      <c r="BP16" s="726"/>
    </row>
    <row r="17" spans="2:68" ht="13.5" thickBot="1">
      <c r="B17" s="18"/>
      <c r="C17" s="607"/>
      <c r="D17" s="608"/>
      <c r="E17" s="196"/>
      <c r="F17" s="18"/>
      <c r="G17" s="12"/>
      <c r="H17" s="723"/>
      <c r="I17" s="724"/>
      <c r="J17" s="724"/>
      <c r="K17" s="724"/>
      <c r="L17" s="724"/>
      <c r="M17" s="724"/>
      <c r="N17" s="724"/>
      <c r="O17" s="724"/>
      <c r="P17" s="724"/>
      <c r="Q17" s="724"/>
      <c r="R17" s="724"/>
      <c r="S17" s="724"/>
      <c r="T17" s="724"/>
      <c r="U17" s="724"/>
      <c r="V17" s="724"/>
      <c r="W17" s="724"/>
      <c r="X17" s="724"/>
      <c r="Y17" s="724"/>
      <c r="Z17" s="724"/>
      <c r="AA17" s="724"/>
      <c r="AB17" s="724"/>
      <c r="AC17" s="724"/>
      <c r="AD17" s="724"/>
      <c r="AE17" s="724"/>
      <c r="AF17" s="724"/>
      <c r="AG17" s="724"/>
      <c r="AH17" s="724"/>
      <c r="AI17" s="724"/>
      <c r="AJ17" s="724"/>
      <c r="AK17" s="724"/>
      <c r="AL17" s="724"/>
      <c r="AM17" s="724"/>
      <c r="AN17" s="724"/>
      <c r="AO17" s="724"/>
      <c r="AP17" s="724"/>
      <c r="AQ17" s="724"/>
      <c r="AR17" s="724"/>
      <c r="AS17" s="724"/>
      <c r="AT17" s="724"/>
      <c r="AU17" s="724"/>
      <c r="AV17" s="724"/>
      <c r="AW17" s="724"/>
      <c r="AX17" s="724"/>
      <c r="AY17" s="724"/>
      <c r="AZ17" s="724"/>
      <c r="BA17" s="724"/>
      <c r="BB17" s="724"/>
      <c r="BC17" s="724"/>
      <c r="BD17" s="724"/>
      <c r="BE17" s="724"/>
      <c r="BF17" s="724"/>
      <c r="BG17" s="724"/>
      <c r="BH17" s="724"/>
      <c r="BI17" s="724"/>
      <c r="BJ17" s="724"/>
      <c r="BK17" s="724"/>
      <c r="BL17" s="724"/>
      <c r="BM17" s="724"/>
      <c r="BN17" s="724"/>
      <c r="BO17" s="725"/>
      <c r="BP17" s="726"/>
    </row>
    <row r="18" spans="2:68">
      <c r="B18" s="599"/>
      <c r="C18" s="132" t="s">
        <v>110</v>
      </c>
      <c r="D18" s="140" t="s">
        <v>111</v>
      </c>
      <c r="E18" s="139" t="s">
        <v>112</v>
      </c>
      <c r="F18" s="609"/>
      <c r="G18" s="12"/>
      <c r="H18" s="723"/>
      <c r="I18" s="724"/>
      <c r="J18" s="724"/>
      <c r="K18" s="724"/>
      <c r="L18" s="724"/>
      <c r="M18" s="724"/>
      <c r="N18" s="724"/>
      <c r="O18" s="724"/>
      <c r="P18" s="724"/>
      <c r="Q18" s="724"/>
      <c r="R18" s="724"/>
      <c r="S18" s="724"/>
      <c r="T18" s="724"/>
      <c r="U18" s="724"/>
      <c r="V18" s="724"/>
      <c r="W18" s="724"/>
      <c r="X18" s="724"/>
      <c r="Y18" s="724"/>
      <c r="Z18" s="724"/>
      <c r="AA18" s="724"/>
      <c r="AB18" s="724"/>
      <c r="AC18" s="724"/>
      <c r="AD18" s="724"/>
      <c r="AE18" s="724"/>
      <c r="AF18" s="724"/>
      <c r="AG18" s="724"/>
      <c r="AH18" s="724"/>
      <c r="AI18" s="724"/>
      <c r="AJ18" s="724"/>
      <c r="AK18" s="724"/>
      <c r="AL18" s="724"/>
      <c r="AM18" s="724"/>
      <c r="AN18" s="724"/>
      <c r="AO18" s="724"/>
      <c r="AP18" s="724"/>
      <c r="AQ18" s="724"/>
      <c r="AR18" s="724"/>
      <c r="AS18" s="724"/>
      <c r="AT18" s="724"/>
      <c r="AU18" s="724"/>
      <c r="AV18" s="724"/>
      <c r="AW18" s="724"/>
      <c r="AX18" s="724"/>
      <c r="AY18" s="724"/>
      <c r="AZ18" s="724"/>
      <c r="BA18" s="724"/>
      <c r="BB18" s="724"/>
      <c r="BC18" s="724"/>
      <c r="BD18" s="724"/>
      <c r="BE18" s="724"/>
      <c r="BF18" s="724"/>
      <c r="BG18" s="724"/>
      <c r="BH18" s="724"/>
      <c r="BI18" s="724"/>
      <c r="BJ18" s="724"/>
      <c r="BK18" s="724"/>
      <c r="BL18" s="724"/>
      <c r="BM18" s="724"/>
      <c r="BN18" s="724"/>
      <c r="BO18" s="725"/>
      <c r="BP18" s="726"/>
    </row>
    <row r="19" spans="2:68" ht="12.75">
      <c r="B19" s="721" t="s">
        <v>113</v>
      </c>
      <c r="C19" s="209" t="s">
        <v>114</v>
      </c>
      <c r="D19" s="18" t="s">
        <v>115</v>
      </c>
      <c r="E19" s="355"/>
      <c r="F19" s="18"/>
      <c r="G19" s="12"/>
      <c r="H19" s="723"/>
      <c r="I19" s="724"/>
      <c r="J19" s="724"/>
      <c r="K19" s="724"/>
      <c r="L19" s="724"/>
      <c r="M19" s="724"/>
      <c r="N19" s="724"/>
      <c r="O19" s="724"/>
      <c r="P19" s="724"/>
      <c r="Q19" s="724"/>
      <c r="R19" s="724"/>
      <c r="S19" s="724"/>
      <c r="T19" s="724"/>
      <c r="U19" s="724"/>
      <c r="V19" s="724"/>
      <c r="W19" s="724"/>
      <c r="X19" s="724"/>
      <c r="Y19" s="724"/>
      <c r="Z19" s="724"/>
      <c r="AA19" s="724"/>
      <c r="AB19" s="724"/>
      <c r="AC19" s="724"/>
      <c r="AD19" s="724"/>
      <c r="AE19" s="724"/>
      <c r="AF19" s="724"/>
      <c r="AG19" s="724"/>
      <c r="AH19" s="724"/>
      <c r="AI19" s="724"/>
      <c r="AJ19" s="724"/>
      <c r="AK19" s="724"/>
      <c r="AL19" s="724"/>
      <c r="AM19" s="724"/>
      <c r="AN19" s="724"/>
      <c r="AO19" s="724"/>
      <c r="AP19" s="724"/>
      <c r="AQ19" s="724"/>
      <c r="AR19" s="724"/>
      <c r="AS19" s="724"/>
      <c r="AT19" s="724"/>
      <c r="AU19" s="724"/>
      <c r="AV19" s="724"/>
      <c r="AW19" s="724"/>
      <c r="AX19" s="724"/>
      <c r="AY19" s="724"/>
      <c r="AZ19" s="724"/>
      <c r="BA19" s="724"/>
      <c r="BB19" s="724"/>
      <c r="BC19" s="724"/>
      <c r="BD19" s="724"/>
      <c r="BE19" s="724"/>
      <c r="BF19" s="724"/>
      <c r="BG19" s="724"/>
      <c r="BH19" s="724"/>
      <c r="BI19" s="724"/>
      <c r="BJ19" s="724"/>
      <c r="BK19" s="724"/>
      <c r="BL19" s="724"/>
      <c r="BM19" s="724"/>
      <c r="BN19" s="724"/>
      <c r="BO19" s="725"/>
      <c r="BP19" s="726"/>
    </row>
    <row r="20" spans="2:68" ht="12.75">
      <c r="B20" s="721"/>
      <c r="C20" s="209" t="s">
        <v>114</v>
      </c>
      <c r="D20" s="291" t="s">
        <v>116</v>
      </c>
      <c r="E20" s="356"/>
      <c r="F20" s="18"/>
      <c r="G20" s="12"/>
      <c r="H20" s="723"/>
      <c r="I20" s="724"/>
      <c r="J20" s="724"/>
      <c r="K20" s="724"/>
      <c r="L20" s="724"/>
      <c r="M20" s="724"/>
      <c r="N20" s="724"/>
      <c r="O20" s="724"/>
      <c r="P20" s="724"/>
      <c r="Q20" s="724"/>
      <c r="R20" s="724"/>
      <c r="S20" s="724"/>
      <c r="T20" s="724"/>
      <c r="U20" s="724"/>
      <c r="V20" s="724"/>
      <c r="W20" s="724"/>
      <c r="X20" s="724"/>
      <c r="Y20" s="724"/>
      <c r="Z20" s="724"/>
      <c r="AA20" s="724"/>
      <c r="AB20" s="724"/>
      <c r="AC20" s="724"/>
      <c r="AD20" s="724"/>
      <c r="AE20" s="724"/>
      <c r="AF20" s="724"/>
      <c r="AG20" s="724"/>
      <c r="AH20" s="724"/>
      <c r="AI20" s="724"/>
      <c r="AJ20" s="724"/>
      <c r="AK20" s="724"/>
      <c r="AL20" s="724"/>
      <c r="AM20" s="724"/>
      <c r="AN20" s="724"/>
      <c r="AO20" s="724"/>
      <c r="AP20" s="724"/>
      <c r="AQ20" s="724"/>
      <c r="AR20" s="724"/>
      <c r="AS20" s="724"/>
      <c r="AT20" s="724"/>
      <c r="AU20" s="724"/>
      <c r="AV20" s="724"/>
      <c r="AW20" s="724"/>
      <c r="AX20" s="724"/>
      <c r="AY20" s="724"/>
      <c r="AZ20" s="724"/>
      <c r="BA20" s="724"/>
      <c r="BB20" s="724"/>
      <c r="BC20" s="724"/>
      <c r="BD20" s="724"/>
      <c r="BE20" s="724"/>
      <c r="BF20" s="724"/>
      <c r="BG20" s="724"/>
      <c r="BH20" s="724"/>
      <c r="BI20" s="724"/>
      <c r="BJ20" s="724"/>
      <c r="BK20" s="724"/>
      <c r="BL20" s="724"/>
      <c r="BM20" s="724"/>
      <c r="BN20" s="724"/>
      <c r="BO20" s="725"/>
      <c r="BP20" s="726"/>
    </row>
    <row r="21" spans="2:68" ht="12.75">
      <c r="B21" s="721"/>
      <c r="C21" s="209" t="s">
        <v>117</v>
      </c>
      <c r="D21" s="291" t="s">
        <v>118</v>
      </c>
      <c r="E21" s="355"/>
      <c r="F21" s="18"/>
      <c r="G21" s="12"/>
      <c r="H21" s="723"/>
      <c r="I21" s="724"/>
      <c r="J21" s="724"/>
      <c r="K21" s="724"/>
      <c r="L21" s="724"/>
      <c r="M21" s="724"/>
      <c r="N21" s="724"/>
      <c r="O21" s="724"/>
      <c r="P21" s="724"/>
      <c r="Q21" s="724"/>
      <c r="R21" s="724"/>
      <c r="S21" s="724"/>
      <c r="T21" s="724"/>
      <c r="U21" s="724"/>
      <c r="V21" s="724"/>
      <c r="W21" s="724"/>
      <c r="X21" s="724"/>
      <c r="Y21" s="724"/>
      <c r="Z21" s="724"/>
      <c r="AA21" s="724"/>
      <c r="AB21" s="724"/>
      <c r="AC21" s="724"/>
      <c r="AD21" s="724"/>
      <c r="AE21" s="724"/>
      <c r="AF21" s="724"/>
      <c r="AG21" s="724"/>
      <c r="AH21" s="724"/>
      <c r="AI21" s="724"/>
      <c r="AJ21" s="724"/>
      <c r="AK21" s="724"/>
      <c r="AL21" s="724"/>
      <c r="AM21" s="724"/>
      <c r="AN21" s="724"/>
      <c r="AO21" s="724"/>
      <c r="AP21" s="724"/>
      <c r="AQ21" s="724"/>
      <c r="AR21" s="724"/>
      <c r="AS21" s="724"/>
      <c r="AT21" s="724"/>
      <c r="AU21" s="724"/>
      <c r="AV21" s="724"/>
      <c r="AW21" s="724"/>
      <c r="AX21" s="724"/>
      <c r="AY21" s="724"/>
      <c r="AZ21" s="724"/>
      <c r="BA21" s="724"/>
      <c r="BB21" s="724"/>
      <c r="BC21" s="724"/>
      <c r="BD21" s="724"/>
      <c r="BE21" s="724"/>
      <c r="BF21" s="724"/>
      <c r="BG21" s="724"/>
      <c r="BH21" s="724"/>
      <c r="BI21" s="724"/>
      <c r="BJ21" s="724"/>
      <c r="BK21" s="724"/>
      <c r="BL21" s="724"/>
      <c r="BM21" s="724"/>
      <c r="BN21" s="724"/>
      <c r="BO21" s="725"/>
      <c r="BP21" s="726"/>
    </row>
    <row r="22" spans="2:68" ht="12.75">
      <c r="B22" s="721"/>
      <c r="C22" s="209" t="s">
        <v>117</v>
      </c>
      <c r="D22" s="291" t="s">
        <v>119</v>
      </c>
      <c r="E22" s="356"/>
      <c r="F22" s="18"/>
      <c r="G22" s="12"/>
      <c r="H22" s="723"/>
      <c r="I22" s="724"/>
      <c r="J22" s="724"/>
      <c r="K22" s="724"/>
      <c r="L22" s="724"/>
      <c r="M22" s="724"/>
      <c r="N22" s="724"/>
      <c r="O22" s="724"/>
      <c r="P22" s="724"/>
      <c r="Q22" s="724"/>
      <c r="R22" s="724"/>
      <c r="S22" s="724"/>
      <c r="T22" s="724"/>
      <c r="U22" s="724"/>
      <c r="V22" s="724"/>
      <c r="W22" s="724"/>
      <c r="X22" s="724"/>
      <c r="Y22" s="724"/>
      <c r="Z22" s="724"/>
      <c r="AA22" s="724"/>
      <c r="AB22" s="724"/>
      <c r="AC22" s="724"/>
      <c r="AD22" s="724"/>
      <c r="AE22" s="724"/>
      <c r="AF22" s="724"/>
      <c r="AG22" s="724"/>
      <c r="AH22" s="724"/>
      <c r="AI22" s="724"/>
      <c r="AJ22" s="724"/>
      <c r="AK22" s="724"/>
      <c r="AL22" s="724"/>
      <c r="AM22" s="724"/>
      <c r="AN22" s="724"/>
      <c r="AO22" s="724"/>
      <c r="AP22" s="724"/>
      <c r="AQ22" s="724"/>
      <c r="AR22" s="724"/>
      <c r="AS22" s="724"/>
      <c r="AT22" s="724"/>
      <c r="AU22" s="724"/>
      <c r="AV22" s="724"/>
      <c r="AW22" s="724"/>
      <c r="AX22" s="724"/>
      <c r="AY22" s="724"/>
      <c r="AZ22" s="724"/>
      <c r="BA22" s="724"/>
      <c r="BB22" s="724"/>
      <c r="BC22" s="724"/>
      <c r="BD22" s="724"/>
      <c r="BE22" s="724"/>
      <c r="BF22" s="724"/>
      <c r="BG22" s="724"/>
      <c r="BH22" s="724"/>
      <c r="BI22" s="724"/>
      <c r="BJ22" s="724"/>
      <c r="BK22" s="724"/>
      <c r="BL22" s="724"/>
      <c r="BM22" s="724"/>
      <c r="BN22" s="724"/>
      <c r="BO22" s="725"/>
      <c r="BP22" s="726"/>
    </row>
    <row r="23" spans="2:68" ht="12.75">
      <c r="B23" s="721"/>
      <c r="C23" s="209" t="s">
        <v>120</v>
      </c>
      <c r="D23" s="291" t="s">
        <v>121</v>
      </c>
      <c r="E23" s="355"/>
      <c r="F23" s="18"/>
      <c r="G23" s="12"/>
      <c r="H23" s="723"/>
      <c r="I23" s="724"/>
      <c r="J23" s="724"/>
      <c r="K23" s="724"/>
      <c r="L23" s="724"/>
      <c r="M23" s="724"/>
      <c r="N23" s="724"/>
      <c r="O23" s="724"/>
      <c r="P23" s="724"/>
      <c r="Q23" s="724"/>
      <c r="R23" s="724"/>
      <c r="S23" s="724"/>
      <c r="T23" s="724"/>
      <c r="U23" s="724"/>
      <c r="V23" s="724"/>
      <c r="W23" s="724"/>
      <c r="X23" s="724"/>
      <c r="Y23" s="724"/>
      <c r="Z23" s="724"/>
      <c r="AA23" s="724"/>
      <c r="AB23" s="724"/>
      <c r="AC23" s="724"/>
      <c r="AD23" s="724"/>
      <c r="AE23" s="724"/>
      <c r="AF23" s="724"/>
      <c r="AG23" s="724"/>
      <c r="AH23" s="724"/>
      <c r="AI23" s="724"/>
      <c r="AJ23" s="724"/>
      <c r="AK23" s="724"/>
      <c r="AL23" s="724"/>
      <c r="AM23" s="724"/>
      <c r="AN23" s="724"/>
      <c r="AO23" s="724"/>
      <c r="AP23" s="724"/>
      <c r="AQ23" s="724"/>
      <c r="AR23" s="724"/>
      <c r="AS23" s="724"/>
      <c r="AT23" s="724"/>
      <c r="AU23" s="724"/>
      <c r="AV23" s="724"/>
      <c r="AW23" s="724"/>
      <c r="AX23" s="724"/>
      <c r="AY23" s="724"/>
      <c r="AZ23" s="724"/>
      <c r="BA23" s="724"/>
      <c r="BB23" s="724"/>
      <c r="BC23" s="724"/>
      <c r="BD23" s="724"/>
      <c r="BE23" s="724"/>
      <c r="BF23" s="724"/>
      <c r="BG23" s="724"/>
      <c r="BH23" s="724"/>
      <c r="BI23" s="724"/>
      <c r="BJ23" s="724"/>
      <c r="BK23" s="724"/>
      <c r="BL23" s="724"/>
      <c r="BM23" s="724"/>
      <c r="BN23" s="724"/>
      <c r="BO23" s="725"/>
      <c r="BP23" s="726"/>
    </row>
    <row r="24" spans="2:68" ht="12.75">
      <c r="B24" s="721"/>
      <c r="C24" s="209" t="s">
        <v>120</v>
      </c>
      <c r="D24" s="291" t="s">
        <v>122</v>
      </c>
      <c r="E24" s="355"/>
      <c r="F24" s="18"/>
      <c r="G24" s="12"/>
      <c r="H24" s="723"/>
      <c r="I24" s="724"/>
      <c r="J24" s="724"/>
      <c r="K24" s="724"/>
      <c r="L24" s="724"/>
      <c r="M24" s="724"/>
      <c r="N24" s="724"/>
      <c r="O24" s="724"/>
      <c r="P24" s="724"/>
      <c r="Q24" s="724"/>
      <c r="R24" s="724"/>
      <c r="S24" s="724"/>
      <c r="T24" s="724"/>
      <c r="U24" s="724"/>
      <c r="V24" s="724"/>
      <c r="W24" s="724"/>
      <c r="X24" s="724"/>
      <c r="Y24" s="724"/>
      <c r="Z24" s="724"/>
      <c r="AA24" s="724"/>
      <c r="AB24" s="724"/>
      <c r="AC24" s="724"/>
      <c r="AD24" s="724"/>
      <c r="AE24" s="724"/>
      <c r="AF24" s="724"/>
      <c r="AG24" s="724"/>
      <c r="AH24" s="724"/>
      <c r="AI24" s="724"/>
      <c r="AJ24" s="724"/>
      <c r="AK24" s="724"/>
      <c r="AL24" s="724"/>
      <c r="AM24" s="724"/>
      <c r="AN24" s="724"/>
      <c r="AO24" s="724"/>
      <c r="AP24" s="724"/>
      <c r="AQ24" s="724"/>
      <c r="AR24" s="724"/>
      <c r="AS24" s="724"/>
      <c r="AT24" s="724"/>
      <c r="AU24" s="724"/>
      <c r="AV24" s="724"/>
      <c r="AW24" s="724"/>
      <c r="AX24" s="724"/>
      <c r="AY24" s="724"/>
      <c r="AZ24" s="724"/>
      <c r="BA24" s="724"/>
      <c r="BB24" s="724"/>
      <c r="BC24" s="724"/>
      <c r="BD24" s="724"/>
      <c r="BE24" s="724"/>
      <c r="BF24" s="724"/>
      <c r="BG24" s="724"/>
      <c r="BH24" s="724"/>
      <c r="BI24" s="724"/>
      <c r="BJ24" s="724"/>
      <c r="BK24" s="724"/>
      <c r="BL24" s="724"/>
      <c r="BM24" s="724"/>
      <c r="BN24" s="724"/>
      <c r="BO24" s="725"/>
      <c r="BP24" s="726"/>
    </row>
    <row r="25" spans="2:68" ht="12.75">
      <c r="B25" s="721"/>
      <c r="C25" s="209" t="s">
        <v>123</v>
      </c>
      <c r="D25" s="291" t="s">
        <v>124</v>
      </c>
      <c r="E25" s="355"/>
      <c r="F25" s="18"/>
      <c r="G25" s="12"/>
      <c r="H25" s="723"/>
      <c r="I25" s="724"/>
      <c r="J25" s="724"/>
      <c r="K25" s="724"/>
      <c r="L25" s="724"/>
      <c r="M25" s="724"/>
      <c r="N25" s="724"/>
      <c r="O25" s="724"/>
      <c r="P25" s="724"/>
      <c r="Q25" s="724"/>
      <c r="R25" s="724"/>
      <c r="S25" s="724"/>
      <c r="T25" s="724"/>
      <c r="U25" s="724"/>
      <c r="V25" s="724"/>
      <c r="W25" s="724"/>
      <c r="X25" s="724"/>
      <c r="Y25" s="724"/>
      <c r="Z25" s="724"/>
      <c r="AA25" s="724"/>
      <c r="AB25" s="724"/>
      <c r="AC25" s="724"/>
      <c r="AD25" s="724"/>
      <c r="AE25" s="724"/>
      <c r="AF25" s="724"/>
      <c r="AG25" s="724"/>
      <c r="AH25" s="724"/>
      <c r="AI25" s="724"/>
      <c r="AJ25" s="724"/>
      <c r="AK25" s="724"/>
      <c r="AL25" s="724"/>
      <c r="AM25" s="724"/>
      <c r="AN25" s="724"/>
      <c r="AO25" s="724"/>
      <c r="AP25" s="724"/>
      <c r="AQ25" s="724"/>
      <c r="AR25" s="724"/>
      <c r="AS25" s="724"/>
      <c r="AT25" s="724"/>
      <c r="AU25" s="724"/>
      <c r="AV25" s="724"/>
      <c r="AW25" s="724"/>
      <c r="AX25" s="724"/>
      <c r="AY25" s="724"/>
      <c r="AZ25" s="724"/>
      <c r="BA25" s="724"/>
      <c r="BB25" s="724"/>
      <c r="BC25" s="724"/>
      <c r="BD25" s="724"/>
      <c r="BE25" s="724"/>
      <c r="BF25" s="724"/>
      <c r="BG25" s="724"/>
      <c r="BH25" s="724"/>
      <c r="BI25" s="724"/>
      <c r="BJ25" s="724"/>
      <c r="BK25" s="724"/>
      <c r="BL25" s="724"/>
      <c r="BM25" s="724"/>
      <c r="BN25" s="724"/>
      <c r="BO25" s="725"/>
      <c r="BP25" s="726"/>
    </row>
    <row r="26" spans="2:68" ht="13.5" thickBot="1">
      <c r="B26" s="722"/>
      <c r="C26" s="60" t="s">
        <v>123</v>
      </c>
      <c r="D26" s="610" t="s">
        <v>125</v>
      </c>
      <c r="E26" s="357"/>
      <c r="F26" s="18"/>
      <c r="G26" s="12"/>
      <c r="H26" s="723"/>
      <c r="I26" s="724"/>
      <c r="J26" s="724"/>
      <c r="K26" s="724"/>
      <c r="L26" s="724"/>
      <c r="M26" s="724"/>
      <c r="N26" s="724"/>
      <c r="O26" s="724"/>
      <c r="P26" s="724"/>
      <c r="Q26" s="724"/>
      <c r="R26" s="724"/>
      <c r="S26" s="724"/>
      <c r="T26" s="724"/>
      <c r="U26" s="724"/>
      <c r="V26" s="724"/>
      <c r="W26" s="724"/>
      <c r="X26" s="724"/>
      <c r="Y26" s="724"/>
      <c r="Z26" s="724"/>
      <c r="AA26" s="724"/>
      <c r="AB26" s="724"/>
      <c r="AC26" s="724"/>
      <c r="AD26" s="724"/>
      <c r="AE26" s="724"/>
      <c r="AF26" s="724"/>
      <c r="AG26" s="724"/>
      <c r="AH26" s="724"/>
      <c r="AI26" s="724"/>
      <c r="AJ26" s="724"/>
      <c r="AK26" s="724"/>
      <c r="AL26" s="724"/>
      <c r="AM26" s="724"/>
      <c r="AN26" s="724"/>
      <c r="AO26" s="724"/>
      <c r="AP26" s="724"/>
      <c r="AQ26" s="724"/>
      <c r="AR26" s="724"/>
      <c r="AS26" s="724"/>
      <c r="AT26" s="724"/>
      <c r="AU26" s="724"/>
      <c r="AV26" s="724"/>
      <c r="AW26" s="724"/>
      <c r="AX26" s="724"/>
      <c r="AY26" s="724"/>
      <c r="AZ26" s="724"/>
      <c r="BA26" s="724"/>
      <c r="BB26" s="724"/>
      <c r="BC26" s="724"/>
      <c r="BD26" s="724"/>
      <c r="BE26" s="724"/>
      <c r="BF26" s="724"/>
      <c r="BG26" s="724"/>
      <c r="BH26" s="724"/>
      <c r="BI26" s="724"/>
      <c r="BJ26" s="724"/>
      <c r="BK26" s="724"/>
      <c r="BL26" s="724"/>
      <c r="BM26" s="724"/>
      <c r="BN26" s="724"/>
      <c r="BO26" s="725"/>
      <c r="BP26" s="726"/>
    </row>
    <row r="27" spans="2:68" ht="13.5" thickBot="1">
      <c r="B27" s="18"/>
      <c r="C27" s="196"/>
      <c r="D27" s="196"/>
      <c r="E27" s="17"/>
      <c r="F27" s="18"/>
      <c r="G27" s="12"/>
      <c r="H27" s="723"/>
      <c r="I27" s="724"/>
      <c r="J27" s="724"/>
      <c r="K27" s="724"/>
      <c r="L27" s="724"/>
      <c r="M27" s="724"/>
      <c r="N27" s="724"/>
      <c r="O27" s="724"/>
      <c r="P27" s="724"/>
      <c r="Q27" s="724"/>
      <c r="R27" s="724"/>
      <c r="S27" s="724"/>
      <c r="T27" s="724"/>
      <c r="U27" s="724"/>
      <c r="V27" s="724"/>
      <c r="W27" s="724"/>
      <c r="X27" s="724"/>
      <c r="Y27" s="724"/>
      <c r="Z27" s="724"/>
      <c r="AA27" s="724"/>
      <c r="AB27" s="724"/>
      <c r="AC27" s="724"/>
      <c r="AD27" s="724"/>
      <c r="AE27" s="724"/>
      <c r="AF27" s="724"/>
      <c r="AG27" s="724"/>
      <c r="AH27" s="724"/>
      <c r="AI27" s="724"/>
      <c r="AJ27" s="724"/>
      <c r="AK27" s="724"/>
      <c r="AL27" s="724"/>
      <c r="AM27" s="724"/>
      <c r="AN27" s="724"/>
      <c r="AO27" s="724"/>
      <c r="AP27" s="724"/>
      <c r="AQ27" s="724"/>
      <c r="AR27" s="724"/>
      <c r="AS27" s="724"/>
      <c r="AT27" s="724"/>
      <c r="AU27" s="724"/>
      <c r="AV27" s="724"/>
      <c r="AW27" s="724"/>
      <c r="AX27" s="724"/>
      <c r="AY27" s="724"/>
      <c r="AZ27" s="724"/>
      <c r="BA27" s="724"/>
      <c r="BB27" s="724"/>
      <c r="BC27" s="724"/>
      <c r="BD27" s="724"/>
      <c r="BE27" s="724"/>
      <c r="BF27" s="724"/>
      <c r="BG27" s="724"/>
      <c r="BH27" s="724"/>
      <c r="BI27" s="724"/>
      <c r="BJ27" s="724"/>
      <c r="BK27" s="724"/>
      <c r="BL27" s="724"/>
      <c r="BM27" s="724"/>
      <c r="BN27" s="724"/>
      <c r="BO27" s="725"/>
      <c r="BP27" s="726"/>
    </row>
    <row r="28" spans="2:68">
      <c r="B28" s="197"/>
      <c r="C28" s="134" t="s">
        <v>126</v>
      </c>
      <c r="D28" s="138" t="s">
        <v>111</v>
      </c>
      <c r="E28" s="139" t="s">
        <v>112</v>
      </c>
      <c r="F28" s="18"/>
      <c r="G28" s="12"/>
      <c r="H28" s="723"/>
      <c r="I28" s="724"/>
      <c r="J28" s="724"/>
      <c r="K28" s="724"/>
      <c r="L28" s="724"/>
      <c r="M28" s="724"/>
      <c r="N28" s="724"/>
      <c r="O28" s="724"/>
      <c r="P28" s="724"/>
      <c r="Q28" s="724"/>
      <c r="R28" s="724"/>
      <c r="S28" s="724"/>
      <c r="T28" s="724"/>
      <c r="U28" s="724"/>
      <c r="V28" s="724"/>
      <c r="W28" s="724"/>
      <c r="X28" s="724"/>
      <c r="Y28" s="724"/>
      <c r="Z28" s="724"/>
      <c r="AA28" s="724"/>
      <c r="AB28" s="724"/>
      <c r="AC28" s="724"/>
      <c r="AD28" s="724"/>
      <c r="AE28" s="724"/>
      <c r="AF28" s="724"/>
      <c r="AG28" s="724"/>
      <c r="AH28" s="724"/>
      <c r="AI28" s="724"/>
      <c r="AJ28" s="724"/>
      <c r="AK28" s="724"/>
      <c r="AL28" s="724"/>
      <c r="AM28" s="724"/>
      <c r="AN28" s="724"/>
      <c r="AO28" s="724"/>
      <c r="AP28" s="724"/>
      <c r="AQ28" s="724"/>
      <c r="AR28" s="724"/>
      <c r="AS28" s="724"/>
      <c r="AT28" s="724"/>
      <c r="AU28" s="724"/>
      <c r="AV28" s="724"/>
      <c r="AW28" s="724"/>
      <c r="AX28" s="724"/>
      <c r="AY28" s="724"/>
      <c r="AZ28" s="724"/>
      <c r="BA28" s="724"/>
      <c r="BB28" s="724"/>
      <c r="BC28" s="724"/>
      <c r="BD28" s="724"/>
      <c r="BE28" s="724"/>
      <c r="BF28" s="724"/>
      <c r="BG28" s="724"/>
      <c r="BH28" s="724"/>
      <c r="BI28" s="724"/>
      <c r="BJ28" s="724"/>
      <c r="BK28" s="724"/>
      <c r="BL28" s="724"/>
      <c r="BM28" s="724"/>
      <c r="BN28" s="724"/>
      <c r="BO28" s="725"/>
      <c r="BP28" s="726"/>
    </row>
    <row r="29" spans="2:68" ht="12.75">
      <c r="B29" s="362" t="s">
        <v>127</v>
      </c>
      <c r="C29" s="18" t="s">
        <v>128</v>
      </c>
      <c r="D29" s="18" t="s">
        <v>129</v>
      </c>
      <c r="E29" s="346"/>
      <c r="F29" s="18"/>
      <c r="G29" s="12"/>
      <c r="H29" s="723"/>
      <c r="I29" s="724"/>
      <c r="J29" s="724"/>
      <c r="K29" s="724"/>
      <c r="L29" s="724"/>
      <c r="M29" s="724"/>
      <c r="N29" s="724"/>
      <c r="O29" s="724"/>
      <c r="P29" s="724"/>
      <c r="Q29" s="724"/>
      <c r="R29" s="724"/>
      <c r="S29" s="724"/>
      <c r="T29" s="724"/>
      <c r="U29" s="724"/>
      <c r="V29" s="724"/>
      <c r="W29" s="724"/>
      <c r="X29" s="724"/>
      <c r="Y29" s="724"/>
      <c r="Z29" s="724"/>
      <c r="AA29" s="724"/>
      <c r="AB29" s="724"/>
      <c r="AC29" s="724"/>
      <c r="AD29" s="724"/>
      <c r="AE29" s="724"/>
      <c r="AF29" s="724"/>
      <c r="AG29" s="724"/>
      <c r="AH29" s="724"/>
      <c r="AI29" s="724"/>
      <c r="AJ29" s="724"/>
      <c r="AK29" s="724"/>
      <c r="AL29" s="724"/>
      <c r="AM29" s="724"/>
      <c r="AN29" s="724"/>
      <c r="AO29" s="724"/>
      <c r="AP29" s="724"/>
      <c r="AQ29" s="724"/>
      <c r="AR29" s="724"/>
      <c r="AS29" s="724"/>
      <c r="AT29" s="724"/>
      <c r="AU29" s="724"/>
      <c r="AV29" s="724"/>
      <c r="AW29" s="724"/>
      <c r="AX29" s="724"/>
      <c r="AY29" s="724"/>
      <c r="AZ29" s="724"/>
      <c r="BA29" s="724"/>
      <c r="BB29" s="724"/>
      <c r="BC29" s="724"/>
      <c r="BD29" s="724"/>
      <c r="BE29" s="724"/>
      <c r="BF29" s="724"/>
      <c r="BG29" s="724"/>
      <c r="BH29" s="724"/>
      <c r="BI29" s="724"/>
      <c r="BJ29" s="724"/>
      <c r="BK29" s="724"/>
      <c r="BL29" s="724"/>
      <c r="BM29" s="724"/>
      <c r="BN29" s="724"/>
      <c r="BO29" s="725"/>
      <c r="BP29" s="726"/>
    </row>
    <row r="30" spans="2:68" ht="12.75">
      <c r="B30" s="198" t="s">
        <v>130</v>
      </c>
      <c r="C30" s="18" t="s">
        <v>131</v>
      </c>
      <c r="D30" s="18" t="s">
        <v>132</v>
      </c>
      <c r="E30" s="611"/>
      <c r="F30" s="18"/>
      <c r="G30" s="12"/>
      <c r="H30" s="723"/>
      <c r="I30" s="724"/>
      <c r="J30" s="724"/>
      <c r="K30" s="724"/>
      <c r="L30" s="724"/>
      <c r="M30" s="724"/>
      <c r="N30" s="724"/>
      <c r="O30" s="724"/>
      <c r="P30" s="724"/>
      <c r="Q30" s="724"/>
      <c r="R30" s="724"/>
      <c r="S30" s="724"/>
      <c r="T30" s="724"/>
      <c r="U30" s="724"/>
      <c r="V30" s="724"/>
      <c r="W30" s="724"/>
      <c r="X30" s="724"/>
      <c r="Y30" s="724"/>
      <c r="Z30" s="724"/>
      <c r="AA30" s="724"/>
      <c r="AB30" s="724"/>
      <c r="AC30" s="724"/>
      <c r="AD30" s="724"/>
      <c r="AE30" s="724"/>
      <c r="AF30" s="724"/>
      <c r="AG30" s="724"/>
      <c r="AH30" s="724"/>
      <c r="AI30" s="724"/>
      <c r="AJ30" s="724"/>
      <c r="AK30" s="724"/>
      <c r="AL30" s="724"/>
      <c r="AM30" s="724"/>
      <c r="AN30" s="724"/>
      <c r="AO30" s="724"/>
      <c r="AP30" s="724"/>
      <c r="AQ30" s="724"/>
      <c r="AR30" s="724"/>
      <c r="AS30" s="724"/>
      <c r="AT30" s="724"/>
      <c r="AU30" s="724"/>
      <c r="AV30" s="724"/>
      <c r="AW30" s="724"/>
      <c r="AX30" s="724"/>
      <c r="AY30" s="724"/>
      <c r="AZ30" s="724"/>
      <c r="BA30" s="724"/>
      <c r="BB30" s="724"/>
      <c r="BC30" s="724"/>
      <c r="BD30" s="724"/>
      <c r="BE30" s="724"/>
      <c r="BF30" s="724"/>
      <c r="BG30" s="724"/>
      <c r="BH30" s="724"/>
      <c r="BI30" s="724"/>
      <c r="BJ30" s="724"/>
      <c r="BK30" s="724"/>
      <c r="BL30" s="724"/>
      <c r="BM30" s="724"/>
      <c r="BN30" s="724"/>
      <c r="BO30" s="725"/>
      <c r="BP30" s="726"/>
    </row>
    <row r="31" spans="2:68" ht="38.25">
      <c r="B31" s="198" t="s">
        <v>133</v>
      </c>
      <c r="C31" s="18" t="s">
        <v>134</v>
      </c>
      <c r="D31" s="18" t="s">
        <v>135</v>
      </c>
      <c r="E31" s="611"/>
      <c r="F31" s="18"/>
      <c r="G31" s="12"/>
      <c r="H31" s="723"/>
      <c r="I31" s="724"/>
      <c r="J31" s="724"/>
      <c r="K31" s="724"/>
      <c r="L31" s="724"/>
      <c r="M31" s="724"/>
      <c r="N31" s="724"/>
      <c r="O31" s="724"/>
      <c r="P31" s="724"/>
      <c r="Q31" s="724"/>
      <c r="R31" s="724"/>
      <c r="S31" s="724"/>
      <c r="T31" s="724"/>
      <c r="U31" s="724"/>
      <c r="V31" s="724"/>
      <c r="W31" s="724"/>
      <c r="X31" s="724"/>
      <c r="Y31" s="724"/>
      <c r="Z31" s="724"/>
      <c r="AA31" s="724"/>
      <c r="AB31" s="724"/>
      <c r="AC31" s="724"/>
      <c r="AD31" s="724"/>
      <c r="AE31" s="724"/>
      <c r="AF31" s="724"/>
      <c r="AG31" s="724"/>
      <c r="AH31" s="724"/>
      <c r="AI31" s="724"/>
      <c r="AJ31" s="724"/>
      <c r="AK31" s="724"/>
      <c r="AL31" s="724"/>
      <c r="AM31" s="724"/>
      <c r="AN31" s="724"/>
      <c r="AO31" s="724"/>
      <c r="AP31" s="724"/>
      <c r="AQ31" s="724"/>
      <c r="AR31" s="724"/>
      <c r="AS31" s="724"/>
      <c r="AT31" s="724"/>
      <c r="AU31" s="724"/>
      <c r="AV31" s="724"/>
      <c r="AW31" s="724"/>
      <c r="AX31" s="724"/>
      <c r="AY31" s="724"/>
      <c r="AZ31" s="724"/>
      <c r="BA31" s="724"/>
      <c r="BB31" s="724"/>
      <c r="BC31" s="724"/>
      <c r="BD31" s="724"/>
      <c r="BE31" s="724"/>
      <c r="BF31" s="724"/>
      <c r="BG31" s="724"/>
      <c r="BH31" s="724"/>
      <c r="BI31" s="724"/>
      <c r="BJ31" s="724"/>
      <c r="BK31" s="724"/>
      <c r="BL31" s="724"/>
      <c r="BM31" s="724"/>
      <c r="BN31" s="724"/>
      <c r="BO31" s="725"/>
      <c r="BP31" s="726"/>
    </row>
    <row r="32" spans="2:68" ht="38.25">
      <c r="B32" s="198" t="s">
        <v>136</v>
      </c>
      <c r="C32" s="18" t="s">
        <v>137</v>
      </c>
      <c r="D32" s="612" t="s">
        <v>115</v>
      </c>
      <c r="E32" s="613"/>
      <c r="F32" s="18"/>
      <c r="G32" s="12"/>
      <c r="H32" s="723"/>
      <c r="I32" s="724"/>
      <c r="J32" s="724"/>
      <c r="K32" s="724"/>
      <c r="L32" s="724"/>
      <c r="M32" s="724"/>
      <c r="N32" s="724"/>
      <c r="O32" s="724"/>
      <c r="P32" s="724"/>
      <c r="Q32" s="724"/>
      <c r="R32" s="724"/>
      <c r="S32" s="724"/>
      <c r="T32" s="724"/>
      <c r="U32" s="724"/>
      <c r="V32" s="724"/>
      <c r="W32" s="724"/>
      <c r="X32" s="724"/>
      <c r="Y32" s="724"/>
      <c r="Z32" s="724"/>
      <c r="AA32" s="724"/>
      <c r="AB32" s="724"/>
      <c r="AC32" s="724"/>
      <c r="AD32" s="724"/>
      <c r="AE32" s="724"/>
      <c r="AF32" s="724"/>
      <c r="AG32" s="724"/>
      <c r="AH32" s="724"/>
      <c r="AI32" s="724"/>
      <c r="AJ32" s="724"/>
      <c r="AK32" s="724"/>
      <c r="AL32" s="724"/>
      <c r="AM32" s="724"/>
      <c r="AN32" s="724"/>
      <c r="AO32" s="724"/>
      <c r="AP32" s="724"/>
      <c r="AQ32" s="724"/>
      <c r="AR32" s="724"/>
      <c r="AS32" s="724"/>
      <c r="AT32" s="724"/>
      <c r="AU32" s="724"/>
      <c r="AV32" s="724"/>
      <c r="AW32" s="724"/>
      <c r="AX32" s="724"/>
      <c r="AY32" s="724"/>
      <c r="AZ32" s="724"/>
      <c r="BA32" s="724"/>
      <c r="BB32" s="724"/>
      <c r="BC32" s="724"/>
      <c r="BD32" s="724"/>
      <c r="BE32" s="724"/>
      <c r="BF32" s="724"/>
      <c r="BG32" s="724"/>
      <c r="BH32" s="724"/>
      <c r="BI32" s="724"/>
      <c r="BJ32" s="724"/>
      <c r="BK32" s="724"/>
      <c r="BL32" s="724"/>
      <c r="BM32" s="724"/>
      <c r="BN32" s="724"/>
      <c r="BO32" s="725"/>
      <c r="BP32" s="726"/>
    </row>
    <row r="33" spans="2:68" ht="51">
      <c r="B33" s="198" t="s">
        <v>138</v>
      </c>
      <c r="C33" s="18" t="s">
        <v>139</v>
      </c>
      <c r="D33" s="18" t="str">
        <f>IF(D6="Railbelt South of Alaska Range","mmBtu displaced per year", "gallons displaced per year")</f>
        <v>gallons displaced per year</v>
      </c>
      <c r="E33" s="614"/>
      <c r="F33" s="18"/>
      <c r="G33" s="12"/>
      <c r="H33" s="723"/>
      <c r="I33" s="724"/>
      <c r="J33" s="724"/>
      <c r="K33" s="724"/>
      <c r="L33" s="724"/>
      <c r="M33" s="724"/>
      <c r="N33" s="724"/>
      <c r="O33" s="724"/>
      <c r="P33" s="724"/>
      <c r="Q33" s="724"/>
      <c r="R33" s="724"/>
      <c r="S33" s="724"/>
      <c r="T33" s="724"/>
      <c r="U33" s="724"/>
      <c r="V33" s="724"/>
      <c r="W33" s="724"/>
      <c r="X33" s="724"/>
      <c r="Y33" s="724"/>
      <c r="Z33" s="724"/>
      <c r="AA33" s="724"/>
      <c r="AB33" s="724"/>
      <c r="AC33" s="724"/>
      <c r="AD33" s="724"/>
      <c r="AE33" s="724"/>
      <c r="AF33" s="724"/>
      <c r="AG33" s="724"/>
      <c r="AH33" s="724"/>
      <c r="AI33" s="724"/>
      <c r="AJ33" s="724"/>
      <c r="AK33" s="724"/>
      <c r="AL33" s="724"/>
      <c r="AM33" s="724"/>
      <c r="AN33" s="724"/>
      <c r="AO33" s="724"/>
      <c r="AP33" s="724"/>
      <c r="AQ33" s="724"/>
      <c r="AR33" s="724"/>
      <c r="AS33" s="724"/>
      <c r="AT33" s="724"/>
      <c r="AU33" s="724"/>
      <c r="AV33" s="724"/>
      <c r="AW33" s="724"/>
      <c r="AX33" s="724"/>
      <c r="AY33" s="724"/>
      <c r="AZ33" s="724"/>
      <c r="BA33" s="724"/>
      <c r="BB33" s="724"/>
      <c r="BC33" s="724"/>
      <c r="BD33" s="724"/>
      <c r="BE33" s="724"/>
      <c r="BF33" s="724"/>
      <c r="BG33" s="724"/>
      <c r="BH33" s="724"/>
      <c r="BI33" s="724"/>
      <c r="BJ33" s="724"/>
      <c r="BK33" s="724"/>
      <c r="BL33" s="724"/>
      <c r="BM33" s="724"/>
      <c r="BN33" s="724"/>
      <c r="BO33" s="725"/>
      <c r="BP33" s="726"/>
    </row>
    <row r="34" spans="2:68" ht="12.75">
      <c r="B34" s="392" t="s">
        <v>140</v>
      </c>
      <c r="C34" s="18" t="s">
        <v>141</v>
      </c>
      <c r="D34" s="92" t="s">
        <v>142</v>
      </c>
      <c r="E34" s="614"/>
      <c r="F34" s="18"/>
      <c r="G34" s="12"/>
      <c r="H34" s="323"/>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5"/>
      <c r="BP34" s="326"/>
    </row>
    <row r="35" spans="2:68" ht="12.75">
      <c r="B35" s="392" t="s">
        <v>143</v>
      </c>
      <c r="C35" s="18" t="s">
        <v>144</v>
      </c>
      <c r="D35" s="92" t="s">
        <v>142</v>
      </c>
      <c r="E35" s="364"/>
      <c r="F35" s="18"/>
      <c r="G35" s="12"/>
      <c r="H35" s="723"/>
      <c r="I35" s="724"/>
      <c r="J35" s="724"/>
      <c r="K35" s="724"/>
      <c r="L35" s="724"/>
      <c r="M35" s="724"/>
      <c r="N35" s="724"/>
      <c r="O35" s="724"/>
      <c r="P35" s="724"/>
      <c r="Q35" s="724"/>
      <c r="R35" s="724"/>
      <c r="S35" s="724"/>
      <c r="T35" s="724"/>
      <c r="U35" s="724"/>
      <c r="V35" s="724"/>
      <c r="W35" s="724"/>
      <c r="X35" s="724"/>
      <c r="Y35" s="724"/>
      <c r="Z35" s="724"/>
      <c r="AA35" s="724"/>
      <c r="AB35" s="724"/>
      <c r="AC35" s="724"/>
      <c r="AD35" s="724"/>
      <c r="AE35" s="724"/>
      <c r="AF35" s="724"/>
      <c r="AG35" s="724"/>
      <c r="AH35" s="724"/>
      <c r="AI35" s="724"/>
      <c r="AJ35" s="724"/>
      <c r="AK35" s="724"/>
      <c r="AL35" s="724"/>
      <c r="AM35" s="724"/>
      <c r="AN35" s="724"/>
      <c r="AO35" s="724"/>
      <c r="AP35" s="724"/>
      <c r="AQ35" s="724"/>
      <c r="AR35" s="724"/>
      <c r="AS35" s="724"/>
      <c r="AT35" s="724"/>
      <c r="AU35" s="724"/>
      <c r="AV35" s="724"/>
      <c r="AW35" s="724"/>
      <c r="AX35" s="724"/>
      <c r="AY35" s="724"/>
      <c r="AZ35" s="724"/>
      <c r="BA35" s="724"/>
      <c r="BB35" s="724"/>
      <c r="BC35" s="724"/>
      <c r="BD35" s="724"/>
      <c r="BE35" s="724"/>
      <c r="BF35" s="724"/>
      <c r="BG35" s="724"/>
      <c r="BH35" s="724"/>
      <c r="BI35" s="724"/>
      <c r="BJ35" s="724"/>
      <c r="BK35" s="724"/>
      <c r="BL35" s="724"/>
      <c r="BM35" s="724"/>
      <c r="BN35" s="724"/>
      <c r="BO35" s="725"/>
      <c r="BP35" s="726"/>
    </row>
    <row r="36" spans="2:68" ht="25.5">
      <c r="B36" s="198" t="s">
        <v>145</v>
      </c>
      <c r="C36" s="209" t="s">
        <v>146</v>
      </c>
      <c r="D36" s="18" t="s">
        <v>147</v>
      </c>
      <c r="E36" s="365"/>
      <c r="F36" s="18"/>
      <c r="G36" s="12"/>
      <c r="H36" s="323"/>
      <c r="I36" s="324"/>
      <c r="J36" s="324"/>
      <c r="K36" s="324"/>
      <c r="L36" s="324"/>
      <c r="M36" s="324"/>
      <c r="N36" s="324"/>
      <c r="O36" s="324"/>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5"/>
      <c r="BP36" s="326"/>
    </row>
    <row r="37" spans="2:68" ht="25.5">
      <c r="B37" s="198" t="s">
        <v>148</v>
      </c>
      <c r="C37" s="18" t="s">
        <v>149</v>
      </c>
      <c r="D37" s="18" t="s">
        <v>150</v>
      </c>
      <c r="E37" s="615"/>
      <c r="F37" s="18"/>
      <c r="G37" s="12"/>
      <c r="H37" s="723"/>
      <c r="I37" s="724"/>
      <c r="J37" s="724"/>
      <c r="K37" s="724"/>
      <c r="L37" s="724"/>
      <c r="M37" s="724"/>
      <c r="N37" s="724"/>
      <c r="O37" s="724"/>
      <c r="P37" s="724"/>
      <c r="Q37" s="724"/>
      <c r="R37" s="724"/>
      <c r="S37" s="724"/>
      <c r="T37" s="724"/>
      <c r="U37" s="724"/>
      <c r="V37" s="724"/>
      <c r="W37" s="724"/>
      <c r="X37" s="724"/>
      <c r="Y37" s="724"/>
      <c r="Z37" s="724"/>
      <c r="AA37" s="724"/>
      <c r="AB37" s="724"/>
      <c r="AC37" s="724"/>
      <c r="AD37" s="724"/>
      <c r="AE37" s="724"/>
      <c r="AF37" s="724"/>
      <c r="AG37" s="724"/>
      <c r="AH37" s="724"/>
      <c r="AI37" s="724"/>
      <c r="AJ37" s="724"/>
      <c r="AK37" s="724"/>
      <c r="AL37" s="724"/>
      <c r="AM37" s="724"/>
      <c r="AN37" s="724"/>
      <c r="AO37" s="724"/>
      <c r="AP37" s="724"/>
      <c r="AQ37" s="724"/>
      <c r="AR37" s="724"/>
      <c r="AS37" s="724"/>
      <c r="AT37" s="724"/>
      <c r="AU37" s="724"/>
      <c r="AV37" s="724"/>
      <c r="AW37" s="724"/>
      <c r="AX37" s="724"/>
      <c r="AY37" s="724"/>
      <c r="AZ37" s="724"/>
      <c r="BA37" s="724"/>
      <c r="BB37" s="724"/>
      <c r="BC37" s="724"/>
      <c r="BD37" s="724"/>
      <c r="BE37" s="724"/>
      <c r="BF37" s="724"/>
      <c r="BG37" s="724"/>
      <c r="BH37" s="724"/>
      <c r="BI37" s="724"/>
      <c r="BJ37" s="724"/>
      <c r="BK37" s="724"/>
      <c r="BL37" s="724"/>
      <c r="BM37" s="724"/>
      <c r="BN37" s="724"/>
      <c r="BO37" s="725"/>
      <c r="BP37" s="726"/>
    </row>
    <row r="38" spans="2:68" ht="12.75">
      <c r="B38" s="391" t="s">
        <v>151</v>
      </c>
      <c r="C38" s="18" t="s">
        <v>152</v>
      </c>
      <c r="D38" s="18" t="s">
        <v>153</v>
      </c>
      <c r="E38" s="616"/>
      <c r="F38" s="18"/>
      <c r="G38" s="12"/>
      <c r="H38" s="723"/>
      <c r="I38" s="724"/>
      <c r="J38" s="724"/>
      <c r="K38" s="724"/>
      <c r="L38" s="724"/>
      <c r="M38" s="724"/>
      <c r="N38" s="724"/>
      <c r="O38" s="724"/>
      <c r="P38" s="724"/>
      <c r="Q38" s="724"/>
      <c r="R38" s="724"/>
      <c r="S38" s="724"/>
      <c r="T38" s="724"/>
      <c r="U38" s="724"/>
      <c r="V38" s="724"/>
      <c r="W38" s="724"/>
      <c r="X38" s="724"/>
      <c r="Y38" s="724"/>
      <c r="Z38" s="724"/>
      <c r="AA38" s="724"/>
      <c r="AB38" s="724"/>
      <c r="AC38" s="724"/>
      <c r="AD38" s="724"/>
      <c r="AE38" s="724"/>
      <c r="AF38" s="724"/>
      <c r="AG38" s="724"/>
      <c r="AH38" s="724"/>
      <c r="AI38" s="724"/>
      <c r="AJ38" s="724"/>
      <c r="AK38" s="724"/>
      <c r="AL38" s="724"/>
      <c r="AM38" s="724"/>
      <c r="AN38" s="724"/>
      <c r="AO38" s="724"/>
      <c r="AP38" s="724"/>
      <c r="AQ38" s="724"/>
      <c r="AR38" s="724"/>
      <c r="AS38" s="724"/>
      <c r="AT38" s="724"/>
      <c r="AU38" s="724"/>
      <c r="AV38" s="724"/>
      <c r="AW38" s="724"/>
      <c r="AX38" s="724"/>
      <c r="AY38" s="724"/>
      <c r="AZ38" s="724"/>
      <c r="BA38" s="724"/>
      <c r="BB38" s="724"/>
      <c r="BC38" s="724"/>
      <c r="BD38" s="724"/>
      <c r="BE38" s="724"/>
      <c r="BF38" s="724"/>
      <c r="BG38" s="724"/>
      <c r="BH38" s="724"/>
      <c r="BI38" s="724"/>
      <c r="BJ38" s="724"/>
      <c r="BK38" s="724"/>
      <c r="BL38" s="724"/>
      <c r="BM38" s="724"/>
      <c r="BN38" s="724"/>
      <c r="BO38" s="725"/>
      <c r="BP38" s="726"/>
    </row>
    <row r="39" spans="2:68" ht="25.5">
      <c r="B39" s="198" t="s">
        <v>154</v>
      </c>
      <c r="C39" s="18" t="s">
        <v>155</v>
      </c>
      <c r="D39" s="18" t="s">
        <v>156</v>
      </c>
      <c r="E39" s="617"/>
      <c r="F39" s="18"/>
      <c r="G39" s="12"/>
      <c r="H39" s="723"/>
      <c r="I39" s="724"/>
      <c r="J39" s="724"/>
      <c r="K39" s="724"/>
      <c r="L39" s="724"/>
      <c r="M39" s="724"/>
      <c r="N39" s="724"/>
      <c r="O39" s="724"/>
      <c r="P39" s="724"/>
      <c r="Q39" s="724"/>
      <c r="R39" s="724"/>
      <c r="S39" s="724"/>
      <c r="T39" s="724"/>
      <c r="U39" s="724"/>
      <c r="V39" s="724"/>
      <c r="W39" s="724"/>
      <c r="X39" s="724"/>
      <c r="Y39" s="724"/>
      <c r="Z39" s="724"/>
      <c r="AA39" s="724"/>
      <c r="AB39" s="724"/>
      <c r="AC39" s="724"/>
      <c r="AD39" s="724"/>
      <c r="AE39" s="724"/>
      <c r="AF39" s="724"/>
      <c r="AG39" s="724"/>
      <c r="AH39" s="724"/>
      <c r="AI39" s="724"/>
      <c r="AJ39" s="724"/>
      <c r="AK39" s="724"/>
      <c r="AL39" s="724"/>
      <c r="AM39" s="724"/>
      <c r="AN39" s="724"/>
      <c r="AO39" s="724"/>
      <c r="AP39" s="724"/>
      <c r="AQ39" s="724"/>
      <c r="AR39" s="724"/>
      <c r="AS39" s="724"/>
      <c r="AT39" s="724"/>
      <c r="AU39" s="724"/>
      <c r="AV39" s="724"/>
      <c r="AW39" s="724"/>
      <c r="AX39" s="724"/>
      <c r="AY39" s="724"/>
      <c r="AZ39" s="724"/>
      <c r="BA39" s="724"/>
      <c r="BB39" s="724"/>
      <c r="BC39" s="724"/>
      <c r="BD39" s="724"/>
      <c r="BE39" s="724"/>
      <c r="BF39" s="724"/>
      <c r="BG39" s="724"/>
      <c r="BH39" s="724"/>
      <c r="BI39" s="724"/>
      <c r="BJ39" s="724"/>
      <c r="BK39" s="724"/>
      <c r="BL39" s="724"/>
      <c r="BM39" s="724"/>
      <c r="BN39" s="724"/>
      <c r="BO39" s="725"/>
      <c r="BP39" s="726"/>
    </row>
    <row r="40" spans="2:68" ht="12.75">
      <c r="B40" s="391" t="s">
        <v>151</v>
      </c>
      <c r="C40" s="18" t="s">
        <v>157</v>
      </c>
      <c r="D40" s="92" t="s">
        <v>153</v>
      </c>
      <c r="E40" s="617"/>
      <c r="F40" s="18"/>
      <c r="G40" s="12"/>
      <c r="H40" s="723"/>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724"/>
      <c r="AL40" s="724"/>
      <c r="AM40" s="724"/>
      <c r="AN40" s="724"/>
      <c r="AO40" s="724"/>
      <c r="AP40" s="724"/>
      <c r="AQ40" s="724"/>
      <c r="AR40" s="724"/>
      <c r="AS40" s="724"/>
      <c r="AT40" s="724"/>
      <c r="AU40" s="724"/>
      <c r="AV40" s="724"/>
      <c r="AW40" s="724"/>
      <c r="AX40" s="724"/>
      <c r="AY40" s="724"/>
      <c r="AZ40" s="724"/>
      <c r="BA40" s="724"/>
      <c r="BB40" s="724"/>
      <c r="BC40" s="724"/>
      <c r="BD40" s="724"/>
      <c r="BE40" s="724"/>
      <c r="BF40" s="724"/>
      <c r="BG40" s="724"/>
      <c r="BH40" s="724"/>
      <c r="BI40" s="724"/>
      <c r="BJ40" s="724"/>
      <c r="BK40" s="724"/>
      <c r="BL40" s="724"/>
      <c r="BM40" s="724"/>
      <c r="BN40" s="724"/>
      <c r="BO40" s="725"/>
      <c r="BP40" s="726"/>
    </row>
    <row r="41" spans="2:68" ht="64.5" thickBot="1">
      <c r="B41" s="363" t="s">
        <v>158</v>
      </c>
      <c r="C41" s="196" t="s">
        <v>159</v>
      </c>
      <c r="D41" s="56" t="s">
        <v>160</v>
      </c>
      <c r="E41" s="618"/>
      <c r="F41" s="18"/>
      <c r="G41" s="12"/>
      <c r="H41" s="723"/>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4"/>
      <c r="AQ41" s="724"/>
      <c r="AR41" s="724"/>
      <c r="AS41" s="724"/>
      <c r="AT41" s="724"/>
      <c r="AU41" s="724"/>
      <c r="AV41" s="724"/>
      <c r="AW41" s="724"/>
      <c r="AX41" s="724"/>
      <c r="AY41" s="724"/>
      <c r="AZ41" s="724"/>
      <c r="BA41" s="724"/>
      <c r="BB41" s="724"/>
      <c r="BC41" s="724"/>
      <c r="BD41" s="724"/>
      <c r="BE41" s="724"/>
      <c r="BF41" s="724"/>
      <c r="BG41" s="724"/>
      <c r="BH41" s="724"/>
      <c r="BI41" s="724"/>
      <c r="BJ41" s="724"/>
      <c r="BK41" s="724"/>
      <c r="BL41" s="724"/>
      <c r="BM41" s="724"/>
      <c r="BN41" s="724"/>
      <c r="BO41" s="725"/>
      <c r="BP41" s="726"/>
    </row>
    <row r="42" spans="2:68" ht="13.5" thickBot="1">
      <c r="B42" s="18"/>
      <c r="C42" s="59"/>
      <c r="D42" s="619"/>
      <c r="E42" s="619"/>
      <c r="F42" s="18"/>
      <c r="G42" s="12"/>
      <c r="H42" s="723"/>
      <c r="I42" s="724"/>
      <c r="J42" s="724"/>
      <c r="K42" s="724"/>
      <c r="L42" s="724"/>
      <c r="M42" s="724"/>
      <c r="N42" s="724"/>
      <c r="O42" s="724"/>
      <c r="P42" s="724"/>
      <c r="Q42" s="724"/>
      <c r="R42" s="724"/>
      <c r="S42" s="724"/>
      <c r="T42" s="724"/>
      <c r="U42" s="724"/>
      <c r="V42" s="724"/>
      <c r="W42" s="724"/>
      <c r="X42" s="724"/>
      <c r="Y42" s="724"/>
      <c r="Z42" s="724"/>
      <c r="AA42" s="724"/>
      <c r="AB42" s="724"/>
      <c r="AC42" s="724"/>
      <c r="AD42" s="724"/>
      <c r="AE42" s="724"/>
      <c r="AF42" s="724"/>
      <c r="AG42" s="724"/>
      <c r="AH42" s="724"/>
      <c r="AI42" s="724"/>
      <c r="AJ42" s="724"/>
      <c r="AK42" s="724"/>
      <c r="AL42" s="724"/>
      <c r="AM42" s="724"/>
      <c r="AN42" s="724"/>
      <c r="AO42" s="724"/>
      <c r="AP42" s="724"/>
      <c r="AQ42" s="724"/>
      <c r="AR42" s="724"/>
      <c r="AS42" s="724"/>
      <c r="AT42" s="724"/>
      <c r="AU42" s="724"/>
      <c r="AV42" s="724"/>
      <c r="AW42" s="724"/>
      <c r="AX42" s="724"/>
      <c r="AY42" s="724"/>
      <c r="AZ42" s="724"/>
      <c r="BA42" s="724"/>
      <c r="BB42" s="724"/>
      <c r="BC42" s="724"/>
      <c r="BD42" s="724"/>
      <c r="BE42" s="724"/>
      <c r="BF42" s="724"/>
      <c r="BG42" s="724"/>
      <c r="BH42" s="724"/>
      <c r="BI42" s="724"/>
      <c r="BJ42" s="724"/>
      <c r="BK42" s="724"/>
      <c r="BL42" s="724"/>
      <c r="BM42" s="724"/>
      <c r="BN42" s="724"/>
      <c r="BO42" s="725"/>
      <c r="BP42" s="726"/>
    </row>
    <row r="43" spans="2:68">
      <c r="B43" s="199"/>
      <c r="C43" s="179" t="s">
        <v>161</v>
      </c>
      <c r="D43" s="180"/>
      <c r="E43" s="181"/>
      <c r="F43" s="18"/>
      <c r="G43" s="12"/>
      <c r="H43" s="723"/>
      <c r="I43" s="724"/>
      <c r="J43" s="724"/>
      <c r="K43" s="724"/>
      <c r="L43" s="724"/>
      <c r="M43" s="724"/>
      <c r="N43" s="724"/>
      <c r="O43" s="724"/>
      <c r="P43" s="724"/>
      <c r="Q43" s="724"/>
      <c r="R43" s="724"/>
      <c r="S43" s="724"/>
      <c r="T43" s="724"/>
      <c r="U43" s="724"/>
      <c r="V43" s="724"/>
      <c r="W43" s="724"/>
      <c r="X43" s="724"/>
      <c r="Y43" s="724"/>
      <c r="Z43" s="724"/>
      <c r="AA43" s="724"/>
      <c r="AB43" s="724"/>
      <c r="AC43" s="724"/>
      <c r="AD43" s="724"/>
      <c r="AE43" s="724"/>
      <c r="AF43" s="724"/>
      <c r="AG43" s="724"/>
      <c r="AH43" s="724"/>
      <c r="AI43" s="724"/>
      <c r="AJ43" s="724"/>
      <c r="AK43" s="724"/>
      <c r="AL43" s="724"/>
      <c r="AM43" s="724"/>
      <c r="AN43" s="724"/>
      <c r="AO43" s="724"/>
      <c r="AP43" s="724"/>
      <c r="AQ43" s="724"/>
      <c r="AR43" s="724"/>
      <c r="AS43" s="724"/>
      <c r="AT43" s="724"/>
      <c r="AU43" s="724"/>
      <c r="AV43" s="724"/>
      <c r="AW43" s="724"/>
      <c r="AX43" s="724"/>
      <c r="AY43" s="724"/>
      <c r="AZ43" s="724"/>
      <c r="BA43" s="724"/>
      <c r="BB43" s="724"/>
      <c r="BC43" s="724"/>
      <c r="BD43" s="724"/>
      <c r="BE43" s="724"/>
      <c r="BF43" s="724"/>
      <c r="BG43" s="724"/>
      <c r="BH43" s="724"/>
      <c r="BI43" s="724"/>
      <c r="BJ43" s="724"/>
      <c r="BK43" s="724"/>
      <c r="BL43" s="724"/>
      <c r="BM43" s="724"/>
      <c r="BN43" s="724"/>
      <c r="BO43" s="725"/>
      <c r="BP43" s="726"/>
    </row>
    <row r="44" spans="2:68" ht="12.75">
      <c r="B44" s="203"/>
      <c r="C44" s="620"/>
      <c r="D44" s="18" t="s">
        <v>162</v>
      </c>
      <c r="E44" s="184" t="s">
        <v>163</v>
      </c>
      <c r="F44" s="621"/>
      <c r="G44" s="12"/>
      <c r="H44" s="723"/>
      <c r="I44" s="724"/>
      <c r="J44" s="724"/>
      <c r="K44" s="724"/>
      <c r="L44" s="724"/>
      <c r="M44" s="724"/>
      <c r="N44" s="724"/>
      <c r="O44" s="724"/>
      <c r="P44" s="724"/>
      <c r="Q44" s="724"/>
      <c r="R44" s="724"/>
      <c r="S44" s="724"/>
      <c r="T44" s="724"/>
      <c r="U44" s="724"/>
      <c r="V44" s="724"/>
      <c r="W44" s="724"/>
      <c r="X44" s="724"/>
      <c r="Y44" s="724"/>
      <c r="Z44" s="724"/>
      <c r="AA44" s="724"/>
      <c r="AB44" s="724"/>
      <c r="AC44" s="724"/>
      <c r="AD44" s="724"/>
      <c r="AE44" s="724"/>
      <c r="AF44" s="724"/>
      <c r="AG44" s="724"/>
      <c r="AH44" s="724"/>
      <c r="AI44" s="724"/>
      <c r="AJ44" s="724"/>
      <c r="AK44" s="724"/>
      <c r="AL44" s="724"/>
      <c r="AM44" s="724"/>
      <c r="AN44" s="724"/>
      <c r="AO44" s="724"/>
      <c r="AP44" s="724"/>
      <c r="AQ44" s="724"/>
      <c r="AR44" s="724"/>
      <c r="AS44" s="724"/>
      <c r="AT44" s="724"/>
      <c r="AU44" s="724"/>
      <c r="AV44" s="724"/>
      <c r="AW44" s="724"/>
      <c r="AX44" s="724"/>
      <c r="AY44" s="724"/>
      <c r="AZ44" s="724"/>
      <c r="BA44" s="724"/>
      <c r="BB44" s="724"/>
      <c r="BC44" s="724"/>
      <c r="BD44" s="724"/>
      <c r="BE44" s="724"/>
      <c r="BF44" s="724"/>
      <c r="BG44" s="724"/>
      <c r="BH44" s="724"/>
      <c r="BI44" s="724"/>
      <c r="BJ44" s="724"/>
      <c r="BK44" s="724"/>
      <c r="BL44" s="724"/>
      <c r="BM44" s="724"/>
      <c r="BN44" s="724"/>
      <c r="BO44" s="725"/>
      <c r="BP44" s="726"/>
    </row>
    <row r="45" spans="2:68" ht="12.75">
      <c r="B45" s="188" t="s">
        <v>164</v>
      </c>
      <c r="C45" s="77" t="s">
        <v>165</v>
      </c>
      <c r="D45" s="262" t="s">
        <v>166</v>
      </c>
      <c r="E45" s="185">
        <v>9.9499999999999993</v>
      </c>
      <c r="F45" s="621"/>
      <c r="G45" s="12"/>
      <c r="H45" s="723"/>
      <c r="I45" s="724"/>
      <c r="J45" s="724"/>
      <c r="K45" s="724"/>
      <c r="L45" s="724"/>
      <c r="M45" s="724"/>
      <c r="N45" s="724"/>
      <c r="O45" s="724"/>
      <c r="P45" s="724"/>
      <c r="Q45" s="724"/>
      <c r="R45" s="724"/>
      <c r="S45" s="724"/>
      <c r="T45" s="724"/>
      <c r="U45" s="724"/>
      <c r="V45" s="724"/>
      <c r="W45" s="724"/>
      <c r="X45" s="724"/>
      <c r="Y45" s="724"/>
      <c r="Z45" s="724"/>
      <c r="AA45" s="724"/>
      <c r="AB45" s="724"/>
      <c r="AC45" s="724"/>
      <c r="AD45" s="724"/>
      <c r="AE45" s="724"/>
      <c r="AF45" s="724"/>
      <c r="AG45" s="724"/>
      <c r="AH45" s="724"/>
      <c r="AI45" s="724"/>
      <c r="AJ45" s="724"/>
      <c r="AK45" s="724"/>
      <c r="AL45" s="724"/>
      <c r="AM45" s="724"/>
      <c r="AN45" s="724"/>
      <c r="AO45" s="724"/>
      <c r="AP45" s="724"/>
      <c r="AQ45" s="724"/>
      <c r="AR45" s="724"/>
      <c r="AS45" s="724"/>
      <c r="AT45" s="724"/>
      <c r="AU45" s="724"/>
      <c r="AV45" s="724"/>
      <c r="AW45" s="724"/>
      <c r="AX45" s="724"/>
      <c r="AY45" s="724"/>
      <c r="AZ45" s="724"/>
      <c r="BA45" s="724"/>
      <c r="BB45" s="724"/>
      <c r="BC45" s="724"/>
      <c r="BD45" s="724"/>
      <c r="BE45" s="724"/>
      <c r="BF45" s="724"/>
      <c r="BG45" s="724"/>
      <c r="BH45" s="724"/>
      <c r="BI45" s="724"/>
      <c r="BJ45" s="724"/>
      <c r="BK45" s="724"/>
      <c r="BL45" s="724"/>
      <c r="BM45" s="724"/>
      <c r="BN45" s="724"/>
      <c r="BO45" s="725"/>
      <c r="BP45" s="726"/>
    </row>
    <row r="46" spans="2:68" ht="12.75">
      <c r="B46" s="188" t="s">
        <v>167</v>
      </c>
      <c r="C46" s="620" t="s">
        <v>168</v>
      </c>
      <c r="D46" s="18" t="s">
        <v>169</v>
      </c>
      <c r="E46" s="186">
        <v>13</v>
      </c>
      <c r="F46" s="621"/>
      <c r="G46" s="12"/>
      <c r="H46" s="723"/>
      <c r="I46" s="724"/>
      <c r="J46" s="724"/>
      <c r="K46" s="724"/>
      <c r="L46" s="724"/>
      <c r="M46" s="724"/>
      <c r="N46" s="724"/>
      <c r="O46" s="724"/>
      <c r="P46" s="724"/>
      <c r="Q46" s="724"/>
      <c r="R46" s="724"/>
      <c r="S46" s="724"/>
      <c r="T46" s="724"/>
      <c r="U46" s="724"/>
      <c r="V46" s="724"/>
      <c r="W46" s="724"/>
      <c r="X46" s="724"/>
      <c r="Y46" s="724"/>
      <c r="Z46" s="724"/>
      <c r="AA46" s="724"/>
      <c r="AB46" s="724"/>
      <c r="AC46" s="724"/>
      <c r="AD46" s="724"/>
      <c r="AE46" s="724"/>
      <c r="AF46" s="724"/>
      <c r="AG46" s="724"/>
      <c r="AH46" s="724"/>
      <c r="AI46" s="724"/>
      <c r="AJ46" s="724"/>
      <c r="AK46" s="724"/>
      <c r="AL46" s="724"/>
      <c r="AM46" s="724"/>
      <c r="AN46" s="724"/>
      <c r="AO46" s="724"/>
      <c r="AP46" s="724"/>
      <c r="AQ46" s="724"/>
      <c r="AR46" s="724"/>
      <c r="AS46" s="724"/>
      <c r="AT46" s="724"/>
      <c r="AU46" s="724"/>
      <c r="AV46" s="724"/>
      <c r="AW46" s="724"/>
      <c r="AX46" s="724"/>
      <c r="AY46" s="724"/>
      <c r="AZ46" s="724"/>
      <c r="BA46" s="724"/>
      <c r="BB46" s="724"/>
      <c r="BC46" s="724"/>
      <c r="BD46" s="724"/>
      <c r="BE46" s="724"/>
      <c r="BF46" s="724"/>
      <c r="BG46" s="724"/>
      <c r="BH46" s="724"/>
      <c r="BI46" s="724"/>
      <c r="BJ46" s="724"/>
      <c r="BK46" s="724"/>
      <c r="BL46" s="724"/>
      <c r="BM46" s="724"/>
      <c r="BN46" s="724"/>
      <c r="BO46" s="725"/>
      <c r="BP46" s="726"/>
    </row>
    <row r="47" spans="2:68" ht="12.75">
      <c r="B47" s="200"/>
      <c r="C47" s="620"/>
      <c r="D47" s="18" t="s">
        <v>170</v>
      </c>
      <c r="E47" s="182" t="s">
        <v>171</v>
      </c>
      <c r="F47" s="621"/>
      <c r="G47" s="12"/>
      <c r="H47" s="723"/>
      <c r="I47" s="724"/>
      <c r="J47" s="724"/>
      <c r="K47" s="724"/>
      <c r="L47" s="724"/>
      <c r="M47" s="724"/>
      <c r="N47" s="724"/>
      <c r="O47" s="724"/>
      <c r="P47" s="724"/>
      <c r="Q47" s="724"/>
      <c r="R47" s="724"/>
      <c r="S47" s="724"/>
      <c r="T47" s="724"/>
      <c r="U47" s="724"/>
      <c r="V47" s="724"/>
      <c r="W47" s="724"/>
      <c r="X47" s="724"/>
      <c r="Y47" s="724"/>
      <c r="Z47" s="724"/>
      <c r="AA47" s="724"/>
      <c r="AB47" s="724"/>
      <c r="AC47" s="724"/>
      <c r="AD47" s="724"/>
      <c r="AE47" s="724"/>
      <c r="AF47" s="724"/>
      <c r="AG47" s="724"/>
      <c r="AH47" s="724"/>
      <c r="AI47" s="724"/>
      <c r="AJ47" s="724"/>
      <c r="AK47" s="724"/>
      <c r="AL47" s="724"/>
      <c r="AM47" s="724"/>
      <c r="AN47" s="724"/>
      <c r="AO47" s="724"/>
      <c r="AP47" s="724"/>
      <c r="AQ47" s="724"/>
      <c r="AR47" s="724"/>
      <c r="AS47" s="724"/>
      <c r="AT47" s="724"/>
      <c r="AU47" s="724"/>
      <c r="AV47" s="724"/>
      <c r="AW47" s="724"/>
      <c r="AX47" s="724"/>
      <c r="AY47" s="724"/>
      <c r="AZ47" s="724"/>
      <c r="BA47" s="724"/>
      <c r="BB47" s="724"/>
      <c r="BC47" s="724"/>
      <c r="BD47" s="724"/>
      <c r="BE47" s="724"/>
      <c r="BF47" s="724"/>
      <c r="BG47" s="724"/>
      <c r="BH47" s="724"/>
      <c r="BI47" s="724"/>
      <c r="BJ47" s="724"/>
      <c r="BK47" s="724"/>
      <c r="BL47" s="724"/>
      <c r="BM47" s="724"/>
      <c r="BN47" s="724"/>
      <c r="BO47" s="725"/>
      <c r="BP47" s="726"/>
    </row>
    <row r="48" spans="2:68" ht="26.25" thickBot="1">
      <c r="B48" s="189" t="s">
        <v>172</v>
      </c>
      <c r="C48" s="622" t="s">
        <v>173</v>
      </c>
      <c r="D48" s="187"/>
      <c r="E48" s="183">
        <v>13</v>
      </c>
      <c r="F48" s="621"/>
      <c r="G48" s="212"/>
      <c r="H48" s="727"/>
      <c r="I48" s="728"/>
      <c r="J48" s="728"/>
      <c r="K48" s="728"/>
      <c r="L48" s="728"/>
      <c r="M48" s="728"/>
      <c r="N48" s="728"/>
      <c r="O48" s="728"/>
      <c r="P48" s="728"/>
      <c r="Q48" s="728"/>
      <c r="R48" s="728"/>
      <c r="S48" s="728"/>
      <c r="T48" s="728"/>
      <c r="U48" s="728"/>
      <c r="V48" s="728"/>
      <c r="W48" s="728"/>
      <c r="X48" s="728"/>
      <c r="Y48" s="728"/>
      <c r="Z48" s="728"/>
      <c r="AA48" s="728"/>
      <c r="AB48" s="728"/>
      <c r="AC48" s="728"/>
      <c r="AD48" s="728"/>
      <c r="AE48" s="728"/>
      <c r="AF48" s="728"/>
      <c r="AG48" s="728"/>
      <c r="AH48" s="728"/>
      <c r="AI48" s="728"/>
      <c r="AJ48" s="728"/>
      <c r="AK48" s="728"/>
      <c r="AL48" s="728"/>
      <c r="AM48" s="728"/>
      <c r="AN48" s="728"/>
      <c r="AO48" s="728"/>
      <c r="AP48" s="728"/>
      <c r="AQ48" s="728"/>
      <c r="AR48" s="728"/>
      <c r="AS48" s="728"/>
      <c r="AT48" s="728"/>
      <c r="AU48" s="728"/>
      <c r="AV48" s="728"/>
      <c r="AW48" s="728"/>
      <c r="AX48" s="728"/>
      <c r="AY48" s="728"/>
      <c r="AZ48" s="728"/>
      <c r="BA48" s="728"/>
      <c r="BB48" s="728"/>
      <c r="BC48" s="728"/>
      <c r="BD48" s="728"/>
      <c r="BE48" s="728"/>
      <c r="BF48" s="728"/>
      <c r="BG48" s="728"/>
      <c r="BH48" s="728"/>
      <c r="BI48" s="728"/>
      <c r="BJ48" s="728"/>
      <c r="BK48" s="728"/>
      <c r="BL48" s="728"/>
      <c r="BM48" s="728"/>
      <c r="BN48" s="728"/>
      <c r="BO48" s="729"/>
      <c r="BP48" s="730"/>
    </row>
    <row r="49" spans="2:68" ht="12.75">
      <c r="B49" s="57"/>
      <c r="C49" s="13"/>
      <c r="D49" s="18"/>
      <c r="E49" s="619"/>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row>
    <row r="50" spans="2:68" ht="13.5" thickBot="1">
      <c r="B50" s="61"/>
      <c r="C50" s="13"/>
      <c r="D50" s="18"/>
      <c r="E50" s="18"/>
      <c r="F50" s="9">
        <v>4</v>
      </c>
      <c r="G50" s="9">
        <v>5</v>
      </c>
      <c r="H50" s="9">
        <v>6</v>
      </c>
      <c r="I50" s="9">
        <v>7</v>
      </c>
      <c r="J50" s="9">
        <v>8</v>
      </c>
      <c r="K50" s="9">
        <v>9</v>
      </c>
      <c r="L50" s="9">
        <v>10</v>
      </c>
      <c r="M50" s="9">
        <v>11</v>
      </c>
      <c r="N50" s="9">
        <v>12</v>
      </c>
      <c r="O50" s="9">
        <v>13</v>
      </c>
      <c r="P50" s="9">
        <v>14</v>
      </c>
      <c r="Q50" s="9">
        <v>15</v>
      </c>
      <c r="R50" s="9">
        <v>16</v>
      </c>
      <c r="S50" s="9">
        <v>17</v>
      </c>
      <c r="T50" s="9">
        <v>18</v>
      </c>
      <c r="U50" s="9">
        <v>19</v>
      </c>
      <c r="V50" s="9">
        <v>20</v>
      </c>
      <c r="W50" s="9">
        <v>21</v>
      </c>
      <c r="X50" s="9">
        <v>22</v>
      </c>
      <c r="Y50" s="9">
        <v>23</v>
      </c>
      <c r="Z50" s="9">
        <v>24</v>
      </c>
      <c r="AA50" s="9">
        <v>25</v>
      </c>
      <c r="AB50" s="9">
        <v>26</v>
      </c>
      <c r="AC50" s="9">
        <v>27</v>
      </c>
      <c r="AD50" s="9">
        <v>28</v>
      </c>
      <c r="AE50" s="9">
        <v>29</v>
      </c>
      <c r="AF50" s="9">
        <v>30</v>
      </c>
      <c r="AG50" s="9">
        <v>31</v>
      </c>
      <c r="AH50" s="9">
        <v>32</v>
      </c>
      <c r="AI50" s="9">
        <v>33</v>
      </c>
      <c r="AJ50" s="9">
        <v>34</v>
      </c>
      <c r="AK50" s="9">
        <v>35</v>
      </c>
      <c r="AL50" s="9">
        <v>36</v>
      </c>
      <c r="AM50" s="9">
        <v>37</v>
      </c>
      <c r="AN50" s="9">
        <v>38</v>
      </c>
      <c r="AO50" s="9">
        <v>39</v>
      </c>
      <c r="AP50" s="9">
        <v>40</v>
      </c>
      <c r="AQ50" s="9">
        <v>41</v>
      </c>
      <c r="AR50" s="9">
        <v>42</v>
      </c>
      <c r="AS50" s="9">
        <v>43</v>
      </c>
      <c r="AT50" s="9">
        <v>44</v>
      </c>
      <c r="AU50" s="9">
        <v>45</v>
      </c>
      <c r="AV50" s="9">
        <v>46</v>
      </c>
      <c r="AW50" s="9">
        <v>47</v>
      </c>
      <c r="AX50" s="9">
        <v>48</v>
      </c>
      <c r="AY50" s="9">
        <v>49</v>
      </c>
      <c r="AZ50" s="9">
        <v>50</v>
      </c>
      <c r="BA50" s="9">
        <v>51</v>
      </c>
      <c r="BB50" s="9">
        <v>52</v>
      </c>
      <c r="BC50" s="9">
        <v>53</v>
      </c>
      <c r="BD50" s="9">
        <v>54</v>
      </c>
      <c r="BE50" s="9">
        <v>55</v>
      </c>
      <c r="BF50" s="9">
        <v>56</v>
      </c>
      <c r="BG50" s="9">
        <v>57</v>
      </c>
      <c r="BH50" s="9">
        <v>58</v>
      </c>
      <c r="BI50" s="9">
        <v>59</v>
      </c>
      <c r="BJ50" s="9">
        <v>60</v>
      </c>
      <c r="BK50" s="9">
        <v>61</v>
      </c>
      <c r="BL50" s="9">
        <v>62</v>
      </c>
      <c r="BM50" s="9">
        <v>63</v>
      </c>
      <c r="BN50" s="9">
        <v>64</v>
      </c>
      <c r="BO50" s="9">
        <v>65</v>
      </c>
      <c r="BP50" s="9"/>
    </row>
    <row r="51" spans="2:68" ht="12.75">
      <c r="B51" s="623"/>
      <c r="C51" s="129" t="s">
        <v>174</v>
      </c>
      <c r="D51" s="130"/>
      <c r="E51" s="138" t="s">
        <v>175</v>
      </c>
      <c r="F51" s="141">
        <v>2022</v>
      </c>
      <c r="G51" s="141">
        <f t="shared" ref="G51:BG51" si="0">F51+1</f>
        <v>2023</v>
      </c>
      <c r="H51" s="141">
        <f t="shared" si="0"/>
        <v>2024</v>
      </c>
      <c r="I51" s="141">
        <f t="shared" si="0"/>
        <v>2025</v>
      </c>
      <c r="J51" s="141">
        <f t="shared" si="0"/>
        <v>2026</v>
      </c>
      <c r="K51" s="141">
        <f t="shared" si="0"/>
        <v>2027</v>
      </c>
      <c r="L51" s="141">
        <f t="shared" si="0"/>
        <v>2028</v>
      </c>
      <c r="M51" s="141">
        <f t="shared" si="0"/>
        <v>2029</v>
      </c>
      <c r="N51" s="141">
        <f t="shared" si="0"/>
        <v>2030</v>
      </c>
      <c r="O51" s="141">
        <f t="shared" si="0"/>
        <v>2031</v>
      </c>
      <c r="P51" s="141">
        <f t="shared" si="0"/>
        <v>2032</v>
      </c>
      <c r="Q51" s="141">
        <f t="shared" si="0"/>
        <v>2033</v>
      </c>
      <c r="R51" s="141">
        <f t="shared" si="0"/>
        <v>2034</v>
      </c>
      <c r="S51" s="141">
        <f t="shared" si="0"/>
        <v>2035</v>
      </c>
      <c r="T51" s="141">
        <f t="shared" si="0"/>
        <v>2036</v>
      </c>
      <c r="U51" s="141">
        <f t="shared" si="0"/>
        <v>2037</v>
      </c>
      <c r="V51" s="141">
        <f t="shared" si="0"/>
        <v>2038</v>
      </c>
      <c r="W51" s="141">
        <f t="shared" si="0"/>
        <v>2039</v>
      </c>
      <c r="X51" s="141">
        <f t="shared" si="0"/>
        <v>2040</v>
      </c>
      <c r="Y51" s="141">
        <f t="shared" si="0"/>
        <v>2041</v>
      </c>
      <c r="Z51" s="141">
        <f t="shared" si="0"/>
        <v>2042</v>
      </c>
      <c r="AA51" s="141">
        <f t="shared" si="0"/>
        <v>2043</v>
      </c>
      <c r="AB51" s="141">
        <f t="shared" si="0"/>
        <v>2044</v>
      </c>
      <c r="AC51" s="141">
        <f t="shared" si="0"/>
        <v>2045</v>
      </c>
      <c r="AD51" s="141">
        <f t="shared" si="0"/>
        <v>2046</v>
      </c>
      <c r="AE51" s="141">
        <f t="shared" si="0"/>
        <v>2047</v>
      </c>
      <c r="AF51" s="141">
        <f t="shared" si="0"/>
        <v>2048</v>
      </c>
      <c r="AG51" s="141">
        <f t="shared" si="0"/>
        <v>2049</v>
      </c>
      <c r="AH51" s="141">
        <f t="shared" si="0"/>
        <v>2050</v>
      </c>
      <c r="AI51" s="141">
        <f t="shared" si="0"/>
        <v>2051</v>
      </c>
      <c r="AJ51" s="141">
        <f t="shared" si="0"/>
        <v>2052</v>
      </c>
      <c r="AK51" s="141">
        <f t="shared" si="0"/>
        <v>2053</v>
      </c>
      <c r="AL51" s="141">
        <f t="shared" si="0"/>
        <v>2054</v>
      </c>
      <c r="AM51" s="141">
        <f t="shared" si="0"/>
        <v>2055</v>
      </c>
      <c r="AN51" s="141">
        <f t="shared" si="0"/>
        <v>2056</v>
      </c>
      <c r="AO51" s="141">
        <f t="shared" si="0"/>
        <v>2057</v>
      </c>
      <c r="AP51" s="141">
        <f t="shared" si="0"/>
        <v>2058</v>
      </c>
      <c r="AQ51" s="141">
        <f t="shared" si="0"/>
        <v>2059</v>
      </c>
      <c r="AR51" s="141">
        <f t="shared" si="0"/>
        <v>2060</v>
      </c>
      <c r="AS51" s="141">
        <f t="shared" si="0"/>
        <v>2061</v>
      </c>
      <c r="AT51" s="141">
        <f t="shared" si="0"/>
        <v>2062</v>
      </c>
      <c r="AU51" s="141">
        <f t="shared" si="0"/>
        <v>2063</v>
      </c>
      <c r="AV51" s="141">
        <f t="shared" si="0"/>
        <v>2064</v>
      </c>
      <c r="AW51" s="141">
        <f t="shared" si="0"/>
        <v>2065</v>
      </c>
      <c r="AX51" s="141">
        <f t="shared" si="0"/>
        <v>2066</v>
      </c>
      <c r="AY51" s="141">
        <f t="shared" si="0"/>
        <v>2067</v>
      </c>
      <c r="AZ51" s="141">
        <f t="shared" si="0"/>
        <v>2068</v>
      </c>
      <c r="BA51" s="141">
        <f t="shared" si="0"/>
        <v>2069</v>
      </c>
      <c r="BB51" s="141">
        <f t="shared" si="0"/>
        <v>2070</v>
      </c>
      <c r="BC51" s="141">
        <f t="shared" si="0"/>
        <v>2071</v>
      </c>
      <c r="BD51" s="141">
        <f t="shared" si="0"/>
        <v>2072</v>
      </c>
      <c r="BE51" s="141">
        <f t="shared" si="0"/>
        <v>2073</v>
      </c>
      <c r="BF51" s="141">
        <f t="shared" si="0"/>
        <v>2074</v>
      </c>
      <c r="BG51" s="141">
        <f t="shared" si="0"/>
        <v>2075</v>
      </c>
      <c r="BH51" s="141">
        <f>BG51+1</f>
        <v>2076</v>
      </c>
      <c r="BI51" s="141">
        <f t="shared" ref="BI51:BO51" si="1">BH51+1</f>
        <v>2077</v>
      </c>
      <c r="BJ51" s="141">
        <f t="shared" si="1"/>
        <v>2078</v>
      </c>
      <c r="BK51" s="141">
        <f t="shared" si="1"/>
        <v>2079</v>
      </c>
      <c r="BL51" s="141">
        <f t="shared" si="1"/>
        <v>2080</v>
      </c>
      <c r="BM51" s="141">
        <f t="shared" si="1"/>
        <v>2081</v>
      </c>
      <c r="BN51" s="141">
        <f t="shared" si="1"/>
        <v>2082</v>
      </c>
      <c r="BO51" s="141">
        <f t="shared" si="1"/>
        <v>2083</v>
      </c>
      <c r="BP51" s="142" t="s">
        <v>176</v>
      </c>
    </row>
    <row r="52" spans="2:68" ht="25.5">
      <c r="B52" s="188" t="s">
        <v>177</v>
      </c>
      <c r="C52" s="143" t="s">
        <v>178</v>
      </c>
      <c r="D52" s="344" t="s">
        <v>179</v>
      </c>
      <c r="E52" s="18" t="s">
        <v>142</v>
      </c>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144"/>
    </row>
    <row r="53" spans="2:68" ht="12.75">
      <c r="B53" s="203"/>
      <c r="C53" s="143"/>
      <c r="D53" s="344"/>
      <c r="E53" s="18"/>
      <c r="F53" s="624"/>
      <c r="G53" s="624"/>
      <c r="H53" s="624"/>
      <c r="I53" s="624"/>
      <c r="J53" s="624"/>
      <c r="K53" s="624"/>
      <c r="L53" s="624"/>
      <c r="M53" s="624"/>
      <c r="N53" s="624"/>
      <c r="O53" s="624"/>
      <c r="P53" s="624"/>
      <c r="Q53" s="624"/>
      <c r="R53" s="624"/>
      <c r="S53" s="624"/>
      <c r="T53" s="624"/>
      <c r="U53" s="624"/>
      <c r="V53" s="624"/>
      <c r="W53" s="624"/>
      <c r="X53" s="624"/>
      <c r="Y53" s="624"/>
      <c r="Z53" s="624"/>
      <c r="AA53" s="624"/>
      <c r="AB53" s="624"/>
      <c r="AC53" s="624"/>
      <c r="AD53" s="624"/>
      <c r="AE53" s="624"/>
      <c r="AF53" s="624"/>
      <c r="AG53" s="624"/>
      <c r="AH53" s="624"/>
      <c r="AI53" s="624"/>
      <c r="AJ53" s="624"/>
      <c r="AK53" s="624"/>
      <c r="AL53" s="624"/>
      <c r="AM53" s="624"/>
      <c r="AN53" s="624"/>
      <c r="AO53" s="624"/>
      <c r="AP53" s="624"/>
      <c r="AQ53" s="624"/>
      <c r="AR53" s="624"/>
      <c r="AS53" s="624"/>
      <c r="AT53" s="624"/>
      <c r="AU53" s="624"/>
      <c r="AV53" s="624"/>
      <c r="AW53" s="624"/>
      <c r="AX53" s="624"/>
      <c r="AY53" s="624"/>
      <c r="AZ53" s="624"/>
      <c r="BA53" s="624"/>
      <c r="BB53" s="624"/>
      <c r="BC53" s="624"/>
      <c r="BD53" s="624"/>
      <c r="BE53" s="624"/>
      <c r="BF53" s="624"/>
      <c r="BG53" s="624"/>
      <c r="BH53" s="624"/>
      <c r="BI53" s="624"/>
      <c r="BJ53" s="624"/>
      <c r="BK53" s="624"/>
      <c r="BL53" s="624"/>
      <c r="BM53" s="624"/>
      <c r="BN53" s="624"/>
      <c r="BO53" s="624"/>
      <c r="BP53" s="144"/>
    </row>
    <row r="54" spans="2:68" ht="12.75">
      <c r="B54" s="194" t="s">
        <v>180</v>
      </c>
      <c r="C54" s="145"/>
      <c r="D54" s="18" t="s">
        <v>181</v>
      </c>
      <c r="E54" s="18" t="s">
        <v>142</v>
      </c>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144"/>
    </row>
    <row r="55" spans="2:68" ht="12.75">
      <c r="B55" s="194" t="s">
        <v>182</v>
      </c>
      <c r="C55" s="145"/>
      <c r="D55" s="18" t="s">
        <v>183</v>
      </c>
      <c r="E55" s="18" t="s">
        <v>142</v>
      </c>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144"/>
    </row>
    <row r="56" spans="2:68" ht="63.75">
      <c r="B56" s="188" t="s">
        <v>184</v>
      </c>
      <c r="C56" s="143" t="s">
        <v>178</v>
      </c>
      <c r="D56" s="18" t="s">
        <v>185</v>
      </c>
      <c r="E56" s="18" t="s">
        <v>142</v>
      </c>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144"/>
    </row>
    <row r="57" spans="2:68" ht="12.75">
      <c r="B57" s="201"/>
      <c r="C57" s="209"/>
      <c r="D57" s="3" t="s">
        <v>186</v>
      </c>
      <c r="E57" s="3" t="s">
        <v>142</v>
      </c>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144"/>
    </row>
    <row r="58" spans="2:68" ht="12.75">
      <c r="B58" s="203"/>
      <c r="C58" s="145"/>
      <c r="D58" s="18"/>
      <c r="E58" s="18"/>
      <c r="F58" s="625"/>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4"/>
    </row>
    <row r="59" spans="2:68" ht="13.5" thickBot="1">
      <c r="B59" s="195" t="s">
        <v>187</v>
      </c>
      <c r="C59" s="146"/>
      <c r="D59" s="147" t="s">
        <v>188</v>
      </c>
      <c r="E59" s="147" t="s">
        <v>142</v>
      </c>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159"/>
      <c r="AK59" s="159"/>
      <c r="AL59" s="159"/>
      <c r="AM59" s="159"/>
      <c r="AN59" s="159"/>
      <c r="AO59" s="159"/>
      <c r="AP59" s="159"/>
      <c r="AQ59" s="159"/>
      <c r="AR59" s="159"/>
      <c r="AS59" s="159"/>
      <c r="AT59" s="159"/>
      <c r="AU59" s="159"/>
      <c r="AV59" s="159"/>
      <c r="AW59" s="159"/>
      <c r="AX59" s="159"/>
      <c r="AY59" s="159"/>
      <c r="AZ59" s="159"/>
      <c r="BA59" s="159"/>
      <c r="BB59" s="159"/>
      <c r="BC59" s="159"/>
      <c r="BD59" s="159"/>
      <c r="BE59" s="159"/>
      <c r="BF59" s="159"/>
      <c r="BG59" s="159"/>
      <c r="BH59" s="159"/>
      <c r="BI59" s="159"/>
      <c r="BJ59" s="159"/>
      <c r="BK59" s="159"/>
      <c r="BL59" s="159"/>
      <c r="BM59" s="159"/>
      <c r="BN59" s="159"/>
      <c r="BO59" s="159"/>
      <c r="BP59" s="148"/>
    </row>
    <row r="60" spans="2:68" ht="12.75">
      <c r="B60" s="57"/>
      <c r="C60" s="13"/>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row>
    <row r="61" spans="2:68" ht="13.5" thickBot="1">
      <c r="B61" s="18"/>
      <c r="C61" s="13"/>
      <c r="D61" s="18"/>
      <c r="E61" s="18"/>
      <c r="F61" s="626"/>
      <c r="G61" s="626"/>
      <c r="H61" s="626"/>
      <c r="I61" s="626"/>
      <c r="J61" s="626"/>
      <c r="K61" s="626"/>
      <c r="L61" s="626"/>
      <c r="M61" s="626"/>
      <c r="N61" s="626"/>
      <c r="O61" s="626"/>
      <c r="P61" s="626"/>
      <c r="Q61" s="626"/>
      <c r="R61" s="626"/>
      <c r="S61" s="626"/>
      <c r="T61" s="626"/>
      <c r="U61" s="626"/>
      <c r="V61" s="626"/>
      <c r="W61" s="626"/>
      <c r="X61" s="626"/>
      <c r="Y61" s="626"/>
      <c r="Z61" s="626"/>
      <c r="AA61" s="626"/>
      <c r="AB61" s="626"/>
      <c r="AC61" s="626"/>
      <c r="AD61" s="626"/>
      <c r="AE61" s="626"/>
      <c r="AF61" s="626"/>
      <c r="AG61" s="626"/>
      <c r="AH61" s="626"/>
      <c r="AI61" s="626"/>
      <c r="AJ61" s="626"/>
      <c r="AK61" s="626"/>
      <c r="AL61" s="626"/>
      <c r="AM61" s="626"/>
      <c r="AN61" s="626"/>
      <c r="AO61" s="626"/>
      <c r="AP61" s="626"/>
      <c r="AQ61" s="626"/>
      <c r="AR61" s="626"/>
      <c r="AS61" s="626"/>
      <c r="AT61" s="626"/>
      <c r="AU61" s="626"/>
      <c r="AV61" s="626"/>
      <c r="AW61" s="626"/>
      <c r="AX61" s="626"/>
      <c r="AY61" s="626"/>
      <c r="AZ61" s="626"/>
      <c r="BA61" s="626"/>
      <c r="BB61" s="626"/>
      <c r="BC61" s="626"/>
      <c r="BD61" s="626"/>
      <c r="BE61" s="626"/>
      <c r="BF61" s="626"/>
      <c r="BG61" s="626"/>
      <c r="BH61" s="626"/>
      <c r="BI61" s="626"/>
      <c r="BJ61" s="626"/>
      <c r="BK61" s="626"/>
      <c r="BL61" s="626"/>
      <c r="BM61" s="626"/>
      <c r="BN61" s="626"/>
      <c r="BO61" s="626"/>
      <c r="BP61" s="14"/>
    </row>
    <row r="62" spans="2:68" ht="12.75">
      <c r="B62" s="599"/>
      <c r="C62" s="129" t="s">
        <v>189</v>
      </c>
      <c r="D62" s="130"/>
      <c r="E62" s="138" t="s">
        <v>175</v>
      </c>
      <c r="F62" s="141">
        <v>2022</v>
      </c>
      <c r="G62" s="141">
        <f t="shared" ref="G62:BG62" si="2">F62+1</f>
        <v>2023</v>
      </c>
      <c r="H62" s="141">
        <f t="shared" si="2"/>
        <v>2024</v>
      </c>
      <c r="I62" s="141">
        <f t="shared" si="2"/>
        <v>2025</v>
      </c>
      <c r="J62" s="141">
        <f t="shared" si="2"/>
        <v>2026</v>
      </c>
      <c r="K62" s="141">
        <f t="shared" si="2"/>
        <v>2027</v>
      </c>
      <c r="L62" s="141">
        <f t="shared" si="2"/>
        <v>2028</v>
      </c>
      <c r="M62" s="141">
        <f t="shared" si="2"/>
        <v>2029</v>
      </c>
      <c r="N62" s="141">
        <f t="shared" si="2"/>
        <v>2030</v>
      </c>
      <c r="O62" s="141">
        <f t="shared" si="2"/>
        <v>2031</v>
      </c>
      <c r="P62" s="141">
        <f t="shared" si="2"/>
        <v>2032</v>
      </c>
      <c r="Q62" s="141">
        <f t="shared" si="2"/>
        <v>2033</v>
      </c>
      <c r="R62" s="141">
        <f t="shared" si="2"/>
        <v>2034</v>
      </c>
      <c r="S62" s="141">
        <f t="shared" si="2"/>
        <v>2035</v>
      </c>
      <c r="T62" s="141">
        <f t="shared" si="2"/>
        <v>2036</v>
      </c>
      <c r="U62" s="141">
        <f t="shared" si="2"/>
        <v>2037</v>
      </c>
      <c r="V62" s="141">
        <f t="shared" si="2"/>
        <v>2038</v>
      </c>
      <c r="W62" s="141">
        <f t="shared" si="2"/>
        <v>2039</v>
      </c>
      <c r="X62" s="141">
        <f t="shared" si="2"/>
        <v>2040</v>
      </c>
      <c r="Y62" s="141">
        <f t="shared" si="2"/>
        <v>2041</v>
      </c>
      <c r="Z62" s="141">
        <f t="shared" si="2"/>
        <v>2042</v>
      </c>
      <c r="AA62" s="141">
        <f t="shared" si="2"/>
        <v>2043</v>
      </c>
      <c r="AB62" s="141">
        <f t="shared" si="2"/>
        <v>2044</v>
      </c>
      <c r="AC62" s="141">
        <f t="shared" si="2"/>
        <v>2045</v>
      </c>
      <c r="AD62" s="141">
        <f t="shared" si="2"/>
        <v>2046</v>
      </c>
      <c r="AE62" s="141">
        <f t="shared" si="2"/>
        <v>2047</v>
      </c>
      <c r="AF62" s="141">
        <f t="shared" si="2"/>
        <v>2048</v>
      </c>
      <c r="AG62" s="141">
        <f t="shared" si="2"/>
        <v>2049</v>
      </c>
      <c r="AH62" s="141">
        <f t="shared" si="2"/>
        <v>2050</v>
      </c>
      <c r="AI62" s="141">
        <f t="shared" si="2"/>
        <v>2051</v>
      </c>
      <c r="AJ62" s="141">
        <f t="shared" si="2"/>
        <v>2052</v>
      </c>
      <c r="AK62" s="141">
        <f t="shared" si="2"/>
        <v>2053</v>
      </c>
      <c r="AL62" s="141">
        <f t="shared" si="2"/>
        <v>2054</v>
      </c>
      <c r="AM62" s="141">
        <f t="shared" si="2"/>
        <v>2055</v>
      </c>
      <c r="AN62" s="141">
        <f t="shared" si="2"/>
        <v>2056</v>
      </c>
      <c r="AO62" s="141">
        <f t="shared" si="2"/>
        <v>2057</v>
      </c>
      <c r="AP62" s="141">
        <f t="shared" si="2"/>
        <v>2058</v>
      </c>
      <c r="AQ62" s="141">
        <f t="shared" si="2"/>
        <v>2059</v>
      </c>
      <c r="AR62" s="141">
        <f t="shared" si="2"/>
        <v>2060</v>
      </c>
      <c r="AS62" s="141">
        <f t="shared" si="2"/>
        <v>2061</v>
      </c>
      <c r="AT62" s="141">
        <f t="shared" si="2"/>
        <v>2062</v>
      </c>
      <c r="AU62" s="141">
        <f t="shared" si="2"/>
        <v>2063</v>
      </c>
      <c r="AV62" s="141">
        <f t="shared" si="2"/>
        <v>2064</v>
      </c>
      <c r="AW62" s="141">
        <f t="shared" si="2"/>
        <v>2065</v>
      </c>
      <c r="AX62" s="141">
        <f t="shared" si="2"/>
        <v>2066</v>
      </c>
      <c r="AY62" s="141">
        <f t="shared" si="2"/>
        <v>2067</v>
      </c>
      <c r="AZ62" s="141">
        <f t="shared" si="2"/>
        <v>2068</v>
      </c>
      <c r="BA62" s="141">
        <f t="shared" si="2"/>
        <v>2069</v>
      </c>
      <c r="BB62" s="141">
        <f t="shared" si="2"/>
        <v>2070</v>
      </c>
      <c r="BC62" s="141">
        <f t="shared" si="2"/>
        <v>2071</v>
      </c>
      <c r="BD62" s="141">
        <f t="shared" si="2"/>
        <v>2072</v>
      </c>
      <c r="BE62" s="141">
        <f t="shared" si="2"/>
        <v>2073</v>
      </c>
      <c r="BF62" s="141">
        <f t="shared" si="2"/>
        <v>2074</v>
      </c>
      <c r="BG62" s="141">
        <f t="shared" si="2"/>
        <v>2075</v>
      </c>
      <c r="BH62" s="141">
        <f>BG62+1</f>
        <v>2076</v>
      </c>
      <c r="BI62" s="141">
        <f t="shared" ref="BI62:BO62" si="3">BH62+1</f>
        <v>2077</v>
      </c>
      <c r="BJ62" s="141">
        <f t="shared" si="3"/>
        <v>2078</v>
      </c>
      <c r="BK62" s="141">
        <f t="shared" si="3"/>
        <v>2079</v>
      </c>
      <c r="BL62" s="141">
        <f t="shared" si="3"/>
        <v>2080</v>
      </c>
      <c r="BM62" s="141">
        <f t="shared" si="3"/>
        <v>2081</v>
      </c>
      <c r="BN62" s="141">
        <f t="shared" si="3"/>
        <v>2082</v>
      </c>
      <c r="BO62" s="141">
        <f t="shared" si="3"/>
        <v>2083</v>
      </c>
      <c r="BP62" s="142" t="s">
        <v>176</v>
      </c>
    </row>
    <row r="63" spans="2:68" ht="12.75">
      <c r="B63" s="203"/>
      <c r="C63" s="706" t="s">
        <v>190</v>
      </c>
      <c r="D63" s="707"/>
      <c r="E63" s="707"/>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49"/>
    </row>
    <row r="64" spans="2:68" ht="38.25">
      <c r="B64" s="202" t="s">
        <v>191</v>
      </c>
      <c r="C64" s="143"/>
      <c r="D64" s="344" t="s">
        <v>192</v>
      </c>
      <c r="E64" s="18" t="s">
        <v>115</v>
      </c>
      <c r="F64" s="256"/>
      <c r="G64" s="256"/>
      <c r="H64" s="256"/>
      <c r="I64" s="256"/>
      <c r="J64" s="256"/>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149"/>
    </row>
    <row r="65" spans="2:68" ht="25.5">
      <c r="B65" s="202" t="s">
        <v>193</v>
      </c>
      <c r="C65" s="143" t="s">
        <v>178</v>
      </c>
      <c r="D65" s="18" t="s">
        <v>194</v>
      </c>
      <c r="E65" s="18" t="s">
        <v>142</v>
      </c>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144"/>
    </row>
    <row r="66" spans="2:68" ht="12.75">
      <c r="B66" s="203" t="s">
        <v>195</v>
      </c>
      <c r="C66" s="145"/>
      <c r="D66" s="18" t="s">
        <v>196</v>
      </c>
      <c r="E66" s="18" t="s">
        <v>142</v>
      </c>
      <c r="F66" s="627"/>
      <c r="G66" s="627"/>
      <c r="H66" s="627"/>
      <c r="I66" s="627"/>
      <c r="J66" s="627"/>
      <c r="K66" s="627"/>
      <c r="L66" s="627"/>
      <c r="M66" s="627"/>
      <c r="N66" s="627"/>
      <c r="O66" s="627"/>
      <c r="P66" s="627"/>
      <c r="Q66" s="627"/>
      <c r="R66" s="627"/>
      <c r="S66" s="627"/>
      <c r="T66" s="627"/>
      <c r="U66" s="627"/>
      <c r="V66" s="627"/>
      <c r="W66" s="627"/>
      <c r="X66" s="627"/>
      <c r="Y66" s="627"/>
      <c r="Z66" s="627"/>
      <c r="AA66" s="627"/>
      <c r="AB66" s="627"/>
      <c r="AC66" s="627"/>
      <c r="AD66" s="627"/>
      <c r="AE66" s="627"/>
      <c r="AF66" s="627"/>
      <c r="AG66" s="627"/>
      <c r="AH66" s="627"/>
      <c r="AI66" s="627"/>
      <c r="AJ66" s="627"/>
      <c r="AK66" s="627"/>
      <c r="AL66" s="627"/>
      <c r="AM66" s="627"/>
      <c r="AN66" s="627"/>
      <c r="AO66" s="627"/>
      <c r="AP66" s="627"/>
      <c r="AQ66" s="627"/>
      <c r="AR66" s="627"/>
      <c r="AS66" s="627"/>
      <c r="AT66" s="627"/>
      <c r="AU66" s="627"/>
      <c r="AV66" s="627"/>
      <c r="AW66" s="627"/>
      <c r="AX66" s="627"/>
      <c r="AY66" s="627"/>
      <c r="AZ66" s="627"/>
      <c r="BA66" s="627"/>
      <c r="BB66" s="627"/>
      <c r="BC66" s="627"/>
      <c r="BD66" s="627"/>
      <c r="BE66" s="627"/>
      <c r="BF66" s="627"/>
      <c r="BG66" s="627"/>
      <c r="BH66" s="627"/>
      <c r="BI66" s="627"/>
      <c r="BJ66" s="627"/>
      <c r="BK66" s="627"/>
      <c r="BL66" s="627"/>
      <c r="BM66" s="627"/>
      <c r="BN66" s="627"/>
      <c r="BO66" s="627"/>
      <c r="BP66" s="144"/>
    </row>
    <row r="67" spans="2:68" ht="12.75">
      <c r="B67" s="202" t="s">
        <v>197</v>
      </c>
      <c r="C67" s="143" t="s">
        <v>178</v>
      </c>
      <c r="D67" s="18" t="s">
        <v>198</v>
      </c>
      <c r="E67" s="18"/>
      <c r="F67" s="627"/>
      <c r="G67" s="627"/>
      <c r="H67" s="627"/>
      <c r="I67" s="627"/>
      <c r="J67" s="627"/>
      <c r="K67" s="627"/>
      <c r="L67" s="627"/>
      <c r="M67" s="627"/>
      <c r="N67" s="627"/>
      <c r="O67" s="627"/>
      <c r="P67" s="627"/>
      <c r="Q67" s="627"/>
      <c r="R67" s="627"/>
      <c r="S67" s="627"/>
      <c r="T67" s="627"/>
      <c r="U67" s="627"/>
      <c r="V67" s="627"/>
      <c r="W67" s="627"/>
      <c r="X67" s="627"/>
      <c r="Y67" s="627"/>
      <c r="Z67" s="627"/>
      <c r="AA67" s="627"/>
      <c r="AB67" s="627"/>
      <c r="AC67" s="627"/>
      <c r="AD67" s="627"/>
      <c r="AE67" s="627"/>
      <c r="AF67" s="627"/>
      <c r="AG67" s="627"/>
      <c r="AH67" s="627"/>
      <c r="AI67" s="627"/>
      <c r="AJ67" s="627"/>
      <c r="AK67" s="627"/>
      <c r="AL67" s="627"/>
      <c r="AM67" s="627"/>
      <c r="AN67" s="627"/>
      <c r="AO67" s="627"/>
      <c r="AP67" s="627"/>
      <c r="AQ67" s="627"/>
      <c r="AR67" s="627"/>
      <c r="AS67" s="627"/>
      <c r="AT67" s="627"/>
      <c r="AU67" s="627"/>
      <c r="AV67" s="627"/>
      <c r="AW67" s="627"/>
      <c r="AX67" s="627"/>
      <c r="AY67" s="627"/>
      <c r="AZ67" s="627"/>
      <c r="BA67" s="627"/>
      <c r="BB67" s="627"/>
      <c r="BC67" s="627"/>
      <c r="BD67" s="627"/>
      <c r="BE67" s="627"/>
      <c r="BF67" s="627"/>
      <c r="BG67" s="627"/>
      <c r="BH67" s="627"/>
      <c r="BI67" s="627"/>
      <c r="BJ67" s="627"/>
      <c r="BK67" s="627"/>
      <c r="BL67" s="627"/>
      <c r="BM67" s="627"/>
      <c r="BN67" s="627"/>
      <c r="BO67" s="627"/>
      <c r="BP67" s="144"/>
    </row>
    <row r="68" spans="2:68" ht="38.25">
      <c r="B68" s="188" t="s">
        <v>199</v>
      </c>
      <c r="C68" s="143" t="s">
        <v>178</v>
      </c>
      <c r="D68" s="18" t="s">
        <v>200</v>
      </c>
      <c r="E68" s="18" t="s">
        <v>201</v>
      </c>
      <c r="F68" s="257"/>
      <c r="G68" s="257"/>
      <c r="H68" s="257"/>
      <c r="I68" s="257"/>
      <c r="J68" s="257"/>
      <c r="K68" s="257"/>
      <c r="L68" s="74"/>
      <c r="M68" s="74"/>
      <c r="N68" s="74"/>
      <c r="O68" s="74"/>
      <c r="P68" s="74"/>
      <c r="Q68" s="74"/>
      <c r="R68" s="74"/>
      <c r="S68" s="74"/>
      <c r="T68" s="74"/>
      <c r="U68" s="74"/>
      <c r="V68" s="74"/>
      <c r="W68" s="74"/>
      <c r="X68" s="74"/>
      <c r="Y68" s="74"/>
      <c r="Z68" s="74"/>
      <c r="AA68" s="74"/>
      <c r="AB68" s="74"/>
      <c r="AC68" s="74"/>
      <c r="AD68" s="74"/>
      <c r="AE68" s="74"/>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7"/>
      <c r="BF68" s="257"/>
      <c r="BG68" s="257"/>
      <c r="BH68" s="257"/>
      <c r="BI68" s="257"/>
      <c r="BJ68" s="257"/>
      <c r="BK68" s="257"/>
      <c r="BL68" s="257"/>
      <c r="BM68" s="257"/>
      <c r="BN68" s="257"/>
      <c r="BO68" s="257"/>
      <c r="BP68" s="144"/>
    </row>
    <row r="69" spans="2:68" ht="25.5">
      <c r="B69" s="206" t="s">
        <v>202</v>
      </c>
      <c r="C69" s="143" t="s">
        <v>178</v>
      </c>
      <c r="D69" s="18" t="s">
        <v>203</v>
      </c>
      <c r="E69" s="18" t="s">
        <v>204</v>
      </c>
      <c r="F69" s="628"/>
      <c r="G69" s="628"/>
      <c r="H69" s="628"/>
      <c r="I69" s="628"/>
      <c r="J69" s="628"/>
      <c r="K69" s="628"/>
      <c r="L69" s="628"/>
      <c r="M69" s="628"/>
      <c r="N69" s="628"/>
      <c r="O69" s="628"/>
      <c r="P69" s="628"/>
      <c r="Q69" s="628"/>
      <c r="R69" s="628"/>
      <c r="S69" s="628"/>
      <c r="T69" s="628"/>
      <c r="U69" s="628"/>
      <c r="V69" s="628"/>
      <c r="W69" s="628"/>
      <c r="X69" s="628"/>
      <c r="Y69" s="628"/>
      <c r="Z69" s="628"/>
      <c r="AA69" s="628"/>
      <c r="AB69" s="628"/>
      <c r="AC69" s="628"/>
      <c r="AD69" s="628"/>
      <c r="AE69" s="628"/>
      <c r="AF69" s="628"/>
      <c r="AG69" s="628"/>
      <c r="AH69" s="628"/>
      <c r="AI69" s="628"/>
      <c r="AJ69" s="628"/>
      <c r="AK69" s="628"/>
      <c r="AL69" s="628"/>
      <c r="AM69" s="628"/>
      <c r="AN69" s="628"/>
      <c r="AO69" s="628"/>
      <c r="AP69" s="628"/>
      <c r="AQ69" s="628"/>
      <c r="AR69" s="628"/>
      <c r="AS69" s="628"/>
      <c r="AT69" s="628"/>
      <c r="AU69" s="628"/>
      <c r="AV69" s="628"/>
      <c r="AW69" s="628"/>
      <c r="AX69" s="628"/>
      <c r="AY69" s="628"/>
      <c r="AZ69" s="628"/>
      <c r="BA69" s="628"/>
      <c r="BB69" s="628"/>
      <c r="BC69" s="628"/>
      <c r="BD69" s="628"/>
      <c r="BE69" s="628"/>
      <c r="BF69" s="628"/>
      <c r="BG69" s="628"/>
      <c r="BH69" s="628"/>
      <c r="BI69" s="628"/>
      <c r="BJ69" s="628"/>
      <c r="BK69" s="628"/>
      <c r="BL69" s="628"/>
      <c r="BM69" s="628"/>
      <c r="BN69" s="628"/>
      <c r="BO69" s="628"/>
      <c r="BP69" s="144"/>
    </row>
    <row r="70" spans="2:68" ht="12.75">
      <c r="B70" s="194" t="s">
        <v>205</v>
      </c>
      <c r="C70" s="145"/>
      <c r="D70" s="18" t="s">
        <v>206</v>
      </c>
      <c r="E70" s="18" t="s">
        <v>142</v>
      </c>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73"/>
      <c r="BH70" s="73"/>
      <c r="BI70" s="73"/>
      <c r="BJ70" s="73"/>
      <c r="BK70" s="73"/>
      <c r="BL70" s="73"/>
      <c r="BM70" s="73"/>
      <c r="BN70" s="73"/>
      <c r="BO70" s="73"/>
      <c r="BP70" s="144"/>
    </row>
    <row r="71" spans="2:68" s="3" customFormat="1" ht="12.75">
      <c r="B71" s="194" t="s">
        <v>207</v>
      </c>
      <c r="C71" s="145"/>
      <c r="D71" s="3" t="s">
        <v>208</v>
      </c>
      <c r="E71" s="3" t="s">
        <v>142</v>
      </c>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144"/>
    </row>
    <row r="72" spans="2:68" ht="12.75">
      <c r="B72" s="203"/>
      <c r="C72" s="145"/>
      <c r="D72" s="18"/>
      <c r="E72" s="18"/>
      <c r="F72" s="629"/>
      <c r="G72" s="629"/>
      <c r="H72" s="629"/>
      <c r="I72" s="629"/>
      <c r="J72" s="629"/>
      <c r="K72" s="629"/>
      <c r="L72" s="629"/>
      <c r="M72" s="629"/>
      <c r="N72" s="629"/>
      <c r="O72" s="629"/>
      <c r="P72" s="629"/>
      <c r="Q72" s="629"/>
      <c r="R72" s="629"/>
      <c r="S72" s="629"/>
      <c r="T72" s="629"/>
      <c r="U72" s="629"/>
      <c r="V72" s="629"/>
      <c r="W72" s="629"/>
      <c r="X72" s="629"/>
      <c r="Y72" s="629"/>
      <c r="Z72" s="629"/>
      <c r="AA72" s="629"/>
      <c r="AB72" s="629"/>
      <c r="AC72" s="629"/>
      <c r="AD72" s="629"/>
      <c r="AE72" s="629"/>
      <c r="AF72" s="629"/>
      <c r="AG72" s="629"/>
      <c r="AH72" s="629"/>
      <c r="AI72" s="629"/>
      <c r="AJ72" s="629"/>
      <c r="AK72" s="629"/>
      <c r="AL72" s="629"/>
      <c r="AM72" s="629"/>
      <c r="AN72" s="629"/>
      <c r="AO72" s="629"/>
      <c r="AP72" s="629"/>
      <c r="AQ72" s="629"/>
      <c r="AR72" s="629"/>
      <c r="AS72" s="629"/>
      <c r="AT72" s="629"/>
      <c r="AU72" s="629"/>
      <c r="AV72" s="629"/>
      <c r="AW72" s="629"/>
      <c r="AX72" s="629"/>
      <c r="AY72" s="629"/>
      <c r="AZ72" s="629"/>
      <c r="BA72" s="629"/>
      <c r="BB72" s="629"/>
      <c r="BC72" s="629"/>
      <c r="BD72" s="629"/>
      <c r="BE72" s="629"/>
      <c r="BF72" s="629"/>
      <c r="BG72" s="629"/>
      <c r="BH72" s="629"/>
      <c r="BI72" s="629"/>
      <c r="BJ72" s="629"/>
      <c r="BK72" s="629"/>
      <c r="BL72" s="629"/>
      <c r="BM72" s="629"/>
      <c r="BN72" s="629"/>
      <c r="BO72" s="629"/>
      <c r="BP72" s="144"/>
    </row>
    <row r="73" spans="2:68" ht="12.75">
      <c r="B73" s="203"/>
      <c r="C73" s="706" t="s">
        <v>209</v>
      </c>
      <c r="D73" s="707"/>
      <c r="E73" s="707"/>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49"/>
    </row>
    <row r="74" spans="2:68" ht="12.75">
      <c r="B74" s="203"/>
      <c r="C74" s="143"/>
      <c r="D74" s="344" t="s">
        <v>210</v>
      </c>
      <c r="E74" s="18" t="s">
        <v>115</v>
      </c>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6"/>
      <c r="AD74" s="256"/>
      <c r="AE74" s="256"/>
      <c r="AF74" s="256"/>
      <c r="AG74" s="256"/>
      <c r="AH74" s="256"/>
      <c r="AI74" s="256"/>
      <c r="AJ74" s="256"/>
      <c r="AK74" s="256"/>
      <c r="AL74" s="256"/>
      <c r="AM74" s="256"/>
      <c r="AN74" s="256"/>
      <c r="AO74" s="256"/>
      <c r="AP74" s="256"/>
      <c r="AQ74" s="256"/>
      <c r="AR74" s="256"/>
      <c r="AS74" s="256"/>
      <c r="AT74" s="256"/>
      <c r="AU74" s="256"/>
      <c r="AV74" s="256"/>
      <c r="AW74" s="256"/>
      <c r="AX74" s="256"/>
      <c r="AY74" s="256"/>
      <c r="AZ74" s="256"/>
      <c r="BA74" s="256"/>
      <c r="BB74" s="256"/>
      <c r="BC74" s="256"/>
      <c r="BD74" s="256"/>
      <c r="BE74" s="256"/>
      <c r="BF74" s="256"/>
      <c r="BG74" s="256"/>
      <c r="BH74" s="256"/>
      <c r="BI74" s="256"/>
      <c r="BJ74" s="256"/>
      <c r="BK74" s="256"/>
      <c r="BL74" s="256"/>
      <c r="BM74" s="256"/>
      <c r="BN74" s="256"/>
      <c r="BO74" s="256"/>
      <c r="BP74" s="149"/>
    </row>
    <row r="75" spans="2:68" ht="25.5">
      <c r="B75" s="194" t="s">
        <v>211</v>
      </c>
      <c r="C75" s="145"/>
      <c r="D75" s="18" t="str">
        <f>IF(D6="rural","Dispalced Fuel Price","Avoided Generation Cost")</f>
        <v>Avoided Generation Cost</v>
      </c>
      <c r="E75" s="18" t="s">
        <v>212</v>
      </c>
      <c r="F75" s="630"/>
      <c r="G75" s="630"/>
      <c r="H75" s="630"/>
      <c r="I75" s="630"/>
      <c r="J75" s="630"/>
      <c r="K75" s="630"/>
      <c r="L75" s="630"/>
      <c r="M75" s="630"/>
      <c r="N75" s="630"/>
      <c r="O75" s="630"/>
      <c r="P75" s="630"/>
      <c r="Q75" s="630"/>
      <c r="R75" s="630"/>
      <c r="S75" s="630"/>
      <c r="T75" s="630"/>
      <c r="U75" s="630"/>
      <c r="V75" s="630"/>
      <c r="W75" s="630"/>
      <c r="X75" s="630"/>
      <c r="Y75" s="630"/>
      <c r="Z75" s="630"/>
      <c r="AA75" s="630"/>
      <c r="AB75" s="630"/>
      <c r="AC75" s="630"/>
      <c r="AD75" s="630"/>
      <c r="AE75" s="630"/>
      <c r="AF75" s="630"/>
      <c r="AG75" s="630"/>
      <c r="AH75" s="630"/>
      <c r="AI75" s="630"/>
      <c r="AJ75" s="630"/>
      <c r="AK75" s="630"/>
      <c r="AL75" s="630"/>
      <c r="AM75" s="630"/>
      <c r="AN75" s="630"/>
      <c r="AO75" s="630"/>
      <c r="AP75" s="630"/>
      <c r="AQ75" s="630"/>
      <c r="AR75" s="630"/>
      <c r="AS75" s="630"/>
      <c r="AT75" s="630"/>
      <c r="AU75" s="630"/>
      <c r="AV75" s="630"/>
      <c r="AW75" s="630"/>
      <c r="AX75" s="630"/>
      <c r="AY75" s="630"/>
      <c r="AZ75" s="630"/>
      <c r="BA75" s="630"/>
      <c r="BB75" s="630"/>
      <c r="BC75" s="630"/>
      <c r="BD75" s="630"/>
      <c r="BE75" s="630"/>
      <c r="BF75" s="630"/>
      <c r="BG75" s="630"/>
      <c r="BH75" s="630"/>
      <c r="BI75" s="630"/>
      <c r="BJ75" s="630"/>
      <c r="BK75" s="630"/>
      <c r="BL75" s="630"/>
      <c r="BM75" s="630"/>
      <c r="BN75" s="630"/>
      <c r="BO75" s="630"/>
      <c r="BP75" s="144"/>
    </row>
    <row r="76" spans="2:68" ht="25.5">
      <c r="B76" s="188" t="s">
        <v>213</v>
      </c>
      <c r="C76" s="143" t="s">
        <v>178</v>
      </c>
      <c r="D76" s="18" t="s">
        <v>214</v>
      </c>
      <c r="E76" s="18" t="s">
        <v>142</v>
      </c>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144"/>
    </row>
    <row r="77" spans="2:68" ht="51">
      <c r="B77" s="194" t="s">
        <v>215</v>
      </c>
      <c r="C77" s="143"/>
      <c r="D77" s="18" t="s">
        <v>216</v>
      </c>
      <c r="E77" s="18" t="s">
        <v>142</v>
      </c>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144"/>
    </row>
    <row r="78" spans="2:68" ht="25.5">
      <c r="B78" s="393" t="s">
        <v>217</v>
      </c>
      <c r="C78" s="143"/>
      <c r="D78" s="18" t="s">
        <v>218</v>
      </c>
      <c r="E78" s="18" t="str">
        <f>IF(D6="Railbelt South of Alaska Range","mmBtu per year","gallons per year")</f>
        <v>gallons per year</v>
      </c>
      <c r="F78" s="258"/>
      <c r="G78" s="258"/>
      <c r="H78" s="258"/>
      <c r="I78" s="258"/>
      <c r="J78" s="258"/>
      <c r="K78" s="258"/>
      <c r="L78" s="258"/>
      <c r="M78" s="258"/>
      <c r="N78" s="258"/>
      <c r="O78" s="258"/>
      <c r="P78" s="258"/>
      <c r="Q78" s="258"/>
      <c r="R78" s="258"/>
      <c r="S78" s="258"/>
      <c r="T78" s="258"/>
      <c r="U78" s="258"/>
      <c r="V78" s="258"/>
      <c r="W78" s="258"/>
      <c r="X78" s="258"/>
      <c r="Y78" s="258"/>
      <c r="Z78" s="258"/>
      <c r="AA78" s="258"/>
      <c r="AB78" s="258"/>
      <c r="AC78" s="258"/>
      <c r="AD78" s="258"/>
      <c r="AE78" s="258"/>
      <c r="AF78" s="258"/>
      <c r="AG78" s="258"/>
      <c r="AH78" s="258"/>
      <c r="AI78" s="258"/>
      <c r="AJ78" s="258"/>
      <c r="AK78" s="258"/>
      <c r="AL78" s="258"/>
      <c r="AM78" s="258"/>
      <c r="AN78" s="258"/>
      <c r="AO78" s="258"/>
      <c r="AP78" s="258"/>
      <c r="AQ78" s="258"/>
      <c r="AR78" s="258"/>
      <c r="AS78" s="258"/>
      <c r="AT78" s="258"/>
      <c r="AU78" s="258"/>
      <c r="AV78" s="258"/>
      <c r="AW78" s="258"/>
      <c r="AX78" s="258"/>
      <c r="AY78" s="258"/>
      <c r="AZ78" s="258"/>
      <c r="BA78" s="258"/>
      <c r="BB78" s="258"/>
      <c r="BC78" s="258"/>
      <c r="BD78" s="258"/>
      <c r="BE78" s="258"/>
      <c r="BF78" s="258"/>
      <c r="BG78" s="258"/>
      <c r="BH78" s="258"/>
      <c r="BI78" s="258"/>
      <c r="BJ78" s="258"/>
      <c r="BK78" s="258"/>
      <c r="BL78" s="258"/>
      <c r="BM78" s="258"/>
      <c r="BN78" s="258"/>
      <c r="BO78" s="258"/>
      <c r="BP78" s="144"/>
    </row>
    <row r="79" spans="2:68" ht="12.75">
      <c r="B79" s="204" t="s">
        <v>219</v>
      </c>
      <c r="C79" s="143"/>
      <c r="D79" s="18" t="s">
        <v>220</v>
      </c>
      <c r="E79" s="18" t="s">
        <v>142</v>
      </c>
      <c r="F79" s="631"/>
      <c r="G79" s="631"/>
      <c r="H79" s="631"/>
      <c r="I79" s="631"/>
      <c r="J79" s="631"/>
      <c r="K79" s="631"/>
      <c r="L79" s="631"/>
      <c r="M79" s="631"/>
      <c r="N79" s="631"/>
      <c r="O79" s="631"/>
      <c r="P79" s="631"/>
      <c r="Q79" s="631"/>
      <c r="R79" s="631"/>
      <c r="S79" s="631"/>
      <c r="T79" s="631"/>
      <c r="U79" s="631"/>
      <c r="V79" s="631"/>
      <c r="W79" s="631"/>
      <c r="X79" s="631"/>
      <c r="Y79" s="631"/>
      <c r="Z79" s="631"/>
      <c r="AA79" s="631"/>
      <c r="AB79" s="631"/>
      <c r="AC79" s="631"/>
      <c r="AD79" s="631"/>
      <c r="AE79" s="631"/>
      <c r="AF79" s="631"/>
      <c r="AG79" s="631"/>
      <c r="AH79" s="631"/>
      <c r="AI79" s="631"/>
      <c r="AJ79" s="631"/>
      <c r="AK79" s="631"/>
      <c r="AL79" s="631"/>
      <c r="AM79" s="631"/>
      <c r="AN79" s="631"/>
      <c r="AO79" s="631"/>
      <c r="AP79" s="631"/>
      <c r="AQ79" s="631"/>
      <c r="AR79" s="631"/>
      <c r="AS79" s="631"/>
      <c r="AT79" s="631"/>
      <c r="AU79" s="631"/>
      <c r="AV79" s="631"/>
      <c r="AW79" s="631"/>
      <c r="AX79" s="631"/>
      <c r="AY79" s="631"/>
      <c r="AZ79" s="631"/>
      <c r="BA79" s="631"/>
      <c r="BB79" s="631"/>
      <c r="BC79" s="631"/>
      <c r="BD79" s="631"/>
      <c r="BE79" s="631"/>
      <c r="BF79" s="631"/>
      <c r="BG79" s="631"/>
      <c r="BH79" s="631"/>
      <c r="BI79" s="631"/>
      <c r="BJ79" s="631"/>
      <c r="BK79" s="631"/>
      <c r="BL79" s="631"/>
      <c r="BM79" s="631"/>
      <c r="BN79" s="631"/>
      <c r="BO79" s="631"/>
      <c r="BP79" s="144"/>
    </row>
    <row r="80" spans="2:68" s="3" customFormat="1" ht="13.5" thickBot="1">
      <c r="B80" s="205" t="s">
        <v>221</v>
      </c>
      <c r="C80" s="146"/>
      <c r="D80" s="147" t="s">
        <v>222</v>
      </c>
      <c r="E80" s="147" t="s">
        <v>142</v>
      </c>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51"/>
      <c r="AM80" s="151"/>
      <c r="AN80" s="151"/>
      <c r="AO80" s="151"/>
      <c r="AP80" s="151"/>
      <c r="AQ80" s="151"/>
      <c r="AR80" s="151"/>
      <c r="AS80" s="151"/>
      <c r="AT80" s="151"/>
      <c r="AU80" s="151"/>
      <c r="AV80" s="151"/>
      <c r="AW80" s="151"/>
      <c r="AX80" s="151"/>
      <c r="AY80" s="151"/>
      <c r="AZ80" s="151"/>
      <c r="BA80" s="151"/>
      <c r="BB80" s="151"/>
      <c r="BC80" s="151"/>
      <c r="BD80" s="151"/>
      <c r="BE80" s="151"/>
      <c r="BF80" s="151"/>
      <c r="BG80" s="151"/>
      <c r="BH80" s="151"/>
      <c r="BI80" s="151"/>
      <c r="BJ80" s="151"/>
      <c r="BK80" s="151"/>
      <c r="BL80" s="151"/>
      <c r="BM80" s="151"/>
      <c r="BN80" s="151"/>
      <c r="BO80" s="151"/>
      <c r="BP80" s="148"/>
    </row>
    <row r="81" spans="2:68" ht="12.75">
      <c r="B81" s="18"/>
      <c r="C81" s="13"/>
      <c r="D81" s="18"/>
      <c r="E81" s="18"/>
      <c r="F81" s="629"/>
      <c r="G81" s="629"/>
      <c r="H81" s="629"/>
      <c r="I81" s="629"/>
      <c r="J81" s="629"/>
      <c r="K81" s="629"/>
      <c r="L81" s="629"/>
      <c r="M81" s="629"/>
      <c r="N81" s="629"/>
      <c r="O81" s="629"/>
      <c r="P81" s="629"/>
      <c r="Q81" s="629"/>
      <c r="R81" s="629"/>
      <c r="S81" s="629"/>
      <c r="T81" s="629"/>
      <c r="U81" s="629"/>
      <c r="V81" s="629"/>
      <c r="W81" s="629"/>
      <c r="X81" s="629"/>
      <c r="Y81" s="629"/>
      <c r="Z81" s="629"/>
      <c r="AA81" s="629"/>
      <c r="AB81" s="629"/>
      <c r="AC81" s="629"/>
      <c r="AD81" s="629"/>
      <c r="AE81" s="629"/>
      <c r="AF81" s="629"/>
      <c r="AG81" s="629"/>
      <c r="AH81" s="629"/>
      <c r="AI81" s="629"/>
      <c r="AJ81" s="629"/>
      <c r="AK81" s="629"/>
      <c r="AL81" s="629"/>
      <c r="AM81" s="629"/>
      <c r="AN81" s="629"/>
      <c r="AO81" s="629"/>
      <c r="AP81" s="629"/>
      <c r="AQ81" s="629"/>
      <c r="AR81" s="629"/>
      <c r="AS81" s="629"/>
      <c r="AT81" s="629"/>
      <c r="AU81" s="629"/>
      <c r="AV81" s="629"/>
      <c r="AW81" s="629"/>
      <c r="AX81" s="629"/>
      <c r="AY81" s="629"/>
      <c r="AZ81" s="629"/>
      <c r="BA81" s="629"/>
      <c r="BB81" s="629"/>
      <c r="BC81" s="629"/>
      <c r="BD81" s="629"/>
      <c r="BE81" s="629"/>
      <c r="BF81" s="629"/>
      <c r="BG81" s="629"/>
      <c r="BH81" s="629"/>
      <c r="BI81" s="629"/>
      <c r="BJ81" s="629"/>
      <c r="BK81" s="629"/>
      <c r="BL81" s="629"/>
      <c r="BM81" s="629"/>
      <c r="BN81" s="629"/>
      <c r="BO81" s="629"/>
      <c r="BP81" s="14"/>
    </row>
    <row r="82" spans="2:68" ht="12.75">
      <c r="B82" s="18"/>
      <c r="C82" s="13"/>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row>
    <row r="83" spans="2:68" ht="13.5" thickBot="1">
      <c r="B83" s="18"/>
      <c r="C83" s="13"/>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row>
    <row r="84" spans="2:68" ht="12.75">
      <c r="B84" s="599"/>
      <c r="C84" s="129" t="s">
        <v>223</v>
      </c>
      <c r="D84" s="130"/>
      <c r="E84" s="138" t="s">
        <v>175</v>
      </c>
      <c r="F84" s="141">
        <v>2022</v>
      </c>
      <c r="G84" s="141">
        <f t="shared" ref="G84:BG84" si="4">F84+1</f>
        <v>2023</v>
      </c>
      <c r="H84" s="141">
        <f t="shared" si="4"/>
        <v>2024</v>
      </c>
      <c r="I84" s="141">
        <f t="shared" si="4"/>
        <v>2025</v>
      </c>
      <c r="J84" s="141">
        <f t="shared" si="4"/>
        <v>2026</v>
      </c>
      <c r="K84" s="141">
        <f t="shared" si="4"/>
        <v>2027</v>
      </c>
      <c r="L84" s="141">
        <f t="shared" si="4"/>
        <v>2028</v>
      </c>
      <c r="M84" s="141">
        <f t="shared" si="4"/>
        <v>2029</v>
      </c>
      <c r="N84" s="141">
        <f t="shared" si="4"/>
        <v>2030</v>
      </c>
      <c r="O84" s="141">
        <f t="shared" si="4"/>
        <v>2031</v>
      </c>
      <c r="P84" s="141">
        <f t="shared" si="4"/>
        <v>2032</v>
      </c>
      <c r="Q84" s="141">
        <f t="shared" si="4"/>
        <v>2033</v>
      </c>
      <c r="R84" s="141">
        <f t="shared" si="4"/>
        <v>2034</v>
      </c>
      <c r="S84" s="141">
        <f t="shared" si="4"/>
        <v>2035</v>
      </c>
      <c r="T84" s="141">
        <f t="shared" si="4"/>
        <v>2036</v>
      </c>
      <c r="U84" s="141">
        <f t="shared" si="4"/>
        <v>2037</v>
      </c>
      <c r="V84" s="141">
        <f t="shared" si="4"/>
        <v>2038</v>
      </c>
      <c r="W84" s="141">
        <f t="shared" si="4"/>
        <v>2039</v>
      </c>
      <c r="X84" s="141">
        <f t="shared" si="4"/>
        <v>2040</v>
      </c>
      <c r="Y84" s="141">
        <f t="shared" si="4"/>
        <v>2041</v>
      </c>
      <c r="Z84" s="141">
        <f t="shared" si="4"/>
        <v>2042</v>
      </c>
      <c r="AA84" s="141">
        <f t="shared" si="4"/>
        <v>2043</v>
      </c>
      <c r="AB84" s="141">
        <f t="shared" si="4"/>
        <v>2044</v>
      </c>
      <c r="AC84" s="141">
        <f t="shared" si="4"/>
        <v>2045</v>
      </c>
      <c r="AD84" s="141">
        <f t="shared" si="4"/>
        <v>2046</v>
      </c>
      <c r="AE84" s="141">
        <f t="shared" si="4"/>
        <v>2047</v>
      </c>
      <c r="AF84" s="141">
        <f t="shared" si="4"/>
        <v>2048</v>
      </c>
      <c r="AG84" s="141">
        <f t="shared" si="4"/>
        <v>2049</v>
      </c>
      <c r="AH84" s="141">
        <f t="shared" si="4"/>
        <v>2050</v>
      </c>
      <c r="AI84" s="141">
        <f t="shared" si="4"/>
        <v>2051</v>
      </c>
      <c r="AJ84" s="141">
        <f t="shared" si="4"/>
        <v>2052</v>
      </c>
      <c r="AK84" s="141">
        <f t="shared" si="4"/>
        <v>2053</v>
      </c>
      <c r="AL84" s="141">
        <f t="shared" si="4"/>
        <v>2054</v>
      </c>
      <c r="AM84" s="141">
        <f t="shared" si="4"/>
        <v>2055</v>
      </c>
      <c r="AN84" s="141">
        <f t="shared" si="4"/>
        <v>2056</v>
      </c>
      <c r="AO84" s="141">
        <f t="shared" si="4"/>
        <v>2057</v>
      </c>
      <c r="AP84" s="141">
        <f t="shared" si="4"/>
        <v>2058</v>
      </c>
      <c r="AQ84" s="141">
        <f t="shared" si="4"/>
        <v>2059</v>
      </c>
      <c r="AR84" s="141">
        <f t="shared" si="4"/>
        <v>2060</v>
      </c>
      <c r="AS84" s="141">
        <f t="shared" si="4"/>
        <v>2061</v>
      </c>
      <c r="AT84" s="141">
        <f t="shared" si="4"/>
        <v>2062</v>
      </c>
      <c r="AU84" s="141">
        <f t="shared" si="4"/>
        <v>2063</v>
      </c>
      <c r="AV84" s="141">
        <f t="shared" si="4"/>
        <v>2064</v>
      </c>
      <c r="AW84" s="141">
        <f t="shared" si="4"/>
        <v>2065</v>
      </c>
      <c r="AX84" s="141">
        <f t="shared" si="4"/>
        <v>2066</v>
      </c>
      <c r="AY84" s="141">
        <f t="shared" si="4"/>
        <v>2067</v>
      </c>
      <c r="AZ84" s="141">
        <f t="shared" si="4"/>
        <v>2068</v>
      </c>
      <c r="BA84" s="141">
        <f t="shared" si="4"/>
        <v>2069</v>
      </c>
      <c r="BB84" s="141">
        <f t="shared" si="4"/>
        <v>2070</v>
      </c>
      <c r="BC84" s="141">
        <f t="shared" si="4"/>
        <v>2071</v>
      </c>
      <c r="BD84" s="141">
        <f t="shared" si="4"/>
        <v>2072</v>
      </c>
      <c r="BE84" s="141">
        <f t="shared" si="4"/>
        <v>2073</v>
      </c>
      <c r="BF84" s="141">
        <f t="shared" si="4"/>
        <v>2074</v>
      </c>
      <c r="BG84" s="141">
        <f t="shared" si="4"/>
        <v>2075</v>
      </c>
      <c r="BH84" s="141">
        <f>BG84+1</f>
        <v>2076</v>
      </c>
      <c r="BI84" s="141">
        <f t="shared" ref="BI84:BO84" si="5">BH84+1</f>
        <v>2077</v>
      </c>
      <c r="BJ84" s="141">
        <f t="shared" si="5"/>
        <v>2078</v>
      </c>
      <c r="BK84" s="141">
        <f t="shared" si="5"/>
        <v>2079</v>
      </c>
      <c r="BL84" s="141">
        <f t="shared" si="5"/>
        <v>2080</v>
      </c>
      <c r="BM84" s="141">
        <f t="shared" si="5"/>
        <v>2081</v>
      </c>
      <c r="BN84" s="141">
        <f t="shared" si="5"/>
        <v>2082</v>
      </c>
      <c r="BO84" s="141">
        <f t="shared" si="5"/>
        <v>2083</v>
      </c>
      <c r="BP84" s="142" t="s">
        <v>176</v>
      </c>
    </row>
    <row r="85" spans="2:68" ht="12.75">
      <c r="B85" s="203"/>
      <c r="C85" s="706" t="s">
        <v>190</v>
      </c>
      <c r="D85" s="707"/>
      <c r="E85" s="707"/>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49"/>
    </row>
    <row r="86" spans="2:68" ht="12.75">
      <c r="B86" s="203"/>
      <c r="C86" s="143"/>
      <c r="D86" s="18"/>
      <c r="E86" s="18"/>
      <c r="F86" s="259"/>
      <c r="G86" s="259"/>
      <c r="H86" s="259"/>
      <c r="I86" s="259"/>
      <c r="J86" s="259"/>
      <c r="K86" s="259"/>
      <c r="L86" s="259"/>
      <c r="M86" s="259"/>
      <c r="N86" s="259"/>
      <c r="O86" s="259"/>
      <c r="P86" s="259"/>
      <c r="Q86" s="259"/>
      <c r="R86" s="259"/>
      <c r="S86" s="259"/>
      <c r="T86" s="259"/>
      <c r="U86" s="259"/>
      <c r="V86" s="259"/>
      <c r="W86" s="259"/>
      <c r="X86" s="259"/>
      <c r="Y86" s="259"/>
      <c r="Z86" s="259"/>
      <c r="AA86" s="259"/>
      <c r="AB86" s="259"/>
      <c r="AC86" s="259"/>
      <c r="AD86" s="259"/>
      <c r="AE86" s="259"/>
      <c r="AF86" s="259"/>
      <c r="AG86" s="259"/>
      <c r="AH86" s="259"/>
      <c r="AI86" s="259"/>
      <c r="AJ86" s="259"/>
      <c r="AK86" s="259"/>
      <c r="AL86" s="259"/>
      <c r="AM86" s="259"/>
      <c r="AN86" s="259"/>
      <c r="AO86" s="259"/>
      <c r="AP86" s="259"/>
      <c r="AQ86" s="259"/>
      <c r="AR86" s="259"/>
      <c r="AS86" s="259"/>
      <c r="AT86" s="259"/>
      <c r="AU86" s="259"/>
      <c r="AV86" s="259"/>
      <c r="AW86" s="259"/>
      <c r="AX86" s="259"/>
      <c r="AY86" s="259"/>
      <c r="AZ86" s="259"/>
      <c r="BA86" s="259"/>
      <c r="BB86" s="259"/>
      <c r="BC86" s="259"/>
      <c r="BD86" s="259"/>
      <c r="BE86" s="259"/>
      <c r="BF86" s="259"/>
      <c r="BG86" s="259"/>
      <c r="BH86" s="259"/>
      <c r="BI86" s="259"/>
      <c r="BJ86" s="259"/>
      <c r="BK86" s="259"/>
      <c r="BL86" s="259"/>
      <c r="BM86" s="259"/>
      <c r="BN86" s="259"/>
      <c r="BO86" s="259"/>
      <c r="BP86" s="144"/>
    </row>
    <row r="87" spans="2:68" ht="25.5">
      <c r="B87" s="188" t="s">
        <v>202</v>
      </c>
      <c r="C87" s="143" t="s">
        <v>178</v>
      </c>
      <c r="D87" s="18" t="s">
        <v>224</v>
      </c>
      <c r="E87" s="18" t="s">
        <v>142</v>
      </c>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144"/>
    </row>
    <row r="88" spans="2:68" ht="25.5">
      <c r="B88" s="188" t="s">
        <v>202</v>
      </c>
      <c r="C88" s="143" t="s">
        <v>178</v>
      </c>
      <c r="D88" s="18" t="s">
        <v>225</v>
      </c>
      <c r="E88" s="18" t="s">
        <v>142</v>
      </c>
      <c r="F88" s="261"/>
      <c r="G88" s="261"/>
      <c r="H88" s="261"/>
      <c r="I88" s="261"/>
      <c r="J88" s="261"/>
      <c r="K88" s="261"/>
      <c r="L88" s="261"/>
      <c r="M88" s="261"/>
      <c r="N88" s="261"/>
      <c r="O88" s="261"/>
      <c r="P88" s="261"/>
      <c r="Q88" s="261"/>
      <c r="R88" s="261"/>
      <c r="S88" s="261"/>
      <c r="T88" s="261"/>
      <c r="U88" s="261"/>
      <c r="V88" s="261"/>
      <c r="W88" s="261"/>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144"/>
    </row>
    <row r="89" spans="2:68" ht="25.5">
      <c r="B89" s="188" t="s">
        <v>202</v>
      </c>
      <c r="C89" s="143" t="s">
        <v>178</v>
      </c>
      <c r="D89" s="18" t="s">
        <v>226</v>
      </c>
      <c r="E89" s="18" t="s">
        <v>142</v>
      </c>
      <c r="F89" s="261"/>
      <c r="G89" s="261"/>
      <c r="H89" s="261"/>
      <c r="I89" s="261"/>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144"/>
    </row>
    <row r="90" spans="2:68" s="54" customFormat="1" ht="38.25">
      <c r="B90" s="188" t="s">
        <v>227</v>
      </c>
      <c r="C90" s="152" t="s">
        <v>178</v>
      </c>
      <c r="D90" s="55" t="s">
        <v>228</v>
      </c>
      <c r="E90" s="55" t="s">
        <v>229</v>
      </c>
      <c r="F90" s="260"/>
      <c r="G90" s="260"/>
      <c r="H90" s="260"/>
      <c r="I90" s="260"/>
      <c r="J90" s="260"/>
      <c r="K90" s="260"/>
      <c r="L90" s="261"/>
      <c r="M90" s="261"/>
      <c r="N90" s="261"/>
      <c r="O90" s="261"/>
      <c r="P90" s="261"/>
      <c r="Q90" s="261"/>
      <c r="R90" s="261"/>
      <c r="S90" s="261"/>
      <c r="T90" s="261"/>
      <c r="U90" s="261"/>
      <c r="V90" s="261"/>
      <c r="W90" s="261"/>
      <c r="X90" s="261"/>
      <c r="Y90" s="261"/>
      <c r="Z90" s="261"/>
      <c r="AA90" s="261"/>
      <c r="AB90" s="261"/>
      <c r="AC90" s="261"/>
      <c r="AD90" s="261"/>
      <c r="AE90" s="261"/>
      <c r="AF90" s="260"/>
      <c r="AG90" s="260"/>
      <c r="AH90" s="260"/>
      <c r="AI90" s="260"/>
      <c r="AJ90" s="260"/>
      <c r="AK90" s="260"/>
      <c r="AL90" s="260"/>
      <c r="AM90" s="260"/>
      <c r="AN90" s="260"/>
      <c r="AO90" s="260"/>
      <c r="AP90" s="260"/>
      <c r="AQ90" s="260"/>
      <c r="AR90" s="260"/>
      <c r="AS90" s="260"/>
      <c r="AT90" s="260"/>
      <c r="AU90" s="260"/>
      <c r="AV90" s="260"/>
      <c r="AW90" s="260"/>
      <c r="AX90" s="260"/>
      <c r="AY90" s="260"/>
      <c r="AZ90" s="260"/>
      <c r="BA90" s="260"/>
      <c r="BB90" s="260"/>
      <c r="BC90" s="260"/>
      <c r="BD90" s="260"/>
      <c r="BE90" s="260"/>
      <c r="BF90" s="260"/>
      <c r="BG90" s="260"/>
      <c r="BH90" s="260"/>
      <c r="BI90" s="260"/>
      <c r="BJ90" s="260"/>
      <c r="BK90" s="260"/>
      <c r="BL90" s="260"/>
      <c r="BM90" s="260"/>
      <c r="BN90" s="260"/>
      <c r="BO90" s="260"/>
      <c r="BP90" s="153"/>
    </row>
    <row r="91" spans="2:68" ht="25.5">
      <c r="B91" s="188" t="s">
        <v>202</v>
      </c>
      <c r="C91" s="143" t="s">
        <v>178</v>
      </c>
      <c r="D91" s="18" t="s">
        <v>203</v>
      </c>
      <c r="E91" s="18" t="s">
        <v>204</v>
      </c>
      <c r="F91" s="632"/>
      <c r="G91" s="632"/>
      <c r="H91" s="632"/>
      <c r="I91" s="632"/>
      <c r="J91" s="632"/>
      <c r="K91" s="632"/>
      <c r="L91" s="632"/>
      <c r="M91" s="632"/>
      <c r="N91" s="632"/>
      <c r="O91" s="632"/>
      <c r="P91" s="632"/>
      <c r="Q91" s="632"/>
      <c r="R91" s="632"/>
      <c r="S91" s="632"/>
      <c r="T91" s="632"/>
      <c r="U91" s="632"/>
      <c r="V91" s="632"/>
      <c r="W91" s="632"/>
      <c r="X91" s="632"/>
      <c r="Y91" s="632"/>
      <c r="Z91" s="632"/>
      <c r="AA91" s="632"/>
      <c r="AB91" s="632"/>
      <c r="AC91" s="632"/>
      <c r="AD91" s="632"/>
      <c r="AE91" s="632"/>
      <c r="AF91" s="632"/>
      <c r="AG91" s="632"/>
      <c r="AH91" s="632"/>
      <c r="AI91" s="632"/>
      <c r="AJ91" s="632"/>
      <c r="AK91" s="632"/>
      <c r="AL91" s="632"/>
      <c r="AM91" s="632"/>
      <c r="AN91" s="632"/>
      <c r="AO91" s="632"/>
      <c r="AP91" s="632"/>
      <c r="AQ91" s="632"/>
      <c r="AR91" s="632"/>
      <c r="AS91" s="632"/>
      <c r="AT91" s="632"/>
      <c r="AU91" s="632"/>
      <c r="AV91" s="632"/>
      <c r="AW91" s="632"/>
      <c r="AX91" s="632"/>
      <c r="AY91" s="632"/>
      <c r="AZ91" s="632"/>
      <c r="BA91" s="632"/>
      <c r="BB91" s="632"/>
      <c r="BC91" s="632"/>
      <c r="BD91" s="632"/>
      <c r="BE91" s="632"/>
      <c r="BF91" s="632"/>
      <c r="BG91" s="632"/>
      <c r="BH91" s="632"/>
      <c r="BI91" s="632"/>
      <c r="BJ91" s="632"/>
      <c r="BK91" s="632"/>
      <c r="BL91" s="632"/>
      <c r="BM91" s="632"/>
      <c r="BN91" s="632"/>
      <c r="BO91" s="632"/>
      <c r="BP91" s="144"/>
    </row>
    <row r="92" spans="2:68" ht="12.75">
      <c r="B92" s="204" t="s">
        <v>221</v>
      </c>
      <c r="C92" s="145"/>
      <c r="D92" s="18" t="s">
        <v>206</v>
      </c>
      <c r="E92" s="18" t="s">
        <v>142</v>
      </c>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144"/>
    </row>
    <row r="93" spans="2:68" s="3" customFormat="1" ht="12.75">
      <c r="B93" s="204" t="s">
        <v>221</v>
      </c>
      <c r="C93" s="145"/>
      <c r="D93" s="3" t="s">
        <v>230</v>
      </c>
      <c r="E93" s="3" t="s">
        <v>142</v>
      </c>
      <c r="F93" s="213"/>
      <c r="G93" s="213"/>
      <c r="H93" s="213"/>
      <c r="I93" s="213"/>
      <c r="J93" s="213"/>
      <c r="K93" s="213"/>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144"/>
    </row>
    <row r="94" spans="2:68" ht="12.75">
      <c r="B94" s="203"/>
      <c r="C94" s="145"/>
      <c r="D94" s="18"/>
      <c r="E94" s="18"/>
      <c r="F94" s="629"/>
      <c r="G94" s="629"/>
      <c r="H94" s="629"/>
      <c r="I94" s="629"/>
      <c r="J94" s="629"/>
      <c r="K94" s="629"/>
      <c r="L94" s="629"/>
      <c r="M94" s="629"/>
      <c r="N94" s="629"/>
      <c r="O94" s="629"/>
      <c r="P94" s="629"/>
      <c r="Q94" s="629"/>
      <c r="R94" s="629"/>
      <c r="S94" s="629"/>
      <c r="T94" s="629"/>
      <c r="U94" s="629"/>
      <c r="V94" s="629"/>
      <c r="W94" s="629"/>
      <c r="X94" s="629"/>
      <c r="Y94" s="629"/>
      <c r="Z94" s="629"/>
      <c r="AA94" s="629"/>
      <c r="AB94" s="629"/>
      <c r="AC94" s="629"/>
      <c r="AD94" s="629"/>
      <c r="AE94" s="629"/>
      <c r="AF94" s="629"/>
      <c r="AG94" s="629"/>
      <c r="AH94" s="629"/>
      <c r="AI94" s="629"/>
      <c r="AJ94" s="629"/>
      <c r="AK94" s="629"/>
      <c r="AL94" s="629"/>
      <c r="AM94" s="629"/>
      <c r="AN94" s="629"/>
      <c r="AO94" s="629"/>
      <c r="AP94" s="629"/>
      <c r="AQ94" s="629"/>
      <c r="AR94" s="629"/>
      <c r="AS94" s="629"/>
      <c r="AT94" s="629"/>
      <c r="AU94" s="629"/>
      <c r="AV94" s="629"/>
      <c r="AW94" s="629"/>
      <c r="AX94" s="629"/>
      <c r="AY94" s="629"/>
      <c r="AZ94" s="629"/>
      <c r="BA94" s="629"/>
      <c r="BB94" s="629"/>
      <c r="BC94" s="629"/>
      <c r="BD94" s="629"/>
      <c r="BE94" s="629"/>
      <c r="BF94" s="629"/>
      <c r="BG94" s="629"/>
      <c r="BH94" s="629"/>
      <c r="BI94" s="629"/>
      <c r="BJ94" s="629"/>
      <c r="BK94" s="629"/>
      <c r="BL94" s="629"/>
      <c r="BM94" s="629"/>
      <c r="BN94" s="629"/>
      <c r="BO94" s="629"/>
      <c r="BP94" s="144"/>
    </row>
    <row r="95" spans="2:68" ht="12.75">
      <c r="B95" s="203"/>
      <c r="C95" s="706" t="s">
        <v>209</v>
      </c>
      <c r="D95" s="707"/>
      <c r="E95" s="707"/>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49"/>
    </row>
    <row r="96" spans="2:68" ht="12.75">
      <c r="B96" s="203"/>
      <c r="C96" s="143"/>
      <c r="D96" s="18" t="s">
        <v>218</v>
      </c>
      <c r="E96" s="18" t="str">
        <f>IF(D6="railbelt south of Alaska Range","mmBtu per year","gallons per year")</f>
        <v>gallons per year</v>
      </c>
      <c r="F96" s="258"/>
      <c r="G96" s="258"/>
      <c r="H96" s="258"/>
      <c r="I96" s="258"/>
      <c r="J96" s="258"/>
      <c r="K96" s="258"/>
      <c r="L96" s="258"/>
      <c r="M96" s="258"/>
      <c r="N96" s="258"/>
      <c r="O96" s="258"/>
      <c r="P96" s="258"/>
      <c r="Q96" s="258"/>
      <c r="R96" s="258"/>
      <c r="S96" s="258"/>
      <c r="T96" s="258"/>
      <c r="U96" s="258"/>
      <c r="V96" s="258"/>
      <c r="W96" s="258"/>
      <c r="X96" s="258"/>
      <c r="Y96" s="258"/>
      <c r="Z96" s="258"/>
      <c r="AA96" s="258"/>
      <c r="AB96" s="258"/>
      <c r="AC96" s="258"/>
      <c r="AD96" s="258"/>
      <c r="AE96" s="258"/>
      <c r="AF96" s="258"/>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258"/>
      <c r="BE96" s="258"/>
      <c r="BF96" s="258"/>
      <c r="BG96" s="258"/>
      <c r="BH96" s="258"/>
      <c r="BI96" s="258"/>
      <c r="BJ96" s="258"/>
      <c r="BK96" s="258"/>
      <c r="BL96" s="258"/>
      <c r="BM96" s="258"/>
      <c r="BN96" s="258"/>
      <c r="BO96" s="258"/>
      <c r="BP96" s="144"/>
    </row>
    <row r="97" spans="2:68" ht="12.75">
      <c r="B97" s="203"/>
      <c r="C97" s="143"/>
      <c r="D97" s="18" t="s">
        <v>220</v>
      </c>
      <c r="E97" s="18" t="str">
        <f>IF(D6="railbelt south of alaska range","$ per mmBtu","$ per gallon")</f>
        <v>$ per gallon</v>
      </c>
      <c r="F97" s="633"/>
      <c r="G97" s="633"/>
      <c r="H97" s="633"/>
      <c r="I97" s="633"/>
      <c r="J97" s="633"/>
      <c r="K97" s="633"/>
      <c r="L97" s="633"/>
      <c r="M97" s="633"/>
      <c r="N97" s="633"/>
      <c r="O97" s="633"/>
      <c r="P97" s="633"/>
      <c r="Q97" s="633"/>
      <c r="R97" s="633"/>
      <c r="S97" s="633"/>
      <c r="T97" s="633"/>
      <c r="U97" s="633"/>
      <c r="V97" s="633"/>
      <c r="W97" s="633"/>
      <c r="X97" s="633"/>
      <c r="Y97" s="633"/>
      <c r="Z97" s="633"/>
      <c r="AA97" s="633"/>
      <c r="AB97" s="633"/>
      <c r="AC97" s="633"/>
      <c r="AD97" s="633"/>
      <c r="AE97" s="633"/>
      <c r="AF97" s="633"/>
      <c r="AG97" s="633"/>
      <c r="AH97" s="633"/>
      <c r="AI97" s="633"/>
      <c r="AJ97" s="633"/>
      <c r="AK97" s="633"/>
      <c r="AL97" s="633"/>
      <c r="AM97" s="633"/>
      <c r="AN97" s="633"/>
      <c r="AO97" s="633"/>
      <c r="AP97" s="633"/>
      <c r="AQ97" s="633"/>
      <c r="AR97" s="633"/>
      <c r="AS97" s="633"/>
      <c r="AT97" s="633"/>
      <c r="AU97" s="633"/>
      <c r="AV97" s="633"/>
      <c r="AW97" s="633"/>
      <c r="AX97" s="633"/>
      <c r="AY97" s="633"/>
      <c r="AZ97" s="633"/>
      <c r="BA97" s="633"/>
      <c r="BB97" s="633"/>
      <c r="BC97" s="633"/>
      <c r="BD97" s="633"/>
      <c r="BE97" s="633"/>
      <c r="BF97" s="633"/>
      <c r="BG97" s="633"/>
      <c r="BH97" s="633"/>
      <c r="BI97" s="633"/>
      <c r="BJ97" s="633"/>
      <c r="BK97" s="633"/>
      <c r="BL97" s="633"/>
      <c r="BM97" s="633"/>
      <c r="BN97" s="633"/>
      <c r="BO97" s="633"/>
      <c r="BP97" s="144"/>
    </row>
    <row r="98" spans="2:68" ht="25.5">
      <c r="B98" s="188" t="s">
        <v>231</v>
      </c>
      <c r="C98" s="143" t="s">
        <v>178</v>
      </c>
      <c r="D98" s="18" t="s">
        <v>232</v>
      </c>
      <c r="E98" s="18" t="s">
        <v>142</v>
      </c>
      <c r="F98" s="261"/>
      <c r="G98" s="261"/>
      <c r="H98" s="261"/>
      <c r="I98" s="261"/>
      <c r="J98" s="261"/>
      <c r="K98" s="261"/>
      <c r="L98" s="261"/>
      <c r="M98" s="261"/>
      <c r="N98" s="261"/>
      <c r="O98" s="261"/>
      <c r="P98" s="261"/>
      <c r="Q98" s="261"/>
      <c r="R98" s="261"/>
      <c r="S98" s="261"/>
      <c r="T98" s="261"/>
      <c r="U98" s="261"/>
      <c r="V98" s="261"/>
      <c r="W98" s="261"/>
      <c r="X98" s="261"/>
      <c r="Y98" s="261"/>
      <c r="Z98" s="261"/>
      <c r="AA98" s="261"/>
      <c r="AB98" s="261"/>
      <c r="AC98" s="261"/>
      <c r="AD98" s="261"/>
      <c r="AE98" s="261"/>
      <c r="AF98" s="261"/>
      <c r="AG98" s="261"/>
      <c r="AH98" s="261"/>
      <c r="AI98" s="261"/>
      <c r="AJ98" s="261"/>
      <c r="AK98" s="261"/>
      <c r="AL98" s="261"/>
      <c r="AM98" s="261"/>
      <c r="AN98" s="261"/>
      <c r="AO98" s="261"/>
      <c r="AP98" s="261"/>
      <c r="AQ98" s="261"/>
      <c r="AR98" s="261"/>
      <c r="AS98" s="261"/>
      <c r="AT98" s="261"/>
      <c r="AU98" s="261"/>
      <c r="AV98" s="261"/>
      <c r="AW98" s="261"/>
      <c r="AX98" s="261"/>
      <c r="AY98" s="261"/>
      <c r="AZ98" s="261"/>
      <c r="BA98" s="261"/>
      <c r="BB98" s="261"/>
      <c r="BC98" s="261"/>
      <c r="BD98" s="261"/>
      <c r="BE98" s="261"/>
      <c r="BF98" s="261"/>
      <c r="BG98" s="261"/>
      <c r="BH98" s="261"/>
      <c r="BI98" s="261"/>
      <c r="BJ98" s="261"/>
      <c r="BK98" s="261"/>
      <c r="BL98" s="261"/>
      <c r="BM98" s="261"/>
      <c r="BN98" s="261"/>
      <c r="BO98" s="261"/>
      <c r="BP98" s="144"/>
    </row>
    <row r="99" spans="2:68" ht="25.5">
      <c r="B99" s="188" t="s">
        <v>231</v>
      </c>
      <c r="C99" s="143" t="s">
        <v>178</v>
      </c>
      <c r="D99" s="18" t="s">
        <v>216</v>
      </c>
      <c r="E99" s="18" t="s">
        <v>142</v>
      </c>
      <c r="F99" s="261"/>
      <c r="G99" s="261"/>
      <c r="H99" s="261"/>
      <c r="I99" s="261"/>
      <c r="J99" s="261"/>
      <c r="K99" s="261"/>
      <c r="L99" s="261"/>
      <c r="M99" s="261"/>
      <c r="N99" s="261"/>
      <c r="O99" s="261"/>
      <c r="P99" s="261"/>
      <c r="Q99" s="261"/>
      <c r="R99" s="261"/>
      <c r="S99" s="261"/>
      <c r="T99" s="261"/>
      <c r="U99" s="261"/>
      <c r="V99" s="261"/>
      <c r="W99" s="261"/>
      <c r="X99" s="261"/>
      <c r="Y99" s="261"/>
      <c r="Z99" s="261"/>
      <c r="AA99" s="261"/>
      <c r="AB99" s="261"/>
      <c r="AC99" s="261"/>
      <c r="AD99" s="261"/>
      <c r="AE99" s="261"/>
      <c r="AF99" s="261"/>
      <c r="AG99" s="261"/>
      <c r="AH99" s="261"/>
      <c r="AI99" s="261"/>
      <c r="AJ99" s="261"/>
      <c r="AK99" s="261"/>
      <c r="AL99" s="261"/>
      <c r="AM99" s="261"/>
      <c r="AN99" s="261"/>
      <c r="AO99" s="261"/>
      <c r="AP99" s="261"/>
      <c r="AQ99" s="261"/>
      <c r="AR99" s="261"/>
      <c r="AS99" s="261"/>
      <c r="AT99" s="261"/>
      <c r="AU99" s="261"/>
      <c r="AV99" s="261"/>
      <c r="AW99" s="261"/>
      <c r="AX99" s="261"/>
      <c r="AY99" s="261"/>
      <c r="AZ99" s="261"/>
      <c r="BA99" s="261"/>
      <c r="BB99" s="261"/>
      <c r="BC99" s="261"/>
      <c r="BD99" s="261"/>
      <c r="BE99" s="261"/>
      <c r="BF99" s="261"/>
      <c r="BG99" s="261"/>
      <c r="BH99" s="261"/>
      <c r="BI99" s="261"/>
      <c r="BJ99" s="261"/>
      <c r="BK99" s="261"/>
      <c r="BL99" s="261"/>
      <c r="BM99" s="261"/>
      <c r="BN99" s="261"/>
      <c r="BO99" s="261"/>
      <c r="BP99" s="144"/>
    </row>
    <row r="100" spans="2:68" ht="12.75">
      <c r="B100" s="203"/>
      <c r="C100" s="145"/>
      <c r="D100" s="18" t="s">
        <v>233</v>
      </c>
      <c r="E100" s="18" t="s">
        <v>142</v>
      </c>
      <c r="F100" s="634"/>
      <c r="G100" s="634"/>
      <c r="H100" s="634"/>
      <c r="I100" s="634"/>
      <c r="J100" s="634"/>
      <c r="K100" s="634"/>
      <c r="L100" s="634"/>
      <c r="M100" s="634"/>
      <c r="N100" s="634"/>
      <c r="O100" s="634"/>
      <c r="P100" s="634"/>
      <c r="Q100" s="634"/>
      <c r="R100" s="634"/>
      <c r="S100" s="634"/>
      <c r="T100" s="634"/>
      <c r="U100" s="634"/>
      <c r="V100" s="634"/>
      <c r="W100" s="634"/>
      <c r="X100" s="634"/>
      <c r="Y100" s="634"/>
      <c r="Z100" s="634"/>
      <c r="AA100" s="634"/>
      <c r="AB100" s="634"/>
      <c r="AC100" s="634"/>
      <c r="AD100" s="634"/>
      <c r="AE100" s="634"/>
      <c r="AF100" s="634"/>
      <c r="AG100" s="634"/>
      <c r="AH100" s="634"/>
      <c r="AI100" s="634"/>
      <c r="AJ100" s="634"/>
      <c r="AK100" s="634"/>
      <c r="AL100" s="634"/>
      <c r="AM100" s="634"/>
      <c r="AN100" s="634"/>
      <c r="AO100" s="634"/>
      <c r="AP100" s="634"/>
      <c r="AQ100" s="634"/>
      <c r="AR100" s="634"/>
      <c r="AS100" s="634"/>
      <c r="AT100" s="634"/>
      <c r="AU100" s="634"/>
      <c r="AV100" s="634"/>
      <c r="AW100" s="634"/>
      <c r="AX100" s="634"/>
      <c r="AY100" s="634"/>
      <c r="AZ100" s="634"/>
      <c r="BA100" s="634"/>
      <c r="BB100" s="634"/>
      <c r="BC100" s="634"/>
      <c r="BD100" s="634"/>
      <c r="BE100" s="634"/>
      <c r="BF100" s="634"/>
      <c r="BG100" s="634"/>
      <c r="BH100" s="634"/>
      <c r="BI100" s="634"/>
      <c r="BJ100" s="634"/>
      <c r="BK100" s="634"/>
      <c r="BL100" s="634"/>
      <c r="BM100" s="634"/>
      <c r="BN100" s="634"/>
      <c r="BO100" s="634"/>
      <c r="BP100" s="144"/>
    </row>
    <row r="101" spans="2:68" s="3" customFormat="1" ht="13.5" thickBot="1">
      <c r="B101" s="205"/>
      <c r="C101" s="146"/>
      <c r="D101" s="147" t="s">
        <v>234</v>
      </c>
      <c r="E101" s="147" t="s">
        <v>142</v>
      </c>
      <c r="F101" s="214"/>
      <c r="G101" s="214"/>
      <c r="H101" s="214"/>
      <c r="I101" s="214"/>
      <c r="J101" s="214"/>
      <c r="K101" s="214"/>
      <c r="L101" s="214"/>
      <c r="M101" s="214"/>
      <c r="N101" s="214"/>
      <c r="O101" s="214"/>
      <c r="P101" s="214"/>
      <c r="Q101" s="214"/>
      <c r="R101" s="214"/>
      <c r="S101" s="214"/>
      <c r="T101" s="214"/>
      <c r="U101" s="214"/>
      <c r="V101" s="214"/>
      <c r="W101" s="214"/>
      <c r="X101" s="214"/>
      <c r="Y101" s="214"/>
      <c r="Z101" s="214"/>
      <c r="AA101" s="214"/>
      <c r="AB101" s="214"/>
      <c r="AC101" s="214"/>
      <c r="AD101" s="214"/>
      <c r="AE101" s="214"/>
      <c r="AF101" s="214"/>
      <c r="AG101" s="214"/>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c r="BI101" s="214"/>
      <c r="BJ101" s="214"/>
      <c r="BK101" s="214"/>
      <c r="BL101" s="214"/>
      <c r="BM101" s="214"/>
      <c r="BN101" s="214"/>
      <c r="BO101" s="214"/>
      <c r="BP101" s="148"/>
    </row>
    <row r="102" spans="2:68" ht="12.75">
      <c r="B102" s="18"/>
      <c r="C102" s="13"/>
      <c r="D102" s="18"/>
      <c r="E102" s="18"/>
      <c r="F102" s="629"/>
      <c r="G102" s="629"/>
      <c r="H102" s="629"/>
      <c r="I102" s="629"/>
      <c r="J102" s="629"/>
      <c r="K102" s="629"/>
      <c r="L102" s="629"/>
      <c r="M102" s="629"/>
      <c r="N102" s="629"/>
      <c r="O102" s="629"/>
      <c r="P102" s="629"/>
      <c r="Q102" s="629"/>
      <c r="R102" s="629"/>
      <c r="S102" s="629"/>
      <c r="T102" s="629"/>
      <c r="U102" s="629"/>
      <c r="V102" s="629"/>
      <c r="W102" s="629"/>
      <c r="X102" s="629"/>
      <c r="Y102" s="629"/>
      <c r="Z102" s="629"/>
      <c r="AA102" s="629"/>
      <c r="AB102" s="629"/>
      <c r="AC102" s="629"/>
      <c r="AD102" s="629"/>
      <c r="AE102" s="629"/>
      <c r="AF102" s="629"/>
      <c r="AG102" s="629"/>
      <c r="AH102" s="629"/>
      <c r="AI102" s="629"/>
      <c r="AJ102" s="629"/>
      <c r="AK102" s="629"/>
      <c r="AL102" s="629"/>
      <c r="AM102" s="629"/>
      <c r="AN102" s="629"/>
      <c r="AO102" s="629"/>
      <c r="AP102" s="629"/>
      <c r="AQ102" s="629"/>
      <c r="AR102" s="629"/>
      <c r="AS102" s="629"/>
      <c r="AT102" s="629"/>
      <c r="AU102" s="629"/>
      <c r="AV102" s="629"/>
      <c r="AW102" s="629"/>
      <c r="AX102" s="629"/>
      <c r="AY102" s="629"/>
      <c r="AZ102" s="629"/>
      <c r="BA102" s="629"/>
      <c r="BB102" s="629"/>
      <c r="BC102" s="629"/>
      <c r="BD102" s="629"/>
      <c r="BE102" s="629"/>
      <c r="BF102" s="629"/>
      <c r="BG102" s="629"/>
      <c r="BH102" s="629"/>
      <c r="BI102" s="629"/>
      <c r="BJ102" s="629"/>
      <c r="BK102" s="629"/>
      <c r="BL102" s="629"/>
      <c r="BM102" s="629"/>
      <c r="BN102" s="629"/>
      <c r="BO102" s="629"/>
      <c r="BP102" s="14"/>
    </row>
    <row r="103" spans="2:68" ht="12.75">
      <c r="B103" s="18"/>
      <c r="C103" s="13"/>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row>
    <row r="104" spans="2:68" ht="12.75">
      <c r="B104" s="18"/>
      <c r="C104" s="13"/>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row>
    <row r="105" spans="2:68" ht="12.75">
      <c r="B105" s="18"/>
      <c r="C105" s="13"/>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row>
  </sheetData>
  <mergeCells count="56">
    <mergeCell ref="B2:E2"/>
    <mergeCell ref="D4:E4"/>
    <mergeCell ref="H4:BP4"/>
    <mergeCell ref="D5:E5"/>
    <mergeCell ref="H5:BP5"/>
    <mergeCell ref="D6:E6"/>
    <mergeCell ref="H6:BP6"/>
    <mergeCell ref="H14:BP14"/>
    <mergeCell ref="D7:E7"/>
    <mergeCell ref="H7:BP7"/>
    <mergeCell ref="D8:E8"/>
    <mergeCell ref="H8:BP8"/>
    <mergeCell ref="D9:E9"/>
    <mergeCell ref="H9:BP9"/>
    <mergeCell ref="D10:E10"/>
    <mergeCell ref="H10:BP10"/>
    <mergeCell ref="H11:BP11"/>
    <mergeCell ref="H12:BP12"/>
    <mergeCell ref="H13:BP13"/>
    <mergeCell ref="H21:BP21"/>
    <mergeCell ref="H22:BP22"/>
    <mergeCell ref="H23:BP23"/>
    <mergeCell ref="H24:BP24"/>
    <mergeCell ref="H25:BP25"/>
    <mergeCell ref="H15:BP15"/>
    <mergeCell ref="H16:BP16"/>
    <mergeCell ref="H17:BP17"/>
    <mergeCell ref="H18:BP18"/>
    <mergeCell ref="H19:BP19"/>
    <mergeCell ref="C85:E85"/>
    <mergeCell ref="C95:E95"/>
    <mergeCell ref="H46:BP46"/>
    <mergeCell ref="H40:BP40"/>
    <mergeCell ref="H41:BP41"/>
    <mergeCell ref="H42:BP42"/>
    <mergeCell ref="H43:BP43"/>
    <mergeCell ref="H44:BP44"/>
    <mergeCell ref="H45:BP45"/>
    <mergeCell ref="H47:BP47"/>
    <mergeCell ref="H48:BP48"/>
    <mergeCell ref="B19:B26"/>
    <mergeCell ref="C63:E63"/>
    <mergeCell ref="C73:E73"/>
    <mergeCell ref="H39:BP39"/>
    <mergeCell ref="H27:BP27"/>
    <mergeCell ref="H28:BP28"/>
    <mergeCell ref="H29:BP29"/>
    <mergeCell ref="H30:BP30"/>
    <mergeCell ref="H31:BP31"/>
    <mergeCell ref="H32:BP32"/>
    <mergeCell ref="H33:BP33"/>
    <mergeCell ref="H35:BP35"/>
    <mergeCell ref="H37:BP37"/>
    <mergeCell ref="H38:BP38"/>
    <mergeCell ref="H26:BP26"/>
    <mergeCell ref="H20:BP20"/>
  </mergeCells>
  <dataValidations count="3">
    <dataValidation allowBlank="1" showInputMessage="1" showErrorMessage="1" promptTitle="Note:" prompt="Only include benefit beyond fuel displament, when appropriate." sqref="E41" xr:uid="{00000000-0002-0000-0200-000000000000}"/>
    <dataValidation type="list" allowBlank="1" showInputMessage="1" showErrorMessage="1" promptTitle="Tip:" prompt="Please select from list." sqref="D6:E6" xr:uid="{00000000-0002-0000-0200-000001000000}">
      <formula1>Region</formula1>
    </dataValidation>
    <dataValidation type="list" allowBlank="1" showInputMessage="1" showErrorMessage="1" promptTitle="Tip:" prompt="Please select from list." sqref="D7:E7" xr:uid="{00000000-0002-0000-0200-000002000000}">
      <formula1>RE_Technology</formula1>
    </dataValidation>
  </dataValidations>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Document" dvAspect="DVASPECT_ICON" shapeId="19459" r:id="rId4">
          <objectPr defaultSize="0" autoPict="0" r:id="rId5">
            <anchor moveWithCells="1">
              <from>
                <xdr:col>7</xdr:col>
                <xdr:colOff>133350</xdr:colOff>
                <xdr:row>5</xdr:row>
                <xdr:rowOff>171450</xdr:rowOff>
              </from>
              <to>
                <xdr:col>10</xdr:col>
                <xdr:colOff>152400</xdr:colOff>
                <xdr:row>10</xdr:row>
                <xdr:rowOff>66675</xdr:rowOff>
              </to>
            </anchor>
          </objectPr>
        </oleObject>
      </mc:Choice>
      <mc:Fallback>
        <oleObject progId="Document" dvAspect="DVASPECT_ICON" shapeId="19459" r:id="rId4"/>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promptTitle="Tip:" prompt="Please select community name from list." xr:uid="{00000000-0002-0000-0200-000003000000}">
          <x14:formula1>
            <xm:f>'2025 Diesel Fuel Prices'!$C$6:$C$182</xm:f>
          </x14:formula1>
          <xm:sqref>D5:E5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1"/>
  <sheetViews>
    <sheetView showGridLines="0" workbookViewId="0">
      <selection activeCell="B1" sqref="B1"/>
    </sheetView>
  </sheetViews>
  <sheetFormatPr defaultRowHeight="12.75"/>
  <cols>
    <col min="1" max="1" width="52.28515625" customWidth="1"/>
    <col min="2" max="2" width="16.5703125" customWidth="1"/>
  </cols>
  <sheetData>
    <row r="1" spans="1:2">
      <c r="A1" s="3" t="s">
        <v>235</v>
      </c>
      <c r="B1" s="395" t="s">
        <v>236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rgb="FFFFC000"/>
  </sheetPr>
  <dimension ref="B1:R17"/>
  <sheetViews>
    <sheetView workbookViewId="0">
      <selection activeCell="F15" sqref="F15"/>
    </sheetView>
  </sheetViews>
  <sheetFormatPr defaultRowHeight="12.75"/>
  <cols>
    <col min="1" max="1" width="2" customWidth="1"/>
    <col min="2" max="2" width="21.140625" bestFit="1" customWidth="1"/>
    <col min="3" max="3" width="13.140625" customWidth="1"/>
    <col min="4" max="5" width="18.140625" customWidth="1"/>
    <col min="6" max="6" width="46.85546875" bestFit="1" customWidth="1"/>
    <col min="7" max="7" width="31.5703125" customWidth="1"/>
    <col min="16" max="16" width="9.7109375" bestFit="1" customWidth="1"/>
  </cols>
  <sheetData>
    <row r="1" spans="2:18">
      <c r="B1" s="742" t="s">
        <v>237</v>
      </c>
      <c r="C1" s="742"/>
      <c r="D1" s="742"/>
      <c r="E1" s="742"/>
      <c r="F1" s="742"/>
      <c r="G1" s="742"/>
      <c r="H1" s="742"/>
      <c r="I1" s="22"/>
      <c r="J1" s="22"/>
      <c r="K1" s="22"/>
      <c r="L1" s="22"/>
      <c r="M1" s="22"/>
      <c r="N1" s="22"/>
      <c r="O1" s="22"/>
      <c r="P1" s="22"/>
      <c r="Q1" s="22"/>
      <c r="R1" s="22"/>
    </row>
    <row r="2" spans="2:18" ht="13.5" thickBot="1"/>
    <row r="3" spans="2:18" ht="12" customHeight="1">
      <c r="B3" s="176" t="s">
        <v>238</v>
      </c>
      <c r="C3" s="177"/>
      <c r="D3" s="177"/>
      <c r="E3" s="177"/>
      <c r="F3" s="178"/>
    </row>
    <row r="4" spans="2:18" ht="12" customHeight="1">
      <c r="B4" s="292"/>
      <c r="C4" s="293"/>
      <c r="D4" s="293"/>
      <c r="E4" s="293"/>
      <c r="F4" s="294"/>
    </row>
    <row r="5" spans="2:18" ht="28.5" customHeight="1">
      <c r="B5" s="304" t="s">
        <v>239</v>
      </c>
      <c r="C5" s="297"/>
      <c r="D5" s="293"/>
      <c r="E5" s="293"/>
      <c r="F5" s="294"/>
    </row>
    <row r="6" spans="2:18" ht="12" customHeight="1">
      <c r="B6" s="209" t="s">
        <v>240</v>
      </c>
      <c r="C6" s="305">
        <f>C5/8760</f>
        <v>0</v>
      </c>
      <c r="D6" s="293"/>
      <c r="E6" s="293"/>
      <c r="F6" s="294"/>
    </row>
    <row r="7" spans="2:18" ht="12" customHeight="1">
      <c r="B7" s="209"/>
      <c r="C7" s="306"/>
      <c r="F7" s="170"/>
    </row>
    <row r="8" spans="2:18">
      <c r="B8" s="168" t="s">
        <v>241</v>
      </c>
      <c r="C8" s="169" t="s">
        <v>242</v>
      </c>
      <c r="D8" s="296" t="s">
        <v>243</v>
      </c>
      <c r="E8" t="s">
        <v>244</v>
      </c>
      <c r="F8" s="170" t="s">
        <v>245</v>
      </c>
    </row>
    <row r="9" spans="2:18">
      <c r="B9" s="168" t="s">
        <v>246</v>
      </c>
      <c r="C9" s="169">
        <v>7.0096666666666696</v>
      </c>
      <c r="D9" s="169" t="e">
        <f>C9*8760/$C$5</f>
        <v>#DIV/0!</v>
      </c>
      <c r="E9" s="298">
        <v>4</v>
      </c>
      <c r="F9" s="170" t="s">
        <v>247</v>
      </c>
    </row>
    <row r="10" spans="2:18">
      <c r="B10" s="168" t="s">
        <v>248</v>
      </c>
      <c r="C10" s="169">
        <v>9.3463333333333338</v>
      </c>
      <c r="D10" s="169" t="e">
        <f>C10*8760/$C$5</f>
        <v>#DIV/0!</v>
      </c>
      <c r="E10" s="298">
        <v>6</v>
      </c>
      <c r="F10" s="170" t="s">
        <v>249</v>
      </c>
    </row>
    <row r="11" spans="2:18">
      <c r="B11" s="168" t="s">
        <v>166</v>
      </c>
      <c r="C11" s="169">
        <v>9.9463333333333335</v>
      </c>
      <c r="D11" s="169" t="e">
        <f>C11*8760/$C$5</f>
        <v>#DIV/0!</v>
      </c>
      <c r="E11" s="299" t="s">
        <v>250</v>
      </c>
      <c r="F11" s="170" t="s">
        <v>251</v>
      </c>
    </row>
    <row r="12" spans="2:18">
      <c r="B12" s="168" t="s">
        <v>252</v>
      </c>
      <c r="C12" s="169">
        <v>15.155133333333332</v>
      </c>
      <c r="D12" s="169" t="e">
        <f>C12*8760/$C$5</f>
        <v>#DIV/0!</v>
      </c>
      <c r="E12" s="298" t="s">
        <v>253</v>
      </c>
      <c r="F12" s="170" t="s">
        <v>254</v>
      </c>
    </row>
    <row r="13" spans="2:18" ht="36" customHeight="1">
      <c r="B13" s="743" t="s">
        <v>255</v>
      </c>
      <c r="C13" s="744"/>
      <c r="D13" s="744"/>
      <c r="E13" s="744"/>
      <c r="F13" s="745"/>
      <c r="G13" s="21"/>
    </row>
    <row r="14" spans="2:18">
      <c r="B14" s="168"/>
      <c r="F14" s="170"/>
    </row>
    <row r="15" spans="2:18" ht="27" customHeight="1">
      <c r="B15" s="171" t="s">
        <v>256</v>
      </c>
      <c r="C15" s="167" t="s">
        <v>257</v>
      </c>
      <c r="D15" s="167" t="s">
        <v>258</v>
      </c>
      <c r="E15" s="295"/>
      <c r="F15" s="170"/>
    </row>
    <row r="16" spans="2:18" ht="18.75" customHeight="1">
      <c r="B16" s="172"/>
      <c r="C16" s="165"/>
      <c r="D16" s="166"/>
      <c r="F16" s="170"/>
    </row>
    <row r="17" spans="2:6" ht="13.5" thickBot="1">
      <c r="B17" s="173"/>
      <c r="C17" s="174"/>
      <c r="D17" s="174"/>
      <c r="E17" s="174"/>
      <c r="F17" s="175"/>
    </row>
  </sheetData>
  <mergeCells count="2">
    <mergeCell ref="B1:H1"/>
    <mergeCell ref="B13:F13"/>
  </mergeCells>
  <phoneticPr fontId="36"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tabColor rgb="FF92D050"/>
  </sheetPr>
  <dimension ref="A1:BP117"/>
  <sheetViews>
    <sheetView zoomScaleNormal="100" workbookViewId="0">
      <pane xSplit="4" topLeftCell="E1" activePane="topRight" state="frozen"/>
      <selection activeCell="A48" sqref="A48"/>
      <selection pane="topRight" activeCell="E15" sqref="E15"/>
    </sheetView>
  </sheetViews>
  <sheetFormatPr defaultColWidth="9.140625" defaultRowHeight="15"/>
  <cols>
    <col min="1" max="1" width="4.140625" style="7" customWidth="1"/>
    <col min="2" max="2" width="36.5703125" style="8" customWidth="1"/>
    <col min="3" max="3" width="41.140625" style="7" customWidth="1"/>
    <col min="4" max="4" width="23.85546875" style="7" bestFit="1" customWidth="1"/>
    <col min="5" max="5" width="15" style="7" bestFit="1" customWidth="1"/>
    <col min="6" max="6" width="9.85546875" style="7" customWidth="1"/>
    <col min="7" max="7" width="12.28515625" style="7" bestFit="1" customWidth="1"/>
    <col min="8" max="8" width="14" style="7" bestFit="1" customWidth="1"/>
    <col min="9" max="9" width="12.28515625" style="7" bestFit="1" customWidth="1"/>
    <col min="10" max="10" width="12" style="7" bestFit="1" customWidth="1"/>
    <col min="11" max="13" width="12.140625" style="7" bestFit="1" customWidth="1"/>
    <col min="14" max="18" width="12" style="7" bestFit="1" customWidth="1"/>
    <col min="19" max="21" width="12.140625" style="7" bestFit="1" customWidth="1"/>
    <col min="22" max="22" width="12" style="7" bestFit="1" customWidth="1"/>
    <col min="23" max="25" width="12.140625" style="7" bestFit="1" customWidth="1"/>
    <col min="26" max="26" width="12" style="7" bestFit="1" customWidth="1"/>
    <col min="27" max="28" width="12.140625" style="7" bestFit="1" customWidth="1"/>
    <col min="29" max="32" width="7.5703125" style="7" bestFit="1" customWidth="1"/>
    <col min="33" max="34" width="7.140625" style="7" bestFit="1" customWidth="1"/>
    <col min="35" max="41" width="7.5703125" style="7" bestFit="1" customWidth="1"/>
    <col min="42" max="42" width="8" style="7" bestFit="1" customWidth="1"/>
    <col min="43" max="43" width="8.28515625" style="7" bestFit="1" customWidth="1"/>
    <col min="44" max="44" width="8" style="7" bestFit="1" customWidth="1"/>
    <col min="45" max="49" width="8.28515625" style="7" bestFit="1" customWidth="1"/>
    <col min="50" max="50" width="9.28515625" style="7" bestFit="1" customWidth="1"/>
    <col min="51" max="51" width="8.28515625" style="7" bestFit="1" customWidth="1"/>
    <col min="52" max="52" width="8" style="7" bestFit="1" customWidth="1"/>
    <col min="53" max="65" width="8.28515625" style="7" bestFit="1" customWidth="1"/>
    <col min="66" max="66" width="8.28515625" style="7" customWidth="1"/>
    <col min="67" max="67" width="14.28515625" style="7" customWidth="1"/>
    <col min="68" max="74" width="14.140625" style="7" customWidth="1"/>
    <col min="75" max="16384" width="9.140625" style="7"/>
  </cols>
  <sheetData>
    <row r="1" spans="1:67" ht="16.5" thickBot="1">
      <c r="A1" s="154" t="s">
        <v>259</v>
      </c>
      <c r="B1" s="155"/>
      <c r="C1" s="156"/>
      <c r="D1" s="156"/>
      <c r="E1" s="156"/>
      <c r="F1" s="157"/>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8"/>
    </row>
    <row r="2" spans="1:67" ht="15.75" thickBot="1">
      <c r="A2" s="5"/>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row>
    <row r="3" spans="1:67">
      <c r="A3" s="184"/>
      <c r="B3" s="132" t="s">
        <v>84</v>
      </c>
      <c r="C3" s="136"/>
      <c r="D3" s="137"/>
      <c r="E3" s="18"/>
      <c r="F3" s="263" t="s">
        <v>85</v>
      </c>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5"/>
    </row>
    <row r="4" spans="1:67" ht="12.75">
      <c r="A4" s="18"/>
      <c r="B4" s="209" t="s">
        <v>87</v>
      </c>
      <c r="C4" s="737"/>
      <c r="D4" s="738"/>
      <c r="E4" s="18"/>
      <c r="F4" s="11" t="s">
        <v>88</v>
      </c>
      <c r="G4" s="733" t="s">
        <v>89</v>
      </c>
      <c r="H4" s="734"/>
      <c r="I4" s="734"/>
      <c r="J4" s="734"/>
      <c r="K4" s="734"/>
      <c r="L4" s="734"/>
      <c r="M4" s="734"/>
      <c r="N4" s="734"/>
      <c r="O4" s="734"/>
      <c r="P4" s="734"/>
      <c r="Q4" s="734"/>
      <c r="R4" s="734"/>
      <c r="S4" s="734"/>
      <c r="T4" s="734"/>
      <c r="U4" s="734"/>
      <c r="V4" s="734"/>
      <c r="W4" s="734"/>
      <c r="X4" s="734"/>
      <c r="Y4" s="734"/>
      <c r="Z4" s="734"/>
      <c r="AA4" s="734"/>
      <c r="AB4" s="734"/>
      <c r="AC4" s="734"/>
      <c r="AD4" s="734"/>
      <c r="AE4" s="734"/>
      <c r="AF4" s="734"/>
      <c r="AG4" s="734"/>
      <c r="AH4" s="734"/>
      <c r="AI4" s="734"/>
      <c r="AJ4" s="734"/>
      <c r="AK4" s="734"/>
      <c r="AL4" s="734"/>
      <c r="AM4" s="734"/>
      <c r="AN4" s="734"/>
      <c r="AO4" s="734"/>
      <c r="AP4" s="734"/>
      <c r="AQ4" s="734"/>
      <c r="AR4" s="734"/>
      <c r="AS4" s="734"/>
      <c r="AT4" s="734"/>
      <c r="AU4" s="734"/>
      <c r="AV4" s="734"/>
      <c r="AW4" s="734"/>
      <c r="AX4" s="734"/>
      <c r="AY4" s="734"/>
      <c r="AZ4" s="734"/>
      <c r="BA4" s="734"/>
      <c r="BB4" s="734"/>
      <c r="BC4" s="734"/>
      <c r="BD4" s="734"/>
      <c r="BE4" s="734"/>
      <c r="BF4" s="734"/>
      <c r="BG4" s="734"/>
      <c r="BH4" s="734"/>
      <c r="BI4" s="734"/>
      <c r="BJ4" s="734"/>
      <c r="BK4" s="734"/>
      <c r="BL4" s="734"/>
      <c r="BM4" s="734"/>
      <c r="BN4" s="735"/>
      <c r="BO4" s="736"/>
    </row>
    <row r="5" spans="1:67" ht="12.75">
      <c r="A5" s="18"/>
      <c r="B5" s="209" t="s">
        <v>260</v>
      </c>
      <c r="C5" s="737"/>
      <c r="D5" s="738"/>
      <c r="E5" s="18"/>
      <c r="F5" s="11">
        <v>1</v>
      </c>
      <c r="G5" s="733" t="s">
        <v>261</v>
      </c>
      <c r="H5" s="734"/>
      <c r="I5" s="734"/>
      <c r="J5" s="734"/>
      <c r="K5" s="734"/>
      <c r="L5" s="734"/>
      <c r="M5" s="734"/>
      <c r="N5" s="734"/>
      <c r="O5" s="734"/>
      <c r="P5" s="734"/>
      <c r="Q5" s="734"/>
      <c r="R5" s="734"/>
      <c r="S5" s="734"/>
      <c r="T5" s="734"/>
      <c r="U5" s="734"/>
      <c r="V5" s="734"/>
      <c r="W5" s="734"/>
      <c r="X5" s="734"/>
      <c r="Y5" s="734"/>
      <c r="Z5" s="734"/>
      <c r="AA5" s="734"/>
      <c r="AB5" s="734"/>
      <c r="AC5" s="734"/>
      <c r="AD5" s="734"/>
      <c r="AE5" s="734"/>
      <c r="AF5" s="734"/>
      <c r="AG5" s="734"/>
      <c r="AH5" s="734"/>
      <c r="AI5" s="734"/>
      <c r="AJ5" s="734"/>
      <c r="AK5" s="734"/>
      <c r="AL5" s="734"/>
      <c r="AM5" s="734"/>
      <c r="AN5" s="734"/>
      <c r="AO5" s="734"/>
      <c r="AP5" s="734"/>
      <c r="AQ5" s="734"/>
      <c r="AR5" s="734"/>
      <c r="AS5" s="734"/>
      <c r="AT5" s="734"/>
      <c r="AU5" s="734"/>
      <c r="AV5" s="734"/>
      <c r="AW5" s="734"/>
      <c r="AX5" s="734"/>
      <c r="AY5" s="734"/>
      <c r="AZ5" s="734"/>
      <c r="BA5" s="734"/>
      <c r="BB5" s="734"/>
      <c r="BC5" s="734"/>
      <c r="BD5" s="734"/>
      <c r="BE5" s="734"/>
      <c r="BF5" s="734"/>
      <c r="BG5" s="734"/>
      <c r="BH5" s="734"/>
      <c r="BI5" s="734"/>
      <c r="BJ5" s="734"/>
      <c r="BK5" s="734"/>
      <c r="BL5" s="734"/>
      <c r="BM5" s="734"/>
      <c r="BN5" s="735"/>
      <c r="BO5" s="736"/>
    </row>
    <row r="6" spans="1:67" ht="12.75">
      <c r="A6" s="18"/>
      <c r="B6" s="209" t="s">
        <v>94</v>
      </c>
      <c r="C6" s="737" t="s">
        <v>262</v>
      </c>
      <c r="D6" s="738"/>
      <c r="E6" s="18"/>
      <c r="F6" s="11"/>
      <c r="G6" s="733"/>
      <c r="H6" s="734"/>
      <c r="I6" s="734"/>
      <c r="J6" s="734"/>
      <c r="K6" s="734"/>
      <c r="L6" s="734"/>
      <c r="M6" s="734"/>
      <c r="N6" s="734"/>
      <c r="O6" s="734"/>
      <c r="P6" s="734"/>
      <c r="Q6" s="734"/>
      <c r="R6" s="734"/>
      <c r="S6" s="734"/>
      <c r="T6" s="734"/>
      <c r="U6" s="734"/>
      <c r="V6" s="734"/>
      <c r="W6" s="734"/>
      <c r="X6" s="734"/>
      <c r="Y6" s="734"/>
      <c r="Z6" s="734"/>
      <c r="AA6" s="734"/>
      <c r="AB6" s="734"/>
      <c r="AC6" s="734"/>
      <c r="AD6" s="734"/>
      <c r="AE6" s="734"/>
      <c r="AF6" s="734"/>
      <c r="AG6" s="734"/>
      <c r="AH6" s="734"/>
      <c r="AI6" s="734"/>
      <c r="AJ6" s="734"/>
      <c r="AK6" s="734"/>
      <c r="AL6" s="734"/>
      <c r="AM6" s="734"/>
      <c r="AN6" s="734"/>
      <c r="AO6" s="734"/>
      <c r="AP6" s="734"/>
      <c r="AQ6" s="734"/>
      <c r="AR6" s="734"/>
      <c r="AS6" s="734"/>
      <c r="AT6" s="734"/>
      <c r="AU6" s="734"/>
      <c r="AV6" s="734"/>
      <c r="AW6" s="734"/>
      <c r="AX6" s="734"/>
      <c r="AY6" s="734"/>
      <c r="AZ6" s="734"/>
      <c r="BA6" s="734"/>
      <c r="BB6" s="734"/>
      <c r="BC6" s="734"/>
      <c r="BD6" s="734"/>
      <c r="BE6" s="734"/>
      <c r="BF6" s="734"/>
      <c r="BG6" s="734"/>
      <c r="BH6" s="734"/>
      <c r="BI6" s="734"/>
      <c r="BJ6" s="734"/>
      <c r="BK6" s="734"/>
      <c r="BL6" s="734"/>
      <c r="BM6" s="734"/>
      <c r="BN6" s="735"/>
      <c r="BO6" s="736"/>
    </row>
    <row r="7" spans="1:67" ht="12.75">
      <c r="A7" s="18"/>
      <c r="B7" s="209" t="s">
        <v>96</v>
      </c>
      <c r="C7" s="737" t="s">
        <v>263</v>
      </c>
      <c r="D7" s="738"/>
      <c r="E7" s="18"/>
      <c r="F7" s="12"/>
      <c r="G7" s="723"/>
      <c r="H7" s="724"/>
      <c r="I7" s="724"/>
      <c r="J7" s="724"/>
      <c r="K7" s="724"/>
      <c r="L7" s="724"/>
      <c r="M7" s="724"/>
      <c r="N7" s="724"/>
      <c r="O7" s="724"/>
      <c r="P7" s="724"/>
      <c r="Q7" s="724"/>
      <c r="R7" s="724"/>
      <c r="S7" s="724"/>
      <c r="T7" s="724"/>
      <c r="U7" s="724"/>
      <c r="V7" s="724"/>
      <c r="W7" s="724"/>
      <c r="X7" s="724"/>
      <c r="Y7" s="724"/>
      <c r="Z7" s="724"/>
      <c r="AA7" s="724"/>
      <c r="AB7" s="724"/>
      <c r="AC7" s="724"/>
      <c r="AD7" s="724"/>
      <c r="AE7" s="724"/>
      <c r="AF7" s="724"/>
      <c r="AG7" s="724"/>
      <c r="AH7" s="724"/>
      <c r="AI7" s="724"/>
      <c r="AJ7" s="724"/>
      <c r="AK7" s="724"/>
      <c r="AL7" s="724"/>
      <c r="AM7" s="724"/>
      <c r="AN7" s="724"/>
      <c r="AO7" s="724"/>
      <c r="AP7" s="724"/>
      <c r="AQ7" s="724"/>
      <c r="AR7" s="724"/>
      <c r="AS7" s="724"/>
      <c r="AT7" s="724"/>
      <c r="AU7" s="724"/>
      <c r="AV7" s="724"/>
      <c r="AW7" s="724"/>
      <c r="AX7" s="724"/>
      <c r="AY7" s="724"/>
      <c r="AZ7" s="724"/>
      <c r="BA7" s="724"/>
      <c r="BB7" s="724"/>
      <c r="BC7" s="724"/>
      <c r="BD7" s="724"/>
      <c r="BE7" s="724"/>
      <c r="BF7" s="724"/>
      <c r="BG7" s="724"/>
      <c r="BH7" s="724"/>
      <c r="BI7" s="724"/>
      <c r="BJ7" s="724"/>
      <c r="BK7" s="724"/>
      <c r="BL7" s="724"/>
      <c r="BM7" s="724"/>
      <c r="BN7" s="725"/>
      <c r="BO7" s="726"/>
    </row>
    <row r="8" spans="1:67" ht="12.75">
      <c r="A8" s="18"/>
      <c r="B8" s="209" t="s">
        <v>98</v>
      </c>
      <c r="C8" s="737"/>
      <c r="D8" s="738"/>
      <c r="E8" s="18"/>
      <c r="F8" s="12"/>
      <c r="G8" s="723"/>
      <c r="H8" s="724"/>
      <c r="I8" s="724"/>
      <c r="J8" s="724"/>
      <c r="K8" s="724"/>
      <c r="L8" s="724"/>
      <c r="M8" s="724"/>
      <c r="N8" s="724"/>
      <c r="O8" s="724"/>
      <c r="P8" s="724"/>
      <c r="Q8" s="724"/>
      <c r="R8" s="724"/>
      <c r="S8" s="724"/>
      <c r="T8" s="724"/>
      <c r="U8" s="724"/>
      <c r="V8" s="724"/>
      <c r="W8" s="724"/>
      <c r="X8" s="724"/>
      <c r="Y8" s="724"/>
      <c r="Z8" s="724"/>
      <c r="AA8" s="724"/>
      <c r="AB8" s="724"/>
      <c r="AC8" s="724"/>
      <c r="AD8" s="724"/>
      <c r="AE8" s="724"/>
      <c r="AF8" s="724"/>
      <c r="AG8" s="724"/>
      <c r="AH8" s="724"/>
      <c r="AI8" s="724"/>
      <c r="AJ8" s="724"/>
      <c r="AK8" s="724"/>
      <c r="AL8" s="724"/>
      <c r="AM8" s="724"/>
      <c r="AN8" s="724"/>
      <c r="AO8" s="724"/>
      <c r="AP8" s="724"/>
      <c r="AQ8" s="724"/>
      <c r="AR8" s="724"/>
      <c r="AS8" s="724"/>
      <c r="AT8" s="724"/>
      <c r="AU8" s="724"/>
      <c r="AV8" s="724"/>
      <c r="AW8" s="724"/>
      <c r="AX8" s="724"/>
      <c r="AY8" s="724"/>
      <c r="AZ8" s="724"/>
      <c r="BA8" s="724"/>
      <c r="BB8" s="724"/>
      <c r="BC8" s="724"/>
      <c r="BD8" s="724"/>
      <c r="BE8" s="724"/>
      <c r="BF8" s="724"/>
      <c r="BG8" s="724"/>
      <c r="BH8" s="724"/>
      <c r="BI8" s="724"/>
      <c r="BJ8" s="724"/>
      <c r="BK8" s="724"/>
      <c r="BL8" s="724"/>
      <c r="BM8" s="724"/>
      <c r="BN8" s="725"/>
      <c r="BO8" s="726"/>
    </row>
    <row r="9" spans="1:67" ht="12.75">
      <c r="A9" s="18"/>
      <c r="B9" s="209" t="s">
        <v>99</v>
      </c>
      <c r="C9" s="737"/>
      <c r="D9" s="738"/>
      <c r="E9" s="18"/>
      <c r="F9" s="12"/>
      <c r="G9" s="723"/>
      <c r="H9" s="724"/>
      <c r="I9" s="724"/>
      <c r="J9" s="724"/>
      <c r="K9" s="724"/>
      <c r="L9" s="724"/>
      <c r="M9" s="724"/>
      <c r="N9" s="724"/>
      <c r="O9" s="724"/>
      <c r="P9" s="724"/>
      <c r="Q9" s="724"/>
      <c r="R9" s="724"/>
      <c r="S9" s="724"/>
      <c r="T9" s="724"/>
      <c r="U9" s="724"/>
      <c r="V9" s="724"/>
      <c r="W9" s="724"/>
      <c r="X9" s="724"/>
      <c r="Y9" s="724"/>
      <c r="Z9" s="724"/>
      <c r="AA9" s="724"/>
      <c r="AB9" s="724"/>
      <c r="AC9" s="724"/>
      <c r="AD9" s="724"/>
      <c r="AE9" s="724"/>
      <c r="AF9" s="724"/>
      <c r="AG9" s="724"/>
      <c r="AH9" s="724"/>
      <c r="AI9" s="724"/>
      <c r="AJ9" s="724"/>
      <c r="AK9" s="724"/>
      <c r="AL9" s="724"/>
      <c r="AM9" s="724"/>
      <c r="AN9" s="724"/>
      <c r="AO9" s="724"/>
      <c r="AP9" s="724"/>
      <c r="AQ9" s="724"/>
      <c r="AR9" s="724"/>
      <c r="AS9" s="724"/>
      <c r="AT9" s="724"/>
      <c r="AU9" s="724"/>
      <c r="AV9" s="724"/>
      <c r="AW9" s="724"/>
      <c r="AX9" s="724"/>
      <c r="AY9" s="724"/>
      <c r="AZ9" s="724"/>
      <c r="BA9" s="724"/>
      <c r="BB9" s="724"/>
      <c r="BC9" s="724"/>
      <c r="BD9" s="724"/>
      <c r="BE9" s="724"/>
      <c r="BF9" s="724"/>
      <c r="BG9" s="724"/>
      <c r="BH9" s="724"/>
      <c r="BI9" s="724"/>
      <c r="BJ9" s="724"/>
      <c r="BK9" s="724"/>
      <c r="BL9" s="724"/>
      <c r="BM9" s="724"/>
      <c r="BN9" s="725"/>
      <c r="BO9" s="726"/>
    </row>
    <row r="10" spans="1:67" ht="13.5" thickBot="1">
      <c r="A10" s="18"/>
      <c r="B10" s="60" t="s">
        <v>100</v>
      </c>
      <c r="C10" s="739"/>
      <c r="D10" s="740"/>
      <c r="E10" s="18"/>
      <c r="F10" s="12"/>
      <c r="G10" s="723"/>
      <c r="H10" s="724"/>
      <c r="I10" s="724"/>
      <c r="J10" s="724"/>
      <c r="K10" s="724"/>
      <c r="L10" s="724"/>
      <c r="M10" s="724"/>
      <c r="N10" s="724"/>
      <c r="O10" s="724"/>
      <c r="P10" s="724"/>
      <c r="Q10" s="724"/>
      <c r="R10" s="724"/>
      <c r="S10" s="724"/>
      <c r="T10" s="724"/>
      <c r="U10" s="724"/>
      <c r="V10" s="724"/>
      <c r="W10" s="724"/>
      <c r="X10" s="724"/>
      <c r="Y10" s="724"/>
      <c r="Z10" s="724"/>
      <c r="AA10" s="724"/>
      <c r="AB10" s="724"/>
      <c r="AC10" s="724"/>
      <c r="AD10" s="724"/>
      <c r="AE10" s="724"/>
      <c r="AF10" s="724"/>
      <c r="AG10" s="724"/>
      <c r="AH10" s="724"/>
      <c r="AI10" s="724"/>
      <c r="AJ10" s="724"/>
      <c r="AK10" s="724"/>
      <c r="AL10" s="724"/>
      <c r="AM10" s="724"/>
      <c r="AN10" s="724"/>
      <c r="AO10" s="724"/>
      <c r="AP10" s="724"/>
      <c r="AQ10" s="724"/>
      <c r="AR10" s="724"/>
      <c r="AS10" s="724"/>
      <c r="AT10" s="724"/>
      <c r="AU10" s="724"/>
      <c r="AV10" s="724"/>
      <c r="AW10" s="724"/>
      <c r="AX10" s="724"/>
      <c r="AY10" s="724"/>
      <c r="AZ10" s="724"/>
      <c r="BA10" s="724"/>
      <c r="BB10" s="724"/>
      <c r="BC10" s="724"/>
      <c r="BD10" s="724"/>
      <c r="BE10" s="724"/>
      <c r="BF10" s="724"/>
      <c r="BG10" s="724"/>
      <c r="BH10" s="724"/>
      <c r="BI10" s="724"/>
      <c r="BJ10" s="724"/>
      <c r="BK10" s="724"/>
      <c r="BL10" s="724"/>
      <c r="BM10" s="724"/>
      <c r="BN10" s="725"/>
      <c r="BO10" s="726"/>
    </row>
    <row r="11" spans="1:67" ht="15.75" thickBot="1">
      <c r="A11" s="18"/>
      <c r="B11" s="70"/>
      <c r="C11" s="196"/>
      <c r="D11" s="18"/>
      <c r="E11" s="600"/>
      <c r="F11" s="12"/>
      <c r="G11" s="723"/>
      <c r="H11" s="724"/>
      <c r="I11" s="724"/>
      <c r="J11" s="724"/>
      <c r="K11" s="724"/>
      <c r="L11" s="724"/>
      <c r="M11" s="724"/>
      <c r="N11" s="724"/>
      <c r="O11" s="724"/>
      <c r="P11" s="724"/>
      <c r="Q11" s="724"/>
      <c r="R11" s="724"/>
      <c r="S11" s="724"/>
      <c r="T11" s="724"/>
      <c r="U11" s="724"/>
      <c r="V11" s="724"/>
      <c r="W11" s="724"/>
      <c r="X11" s="724"/>
      <c r="Y11" s="724"/>
      <c r="Z11" s="724"/>
      <c r="AA11" s="724"/>
      <c r="AB11" s="724"/>
      <c r="AC11" s="724"/>
      <c r="AD11" s="724"/>
      <c r="AE11" s="724"/>
      <c r="AF11" s="724"/>
      <c r="AG11" s="724"/>
      <c r="AH11" s="724"/>
      <c r="AI11" s="724"/>
      <c r="AJ11" s="724"/>
      <c r="AK11" s="724"/>
      <c r="AL11" s="724"/>
      <c r="AM11" s="724"/>
      <c r="AN11" s="724"/>
      <c r="AO11" s="724"/>
      <c r="AP11" s="724"/>
      <c r="AQ11" s="724"/>
      <c r="AR11" s="724"/>
      <c r="AS11" s="724"/>
      <c r="AT11" s="724"/>
      <c r="AU11" s="724"/>
      <c r="AV11" s="724"/>
      <c r="AW11" s="724"/>
      <c r="AX11" s="724"/>
      <c r="AY11" s="724"/>
      <c r="AZ11" s="724"/>
      <c r="BA11" s="724"/>
      <c r="BB11" s="724"/>
      <c r="BC11" s="724"/>
      <c r="BD11" s="724"/>
      <c r="BE11" s="724"/>
      <c r="BF11" s="724"/>
      <c r="BG11" s="724"/>
      <c r="BH11" s="724"/>
      <c r="BI11" s="724"/>
      <c r="BJ11" s="724"/>
      <c r="BK11" s="724"/>
      <c r="BL11" s="724"/>
      <c r="BM11" s="724"/>
      <c r="BN11" s="725"/>
      <c r="BO11" s="726"/>
    </row>
    <row r="12" spans="1:67">
      <c r="A12" s="184"/>
      <c r="B12" s="132" t="s">
        <v>101</v>
      </c>
      <c r="C12" s="131"/>
      <c r="D12" s="18"/>
      <c r="E12" s="601"/>
      <c r="F12" s="12"/>
      <c r="G12" s="723"/>
      <c r="H12" s="724"/>
      <c r="I12" s="724"/>
      <c r="J12" s="724"/>
      <c r="K12" s="724"/>
      <c r="L12" s="724"/>
      <c r="M12" s="724"/>
      <c r="N12" s="724"/>
      <c r="O12" s="724"/>
      <c r="P12" s="724"/>
      <c r="Q12" s="724"/>
      <c r="R12" s="724"/>
      <c r="S12" s="724"/>
      <c r="T12" s="724"/>
      <c r="U12" s="724"/>
      <c r="V12" s="724"/>
      <c r="W12" s="724"/>
      <c r="X12" s="724"/>
      <c r="Y12" s="724"/>
      <c r="Z12" s="724"/>
      <c r="AA12" s="724"/>
      <c r="AB12" s="724"/>
      <c r="AC12" s="724"/>
      <c r="AD12" s="724"/>
      <c r="AE12" s="724"/>
      <c r="AF12" s="724"/>
      <c r="AG12" s="724"/>
      <c r="AH12" s="724"/>
      <c r="AI12" s="724"/>
      <c r="AJ12" s="724"/>
      <c r="AK12" s="724"/>
      <c r="AL12" s="724"/>
      <c r="AM12" s="724"/>
      <c r="AN12" s="724"/>
      <c r="AO12" s="724"/>
      <c r="AP12" s="724"/>
      <c r="AQ12" s="724"/>
      <c r="AR12" s="724"/>
      <c r="AS12" s="724"/>
      <c r="AT12" s="724"/>
      <c r="AU12" s="724"/>
      <c r="AV12" s="724"/>
      <c r="AW12" s="724"/>
      <c r="AX12" s="724"/>
      <c r="AY12" s="724"/>
      <c r="AZ12" s="724"/>
      <c r="BA12" s="724"/>
      <c r="BB12" s="724"/>
      <c r="BC12" s="724"/>
      <c r="BD12" s="724"/>
      <c r="BE12" s="724"/>
      <c r="BF12" s="724"/>
      <c r="BG12" s="724"/>
      <c r="BH12" s="724"/>
      <c r="BI12" s="724"/>
      <c r="BJ12" s="724"/>
      <c r="BK12" s="724"/>
      <c r="BL12" s="724"/>
      <c r="BM12" s="724"/>
      <c r="BN12" s="725"/>
      <c r="BO12" s="726"/>
    </row>
    <row r="13" spans="1:67" ht="12.75">
      <c r="A13" s="184"/>
      <c r="B13" s="209" t="s">
        <v>103</v>
      </c>
      <c r="C13" s="635">
        <f>BO56</f>
        <v>0</v>
      </c>
      <c r="D13" s="18"/>
      <c r="E13" s="601"/>
      <c r="F13" s="12"/>
      <c r="G13" s="723"/>
      <c r="H13" s="724"/>
      <c r="I13" s="724"/>
      <c r="J13" s="724"/>
      <c r="K13" s="724"/>
      <c r="L13" s="724"/>
      <c r="M13" s="724"/>
      <c r="N13" s="724"/>
      <c r="O13" s="724"/>
      <c r="P13" s="724"/>
      <c r="Q13" s="724"/>
      <c r="R13" s="724"/>
      <c r="S13" s="724"/>
      <c r="T13" s="724"/>
      <c r="U13" s="724"/>
      <c r="V13" s="724"/>
      <c r="W13" s="724"/>
      <c r="X13" s="724"/>
      <c r="Y13" s="724"/>
      <c r="Z13" s="724"/>
      <c r="AA13" s="724"/>
      <c r="AB13" s="724"/>
      <c r="AC13" s="724"/>
      <c r="AD13" s="724"/>
      <c r="AE13" s="724"/>
      <c r="AF13" s="724"/>
      <c r="AG13" s="724"/>
      <c r="AH13" s="724"/>
      <c r="AI13" s="724"/>
      <c r="AJ13" s="724"/>
      <c r="AK13" s="724"/>
      <c r="AL13" s="724"/>
      <c r="AM13" s="724"/>
      <c r="AN13" s="724"/>
      <c r="AO13" s="724"/>
      <c r="AP13" s="724"/>
      <c r="AQ13" s="724"/>
      <c r="AR13" s="724"/>
      <c r="AS13" s="724"/>
      <c r="AT13" s="724"/>
      <c r="AU13" s="724"/>
      <c r="AV13" s="724"/>
      <c r="AW13" s="724"/>
      <c r="AX13" s="724"/>
      <c r="AY13" s="724"/>
      <c r="AZ13" s="724"/>
      <c r="BA13" s="724"/>
      <c r="BB13" s="724"/>
      <c r="BC13" s="724"/>
      <c r="BD13" s="724"/>
      <c r="BE13" s="724"/>
      <c r="BF13" s="724"/>
      <c r="BG13" s="724"/>
      <c r="BH13" s="724"/>
      <c r="BI13" s="724"/>
      <c r="BJ13" s="724"/>
      <c r="BK13" s="724"/>
      <c r="BL13" s="724"/>
      <c r="BM13" s="724"/>
      <c r="BN13" s="725"/>
      <c r="BO13" s="726"/>
    </row>
    <row r="14" spans="1:67" ht="12.75">
      <c r="A14" s="184"/>
      <c r="B14" s="209" t="s">
        <v>105</v>
      </c>
      <c r="C14" s="636">
        <f>BO51</f>
        <v>0</v>
      </c>
      <c r="D14" s="18"/>
      <c r="E14" s="601"/>
      <c r="F14" s="12"/>
      <c r="G14" s="723"/>
      <c r="H14" s="724"/>
      <c r="I14" s="724"/>
      <c r="J14" s="724"/>
      <c r="K14" s="724"/>
      <c r="L14" s="724"/>
      <c r="M14" s="724"/>
      <c r="N14" s="724"/>
      <c r="O14" s="724"/>
      <c r="P14" s="724"/>
      <c r="Q14" s="724"/>
      <c r="R14" s="724"/>
      <c r="S14" s="724"/>
      <c r="T14" s="724"/>
      <c r="U14" s="724"/>
      <c r="V14" s="724"/>
      <c r="W14" s="724"/>
      <c r="X14" s="724"/>
      <c r="Y14" s="724"/>
      <c r="Z14" s="724"/>
      <c r="AA14" s="724"/>
      <c r="AB14" s="724"/>
      <c r="AC14" s="724"/>
      <c r="AD14" s="724"/>
      <c r="AE14" s="724"/>
      <c r="AF14" s="724"/>
      <c r="AG14" s="724"/>
      <c r="AH14" s="724"/>
      <c r="AI14" s="724"/>
      <c r="AJ14" s="724"/>
      <c r="AK14" s="724"/>
      <c r="AL14" s="724"/>
      <c r="AM14" s="724"/>
      <c r="AN14" s="724"/>
      <c r="AO14" s="724"/>
      <c r="AP14" s="724"/>
      <c r="AQ14" s="724"/>
      <c r="AR14" s="724"/>
      <c r="AS14" s="724"/>
      <c r="AT14" s="724"/>
      <c r="AU14" s="724"/>
      <c r="AV14" s="724"/>
      <c r="AW14" s="724"/>
      <c r="AX14" s="724"/>
      <c r="AY14" s="724"/>
      <c r="AZ14" s="724"/>
      <c r="BA14" s="724"/>
      <c r="BB14" s="724"/>
      <c r="BC14" s="724"/>
      <c r="BD14" s="724"/>
      <c r="BE14" s="724"/>
      <c r="BF14" s="724"/>
      <c r="BG14" s="724"/>
      <c r="BH14" s="724"/>
      <c r="BI14" s="724"/>
      <c r="BJ14" s="724"/>
      <c r="BK14" s="724"/>
      <c r="BL14" s="724"/>
      <c r="BM14" s="724"/>
      <c r="BN14" s="725"/>
      <c r="BO14" s="726"/>
    </row>
    <row r="15" spans="1:67" ht="12.75">
      <c r="A15" s="184"/>
      <c r="B15" s="209" t="s">
        <v>107</v>
      </c>
      <c r="C15" s="637" t="e">
        <f>C13/C14</f>
        <v>#DIV/0!</v>
      </c>
      <c r="D15" s="638"/>
      <c r="E15" s="601"/>
      <c r="F15" s="12"/>
      <c r="G15" s="723"/>
      <c r="H15" s="724"/>
      <c r="I15" s="724"/>
      <c r="J15" s="724"/>
      <c r="K15" s="724"/>
      <c r="L15" s="724"/>
      <c r="M15" s="724"/>
      <c r="N15" s="724"/>
      <c r="O15" s="724"/>
      <c r="P15" s="724"/>
      <c r="Q15" s="724"/>
      <c r="R15" s="724"/>
      <c r="S15" s="724"/>
      <c r="T15" s="724"/>
      <c r="U15" s="724"/>
      <c r="V15" s="724"/>
      <c r="W15" s="724"/>
      <c r="X15" s="724"/>
      <c r="Y15" s="724"/>
      <c r="Z15" s="724"/>
      <c r="AA15" s="724"/>
      <c r="AB15" s="724"/>
      <c r="AC15" s="724"/>
      <c r="AD15" s="724"/>
      <c r="AE15" s="724"/>
      <c r="AF15" s="724"/>
      <c r="AG15" s="724"/>
      <c r="AH15" s="724"/>
      <c r="AI15" s="724"/>
      <c r="AJ15" s="724"/>
      <c r="AK15" s="724"/>
      <c r="AL15" s="724"/>
      <c r="AM15" s="724"/>
      <c r="AN15" s="724"/>
      <c r="AO15" s="724"/>
      <c r="AP15" s="724"/>
      <c r="AQ15" s="724"/>
      <c r="AR15" s="724"/>
      <c r="AS15" s="724"/>
      <c r="AT15" s="724"/>
      <c r="AU15" s="724"/>
      <c r="AV15" s="724"/>
      <c r="AW15" s="724"/>
      <c r="AX15" s="724"/>
      <c r="AY15" s="724"/>
      <c r="AZ15" s="724"/>
      <c r="BA15" s="724"/>
      <c r="BB15" s="724"/>
      <c r="BC15" s="724"/>
      <c r="BD15" s="724"/>
      <c r="BE15" s="724"/>
      <c r="BF15" s="724"/>
      <c r="BG15" s="724"/>
      <c r="BH15" s="724"/>
      <c r="BI15" s="724"/>
      <c r="BJ15" s="724"/>
      <c r="BK15" s="724"/>
      <c r="BL15" s="724"/>
      <c r="BM15" s="724"/>
      <c r="BN15" s="725"/>
      <c r="BO15" s="726"/>
    </row>
    <row r="16" spans="1:67" ht="13.5" thickBot="1">
      <c r="A16" s="184"/>
      <c r="B16" s="60" t="s">
        <v>109</v>
      </c>
      <c r="C16" s="639">
        <f>BO58</f>
        <v>0</v>
      </c>
      <c r="D16" s="209"/>
      <c r="E16" s="601"/>
      <c r="F16" s="12"/>
      <c r="G16" s="723"/>
      <c r="H16" s="724"/>
      <c r="I16" s="724"/>
      <c r="J16" s="724"/>
      <c r="K16" s="724"/>
      <c r="L16" s="724"/>
      <c r="M16" s="724"/>
      <c r="N16" s="724"/>
      <c r="O16" s="724"/>
      <c r="P16" s="724"/>
      <c r="Q16" s="724"/>
      <c r="R16" s="724"/>
      <c r="S16" s="724"/>
      <c r="T16" s="724"/>
      <c r="U16" s="724"/>
      <c r="V16" s="724"/>
      <c r="W16" s="724"/>
      <c r="X16" s="724"/>
      <c r="Y16" s="724"/>
      <c r="Z16" s="724"/>
      <c r="AA16" s="724"/>
      <c r="AB16" s="724"/>
      <c r="AC16" s="724"/>
      <c r="AD16" s="724"/>
      <c r="AE16" s="724"/>
      <c r="AF16" s="724"/>
      <c r="AG16" s="724"/>
      <c r="AH16" s="724"/>
      <c r="AI16" s="724"/>
      <c r="AJ16" s="724"/>
      <c r="AK16" s="724"/>
      <c r="AL16" s="724"/>
      <c r="AM16" s="724"/>
      <c r="AN16" s="724"/>
      <c r="AO16" s="724"/>
      <c r="AP16" s="724"/>
      <c r="AQ16" s="724"/>
      <c r="AR16" s="724"/>
      <c r="AS16" s="724"/>
      <c r="AT16" s="724"/>
      <c r="AU16" s="724"/>
      <c r="AV16" s="724"/>
      <c r="AW16" s="724"/>
      <c r="AX16" s="724"/>
      <c r="AY16" s="724"/>
      <c r="AZ16" s="724"/>
      <c r="BA16" s="724"/>
      <c r="BB16" s="724"/>
      <c r="BC16" s="724"/>
      <c r="BD16" s="724"/>
      <c r="BE16" s="724"/>
      <c r="BF16" s="724"/>
      <c r="BG16" s="724"/>
      <c r="BH16" s="724"/>
      <c r="BI16" s="724"/>
      <c r="BJ16" s="724"/>
      <c r="BK16" s="724"/>
      <c r="BL16" s="724"/>
      <c r="BM16" s="724"/>
      <c r="BN16" s="725"/>
      <c r="BO16" s="726"/>
    </row>
    <row r="17" spans="1:67" ht="13.5" thickBot="1">
      <c r="A17" s="18"/>
      <c r="B17" s="607"/>
      <c r="C17" s="608"/>
      <c r="D17" s="196"/>
      <c r="E17" s="18"/>
      <c r="F17" s="12"/>
      <c r="G17" s="723"/>
      <c r="H17" s="724"/>
      <c r="I17" s="724"/>
      <c r="J17" s="724"/>
      <c r="K17" s="724"/>
      <c r="L17" s="724"/>
      <c r="M17" s="724"/>
      <c r="N17" s="724"/>
      <c r="O17" s="724"/>
      <c r="P17" s="724"/>
      <c r="Q17" s="724"/>
      <c r="R17" s="724"/>
      <c r="S17" s="724"/>
      <c r="T17" s="724"/>
      <c r="U17" s="724"/>
      <c r="V17" s="724"/>
      <c r="W17" s="724"/>
      <c r="X17" s="724"/>
      <c r="Y17" s="724"/>
      <c r="Z17" s="724"/>
      <c r="AA17" s="724"/>
      <c r="AB17" s="724"/>
      <c r="AC17" s="724"/>
      <c r="AD17" s="724"/>
      <c r="AE17" s="724"/>
      <c r="AF17" s="724"/>
      <c r="AG17" s="724"/>
      <c r="AH17" s="724"/>
      <c r="AI17" s="724"/>
      <c r="AJ17" s="724"/>
      <c r="AK17" s="724"/>
      <c r="AL17" s="724"/>
      <c r="AM17" s="724"/>
      <c r="AN17" s="724"/>
      <c r="AO17" s="724"/>
      <c r="AP17" s="724"/>
      <c r="AQ17" s="724"/>
      <c r="AR17" s="724"/>
      <c r="AS17" s="724"/>
      <c r="AT17" s="724"/>
      <c r="AU17" s="724"/>
      <c r="AV17" s="724"/>
      <c r="AW17" s="724"/>
      <c r="AX17" s="724"/>
      <c r="AY17" s="724"/>
      <c r="AZ17" s="724"/>
      <c r="BA17" s="724"/>
      <c r="BB17" s="724"/>
      <c r="BC17" s="724"/>
      <c r="BD17" s="724"/>
      <c r="BE17" s="724"/>
      <c r="BF17" s="724"/>
      <c r="BG17" s="724"/>
      <c r="BH17" s="724"/>
      <c r="BI17" s="724"/>
      <c r="BJ17" s="724"/>
      <c r="BK17" s="724"/>
      <c r="BL17" s="724"/>
      <c r="BM17" s="724"/>
      <c r="BN17" s="725"/>
      <c r="BO17" s="726"/>
    </row>
    <row r="18" spans="1:67">
      <c r="A18" s="184"/>
      <c r="B18" s="132" t="s">
        <v>110</v>
      </c>
      <c r="C18" s="140" t="s">
        <v>111</v>
      </c>
      <c r="D18" s="139" t="s">
        <v>112</v>
      </c>
      <c r="E18" s="609"/>
      <c r="F18" s="12"/>
      <c r="G18" s="723"/>
      <c r="H18" s="724"/>
      <c r="I18" s="724"/>
      <c r="J18" s="724"/>
      <c r="K18" s="724"/>
      <c r="L18" s="724"/>
      <c r="M18" s="724"/>
      <c r="N18" s="724"/>
      <c r="O18" s="724"/>
      <c r="P18" s="724"/>
      <c r="Q18" s="724"/>
      <c r="R18" s="724"/>
      <c r="S18" s="724"/>
      <c r="T18" s="724"/>
      <c r="U18" s="724"/>
      <c r="V18" s="724"/>
      <c r="W18" s="724"/>
      <c r="X18" s="724"/>
      <c r="Y18" s="724"/>
      <c r="Z18" s="724"/>
      <c r="AA18" s="724"/>
      <c r="AB18" s="724"/>
      <c r="AC18" s="724"/>
      <c r="AD18" s="724"/>
      <c r="AE18" s="724"/>
      <c r="AF18" s="724"/>
      <c r="AG18" s="724"/>
      <c r="AH18" s="724"/>
      <c r="AI18" s="724"/>
      <c r="AJ18" s="724"/>
      <c r="AK18" s="724"/>
      <c r="AL18" s="724"/>
      <c r="AM18" s="724"/>
      <c r="AN18" s="724"/>
      <c r="AO18" s="724"/>
      <c r="AP18" s="724"/>
      <c r="AQ18" s="724"/>
      <c r="AR18" s="724"/>
      <c r="AS18" s="724"/>
      <c r="AT18" s="724"/>
      <c r="AU18" s="724"/>
      <c r="AV18" s="724"/>
      <c r="AW18" s="724"/>
      <c r="AX18" s="724"/>
      <c r="AY18" s="724"/>
      <c r="AZ18" s="724"/>
      <c r="BA18" s="724"/>
      <c r="BB18" s="724"/>
      <c r="BC18" s="724"/>
      <c r="BD18" s="724"/>
      <c r="BE18" s="724"/>
      <c r="BF18" s="724"/>
      <c r="BG18" s="724"/>
      <c r="BH18" s="724"/>
      <c r="BI18" s="724"/>
      <c r="BJ18" s="724"/>
      <c r="BK18" s="724"/>
      <c r="BL18" s="724"/>
      <c r="BM18" s="724"/>
      <c r="BN18" s="725"/>
      <c r="BO18" s="726"/>
    </row>
    <row r="19" spans="1:67" ht="12.75">
      <c r="A19" s="184"/>
      <c r="B19" s="209" t="s">
        <v>114</v>
      </c>
      <c r="C19" s="18" t="s">
        <v>115</v>
      </c>
      <c r="D19" s="640">
        <f>IF(SUM(E63:BN63)&gt;0,SUM(E63:BN63)/COUNTIF(E63:BN63,"&gt;0"),0)</f>
        <v>0</v>
      </c>
      <c r="E19" s="18"/>
      <c r="F19" s="12"/>
      <c r="G19" s="723"/>
      <c r="H19" s="724"/>
      <c r="I19" s="724"/>
      <c r="J19" s="724"/>
      <c r="K19" s="724"/>
      <c r="L19" s="724"/>
      <c r="M19" s="724"/>
      <c r="N19" s="724"/>
      <c r="O19" s="724"/>
      <c r="P19" s="724"/>
      <c r="Q19" s="724"/>
      <c r="R19" s="724"/>
      <c r="S19" s="724"/>
      <c r="T19" s="724"/>
      <c r="U19" s="724"/>
      <c r="V19" s="724"/>
      <c r="W19" s="724"/>
      <c r="X19" s="724"/>
      <c r="Y19" s="724"/>
      <c r="Z19" s="724"/>
      <c r="AA19" s="724"/>
      <c r="AB19" s="724"/>
      <c r="AC19" s="724"/>
      <c r="AD19" s="724"/>
      <c r="AE19" s="724"/>
      <c r="AF19" s="724"/>
      <c r="AG19" s="724"/>
      <c r="AH19" s="724"/>
      <c r="AI19" s="724"/>
      <c r="AJ19" s="724"/>
      <c r="AK19" s="724"/>
      <c r="AL19" s="724"/>
      <c r="AM19" s="724"/>
      <c r="AN19" s="724"/>
      <c r="AO19" s="724"/>
      <c r="AP19" s="724"/>
      <c r="AQ19" s="724"/>
      <c r="AR19" s="724"/>
      <c r="AS19" s="724"/>
      <c r="AT19" s="724"/>
      <c r="AU19" s="724"/>
      <c r="AV19" s="724"/>
      <c r="AW19" s="724"/>
      <c r="AX19" s="724"/>
      <c r="AY19" s="724"/>
      <c r="AZ19" s="724"/>
      <c r="BA19" s="724"/>
      <c r="BB19" s="724"/>
      <c r="BC19" s="724"/>
      <c r="BD19" s="724"/>
      <c r="BE19" s="724"/>
      <c r="BF19" s="724"/>
      <c r="BG19" s="724"/>
      <c r="BH19" s="724"/>
      <c r="BI19" s="724"/>
      <c r="BJ19" s="724"/>
      <c r="BK19" s="724"/>
      <c r="BL19" s="724"/>
      <c r="BM19" s="724"/>
      <c r="BN19" s="725"/>
      <c r="BO19" s="726"/>
    </row>
    <row r="20" spans="1:67" ht="12.75">
      <c r="A20" s="184"/>
      <c r="B20" s="209" t="s">
        <v>114</v>
      </c>
      <c r="C20" s="291" t="s">
        <v>116</v>
      </c>
      <c r="D20" s="641">
        <f>SUM(E63:BN63)</f>
        <v>0</v>
      </c>
      <c r="E20" s="18"/>
      <c r="F20" s="12"/>
      <c r="G20" s="723"/>
      <c r="H20" s="724"/>
      <c r="I20" s="724"/>
      <c r="J20" s="724"/>
      <c r="K20" s="724"/>
      <c r="L20" s="724"/>
      <c r="M20" s="724"/>
      <c r="N20" s="724"/>
      <c r="O20" s="724"/>
      <c r="P20" s="724"/>
      <c r="Q20" s="724"/>
      <c r="R20" s="724"/>
      <c r="S20" s="724"/>
      <c r="T20" s="724"/>
      <c r="U20" s="724"/>
      <c r="V20" s="724"/>
      <c r="W20" s="724"/>
      <c r="X20" s="724"/>
      <c r="Y20" s="724"/>
      <c r="Z20" s="724"/>
      <c r="AA20" s="724"/>
      <c r="AB20" s="724"/>
      <c r="AC20" s="724"/>
      <c r="AD20" s="724"/>
      <c r="AE20" s="724"/>
      <c r="AF20" s="724"/>
      <c r="AG20" s="724"/>
      <c r="AH20" s="724"/>
      <c r="AI20" s="724"/>
      <c r="AJ20" s="724"/>
      <c r="AK20" s="724"/>
      <c r="AL20" s="724"/>
      <c r="AM20" s="724"/>
      <c r="AN20" s="724"/>
      <c r="AO20" s="724"/>
      <c r="AP20" s="724"/>
      <c r="AQ20" s="724"/>
      <c r="AR20" s="724"/>
      <c r="AS20" s="724"/>
      <c r="AT20" s="724"/>
      <c r="AU20" s="724"/>
      <c r="AV20" s="724"/>
      <c r="AW20" s="724"/>
      <c r="AX20" s="724"/>
      <c r="AY20" s="724"/>
      <c r="AZ20" s="724"/>
      <c r="BA20" s="724"/>
      <c r="BB20" s="724"/>
      <c r="BC20" s="724"/>
      <c r="BD20" s="724"/>
      <c r="BE20" s="724"/>
      <c r="BF20" s="724"/>
      <c r="BG20" s="724"/>
      <c r="BH20" s="724"/>
      <c r="BI20" s="724"/>
      <c r="BJ20" s="724"/>
      <c r="BK20" s="724"/>
      <c r="BL20" s="724"/>
      <c r="BM20" s="724"/>
      <c r="BN20" s="725"/>
      <c r="BO20" s="726"/>
    </row>
    <row r="21" spans="1:67" ht="12.75">
      <c r="A21" s="184"/>
      <c r="B21" s="209" t="s">
        <v>117</v>
      </c>
      <c r="C21" s="291" t="s">
        <v>118</v>
      </c>
      <c r="D21" s="642">
        <f>IF(C6="Railbelt South of alaska range",0,IF(SUM(E75:BN75)&gt;0,SUM(E75:BN75)/COUNTIF(E75:BN75,"&gt;0"),0))+IF(C6="Railbelt South of Alaska Range",0,IF(SUM(E92:BN92),SUM(E92:BN92)/COUNTIF(E92:BN92,"&gt;0"),0))</f>
        <v>0</v>
      </c>
      <c r="E21" s="18"/>
      <c r="F21" s="12"/>
      <c r="G21" s="723"/>
      <c r="H21" s="724"/>
      <c r="I21" s="724"/>
      <c r="J21" s="724"/>
      <c r="K21" s="724"/>
      <c r="L21" s="724"/>
      <c r="M21" s="724"/>
      <c r="N21" s="724"/>
      <c r="O21" s="724"/>
      <c r="P21" s="724"/>
      <c r="Q21" s="724"/>
      <c r="R21" s="724"/>
      <c r="S21" s="724"/>
      <c r="T21" s="724"/>
      <c r="U21" s="724"/>
      <c r="V21" s="724"/>
      <c r="W21" s="724"/>
      <c r="X21" s="724"/>
      <c r="Y21" s="724"/>
      <c r="Z21" s="724"/>
      <c r="AA21" s="724"/>
      <c r="AB21" s="724"/>
      <c r="AC21" s="724"/>
      <c r="AD21" s="724"/>
      <c r="AE21" s="724"/>
      <c r="AF21" s="724"/>
      <c r="AG21" s="724"/>
      <c r="AH21" s="724"/>
      <c r="AI21" s="724"/>
      <c r="AJ21" s="724"/>
      <c r="AK21" s="724"/>
      <c r="AL21" s="724"/>
      <c r="AM21" s="724"/>
      <c r="AN21" s="724"/>
      <c r="AO21" s="724"/>
      <c r="AP21" s="724"/>
      <c r="AQ21" s="724"/>
      <c r="AR21" s="724"/>
      <c r="AS21" s="724"/>
      <c r="AT21" s="724"/>
      <c r="AU21" s="724"/>
      <c r="AV21" s="724"/>
      <c r="AW21" s="724"/>
      <c r="AX21" s="724"/>
      <c r="AY21" s="724"/>
      <c r="AZ21" s="724"/>
      <c r="BA21" s="724"/>
      <c r="BB21" s="724"/>
      <c r="BC21" s="724"/>
      <c r="BD21" s="724"/>
      <c r="BE21" s="724"/>
      <c r="BF21" s="724"/>
      <c r="BG21" s="724"/>
      <c r="BH21" s="724"/>
      <c r="BI21" s="724"/>
      <c r="BJ21" s="724"/>
      <c r="BK21" s="724"/>
      <c r="BL21" s="724"/>
      <c r="BM21" s="724"/>
      <c r="BN21" s="725"/>
      <c r="BO21" s="726"/>
    </row>
    <row r="22" spans="1:67" ht="15" customHeight="1">
      <c r="A22" s="184"/>
      <c r="B22" s="209" t="s">
        <v>117</v>
      </c>
      <c r="C22" s="291" t="s">
        <v>119</v>
      </c>
      <c r="D22" s="641">
        <f>IF(C6="railbelt south of alaska range",0,SUM(E75:BN75)+IF(C6="Railbelt South of Alaska Range",0,SUM(E92:BN92)))</f>
        <v>0</v>
      </c>
      <c r="E22" s="18"/>
      <c r="F22" s="12"/>
      <c r="G22" s="723"/>
      <c r="H22" s="724"/>
      <c r="I22" s="724"/>
      <c r="J22" s="724"/>
      <c r="K22" s="724"/>
      <c r="L22" s="724"/>
      <c r="M22" s="724"/>
      <c r="N22" s="724"/>
      <c r="O22" s="724"/>
      <c r="P22" s="724"/>
      <c r="Q22" s="724"/>
      <c r="R22" s="724"/>
      <c r="S22" s="724"/>
      <c r="T22" s="724"/>
      <c r="U22" s="724"/>
      <c r="V22" s="724"/>
      <c r="W22" s="724"/>
      <c r="X22" s="724"/>
      <c r="Y22" s="724"/>
      <c r="Z22" s="724"/>
      <c r="AA22" s="724"/>
      <c r="AB22" s="724"/>
      <c r="AC22" s="724"/>
      <c r="AD22" s="724"/>
      <c r="AE22" s="724"/>
      <c r="AF22" s="724"/>
      <c r="AG22" s="724"/>
      <c r="AH22" s="724"/>
      <c r="AI22" s="724"/>
      <c r="AJ22" s="724"/>
      <c r="AK22" s="724"/>
      <c r="AL22" s="724"/>
      <c r="AM22" s="724"/>
      <c r="AN22" s="724"/>
      <c r="AO22" s="724"/>
      <c r="AP22" s="724"/>
      <c r="AQ22" s="724"/>
      <c r="AR22" s="724"/>
      <c r="AS22" s="724"/>
      <c r="AT22" s="724"/>
      <c r="AU22" s="724"/>
      <c r="AV22" s="724"/>
      <c r="AW22" s="724"/>
      <c r="AX22" s="724"/>
      <c r="AY22" s="724"/>
      <c r="AZ22" s="724"/>
      <c r="BA22" s="724"/>
      <c r="BB22" s="724"/>
      <c r="BC22" s="724"/>
      <c r="BD22" s="724"/>
      <c r="BE22" s="724"/>
      <c r="BF22" s="724"/>
      <c r="BG22" s="724"/>
      <c r="BH22" s="724"/>
      <c r="BI22" s="724"/>
      <c r="BJ22" s="724"/>
      <c r="BK22" s="724"/>
      <c r="BL22" s="724"/>
      <c r="BM22" s="724"/>
      <c r="BN22" s="725"/>
      <c r="BO22" s="726"/>
    </row>
    <row r="23" spans="1:67" ht="12.75">
      <c r="A23" s="184"/>
      <c r="B23" s="209" t="s">
        <v>120</v>
      </c>
      <c r="C23" s="291" t="s">
        <v>264</v>
      </c>
      <c r="D23" s="642">
        <f>IF(C6="railbelt south of alaska range",IF(SUM(E75:BN75)&gt;0,SUM(E75:BN75)/COUNTIF(E75:BN75,"&gt;0"),0)+IF(SUM(E92:BN92)&gt;0,SUM(E92:BN92)/COUNTIF(E92:BN92,"&gt;0"),0),0)</f>
        <v>0</v>
      </c>
      <c r="E23" s="18"/>
      <c r="F23" s="12"/>
      <c r="G23" s="723"/>
      <c r="H23" s="724"/>
      <c r="I23" s="724"/>
      <c r="J23" s="724"/>
      <c r="K23" s="724"/>
      <c r="L23" s="724"/>
      <c r="M23" s="724"/>
      <c r="N23" s="724"/>
      <c r="O23" s="724"/>
      <c r="P23" s="724"/>
      <c r="Q23" s="724"/>
      <c r="R23" s="724"/>
      <c r="S23" s="724"/>
      <c r="T23" s="724"/>
      <c r="U23" s="724"/>
      <c r="V23" s="724"/>
      <c r="W23" s="724"/>
      <c r="X23" s="724"/>
      <c r="Y23" s="724"/>
      <c r="Z23" s="724"/>
      <c r="AA23" s="724"/>
      <c r="AB23" s="724"/>
      <c r="AC23" s="724"/>
      <c r="AD23" s="724"/>
      <c r="AE23" s="724"/>
      <c r="AF23" s="724"/>
      <c r="AG23" s="724"/>
      <c r="AH23" s="724"/>
      <c r="AI23" s="724"/>
      <c r="AJ23" s="724"/>
      <c r="AK23" s="724"/>
      <c r="AL23" s="724"/>
      <c r="AM23" s="724"/>
      <c r="AN23" s="724"/>
      <c r="AO23" s="724"/>
      <c r="AP23" s="724"/>
      <c r="AQ23" s="724"/>
      <c r="AR23" s="724"/>
      <c r="AS23" s="724"/>
      <c r="AT23" s="724"/>
      <c r="AU23" s="724"/>
      <c r="AV23" s="724"/>
      <c r="AW23" s="724"/>
      <c r="AX23" s="724"/>
      <c r="AY23" s="724"/>
      <c r="AZ23" s="724"/>
      <c r="BA23" s="724"/>
      <c r="BB23" s="724"/>
      <c r="BC23" s="724"/>
      <c r="BD23" s="724"/>
      <c r="BE23" s="724"/>
      <c r="BF23" s="724"/>
      <c r="BG23" s="724"/>
      <c r="BH23" s="724"/>
      <c r="BI23" s="724"/>
      <c r="BJ23" s="724"/>
      <c r="BK23" s="724"/>
      <c r="BL23" s="724"/>
      <c r="BM23" s="724"/>
      <c r="BN23" s="725"/>
      <c r="BO23" s="726"/>
    </row>
    <row r="24" spans="1:67" ht="15.75" customHeight="1">
      <c r="A24" s="184"/>
      <c r="B24" s="209" t="s">
        <v>120</v>
      </c>
      <c r="C24" s="291" t="s">
        <v>122</v>
      </c>
      <c r="D24" s="642">
        <f>IF(C6="railbelt south of alaska range",SUM(E75:BG75)+SUM(E92:BG92),0)</f>
        <v>0</v>
      </c>
      <c r="E24" s="18"/>
      <c r="F24" s="12"/>
      <c r="G24" s="723"/>
      <c r="H24" s="724"/>
      <c r="I24" s="724"/>
      <c r="J24" s="724"/>
      <c r="K24" s="724"/>
      <c r="L24" s="724"/>
      <c r="M24" s="724"/>
      <c r="N24" s="724"/>
      <c r="O24" s="724"/>
      <c r="P24" s="724"/>
      <c r="Q24" s="724"/>
      <c r="R24" s="724"/>
      <c r="S24" s="724"/>
      <c r="T24" s="724"/>
      <c r="U24" s="724"/>
      <c r="V24" s="724"/>
      <c r="W24" s="724"/>
      <c r="X24" s="724"/>
      <c r="Y24" s="724"/>
      <c r="Z24" s="724"/>
      <c r="AA24" s="724"/>
      <c r="AB24" s="724"/>
      <c r="AC24" s="724"/>
      <c r="AD24" s="724"/>
      <c r="AE24" s="724"/>
      <c r="AF24" s="724"/>
      <c r="AG24" s="724"/>
      <c r="AH24" s="724"/>
      <c r="AI24" s="724"/>
      <c r="AJ24" s="724"/>
      <c r="AK24" s="724"/>
      <c r="AL24" s="724"/>
      <c r="AM24" s="724"/>
      <c r="AN24" s="724"/>
      <c r="AO24" s="724"/>
      <c r="AP24" s="724"/>
      <c r="AQ24" s="724"/>
      <c r="AR24" s="724"/>
      <c r="AS24" s="724"/>
      <c r="AT24" s="724"/>
      <c r="AU24" s="724"/>
      <c r="AV24" s="724"/>
      <c r="AW24" s="724"/>
      <c r="AX24" s="724"/>
      <c r="AY24" s="724"/>
      <c r="AZ24" s="724"/>
      <c r="BA24" s="724"/>
      <c r="BB24" s="724"/>
      <c r="BC24" s="724"/>
      <c r="BD24" s="724"/>
      <c r="BE24" s="724"/>
      <c r="BF24" s="724"/>
      <c r="BG24" s="724"/>
      <c r="BH24" s="724"/>
      <c r="BI24" s="724"/>
      <c r="BJ24" s="724"/>
      <c r="BK24" s="724"/>
      <c r="BL24" s="724"/>
      <c r="BM24" s="724"/>
      <c r="BN24" s="725"/>
      <c r="BO24" s="726"/>
    </row>
    <row r="25" spans="1:67" ht="15.75" customHeight="1">
      <c r="A25" s="184"/>
      <c r="B25" s="209" t="s">
        <v>123</v>
      </c>
      <c r="C25" s="291" t="s">
        <v>124</v>
      </c>
      <c r="D25" s="642">
        <f>D21*'Carbon conversion factors'!$B$11+D23*'Carbon conversion factors'!$B$18</f>
        <v>0</v>
      </c>
      <c r="E25" s="18"/>
      <c r="F25" s="12"/>
      <c r="G25" s="723"/>
      <c r="H25" s="724"/>
      <c r="I25" s="724"/>
      <c r="J25" s="724"/>
      <c r="K25" s="724"/>
      <c r="L25" s="724"/>
      <c r="M25" s="724"/>
      <c r="N25" s="724"/>
      <c r="O25" s="724"/>
      <c r="P25" s="724"/>
      <c r="Q25" s="724"/>
      <c r="R25" s="724"/>
      <c r="S25" s="724"/>
      <c r="T25" s="724"/>
      <c r="U25" s="724"/>
      <c r="V25" s="724"/>
      <c r="W25" s="724"/>
      <c r="X25" s="724"/>
      <c r="Y25" s="724"/>
      <c r="Z25" s="724"/>
      <c r="AA25" s="724"/>
      <c r="AB25" s="724"/>
      <c r="AC25" s="724"/>
      <c r="AD25" s="724"/>
      <c r="AE25" s="724"/>
      <c r="AF25" s="724"/>
      <c r="AG25" s="724"/>
      <c r="AH25" s="724"/>
      <c r="AI25" s="724"/>
      <c r="AJ25" s="724"/>
      <c r="AK25" s="724"/>
      <c r="AL25" s="724"/>
      <c r="AM25" s="724"/>
      <c r="AN25" s="724"/>
      <c r="AO25" s="724"/>
      <c r="AP25" s="724"/>
      <c r="AQ25" s="724"/>
      <c r="AR25" s="724"/>
      <c r="AS25" s="724"/>
      <c r="AT25" s="724"/>
      <c r="AU25" s="724"/>
      <c r="AV25" s="724"/>
      <c r="AW25" s="724"/>
      <c r="AX25" s="724"/>
      <c r="AY25" s="724"/>
      <c r="AZ25" s="724"/>
      <c r="BA25" s="724"/>
      <c r="BB25" s="724"/>
      <c r="BC25" s="724"/>
      <c r="BD25" s="724"/>
      <c r="BE25" s="724"/>
      <c r="BF25" s="724"/>
      <c r="BG25" s="724"/>
      <c r="BH25" s="724"/>
      <c r="BI25" s="724"/>
      <c r="BJ25" s="724"/>
      <c r="BK25" s="724"/>
      <c r="BL25" s="724"/>
      <c r="BM25" s="724"/>
      <c r="BN25" s="725"/>
      <c r="BO25" s="726"/>
    </row>
    <row r="26" spans="1:67" ht="15.75" customHeight="1" thickBot="1">
      <c r="A26" s="184"/>
      <c r="B26" s="60" t="s">
        <v>123</v>
      </c>
      <c r="C26" s="610" t="s">
        <v>125</v>
      </c>
      <c r="D26" s="643">
        <f>D22*'Carbon conversion factors'!$B$11+D24*'Carbon conversion factors'!$B$18</f>
        <v>0</v>
      </c>
      <c r="E26" s="18"/>
      <c r="F26" s="12"/>
      <c r="G26" s="723"/>
      <c r="H26" s="724"/>
      <c r="I26" s="724"/>
      <c r="J26" s="724"/>
      <c r="K26" s="724"/>
      <c r="L26" s="724"/>
      <c r="M26" s="724"/>
      <c r="N26" s="724"/>
      <c r="O26" s="724"/>
      <c r="P26" s="724"/>
      <c r="Q26" s="724"/>
      <c r="R26" s="724"/>
      <c r="S26" s="724"/>
      <c r="T26" s="724"/>
      <c r="U26" s="724"/>
      <c r="V26" s="724"/>
      <c r="W26" s="724"/>
      <c r="X26" s="724"/>
      <c r="Y26" s="724"/>
      <c r="Z26" s="724"/>
      <c r="AA26" s="724"/>
      <c r="AB26" s="724"/>
      <c r="AC26" s="724"/>
      <c r="AD26" s="724"/>
      <c r="AE26" s="724"/>
      <c r="AF26" s="724"/>
      <c r="AG26" s="724"/>
      <c r="AH26" s="724"/>
      <c r="AI26" s="724"/>
      <c r="AJ26" s="724"/>
      <c r="AK26" s="724"/>
      <c r="AL26" s="724"/>
      <c r="AM26" s="724"/>
      <c r="AN26" s="724"/>
      <c r="AO26" s="724"/>
      <c r="AP26" s="724"/>
      <c r="AQ26" s="724"/>
      <c r="AR26" s="724"/>
      <c r="AS26" s="724"/>
      <c r="AT26" s="724"/>
      <c r="AU26" s="724"/>
      <c r="AV26" s="724"/>
      <c r="AW26" s="724"/>
      <c r="AX26" s="724"/>
      <c r="AY26" s="724"/>
      <c r="AZ26" s="724"/>
      <c r="BA26" s="724"/>
      <c r="BB26" s="724"/>
      <c r="BC26" s="724"/>
      <c r="BD26" s="724"/>
      <c r="BE26" s="724"/>
      <c r="BF26" s="724"/>
      <c r="BG26" s="724"/>
      <c r="BH26" s="724"/>
      <c r="BI26" s="724"/>
      <c r="BJ26" s="724"/>
      <c r="BK26" s="724"/>
      <c r="BL26" s="724"/>
      <c r="BM26" s="724"/>
      <c r="BN26" s="725"/>
      <c r="BO26" s="726"/>
    </row>
    <row r="27" spans="1:67" ht="13.5" thickBot="1">
      <c r="A27" s="18"/>
      <c r="B27" s="196"/>
      <c r="C27" s="196"/>
      <c r="D27" s="17"/>
      <c r="E27" s="18"/>
      <c r="F27" s="12"/>
      <c r="G27" s="723"/>
      <c r="H27" s="724"/>
      <c r="I27" s="724"/>
      <c r="J27" s="724"/>
      <c r="K27" s="724"/>
      <c r="L27" s="724"/>
      <c r="M27" s="724"/>
      <c r="N27" s="724"/>
      <c r="O27" s="724"/>
      <c r="P27" s="724"/>
      <c r="Q27" s="724"/>
      <c r="R27" s="724"/>
      <c r="S27" s="724"/>
      <c r="T27" s="724"/>
      <c r="U27" s="724"/>
      <c r="V27" s="724"/>
      <c r="W27" s="724"/>
      <c r="X27" s="724"/>
      <c r="Y27" s="724"/>
      <c r="Z27" s="724"/>
      <c r="AA27" s="724"/>
      <c r="AB27" s="724"/>
      <c r="AC27" s="724"/>
      <c r="AD27" s="724"/>
      <c r="AE27" s="724"/>
      <c r="AF27" s="724"/>
      <c r="AG27" s="724"/>
      <c r="AH27" s="724"/>
      <c r="AI27" s="724"/>
      <c r="AJ27" s="724"/>
      <c r="AK27" s="724"/>
      <c r="AL27" s="724"/>
      <c r="AM27" s="724"/>
      <c r="AN27" s="724"/>
      <c r="AO27" s="724"/>
      <c r="AP27" s="724"/>
      <c r="AQ27" s="724"/>
      <c r="AR27" s="724"/>
      <c r="AS27" s="724"/>
      <c r="AT27" s="724"/>
      <c r="AU27" s="724"/>
      <c r="AV27" s="724"/>
      <c r="AW27" s="724"/>
      <c r="AX27" s="724"/>
      <c r="AY27" s="724"/>
      <c r="AZ27" s="724"/>
      <c r="BA27" s="724"/>
      <c r="BB27" s="724"/>
      <c r="BC27" s="724"/>
      <c r="BD27" s="724"/>
      <c r="BE27" s="724"/>
      <c r="BF27" s="724"/>
      <c r="BG27" s="724"/>
      <c r="BH27" s="724"/>
      <c r="BI27" s="724"/>
      <c r="BJ27" s="724"/>
      <c r="BK27" s="724"/>
      <c r="BL27" s="724"/>
      <c r="BM27" s="724"/>
      <c r="BN27" s="725"/>
      <c r="BO27" s="726"/>
    </row>
    <row r="28" spans="1:67" ht="15.75" customHeight="1">
      <c r="A28" s="184"/>
      <c r="B28" s="133" t="s">
        <v>126</v>
      </c>
      <c r="C28" s="138" t="s">
        <v>111</v>
      </c>
      <c r="D28" s="139" t="s">
        <v>112</v>
      </c>
      <c r="E28" s="18"/>
      <c r="F28" s="12"/>
      <c r="G28" s="723"/>
      <c r="H28" s="724"/>
      <c r="I28" s="724"/>
      <c r="J28" s="724"/>
      <c r="K28" s="724"/>
      <c r="L28" s="724"/>
      <c r="M28" s="724"/>
      <c r="N28" s="724"/>
      <c r="O28" s="724"/>
      <c r="P28" s="724"/>
      <c r="Q28" s="724"/>
      <c r="R28" s="724"/>
      <c r="S28" s="724"/>
      <c r="T28" s="724"/>
      <c r="U28" s="724"/>
      <c r="V28" s="724"/>
      <c r="W28" s="724"/>
      <c r="X28" s="724"/>
      <c r="Y28" s="724"/>
      <c r="Z28" s="724"/>
      <c r="AA28" s="724"/>
      <c r="AB28" s="724"/>
      <c r="AC28" s="724"/>
      <c r="AD28" s="724"/>
      <c r="AE28" s="724"/>
      <c r="AF28" s="724"/>
      <c r="AG28" s="724"/>
      <c r="AH28" s="724"/>
      <c r="AI28" s="724"/>
      <c r="AJ28" s="724"/>
      <c r="AK28" s="724"/>
      <c r="AL28" s="724"/>
      <c r="AM28" s="724"/>
      <c r="AN28" s="724"/>
      <c r="AO28" s="724"/>
      <c r="AP28" s="724"/>
      <c r="AQ28" s="724"/>
      <c r="AR28" s="724"/>
      <c r="AS28" s="724"/>
      <c r="AT28" s="724"/>
      <c r="AU28" s="724"/>
      <c r="AV28" s="724"/>
      <c r="AW28" s="724"/>
      <c r="AX28" s="724"/>
      <c r="AY28" s="724"/>
      <c r="AZ28" s="724"/>
      <c r="BA28" s="724"/>
      <c r="BB28" s="724"/>
      <c r="BC28" s="724"/>
      <c r="BD28" s="724"/>
      <c r="BE28" s="724"/>
      <c r="BF28" s="724"/>
      <c r="BG28" s="724"/>
      <c r="BH28" s="724"/>
      <c r="BI28" s="724"/>
      <c r="BJ28" s="724"/>
      <c r="BK28" s="724"/>
      <c r="BL28" s="724"/>
      <c r="BM28" s="724"/>
      <c r="BN28" s="725"/>
      <c r="BO28" s="726"/>
    </row>
    <row r="29" spans="1:67" ht="12.75">
      <c r="A29" s="184"/>
      <c r="B29" s="209" t="s">
        <v>128</v>
      </c>
      <c r="C29" s="18" t="s">
        <v>129</v>
      </c>
      <c r="D29" s="79">
        <f>SUM(E51:BN51)</f>
        <v>0</v>
      </c>
      <c r="E29" s="18"/>
      <c r="F29" s="12"/>
      <c r="G29" s="723"/>
      <c r="H29" s="724"/>
      <c r="I29" s="724"/>
      <c r="J29" s="724"/>
      <c r="K29" s="724"/>
      <c r="L29" s="724"/>
      <c r="M29" s="724"/>
      <c r="N29" s="724"/>
      <c r="O29" s="724"/>
      <c r="P29" s="724"/>
      <c r="Q29" s="724"/>
      <c r="R29" s="724"/>
      <c r="S29" s="724"/>
      <c r="T29" s="724"/>
      <c r="U29" s="724"/>
      <c r="V29" s="724"/>
      <c r="W29" s="724"/>
      <c r="X29" s="724"/>
      <c r="Y29" s="724"/>
      <c r="Z29" s="724"/>
      <c r="AA29" s="724"/>
      <c r="AB29" s="724"/>
      <c r="AC29" s="724"/>
      <c r="AD29" s="724"/>
      <c r="AE29" s="724"/>
      <c r="AF29" s="724"/>
      <c r="AG29" s="724"/>
      <c r="AH29" s="724"/>
      <c r="AI29" s="724"/>
      <c r="AJ29" s="724"/>
      <c r="AK29" s="724"/>
      <c r="AL29" s="724"/>
      <c r="AM29" s="724"/>
      <c r="AN29" s="724"/>
      <c r="AO29" s="724"/>
      <c r="AP29" s="724"/>
      <c r="AQ29" s="724"/>
      <c r="AR29" s="724"/>
      <c r="AS29" s="724"/>
      <c r="AT29" s="724"/>
      <c r="AU29" s="724"/>
      <c r="AV29" s="724"/>
      <c r="AW29" s="724"/>
      <c r="AX29" s="724"/>
      <c r="AY29" s="724"/>
      <c r="AZ29" s="724"/>
      <c r="BA29" s="724"/>
      <c r="BB29" s="724"/>
      <c r="BC29" s="724"/>
      <c r="BD29" s="724"/>
      <c r="BE29" s="724"/>
      <c r="BF29" s="724"/>
      <c r="BG29" s="724"/>
      <c r="BH29" s="724"/>
      <c r="BI29" s="724"/>
      <c r="BJ29" s="724"/>
      <c r="BK29" s="724"/>
      <c r="BL29" s="724"/>
      <c r="BM29" s="724"/>
      <c r="BN29" s="725"/>
      <c r="BO29" s="726"/>
    </row>
    <row r="30" spans="1:67" ht="12.75">
      <c r="A30" s="184"/>
      <c r="B30" s="209" t="s">
        <v>131</v>
      </c>
      <c r="C30" s="18" t="s">
        <v>132</v>
      </c>
      <c r="D30" s="644"/>
      <c r="E30" s="18"/>
      <c r="F30" s="12"/>
      <c r="G30" s="723"/>
      <c r="H30" s="724"/>
      <c r="I30" s="724"/>
      <c r="J30" s="724"/>
      <c r="K30" s="724"/>
      <c r="L30" s="724"/>
      <c r="M30" s="724"/>
      <c r="N30" s="724"/>
      <c r="O30" s="724"/>
      <c r="P30" s="724"/>
      <c r="Q30" s="724"/>
      <c r="R30" s="724"/>
      <c r="S30" s="724"/>
      <c r="T30" s="724"/>
      <c r="U30" s="724"/>
      <c r="V30" s="724"/>
      <c r="W30" s="724"/>
      <c r="X30" s="724"/>
      <c r="Y30" s="724"/>
      <c r="Z30" s="724"/>
      <c r="AA30" s="724"/>
      <c r="AB30" s="724"/>
      <c r="AC30" s="724"/>
      <c r="AD30" s="724"/>
      <c r="AE30" s="724"/>
      <c r="AF30" s="724"/>
      <c r="AG30" s="724"/>
      <c r="AH30" s="724"/>
      <c r="AI30" s="724"/>
      <c r="AJ30" s="724"/>
      <c r="AK30" s="724"/>
      <c r="AL30" s="724"/>
      <c r="AM30" s="724"/>
      <c r="AN30" s="724"/>
      <c r="AO30" s="724"/>
      <c r="AP30" s="724"/>
      <c r="AQ30" s="724"/>
      <c r="AR30" s="724"/>
      <c r="AS30" s="724"/>
      <c r="AT30" s="724"/>
      <c r="AU30" s="724"/>
      <c r="AV30" s="724"/>
      <c r="AW30" s="724"/>
      <c r="AX30" s="724"/>
      <c r="AY30" s="724"/>
      <c r="AZ30" s="724"/>
      <c r="BA30" s="724"/>
      <c r="BB30" s="724"/>
      <c r="BC30" s="724"/>
      <c r="BD30" s="724"/>
      <c r="BE30" s="724"/>
      <c r="BF30" s="724"/>
      <c r="BG30" s="724"/>
      <c r="BH30" s="724"/>
      <c r="BI30" s="724"/>
      <c r="BJ30" s="724"/>
      <c r="BK30" s="724"/>
      <c r="BL30" s="724"/>
      <c r="BM30" s="724"/>
      <c r="BN30" s="725"/>
      <c r="BO30" s="726"/>
    </row>
    <row r="31" spans="1:67" ht="12.75">
      <c r="A31" s="184"/>
      <c r="B31" s="209" t="s">
        <v>134</v>
      </c>
      <c r="C31" s="18" t="s">
        <v>135</v>
      </c>
      <c r="D31" s="644"/>
      <c r="E31" s="18"/>
      <c r="F31" s="12"/>
      <c r="G31" s="723"/>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724"/>
      <c r="AF31" s="724"/>
      <c r="AG31" s="724"/>
      <c r="AH31" s="724"/>
      <c r="AI31" s="724"/>
      <c r="AJ31" s="724"/>
      <c r="AK31" s="724"/>
      <c r="AL31" s="724"/>
      <c r="AM31" s="724"/>
      <c r="AN31" s="724"/>
      <c r="AO31" s="724"/>
      <c r="AP31" s="724"/>
      <c r="AQ31" s="724"/>
      <c r="AR31" s="724"/>
      <c r="AS31" s="724"/>
      <c r="AT31" s="724"/>
      <c r="AU31" s="724"/>
      <c r="AV31" s="724"/>
      <c r="AW31" s="724"/>
      <c r="AX31" s="724"/>
      <c r="AY31" s="724"/>
      <c r="AZ31" s="724"/>
      <c r="BA31" s="724"/>
      <c r="BB31" s="724"/>
      <c r="BC31" s="724"/>
      <c r="BD31" s="724"/>
      <c r="BE31" s="724"/>
      <c r="BF31" s="724"/>
      <c r="BG31" s="724"/>
      <c r="BH31" s="724"/>
      <c r="BI31" s="724"/>
      <c r="BJ31" s="724"/>
      <c r="BK31" s="724"/>
      <c r="BL31" s="724"/>
      <c r="BM31" s="724"/>
      <c r="BN31" s="725"/>
      <c r="BO31" s="726"/>
    </row>
    <row r="32" spans="1:67" ht="15" customHeight="1">
      <c r="A32" s="184"/>
      <c r="B32" s="209" t="s">
        <v>137</v>
      </c>
      <c r="C32" s="612" t="s">
        <v>115</v>
      </c>
      <c r="D32" s="645"/>
      <c r="E32" s="18"/>
      <c r="F32" s="12"/>
      <c r="G32" s="723"/>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724"/>
      <c r="AF32" s="724"/>
      <c r="AG32" s="724"/>
      <c r="AH32" s="724"/>
      <c r="AI32" s="724"/>
      <c r="AJ32" s="724"/>
      <c r="AK32" s="724"/>
      <c r="AL32" s="724"/>
      <c r="AM32" s="724"/>
      <c r="AN32" s="724"/>
      <c r="AO32" s="724"/>
      <c r="AP32" s="724"/>
      <c r="AQ32" s="724"/>
      <c r="AR32" s="724"/>
      <c r="AS32" s="724"/>
      <c r="AT32" s="724"/>
      <c r="AU32" s="724"/>
      <c r="AV32" s="724"/>
      <c r="AW32" s="724"/>
      <c r="AX32" s="724"/>
      <c r="AY32" s="724"/>
      <c r="AZ32" s="724"/>
      <c r="BA32" s="724"/>
      <c r="BB32" s="724"/>
      <c r="BC32" s="724"/>
      <c r="BD32" s="724"/>
      <c r="BE32" s="724"/>
      <c r="BF32" s="724"/>
      <c r="BG32" s="724"/>
      <c r="BH32" s="724"/>
      <c r="BI32" s="724"/>
      <c r="BJ32" s="724"/>
      <c r="BK32" s="724"/>
      <c r="BL32" s="724"/>
      <c r="BM32" s="724"/>
      <c r="BN32" s="725"/>
      <c r="BO32" s="726"/>
    </row>
    <row r="33" spans="1:67" ht="15" customHeight="1">
      <c r="A33" s="184"/>
      <c r="B33" s="209" t="s">
        <v>139</v>
      </c>
      <c r="C33" s="18" t="str">
        <f>IF(C6="Railbelt South of Alaska Range","MCF displaced per year", "gallons displaced per year")</f>
        <v>MCF displaced per year</v>
      </c>
      <c r="D33" s="646"/>
      <c r="E33" s="18"/>
      <c r="F33" s="12"/>
      <c r="G33" s="723"/>
      <c r="H33" s="724"/>
      <c r="I33" s="724"/>
      <c r="J33" s="724"/>
      <c r="K33" s="724"/>
      <c r="L33" s="724"/>
      <c r="M33" s="724"/>
      <c r="N33" s="724"/>
      <c r="O33" s="724"/>
      <c r="P33" s="724"/>
      <c r="Q33" s="724"/>
      <c r="R33" s="724"/>
      <c r="S33" s="724"/>
      <c r="T33" s="724"/>
      <c r="U33" s="724"/>
      <c r="V33" s="724"/>
      <c r="W33" s="724"/>
      <c r="X33" s="724"/>
      <c r="Y33" s="724"/>
      <c r="Z33" s="724"/>
      <c r="AA33" s="724"/>
      <c r="AB33" s="724"/>
      <c r="AC33" s="724"/>
      <c r="AD33" s="724"/>
      <c r="AE33" s="724"/>
      <c r="AF33" s="724"/>
      <c r="AG33" s="724"/>
      <c r="AH33" s="724"/>
      <c r="AI33" s="724"/>
      <c r="AJ33" s="724"/>
      <c r="AK33" s="724"/>
      <c r="AL33" s="724"/>
      <c r="AM33" s="724"/>
      <c r="AN33" s="724"/>
      <c r="AO33" s="724"/>
      <c r="AP33" s="724"/>
      <c r="AQ33" s="724"/>
      <c r="AR33" s="724"/>
      <c r="AS33" s="724"/>
      <c r="AT33" s="724"/>
      <c r="AU33" s="724"/>
      <c r="AV33" s="724"/>
      <c r="AW33" s="724"/>
      <c r="AX33" s="724"/>
      <c r="AY33" s="724"/>
      <c r="AZ33" s="724"/>
      <c r="BA33" s="724"/>
      <c r="BB33" s="724"/>
      <c r="BC33" s="724"/>
      <c r="BD33" s="724"/>
      <c r="BE33" s="724"/>
      <c r="BF33" s="724"/>
      <c r="BG33" s="724"/>
      <c r="BH33" s="724"/>
      <c r="BI33" s="724"/>
      <c r="BJ33" s="724"/>
      <c r="BK33" s="724"/>
      <c r="BL33" s="724"/>
      <c r="BM33" s="724"/>
      <c r="BN33" s="725"/>
      <c r="BO33" s="726"/>
    </row>
    <row r="34" spans="1:67" ht="12.75">
      <c r="A34" s="18"/>
      <c r="B34" s="647" t="s">
        <v>265</v>
      </c>
      <c r="C34" s="337" t="s">
        <v>142</v>
      </c>
      <c r="D34" s="338" t="e">
        <f>IF(D32&gt;0,(D29*0.01)+SUM(E83:BN84)/D31,SUM(E83:BN84)/D31)</f>
        <v>#DIV/0!</v>
      </c>
      <c r="E34" s="18"/>
      <c r="F34" s="12"/>
      <c r="G34" s="723"/>
      <c r="H34" s="724"/>
      <c r="I34" s="724"/>
      <c r="J34" s="724"/>
      <c r="K34" s="724"/>
      <c r="L34" s="724"/>
      <c r="M34" s="724"/>
      <c r="N34" s="724"/>
      <c r="O34" s="724"/>
      <c r="P34" s="724"/>
      <c r="Q34" s="724"/>
      <c r="R34" s="724"/>
      <c r="S34" s="724"/>
      <c r="T34" s="724"/>
      <c r="U34" s="724"/>
      <c r="V34" s="724"/>
      <c r="W34" s="724"/>
      <c r="X34" s="724"/>
      <c r="Y34" s="724"/>
      <c r="Z34" s="724"/>
      <c r="AA34" s="724"/>
      <c r="AB34" s="724"/>
      <c r="AC34" s="724"/>
      <c r="AD34" s="724"/>
      <c r="AE34" s="724"/>
      <c r="AF34" s="724"/>
      <c r="AG34" s="724"/>
      <c r="AH34" s="724"/>
      <c r="AI34" s="724"/>
      <c r="AJ34" s="724"/>
      <c r="AK34" s="724"/>
      <c r="AL34" s="724"/>
      <c r="AM34" s="724"/>
      <c r="AN34" s="724"/>
      <c r="AO34" s="724"/>
      <c r="AP34" s="724"/>
      <c r="AQ34" s="724"/>
      <c r="AR34" s="724"/>
      <c r="AS34" s="724"/>
      <c r="AT34" s="724"/>
      <c r="AU34" s="724"/>
      <c r="AV34" s="724"/>
      <c r="AW34" s="724"/>
      <c r="AX34" s="724"/>
      <c r="AY34" s="724"/>
      <c r="AZ34" s="724"/>
      <c r="BA34" s="724"/>
      <c r="BB34" s="724"/>
      <c r="BC34" s="724"/>
      <c r="BD34" s="724"/>
      <c r="BE34" s="724"/>
      <c r="BF34" s="724"/>
      <c r="BG34" s="724"/>
      <c r="BH34" s="724"/>
      <c r="BI34" s="724"/>
      <c r="BJ34" s="724"/>
      <c r="BK34" s="724"/>
      <c r="BL34" s="724"/>
      <c r="BM34" s="724"/>
      <c r="BN34" s="725"/>
      <c r="BO34" s="726"/>
    </row>
    <row r="35" spans="1:67" ht="12.75">
      <c r="A35" s="184"/>
      <c r="B35" s="209" t="s">
        <v>149</v>
      </c>
      <c r="C35" s="18" t="s">
        <v>150</v>
      </c>
      <c r="D35" s="648"/>
      <c r="E35" s="18"/>
      <c r="F35" s="12"/>
      <c r="G35" s="723"/>
      <c r="H35" s="724"/>
      <c r="I35" s="724"/>
      <c r="J35" s="724"/>
      <c r="K35" s="724"/>
      <c r="L35" s="724"/>
      <c r="M35" s="724"/>
      <c r="N35" s="724"/>
      <c r="O35" s="724"/>
      <c r="P35" s="724"/>
      <c r="Q35" s="724"/>
      <c r="R35" s="724"/>
      <c r="S35" s="724"/>
      <c r="T35" s="724"/>
      <c r="U35" s="724"/>
      <c r="V35" s="724"/>
      <c r="W35" s="724"/>
      <c r="X35" s="724"/>
      <c r="Y35" s="724"/>
      <c r="Z35" s="724"/>
      <c r="AA35" s="724"/>
      <c r="AB35" s="724"/>
      <c r="AC35" s="724"/>
      <c r="AD35" s="724"/>
      <c r="AE35" s="724"/>
      <c r="AF35" s="724"/>
      <c r="AG35" s="724"/>
      <c r="AH35" s="724"/>
      <c r="AI35" s="724"/>
      <c r="AJ35" s="724"/>
      <c r="AK35" s="724"/>
      <c r="AL35" s="724"/>
      <c r="AM35" s="724"/>
      <c r="AN35" s="724"/>
      <c r="AO35" s="724"/>
      <c r="AP35" s="724"/>
      <c r="AQ35" s="724"/>
      <c r="AR35" s="724"/>
      <c r="AS35" s="724"/>
      <c r="AT35" s="724"/>
      <c r="AU35" s="724"/>
      <c r="AV35" s="724"/>
      <c r="AW35" s="724"/>
      <c r="AX35" s="724"/>
      <c r="AY35" s="724"/>
      <c r="AZ35" s="724"/>
      <c r="BA35" s="724"/>
      <c r="BB35" s="724"/>
      <c r="BC35" s="724"/>
      <c r="BD35" s="724"/>
      <c r="BE35" s="724"/>
      <c r="BF35" s="724"/>
      <c r="BG35" s="724"/>
      <c r="BH35" s="724"/>
      <c r="BI35" s="724"/>
      <c r="BJ35" s="724"/>
      <c r="BK35" s="724"/>
      <c r="BL35" s="724"/>
      <c r="BM35" s="724"/>
      <c r="BN35" s="725"/>
      <c r="BO35" s="726"/>
    </row>
    <row r="36" spans="1:67" ht="12.75">
      <c r="A36" s="184"/>
      <c r="B36" s="209" t="s">
        <v>152</v>
      </c>
      <c r="C36" s="18" t="s">
        <v>153</v>
      </c>
      <c r="D36" s="649"/>
      <c r="E36" s="18"/>
      <c r="F36" s="12"/>
      <c r="G36" s="723"/>
      <c r="H36" s="724"/>
      <c r="I36" s="724"/>
      <c r="J36" s="724"/>
      <c r="K36" s="724"/>
      <c r="L36" s="724"/>
      <c r="M36" s="724"/>
      <c r="N36" s="724"/>
      <c r="O36" s="724"/>
      <c r="P36" s="724"/>
      <c r="Q36" s="724"/>
      <c r="R36" s="724"/>
      <c r="S36" s="724"/>
      <c r="T36" s="724"/>
      <c r="U36" s="724"/>
      <c r="V36" s="724"/>
      <c r="W36" s="724"/>
      <c r="X36" s="724"/>
      <c r="Y36" s="724"/>
      <c r="Z36" s="724"/>
      <c r="AA36" s="724"/>
      <c r="AB36" s="724"/>
      <c r="AC36" s="724"/>
      <c r="AD36" s="724"/>
      <c r="AE36" s="724"/>
      <c r="AF36" s="724"/>
      <c r="AG36" s="724"/>
      <c r="AH36" s="724"/>
      <c r="AI36" s="724"/>
      <c r="AJ36" s="724"/>
      <c r="AK36" s="724"/>
      <c r="AL36" s="724"/>
      <c r="AM36" s="724"/>
      <c r="AN36" s="724"/>
      <c r="AO36" s="724"/>
      <c r="AP36" s="724"/>
      <c r="AQ36" s="724"/>
      <c r="AR36" s="724"/>
      <c r="AS36" s="724"/>
      <c r="AT36" s="724"/>
      <c r="AU36" s="724"/>
      <c r="AV36" s="724"/>
      <c r="AW36" s="724"/>
      <c r="AX36" s="724"/>
      <c r="AY36" s="724"/>
      <c r="AZ36" s="724"/>
      <c r="BA36" s="724"/>
      <c r="BB36" s="724"/>
      <c r="BC36" s="724"/>
      <c r="BD36" s="724"/>
      <c r="BE36" s="724"/>
      <c r="BF36" s="724"/>
      <c r="BG36" s="724"/>
      <c r="BH36" s="724"/>
      <c r="BI36" s="724"/>
      <c r="BJ36" s="724"/>
      <c r="BK36" s="724"/>
      <c r="BL36" s="724"/>
      <c r="BM36" s="724"/>
      <c r="BN36" s="725"/>
      <c r="BO36" s="726"/>
    </row>
    <row r="37" spans="1:67" ht="12.75">
      <c r="A37" s="184"/>
      <c r="B37" s="209" t="s">
        <v>155</v>
      </c>
      <c r="C37" s="18" t="s">
        <v>156</v>
      </c>
      <c r="D37" s="650"/>
      <c r="E37" s="18"/>
      <c r="F37" s="12"/>
      <c r="G37" s="723"/>
      <c r="H37" s="724"/>
      <c r="I37" s="724"/>
      <c r="J37" s="724"/>
      <c r="K37" s="724"/>
      <c r="L37" s="724"/>
      <c r="M37" s="724"/>
      <c r="N37" s="724"/>
      <c r="O37" s="724"/>
      <c r="P37" s="724"/>
      <c r="Q37" s="724"/>
      <c r="R37" s="724"/>
      <c r="S37" s="724"/>
      <c r="T37" s="724"/>
      <c r="U37" s="724"/>
      <c r="V37" s="724"/>
      <c r="W37" s="724"/>
      <c r="X37" s="724"/>
      <c r="Y37" s="724"/>
      <c r="Z37" s="724"/>
      <c r="AA37" s="724"/>
      <c r="AB37" s="724"/>
      <c r="AC37" s="724"/>
      <c r="AD37" s="724"/>
      <c r="AE37" s="724"/>
      <c r="AF37" s="724"/>
      <c r="AG37" s="724"/>
      <c r="AH37" s="724"/>
      <c r="AI37" s="724"/>
      <c r="AJ37" s="724"/>
      <c r="AK37" s="724"/>
      <c r="AL37" s="724"/>
      <c r="AM37" s="724"/>
      <c r="AN37" s="724"/>
      <c r="AO37" s="724"/>
      <c r="AP37" s="724"/>
      <c r="AQ37" s="724"/>
      <c r="AR37" s="724"/>
      <c r="AS37" s="724"/>
      <c r="AT37" s="724"/>
      <c r="AU37" s="724"/>
      <c r="AV37" s="724"/>
      <c r="AW37" s="724"/>
      <c r="AX37" s="724"/>
      <c r="AY37" s="724"/>
      <c r="AZ37" s="724"/>
      <c r="BA37" s="724"/>
      <c r="BB37" s="724"/>
      <c r="BC37" s="724"/>
      <c r="BD37" s="724"/>
      <c r="BE37" s="724"/>
      <c r="BF37" s="724"/>
      <c r="BG37" s="724"/>
      <c r="BH37" s="724"/>
      <c r="BI37" s="724"/>
      <c r="BJ37" s="724"/>
      <c r="BK37" s="724"/>
      <c r="BL37" s="724"/>
      <c r="BM37" s="724"/>
      <c r="BN37" s="725"/>
      <c r="BO37" s="726"/>
    </row>
    <row r="38" spans="1:67" ht="12.75">
      <c r="A38" s="18"/>
      <c r="B38" s="209" t="s">
        <v>157</v>
      </c>
      <c r="C38" s="92" t="s">
        <v>153</v>
      </c>
      <c r="D38" s="650"/>
      <c r="E38" s="18"/>
      <c r="F38" s="12"/>
      <c r="G38" s="723"/>
      <c r="H38" s="724"/>
      <c r="I38" s="724"/>
      <c r="J38" s="724"/>
      <c r="K38" s="724"/>
      <c r="L38" s="724"/>
      <c r="M38" s="724"/>
      <c r="N38" s="724"/>
      <c r="O38" s="724"/>
      <c r="P38" s="724"/>
      <c r="Q38" s="724"/>
      <c r="R38" s="724"/>
      <c r="S38" s="724"/>
      <c r="T38" s="724"/>
      <c r="U38" s="724"/>
      <c r="V38" s="724"/>
      <c r="W38" s="724"/>
      <c r="X38" s="724"/>
      <c r="Y38" s="724"/>
      <c r="Z38" s="724"/>
      <c r="AA38" s="724"/>
      <c r="AB38" s="724"/>
      <c r="AC38" s="724"/>
      <c r="AD38" s="724"/>
      <c r="AE38" s="724"/>
      <c r="AF38" s="724"/>
      <c r="AG38" s="724"/>
      <c r="AH38" s="724"/>
      <c r="AI38" s="724"/>
      <c r="AJ38" s="724"/>
      <c r="AK38" s="724"/>
      <c r="AL38" s="724"/>
      <c r="AM38" s="724"/>
      <c r="AN38" s="724"/>
      <c r="AO38" s="724"/>
      <c r="AP38" s="724"/>
      <c r="AQ38" s="724"/>
      <c r="AR38" s="724"/>
      <c r="AS38" s="724"/>
      <c r="AT38" s="724"/>
      <c r="AU38" s="724"/>
      <c r="AV38" s="724"/>
      <c r="AW38" s="724"/>
      <c r="AX38" s="724"/>
      <c r="AY38" s="724"/>
      <c r="AZ38" s="724"/>
      <c r="BA38" s="724"/>
      <c r="BB38" s="724"/>
      <c r="BC38" s="724"/>
      <c r="BD38" s="724"/>
      <c r="BE38" s="724"/>
      <c r="BF38" s="724"/>
      <c r="BG38" s="724"/>
      <c r="BH38" s="724"/>
      <c r="BI38" s="724"/>
      <c r="BJ38" s="724"/>
      <c r="BK38" s="724"/>
      <c r="BL38" s="724"/>
      <c r="BM38" s="724"/>
      <c r="BN38" s="725"/>
      <c r="BO38" s="726"/>
    </row>
    <row r="39" spans="1:67" ht="13.5" thickBot="1">
      <c r="A39" s="18"/>
      <c r="B39" s="60" t="s">
        <v>159</v>
      </c>
      <c r="C39" s="56" t="s">
        <v>266</v>
      </c>
      <c r="D39" s="164">
        <f>SUM(E55:BN55)</f>
        <v>0</v>
      </c>
      <c r="E39" s="18"/>
      <c r="F39" s="12"/>
      <c r="G39" s="723"/>
      <c r="H39" s="724"/>
      <c r="I39" s="724"/>
      <c r="J39" s="724"/>
      <c r="K39" s="724"/>
      <c r="L39" s="724"/>
      <c r="M39" s="724"/>
      <c r="N39" s="724"/>
      <c r="O39" s="724"/>
      <c r="P39" s="724"/>
      <c r="Q39" s="724"/>
      <c r="R39" s="724"/>
      <c r="S39" s="724"/>
      <c r="T39" s="724"/>
      <c r="U39" s="724"/>
      <c r="V39" s="724"/>
      <c r="W39" s="724"/>
      <c r="X39" s="724"/>
      <c r="Y39" s="724"/>
      <c r="Z39" s="724"/>
      <c r="AA39" s="724"/>
      <c r="AB39" s="724"/>
      <c r="AC39" s="724"/>
      <c r="AD39" s="724"/>
      <c r="AE39" s="724"/>
      <c r="AF39" s="724"/>
      <c r="AG39" s="724"/>
      <c r="AH39" s="724"/>
      <c r="AI39" s="724"/>
      <c r="AJ39" s="724"/>
      <c r="AK39" s="724"/>
      <c r="AL39" s="724"/>
      <c r="AM39" s="724"/>
      <c r="AN39" s="724"/>
      <c r="AO39" s="724"/>
      <c r="AP39" s="724"/>
      <c r="AQ39" s="724"/>
      <c r="AR39" s="724"/>
      <c r="AS39" s="724"/>
      <c r="AT39" s="724"/>
      <c r="AU39" s="724"/>
      <c r="AV39" s="724"/>
      <c r="AW39" s="724"/>
      <c r="AX39" s="724"/>
      <c r="AY39" s="724"/>
      <c r="AZ39" s="724"/>
      <c r="BA39" s="724"/>
      <c r="BB39" s="724"/>
      <c r="BC39" s="724"/>
      <c r="BD39" s="724"/>
      <c r="BE39" s="724"/>
      <c r="BF39" s="724"/>
      <c r="BG39" s="724"/>
      <c r="BH39" s="724"/>
      <c r="BI39" s="724"/>
      <c r="BJ39" s="724"/>
      <c r="BK39" s="724"/>
      <c r="BL39" s="724"/>
      <c r="BM39" s="724"/>
      <c r="BN39" s="725"/>
      <c r="BO39" s="726"/>
    </row>
    <row r="40" spans="1:67" ht="13.5" thickBot="1">
      <c r="A40" s="18"/>
      <c r="B40" s="59"/>
      <c r="C40" s="619"/>
      <c r="D40" s="619"/>
      <c r="E40" s="18"/>
      <c r="F40" s="12"/>
      <c r="G40" s="723"/>
      <c r="H40" s="724"/>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724"/>
      <c r="AL40" s="724"/>
      <c r="AM40" s="724"/>
      <c r="AN40" s="724"/>
      <c r="AO40" s="724"/>
      <c r="AP40" s="724"/>
      <c r="AQ40" s="724"/>
      <c r="AR40" s="724"/>
      <c r="AS40" s="724"/>
      <c r="AT40" s="724"/>
      <c r="AU40" s="724"/>
      <c r="AV40" s="724"/>
      <c r="AW40" s="724"/>
      <c r="AX40" s="724"/>
      <c r="AY40" s="724"/>
      <c r="AZ40" s="724"/>
      <c r="BA40" s="724"/>
      <c r="BB40" s="724"/>
      <c r="BC40" s="724"/>
      <c r="BD40" s="724"/>
      <c r="BE40" s="724"/>
      <c r="BF40" s="724"/>
      <c r="BG40" s="724"/>
      <c r="BH40" s="724"/>
      <c r="BI40" s="724"/>
      <c r="BJ40" s="724"/>
      <c r="BK40" s="724"/>
      <c r="BL40" s="724"/>
      <c r="BM40" s="724"/>
      <c r="BN40" s="725"/>
      <c r="BO40" s="726"/>
    </row>
    <row r="41" spans="1:67">
      <c r="A41" s="18"/>
      <c r="B41" s="132" t="s">
        <v>161</v>
      </c>
      <c r="C41" s="134"/>
      <c r="D41" s="135"/>
      <c r="E41" s="18"/>
      <c r="F41" s="12"/>
      <c r="G41" s="723"/>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4"/>
      <c r="AQ41" s="724"/>
      <c r="AR41" s="724"/>
      <c r="AS41" s="724"/>
      <c r="AT41" s="724"/>
      <c r="AU41" s="724"/>
      <c r="AV41" s="724"/>
      <c r="AW41" s="724"/>
      <c r="AX41" s="724"/>
      <c r="AY41" s="724"/>
      <c r="AZ41" s="724"/>
      <c r="BA41" s="724"/>
      <c r="BB41" s="724"/>
      <c r="BC41" s="724"/>
      <c r="BD41" s="724"/>
      <c r="BE41" s="724"/>
      <c r="BF41" s="724"/>
      <c r="BG41" s="724"/>
      <c r="BH41" s="724"/>
      <c r="BI41" s="724"/>
      <c r="BJ41" s="724"/>
      <c r="BK41" s="724"/>
      <c r="BL41" s="724"/>
      <c r="BM41" s="724"/>
      <c r="BN41" s="725"/>
      <c r="BO41" s="726"/>
    </row>
    <row r="42" spans="1:67" ht="12.75">
      <c r="A42" s="18"/>
      <c r="B42" s="97"/>
      <c r="C42" s="3" t="s">
        <v>162</v>
      </c>
      <c r="D42" s="96" t="s">
        <v>267</v>
      </c>
      <c r="E42" s="621"/>
      <c r="F42" s="12"/>
      <c r="G42" s="723"/>
      <c r="H42" s="724"/>
      <c r="I42" s="724"/>
      <c r="J42" s="724"/>
      <c r="K42" s="724"/>
      <c r="L42" s="724"/>
      <c r="M42" s="724"/>
      <c r="N42" s="724"/>
      <c r="O42" s="724"/>
      <c r="P42" s="724"/>
      <c r="Q42" s="724"/>
      <c r="R42" s="724"/>
      <c r="S42" s="724"/>
      <c r="T42" s="724"/>
      <c r="U42" s="724"/>
      <c r="V42" s="724"/>
      <c r="W42" s="724"/>
      <c r="X42" s="724"/>
      <c r="Y42" s="724"/>
      <c r="Z42" s="724"/>
      <c r="AA42" s="724"/>
      <c r="AB42" s="724"/>
      <c r="AC42" s="724"/>
      <c r="AD42" s="724"/>
      <c r="AE42" s="724"/>
      <c r="AF42" s="724"/>
      <c r="AG42" s="724"/>
      <c r="AH42" s="724"/>
      <c r="AI42" s="724"/>
      <c r="AJ42" s="724"/>
      <c r="AK42" s="724"/>
      <c r="AL42" s="724"/>
      <c r="AM42" s="724"/>
      <c r="AN42" s="724"/>
      <c r="AO42" s="724"/>
      <c r="AP42" s="724"/>
      <c r="AQ42" s="724"/>
      <c r="AR42" s="724"/>
      <c r="AS42" s="724"/>
      <c r="AT42" s="724"/>
      <c r="AU42" s="724"/>
      <c r="AV42" s="724"/>
      <c r="AW42" s="724"/>
      <c r="AX42" s="724"/>
      <c r="AY42" s="724"/>
      <c r="AZ42" s="724"/>
      <c r="BA42" s="724"/>
      <c r="BB42" s="724"/>
      <c r="BC42" s="724"/>
      <c r="BD42" s="724"/>
      <c r="BE42" s="724"/>
      <c r="BF42" s="724"/>
      <c r="BG42" s="724"/>
      <c r="BH42" s="724"/>
      <c r="BI42" s="724"/>
      <c r="BJ42" s="724"/>
      <c r="BK42" s="724"/>
      <c r="BL42" s="724"/>
      <c r="BM42" s="724"/>
      <c r="BN42" s="725"/>
      <c r="BO42" s="726"/>
    </row>
    <row r="43" spans="1:67" ht="12.75">
      <c r="A43" s="18"/>
      <c r="B43" s="93" t="s">
        <v>165</v>
      </c>
      <c r="C43" s="651" t="s">
        <v>246</v>
      </c>
      <c r="D43" s="94" t="e">
        <f>IF(C43='999-Calc'!B9,'999-Calc'!D9,IF(C43='999-Calc'!B10,'999-Calc'!D10,IF(C43='999-Calc'!B11,'999-Calc'!D11,IF(C43='999-Calc'!B12,'999-Calc'!D12))))</f>
        <v>#DIV/0!</v>
      </c>
      <c r="E43" s="621"/>
      <c r="F43" s="12"/>
      <c r="G43" s="723"/>
      <c r="H43" s="724"/>
      <c r="I43" s="724"/>
      <c r="J43" s="724"/>
      <c r="K43" s="724"/>
      <c r="L43" s="724"/>
      <c r="M43" s="724"/>
      <c r="N43" s="724"/>
      <c r="O43" s="724"/>
      <c r="P43" s="724"/>
      <c r="Q43" s="724"/>
      <c r="R43" s="724"/>
      <c r="S43" s="724"/>
      <c r="T43" s="724"/>
      <c r="U43" s="724"/>
      <c r="V43" s="724"/>
      <c r="W43" s="724"/>
      <c r="X43" s="724"/>
      <c r="Y43" s="724"/>
      <c r="Z43" s="724"/>
      <c r="AA43" s="724"/>
      <c r="AB43" s="724"/>
      <c r="AC43" s="724"/>
      <c r="AD43" s="724"/>
      <c r="AE43" s="724"/>
      <c r="AF43" s="724"/>
      <c r="AG43" s="724"/>
      <c r="AH43" s="724"/>
      <c r="AI43" s="724"/>
      <c r="AJ43" s="724"/>
      <c r="AK43" s="724"/>
      <c r="AL43" s="724"/>
      <c r="AM43" s="724"/>
      <c r="AN43" s="724"/>
      <c r="AO43" s="724"/>
      <c r="AP43" s="724"/>
      <c r="AQ43" s="724"/>
      <c r="AR43" s="724"/>
      <c r="AS43" s="724"/>
      <c r="AT43" s="724"/>
      <c r="AU43" s="724"/>
      <c r="AV43" s="724"/>
      <c r="AW43" s="724"/>
      <c r="AX43" s="724"/>
      <c r="AY43" s="724"/>
      <c r="AZ43" s="724"/>
      <c r="BA43" s="724"/>
      <c r="BB43" s="724"/>
      <c r="BC43" s="724"/>
      <c r="BD43" s="724"/>
      <c r="BE43" s="724"/>
      <c r="BF43" s="724"/>
      <c r="BG43" s="724"/>
      <c r="BH43" s="724"/>
      <c r="BI43" s="724"/>
      <c r="BJ43" s="724"/>
      <c r="BK43" s="724"/>
      <c r="BL43" s="724"/>
      <c r="BM43" s="724"/>
      <c r="BN43" s="725"/>
      <c r="BO43" s="726"/>
    </row>
    <row r="44" spans="1:67" ht="13.5" thickBot="1">
      <c r="A44" s="18"/>
      <c r="B44" s="77" t="s">
        <v>168</v>
      </c>
      <c r="C44" s="18" t="s">
        <v>169</v>
      </c>
      <c r="D44" s="78"/>
      <c r="E44" s="621"/>
      <c r="F44" s="12"/>
      <c r="G44" s="723"/>
      <c r="H44" s="724"/>
      <c r="I44" s="724"/>
      <c r="J44" s="724"/>
      <c r="K44" s="724"/>
      <c r="L44" s="724"/>
      <c r="M44" s="724"/>
      <c r="N44" s="724"/>
      <c r="O44" s="724"/>
      <c r="P44" s="724"/>
      <c r="Q44" s="724"/>
      <c r="R44" s="724"/>
      <c r="S44" s="724"/>
      <c r="T44" s="724"/>
      <c r="U44" s="724"/>
      <c r="V44" s="724"/>
      <c r="W44" s="724"/>
      <c r="X44" s="724"/>
      <c r="Y44" s="724"/>
      <c r="Z44" s="724"/>
      <c r="AA44" s="724"/>
      <c r="AB44" s="724"/>
      <c r="AC44" s="724"/>
      <c r="AD44" s="724"/>
      <c r="AE44" s="724"/>
      <c r="AF44" s="724"/>
      <c r="AG44" s="724"/>
      <c r="AH44" s="724"/>
      <c r="AI44" s="724"/>
      <c r="AJ44" s="724"/>
      <c r="AK44" s="724"/>
      <c r="AL44" s="724"/>
      <c r="AM44" s="724"/>
      <c r="AN44" s="724"/>
      <c r="AO44" s="724"/>
      <c r="AP44" s="724"/>
      <c r="AQ44" s="724"/>
      <c r="AR44" s="724"/>
      <c r="AS44" s="724"/>
      <c r="AT44" s="724"/>
      <c r="AU44" s="724"/>
      <c r="AV44" s="724"/>
      <c r="AW44" s="724"/>
      <c r="AX44" s="724"/>
      <c r="AY44" s="724"/>
      <c r="AZ44" s="724"/>
      <c r="BA44" s="724"/>
      <c r="BB44" s="724"/>
      <c r="BC44" s="724"/>
      <c r="BD44" s="724"/>
      <c r="BE44" s="724"/>
      <c r="BF44" s="724"/>
      <c r="BG44" s="724"/>
      <c r="BH44" s="724"/>
      <c r="BI44" s="724"/>
      <c r="BJ44" s="724"/>
      <c r="BK44" s="724"/>
      <c r="BL44" s="724"/>
      <c r="BM44" s="724"/>
      <c r="BN44" s="725"/>
      <c r="BO44" s="726"/>
    </row>
    <row r="45" spans="1:67" ht="12.75">
      <c r="A45" s="18"/>
      <c r="B45" s="708" t="s">
        <v>173</v>
      </c>
      <c r="C45" s="320" t="s">
        <v>268</v>
      </c>
      <c r="D45" s="321" t="s">
        <v>171</v>
      </c>
      <c r="E45" s="621"/>
      <c r="F45" s="12"/>
      <c r="G45" s="723"/>
      <c r="H45" s="724"/>
      <c r="I45" s="724"/>
      <c r="J45" s="724"/>
      <c r="K45" s="724"/>
      <c r="L45" s="724"/>
      <c r="M45" s="724"/>
      <c r="N45" s="724"/>
      <c r="O45" s="724"/>
      <c r="P45" s="724"/>
      <c r="Q45" s="724"/>
      <c r="R45" s="724"/>
      <c r="S45" s="724"/>
      <c r="T45" s="724"/>
      <c r="U45" s="724"/>
      <c r="V45" s="724"/>
      <c r="W45" s="724"/>
      <c r="X45" s="724"/>
      <c r="Y45" s="724"/>
      <c r="Z45" s="724"/>
      <c r="AA45" s="724"/>
      <c r="AB45" s="724"/>
      <c r="AC45" s="724"/>
      <c r="AD45" s="724"/>
      <c r="AE45" s="724"/>
      <c r="AF45" s="724"/>
      <c r="AG45" s="724"/>
      <c r="AH45" s="724"/>
      <c r="AI45" s="724"/>
      <c r="AJ45" s="724"/>
      <c r="AK45" s="724"/>
      <c r="AL45" s="724"/>
      <c r="AM45" s="724"/>
      <c r="AN45" s="724"/>
      <c r="AO45" s="724"/>
      <c r="AP45" s="724"/>
      <c r="AQ45" s="724"/>
      <c r="AR45" s="724"/>
      <c r="AS45" s="724"/>
      <c r="AT45" s="724"/>
      <c r="AU45" s="724"/>
      <c r="AV45" s="724"/>
      <c r="AW45" s="724"/>
      <c r="AX45" s="724"/>
      <c r="AY45" s="724"/>
      <c r="AZ45" s="724"/>
      <c r="BA45" s="724"/>
      <c r="BB45" s="724"/>
      <c r="BC45" s="724"/>
      <c r="BD45" s="724"/>
      <c r="BE45" s="724"/>
      <c r="BF45" s="724"/>
      <c r="BG45" s="724"/>
      <c r="BH45" s="724"/>
      <c r="BI45" s="724"/>
      <c r="BJ45" s="724"/>
      <c r="BK45" s="724"/>
      <c r="BL45" s="724"/>
      <c r="BM45" s="724"/>
      <c r="BN45" s="725"/>
      <c r="BO45" s="726"/>
    </row>
    <row r="46" spans="1:67" ht="13.5" thickBot="1">
      <c r="A46" s="18"/>
      <c r="B46" s="709"/>
      <c r="C46" s="652"/>
      <c r="D46" s="319" t="str">
        <f>IF(C6="Railbelt South of Alaska Range", "", IF(D44&gt;IF(C46&gt;2000000,14.5,12.5),D44,IF(C46&gt;2000000,14.5,12.5)))</f>
        <v/>
      </c>
      <c r="E46" s="18"/>
      <c r="F46" s="12"/>
      <c r="G46" s="723"/>
      <c r="H46" s="724"/>
      <c r="I46" s="724"/>
      <c r="J46" s="724"/>
      <c r="K46" s="724"/>
      <c r="L46" s="724"/>
      <c r="M46" s="724"/>
      <c r="N46" s="724"/>
      <c r="O46" s="724"/>
      <c r="P46" s="724"/>
      <c r="Q46" s="724"/>
      <c r="R46" s="724"/>
      <c r="S46" s="724"/>
      <c r="T46" s="724"/>
      <c r="U46" s="724"/>
      <c r="V46" s="724"/>
      <c r="W46" s="724"/>
      <c r="X46" s="724"/>
      <c r="Y46" s="724"/>
      <c r="Z46" s="724"/>
      <c r="AA46" s="724"/>
      <c r="AB46" s="724"/>
      <c r="AC46" s="724"/>
      <c r="AD46" s="724"/>
      <c r="AE46" s="724"/>
      <c r="AF46" s="724"/>
      <c r="AG46" s="724"/>
      <c r="AH46" s="724"/>
      <c r="AI46" s="724"/>
      <c r="AJ46" s="724"/>
      <c r="AK46" s="724"/>
      <c r="AL46" s="724"/>
      <c r="AM46" s="724"/>
      <c r="AN46" s="724"/>
      <c r="AO46" s="724"/>
      <c r="AP46" s="724"/>
      <c r="AQ46" s="724"/>
      <c r="AR46" s="724"/>
      <c r="AS46" s="724"/>
      <c r="AT46" s="724"/>
      <c r="AU46" s="724"/>
      <c r="AV46" s="724"/>
      <c r="AW46" s="724"/>
      <c r="AX46" s="724"/>
      <c r="AY46" s="724"/>
      <c r="AZ46" s="724"/>
      <c r="BA46" s="724"/>
      <c r="BB46" s="724"/>
      <c r="BC46" s="724"/>
      <c r="BD46" s="724"/>
      <c r="BE46" s="724"/>
      <c r="BF46" s="724"/>
      <c r="BG46" s="724"/>
      <c r="BH46" s="724"/>
      <c r="BI46" s="724"/>
      <c r="BJ46" s="724"/>
      <c r="BK46" s="724"/>
      <c r="BL46" s="724"/>
      <c r="BM46" s="724"/>
      <c r="BN46" s="725"/>
      <c r="BO46" s="726"/>
    </row>
    <row r="47" spans="1:67" ht="12.75">
      <c r="A47" s="18"/>
      <c r="B47" s="101"/>
      <c r="C47" s="18"/>
      <c r="D47" s="102"/>
      <c r="E47" s="18"/>
      <c r="F47" s="212"/>
      <c r="G47" s="727"/>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728"/>
      <c r="AI47" s="728"/>
      <c r="AJ47" s="728"/>
      <c r="AK47" s="728"/>
      <c r="AL47" s="728"/>
      <c r="AM47" s="728"/>
      <c r="AN47" s="728"/>
      <c r="AO47" s="728"/>
      <c r="AP47" s="728"/>
      <c r="AQ47" s="728"/>
      <c r="AR47" s="728"/>
      <c r="AS47" s="728"/>
      <c r="AT47" s="728"/>
      <c r="AU47" s="728"/>
      <c r="AV47" s="728"/>
      <c r="AW47" s="728"/>
      <c r="AX47" s="728"/>
      <c r="AY47" s="728"/>
      <c r="AZ47" s="728"/>
      <c r="BA47" s="728"/>
      <c r="BB47" s="728"/>
      <c r="BC47" s="728"/>
      <c r="BD47" s="728"/>
      <c r="BE47" s="728"/>
      <c r="BF47" s="728"/>
      <c r="BG47" s="728"/>
      <c r="BH47" s="728"/>
      <c r="BI47" s="728"/>
      <c r="BJ47" s="728"/>
      <c r="BK47" s="728"/>
      <c r="BL47" s="728"/>
      <c r="BM47" s="728"/>
      <c r="BN47" s="729"/>
      <c r="BO47" s="730"/>
    </row>
    <row r="48" spans="1:67" ht="12.75">
      <c r="A48" s="18"/>
      <c r="B48" s="13"/>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row>
    <row r="49" spans="2:68" ht="13.5" thickBot="1">
      <c r="B49" s="13"/>
      <c r="C49" s="18"/>
      <c r="D49" s="18"/>
      <c r="E49" s="9">
        <v>4</v>
      </c>
      <c r="F49" s="9">
        <v>5</v>
      </c>
      <c r="G49" s="9">
        <v>6</v>
      </c>
      <c r="H49" s="9">
        <v>7</v>
      </c>
      <c r="I49" s="9">
        <v>8</v>
      </c>
      <c r="J49" s="9">
        <v>9</v>
      </c>
      <c r="K49" s="9">
        <v>10</v>
      </c>
      <c r="L49" s="9">
        <v>11</v>
      </c>
      <c r="M49" s="9">
        <v>12</v>
      </c>
      <c r="N49" s="9">
        <v>13</v>
      </c>
      <c r="O49" s="9">
        <v>14</v>
      </c>
      <c r="P49" s="9">
        <v>15</v>
      </c>
      <c r="Q49" s="9">
        <v>16</v>
      </c>
      <c r="R49" s="9">
        <v>17</v>
      </c>
      <c r="S49" s="9">
        <v>18</v>
      </c>
      <c r="T49" s="9">
        <v>19</v>
      </c>
      <c r="U49" s="9">
        <v>20</v>
      </c>
      <c r="V49" s="9">
        <v>21</v>
      </c>
      <c r="W49" s="9">
        <v>22</v>
      </c>
      <c r="X49" s="9">
        <v>23</v>
      </c>
      <c r="Y49" s="9">
        <v>24</v>
      </c>
      <c r="Z49" s="9">
        <v>25</v>
      </c>
      <c r="AA49" s="9">
        <v>26</v>
      </c>
      <c r="AB49" s="9">
        <v>27</v>
      </c>
      <c r="AC49" s="9">
        <v>28</v>
      </c>
      <c r="AD49" s="9">
        <v>29</v>
      </c>
      <c r="AE49" s="9">
        <v>30</v>
      </c>
      <c r="AF49" s="9">
        <v>31</v>
      </c>
      <c r="AG49" s="9">
        <v>32</v>
      </c>
      <c r="AH49" s="9">
        <v>33</v>
      </c>
      <c r="AI49" s="9">
        <v>34</v>
      </c>
      <c r="AJ49" s="9">
        <v>35</v>
      </c>
      <c r="AK49" s="9">
        <v>36</v>
      </c>
      <c r="AL49" s="9">
        <v>37</v>
      </c>
      <c r="AM49" s="9">
        <v>38</v>
      </c>
      <c r="AN49" s="9">
        <v>39</v>
      </c>
      <c r="AO49" s="9">
        <v>40</v>
      </c>
      <c r="AP49" s="9">
        <v>41</v>
      </c>
      <c r="AQ49" s="9">
        <v>42</v>
      </c>
      <c r="AR49" s="9">
        <v>43</v>
      </c>
      <c r="AS49" s="9">
        <v>44</v>
      </c>
      <c r="AT49" s="9">
        <v>45</v>
      </c>
      <c r="AU49" s="9">
        <v>46</v>
      </c>
      <c r="AV49" s="9">
        <v>47</v>
      </c>
      <c r="AW49" s="9">
        <v>48</v>
      </c>
      <c r="AX49" s="9">
        <v>49</v>
      </c>
      <c r="AY49" s="9">
        <v>50</v>
      </c>
      <c r="AZ49" s="9">
        <v>51</v>
      </c>
      <c r="BA49" s="9">
        <v>52</v>
      </c>
      <c r="BB49" s="9">
        <v>53</v>
      </c>
      <c r="BC49" s="9">
        <v>54</v>
      </c>
      <c r="BD49" s="9">
        <v>55</v>
      </c>
      <c r="BE49" s="9">
        <v>56</v>
      </c>
      <c r="BF49" s="9">
        <v>57</v>
      </c>
      <c r="BG49" s="9">
        <v>58</v>
      </c>
      <c r="BH49" s="9">
        <v>59</v>
      </c>
      <c r="BI49" s="9">
        <v>60</v>
      </c>
      <c r="BJ49" s="9">
        <v>61</v>
      </c>
      <c r="BK49" s="9">
        <v>62</v>
      </c>
      <c r="BL49" s="9">
        <v>63</v>
      </c>
      <c r="BM49" s="9">
        <v>64</v>
      </c>
      <c r="BN49" s="9">
        <v>65</v>
      </c>
      <c r="BO49" s="9"/>
      <c r="BP49" s="18"/>
    </row>
    <row r="50" spans="2:68" ht="12.75">
      <c r="B50" s="129" t="s">
        <v>269</v>
      </c>
      <c r="C50" s="130"/>
      <c r="D50" s="138" t="s">
        <v>175</v>
      </c>
      <c r="E50" s="141">
        <v>2023</v>
      </c>
      <c r="F50" s="141">
        <f t="shared" ref="F50:BF50" si="0">E50+1</f>
        <v>2024</v>
      </c>
      <c r="G50" s="141">
        <f t="shared" si="0"/>
        <v>2025</v>
      </c>
      <c r="H50" s="141">
        <f t="shared" si="0"/>
        <v>2026</v>
      </c>
      <c r="I50" s="141">
        <f t="shared" si="0"/>
        <v>2027</v>
      </c>
      <c r="J50" s="141">
        <f t="shared" si="0"/>
        <v>2028</v>
      </c>
      <c r="K50" s="141">
        <f t="shared" si="0"/>
        <v>2029</v>
      </c>
      <c r="L50" s="141">
        <f t="shared" si="0"/>
        <v>2030</v>
      </c>
      <c r="M50" s="141">
        <f t="shared" si="0"/>
        <v>2031</v>
      </c>
      <c r="N50" s="141">
        <f t="shared" si="0"/>
        <v>2032</v>
      </c>
      <c r="O50" s="141">
        <f t="shared" si="0"/>
        <v>2033</v>
      </c>
      <c r="P50" s="141">
        <f t="shared" si="0"/>
        <v>2034</v>
      </c>
      <c r="Q50" s="141">
        <f t="shared" si="0"/>
        <v>2035</v>
      </c>
      <c r="R50" s="141">
        <f t="shared" si="0"/>
        <v>2036</v>
      </c>
      <c r="S50" s="141">
        <f t="shared" si="0"/>
        <v>2037</v>
      </c>
      <c r="T50" s="141">
        <f t="shared" si="0"/>
        <v>2038</v>
      </c>
      <c r="U50" s="141">
        <f t="shared" si="0"/>
        <v>2039</v>
      </c>
      <c r="V50" s="141">
        <f t="shared" si="0"/>
        <v>2040</v>
      </c>
      <c r="W50" s="141">
        <f t="shared" si="0"/>
        <v>2041</v>
      </c>
      <c r="X50" s="141">
        <f t="shared" si="0"/>
        <v>2042</v>
      </c>
      <c r="Y50" s="141">
        <f t="shared" si="0"/>
        <v>2043</v>
      </c>
      <c r="Z50" s="141">
        <f t="shared" si="0"/>
        <v>2044</v>
      </c>
      <c r="AA50" s="141">
        <f t="shared" si="0"/>
        <v>2045</v>
      </c>
      <c r="AB50" s="141">
        <f t="shared" si="0"/>
        <v>2046</v>
      </c>
      <c r="AC50" s="141">
        <f t="shared" si="0"/>
        <v>2047</v>
      </c>
      <c r="AD50" s="141">
        <f t="shared" si="0"/>
        <v>2048</v>
      </c>
      <c r="AE50" s="141">
        <f t="shared" si="0"/>
        <v>2049</v>
      </c>
      <c r="AF50" s="141">
        <f t="shared" si="0"/>
        <v>2050</v>
      </c>
      <c r="AG50" s="141">
        <f t="shared" si="0"/>
        <v>2051</v>
      </c>
      <c r="AH50" s="141">
        <f t="shared" si="0"/>
        <v>2052</v>
      </c>
      <c r="AI50" s="141">
        <f t="shared" si="0"/>
        <v>2053</v>
      </c>
      <c r="AJ50" s="141">
        <f t="shared" si="0"/>
        <v>2054</v>
      </c>
      <c r="AK50" s="141">
        <f t="shared" si="0"/>
        <v>2055</v>
      </c>
      <c r="AL50" s="141">
        <f t="shared" si="0"/>
        <v>2056</v>
      </c>
      <c r="AM50" s="141">
        <f t="shared" si="0"/>
        <v>2057</v>
      </c>
      <c r="AN50" s="141">
        <f t="shared" si="0"/>
        <v>2058</v>
      </c>
      <c r="AO50" s="141">
        <f t="shared" si="0"/>
        <v>2059</v>
      </c>
      <c r="AP50" s="141">
        <f t="shared" si="0"/>
        <v>2060</v>
      </c>
      <c r="AQ50" s="141">
        <f t="shared" si="0"/>
        <v>2061</v>
      </c>
      <c r="AR50" s="141">
        <f t="shared" si="0"/>
        <v>2062</v>
      </c>
      <c r="AS50" s="141">
        <f t="shared" si="0"/>
        <v>2063</v>
      </c>
      <c r="AT50" s="141">
        <f t="shared" si="0"/>
        <v>2064</v>
      </c>
      <c r="AU50" s="141">
        <f t="shared" si="0"/>
        <v>2065</v>
      </c>
      <c r="AV50" s="141">
        <f t="shared" si="0"/>
        <v>2066</v>
      </c>
      <c r="AW50" s="141">
        <f t="shared" si="0"/>
        <v>2067</v>
      </c>
      <c r="AX50" s="141">
        <f t="shared" si="0"/>
        <v>2068</v>
      </c>
      <c r="AY50" s="141">
        <f t="shared" si="0"/>
        <v>2069</v>
      </c>
      <c r="AZ50" s="141">
        <f t="shared" si="0"/>
        <v>2070</v>
      </c>
      <c r="BA50" s="141">
        <f t="shared" si="0"/>
        <v>2071</v>
      </c>
      <c r="BB50" s="141">
        <f t="shared" si="0"/>
        <v>2072</v>
      </c>
      <c r="BC50" s="141">
        <f t="shared" si="0"/>
        <v>2073</v>
      </c>
      <c r="BD50" s="141">
        <f t="shared" si="0"/>
        <v>2074</v>
      </c>
      <c r="BE50" s="141">
        <f t="shared" si="0"/>
        <v>2075</v>
      </c>
      <c r="BF50" s="141">
        <f t="shared" si="0"/>
        <v>2076</v>
      </c>
      <c r="BG50" s="141">
        <f>BF50+1</f>
        <v>2077</v>
      </c>
      <c r="BH50" s="141">
        <f t="shared" ref="BH50:BI50" si="1">BG50+1</f>
        <v>2078</v>
      </c>
      <c r="BI50" s="141">
        <f t="shared" si="1"/>
        <v>2079</v>
      </c>
      <c r="BJ50" s="141">
        <f t="shared" ref="BJ50:BK50" si="2">BI50+1</f>
        <v>2080</v>
      </c>
      <c r="BK50" s="141">
        <f t="shared" si="2"/>
        <v>2081</v>
      </c>
      <c r="BL50" s="141">
        <f t="shared" ref="BL50:BM50" si="3">BK50+1</f>
        <v>2082</v>
      </c>
      <c r="BM50" s="141">
        <f t="shared" si="3"/>
        <v>2083</v>
      </c>
      <c r="BN50" s="141">
        <f t="shared" ref="BN50" si="4">BM50+1</f>
        <v>2084</v>
      </c>
      <c r="BO50" s="142" t="s">
        <v>176</v>
      </c>
      <c r="BP50" s="18"/>
    </row>
    <row r="51" spans="2:68" ht="12.75">
      <c r="B51" s="143" t="s">
        <v>178</v>
      </c>
      <c r="C51" s="344" t="s">
        <v>179</v>
      </c>
      <c r="D51" s="18" t="s">
        <v>142</v>
      </c>
      <c r="E51" s="71">
        <v>0</v>
      </c>
      <c r="F51" s="71">
        <v>0</v>
      </c>
      <c r="G51" s="71"/>
      <c r="H51" s="71"/>
      <c r="I51" s="71"/>
      <c r="J51" s="71">
        <v>0</v>
      </c>
      <c r="K51" s="71">
        <v>0</v>
      </c>
      <c r="L51" s="71">
        <v>0</v>
      </c>
      <c r="M51" s="71">
        <v>0</v>
      </c>
      <c r="N51" s="71">
        <v>0</v>
      </c>
      <c r="O51" s="71">
        <v>0</v>
      </c>
      <c r="P51" s="71">
        <v>0</v>
      </c>
      <c r="Q51" s="71">
        <v>0</v>
      </c>
      <c r="R51" s="71">
        <v>0</v>
      </c>
      <c r="S51" s="71">
        <v>0</v>
      </c>
      <c r="T51" s="71">
        <v>0</v>
      </c>
      <c r="U51" s="71">
        <v>0</v>
      </c>
      <c r="V51" s="71">
        <v>0</v>
      </c>
      <c r="W51" s="71">
        <v>0</v>
      </c>
      <c r="X51" s="71">
        <v>0</v>
      </c>
      <c r="Y51" s="71">
        <v>0</v>
      </c>
      <c r="Z51" s="71">
        <v>0</v>
      </c>
      <c r="AA51" s="71">
        <v>0</v>
      </c>
      <c r="AB51" s="71">
        <v>0</v>
      </c>
      <c r="AC51" s="71">
        <v>0</v>
      </c>
      <c r="AD51" s="71">
        <v>0</v>
      </c>
      <c r="AE51" s="71">
        <v>0</v>
      </c>
      <c r="AF51" s="71">
        <v>0</v>
      </c>
      <c r="AG51" s="71">
        <v>0</v>
      </c>
      <c r="AH51" s="71">
        <v>0</v>
      </c>
      <c r="AI51" s="71">
        <v>0</v>
      </c>
      <c r="AJ51" s="71">
        <v>0</v>
      </c>
      <c r="AK51" s="71">
        <v>0</v>
      </c>
      <c r="AL51" s="71">
        <v>0</v>
      </c>
      <c r="AM51" s="71">
        <v>0</v>
      </c>
      <c r="AN51" s="71">
        <v>0</v>
      </c>
      <c r="AO51" s="71">
        <v>0</v>
      </c>
      <c r="AP51" s="71">
        <v>0</v>
      </c>
      <c r="AQ51" s="71">
        <v>0</v>
      </c>
      <c r="AR51" s="71">
        <v>0</v>
      </c>
      <c r="AS51" s="71">
        <v>0</v>
      </c>
      <c r="AT51" s="71">
        <v>0</v>
      </c>
      <c r="AU51" s="71">
        <v>0</v>
      </c>
      <c r="AV51" s="71">
        <v>0</v>
      </c>
      <c r="AW51" s="71">
        <v>0</v>
      </c>
      <c r="AX51" s="71">
        <v>0</v>
      </c>
      <c r="AY51" s="71">
        <v>0</v>
      </c>
      <c r="AZ51" s="71">
        <v>0</v>
      </c>
      <c r="BA51" s="71">
        <v>0</v>
      </c>
      <c r="BB51" s="71">
        <v>0</v>
      </c>
      <c r="BC51" s="71">
        <v>0</v>
      </c>
      <c r="BD51" s="71">
        <v>0</v>
      </c>
      <c r="BE51" s="71">
        <v>0</v>
      </c>
      <c r="BF51" s="71">
        <v>0</v>
      </c>
      <c r="BG51" s="71">
        <v>0</v>
      </c>
      <c r="BH51" s="71">
        <v>0</v>
      </c>
      <c r="BI51" s="71">
        <v>0</v>
      </c>
      <c r="BJ51" s="71">
        <v>0</v>
      </c>
      <c r="BK51" s="71">
        <v>0</v>
      </c>
      <c r="BL51" s="71">
        <v>0</v>
      </c>
      <c r="BM51" s="71">
        <v>0</v>
      </c>
      <c r="BN51" s="71">
        <v>0</v>
      </c>
      <c r="BO51" s="144">
        <f>NPV(Home!$D$24,F51:BN51)+E51</f>
        <v>0</v>
      </c>
      <c r="BP51" s="18"/>
    </row>
    <row r="52" spans="2:68" ht="12.75">
      <c r="B52" s="143"/>
      <c r="C52" s="344"/>
      <c r="D52" s="18"/>
      <c r="E52" s="624"/>
      <c r="F52" s="624"/>
      <c r="G52" s="624"/>
      <c r="H52" s="624"/>
      <c r="I52" s="624"/>
      <c r="J52" s="624"/>
      <c r="K52" s="624"/>
      <c r="L52" s="624"/>
      <c r="M52" s="624"/>
      <c r="N52" s="624"/>
      <c r="O52" s="624"/>
      <c r="P52" s="624"/>
      <c r="Q52" s="624"/>
      <c r="R52" s="624"/>
      <c r="S52" s="624"/>
      <c r="T52" s="624"/>
      <c r="U52" s="624"/>
      <c r="V52" s="624"/>
      <c r="W52" s="624"/>
      <c r="X52" s="624"/>
      <c r="Y52" s="624"/>
      <c r="Z52" s="624"/>
      <c r="AA52" s="624"/>
      <c r="AB52" s="624"/>
      <c r="AC52" s="624"/>
      <c r="AD52" s="624"/>
      <c r="AE52" s="624"/>
      <c r="AF52" s="624"/>
      <c r="AG52" s="624"/>
      <c r="AH52" s="624"/>
      <c r="AI52" s="624"/>
      <c r="AJ52" s="624"/>
      <c r="AK52" s="624"/>
      <c r="AL52" s="624"/>
      <c r="AM52" s="624"/>
      <c r="AN52" s="624"/>
      <c r="AO52" s="624"/>
      <c r="AP52" s="624"/>
      <c r="AQ52" s="624"/>
      <c r="AR52" s="624"/>
      <c r="AS52" s="624"/>
      <c r="AT52" s="624"/>
      <c r="AU52" s="624"/>
      <c r="AV52" s="624"/>
      <c r="AW52" s="624"/>
      <c r="AX52" s="624"/>
      <c r="AY52" s="624"/>
      <c r="AZ52" s="624"/>
      <c r="BA52" s="624"/>
      <c r="BB52" s="624"/>
      <c r="BC52" s="624"/>
      <c r="BD52" s="624"/>
      <c r="BE52" s="624"/>
      <c r="BF52" s="624"/>
      <c r="BG52" s="624"/>
      <c r="BH52" s="624"/>
      <c r="BI52" s="624"/>
      <c r="BJ52" s="624"/>
      <c r="BK52" s="624"/>
      <c r="BL52" s="624"/>
      <c r="BM52" s="624"/>
      <c r="BN52" s="624"/>
      <c r="BO52" s="144"/>
      <c r="BP52" s="18"/>
    </row>
    <row r="53" spans="2:68" ht="12.75">
      <c r="B53" s="145"/>
      <c r="C53" s="18" t="s">
        <v>181</v>
      </c>
      <c r="D53" s="18" t="s">
        <v>142</v>
      </c>
      <c r="E53" s="76">
        <f t="shared" ref="E53:AJ53" si="5">E76-E70</f>
        <v>0</v>
      </c>
      <c r="F53" s="76">
        <f t="shared" si="5"/>
        <v>0</v>
      </c>
      <c r="G53" s="76">
        <f t="shared" si="5"/>
        <v>0</v>
      </c>
      <c r="H53" s="76">
        <f t="shared" si="5"/>
        <v>0</v>
      </c>
      <c r="I53" s="76">
        <f t="shared" si="5"/>
        <v>0</v>
      </c>
      <c r="J53" s="76">
        <f t="shared" si="5"/>
        <v>0</v>
      </c>
      <c r="K53" s="76">
        <f t="shared" si="5"/>
        <v>0</v>
      </c>
      <c r="L53" s="76">
        <f t="shared" si="5"/>
        <v>0</v>
      </c>
      <c r="M53" s="76">
        <f t="shared" si="5"/>
        <v>0</v>
      </c>
      <c r="N53" s="76">
        <f t="shared" si="5"/>
        <v>0</v>
      </c>
      <c r="O53" s="76">
        <f t="shared" si="5"/>
        <v>0</v>
      </c>
      <c r="P53" s="76">
        <f t="shared" si="5"/>
        <v>0</v>
      </c>
      <c r="Q53" s="76">
        <f t="shared" si="5"/>
        <v>0</v>
      </c>
      <c r="R53" s="76">
        <f t="shared" si="5"/>
        <v>0</v>
      </c>
      <c r="S53" s="76">
        <f t="shared" si="5"/>
        <v>0</v>
      </c>
      <c r="T53" s="76">
        <f t="shared" si="5"/>
        <v>0</v>
      </c>
      <c r="U53" s="76">
        <f t="shared" si="5"/>
        <v>0</v>
      </c>
      <c r="V53" s="76">
        <f t="shared" si="5"/>
        <v>0</v>
      </c>
      <c r="W53" s="76">
        <f t="shared" si="5"/>
        <v>0</v>
      </c>
      <c r="X53" s="76">
        <f t="shared" si="5"/>
        <v>0</v>
      </c>
      <c r="Y53" s="76">
        <f t="shared" si="5"/>
        <v>0</v>
      </c>
      <c r="Z53" s="76">
        <f t="shared" si="5"/>
        <v>0</v>
      </c>
      <c r="AA53" s="76">
        <f t="shared" si="5"/>
        <v>0</v>
      </c>
      <c r="AB53" s="76">
        <f t="shared" si="5"/>
        <v>0</v>
      </c>
      <c r="AC53" s="76">
        <f t="shared" si="5"/>
        <v>0</v>
      </c>
      <c r="AD53" s="76">
        <f t="shared" si="5"/>
        <v>0</v>
      </c>
      <c r="AE53" s="76">
        <f t="shared" si="5"/>
        <v>0</v>
      </c>
      <c r="AF53" s="76">
        <f t="shared" si="5"/>
        <v>0</v>
      </c>
      <c r="AG53" s="76">
        <f t="shared" si="5"/>
        <v>0</v>
      </c>
      <c r="AH53" s="76">
        <f t="shared" si="5"/>
        <v>0</v>
      </c>
      <c r="AI53" s="76">
        <f t="shared" si="5"/>
        <v>0</v>
      </c>
      <c r="AJ53" s="76">
        <f t="shared" si="5"/>
        <v>0</v>
      </c>
      <c r="AK53" s="76">
        <f t="shared" ref="AK53:BN53" si="6">AK76-AK70</f>
        <v>0</v>
      </c>
      <c r="AL53" s="76">
        <f t="shared" si="6"/>
        <v>0</v>
      </c>
      <c r="AM53" s="76">
        <f t="shared" si="6"/>
        <v>0</v>
      </c>
      <c r="AN53" s="76">
        <f t="shared" si="6"/>
        <v>0</v>
      </c>
      <c r="AO53" s="76">
        <f t="shared" si="6"/>
        <v>0</v>
      </c>
      <c r="AP53" s="76">
        <f t="shared" si="6"/>
        <v>0</v>
      </c>
      <c r="AQ53" s="76">
        <f t="shared" si="6"/>
        <v>0</v>
      </c>
      <c r="AR53" s="76">
        <f t="shared" si="6"/>
        <v>0</v>
      </c>
      <c r="AS53" s="76">
        <f t="shared" si="6"/>
        <v>0</v>
      </c>
      <c r="AT53" s="76">
        <f t="shared" si="6"/>
        <v>0</v>
      </c>
      <c r="AU53" s="76">
        <f t="shared" si="6"/>
        <v>0</v>
      </c>
      <c r="AV53" s="76">
        <f t="shared" si="6"/>
        <v>0</v>
      </c>
      <c r="AW53" s="76">
        <f t="shared" si="6"/>
        <v>0</v>
      </c>
      <c r="AX53" s="76">
        <f t="shared" si="6"/>
        <v>0</v>
      </c>
      <c r="AY53" s="76">
        <f t="shared" si="6"/>
        <v>0</v>
      </c>
      <c r="AZ53" s="76">
        <f t="shared" si="6"/>
        <v>0</v>
      </c>
      <c r="BA53" s="76">
        <f t="shared" si="6"/>
        <v>0</v>
      </c>
      <c r="BB53" s="76">
        <f t="shared" si="6"/>
        <v>0</v>
      </c>
      <c r="BC53" s="76">
        <f t="shared" si="6"/>
        <v>0</v>
      </c>
      <c r="BD53" s="76">
        <f t="shared" si="6"/>
        <v>0</v>
      </c>
      <c r="BE53" s="76">
        <f t="shared" si="6"/>
        <v>0</v>
      </c>
      <c r="BF53" s="76">
        <f t="shared" si="6"/>
        <v>0</v>
      </c>
      <c r="BG53" s="76">
        <f t="shared" si="6"/>
        <v>0</v>
      </c>
      <c r="BH53" s="76">
        <f t="shared" si="6"/>
        <v>0</v>
      </c>
      <c r="BI53" s="76">
        <f t="shared" si="6"/>
        <v>0</v>
      </c>
      <c r="BJ53" s="76">
        <f t="shared" si="6"/>
        <v>0</v>
      </c>
      <c r="BK53" s="76">
        <f t="shared" si="6"/>
        <v>0</v>
      </c>
      <c r="BL53" s="76">
        <f t="shared" si="6"/>
        <v>0</v>
      </c>
      <c r="BM53" s="76">
        <f t="shared" si="6"/>
        <v>0</v>
      </c>
      <c r="BN53" s="76">
        <f t="shared" si="6"/>
        <v>0</v>
      </c>
      <c r="BO53" s="144">
        <f>NPV(Home!$D$24,F53:BN53)+E53</f>
        <v>0</v>
      </c>
      <c r="BP53" s="18"/>
    </row>
    <row r="54" spans="2:68" ht="12.75">
      <c r="B54" s="145"/>
      <c r="C54" s="18" t="s">
        <v>183</v>
      </c>
      <c r="D54" s="18" t="s">
        <v>142</v>
      </c>
      <c r="E54" s="76">
        <f t="shared" ref="E54:BG54" si="7">E97-E89</f>
        <v>0</v>
      </c>
      <c r="F54" s="76">
        <f>F97-F89</f>
        <v>0</v>
      </c>
      <c r="G54" s="76">
        <f>G97-G89</f>
        <v>0</v>
      </c>
      <c r="H54" s="76">
        <f t="shared" si="7"/>
        <v>0</v>
      </c>
      <c r="I54" s="76">
        <f t="shared" si="7"/>
        <v>0</v>
      </c>
      <c r="J54" s="76">
        <f t="shared" si="7"/>
        <v>0</v>
      </c>
      <c r="K54" s="76">
        <f t="shared" si="7"/>
        <v>0</v>
      </c>
      <c r="L54" s="76">
        <f t="shared" si="7"/>
        <v>0</v>
      </c>
      <c r="M54" s="76">
        <f t="shared" si="7"/>
        <v>0</v>
      </c>
      <c r="N54" s="76">
        <f t="shared" si="7"/>
        <v>0</v>
      </c>
      <c r="O54" s="76">
        <f t="shared" si="7"/>
        <v>0</v>
      </c>
      <c r="P54" s="76">
        <f t="shared" si="7"/>
        <v>0</v>
      </c>
      <c r="Q54" s="76">
        <f t="shared" si="7"/>
        <v>0</v>
      </c>
      <c r="R54" s="76">
        <f t="shared" si="7"/>
        <v>0</v>
      </c>
      <c r="S54" s="76">
        <f t="shared" si="7"/>
        <v>0</v>
      </c>
      <c r="T54" s="76">
        <f t="shared" si="7"/>
        <v>0</v>
      </c>
      <c r="U54" s="76">
        <f t="shared" si="7"/>
        <v>0</v>
      </c>
      <c r="V54" s="76">
        <f t="shared" si="7"/>
        <v>0</v>
      </c>
      <c r="W54" s="76">
        <f t="shared" si="7"/>
        <v>0</v>
      </c>
      <c r="X54" s="76">
        <f t="shared" si="7"/>
        <v>0</v>
      </c>
      <c r="Y54" s="76">
        <f t="shared" si="7"/>
        <v>0</v>
      </c>
      <c r="Z54" s="76">
        <f t="shared" si="7"/>
        <v>0</v>
      </c>
      <c r="AA54" s="76">
        <f t="shared" si="7"/>
        <v>0</v>
      </c>
      <c r="AB54" s="76">
        <f t="shared" si="7"/>
        <v>0</v>
      </c>
      <c r="AC54" s="76">
        <f t="shared" si="7"/>
        <v>0</v>
      </c>
      <c r="AD54" s="76">
        <f t="shared" si="7"/>
        <v>0</v>
      </c>
      <c r="AE54" s="76">
        <f t="shared" si="7"/>
        <v>0</v>
      </c>
      <c r="AF54" s="76">
        <f t="shared" si="7"/>
        <v>0</v>
      </c>
      <c r="AG54" s="76">
        <f t="shared" si="7"/>
        <v>0</v>
      </c>
      <c r="AH54" s="76">
        <f t="shared" si="7"/>
        <v>0</v>
      </c>
      <c r="AI54" s="76">
        <f t="shared" si="7"/>
        <v>0</v>
      </c>
      <c r="AJ54" s="76">
        <f t="shared" si="7"/>
        <v>0</v>
      </c>
      <c r="AK54" s="76">
        <f t="shared" si="7"/>
        <v>0</v>
      </c>
      <c r="AL54" s="76">
        <f t="shared" si="7"/>
        <v>0</v>
      </c>
      <c r="AM54" s="76">
        <f t="shared" si="7"/>
        <v>0</v>
      </c>
      <c r="AN54" s="76">
        <f t="shared" si="7"/>
        <v>0</v>
      </c>
      <c r="AO54" s="76">
        <f t="shared" si="7"/>
        <v>0</v>
      </c>
      <c r="AP54" s="76">
        <f t="shared" si="7"/>
        <v>0</v>
      </c>
      <c r="AQ54" s="76">
        <f t="shared" si="7"/>
        <v>0</v>
      </c>
      <c r="AR54" s="76">
        <f t="shared" si="7"/>
        <v>0</v>
      </c>
      <c r="AS54" s="76">
        <f t="shared" si="7"/>
        <v>0</v>
      </c>
      <c r="AT54" s="76">
        <f t="shared" si="7"/>
        <v>0</v>
      </c>
      <c r="AU54" s="76">
        <f t="shared" si="7"/>
        <v>0</v>
      </c>
      <c r="AV54" s="76">
        <f t="shared" si="7"/>
        <v>0</v>
      </c>
      <c r="AW54" s="76">
        <f t="shared" si="7"/>
        <v>0</v>
      </c>
      <c r="AX54" s="76">
        <f t="shared" si="7"/>
        <v>0</v>
      </c>
      <c r="AY54" s="76">
        <f t="shared" si="7"/>
        <v>0</v>
      </c>
      <c r="AZ54" s="76">
        <f t="shared" si="7"/>
        <v>0</v>
      </c>
      <c r="BA54" s="76">
        <f t="shared" si="7"/>
        <v>0</v>
      </c>
      <c r="BB54" s="76">
        <f t="shared" si="7"/>
        <v>0</v>
      </c>
      <c r="BC54" s="76">
        <f t="shared" si="7"/>
        <v>0</v>
      </c>
      <c r="BD54" s="76">
        <f t="shared" si="7"/>
        <v>0</v>
      </c>
      <c r="BE54" s="76">
        <f t="shared" si="7"/>
        <v>0</v>
      </c>
      <c r="BF54" s="76">
        <f t="shared" si="7"/>
        <v>0</v>
      </c>
      <c r="BG54" s="76">
        <f t="shared" si="7"/>
        <v>0</v>
      </c>
      <c r="BH54" s="76">
        <f t="shared" ref="BH54:BN54" si="8">BH97-BH89</f>
        <v>0</v>
      </c>
      <c r="BI54" s="76">
        <f t="shared" si="8"/>
        <v>0</v>
      </c>
      <c r="BJ54" s="76">
        <f t="shared" si="8"/>
        <v>0</v>
      </c>
      <c r="BK54" s="76">
        <f t="shared" si="8"/>
        <v>0</v>
      </c>
      <c r="BL54" s="76">
        <f t="shared" si="8"/>
        <v>0</v>
      </c>
      <c r="BM54" s="76">
        <f t="shared" si="8"/>
        <v>0</v>
      </c>
      <c r="BN54" s="76">
        <f t="shared" si="8"/>
        <v>0</v>
      </c>
      <c r="BO54" s="144">
        <f>NPV(Home!$D$24,F54:BN54)+E54</f>
        <v>0</v>
      </c>
      <c r="BP54" s="18"/>
    </row>
    <row r="55" spans="2:68" ht="12.75">
      <c r="B55" s="143" t="s">
        <v>178</v>
      </c>
      <c r="C55" s="18" t="s">
        <v>185</v>
      </c>
      <c r="D55" s="18" t="s">
        <v>142</v>
      </c>
      <c r="E55" s="72">
        <v>0</v>
      </c>
      <c r="F55" s="72">
        <v>0</v>
      </c>
      <c r="G55" s="72">
        <v>0</v>
      </c>
      <c r="H55" s="72">
        <v>0</v>
      </c>
      <c r="I55" s="72">
        <v>0</v>
      </c>
      <c r="J55" s="72">
        <v>0</v>
      </c>
      <c r="K55" s="72">
        <v>0</v>
      </c>
      <c r="L55" s="72">
        <v>0</v>
      </c>
      <c r="M55" s="72">
        <v>0</v>
      </c>
      <c r="N55" s="72">
        <v>0</v>
      </c>
      <c r="O55" s="72">
        <v>0</v>
      </c>
      <c r="P55" s="72">
        <v>0</v>
      </c>
      <c r="Q55" s="72">
        <v>0</v>
      </c>
      <c r="R55" s="72">
        <v>0</v>
      </c>
      <c r="S55" s="72">
        <v>0</v>
      </c>
      <c r="T55" s="72">
        <v>0</v>
      </c>
      <c r="U55" s="72">
        <v>0</v>
      </c>
      <c r="V55" s="72">
        <v>0</v>
      </c>
      <c r="W55" s="72">
        <v>0</v>
      </c>
      <c r="X55" s="72">
        <v>0</v>
      </c>
      <c r="Y55" s="72">
        <v>0</v>
      </c>
      <c r="Z55" s="72">
        <v>0</v>
      </c>
      <c r="AA55" s="72">
        <v>0</v>
      </c>
      <c r="AB55" s="72">
        <v>0</v>
      </c>
      <c r="AC55" s="72">
        <v>0</v>
      </c>
      <c r="AD55" s="72">
        <v>0</v>
      </c>
      <c r="AE55" s="72">
        <v>0</v>
      </c>
      <c r="AF55" s="72">
        <v>0</v>
      </c>
      <c r="AG55" s="72">
        <v>0</v>
      </c>
      <c r="AH55" s="72">
        <v>0</v>
      </c>
      <c r="AI55" s="72">
        <v>0</v>
      </c>
      <c r="AJ55" s="72">
        <v>0</v>
      </c>
      <c r="AK55" s="72">
        <v>0</v>
      </c>
      <c r="AL55" s="72">
        <v>0</v>
      </c>
      <c r="AM55" s="72">
        <v>0</v>
      </c>
      <c r="AN55" s="72">
        <v>0</v>
      </c>
      <c r="AO55" s="72">
        <v>0</v>
      </c>
      <c r="AP55" s="72">
        <v>0</v>
      </c>
      <c r="AQ55" s="72">
        <v>0</v>
      </c>
      <c r="AR55" s="72">
        <v>0</v>
      </c>
      <c r="AS55" s="72">
        <v>0</v>
      </c>
      <c r="AT55" s="72">
        <v>0</v>
      </c>
      <c r="AU55" s="72">
        <v>0</v>
      </c>
      <c r="AV55" s="72">
        <v>0</v>
      </c>
      <c r="AW55" s="72">
        <v>0</v>
      </c>
      <c r="AX55" s="72">
        <v>0</v>
      </c>
      <c r="AY55" s="72">
        <v>0</v>
      </c>
      <c r="AZ55" s="72">
        <v>0</v>
      </c>
      <c r="BA55" s="72">
        <v>0</v>
      </c>
      <c r="BB55" s="72">
        <v>0</v>
      </c>
      <c r="BC55" s="72">
        <v>0</v>
      </c>
      <c r="BD55" s="72">
        <v>0</v>
      </c>
      <c r="BE55" s="72">
        <v>0</v>
      </c>
      <c r="BF55" s="72">
        <v>0</v>
      </c>
      <c r="BG55" s="72">
        <v>0</v>
      </c>
      <c r="BH55" s="72">
        <v>0</v>
      </c>
      <c r="BI55" s="72">
        <v>0</v>
      </c>
      <c r="BJ55" s="72">
        <v>0</v>
      </c>
      <c r="BK55" s="72">
        <v>0</v>
      </c>
      <c r="BL55" s="72">
        <v>0</v>
      </c>
      <c r="BM55" s="72">
        <v>0</v>
      </c>
      <c r="BN55" s="72">
        <v>0</v>
      </c>
      <c r="BO55" s="144">
        <f>NPV(Home!$D$24,F55:BN55)+E55</f>
        <v>0</v>
      </c>
      <c r="BP55" s="18"/>
    </row>
    <row r="56" spans="2:68" ht="12.75">
      <c r="B56" s="209"/>
      <c r="C56" s="3" t="s">
        <v>186</v>
      </c>
      <c r="D56" s="3" t="s">
        <v>142</v>
      </c>
      <c r="E56" s="76">
        <f>E53+E54+E55</f>
        <v>0</v>
      </c>
      <c r="F56" s="76">
        <f t="shared" ref="F56:BN56" si="9">F53+F54+F55</f>
        <v>0</v>
      </c>
      <c r="G56" s="76">
        <f t="shared" si="9"/>
        <v>0</v>
      </c>
      <c r="H56" s="76">
        <f t="shared" si="9"/>
        <v>0</v>
      </c>
      <c r="I56" s="76">
        <f t="shared" si="9"/>
        <v>0</v>
      </c>
      <c r="J56" s="76">
        <f t="shared" si="9"/>
        <v>0</v>
      </c>
      <c r="K56" s="76">
        <f t="shared" si="9"/>
        <v>0</v>
      </c>
      <c r="L56" s="76">
        <f t="shared" si="9"/>
        <v>0</v>
      </c>
      <c r="M56" s="76">
        <f t="shared" si="9"/>
        <v>0</v>
      </c>
      <c r="N56" s="76">
        <f t="shared" si="9"/>
        <v>0</v>
      </c>
      <c r="O56" s="76">
        <f t="shared" si="9"/>
        <v>0</v>
      </c>
      <c r="P56" s="76">
        <f t="shared" si="9"/>
        <v>0</v>
      </c>
      <c r="Q56" s="76">
        <f t="shared" si="9"/>
        <v>0</v>
      </c>
      <c r="R56" s="76">
        <f t="shared" si="9"/>
        <v>0</v>
      </c>
      <c r="S56" s="76">
        <f t="shared" si="9"/>
        <v>0</v>
      </c>
      <c r="T56" s="76">
        <f t="shared" si="9"/>
        <v>0</v>
      </c>
      <c r="U56" s="76">
        <f t="shared" si="9"/>
        <v>0</v>
      </c>
      <c r="V56" s="76">
        <f t="shared" si="9"/>
        <v>0</v>
      </c>
      <c r="W56" s="76">
        <f t="shared" si="9"/>
        <v>0</v>
      </c>
      <c r="X56" s="76">
        <f t="shared" si="9"/>
        <v>0</v>
      </c>
      <c r="Y56" s="76">
        <f t="shared" si="9"/>
        <v>0</v>
      </c>
      <c r="Z56" s="76">
        <f t="shared" si="9"/>
        <v>0</v>
      </c>
      <c r="AA56" s="76">
        <f t="shared" si="9"/>
        <v>0</v>
      </c>
      <c r="AB56" s="76">
        <f t="shared" si="9"/>
        <v>0</v>
      </c>
      <c r="AC56" s="76">
        <f t="shared" si="9"/>
        <v>0</v>
      </c>
      <c r="AD56" s="76">
        <f t="shared" si="9"/>
        <v>0</v>
      </c>
      <c r="AE56" s="76">
        <f t="shared" si="9"/>
        <v>0</v>
      </c>
      <c r="AF56" s="76">
        <f t="shared" si="9"/>
        <v>0</v>
      </c>
      <c r="AG56" s="76">
        <f t="shared" si="9"/>
        <v>0</v>
      </c>
      <c r="AH56" s="76">
        <f t="shared" si="9"/>
        <v>0</v>
      </c>
      <c r="AI56" s="76">
        <f t="shared" si="9"/>
        <v>0</v>
      </c>
      <c r="AJ56" s="76">
        <f t="shared" si="9"/>
        <v>0</v>
      </c>
      <c r="AK56" s="76">
        <f t="shared" si="9"/>
        <v>0</v>
      </c>
      <c r="AL56" s="76">
        <f t="shared" si="9"/>
        <v>0</v>
      </c>
      <c r="AM56" s="76">
        <f t="shared" si="9"/>
        <v>0</v>
      </c>
      <c r="AN56" s="76">
        <f t="shared" si="9"/>
        <v>0</v>
      </c>
      <c r="AO56" s="76">
        <f t="shared" si="9"/>
        <v>0</v>
      </c>
      <c r="AP56" s="76">
        <f t="shared" si="9"/>
        <v>0</v>
      </c>
      <c r="AQ56" s="76">
        <f t="shared" si="9"/>
        <v>0</v>
      </c>
      <c r="AR56" s="76">
        <f t="shared" si="9"/>
        <v>0</v>
      </c>
      <c r="AS56" s="76">
        <f t="shared" si="9"/>
        <v>0</v>
      </c>
      <c r="AT56" s="76">
        <f t="shared" si="9"/>
        <v>0</v>
      </c>
      <c r="AU56" s="76">
        <f t="shared" si="9"/>
        <v>0</v>
      </c>
      <c r="AV56" s="76">
        <f t="shared" si="9"/>
        <v>0</v>
      </c>
      <c r="AW56" s="76">
        <f t="shared" si="9"/>
        <v>0</v>
      </c>
      <c r="AX56" s="76">
        <f t="shared" si="9"/>
        <v>0</v>
      </c>
      <c r="AY56" s="76">
        <f t="shared" si="9"/>
        <v>0</v>
      </c>
      <c r="AZ56" s="76">
        <f t="shared" si="9"/>
        <v>0</v>
      </c>
      <c r="BA56" s="76">
        <f t="shared" si="9"/>
        <v>0</v>
      </c>
      <c r="BB56" s="76">
        <f t="shared" si="9"/>
        <v>0</v>
      </c>
      <c r="BC56" s="76">
        <f t="shared" si="9"/>
        <v>0</v>
      </c>
      <c r="BD56" s="76">
        <f t="shared" si="9"/>
        <v>0</v>
      </c>
      <c r="BE56" s="76">
        <f t="shared" si="9"/>
        <v>0</v>
      </c>
      <c r="BF56" s="76">
        <f t="shared" si="9"/>
        <v>0</v>
      </c>
      <c r="BG56" s="76">
        <f t="shared" si="9"/>
        <v>0</v>
      </c>
      <c r="BH56" s="76">
        <f t="shared" si="9"/>
        <v>0</v>
      </c>
      <c r="BI56" s="76">
        <f t="shared" si="9"/>
        <v>0</v>
      </c>
      <c r="BJ56" s="76">
        <f t="shared" si="9"/>
        <v>0</v>
      </c>
      <c r="BK56" s="76">
        <f t="shared" si="9"/>
        <v>0</v>
      </c>
      <c r="BL56" s="76">
        <f t="shared" si="9"/>
        <v>0</v>
      </c>
      <c r="BM56" s="76">
        <f t="shared" si="9"/>
        <v>0</v>
      </c>
      <c r="BN56" s="76">
        <f t="shared" si="9"/>
        <v>0</v>
      </c>
      <c r="BO56" s="144">
        <f>NPV(Home!$D$24,F56:BN56)+E56</f>
        <v>0</v>
      </c>
      <c r="BP56" s="76"/>
    </row>
    <row r="57" spans="2:68" ht="12.75">
      <c r="B57" s="145"/>
      <c r="C57" s="18"/>
      <c r="D57" s="18"/>
      <c r="E57" s="625"/>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4"/>
      <c r="BP57" s="18"/>
    </row>
    <row r="58" spans="2:68" ht="13.5" thickBot="1">
      <c r="B58" s="146"/>
      <c r="C58" s="147" t="s">
        <v>188</v>
      </c>
      <c r="D58" s="147" t="s">
        <v>142</v>
      </c>
      <c r="E58" s="159">
        <f t="shared" ref="E58:AJ58" si="10">E56-E51</f>
        <v>0</v>
      </c>
      <c r="F58" s="159">
        <f t="shared" si="10"/>
        <v>0</v>
      </c>
      <c r="G58" s="159">
        <f t="shared" si="10"/>
        <v>0</v>
      </c>
      <c r="H58" s="159">
        <f t="shared" si="10"/>
        <v>0</v>
      </c>
      <c r="I58" s="159">
        <f t="shared" si="10"/>
        <v>0</v>
      </c>
      <c r="J58" s="159">
        <f t="shared" si="10"/>
        <v>0</v>
      </c>
      <c r="K58" s="159">
        <f t="shared" si="10"/>
        <v>0</v>
      </c>
      <c r="L58" s="159">
        <f t="shared" si="10"/>
        <v>0</v>
      </c>
      <c r="M58" s="159">
        <f t="shared" si="10"/>
        <v>0</v>
      </c>
      <c r="N58" s="159">
        <f t="shared" si="10"/>
        <v>0</v>
      </c>
      <c r="O58" s="159">
        <f t="shared" si="10"/>
        <v>0</v>
      </c>
      <c r="P58" s="159">
        <f t="shared" si="10"/>
        <v>0</v>
      </c>
      <c r="Q58" s="159">
        <f t="shared" si="10"/>
        <v>0</v>
      </c>
      <c r="R58" s="159">
        <f t="shared" si="10"/>
        <v>0</v>
      </c>
      <c r="S58" s="159">
        <f t="shared" si="10"/>
        <v>0</v>
      </c>
      <c r="T58" s="159">
        <f t="shared" si="10"/>
        <v>0</v>
      </c>
      <c r="U58" s="159">
        <f t="shared" si="10"/>
        <v>0</v>
      </c>
      <c r="V58" s="159">
        <f t="shared" si="10"/>
        <v>0</v>
      </c>
      <c r="W58" s="159">
        <f t="shared" si="10"/>
        <v>0</v>
      </c>
      <c r="X58" s="159">
        <f t="shared" si="10"/>
        <v>0</v>
      </c>
      <c r="Y58" s="159">
        <f t="shared" si="10"/>
        <v>0</v>
      </c>
      <c r="Z58" s="159">
        <f t="shared" si="10"/>
        <v>0</v>
      </c>
      <c r="AA58" s="159">
        <f t="shared" si="10"/>
        <v>0</v>
      </c>
      <c r="AB58" s="159">
        <f t="shared" si="10"/>
        <v>0</v>
      </c>
      <c r="AC58" s="159">
        <f t="shared" si="10"/>
        <v>0</v>
      </c>
      <c r="AD58" s="159">
        <f t="shared" si="10"/>
        <v>0</v>
      </c>
      <c r="AE58" s="159">
        <f t="shared" si="10"/>
        <v>0</v>
      </c>
      <c r="AF58" s="159">
        <f t="shared" si="10"/>
        <v>0</v>
      </c>
      <c r="AG58" s="159">
        <f t="shared" si="10"/>
        <v>0</v>
      </c>
      <c r="AH58" s="159">
        <f t="shared" si="10"/>
        <v>0</v>
      </c>
      <c r="AI58" s="159">
        <f t="shared" si="10"/>
        <v>0</v>
      </c>
      <c r="AJ58" s="159">
        <f t="shared" si="10"/>
        <v>0</v>
      </c>
      <c r="AK58" s="159">
        <f t="shared" ref="AK58:BN58" si="11">AK56-AK51</f>
        <v>0</v>
      </c>
      <c r="AL58" s="159">
        <f t="shared" si="11"/>
        <v>0</v>
      </c>
      <c r="AM58" s="159">
        <f t="shared" si="11"/>
        <v>0</v>
      </c>
      <c r="AN58" s="159">
        <f t="shared" si="11"/>
        <v>0</v>
      </c>
      <c r="AO58" s="159">
        <f t="shared" si="11"/>
        <v>0</v>
      </c>
      <c r="AP58" s="159">
        <f t="shared" si="11"/>
        <v>0</v>
      </c>
      <c r="AQ58" s="159">
        <f t="shared" si="11"/>
        <v>0</v>
      </c>
      <c r="AR58" s="159">
        <f t="shared" si="11"/>
        <v>0</v>
      </c>
      <c r="AS58" s="159">
        <f t="shared" si="11"/>
        <v>0</v>
      </c>
      <c r="AT58" s="159">
        <f t="shared" si="11"/>
        <v>0</v>
      </c>
      <c r="AU58" s="159">
        <f t="shared" si="11"/>
        <v>0</v>
      </c>
      <c r="AV58" s="159">
        <f t="shared" si="11"/>
        <v>0</v>
      </c>
      <c r="AW58" s="159">
        <f t="shared" si="11"/>
        <v>0</v>
      </c>
      <c r="AX58" s="159">
        <f t="shared" si="11"/>
        <v>0</v>
      </c>
      <c r="AY58" s="159">
        <f t="shared" si="11"/>
        <v>0</v>
      </c>
      <c r="AZ58" s="159">
        <f t="shared" si="11"/>
        <v>0</v>
      </c>
      <c r="BA58" s="159">
        <f t="shared" si="11"/>
        <v>0</v>
      </c>
      <c r="BB58" s="159">
        <f t="shared" si="11"/>
        <v>0</v>
      </c>
      <c r="BC58" s="159">
        <f t="shared" si="11"/>
        <v>0</v>
      </c>
      <c r="BD58" s="159">
        <f t="shared" si="11"/>
        <v>0</v>
      </c>
      <c r="BE58" s="159">
        <f t="shared" si="11"/>
        <v>0</v>
      </c>
      <c r="BF58" s="159">
        <f t="shared" si="11"/>
        <v>0</v>
      </c>
      <c r="BG58" s="159">
        <f t="shared" si="11"/>
        <v>0</v>
      </c>
      <c r="BH58" s="159">
        <f t="shared" si="11"/>
        <v>0</v>
      </c>
      <c r="BI58" s="159">
        <f t="shared" si="11"/>
        <v>0</v>
      </c>
      <c r="BJ58" s="159">
        <f t="shared" si="11"/>
        <v>0</v>
      </c>
      <c r="BK58" s="159">
        <f t="shared" si="11"/>
        <v>0</v>
      </c>
      <c r="BL58" s="159">
        <f t="shared" si="11"/>
        <v>0</v>
      </c>
      <c r="BM58" s="159">
        <f t="shared" si="11"/>
        <v>0</v>
      </c>
      <c r="BN58" s="159">
        <f t="shared" si="11"/>
        <v>0</v>
      </c>
      <c r="BO58" s="148">
        <f>NPV(Home!$D$24,F58:BN58)+E58</f>
        <v>0</v>
      </c>
      <c r="BP58" s="291"/>
    </row>
    <row r="59" spans="2:68" ht="12.75">
      <c r="B59" s="13"/>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row>
    <row r="60" spans="2:68" ht="13.5" thickBot="1">
      <c r="B60" s="13"/>
      <c r="C60" s="18"/>
      <c r="D60" s="18"/>
      <c r="E60" s="626"/>
      <c r="F60" s="626"/>
      <c r="G60" s="626"/>
      <c r="H60" s="626"/>
      <c r="I60" s="626"/>
      <c r="J60" s="626"/>
      <c r="K60" s="626"/>
      <c r="L60" s="626"/>
      <c r="M60" s="626"/>
      <c r="N60" s="626"/>
      <c r="O60" s="626"/>
      <c r="P60" s="626"/>
      <c r="Q60" s="626"/>
      <c r="R60" s="626"/>
      <c r="S60" s="626"/>
      <c r="T60" s="626"/>
      <c r="U60" s="626"/>
      <c r="V60" s="626"/>
      <c r="W60" s="626"/>
      <c r="X60" s="626"/>
      <c r="Y60" s="626"/>
      <c r="Z60" s="626"/>
      <c r="AA60" s="626"/>
      <c r="AB60" s="626"/>
      <c r="AC60" s="626"/>
      <c r="AD60" s="626"/>
      <c r="AE60" s="626"/>
      <c r="AF60" s="626"/>
      <c r="AG60" s="626"/>
      <c r="AH60" s="626"/>
      <c r="AI60" s="626"/>
      <c r="AJ60" s="626"/>
      <c r="AK60" s="626"/>
      <c r="AL60" s="626"/>
      <c r="AM60" s="626"/>
      <c r="AN60" s="626"/>
      <c r="AO60" s="626"/>
      <c r="AP60" s="626"/>
      <c r="AQ60" s="626"/>
      <c r="AR60" s="626"/>
      <c r="AS60" s="626"/>
      <c r="AT60" s="626"/>
      <c r="AU60" s="626"/>
      <c r="AV60" s="626"/>
      <c r="AW60" s="626"/>
      <c r="AX60" s="626"/>
      <c r="AY60" s="626"/>
      <c r="AZ60" s="626"/>
      <c r="BA60" s="626"/>
      <c r="BB60" s="626"/>
      <c r="BC60" s="626"/>
      <c r="BD60" s="626"/>
      <c r="BE60" s="626"/>
      <c r="BF60" s="626"/>
      <c r="BG60" s="626"/>
      <c r="BH60" s="626"/>
      <c r="BI60" s="626"/>
      <c r="BJ60" s="626"/>
      <c r="BK60" s="626"/>
      <c r="BL60" s="626"/>
      <c r="BM60" s="626"/>
      <c r="BN60" s="626"/>
      <c r="BO60" s="14"/>
      <c r="BP60" s="18"/>
    </row>
    <row r="61" spans="2:68" ht="12.75">
      <c r="B61" s="129" t="s">
        <v>189</v>
      </c>
      <c r="C61" s="130"/>
      <c r="D61" s="138" t="s">
        <v>175</v>
      </c>
      <c r="E61" s="141">
        <v>2023</v>
      </c>
      <c r="F61" s="141">
        <f t="shared" ref="F61:BF61" si="12">E61+1</f>
        <v>2024</v>
      </c>
      <c r="G61" s="141">
        <f t="shared" si="12"/>
        <v>2025</v>
      </c>
      <c r="H61" s="141">
        <f t="shared" si="12"/>
        <v>2026</v>
      </c>
      <c r="I61" s="141">
        <f t="shared" si="12"/>
        <v>2027</v>
      </c>
      <c r="J61" s="141">
        <f t="shared" si="12"/>
        <v>2028</v>
      </c>
      <c r="K61" s="141">
        <f t="shared" si="12"/>
        <v>2029</v>
      </c>
      <c r="L61" s="141">
        <f t="shared" si="12"/>
        <v>2030</v>
      </c>
      <c r="M61" s="141">
        <f t="shared" si="12"/>
        <v>2031</v>
      </c>
      <c r="N61" s="141">
        <f t="shared" si="12"/>
        <v>2032</v>
      </c>
      <c r="O61" s="141">
        <f t="shared" si="12"/>
        <v>2033</v>
      </c>
      <c r="P61" s="141">
        <f t="shared" si="12"/>
        <v>2034</v>
      </c>
      <c r="Q61" s="141">
        <f t="shared" si="12"/>
        <v>2035</v>
      </c>
      <c r="R61" s="141">
        <f t="shared" si="12"/>
        <v>2036</v>
      </c>
      <c r="S61" s="141">
        <f t="shared" si="12"/>
        <v>2037</v>
      </c>
      <c r="T61" s="141">
        <f t="shared" si="12"/>
        <v>2038</v>
      </c>
      <c r="U61" s="141">
        <f t="shared" si="12"/>
        <v>2039</v>
      </c>
      <c r="V61" s="141">
        <f t="shared" si="12"/>
        <v>2040</v>
      </c>
      <c r="W61" s="141">
        <f t="shared" si="12"/>
        <v>2041</v>
      </c>
      <c r="X61" s="141">
        <f t="shared" si="12"/>
        <v>2042</v>
      </c>
      <c r="Y61" s="141">
        <f t="shared" si="12"/>
        <v>2043</v>
      </c>
      <c r="Z61" s="141">
        <f t="shared" si="12"/>
        <v>2044</v>
      </c>
      <c r="AA61" s="141">
        <f t="shared" si="12"/>
        <v>2045</v>
      </c>
      <c r="AB61" s="141">
        <f t="shared" si="12"/>
        <v>2046</v>
      </c>
      <c r="AC61" s="141">
        <f t="shared" si="12"/>
        <v>2047</v>
      </c>
      <c r="AD61" s="141">
        <f t="shared" si="12"/>
        <v>2048</v>
      </c>
      <c r="AE61" s="141">
        <f t="shared" si="12"/>
        <v>2049</v>
      </c>
      <c r="AF61" s="141">
        <f t="shared" si="12"/>
        <v>2050</v>
      </c>
      <c r="AG61" s="141">
        <f t="shared" si="12"/>
        <v>2051</v>
      </c>
      <c r="AH61" s="141">
        <f t="shared" si="12"/>
        <v>2052</v>
      </c>
      <c r="AI61" s="141">
        <f t="shared" si="12"/>
        <v>2053</v>
      </c>
      <c r="AJ61" s="141">
        <f t="shared" si="12"/>
        <v>2054</v>
      </c>
      <c r="AK61" s="141">
        <f t="shared" si="12"/>
        <v>2055</v>
      </c>
      <c r="AL61" s="141">
        <f t="shared" si="12"/>
        <v>2056</v>
      </c>
      <c r="AM61" s="141">
        <f t="shared" si="12"/>
        <v>2057</v>
      </c>
      <c r="AN61" s="141">
        <f t="shared" si="12"/>
        <v>2058</v>
      </c>
      <c r="AO61" s="141">
        <f t="shared" si="12"/>
        <v>2059</v>
      </c>
      <c r="AP61" s="141">
        <f t="shared" si="12"/>
        <v>2060</v>
      </c>
      <c r="AQ61" s="141">
        <f t="shared" si="12"/>
        <v>2061</v>
      </c>
      <c r="AR61" s="141">
        <f t="shared" si="12"/>
        <v>2062</v>
      </c>
      <c r="AS61" s="141">
        <f t="shared" si="12"/>
        <v>2063</v>
      </c>
      <c r="AT61" s="141">
        <f t="shared" si="12"/>
        <v>2064</v>
      </c>
      <c r="AU61" s="141">
        <f t="shared" si="12"/>
        <v>2065</v>
      </c>
      <c r="AV61" s="141">
        <f t="shared" si="12"/>
        <v>2066</v>
      </c>
      <c r="AW61" s="141">
        <f t="shared" si="12"/>
        <v>2067</v>
      </c>
      <c r="AX61" s="141">
        <f t="shared" si="12"/>
        <v>2068</v>
      </c>
      <c r="AY61" s="141">
        <f t="shared" si="12"/>
        <v>2069</v>
      </c>
      <c r="AZ61" s="141">
        <f t="shared" si="12"/>
        <v>2070</v>
      </c>
      <c r="BA61" s="141">
        <f t="shared" si="12"/>
        <v>2071</v>
      </c>
      <c r="BB61" s="141">
        <f t="shared" si="12"/>
        <v>2072</v>
      </c>
      <c r="BC61" s="141">
        <f t="shared" si="12"/>
        <v>2073</v>
      </c>
      <c r="BD61" s="141">
        <f t="shared" si="12"/>
        <v>2074</v>
      </c>
      <c r="BE61" s="141">
        <f t="shared" si="12"/>
        <v>2075</v>
      </c>
      <c r="BF61" s="141">
        <f t="shared" si="12"/>
        <v>2076</v>
      </c>
      <c r="BG61" s="141">
        <f>BF61+1</f>
        <v>2077</v>
      </c>
      <c r="BH61" s="141">
        <f t="shared" ref="BH61" si="13">BG61+1</f>
        <v>2078</v>
      </c>
      <c r="BI61" s="141">
        <f t="shared" ref="BI61" si="14">BH61+1</f>
        <v>2079</v>
      </c>
      <c r="BJ61" s="141">
        <f t="shared" ref="BJ61" si="15">BI61+1</f>
        <v>2080</v>
      </c>
      <c r="BK61" s="141">
        <f t="shared" ref="BK61:BL61" si="16">BJ61+1</f>
        <v>2081</v>
      </c>
      <c r="BL61" s="141">
        <f t="shared" si="16"/>
        <v>2082</v>
      </c>
      <c r="BM61" s="141">
        <f t="shared" ref="BM61" si="17">BL61+1</f>
        <v>2083</v>
      </c>
      <c r="BN61" s="141">
        <f t="shared" ref="BN61" si="18">BM61+1</f>
        <v>2084</v>
      </c>
      <c r="BO61" s="142" t="s">
        <v>176</v>
      </c>
      <c r="BP61" s="18"/>
    </row>
    <row r="62" spans="2:68" ht="12.75">
      <c r="B62" s="706" t="s">
        <v>270</v>
      </c>
      <c r="C62" s="707"/>
      <c r="D62" s="707"/>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49"/>
      <c r="BP62" s="18"/>
    </row>
    <row r="63" spans="2:68" ht="12.75">
      <c r="B63" s="143"/>
      <c r="C63" s="344" t="s">
        <v>192</v>
      </c>
      <c r="D63" s="18" t="s">
        <v>115</v>
      </c>
      <c r="E63" s="256">
        <f t="shared" ref="E63:AD63" si="19">IF(AND(E61+1&gt;$D$30,E61&lt;$D$31+$D$30),$D$32,0)</f>
        <v>0</v>
      </c>
      <c r="F63" s="256">
        <f t="shared" si="19"/>
        <v>0</v>
      </c>
      <c r="G63" s="256">
        <f t="shared" si="19"/>
        <v>0</v>
      </c>
      <c r="H63" s="256">
        <f t="shared" si="19"/>
        <v>0</v>
      </c>
      <c r="I63" s="256">
        <f t="shared" si="19"/>
        <v>0</v>
      </c>
      <c r="J63" s="256">
        <f t="shared" si="19"/>
        <v>0</v>
      </c>
      <c r="K63" s="256">
        <f t="shared" si="19"/>
        <v>0</v>
      </c>
      <c r="L63" s="256">
        <f t="shared" si="19"/>
        <v>0</v>
      </c>
      <c r="M63" s="256">
        <f t="shared" si="19"/>
        <v>0</v>
      </c>
      <c r="N63" s="256">
        <f t="shared" si="19"/>
        <v>0</v>
      </c>
      <c r="O63" s="256">
        <f t="shared" si="19"/>
        <v>0</v>
      </c>
      <c r="P63" s="256">
        <f t="shared" si="19"/>
        <v>0</v>
      </c>
      <c r="Q63" s="256">
        <f t="shared" si="19"/>
        <v>0</v>
      </c>
      <c r="R63" s="256">
        <f t="shared" si="19"/>
        <v>0</v>
      </c>
      <c r="S63" s="256">
        <f t="shared" si="19"/>
        <v>0</v>
      </c>
      <c r="T63" s="256">
        <f t="shared" si="19"/>
        <v>0</v>
      </c>
      <c r="U63" s="256">
        <f t="shared" si="19"/>
        <v>0</v>
      </c>
      <c r="V63" s="256">
        <f t="shared" si="19"/>
        <v>0</v>
      </c>
      <c r="W63" s="256">
        <f t="shared" si="19"/>
        <v>0</v>
      </c>
      <c r="X63" s="256">
        <f t="shared" si="19"/>
        <v>0</v>
      </c>
      <c r="Y63" s="256">
        <f t="shared" si="19"/>
        <v>0</v>
      </c>
      <c r="Z63" s="256">
        <f t="shared" si="19"/>
        <v>0</v>
      </c>
      <c r="AA63" s="256">
        <f t="shared" si="19"/>
        <v>0</v>
      </c>
      <c r="AB63" s="256">
        <f t="shared" si="19"/>
        <v>0</v>
      </c>
      <c r="AC63" s="256">
        <f t="shared" si="19"/>
        <v>0</v>
      </c>
      <c r="AD63" s="256">
        <f t="shared" si="19"/>
        <v>0</v>
      </c>
      <c r="AE63" s="256">
        <f t="shared" ref="AE63:BG63" si="20">IF(AND(AE61+1&gt;$D$30,AE61&lt;$D$31+$D$30),$D$32,0)</f>
        <v>0</v>
      </c>
      <c r="AF63" s="256">
        <f t="shared" si="20"/>
        <v>0</v>
      </c>
      <c r="AG63" s="256">
        <f t="shared" si="20"/>
        <v>0</v>
      </c>
      <c r="AH63" s="256">
        <f t="shared" si="20"/>
        <v>0</v>
      </c>
      <c r="AI63" s="256">
        <f t="shared" si="20"/>
        <v>0</v>
      </c>
      <c r="AJ63" s="256">
        <f t="shared" si="20"/>
        <v>0</v>
      </c>
      <c r="AK63" s="256">
        <f t="shared" si="20"/>
        <v>0</v>
      </c>
      <c r="AL63" s="256">
        <f t="shared" si="20"/>
        <v>0</v>
      </c>
      <c r="AM63" s="256">
        <f t="shared" si="20"/>
        <v>0</v>
      </c>
      <c r="AN63" s="256">
        <f t="shared" si="20"/>
        <v>0</v>
      </c>
      <c r="AO63" s="256">
        <f t="shared" si="20"/>
        <v>0</v>
      </c>
      <c r="AP63" s="256">
        <f t="shared" si="20"/>
        <v>0</v>
      </c>
      <c r="AQ63" s="256">
        <f t="shared" si="20"/>
        <v>0</v>
      </c>
      <c r="AR63" s="256">
        <f t="shared" si="20"/>
        <v>0</v>
      </c>
      <c r="AS63" s="256">
        <f t="shared" si="20"/>
        <v>0</v>
      </c>
      <c r="AT63" s="256">
        <f t="shared" si="20"/>
        <v>0</v>
      </c>
      <c r="AU63" s="256">
        <f t="shared" si="20"/>
        <v>0</v>
      </c>
      <c r="AV63" s="256">
        <f t="shared" si="20"/>
        <v>0</v>
      </c>
      <c r="AW63" s="256">
        <f t="shared" si="20"/>
        <v>0</v>
      </c>
      <c r="AX63" s="256">
        <f t="shared" si="20"/>
        <v>0</v>
      </c>
      <c r="AY63" s="256">
        <f t="shared" si="20"/>
        <v>0</v>
      </c>
      <c r="AZ63" s="256">
        <f t="shared" si="20"/>
        <v>0</v>
      </c>
      <c r="BA63" s="256">
        <f t="shared" si="20"/>
        <v>0</v>
      </c>
      <c r="BB63" s="256">
        <f t="shared" si="20"/>
        <v>0</v>
      </c>
      <c r="BC63" s="256">
        <f t="shared" si="20"/>
        <v>0</v>
      </c>
      <c r="BD63" s="256">
        <f t="shared" si="20"/>
        <v>0</v>
      </c>
      <c r="BE63" s="256">
        <f t="shared" si="20"/>
        <v>0</v>
      </c>
      <c r="BF63" s="256">
        <f t="shared" si="20"/>
        <v>0</v>
      </c>
      <c r="BG63" s="256">
        <f t="shared" si="20"/>
        <v>0</v>
      </c>
      <c r="BH63" s="256">
        <f t="shared" ref="BH63:BN63" si="21">IF(AND(BH61+1&gt;$D$30,BH61&lt;$D$31+$D$30),$D$32,0)</f>
        <v>0</v>
      </c>
      <c r="BI63" s="256">
        <f t="shared" si="21"/>
        <v>0</v>
      </c>
      <c r="BJ63" s="256">
        <f t="shared" si="21"/>
        <v>0</v>
      </c>
      <c r="BK63" s="256">
        <f t="shared" si="21"/>
        <v>0</v>
      </c>
      <c r="BL63" s="256">
        <f t="shared" si="21"/>
        <v>0</v>
      </c>
      <c r="BM63" s="256">
        <f t="shared" si="21"/>
        <v>0</v>
      </c>
      <c r="BN63" s="256">
        <f t="shared" si="21"/>
        <v>0</v>
      </c>
      <c r="BO63" s="149"/>
      <c r="BP63" s="18"/>
    </row>
    <row r="64" spans="2:68" s="163" customFormat="1" ht="12.75">
      <c r="B64" s="161" t="s">
        <v>178</v>
      </c>
      <c r="C64" s="18" t="s">
        <v>271</v>
      </c>
      <c r="D64" s="18" t="s">
        <v>142</v>
      </c>
      <c r="E64" s="162">
        <v>0</v>
      </c>
      <c r="F64" s="162">
        <v>0</v>
      </c>
      <c r="G64" s="162">
        <v>0</v>
      </c>
      <c r="H64" s="162">
        <v>0</v>
      </c>
      <c r="I64" s="162">
        <v>0</v>
      </c>
      <c r="J64" s="162">
        <v>0</v>
      </c>
      <c r="K64" s="162">
        <v>0</v>
      </c>
      <c r="L64" s="162">
        <v>0</v>
      </c>
      <c r="M64" s="162">
        <v>0</v>
      </c>
      <c r="N64" s="162">
        <v>0</v>
      </c>
      <c r="O64" s="162">
        <v>0</v>
      </c>
      <c r="P64" s="162">
        <v>0</v>
      </c>
      <c r="Q64" s="162">
        <v>0</v>
      </c>
      <c r="R64" s="162">
        <v>0</v>
      </c>
      <c r="S64" s="162">
        <v>0</v>
      </c>
      <c r="T64" s="162">
        <v>0</v>
      </c>
      <c r="U64" s="162">
        <v>0</v>
      </c>
      <c r="V64" s="162">
        <v>0</v>
      </c>
      <c r="W64" s="162">
        <v>0</v>
      </c>
      <c r="X64" s="162">
        <v>0</v>
      </c>
      <c r="Y64" s="162">
        <v>0</v>
      </c>
      <c r="Z64" s="162">
        <v>0</v>
      </c>
      <c r="AA64" s="162">
        <v>0</v>
      </c>
      <c r="AB64" s="162">
        <v>0</v>
      </c>
      <c r="AC64" s="162">
        <v>0</v>
      </c>
      <c r="AD64" s="162">
        <v>0</v>
      </c>
      <c r="AE64" s="162">
        <v>0</v>
      </c>
      <c r="AF64" s="162">
        <v>0</v>
      </c>
      <c r="AG64" s="162">
        <v>0</v>
      </c>
      <c r="AH64" s="162">
        <v>0</v>
      </c>
      <c r="AI64" s="162">
        <v>0</v>
      </c>
      <c r="AJ64" s="162">
        <v>0</v>
      </c>
      <c r="AK64" s="162">
        <v>0</v>
      </c>
      <c r="AL64" s="162">
        <v>0</v>
      </c>
      <c r="AM64" s="162">
        <v>0</v>
      </c>
      <c r="AN64" s="162">
        <v>0</v>
      </c>
      <c r="AO64" s="162">
        <v>0</v>
      </c>
      <c r="AP64" s="162">
        <v>0</v>
      </c>
      <c r="AQ64" s="162">
        <v>0</v>
      </c>
      <c r="AR64" s="162">
        <v>0</v>
      </c>
      <c r="AS64" s="162">
        <v>0</v>
      </c>
      <c r="AT64" s="162">
        <v>0</v>
      </c>
      <c r="AU64" s="162">
        <v>0</v>
      </c>
      <c r="AV64" s="162">
        <v>0</v>
      </c>
      <c r="AW64" s="162">
        <v>0</v>
      </c>
      <c r="AX64" s="162">
        <v>0</v>
      </c>
      <c r="AY64" s="162">
        <v>0</v>
      </c>
      <c r="AZ64" s="162">
        <v>0</v>
      </c>
      <c r="BA64" s="162">
        <v>0</v>
      </c>
      <c r="BB64" s="162">
        <v>0</v>
      </c>
      <c r="BC64" s="162">
        <v>0</v>
      </c>
      <c r="BD64" s="162">
        <v>0</v>
      </c>
      <c r="BE64" s="162">
        <v>0</v>
      </c>
      <c r="BF64" s="162">
        <v>0</v>
      </c>
      <c r="BG64" s="162">
        <v>0</v>
      </c>
      <c r="BH64" s="162">
        <v>0</v>
      </c>
      <c r="BI64" s="162">
        <v>0</v>
      </c>
      <c r="BJ64" s="162">
        <v>0</v>
      </c>
      <c r="BK64" s="162">
        <v>0</v>
      </c>
      <c r="BL64" s="162">
        <v>0</v>
      </c>
      <c r="BM64" s="162">
        <v>0</v>
      </c>
      <c r="BN64" s="162">
        <v>0</v>
      </c>
      <c r="BO64" s="144">
        <f>NPV(Home!$D$24,F64:BN64)+E64</f>
        <v>0</v>
      </c>
    </row>
    <row r="65" spans="2:67" s="18" customFormat="1" ht="12.75">
      <c r="B65" s="143" t="s">
        <v>178</v>
      </c>
      <c r="C65" s="18" t="s">
        <v>272</v>
      </c>
      <c r="D65" s="18" t="s">
        <v>142</v>
      </c>
      <c r="E65" s="73">
        <f>IF(($D$30+$D$31-1)&lt;E61,0,IF($D$32=0,0,IF((E61+1)&gt;$D$30,($D$29*0.01-E83-E84),0)))</f>
        <v>0</v>
      </c>
      <c r="F65" s="73">
        <f t="shared" ref="F65" si="22">IF(($D$30+$D$31-1)&lt;F61,0,IF($D$32=0,0,IF((F61+1)&gt;$D$30,($D$29*0.01-F83-F84),0)))</f>
        <v>0</v>
      </c>
      <c r="G65" s="73">
        <f>IF(($D$30+$D$31-1)&lt;G61,0,IF($D$32=0,0,IF((G61+1)&gt;$D$30,($D$29*0.01-G83-G84),0)))</f>
        <v>0</v>
      </c>
      <c r="H65" s="73">
        <f t="shared" ref="H65:BN65" si="23">IF(($D$30+$D$31-1)&lt;H61,0,IF($D$32=0,0,IF((H61+1)&gt;$D$30,($D$29*0.01-H83-H84),0)))</f>
        <v>0</v>
      </c>
      <c r="I65" s="73">
        <f t="shared" si="23"/>
        <v>0</v>
      </c>
      <c r="J65" s="73">
        <f t="shared" si="23"/>
        <v>0</v>
      </c>
      <c r="K65" s="73">
        <f t="shared" si="23"/>
        <v>0</v>
      </c>
      <c r="L65" s="73">
        <f t="shared" si="23"/>
        <v>0</v>
      </c>
      <c r="M65" s="73">
        <f t="shared" si="23"/>
        <v>0</v>
      </c>
      <c r="N65" s="73">
        <f t="shared" si="23"/>
        <v>0</v>
      </c>
      <c r="O65" s="73">
        <f t="shared" si="23"/>
        <v>0</v>
      </c>
      <c r="P65" s="73">
        <f t="shared" si="23"/>
        <v>0</v>
      </c>
      <c r="Q65" s="73">
        <f t="shared" si="23"/>
        <v>0</v>
      </c>
      <c r="R65" s="73">
        <f t="shared" si="23"/>
        <v>0</v>
      </c>
      <c r="S65" s="73">
        <f t="shared" si="23"/>
        <v>0</v>
      </c>
      <c r="T65" s="73">
        <f t="shared" si="23"/>
        <v>0</v>
      </c>
      <c r="U65" s="73">
        <f t="shared" si="23"/>
        <v>0</v>
      </c>
      <c r="V65" s="73">
        <f t="shared" si="23"/>
        <v>0</v>
      </c>
      <c r="W65" s="73">
        <f t="shared" si="23"/>
        <v>0</v>
      </c>
      <c r="X65" s="73">
        <f t="shared" si="23"/>
        <v>0</v>
      </c>
      <c r="Y65" s="73">
        <f t="shared" si="23"/>
        <v>0</v>
      </c>
      <c r="Z65" s="73">
        <f t="shared" si="23"/>
        <v>0</v>
      </c>
      <c r="AA65" s="73">
        <f t="shared" si="23"/>
        <v>0</v>
      </c>
      <c r="AB65" s="73">
        <f t="shared" si="23"/>
        <v>0</v>
      </c>
      <c r="AC65" s="73">
        <f t="shared" si="23"/>
        <v>0</v>
      </c>
      <c r="AD65" s="73">
        <f t="shared" si="23"/>
        <v>0</v>
      </c>
      <c r="AE65" s="73">
        <f t="shared" si="23"/>
        <v>0</v>
      </c>
      <c r="AF65" s="73">
        <f t="shared" si="23"/>
        <v>0</v>
      </c>
      <c r="AG65" s="73">
        <f t="shared" si="23"/>
        <v>0</v>
      </c>
      <c r="AH65" s="73">
        <f t="shared" si="23"/>
        <v>0</v>
      </c>
      <c r="AI65" s="73">
        <f t="shared" si="23"/>
        <v>0</v>
      </c>
      <c r="AJ65" s="73">
        <f t="shared" si="23"/>
        <v>0</v>
      </c>
      <c r="AK65" s="73">
        <f t="shared" si="23"/>
        <v>0</v>
      </c>
      <c r="AL65" s="73">
        <f t="shared" si="23"/>
        <v>0</v>
      </c>
      <c r="AM65" s="73">
        <f t="shared" si="23"/>
        <v>0</v>
      </c>
      <c r="AN65" s="73">
        <f t="shared" si="23"/>
        <v>0</v>
      </c>
      <c r="AO65" s="73">
        <f t="shared" si="23"/>
        <v>0</v>
      </c>
      <c r="AP65" s="73">
        <f t="shared" si="23"/>
        <v>0</v>
      </c>
      <c r="AQ65" s="73">
        <f t="shared" si="23"/>
        <v>0</v>
      </c>
      <c r="AR65" s="73">
        <f t="shared" si="23"/>
        <v>0</v>
      </c>
      <c r="AS65" s="73">
        <f t="shared" si="23"/>
        <v>0</v>
      </c>
      <c r="AT65" s="73">
        <f t="shared" si="23"/>
        <v>0</v>
      </c>
      <c r="AU65" s="73">
        <f t="shared" si="23"/>
        <v>0</v>
      </c>
      <c r="AV65" s="73">
        <f t="shared" si="23"/>
        <v>0</v>
      </c>
      <c r="AW65" s="73">
        <f t="shared" si="23"/>
        <v>0</v>
      </c>
      <c r="AX65" s="73">
        <f t="shared" si="23"/>
        <v>0</v>
      </c>
      <c r="AY65" s="73">
        <f t="shared" si="23"/>
        <v>0</v>
      </c>
      <c r="AZ65" s="73">
        <f t="shared" si="23"/>
        <v>0</v>
      </c>
      <c r="BA65" s="73">
        <f t="shared" si="23"/>
        <v>0</v>
      </c>
      <c r="BB65" s="73">
        <f t="shared" si="23"/>
        <v>0</v>
      </c>
      <c r="BC65" s="73">
        <f t="shared" si="23"/>
        <v>0</v>
      </c>
      <c r="BD65" s="73">
        <f t="shared" si="23"/>
        <v>0</v>
      </c>
      <c r="BE65" s="73">
        <f t="shared" si="23"/>
        <v>0</v>
      </c>
      <c r="BF65" s="73">
        <f t="shared" si="23"/>
        <v>0</v>
      </c>
      <c r="BG65" s="73">
        <f t="shared" si="23"/>
        <v>0</v>
      </c>
      <c r="BH65" s="73">
        <f t="shared" si="23"/>
        <v>0</v>
      </c>
      <c r="BI65" s="73">
        <f t="shared" si="23"/>
        <v>0</v>
      </c>
      <c r="BJ65" s="73">
        <f t="shared" si="23"/>
        <v>0</v>
      </c>
      <c r="BK65" s="73">
        <f t="shared" si="23"/>
        <v>0</v>
      </c>
      <c r="BL65" s="73">
        <f t="shared" si="23"/>
        <v>0</v>
      </c>
      <c r="BM65" s="73">
        <f t="shared" si="23"/>
        <v>0</v>
      </c>
      <c r="BN65" s="73">
        <f t="shared" si="23"/>
        <v>0</v>
      </c>
      <c r="BO65" s="144">
        <f>NPV(Home!$D$24,F65:BN65)+E65</f>
        <v>0</v>
      </c>
    </row>
    <row r="66" spans="2:67" s="18" customFormat="1" ht="12.75">
      <c r="B66" s="143" t="s">
        <v>178</v>
      </c>
      <c r="C66" s="18" t="s">
        <v>273</v>
      </c>
      <c r="E66" s="628">
        <v>0</v>
      </c>
      <c r="F66" s="628">
        <v>0</v>
      </c>
      <c r="G66" s="628">
        <v>0</v>
      </c>
      <c r="H66" s="628">
        <v>0</v>
      </c>
      <c r="I66" s="628">
        <v>0</v>
      </c>
      <c r="J66" s="628">
        <v>0</v>
      </c>
      <c r="K66" s="628">
        <v>0</v>
      </c>
      <c r="L66" s="628">
        <v>0</v>
      </c>
      <c r="M66" s="628">
        <v>0</v>
      </c>
      <c r="N66" s="628">
        <v>0</v>
      </c>
      <c r="O66" s="628">
        <v>0</v>
      </c>
      <c r="P66" s="628">
        <v>0</v>
      </c>
      <c r="Q66" s="628">
        <v>0</v>
      </c>
      <c r="R66" s="628">
        <v>0</v>
      </c>
      <c r="S66" s="628">
        <v>0</v>
      </c>
      <c r="T66" s="628">
        <v>0</v>
      </c>
      <c r="U66" s="628">
        <v>0</v>
      </c>
      <c r="V66" s="628">
        <v>0</v>
      </c>
      <c r="W66" s="628">
        <v>0</v>
      </c>
      <c r="X66" s="628">
        <v>0</v>
      </c>
      <c r="Y66" s="628">
        <v>0</v>
      </c>
      <c r="Z66" s="628">
        <v>0</v>
      </c>
      <c r="AA66" s="628">
        <v>0</v>
      </c>
      <c r="AB66" s="628">
        <v>0</v>
      </c>
      <c r="AC66" s="628">
        <v>0</v>
      </c>
      <c r="AD66" s="628">
        <v>0</v>
      </c>
      <c r="AE66" s="628">
        <v>0</v>
      </c>
      <c r="AF66" s="628">
        <v>0</v>
      </c>
      <c r="AG66" s="628">
        <v>0</v>
      </c>
      <c r="AH66" s="628">
        <v>0</v>
      </c>
      <c r="AI66" s="628">
        <v>0</v>
      </c>
      <c r="AJ66" s="628">
        <v>0</v>
      </c>
      <c r="AK66" s="628">
        <v>0</v>
      </c>
      <c r="AL66" s="628">
        <v>0</v>
      </c>
      <c r="AM66" s="628">
        <v>0</v>
      </c>
      <c r="AN66" s="628">
        <v>0</v>
      </c>
      <c r="AO66" s="628">
        <v>0</v>
      </c>
      <c r="AP66" s="628">
        <v>0</v>
      </c>
      <c r="AQ66" s="628">
        <v>0</v>
      </c>
      <c r="AR66" s="628">
        <v>0</v>
      </c>
      <c r="AS66" s="628">
        <v>0</v>
      </c>
      <c r="AT66" s="628">
        <v>0</v>
      </c>
      <c r="AU66" s="628">
        <v>0</v>
      </c>
      <c r="AV66" s="628">
        <v>0</v>
      </c>
      <c r="AW66" s="628">
        <v>0</v>
      </c>
      <c r="AX66" s="628">
        <v>0</v>
      </c>
      <c r="AY66" s="628">
        <v>0</v>
      </c>
      <c r="AZ66" s="628">
        <v>0</v>
      </c>
      <c r="BA66" s="628">
        <v>0</v>
      </c>
      <c r="BB66" s="628">
        <v>0</v>
      </c>
      <c r="BC66" s="628">
        <v>0</v>
      </c>
      <c r="BD66" s="628">
        <v>0</v>
      </c>
      <c r="BE66" s="628">
        <v>0</v>
      </c>
      <c r="BF66" s="628">
        <v>0</v>
      </c>
      <c r="BG66" s="628">
        <v>0</v>
      </c>
      <c r="BH66" s="628">
        <v>0</v>
      </c>
      <c r="BI66" s="628">
        <v>0</v>
      </c>
      <c r="BJ66" s="628">
        <v>0</v>
      </c>
      <c r="BK66" s="628">
        <v>0</v>
      </c>
      <c r="BL66" s="628">
        <v>0</v>
      </c>
      <c r="BM66" s="628">
        <v>0</v>
      </c>
      <c r="BN66" s="628">
        <v>0</v>
      </c>
      <c r="BO66" s="144">
        <f>NPV(Home!$D$24,F66:BN66)+E66</f>
        <v>0</v>
      </c>
    </row>
    <row r="67" spans="2:67" ht="12.75">
      <c r="B67" s="143" t="s">
        <v>178</v>
      </c>
      <c r="C67" s="18" t="s">
        <v>200</v>
      </c>
      <c r="D67" s="18" t="s">
        <v>201</v>
      </c>
      <c r="E67" s="628">
        <v>0</v>
      </c>
      <c r="F67" s="628">
        <v>0</v>
      </c>
      <c r="G67" s="628">
        <v>0</v>
      </c>
      <c r="H67" s="628">
        <v>0</v>
      </c>
      <c r="I67" s="628">
        <v>0</v>
      </c>
      <c r="J67" s="628">
        <v>0</v>
      </c>
      <c r="K67" s="628">
        <v>0</v>
      </c>
      <c r="L67" s="628">
        <v>0</v>
      </c>
      <c r="M67" s="628">
        <v>0</v>
      </c>
      <c r="N67" s="628">
        <v>0</v>
      </c>
      <c r="O67" s="628">
        <v>0</v>
      </c>
      <c r="P67" s="628">
        <v>0</v>
      </c>
      <c r="Q67" s="628">
        <v>0</v>
      </c>
      <c r="R67" s="628">
        <v>0</v>
      </c>
      <c r="S67" s="628">
        <v>0</v>
      </c>
      <c r="T67" s="628">
        <v>0</v>
      </c>
      <c r="U67" s="628">
        <v>0</v>
      </c>
      <c r="V67" s="628">
        <v>0</v>
      </c>
      <c r="W67" s="628">
        <v>0</v>
      </c>
      <c r="X67" s="628">
        <v>0</v>
      </c>
      <c r="Y67" s="628">
        <v>0</v>
      </c>
      <c r="Z67" s="628">
        <v>0</v>
      </c>
      <c r="AA67" s="628">
        <v>0</v>
      </c>
      <c r="AB67" s="628">
        <v>0</v>
      </c>
      <c r="AC67" s="628">
        <v>0</v>
      </c>
      <c r="AD67" s="628">
        <v>0</v>
      </c>
      <c r="AE67" s="628">
        <v>0</v>
      </c>
      <c r="AF67" s="628">
        <v>0</v>
      </c>
      <c r="AG67" s="628">
        <v>0</v>
      </c>
      <c r="AH67" s="628">
        <v>0</v>
      </c>
      <c r="AI67" s="628">
        <v>0</v>
      </c>
      <c r="AJ67" s="628">
        <v>0</v>
      </c>
      <c r="AK67" s="628">
        <v>0</v>
      </c>
      <c r="AL67" s="628">
        <v>0</v>
      </c>
      <c r="AM67" s="628">
        <v>0</v>
      </c>
      <c r="AN67" s="628">
        <v>0</v>
      </c>
      <c r="AO67" s="628">
        <v>0</v>
      </c>
      <c r="AP67" s="628">
        <v>0</v>
      </c>
      <c r="AQ67" s="628">
        <v>0</v>
      </c>
      <c r="AR67" s="628">
        <v>0</v>
      </c>
      <c r="AS67" s="628">
        <v>0</v>
      </c>
      <c r="AT67" s="628">
        <v>0</v>
      </c>
      <c r="AU67" s="628">
        <v>0</v>
      </c>
      <c r="AV67" s="628">
        <v>0</v>
      </c>
      <c r="AW67" s="628">
        <v>0</v>
      </c>
      <c r="AX67" s="628">
        <v>0</v>
      </c>
      <c r="AY67" s="628">
        <v>0</v>
      </c>
      <c r="AZ67" s="628">
        <v>0</v>
      </c>
      <c r="BA67" s="628">
        <v>0</v>
      </c>
      <c r="BB67" s="628">
        <v>0</v>
      </c>
      <c r="BC67" s="628">
        <v>0</v>
      </c>
      <c r="BD67" s="628">
        <v>0</v>
      </c>
      <c r="BE67" s="628">
        <v>0</v>
      </c>
      <c r="BF67" s="628">
        <v>0</v>
      </c>
      <c r="BG67" s="628">
        <v>0</v>
      </c>
      <c r="BH67" s="628">
        <v>0</v>
      </c>
      <c r="BI67" s="628">
        <v>0</v>
      </c>
      <c r="BJ67" s="628">
        <v>0</v>
      </c>
      <c r="BK67" s="628">
        <v>0</v>
      </c>
      <c r="BL67" s="628">
        <v>0</v>
      </c>
      <c r="BM67" s="628">
        <v>0</v>
      </c>
      <c r="BN67" s="628">
        <v>0</v>
      </c>
      <c r="BO67" s="144">
        <f>NPV(Home!$D$24,F67:BN67)+E67</f>
        <v>0</v>
      </c>
    </row>
    <row r="68" spans="2:67" ht="12.75">
      <c r="B68" s="143" t="s">
        <v>178</v>
      </c>
      <c r="C68" s="18" t="s">
        <v>203</v>
      </c>
      <c r="D68" s="18" t="s">
        <v>204</v>
      </c>
      <c r="E68" s="628">
        <v>0</v>
      </c>
      <c r="F68" s="628">
        <v>0</v>
      </c>
      <c r="G68" s="628">
        <v>0</v>
      </c>
      <c r="H68" s="628">
        <v>0</v>
      </c>
      <c r="I68" s="628">
        <v>0</v>
      </c>
      <c r="J68" s="628">
        <v>0</v>
      </c>
      <c r="K68" s="628">
        <v>0</v>
      </c>
      <c r="L68" s="628">
        <v>0</v>
      </c>
      <c r="M68" s="628">
        <v>0</v>
      </c>
      <c r="N68" s="628">
        <v>0</v>
      </c>
      <c r="O68" s="628">
        <v>0</v>
      </c>
      <c r="P68" s="628">
        <v>0</v>
      </c>
      <c r="Q68" s="628">
        <v>0</v>
      </c>
      <c r="R68" s="628">
        <v>0</v>
      </c>
      <c r="S68" s="628">
        <v>0</v>
      </c>
      <c r="T68" s="628">
        <v>0</v>
      </c>
      <c r="U68" s="628">
        <v>0</v>
      </c>
      <c r="V68" s="628">
        <v>0</v>
      </c>
      <c r="W68" s="628">
        <v>0</v>
      </c>
      <c r="X68" s="628">
        <v>0</v>
      </c>
      <c r="Y68" s="628">
        <v>0</v>
      </c>
      <c r="Z68" s="628">
        <v>0</v>
      </c>
      <c r="AA68" s="628">
        <v>0</v>
      </c>
      <c r="AB68" s="628">
        <v>0</v>
      </c>
      <c r="AC68" s="628">
        <v>0</v>
      </c>
      <c r="AD68" s="628">
        <v>0</v>
      </c>
      <c r="AE68" s="628">
        <v>0</v>
      </c>
      <c r="AF68" s="628">
        <v>0</v>
      </c>
      <c r="AG68" s="628">
        <v>0</v>
      </c>
      <c r="AH68" s="628">
        <v>0</v>
      </c>
      <c r="AI68" s="628">
        <v>0</v>
      </c>
      <c r="AJ68" s="628">
        <v>0</v>
      </c>
      <c r="AK68" s="628">
        <v>0</v>
      </c>
      <c r="AL68" s="628">
        <v>0</v>
      </c>
      <c r="AM68" s="628">
        <v>0</v>
      </c>
      <c r="AN68" s="628">
        <v>0</v>
      </c>
      <c r="AO68" s="628">
        <v>0</v>
      </c>
      <c r="AP68" s="628">
        <v>0</v>
      </c>
      <c r="AQ68" s="628">
        <v>0</v>
      </c>
      <c r="AR68" s="628">
        <v>0</v>
      </c>
      <c r="AS68" s="628">
        <v>0</v>
      </c>
      <c r="AT68" s="628">
        <v>0</v>
      </c>
      <c r="AU68" s="628">
        <v>0</v>
      </c>
      <c r="AV68" s="628">
        <v>0</v>
      </c>
      <c r="AW68" s="628">
        <v>0</v>
      </c>
      <c r="AX68" s="628">
        <v>0</v>
      </c>
      <c r="AY68" s="628">
        <v>0</v>
      </c>
      <c r="AZ68" s="628">
        <v>0</v>
      </c>
      <c r="BA68" s="628">
        <v>0</v>
      </c>
      <c r="BB68" s="628">
        <v>0</v>
      </c>
      <c r="BC68" s="628">
        <v>0</v>
      </c>
      <c r="BD68" s="628">
        <v>0</v>
      </c>
      <c r="BE68" s="628">
        <v>0</v>
      </c>
      <c r="BF68" s="628">
        <v>0</v>
      </c>
      <c r="BG68" s="628">
        <v>0</v>
      </c>
      <c r="BH68" s="628">
        <v>0</v>
      </c>
      <c r="BI68" s="628">
        <v>0</v>
      </c>
      <c r="BJ68" s="628">
        <v>0</v>
      </c>
      <c r="BK68" s="628">
        <v>0</v>
      </c>
      <c r="BL68" s="628">
        <v>0</v>
      </c>
      <c r="BM68" s="628">
        <v>0</v>
      </c>
      <c r="BN68" s="628">
        <v>0</v>
      </c>
      <c r="BO68" s="144">
        <f>NPV(Home!$D$24,F68:BN68)+E68</f>
        <v>0</v>
      </c>
    </row>
    <row r="69" spans="2:67" ht="12.75">
      <c r="B69" s="145"/>
      <c r="C69" s="18" t="s">
        <v>206</v>
      </c>
      <c r="D69" s="18" t="s">
        <v>142</v>
      </c>
      <c r="E69" s="73">
        <f t="shared" ref="E69:BG69" si="24">E67*E68</f>
        <v>0</v>
      </c>
      <c r="F69" s="73">
        <f t="shared" si="24"/>
        <v>0</v>
      </c>
      <c r="G69" s="73">
        <f t="shared" si="24"/>
        <v>0</v>
      </c>
      <c r="H69" s="73">
        <f t="shared" si="24"/>
        <v>0</v>
      </c>
      <c r="I69" s="73">
        <f t="shared" si="24"/>
        <v>0</v>
      </c>
      <c r="J69" s="73">
        <f t="shared" si="24"/>
        <v>0</v>
      </c>
      <c r="K69" s="73">
        <f t="shared" si="24"/>
        <v>0</v>
      </c>
      <c r="L69" s="73">
        <f t="shared" si="24"/>
        <v>0</v>
      </c>
      <c r="M69" s="73">
        <f t="shared" si="24"/>
        <v>0</v>
      </c>
      <c r="N69" s="73">
        <f t="shared" si="24"/>
        <v>0</v>
      </c>
      <c r="O69" s="73">
        <f t="shared" si="24"/>
        <v>0</v>
      </c>
      <c r="P69" s="73">
        <f t="shared" si="24"/>
        <v>0</v>
      </c>
      <c r="Q69" s="73">
        <f t="shared" si="24"/>
        <v>0</v>
      </c>
      <c r="R69" s="73">
        <f t="shared" si="24"/>
        <v>0</v>
      </c>
      <c r="S69" s="73">
        <f t="shared" si="24"/>
        <v>0</v>
      </c>
      <c r="T69" s="73">
        <f t="shared" si="24"/>
        <v>0</v>
      </c>
      <c r="U69" s="73">
        <f t="shared" si="24"/>
        <v>0</v>
      </c>
      <c r="V69" s="73">
        <f t="shared" si="24"/>
        <v>0</v>
      </c>
      <c r="W69" s="73">
        <f t="shared" si="24"/>
        <v>0</v>
      </c>
      <c r="X69" s="73">
        <f t="shared" si="24"/>
        <v>0</v>
      </c>
      <c r="Y69" s="73">
        <f t="shared" si="24"/>
        <v>0</v>
      </c>
      <c r="Z69" s="73">
        <f t="shared" si="24"/>
        <v>0</v>
      </c>
      <c r="AA69" s="73">
        <f t="shared" si="24"/>
        <v>0</v>
      </c>
      <c r="AB69" s="73">
        <f t="shared" si="24"/>
        <v>0</v>
      </c>
      <c r="AC69" s="73">
        <f t="shared" si="24"/>
        <v>0</v>
      </c>
      <c r="AD69" s="73">
        <f t="shared" si="24"/>
        <v>0</v>
      </c>
      <c r="AE69" s="73">
        <f t="shared" si="24"/>
        <v>0</v>
      </c>
      <c r="AF69" s="73">
        <f t="shared" si="24"/>
        <v>0</v>
      </c>
      <c r="AG69" s="73">
        <f t="shared" si="24"/>
        <v>0</v>
      </c>
      <c r="AH69" s="73">
        <f t="shared" si="24"/>
        <v>0</v>
      </c>
      <c r="AI69" s="73">
        <f t="shared" si="24"/>
        <v>0</v>
      </c>
      <c r="AJ69" s="73">
        <f t="shared" si="24"/>
        <v>0</v>
      </c>
      <c r="AK69" s="73">
        <f t="shared" si="24"/>
        <v>0</v>
      </c>
      <c r="AL69" s="73">
        <f t="shared" si="24"/>
        <v>0</v>
      </c>
      <c r="AM69" s="73">
        <f t="shared" si="24"/>
        <v>0</v>
      </c>
      <c r="AN69" s="73">
        <f t="shared" si="24"/>
        <v>0</v>
      </c>
      <c r="AO69" s="73">
        <f t="shared" si="24"/>
        <v>0</v>
      </c>
      <c r="AP69" s="73">
        <f t="shared" si="24"/>
        <v>0</v>
      </c>
      <c r="AQ69" s="73">
        <f t="shared" si="24"/>
        <v>0</v>
      </c>
      <c r="AR69" s="73">
        <f t="shared" si="24"/>
        <v>0</v>
      </c>
      <c r="AS69" s="73">
        <f t="shared" si="24"/>
        <v>0</v>
      </c>
      <c r="AT69" s="73">
        <f t="shared" si="24"/>
        <v>0</v>
      </c>
      <c r="AU69" s="73">
        <f t="shared" si="24"/>
        <v>0</v>
      </c>
      <c r="AV69" s="73">
        <f t="shared" si="24"/>
        <v>0</v>
      </c>
      <c r="AW69" s="73">
        <f t="shared" si="24"/>
        <v>0</v>
      </c>
      <c r="AX69" s="73">
        <f t="shared" si="24"/>
        <v>0</v>
      </c>
      <c r="AY69" s="73">
        <f t="shared" si="24"/>
        <v>0</v>
      </c>
      <c r="AZ69" s="73">
        <f t="shared" si="24"/>
        <v>0</v>
      </c>
      <c r="BA69" s="73">
        <f t="shared" si="24"/>
        <v>0</v>
      </c>
      <c r="BB69" s="73">
        <f t="shared" si="24"/>
        <v>0</v>
      </c>
      <c r="BC69" s="73">
        <f t="shared" si="24"/>
        <v>0</v>
      </c>
      <c r="BD69" s="73">
        <f t="shared" si="24"/>
        <v>0</v>
      </c>
      <c r="BE69" s="73">
        <f t="shared" si="24"/>
        <v>0</v>
      </c>
      <c r="BF69" s="73">
        <f t="shared" si="24"/>
        <v>0</v>
      </c>
      <c r="BG69" s="73">
        <f t="shared" si="24"/>
        <v>0</v>
      </c>
      <c r="BH69" s="73">
        <f t="shared" ref="BH69:BN69" si="25">BH67*BH68</f>
        <v>0</v>
      </c>
      <c r="BI69" s="73">
        <f t="shared" si="25"/>
        <v>0</v>
      </c>
      <c r="BJ69" s="73">
        <f t="shared" si="25"/>
        <v>0</v>
      </c>
      <c r="BK69" s="73">
        <f t="shared" si="25"/>
        <v>0</v>
      </c>
      <c r="BL69" s="73">
        <f t="shared" si="25"/>
        <v>0</v>
      </c>
      <c r="BM69" s="73">
        <f t="shared" si="25"/>
        <v>0</v>
      </c>
      <c r="BN69" s="73">
        <f t="shared" si="25"/>
        <v>0</v>
      </c>
      <c r="BO69" s="144">
        <f>NPV(Home!$D$24,F69:BN69)+E69</f>
        <v>0</v>
      </c>
    </row>
    <row r="70" spans="2:67" s="3" customFormat="1" ht="12.75">
      <c r="B70" s="145"/>
      <c r="C70" s="3" t="s">
        <v>208</v>
      </c>
      <c r="D70" s="3" t="s">
        <v>142</v>
      </c>
      <c r="E70" s="75">
        <f>E64+E65+E69+E66</f>
        <v>0</v>
      </c>
      <c r="F70" s="75">
        <f t="shared" ref="F70:BM70" si="26">F64+F65+F69+F66</f>
        <v>0</v>
      </c>
      <c r="G70" s="75">
        <f t="shared" si="26"/>
        <v>0</v>
      </c>
      <c r="H70" s="75">
        <f t="shared" si="26"/>
        <v>0</v>
      </c>
      <c r="I70" s="75">
        <f t="shared" si="26"/>
        <v>0</v>
      </c>
      <c r="J70" s="75">
        <f t="shared" si="26"/>
        <v>0</v>
      </c>
      <c r="K70" s="75">
        <f t="shared" si="26"/>
        <v>0</v>
      </c>
      <c r="L70" s="75">
        <f t="shared" si="26"/>
        <v>0</v>
      </c>
      <c r="M70" s="75">
        <f t="shared" si="26"/>
        <v>0</v>
      </c>
      <c r="N70" s="75">
        <f t="shared" si="26"/>
        <v>0</v>
      </c>
      <c r="O70" s="75">
        <f t="shared" si="26"/>
        <v>0</v>
      </c>
      <c r="P70" s="75">
        <f t="shared" si="26"/>
        <v>0</v>
      </c>
      <c r="Q70" s="75">
        <f t="shared" si="26"/>
        <v>0</v>
      </c>
      <c r="R70" s="75">
        <f t="shared" si="26"/>
        <v>0</v>
      </c>
      <c r="S70" s="75">
        <f t="shared" si="26"/>
        <v>0</v>
      </c>
      <c r="T70" s="75">
        <f t="shared" si="26"/>
        <v>0</v>
      </c>
      <c r="U70" s="75">
        <f t="shared" si="26"/>
        <v>0</v>
      </c>
      <c r="V70" s="75">
        <f t="shared" si="26"/>
        <v>0</v>
      </c>
      <c r="W70" s="75">
        <f t="shared" si="26"/>
        <v>0</v>
      </c>
      <c r="X70" s="75">
        <f t="shared" si="26"/>
        <v>0</v>
      </c>
      <c r="Y70" s="75">
        <f t="shared" si="26"/>
        <v>0</v>
      </c>
      <c r="Z70" s="75">
        <f t="shared" si="26"/>
        <v>0</v>
      </c>
      <c r="AA70" s="75">
        <f t="shared" si="26"/>
        <v>0</v>
      </c>
      <c r="AB70" s="75">
        <f t="shared" si="26"/>
        <v>0</v>
      </c>
      <c r="AC70" s="75">
        <f t="shared" si="26"/>
        <v>0</v>
      </c>
      <c r="AD70" s="75">
        <f t="shared" si="26"/>
        <v>0</v>
      </c>
      <c r="AE70" s="75">
        <f t="shared" si="26"/>
        <v>0</v>
      </c>
      <c r="AF70" s="75">
        <f t="shared" si="26"/>
        <v>0</v>
      </c>
      <c r="AG70" s="75">
        <f t="shared" si="26"/>
        <v>0</v>
      </c>
      <c r="AH70" s="75">
        <f t="shared" si="26"/>
        <v>0</v>
      </c>
      <c r="AI70" s="75">
        <f t="shared" si="26"/>
        <v>0</v>
      </c>
      <c r="AJ70" s="75">
        <f t="shared" si="26"/>
        <v>0</v>
      </c>
      <c r="AK70" s="75">
        <f t="shared" si="26"/>
        <v>0</v>
      </c>
      <c r="AL70" s="75">
        <f t="shared" si="26"/>
        <v>0</v>
      </c>
      <c r="AM70" s="75">
        <f t="shared" si="26"/>
        <v>0</v>
      </c>
      <c r="AN70" s="75">
        <f t="shared" si="26"/>
        <v>0</v>
      </c>
      <c r="AO70" s="75">
        <f t="shared" si="26"/>
        <v>0</v>
      </c>
      <c r="AP70" s="75">
        <f t="shared" si="26"/>
        <v>0</v>
      </c>
      <c r="AQ70" s="75">
        <f t="shared" si="26"/>
        <v>0</v>
      </c>
      <c r="AR70" s="75">
        <f t="shared" si="26"/>
        <v>0</v>
      </c>
      <c r="AS70" s="75">
        <f t="shared" si="26"/>
        <v>0</v>
      </c>
      <c r="AT70" s="75">
        <f t="shared" si="26"/>
        <v>0</v>
      </c>
      <c r="AU70" s="75">
        <f t="shared" si="26"/>
        <v>0</v>
      </c>
      <c r="AV70" s="75">
        <f t="shared" si="26"/>
        <v>0</v>
      </c>
      <c r="AW70" s="75">
        <f t="shared" si="26"/>
        <v>0</v>
      </c>
      <c r="AX70" s="75">
        <f t="shared" si="26"/>
        <v>0</v>
      </c>
      <c r="AY70" s="75">
        <f t="shared" si="26"/>
        <v>0</v>
      </c>
      <c r="AZ70" s="75">
        <f t="shared" si="26"/>
        <v>0</v>
      </c>
      <c r="BA70" s="75">
        <f t="shared" si="26"/>
        <v>0</v>
      </c>
      <c r="BB70" s="75">
        <f t="shared" si="26"/>
        <v>0</v>
      </c>
      <c r="BC70" s="75">
        <f t="shared" si="26"/>
        <v>0</v>
      </c>
      <c r="BD70" s="75">
        <f t="shared" si="26"/>
        <v>0</v>
      </c>
      <c r="BE70" s="75">
        <f t="shared" si="26"/>
        <v>0</v>
      </c>
      <c r="BF70" s="75">
        <f t="shared" si="26"/>
        <v>0</v>
      </c>
      <c r="BG70" s="75">
        <f t="shared" si="26"/>
        <v>0</v>
      </c>
      <c r="BH70" s="75">
        <f t="shared" si="26"/>
        <v>0</v>
      </c>
      <c r="BI70" s="75">
        <f t="shared" si="26"/>
        <v>0</v>
      </c>
      <c r="BJ70" s="75">
        <f t="shared" si="26"/>
        <v>0</v>
      </c>
      <c r="BK70" s="75">
        <f t="shared" si="26"/>
        <v>0</v>
      </c>
      <c r="BL70" s="75">
        <f t="shared" si="26"/>
        <v>0</v>
      </c>
      <c r="BM70" s="75">
        <f t="shared" si="26"/>
        <v>0</v>
      </c>
      <c r="BN70" s="75">
        <f>BN64+BN65+BN69+BN66</f>
        <v>0</v>
      </c>
      <c r="BO70" s="144">
        <f>NPV(Home!$D$24,F70:BN70)+E70</f>
        <v>0</v>
      </c>
    </row>
    <row r="71" spans="2:67" ht="12.75">
      <c r="B71" s="145"/>
      <c r="C71" s="18"/>
      <c r="D71" s="18"/>
      <c r="E71" s="629"/>
      <c r="F71" s="629"/>
      <c r="G71" s="629"/>
      <c r="H71" s="629"/>
      <c r="I71" s="629"/>
      <c r="J71" s="629"/>
      <c r="K71" s="629"/>
      <c r="L71" s="629"/>
      <c r="M71" s="629"/>
      <c r="N71" s="629"/>
      <c r="O71" s="629"/>
      <c r="P71" s="629"/>
      <c r="Q71" s="629"/>
      <c r="R71" s="629"/>
      <c r="S71" s="629"/>
      <c r="T71" s="629"/>
      <c r="U71" s="629"/>
      <c r="V71" s="629"/>
      <c r="W71" s="629"/>
      <c r="X71" s="629"/>
      <c r="Y71" s="629"/>
      <c r="Z71" s="629"/>
      <c r="AA71" s="629"/>
      <c r="AB71" s="629"/>
      <c r="AC71" s="629"/>
      <c r="AD71" s="629"/>
      <c r="AE71" s="629"/>
      <c r="AF71" s="629"/>
      <c r="AG71" s="629"/>
      <c r="AH71" s="629"/>
      <c r="AI71" s="629"/>
      <c r="AJ71" s="629"/>
      <c r="AK71" s="629"/>
      <c r="AL71" s="629"/>
      <c r="AM71" s="629"/>
      <c r="AN71" s="629"/>
      <c r="AO71" s="629"/>
      <c r="AP71" s="629"/>
      <c r="AQ71" s="629"/>
      <c r="AR71" s="629"/>
      <c r="AS71" s="629"/>
      <c r="AT71" s="629"/>
      <c r="AU71" s="629"/>
      <c r="AV71" s="629"/>
      <c r="AW71" s="629"/>
      <c r="AX71" s="629"/>
      <c r="AY71" s="629"/>
      <c r="AZ71" s="629"/>
      <c r="BA71" s="629"/>
      <c r="BB71" s="629"/>
      <c r="BC71" s="629"/>
      <c r="BD71" s="629"/>
      <c r="BE71" s="629"/>
      <c r="BF71" s="629"/>
      <c r="BG71" s="629"/>
      <c r="BH71" s="629"/>
      <c r="BI71" s="629"/>
      <c r="BJ71" s="629"/>
      <c r="BK71" s="629"/>
      <c r="BL71" s="629"/>
      <c r="BM71" s="629"/>
      <c r="BN71" s="629"/>
      <c r="BO71" s="144"/>
    </row>
    <row r="72" spans="2:67" ht="12.75">
      <c r="B72" s="706" t="s">
        <v>274</v>
      </c>
      <c r="C72" s="707"/>
      <c r="D72" s="707"/>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49"/>
    </row>
    <row r="73" spans="2:67" ht="12.75">
      <c r="B73" s="143"/>
      <c r="C73" s="344" t="s">
        <v>275</v>
      </c>
      <c r="D73" s="18" t="s">
        <v>115</v>
      </c>
      <c r="E73" s="256">
        <f t="shared" ref="E73:AJ73" si="27">IF(AND(E61+1&gt;$D$30,E61&lt;$D$31+$D$30),$D$32,0)</f>
        <v>0</v>
      </c>
      <c r="F73" s="256">
        <f t="shared" si="27"/>
        <v>0</v>
      </c>
      <c r="G73" s="256">
        <f t="shared" si="27"/>
        <v>0</v>
      </c>
      <c r="H73" s="256">
        <f t="shared" si="27"/>
        <v>0</v>
      </c>
      <c r="I73" s="256">
        <f t="shared" si="27"/>
        <v>0</v>
      </c>
      <c r="J73" s="256">
        <f t="shared" si="27"/>
        <v>0</v>
      </c>
      <c r="K73" s="256">
        <f t="shared" si="27"/>
        <v>0</v>
      </c>
      <c r="L73" s="256">
        <f t="shared" si="27"/>
        <v>0</v>
      </c>
      <c r="M73" s="256">
        <f t="shared" si="27"/>
        <v>0</v>
      </c>
      <c r="N73" s="256">
        <f t="shared" si="27"/>
        <v>0</v>
      </c>
      <c r="O73" s="256">
        <f t="shared" si="27"/>
        <v>0</v>
      </c>
      <c r="P73" s="256">
        <f t="shared" si="27"/>
        <v>0</v>
      </c>
      <c r="Q73" s="256">
        <f t="shared" si="27"/>
        <v>0</v>
      </c>
      <c r="R73" s="256">
        <f t="shared" si="27"/>
        <v>0</v>
      </c>
      <c r="S73" s="256">
        <f t="shared" si="27"/>
        <v>0</v>
      </c>
      <c r="T73" s="256">
        <f t="shared" si="27"/>
        <v>0</v>
      </c>
      <c r="U73" s="256">
        <f t="shared" si="27"/>
        <v>0</v>
      </c>
      <c r="V73" s="256">
        <f t="shared" si="27"/>
        <v>0</v>
      </c>
      <c r="W73" s="256">
        <f t="shared" si="27"/>
        <v>0</v>
      </c>
      <c r="X73" s="256">
        <f t="shared" si="27"/>
        <v>0</v>
      </c>
      <c r="Y73" s="256">
        <f t="shared" si="27"/>
        <v>0</v>
      </c>
      <c r="Z73" s="256">
        <f t="shared" si="27"/>
        <v>0</v>
      </c>
      <c r="AA73" s="256">
        <f t="shared" si="27"/>
        <v>0</v>
      </c>
      <c r="AB73" s="256">
        <f t="shared" si="27"/>
        <v>0</v>
      </c>
      <c r="AC73" s="256">
        <f t="shared" si="27"/>
        <v>0</v>
      </c>
      <c r="AD73" s="256">
        <f t="shared" si="27"/>
        <v>0</v>
      </c>
      <c r="AE73" s="256">
        <f t="shared" si="27"/>
        <v>0</v>
      </c>
      <c r="AF73" s="256">
        <f t="shared" si="27"/>
        <v>0</v>
      </c>
      <c r="AG73" s="256">
        <f t="shared" si="27"/>
        <v>0</v>
      </c>
      <c r="AH73" s="256">
        <f t="shared" si="27"/>
        <v>0</v>
      </c>
      <c r="AI73" s="256">
        <f t="shared" si="27"/>
        <v>0</v>
      </c>
      <c r="AJ73" s="256">
        <f t="shared" si="27"/>
        <v>0</v>
      </c>
      <c r="AK73" s="256">
        <f t="shared" ref="AK73:BN73" si="28">IF(AND(AK61+1&gt;$D$30,AK61&lt;$D$31+$D$30),$D$32,0)</f>
        <v>0</v>
      </c>
      <c r="AL73" s="256">
        <f t="shared" si="28"/>
        <v>0</v>
      </c>
      <c r="AM73" s="256">
        <f t="shared" si="28"/>
        <v>0</v>
      </c>
      <c r="AN73" s="256">
        <f t="shared" si="28"/>
        <v>0</v>
      </c>
      <c r="AO73" s="256">
        <f t="shared" si="28"/>
        <v>0</v>
      </c>
      <c r="AP73" s="256">
        <f t="shared" si="28"/>
        <v>0</v>
      </c>
      <c r="AQ73" s="256">
        <f t="shared" si="28"/>
        <v>0</v>
      </c>
      <c r="AR73" s="256">
        <f t="shared" si="28"/>
        <v>0</v>
      </c>
      <c r="AS73" s="256">
        <f t="shared" si="28"/>
        <v>0</v>
      </c>
      <c r="AT73" s="256">
        <f t="shared" si="28"/>
        <v>0</v>
      </c>
      <c r="AU73" s="256">
        <f t="shared" si="28"/>
        <v>0</v>
      </c>
      <c r="AV73" s="256">
        <f t="shared" si="28"/>
        <v>0</v>
      </c>
      <c r="AW73" s="256">
        <f t="shared" si="28"/>
        <v>0</v>
      </c>
      <c r="AX73" s="256">
        <f t="shared" si="28"/>
        <v>0</v>
      </c>
      <c r="AY73" s="256">
        <f t="shared" si="28"/>
        <v>0</v>
      </c>
      <c r="AZ73" s="256">
        <f t="shared" si="28"/>
        <v>0</v>
      </c>
      <c r="BA73" s="256">
        <f t="shared" si="28"/>
        <v>0</v>
      </c>
      <c r="BB73" s="256">
        <f t="shared" si="28"/>
        <v>0</v>
      </c>
      <c r="BC73" s="256">
        <f t="shared" si="28"/>
        <v>0</v>
      </c>
      <c r="BD73" s="256">
        <f t="shared" si="28"/>
        <v>0</v>
      </c>
      <c r="BE73" s="256">
        <f t="shared" si="28"/>
        <v>0</v>
      </c>
      <c r="BF73" s="256">
        <f t="shared" si="28"/>
        <v>0</v>
      </c>
      <c r="BG73" s="256">
        <f t="shared" si="28"/>
        <v>0</v>
      </c>
      <c r="BH73" s="256">
        <f t="shared" si="28"/>
        <v>0</v>
      </c>
      <c r="BI73" s="256">
        <f t="shared" si="28"/>
        <v>0</v>
      </c>
      <c r="BJ73" s="256">
        <f t="shared" si="28"/>
        <v>0</v>
      </c>
      <c r="BK73" s="256">
        <f t="shared" si="28"/>
        <v>0</v>
      </c>
      <c r="BL73" s="256">
        <f t="shared" si="28"/>
        <v>0</v>
      </c>
      <c r="BM73" s="256">
        <f t="shared" si="28"/>
        <v>0</v>
      </c>
      <c r="BN73" s="256">
        <f t="shared" si="28"/>
        <v>0</v>
      </c>
      <c r="BO73" s="149"/>
    </row>
    <row r="74" spans="2:67" ht="12.75">
      <c r="B74" s="145"/>
      <c r="C74" s="18" t="str">
        <f>IF(C6="rural","Fuel Price","Avoided Generation Cost")</f>
        <v>Avoided Generation Cost</v>
      </c>
      <c r="D74" s="18" t="str">
        <f>IF(C6="Rural","$ per gallon","$ per kWh")</f>
        <v>$ per kWh</v>
      </c>
      <c r="E74" s="630">
        <f>IF($C$6="rural",VLOOKUP($C$5,'2025 Diesel Fuel Prices'!$C$6:$BP$182,E49-1,0),VLOOKUP($C$6,'Railbelt Price Worksheet'!$A$3:$BM$4,E49))</f>
        <v>7.8329999999999997E-2</v>
      </c>
      <c r="F74" s="630">
        <f>IF($C$6="rural",VLOOKUP($C$5,'2025 Diesel Fuel Prices'!$C$6:$BP$182,F49-1,0),VLOOKUP($C$6,'Railbelt Price Worksheet'!$A$3:$BM$4,F49))</f>
        <v>7.2985138567953953E-2</v>
      </c>
      <c r="G74" s="630">
        <f>IF($C$6="rural",VLOOKUP($C$5,'2025 Diesel Fuel Prices'!$C$6:$BP$182,G49-1,0),VLOOKUP($C$6,'Railbelt Price Worksheet'!$A$3:$BM$4,G49))</f>
        <v>7.4062284769533041E-2</v>
      </c>
      <c r="H74" s="630">
        <f>IF($C$6="rural",VLOOKUP($C$5,'2025 Diesel Fuel Prices'!$C$6:$BP$182,H49-1,0),VLOOKUP($C$6,'Railbelt Price Worksheet'!$A$3:$BM$4,H49))</f>
        <v>7.7490248167464068E-2</v>
      </c>
      <c r="I74" s="630">
        <f>IF($C$6="rural",VLOOKUP($C$5,'2025 Diesel Fuel Prices'!$C$6:$BP$182,I49-1,0),VLOOKUP($C$6,'Railbelt Price Worksheet'!$A$3:$BM$4,I49))</f>
        <v>9.0248814365918237E-2</v>
      </c>
      <c r="J74" s="630">
        <f>IF($C$6="rural",VLOOKUP($C$5,'2025 Diesel Fuel Prices'!$C$6:$BP$182,J49-1,0),VLOOKUP($C$6,'Railbelt Price Worksheet'!$A$3:$BM$4,J49))</f>
        <v>9.7850091734263539E-2</v>
      </c>
      <c r="K74" s="630">
        <f>IF($C$6="rural",VLOOKUP($C$5,'2025 Diesel Fuel Prices'!$C$6:$BP$182,K49-1,0),VLOOKUP($C$6,'Railbelt Price Worksheet'!$A$3:$BM$4,K49))</f>
        <v>0.10627595866526876</v>
      </c>
      <c r="L74" s="630">
        <f>IF($C$6="rural",VLOOKUP($C$5,'2025 Diesel Fuel Prices'!$C$6:$BP$182,L49-1,0),VLOOKUP($C$6,'Railbelt Price Worksheet'!$A$3:$BM$4,L49))</f>
        <v>0.10554704060601551</v>
      </c>
      <c r="M74" s="630">
        <f>IF($C$6="rural",VLOOKUP($C$5,'2025 Diesel Fuel Prices'!$C$6:$BP$182,M49-1,0),VLOOKUP($C$6,'Railbelt Price Worksheet'!$A$3:$BM$4,M49))</f>
        <v>0.10171967640492705</v>
      </c>
      <c r="N74" s="630">
        <f>IF($C$6="rural",VLOOKUP($C$5,'2025 Diesel Fuel Prices'!$C$6:$BP$182,N49-1,0),VLOOKUP($C$6,'Railbelt Price Worksheet'!$A$3:$BM$4,N49))</f>
        <v>0.10180982335787353</v>
      </c>
      <c r="O74" s="630">
        <f>IF($C$6="rural",VLOOKUP($C$5,'2025 Diesel Fuel Prices'!$C$6:$BP$182,O49-1,0),VLOOKUP($C$6,'Railbelt Price Worksheet'!$A$3:$BM$4,O49))</f>
        <v>0.10427810782057891</v>
      </c>
      <c r="P74" s="630">
        <f>IF($C$6="rural",VLOOKUP($C$5,'2025 Diesel Fuel Prices'!$C$6:$BP$182,P49-1,0),VLOOKUP($C$6,'Railbelt Price Worksheet'!$A$3:$BM$4,P49))</f>
        <v>0.10638644967447181</v>
      </c>
      <c r="Q74" s="630">
        <f>IF($C$6="rural",VLOOKUP($C$5,'2025 Diesel Fuel Prices'!$C$6:$BP$182,Q49-1,0),VLOOKUP($C$6,'Railbelt Price Worksheet'!$A$3:$BM$4,Q49))</f>
        <v>0.10677415617373549</v>
      </c>
      <c r="R74" s="630">
        <f>IF($C$6="rural",VLOOKUP($C$5,'2025 Diesel Fuel Prices'!$C$6:$BP$182,R49-1,0),VLOOKUP($C$6,'Railbelt Price Worksheet'!$A$3:$BM$4,R49))</f>
        <v>0.10707205848413236</v>
      </c>
      <c r="S74" s="630">
        <f>IF($C$6="rural",VLOOKUP($C$5,'2025 Diesel Fuel Prices'!$C$6:$BP$182,S49-1,0),VLOOKUP($C$6,'Railbelt Price Worksheet'!$A$3:$BM$4,S49))</f>
        <v>0.1080285517296766</v>
      </c>
      <c r="T74" s="630">
        <f>IF($C$6="rural",VLOOKUP($C$5,'2025 Diesel Fuel Prices'!$C$6:$BP$182,T49-1,0),VLOOKUP($C$6,'Railbelt Price Worksheet'!$A$3:$BM$4,T49))</f>
        <v>0.10843236814068358</v>
      </c>
      <c r="U74" s="630">
        <f>IF($C$6="rural",VLOOKUP($C$5,'2025 Diesel Fuel Prices'!$C$6:$BP$182,U49-1,0),VLOOKUP($C$6,'Railbelt Price Worksheet'!$A$3:$BM$4,U49))</f>
        <v>0.10657089707450634</v>
      </c>
      <c r="V74" s="630">
        <f>IF($C$6="rural",VLOOKUP($C$5,'2025 Diesel Fuel Prices'!$C$6:$BP$182,V49-1,0),VLOOKUP($C$6,'Railbelt Price Worksheet'!$A$3:$BM$4,V49))</f>
        <v>0.1036498414251836</v>
      </c>
      <c r="W74" s="630">
        <f>IF($C$6="rural",VLOOKUP($C$5,'2025 Diesel Fuel Prices'!$C$6:$BP$182,W49-1,0),VLOOKUP($C$6,'Railbelt Price Worksheet'!$A$3:$BM$4,W49))</f>
        <v>0.10184407960324507</v>
      </c>
      <c r="X74" s="630">
        <f>IF($C$6="rural",VLOOKUP($C$5,'2025 Diesel Fuel Prices'!$C$6:$BP$182,X49-1,0),VLOOKUP($C$6,'Railbelt Price Worksheet'!$A$3:$BM$4,X49))</f>
        <v>0.10074999682361295</v>
      </c>
      <c r="Y74" s="630">
        <f>IF($C$6="rural",VLOOKUP($C$5,'2025 Diesel Fuel Prices'!$C$6:$BP$182,Y49-1,0),VLOOKUP($C$6,'Railbelt Price Worksheet'!$A$3:$BM$4,Y49))</f>
        <v>0.10099360127127555</v>
      </c>
      <c r="Z74" s="630">
        <f>IF($C$6="rural",VLOOKUP($C$5,'2025 Diesel Fuel Prices'!$C$6:$BP$182,Z49-1,0),VLOOKUP($C$6,'Railbelt Price Worksheet'!$A$3:$BM$4,Z49))</f>
        <v>9.8760352154241643E-2</v>
      </c>
      <c r="AA74" s="630">
        <f>IF($C$6="rural",VLOOKUP($C$5,'2025 Diesel Fuel Prices'!$C$6:$BP$182,AA49-1,0),VLOOKUP($C$6,'Railbelt Price Worksheet'!$A$3:$BM$4,AA49))</f>
        <v>9.6574565780942034E-2</v>
      </c>
      <c r="AB74" s="630">
        <f>IF($C$6="rural",VLOOKUP($C$5,'2025 Diesel Fuel Prices'!$C$6:$BP$182,AB49-1,0),VLOOKUP($C$6,'Railbelt Price Worksheet'!$A$3:$BM$4,AB49))</f>
        <v>9.471376008033118E-2</v>
      </c>
      <c r="AC74" s="630">
        <f>IF($C$6="rural",VLOOKUP($C$5,'2025 Diesel Fuel Prices'!$C$6:$BP$182,AC49-1,0),VLOOKUP($C$6,'Railbelt Price Worksheet'!$A$3:$BM$4,AC49))</f>
        <v>9.3479930369168768E-2</v>
      </c>
      <c r="AD74" s="630">
        <f>IF($C$6="rural",VLOOKUP($C$5,'2025 Diesel Fuel Prices'!$C$6:$BP$182,AD49-1,0),VLOOKUP($C$6,'Railbelt Price Worksheet'!$A$3:$BM$4,AD49))</f>
        <v>2.4195111504311594E-4</v>
      </c>
      <c r="AE74" s="630">
        <f>IF($C$6="rural",VLOOKUP($C$5,'2025 Diesel Fuel Prices'!$C$6:$BP$182,AE49-1,0),VLOOKUP($C$6,'Railbelt Price Worksheet'!$A$3:$BM$4,AE49))</f>
        <v>9.471376008033118E-2</v>
      </c>
      <c r="AF74" s="630">
        <f>IF($C$6="rural",VLOOKUP($C$5,'2025 Diesel Fuel Prices'!$C$6:$BP$182,AF49-1,0),VLOOKUP($C$6,'Railbelt Price Worksheet'!$A$3:$BM$4,AF49))</f>
        <v>9.471376008033118E-2</v>
      </c>
      <c r="AG74" s="630">
        <f>IF($C$6="rural",VLOOKUP($C$5,'2025 Diesel Fuel Prices'!$C$6:$BP$182,AG49-1,0),VLOOKUP($C$6,'Railbelt Price Worksheet'!$A$3:$BM$4,AG49))</f>
        <v>9.471376008033118E-2</v>
      </c>
      <c r="AH74" s="630">
        <f>IF($C$6="rural",VLOOKUP($C$5,'2025 Diesel Fuel Prices'!$C$6:$BP$182,AH49-1,0),VLOOKUP($C$6,'Railbelt Price Worksheet'!$A$3:$BM$4,AH49))</f>
        <v>9.471376008033118E-2</v>
      </c>
      <c r="AI74" s="630">
        <f>IF($C$6="rural",VLOOKUP($C$5,'2025 Diesel Fuel Prices'!$C$6:$BP$182,AI49-1,0),VLOOKUP($C$6,'Railbelt Price Worksheet'!$A$3:$BM$4,AI49))</f>
        <v>9.471376008033118E-2</v>
      </c>
      <c r="AJ74" s="630">
        <f>IF($C$6="rural",VLOOKUP($C$5,'2025 Diesel Fuel Prices'!$C$6:$BP$182,AJ49-1,0),VLOOKUP($C$6,'Railbelt Price Worksheet'!$A$3:$BM$4,AJ49))</f>
        <v>9.471376008033118E-2</v>
      </c>
      <c r="AK74" s="630">
        <f>IF($C$6="rural",VLOOKUP($C$5,'2025 Diesel Fuel Prices'!$C$6:$BP$182,AK49-1,0),VLOOKUP($C$6,'Railbelt Price Worksheet'!$A$3:$BM$4,AK49))</f>
        <v>9.471376008033118E-2</v>
      </c>
      <c r="AL74" s="630">
        <f>IF($C$6="rural",VLOOKUP($C$5,'2025 Diesel Fuel Prices'!$C$6:$BP$182,AL49-1,0),VLOOKUP($C$6,'Railbelt Price Worksheet'!$A$3:$BM$4,AL49))</f>
        <v>9.471376008033118E-2</v>
      </c>
      <c r="AM74" s="630">
        <f>IF($C$6="rural",VLOOKUP($C$5,'2025 Diesel Fuel Prices'!$C$6:$BP$182,AM49-1,0),VLOOKUP($C$6,'Railbelt Price Worksheet'!$A$3:$BM$4,AM49))</f>
        <v>9.471376008033118E-2</v>
      </c>
      <c r="AN74" s="630">
        <f>IF($C$6="rural",VLOOKUP($C$5,'2025 Diesel Fuel Prices'!$C$6:$BP$182,AN49-1,0),VLOOKUP($C$6,'Railbelt Price Worksheet'!$A$3:$BM$4,AN49))</f>
        <v>9.471376008033118E-2</v>
      </c>
      <c r="AO74" s="630">
        <f>IF($C$6="rural",VLOOKUP($C$5,'2025 Diesel Fuel Prices'!$C$6:$BP$182,AO49-1,0),VLOOKUP($C$6,'Railbelt Price Worksheet'!$A$3:$BM$4,AO49))</f>
        <v>9.471376008033118E-2</v>
      </c>
      <c r="AP74" s="630">
        <f>IF($C$6="rural",VLOOKUP($C$5,'2025 Diesel Fuel Prices'!$C$6:$BP$182,AP49-1,0),VLOOKUP($C$6,'Railbelt Price Worksheet'!$A$3:$BM$4,AP49))</f>
        <v>9.471376008033118E-2</v>
      </c>
      <c r="AQ74" s="630">
        <f>IF($C$6="rural",VLOOKUP($C$5,'2025 Diesel Fuel Prices'!$C$6:$BP$182,AQ49-1,0),VLOOKUP($C$6,'Railbelt Price Worksheet'!$A$3:$BM$4,AQ49))</f>
        <v>9.471376008033118E-2</v>
      </c>
      <c r="AR74" s="630">
        <f>IF($C$6="rural",VLOOKUP($C$5,'2025 Diesel Fuel Prices'!$C$6:$BP$182,AR49-1,0),VLOOKUP($C$6,'Railbelt Price Worksheet'!$A$3:$BM$4,AR49))</f>
        <v>9.471376008033118E-2</v>
      </c>
      <c r="AS74" s="630">
        <f>IF($C$6="rural",VLOOKUP($C$5,'2025 Diesel Fuel Prices'!$C$6:$BP$182,AS49-1,0),VLOOKUP($C$6,'Railbelt Price Worksheet'!$A$3:$BM$4,AS49))</f>
        <v>9.471376008033118E-2</v>
      </c>
      <c r="AT74" s="630">
        <f>IF($C$6="rural",VLOOKUP($C$5,'2025 Diesel Fuel Prices'!$C$6:$BP$182,AT49-1,0),VLOOKUP($C$6,'Railbelt Price Worksheet'!$A$3:$BM$4,AT49))</f>
        <v>9.471376008033118E-2</v>
      </c>
      <c r="AU74" s="630">
        <f>IF($C$6="rural",VLOOKUP($C$5,'2025 Diesel Fuel Prices'!$C$6:$BP$182,AU49-1,0),VLOOKUP($C$6,'Railbelt Price Worksheet'!$A$3:$BM$4,AU49))</f>
        <v>9.471376008033118E-2</v>
      </c>
      <c r="AV74" s="630">
        <f>IF($C$6="rural",VLOOKUP($C$5,'2025 Diesel Fuel Prices'!$C$6:$BP$182,AV49-1,0),VLOOKUP($C$6,'Railbelt Price Worksheet'!$A$3:$BM$4,AV49))</f>
        <v>9.471376008033118E-2</v>
      </c>
      <c r="AW74" s="630">
        <f>IF($C$6="rural",VLOOKUP($C$5,'2025 Diesel Fuel Prices'!$C$6:$BP$182,AW49-1,0),VLOOKUP($C$6,'Railbelt Price Worksheet'!$A$3:$BM$4,AW49))</f>
        <v>9.471376008033118E-2</v>
      </c>
      <c r="AX74" s="630">
        <f>IF($C$6="rural",VLOOKUP($C$5,'2025 Diesel Fuel Prices'!$C$6:$BP$182,AX49-1,0),VLOOKUP($C$6,'Railbelt Price Worksheet'!$A$3:$BM$4,AX49))</f>
        <v>9.471376008033118E-2</v>
      </c>
      <c r="AY74" s="630">
        <f>IF($C$6="rural",VLOOKUP($C$5,'2025 Diesel Fuel Prices'!$C$6:$BP$182,AY49-1,0),VLOOKUP($C$6,'Railbelt Price Worksheet'!$A$3:$BM$4,AY49))</f>
        <v>9.471376008033118E-2</v>
      </c>
      <c r="AZ74" s="630">
        <f>IF($C$6="rural",VLOOKUP($C$5,'2025 Diesel Fuel Prices'!$C$6:$BP$182,AZ49-1,0),VLOOKUP($C$6,'Railbelt Price Worksheet'!$A$3:$BM$4,AZ49))</f>
        <v>9.471376008033118E-2</v>
      </c>
      <c r="BA74" s="630">
        <f>IF($C$6="rural",VLOOKUP($C$5,'2025 Diesel Fuel Prices'!$C$6:$BP$182,BA49-1,0),VLOOKUP($C$6,'Railbelt Price Worksheet'!$A$3:$BM$4,BA49))</f>
        <v>9.471376008033118E-2</v>
      </c>
      <c r="BB74" s="630">
        <f>IF($C$6="rural",VLOOKUP($C$5,'2025 Diesel Fuel Prices'!$C$6:$BP$182,BB49-1,0),VLOOKUP($C$6,'Railbelt Price Worksheet'!$A$3:$BM$4,BB49))</f>
        <v>9.471376008033118E-2</v>
      </c>
      <c r="BC74" s="630">
        <f>IF($C$6="rural",VLOOKUP($C$5,'2025 Diesel Fuel Prices'!$C$6:$BP$182,BC49-1,0),VLOOKUP($C$6,'Railbelt Price Worksheet'!$A$3:$BM$4,BC49))</f>
        <v>9.471376008033118E-2</v>
      </c>
      <c r="BD74" s="630">
        <f>IF($C$6="rural",VLOOKUP($C$5,'2025 Diesel Fuel Prices'!$C$6:$BP$182,BD49-1,0),VLOOKUP($C$6,'Railbelt Price Worksheet'!$A$3:$BM$4,BD49))</f>
        <v>9.471376008033118E-2</v>
      </c>
      <c r="BE74" s="630">
        <f>IF($C$6="rural",VLOOKUP($C$5,'2025 Diesel Fuel Prices'!$C$6:$BP$182,BE49-1,0),VLOOKUP($C$6,'Railbelt Price Worksheet'!$A$3:$BM$4,BE49))</f>
        <v>9.471376008033118E-2</v>
      </c>
      <c r="BF74" s="630">
        <f>IF($C$6="rural",VLOOKUP($C$5,'2025 Diesel Fuel Prices'!$C$6:$BP$182,BF49-1,0),VLOOKUP($C$6,'Railbelt Price Worksheet'!$A$3:$BM$4,BF49))</f>
        <v>9.471376008033118E-2</v>
      </c>
      <c r="BG74" s="630">
        <f>IF($C$6="rural",VLOOKUP($C$5,'2025 Diesel Fuel Prices'!$C$6:$BP$182,BG49-1,0),VLOOKUP($C$6,'Railbelt Price Worksheet'!$A$3:$BM$4,BG49))</f>
        <v>9.471376008033118E-2</v>
      </c>
      <c r="BH74" s="630">
        <f>IF($C$6="rural",VLOOKUP($C$5,'2025 Diesel Fuel Prices'!$C$6:$BP$182,BH49-1,0),VLOOKUP($C$6,'Railbelt Price Worksheet'!$A$3:$BM$4,BH49))</f>
        <v>9.471376008033118E-2</v>
      </c>
      <c r="BI74" s="630">
        <f>IF($C$6="rural",VLOOKUP($C$5,'2025 Diesel Fuel Prices'!$C$6:$BP$182,BI49-1,0),VLOOKUP($C$6,'Railbelt Price Worksheet'!$A$3:$BM$4,BI49))</f>
        <v>9.471376008033118E-2</v>
      </c>
      <c r="BJ74" s="630">
        <f>IF($C$6="rural",VLOOKUP($C$5,'2025 Diesel Fuel Prices'!$C$6:$BP$182,BJ49-1,0),VLOOKUP($C$6,'Railbelt Price Worksheet'!$A$3:$BM$4,BJ49))</f>
        <v>9.471376008033118E-2</v>
      </c>
      <c r="BK74" s="630">
        <f>IF($C$6="rural",VLOOKUP($C$5,'2025 Diesel Fuel Prices'!$C$6:$BP$182,BK49-1,0),VLOOKUP($C$6,'Railbelt Price Worksheet'!$A$3:$BM$4,BK49))</f>
        <v>9.471376008033118E-2</v>
      </c>
      <c r="BL74" s="630">
        <f>IF($C$6="rural",VLOOKUP($C$5,'2025 Diesel Fuel Prices'!$C$6:$BP$182,BL49-1,0),VLOOKUP($C$6,'Railbelt Price Worksheet'!$A$3:$BM$4,BL49))</f>
        <v>9.471376008033118E-2</v>
      </c>
      <c r="BM74" s="630">
        <f>IF($C$6="rural",VLOOKUP($C$5,'2025 Diesel Fuel Prices'!$C$6:$BP$182,BM49-1,0),VLOOKUP($C$6,'Railbelt Price Worksheet'!$A$3:$BM$4,BM49))</f>
        <v>9.471376008033118E-2</v>
      </c>
      <c r="BN74" s="630">
        <f>IF($C$6="rural",VLOOKUP($C$5,'2025 Diesel Fuel Prices'!$C$6:$BP$182,BN49-1,0),VLOOKUP($C$6,'Railbelt Price Worksheet'!$A$3:$BM$4,BN49))</f>
        <v>9.471376008033118E-2</v>
      </c>
      <c r="BO74" s="144"/>
    </row>
    <row r="75" spans="2:67" ht="12.75">
      <c r="B75" s="143"/>
      <c r="C75" s="18" t="s">
        <v>276</v>
      </c>
      <c r="D75" s="18" t="str">
        <f>IF(C6="Railbelt South of Alaska Range","MCF per year","gallons per year")</f>
        <v>MCF per year</v>
      </c>
      <c r="E75" s="258">
        <f>IF($C$6="rural",E73/$D$46,IF($C$6="Railbelt North of Alaska Range",E73*'Railbelt Price Worksheet'!D$27,E73*'Railbelt Price Worksheet'!D12))</f>
        <v>0</v>
      </c>
      <c r="F75" s="258">
        <f>IF($C$6="rural",F73/$D$46,IF($C$6="Railbelt North of Alaska Range",F73*'Railbelt Price Worksheet'!E$27,F73*'Railbelt Price Worksheet'!E12))</f>
        <v>0</v>
      </c>
      <c r="G75" s="258">
        <f>IF($C$6="rural",G73/$D$46,IF($C$6="Railbelt North of Alaska Range",G73*'Railbelt Price Worksheet'!F$27,G73*'Railbelt Price Worksheet'!F12))</f>
        <v>0</v>
      </c>
      <c r="H75" s="258">
        <f>IF($C$6="rural",H73/$D$46,IF($C$6="Railbelt North of Alaska Range",H73*'Railbelt Price Worksheet'!G$27,H73*'Railbelt Price Worksheet'!G12))</f>
        <v>0</v>
      </c>
      <c r="I75" s="258">
        <f>IF($C$6="rural",I73/$D$46,IF($C$6="Railbelt North of Alaska Range",I73*'Railbelt Price Worksheet'!H$27,I73*'Railbelt Price Worksheet'!H12))</f>
        <v>0</v>
      </c>
      <c r="J75" s="258">
        <f>IF($C$6="rural",J73/$D$46,IF($C$6="Railbelt North of Alaska Range",J73*'Railbelt Price Worksheet'!I$27,J73*'Railbelt Price Worksheet'!I12))</f>
        <v>0</v>
      </c>
      <c r="K75" s="258">
        <f>IF($C$6="rural",K73/$D$46,IF($C$6="Railbelt North of Alaska Range",K73*'Railbelt Price Worksheet'!J$27,K73*'Railbelt Price Worksheet'!J12))</f>
        <v>0</v>
      </c>
      <c r="L75" s="258">
        <f>IF($C$6="rural",L73/$D$46,IF($C$6="Railbelt North of Alaska Range",L73*'Railbelt Price Worksheet'!K$27,L73*'Railbelt Price Worksheet'!K12))</f>
        <v>0</v>
      </c>
      <c r="M75" s="258">
        <f>IF($C$6="rural",M73/$D$46,IF($C$6="Railbelt North of Alaska Range",M73*'Railbelt Price Worksheet'!L$27,M73*'Railbelt Price Worksheet'!L12))</f>
        <v>0</v>
      </c>
      <c r="N75" s="258">
        <f>IF($C$6="rural",N73/$D$46,IF($C$6="Railbelt North of Alaska Range",N73*'Railbelt Price Worksheet'!M$27,N73*'Railbelt Price Worksheet'!M12))</f>
        <v>0</v>
      </c>
      <c r="O75" s="258">
        <f>IF($C$6="rural",O73/$D$46,IF($C$6="Railbelt North of Alaska Range",O73*'Railbelt Price Worksheet'!N$27,O73*'Railbelt Price Worksheet'!N12))</f>
        <v>0</v>
      </c>
      <c r="P75" s="258">
        <f>IF($C$6="rural",P73/$D$46,IF($C$6="Railbelt North of Alaska Range",P73*'Railbelt Price Worksheet'!O$27,P73*'Railbelt Price Worksheet'!O12))</f>
        <v>0</v>
      </c>
      <c r="Q75" s="258">
        <f>IF($C$6="rural",Q73/$D$46,IF($C$6="Railbelt North of Alaska Range",Q73*'Railbelt Price Worksheet'!P$27,Q73*'Railbelt Price Worksheet'!P12))</f>
        <v>0</v>
      </c>
      <c r="R75" s="258">
        <f>IF($C$6="rural",R73/$D$46,IF($C$6="Railbelt North of Alaska Range",R73*'Railbelt Price Worksheet'!Q$27,R73*'Railbelt Price Worksheet'!Q12))</f>
        <v>0</v>
      </c>
      <c r="S75" s="258">
        <f>IF($C$6="rural",S73/$D$46,IF($C$6="Railbelt North of Alaska Range",S73*'Railbelt Price Worksheet'!R$27,S73*'Railbelt Price Worksheet'!R12))</f>
        <v>0</v>
      </c>
      <c r="T75" s="258">
        <f>IF($C$6="rural",T73/$D$46,IF($C$6="Railbelt North of Alaska Range",T73*'Railbelt Price Worksheet'!S$27,T73*'Railbelt Price Worksheet'!S12))</f>
        <v>0</v>
      </c>
      <c r="U75" s="258">
        <f>IF($C$6="rural",U73/$D$46,IF($C$6="Railbelt North of Alaska Range",U73*'Railbelt Price Worksheet'!T$27,U73*'Railbelt Price Worksheet'!T12))</f>
        <v>0</v>
      </c>
      <c r="V75" s="258">
        <f>IF($C$6="rural",V73/$D$46,IF($C$6="Railbelt North of Alaska Range",V73*'Railbelt Price Worksheet'!U$27,V73*'Railbelt Price Worksheet'!U12))</f>
        <v>0</v>
      </c>
      <c r="W75" s="258">
        <f>IF($C$6="rural",W73/$D$46,IF($C$6="Railbelt North of Alaska Range",W73*'Railbelt Price Worksheet'!V$27,W73*'Railbelt Price Worksheet'!V12))</f>
        <v>0</v>
      </c>
      <c r="X75" s="258">
        <f>IF($C$6="rural",X73/$D$46,IF($C$6="Railbelt North of Alaska Range",X73*'Railbelt Price Worksheet'!W$27,X73*'Railbelt Price Worksheet'!W12))</f>
        <v>0</v>
      </c>
      <c r="Y75" s="258">
        <f>IF($C$6="rural",Y73/$D$46,IF($C$6="Railbelt North of Alaska Range",Y73*'Railbelt Price Worksheet'!X$27,Y73*'Railbelt Price Worksheet'!X12))</f>
        <v>0</v>
      </c>
      <c r="Z75" s="258">
        <f>IF($C$6="rural",Z73/$D$46,IF($C$6="Railbelt North of Alaska Range",Z73*'Railbelt Price Worksheet'!Y$27,Z73*'Railbelt Price Worksheet'!Y12))</f>
        <v>0</v>
      </c>
      <c r="AA75" s="258">
        <f>IF($C$6="rural",AA73/$D$46,IF($C$6="Railbelt North of Alaska Range",AA73*'Railbelt Price Worksheet'!Z$27,AA73*'Railbelt Price Worksheet'!Z12))</f>
        <v>0</v>
      </c>
      <c r="AB75" s="258">
        <f>IF($C$6="rural",AB73/$D$46,IF($C$6="Railbelt North of Alaska Range",AB73*'Railbelt Price Worksheet'!AA$27,AB73*'Railbelt Price Worksheet'!AA12))</f>
        <v>0</v>
      </c>
      <c r="AC75" s="258">
        <f>IF($C$6="rural",AC73/$D$46,IF($C$6="Railbelt North of Alaska Range",AC73*'Railbelt Price Worksheet'!AB$27,AC73*'Railbelt Price Worksheet'!AB12))</f>
        <v>0</v>
      </c>
      <c r="AD75" s="258">
        <f>IF($C$6="rural",AD73/$D$46,IF($C$6="Railbelt North of Alaska Range",AD73*'Railbelt Price Worksheet'!AC$27,AD73*'Railbelt Price Worksheet'!AC12))</f>
        <v>0</v>
      </c>
      <c r="AE75" s="258">
        <f>IF($C$6="rural",AE73/$D$46,IF($C$6="Railbelt North of Alaska Range",AE73*'Railbelt Price Worksheet'!AD$27,AE73*'Railbelt Price Worksheet'!AD12))</f>
        <v>0</v>
      </c>
      <c r="AF75" s="258">
        <f>IF($C$6="rural",AF73/$D$46,IF($C$6="Railbelt North of Alaska Range",AF73*'Railbelt Price Worksheet'!AE$27,AF73*'Railbelt Price Worksheet'!AE12))</f>
        <v>0</v>
      </c>
      <c r="AG75" s="258">
        <f>IF($C$6="rural",AG73/$D$46,IF($C$6="Railbelt North of Alaska Range",AG73*'Railbelt Price Worksheet'!AF$27,AG73*'Railbelt Price Worksheet'!AF12))</f>
        <v>0</v>
      </c>
      <c r="AH75" s="258">
        <f>IF($C$6="rural",AH73/$D$46,IF($C$6="Railbelt North of Alaska Range",AH73*'Railbelt Price Worksheet'!AG$27,AH73*'Railbelt Price Worksheet'!AG12))</f>
        <v>0</v>
      </c>
      <c r="AI75" s="258">
        <f>IF($C$6="rural",AI73/$D$46,IF($C$6="Railbelt North of Alaska Range",AI73*'Railbelt Price Worksheet'!AH$27,AI73*'Railbelt Price Worksheet'!AH12))</f>
        <v>0</v>
      </c>
      <c r="AJ75" s="258">
        <f>IF($C$6="rural",AJ73/$D$46,IF($C$6="Railbelt North of Alaska Range",AJ73*'Railbelt Price Worksheet'!AI$27,AJ73*'Railbelt Price Worksheet'!AI12))</f>
        <v>0</v>
      </c>
      <c r="AK75" s="258">
        <f>IF($C$6="rural",AK73/$D$46,IF($C$6="Railbelt North of Alaska Range",AK73*'Railbelt Price Worksheet'!AJ$27,AK73*'Railbelt Price Worksheet'!AJ12))</f>
        <v>0</v>
      </c>
      <c r="AL75" s="258">
        <f>IF($C$6="rural",AL73/$D$46,IF($C$6="Railbelt North of Alaska Range",AL73*'Railbelt Price Worksheet'!AK$27,AL73*'Railbelt Price Worksheet'!AK12))</f>
        <v>0</v>
      </c>
      <c r="AM75" s="258">
        <f>IF($C$6="rural",AM73/$D$46,IF($C$6="Railbelt North of Alaska Range",AM73*'Railbelt Price Worksheet'!AL$27,AM73*'Railbelt Price Worksheet'!AL12))</f>
        <v>0</v>
      </c>
      <c r="AN75" s="258">
        <f>IF($C$6="rural",AN73/$D$46,IF($C$6="Railbelt North of Alaska Range",AN73*'Railbelt Price Worksheet'!AM$27,AN73*'Railbelt Price Worksheet'!AM12))</f>
        <v>0</v>
      </c>
      <c r="AO75" s="258">
        <f>IF($C$6="rural",AO73/$D$46,IF($C$6="Railbelt North of Alaska Range",AO73*'Railbelt Price Worksheet'!AN$27,AO73*'Railbelt Price Worksheet'!AN12))</f>
        <v>0</v>
      </c>
      <c r="AP75" s="258">
        <f>IF($C$6="rural",AP73/$D$46,IF($C$6="Railbelt North of Alaska Range",AP73*'Railbelt Price Worksheet'!AO$27,AP73*'Railbelt Price Worksheet'!AO12))</f>
        <v>0</v>
      </c>
      <c r="AQ75" s="258">
        <f>IF($C$6="rural",AQ73/$D$46,IF($C$6="Railbelt North of Alaska Range",AQ73*'Railbelt Price Worksheet'!AP$27,AQ73*'Railbelt Price Worksheet'!AP12))</f>
        <v>0</v>
      </c>
      <c r="AR75" s="258">
        <f>IF($C$6="rural",AR73/$D$46,IF($C$6="Railbelt North of Alaska Range",AR73*'Railbelt Price Worksheet'!AQ$27,AR73*'Railbelt Price Worksheet'!AQ12))</f>
        <v>0</v>
      </c>
      <c r="AS75" s="258">
        <f>IF($C$6="rural",AS73/$D$46,IF($C$6="Railbelt North of Alaska Range",AS73*'Railbelt Price Worksheet'!AR$27,AS73*'Railbelt Price Worksheet'!AR12))</f>
        <v>0</v>
      </c>
      <c r="AT75" s="258">
        <f>IF($C$6="rural",AT73/$D$46,IF($C$6="Railbelt North of Alaska Range",AT73*'Railbelt Price Worksheet'!AS$27,AT73*'Railbelt Price Worksheet'!AS12))</f>
        <v>0</v>
      </c>
      <c r="AU75" s="258">
        <f>IF($C$6="rural",AU73/$D$46,IF($C$6="Railbelt North of Alaska Range",AU73*'Railbelt Price Worksheet'!AT$27,AU73*'Railbelt Price Worksheet'!AT12))</f>
        <v>0</v>
      </c>
      <c r="AV75" s="258">
        <f>IF($C$6="rural",AV73/$D$46,IF($C$6="Railbelt North of Alaska Range",AV73*'Railbelt Price Worksheet'!AU$27,AV73*'Railbelt Price Worksheet'!AU12))</f>
        <v>0</v>
      </c>
      <c r="AW75" s="258">
        <f>IF($C$6="rural",AW73/$D$46,IF($C$6="Railbelt North of Alaska Range",AW73*'Railbelt Price Worksheet'!AV$27,AW73*'Railbelt Price Worksheet'!AV12))</f>
        <v>0</v>
      </c>
      <c r="AX75" s="258">
        <f>IF($C$6="rural",AX73/$D$46,IF($C$6="Railbelt North of Alaska Range",AX73*'Railbelt Price Worksheet'!AW$27,AX73*'Railbelt Price Worksheet'!AW12))</f>
        <v>0</v>
      </c>
      <c r="AY75" s="258">
        <f>IF($C$6="rural",AY73/$D$46,IF($C$6="Railbelt North of Alaska Range",AY73*'Railbelt Price Worksheet'!AX$27,AY73*'Railbelt Price Worksheet'!AX12))</f>
        <v>0</v>
      </c>
      <c r="AZ75" s="258">
        <f>IF($C$6="rural",AZ73/$D$46,IF($C$6="Railbelt North of Alaska Range",AZ73*'Railbelt Price Worksheet'!AY$27,AZ73*'Railbelt Price Worksheet'!AY12))</f>
        <v>0</v>
      </c>
      <c r="BA75" s="258">
        <f>IF($C$6="rural",BA73/$D$46,IF($C$6="Railbelt North of Alaska Range",BA73*'Railbelt Price Worksheet'!AZ$27,BA73*'Railbelt Price Worksheet'!AZ12))</f>
        <v>0</v>
      </c>
      <c r="BB75" s="258">
        <f>IF($C$6="rural",BB73/$D$46,IF($C$6="Railbelt North of Alaska Range",BB73*'Railbelt Price Worksheet'!BA$27,BB73*'Railbelt Price Worksheet'!BA12))</f>
        <v>0</v>
      </c>
      <c r="BC75" s="258">
        <f>IF($C$6="rural",BC73/$D$46,IF($C$6="Railbelt North of Alaska Range",BC73*'Railbelt Price Worksheet'!BB$27,BC73*'Railbelt Price Worksheet'!BB12))</f>
        <v>0</v>
      </c>
      <c r="BD75" s="258">
        <f>IF($C$6="rural",BD73/$D$46,IF($C$6="Railbelt North of Alaska Range",BD73*'Railbelt Price Worksheet'!BC$27,BD73*'Railbelt Price Worksheet'!BC12))</f>
        <v>0</v>
      </c>
      <c r="BE75" s="258">
        <f>IF($C$6="rural",BE73/$D$46,IF($C$6="Railbelt North of Alaska Range",BE73*'Railbelt Price Worksheet'!BD$27,BE73*'Railbelt Price Worksheet'!BD12))</f>
        <v>0</v>
      </c>
      <c r="BF75" s="258">
        <f>IF($C$6="rural",BF73/$D$46,IF($C$6="Railbelt North of Alaska Range",BF73*'Railbelt Price Worksheet'!BE$27,BF73*'Railbelt Price Worksheet'!BE12))</f>
        <v>0</v>
      </c>
      <c r="BG75" s="258">
        <f>IF($C$6="rural",BG73/$D$46,IF($C$6="Railbelt North of Alaska Range",BG73*'Railbelt Price Worksheet'!BF$27,BG73*'Railbelt Price Worksheet'!BF12))</f>
        <v>0</v>
      </c>
      <c r="BH75" s="258">
        <f>IF($C$6="rural",BH73/$D$46,IF($C$6="Railbelt North of Alaska Range",BH73*'Railbelt Price Worksheet'!BG$27,BH73*'Railbelt Price Worksheet'!BG12))</f>
        <v>0</v>
      </c>
      <c r="BI75" s="258">
        <f>IF($C$6="rural",BI73/$D$46,IF($C$6="Railbelt North of Alaska Range",BI73*'Railbelt Price Worksheet'!BH$27,BI73*'Railbelt Price Worksheet'!BH12))</f>
        <v>0</v>
      </c>
      <c r="BJ75" s="258">
        <f>IF($C$6="rural",BJ73/$D$46,IF($C$6="Railbelt North of Alaska Range",BJ73*'Railbelt Price Worksheet'!BI$27,BJ73*'Railbelt Price Worksheet'!BI12))</f>
        <v>0</v>
      </c>
      <c r="BK75" s="258">
        <f>IF($C$6="rural",BK73/$D$46,IF($C$6="Railbelt North of Alaska Range",BK73*'Railbelt Price Worksheet'!BJ$27,BK73*'Railbelt Price Worksheet'!BJ12))</f>
        <v>0</v>
      </c>
      <c r="BL75" s="258">
        <f>IF($C$6="rural",BL73/$D$46,IF($C$6="Railbelt North of Alaska Range",BL73*'Railbelt Price Worksheet'!BK$27,BL73*'Railbelt Price Worksheet'!BK12))</f>
        <v>0</v>
      </c>
      <c r="BM75" s="258">
        <f>IF($C$6="rural",BM73/$D$46,IF($C$6="Railbelt North of Alaska Range",BM73*'Railbelt Price Worksheet'!BL$27,BM73*'Railbelt Price Worksheet'!BL12))</f>
        <v>0</v>
      </c>
      <c r="BN75" s="258">
        <f>IF($C$6="rural",BN73/$D$46,IF($C$6="Railbelt North of Alaska Range",BN73*'Railbelt Price Worksheet'!BM$27,BN73*'Railbelt Price Worksheet'!BM12))</f>
        <v>0</v>
      </c>
      <c r="BO75" s="144"/>
    </row>
    <row r="76" spans="2:67" s="3" customFormat="1" ht="13.5" thickBot="1">
      <c r="B76" s="146"/>
      <c r="C76" s="147" t="s">
        <v>277</v>
      </c>
      <c r="D76" s="147" t="s">
        <v>142</v>
      </c>
      <c r="E76" s="151">
        <f>IF($C$6="Rural",E74*E75,E73*E74)</f>
        <v>0</v>
      </c>
      <c r="F76" s="151">
        <f t="shared" ref="F76" si="29">IF($C$6="Rural",F74*F75,F73*F74)</f>
        <v>0</v>
      </c>
      <c r="G76" s="151">
        <f>IF($C$6="Rural",G74*G75,G73*G74)</f>
        <v>0</v>
      </c>
      <c r="H76" s="151">
        <f>IF($C$6="Rural",H74*H75,H73*H74)</f>
        <v>0</v>
      </c>
      <c r="I76" s="151">
        <f>IF($C$6="Rural",I74*I75,I73*I74)</f>
        <v>0</v>
      </c>
      <c r="J76" s="151">
        <f t="shared" ref="J76" si="30">IF($C$6="Rural",J74*J75,J73*J74)</f>
        <v>0</v>
      </c>
      <c r="K76" s="151">
        <f t="shared" ref="K76" si="31">IF($C$6="Rural",K74*K75,K73*K74)</f>
        <v>0</v>
      </c>
      <c r="L76" s="151">
        <f t="shared" ref="L76" si="32">IF($C$6="Rural",L74*L75,L73*L74)</f>
        <v>0</v>
      </c>
      <c r="M76" s="151">
        <f t="shared" ref="M76" si="33">IF($C$6="Rural",M74*M75,M73*M74)</f>
        <v>0</v>
      </c>
      <c r="N76" s="151">
        <f t="shared" ref="N76" si="34">IF($C$6="Rural",N74*N75,N73*N74)</f>
        <v>0</v>
      </c>
      <c r="O76" s="151">
        <f t="shared" ref="O76" si="35">IF($C$6="Rural",O74*O75,O73*O74)</f>
        <v>0</v>
      </c>
      <c r="P76" s="151">
        <f t="shared" ref="P76" si="36">IF($C$6="Rural",P74*P75,P73*P74)</f>
        <v>0</v>
      </c>
      <c r="Q76" s="151">
        <f t="shared" ref="Q76" si="37">IF($C$6="Rural",Q74*Q75,Q73*Q74)</f>
        <v>0</v>
      </c>
      <c r="R76" s="151">
        <f t="shared" ref="R76" si="38">IF($C$6="Rural",R74*R75,R73*R74)</f>
        <v>0</v>
      </c>
      <c r="S76" s="151">
        <f t="shared" ref="S76" si="39">IF($C$6="Rural",S74*S75,S73*S74)</f>
        <v>0</v>
      </c>
      <c r="T76" s="151">
        <f t="shared" ref="T76" si="40">IF($C$6="Rural",T74*T75,T73*T74)</f>
        <v>0</v>
      </c>
      <c r="U76" s="151">
        <f t="shared" ref="U76" si="41">IF($C$6="Rural",U74*U75,U73*U74)</f>
        <v>0</v>
      </c>
      <c r="V76" s="151">
        <f t="shared" ref="V76" si="42">IF($C$6="Rural",V74*V75,V73*V74)</f>
        <v>0</v>
      </c>
      <c r="W76" s="151">
        <f t="shared" ref="W76" si="43">IF($C$6="Rural",W74*W75,W73*W74)</f>
        <v>0</v>
      </c>
      <c r="X76" s="151">
        <f t="shared" ref="X76" si="44">IF($C$6="Rural",X74*X75,X73*X74)</f>
        <v>0</v>
      </c>
      <c r="Y76" s="151">
        <f t="shared" ref="Y76" si="45">IF($C$6="Rural",Y74*Y75,Y73*Y74)</f>
        <v>0</v>
      </c>
      <c r="Z76" s="151">
        <f t="shared" ref="Z76" si="46">IF($C$6="Rural",Z74*Z75,Z73*Z74)</f>
        <v>0</v>
      </c>
      <c r="AA76" s="151">
        <f t="shared" ref="AA76" si="47">IF($C$6="Rural",AA74*AA75,AA73*AA74)</f>
        <v>0</v>
      </c>
      <c r="AB76" s="151">
        <f t="shared" ref="AB76" si="48">IF($C$6="Rural",AB74*AB75,AB73*AB74)</f>
        <v>0</v>
      </c>
      <c r="AC76" s="151">
        <f t="shared" ref="AC76" si="49">IF($C$6="Rural",AC74*AC75,AC73*AC74)</f>
        <v>0</v>
      </c>
      <c r="AD76" s="151">
        <f t="shared" ref="AD76" si="50">IF($C$6="Rural",AD74*AD75,AD73*AD74)</f>
        <v>0</v>
      </c>
      <c r="AE76" s="151">
        <f t="shared" ref="AE76" si="51">IF($C$6="Rural",AE74*AE75,AE73*AE74)</f>
        <v>0</v>
      </c>
      <c r="AF76" s="151">
        <f t="shared" ref="AF76" si="52">IF($C$6="Rural",AF74*AF75,AF73*AF74)</f>
        <v>0</v>
      </c>
      <c r="AG76" s="151">
        <f t="shared" ref="AG76" si="53">IF($C$6="Rural",AG74*AG75,AG73*AG74)</f>
        <v>0</v>
      </c>
      <c r="AH76" s="151">
        <f t="shared" ref="AH76" si="54">IF($C$6="Rural",AH74*AH75,AH73*AH74)</f>
        <v>0</v>
      </c>
      <c r="AI76" s="151">
        <f t="shared" ref="AI76" si="55">IF($C$6="Rural",AI74*AI75,AI73*AI74)</f>
        <v>0</v>
      </c>
      <c r="AJ76" s="151">
        <f t="shared" ref="AJ76" si="56">IF($C$6="Rural",AJ74*AJ75,AJ73*AJ74)</f>
        <v>0</v>
      </c>
      <c r="AK76" s="151">
        <f t="shared" ref="AK76" si="57">IF($C$6="Rural",AK74*AK75,AK73*AK74)</f>
        <v>0</v>
      </c>
      <c r="AL76" s="151">
        <f t="shared" ref="AL76" si="58">IF($C$6="Rural",AL74*AL75,AL73*AL74)</f>
        <v>0</v>
      </c>
      <c r="AM76" s="151">
        <f t="shared" ref="AM76" si="59">IF($C$6="Rural",AM74*AM75,AM73*AM74)</f>
        <v>0</v>
      </c>
      <c r="AN76" s="151">
        <f t="shared" ref="AN76" si="60">IF($C$6="Rural",AN74*AN75,AN73*AN74)</f>
        <v>0</v>
      </c>
      <c r="AO76" s="151">
        <f t="shared" ref="AO76" si="61">IF($C$6="Rural",AO74*AO75,AO73*AO74)</f>
        <v>0</v>
      </c>
      <c r="AP76" s="151">
        <f t="shared" ref="AP76" si="62">IF($C$6="Rural",AP74*AP75,AP73*AP74)</f>
        <v>0</v>
      </c>
      <c r="AQ76" s="151">
        <f t="shared" ref="AQ76" si="63">IF($C$6="Rural",AQ74*AQ75,AQ73*AQ74)</f>
        <v>0</v>
      </c>
      <c r="AR76" s="151">
        <f t="shared" ref="AR76" si="64">IF($C$6="Rural",AR74*AR75,AR73*AR74)</f>
        <v>0</v>
      </c>
      <c r="AS76" s="151">
        <f t="shared" ref="AS76" si="65">IF($C$6="Rural",AS74*AS75,AS73*AS74)</f>
        <v>0</v>
      </c>
      <c r="AT76" s="151">
        <f t="shared" ref="AT76" si="66">IF($C$6="Rural",AT74*AT75,AT73*AT74)</f>
        <v>0</v>
      </c>
      <c r="AU76" s="151">
        <f t="shared" ref="AU76" si="67">IF($C$6="Rural",AU74*AU75,AU73*AU74)</f>
        <v>0</v>
      </c>
      <c r="AV76" s="151">
        <f t="shared" ref="AV76" si="68">IF($C$6="Rural",AV74*AV75,AV73*AV74)</f>
        <v>0</v>
      </c>
      <c r="AW76" s="151">
        <f t="shared" ref="AW76" si="69">IF($C$6="Rural",AW74*AW75,AW73*AW74)</f>
        <v>0</v>
      </c>
      <c r="AX76" s="151">
        <f t="shared" ref="AX76" si="70">IF($C$6="Rural",AX74*AX75,AX73*AX74)</f>
        <v>0</v>
      </c>
      <c r="AY76" s="151">
        <f t="shared" ref="AY76" si="71">IF($C$6="Rural",AY74*AY75,AY73*AY74)</f>
        <v>0</v>
      </c>
      <c r="AZ76" s="151">
        <f t="shared" ref="AZ76" si="72">IF($C$6="Rural",AZ74*AZ75,AZ73*AZ74)</f>
        <v>0</v>
      </c>
      <c r="BA76" s="151">
        <f t="shared" ref="BA76" si="73">IF($C$6="Rural",BA74*BA75,BA73*BA74)</f>
        <v>0</v>
      </c>
      <c r="BB76" s="151">
        <f t="shared" ref="BB76" si="74">IF($C$6="Rural",BB74*BB75,BB73*BB74)</f>
        <v>0</v>
      </c>
      <c r="BC76" s="151">
        <f t="shared" ref="BC76" si="75">IF($C$6="Rural",BC74*BC75,BC73*BC74)</f>
        <v>0</v>
      </c>
      <c r="BD76" s="151">
        <f t="shared" ref="BD76" si="76">IF($C$6="Rural",BD74*BD75,BD73*BD74)</f>
        <v>0</v>
      </c>
      <c r="BE76" s="151">
        <f t="shared" ref="BE76" si="77">IF($C$6="Rural",BE74*BE75,BE73*BE74)</f>
        <v>0</v>
      </c>
      <c r="BF76" s="151">
        <f t="shared" ref="BF76" si="78">IF($C$6="Rural",BF74*BF75,BF73*BF74)</f>
        <v>0</v>
      </c>
      <c r="BG76" s="151">
        <f t="shared" ref="BG76" si="79">IF($C$6="Rural",BG74*BG75,BG73*BG74)</f>
        <v>0</v>
      </c>
      <c r="BH76" s="151">
        <f t="shared" ref="BH76" si="80">IF($C$6="Rural",BH74*BH75,BH73*BH74)</f>
        <v>0</v>
      </c>
      <c r="BI76" s="151">
        <f t="shared" ref="BI76" si="81">IF($C$6="Rural",BI74*BI75,BI73*BI74)</f>
        <v>0</v>
      </c>
      <c r="BJ76" s="151">
        <f t="shared" ref="BJ76" si="82">IF($C$6="Rural",BJ74*BJ75,BJ73*BJ74)</f>
        <v>0</v>
      </c>
      <c r="BK76" s="151">
        <f t="shared" ref="BK76" si="83">IF($C$6="Rural",BK74*BK75,BK73*BK74)</f>
        <v>0</v>
      </c>
      <c r="BL76" s="151">
        <f t="shared" ref="BL76" si="84">IF($C$6="Rural",BL74*BL75,BL73*BL74)</f>
        <v>0</v>
      </c>
      <c r="BM76" s="151">
        <f t="shared" ref="BM76" si="85">IF($C$6="Rural",BM74*BM75,BM73*BM74)</f>
        <v>0</v>
      </c>
      <c r="BN76" s="151">
        <f t="shared" ref="BN76" si="86">IF($C$6="Rural",BN74*BN75,BN73*BN74)</f>
        <v>0</v>
      </c>
      <c r="BO76" s="148">
        <f>NPV(Home!$D$24,F76:BN76)+E76</f>
        <v>0</v>
      </c>
    </row>
    <row r="77" spans="2:67" ht="12.75">
      <c r="B77" s="13"/>
      <c r="C77" s="18"/>
      <c r="D77" s="18"/>
      <c r="E77" s="629"/>
      <c r="F77" s="629"/>
      <c r="G77" s="629"/>
      <c r="H77" s="629"/>
      <c r="I77" s="629"/>
      <c r="J77" s="629"/>
      <c r="K77" s="629"/>
      <c r="L77" s="629"/>
      <c r="M77" s="629"/>
      <c r="N77" s="629"/>
      <c r="O77" s="629"/>
      <c r="P77" s="629"/>
      <c r="Q77" s="629"/>
      <c r="R77" s="629"/>
      <c r="S77" s="629"/>
      <c r="T77" s="629"/>
      <c r="U77" s="629"/>
      <c r="V77" s="629"/>
      <c r="W77" s="629"/>
      <c r="X77" s="629"/>
      <c r="Y77" s="629"/>
      <c r="Z77" s="629"/>
      <c r="AA77" s="629"/>
      <c r="AB77" s="629"/>
      <c r="AC77" s="629"/>
      <c r="AD77" s="629"/>
      <c r="AE77" s="629"/>
      <c r="AF77" s="629"/>
      <c r="AG77" s="629"/>
      <c r="AH77" s="629"/>
      <c r="AI77" s="629"/>
      <c r="AJ77" s="629"/>
      <c r="AK77" s="629"/>
      <c r="AL77" s="629"/>
      <c r="AM77" s="629"/>
      <c r="AN77" s="629"/>
      <c r="AO77" s="629"/>
      <c r="AP77" s="629"/>
      <c r="AQ77" s="629"/>
      <c r="AR77" s="629"/>
      <c r="AS77" s="629"/>
      <c r="AT77" s="629"/>
      <c r="AU77" s="629"/>
      <c r="AV77" s="629"/>
      <c r="AW77" s="629"/>
      <c r="AX77" s="629"/>
      <c r="AY77" s="629"/>
      <c r="AZ77" s="629"/>
      <c r="BA77" s="629"/>
      <c r="BB77" s="629"/>
      <c r="BC77" s="629"/>
      <c r="BD77" s="629"/>
      <c r="BE77" s="629"/>
      <c r="BF77" s="629"/>
      <c r="BG77" s="629"/>
      <c r="BH77" s="629"/>
      <c r="BI77" s="629"/>
      <c r="BJ77" s="629"/>
      <c r="BK77" s="629"/>
      <c r="BL77" s="629"/>
      <c r="BM77" s="629"/>
      <c r="BN77" s="629"/>
      <c r="BO77" s="14"/>
    </row>
    <row r="78" spans="2:67" ht="12.75">
      <c r="B78" s="13"/>
      <c r="C78" s="18"/>
      <c r="D78" s="18"/>
      <c r="E78" s="600"/>
      <c r="F78" s="18"/>
      <c r="G78" s="18"/>
      <c r="H78" s="600"/>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row>
    <row r="79" spans="2:67" ht="13.5" thickBot="1">
      <c r="B79" s="13"/>
      <c r="C79" s="18"/>
      <c r="D79" s="18"/>
      <c r="E79" s="600"/>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row>
    <row r="80" spans="2:67" ht="12.75">
      <c r="B80" s="129" t="s">
        <v>223</v>
      </c>
      <c r="C80" s="130"/>
      <c r="D80" s="138" t="s">
        <v>175</v>
      </c>
      <c r="E80" s="141">
        <v>2023</v>
      </c>
      <c r="F80" s="141">
        <f t="shared" ref="F80:BF80" si="87">E80+1</f>
        <v>2024</v>
      </c>
      <c r="G80" s="141">
        <f t="shared" si="87"/>
        <v>2025</v>
      </c>
      <c r="H80" s="141">
        <f t="shared" si="87"/>
        <v>2026</v>
      </c>
      <c r="I80" s="141">
        <f t="shared" si="87"/>
        <v>2027</v>
      </c>
      <c r="J80" s="141">
        <f t="shared" si="87"/>
        <v>2028</v>
      </c>
      <c r="K80" s="141">
        <f t="shared" si="87"/>
        <v>2029</v>
      </c>
      <c r="L80" s="141">
        <f t="shared" si="87"/>
        <v>2030</v>
      </c>
      <c r="M80" s="141">
        <f t="shared" si="87"/>
        <v>2031</v>
      </c>
      <c r="N80" s="141">
        <f t="shared" si="87"/>
        <v>2032</v>
      </c>
      <c r="O80" s="141">
        <f t="shared" si="87"/>
        <v>2033</v>
      </c>
      <c r="P80" s="141">
        <f t="shared" si="87"/>
        <v>2034</v>
      </c>
      <c r="Q80" s="141">
        <f t="shared" si="87"/>
        <v>2035</v>
      </c>
      <c r="R80" s="141">
        <f t="shared" si="87"/>
        <v>2036</v>
      </c>
      <c r="S80" s="141">
        <f t="shared" si="87"/>
        <v>2037</v>
      </c>
      <c r="T80" s="141">
        <f t="shared" si="87"/>
        <v>2038</v>
      </c>
      <c r="U80" s="141">
        <f t="shared" si="87"/>
        <v>2039</v>
      </c>
      <c r="V80" s="141">
        <f t="shared" si="87"/>
        <v>2040</v>
      </c>
      <c r="W80" s="141">
        <f t="shared" si="87"/>
        <v>2041</v>
      </c>
      <c r="X80" s="141">
        <f t="shared" si="87"/>
        <v>2042</v>
      </c>
      <c r="Y80" s="141">
        <f t="shared" si="87"/>
        <v>2043</v>
      </c>
      <c r="Z80" s="141">
        <f t="shared" si="87"/>
        <v>2044</v>
      </c>
      <c r="AA80" s="141">
        <f t="shared" si="87"/>
        <v>2045</v>
      </c>
      <c r="AB80" s="141">
        <f t="shared" si="87"/>
        <v>2046</v>
      </c>
      <c r="AC80" s="141">
        <f t="shared" si="87"/>
        <v>2047</v>
      </c>
      <c r="AD80" s="141">
        <f t="shared" si="87"/>
        <v>2048</v>
      </c>
      <c r="AE80" s="141">
        <f t="shared" si="87"/>
        <v>2049</v>
      </c>
      <c r="AF80" s="141">
        <f t="shared" si="87"/>
        <v>2050</v>
      </c>
      <c r="AG80" s="141">
        <f t="shared" si="87"/>
        <v>2051</v>
      </c>
      <c r="AH80" s="141">
        <f t="shared" si="87"/>
        <v>2052</v>
      </c>
      <c r="AI80" s="141">
        <f t="shared" si="87"/>
        <v>2053</v>
      </c>
      <c r="AJ80" s="141">
        <f t="shared" si="87"/>
        <v>2054</v>
      </c>
      <c r="AK80" s="141">
        <f t="shared" si="87"/>
        <v>2055</v>
      </c>
      <c r="AL80" s="141">
        <f t="shared" si="87"/>
        <v>2056</v>
      </c>
      <c r="AM80" s="141">
        <f t="shared" si="87"/>
        <v>2057</v>
      </c>
      <c r="AN80" s="141">
        <f t="shared" si="87"/>
        <v>2058</v>
      </c>
      <c r="AO80" s="141">
        <f t="shared" si="87"/>
        <v>2059</v>
      </c>
      <c r="AP80" s="141">
        <f t="shared" si="87"/>
        <v>2060</v>
      </c>
      <c r="AQ80" s="141">
        <f t="shared" si="87"/>
        <v>2061</v>
      </c>
      <c r="AR80" s="141">
        <f t="shared" si="87"/>
        <v>2062</v>
      </c>
      <c r="AS80" s="141">
        <f t="shared" si="87"/>
        <v>2063</v>
      </c>
      <c r="AT80" s="141">
        <f t="shared" si="87"/>
        <v>2064</v>
      </c>
      <c r="AU80" s="141">
        <f t="shared" si="87"/>
        <v>2065</v>
      </c>
      <c r="AV80" s="141">
        <f t="shared" si="87"/>
        <v>2066</v>
      </c>
      <c r="AW80" s="141">
        <f t="shared" si="87"/>
        <v>2067</v>
      </c>
      <c r="AX80" s="141">
        <f t="shared" si="87"/>
        <v>2068</v>
      </c>
      <c r="AY80" s="141">
        <f t="shared" si="87"/>
        <v>2069</v>
      </c>
      <c r="AZ80" s="141">
        <f t="shared" si="87"/>
        <v>2070</v>
      </c>
      <c r="BA80" s="141">
        <f t="shared" si="87"/>
        <v>2071</v>
      </c>
      <c r="BB80" s="141">
        <f t="shared" si="87"/>
        <v>2072</v>
      </c>
      <c r="BC80" s="141">
        <f t="shared" si="87"/>
        <v>2073</v>
      </c>
      <c r="BD80" s="141">
        <f t="shared" si="87"/>
        <v>2074</v>
      </c>
      <c r="BE80" s="141">
        <f t="shared" si="87"/>
        <v>2075</v>
      </c>
      <c r="BF80" s="141">
        <f t="shared" si="87"/>
        <v>2076</v>
      </c>
      <c r="BG80" s="141">
        <f>BF80+1</f>
        <v>2077</v>
      </c>
      <c r="BH80" s="141">
        <f t="shared" ref="BH80:BN80" si="88">BG80+1</f>
        <v>2078</v>
      </c>
      <c r="BI80" s="141">
        <f t="shared" si="88"/>
        <v>2079</v>
      </c>
      <c r="BJ80" s="141">
        <f t="shared" si="88"/>
        <v>2080</v>
      </c>
      <c r="BK80" s="141">
        <f t="shared" si="88"/>
        <v>2081</v>
      </c>
      <c r="BL80" s="141">
        <f t="shared" si="88"/>
        <v>2082</v>
      </c>
      <c r="BM80" s="141">
        <f t="shared" si="88"/>
        <v>2083</v>
      </c>
      <c r="BN80" s="141">
        <f t="shared" si="88"/>
        <v>2084</v>
      </c>
      <c r="BO80" s="142" t="s">
        <v>176</v>
      </c>
    </row>
    <row r="81" spans="2:67" ht="12.75">
      <c r="B81" s="706" t="s">
        <v>190</v>
      </c>
      <c r="C81" s="707"/>
      <c r="D81" s="707"/>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49"/>
    </row>
    <row r="82" spans="2:67" ht="12.75">
      <c r="B82" s="143"/>
      <c r="C82" s="18" t="s">
        <v>278</v>
      </c>
      <c r="D82" s="18" t="str">
        <f>IF(C6="Railbelt South of Alaska Range", "MCF per year", "gallons displaced per year")</f>
        <v>MCF per year</v>
      </c>
      <c r="E82" s="259">
        <f t="shared" ref="E82:AJ82" si="89">IF(AND(E61+1&gt;$D$30,E61&lt;$D$31+$D$30),$D$33,0)</f>
        <v>0</v>
      </c>
      <c r="F82" s="259">
        <f t="shared" si="89"/>
        <v>0</v>
      </c>
      <c r="G82" s="259">
        <f t="shared" si="89"/>
        <v>0</v>
      </c>
      <c r="H82" s="259">
        <f t="shared" si="89"/>
        <v>0</v>
      </c>
      <c r="I82" s="259">
        <f t="shared" si="89"/>
        <v>0</v>
      </c>
      <c r="J82" s="259">
        <f t="shared" si="89"/>
        <v>0</v>
      </c>
      <c r="K82" s="259">
        <f t="shared" si="89"/>
        <v>0</v>
      </c>
      <c r="L82" s="259">
        <f t="shared" si="89"/>
        <v>0</v>
      </c>
      <c r="M82" s="259">
        <f t="shared" si="89"/>
        <v>0</v>
      </c>
      <c r="N82" s="259">
        <f t="shared" si="89"/>
        <v>0</v>
      </c>
      <c r="O82" s="259">
        <f t="shared" si="89"/>
        <v>0</v>
      </c>
      <c r="P82" s="259">
        <f t="shared" si="89"/>
        <v>0</v>
      </c>
      <c r="Q82" s="259">
        <f t="shared" si="89"/>
        <v>0</v>
      </c>
      <c r="R82" s="259">
        <f t="shared" si="89"/>
        <v>0</v>
      </c>
      <c r="S82" s="259">
        <f t="shared" si="89"/>
        <v>0</v>
      </c>
      <c r="T82" s="259">
        <f t="shared" si="89"/>
        <v>0</v>
      </c>
      <c r="U82" s="259">
        <f t="shared" si="89"/>
        <v>0</v>
      </c>
      <c r="V82" s="259">
        <f t="shared" si="89"/>
        <v>0</v>
      </c>
      <c r="W82" s="259">
        <f t="shared" si="89"/>
        <v>0</v>
      </c>
      <c r="X82" s="259">
        <f t="shared" si="89"/>
        <v>0</v>
      </c>
      <c r="Y82" s="259">
        <f t="shared" si="89"/>
        <v>0</v>
      </c>
      <c r="Z82" s="259">
        <f t="shared" si="89"/>
        <v>0</v>
      </c>
      <c r="AA82" s="259">
        <f t="shared" si="89"/>
        <v>0</v>
      </c>
      <c r="AB82" s="259">
        <f t="shared" si="89"/>
        <v>0</v>
      </c>
      <c r="AC82" s="259">
        <f t="shared" si="89"/>
        <v>0</v>
      </c>
      <c r="AD82" s="259">
        <f t="shared" si="89"/>
        <v>0</v>
      </c>
      <c r="AE82" s="259">
        <f t="shared" si="89"/>
        <v>0</v>
      </c>
      <c r="AF82" s="259">
        <f t="shared" si="89"/>
        <v>0</v>
      </c>
      <c r="AG82" s="259">
        <f t="shared" si="89"/>
        <v>0</v>
      </c>
      <c r="AH82" s="259">
        <f t="shared" si="89"/>
        <v>0</v>
      </c>
      <c r="AI82" s="259">
        <f t="shared" si="89"/>
        <v>0</v>
      </c>
      <c r="AJ82" s="259">
        <f t="shared" si="89"/>
        <v>0</v>
      </c>
      <c r="AK82" s="259">
        <f t="shared" ref="AK82:BN82" si="90">IF(AND(AK61+1&gt;$D$30,AK61&lt;$D$31+$D$30),$D$33,0)</f>
        <v>0</v>
      </c>
      <c r="AL82" s="259">
        <f t="shared" si="90"/>
        <v>0</v>
      </c>
      <c r="AM82" s="259">
        <f t="shared" si="90"/>
        <v>0</v>
      </c>
      <c r="AN82" s="259">
        <f t="shared" si="90"/>
        <v>0</v>
      </c>
      <c r="AO82" s="259">
        <f t="shared" si="90"/>
        <v>0</v>
      </c>
      <c r="AP82" s="259">
        <f t="shared" si="90"/>
        <v>0</v>
      </c>
      <c r="AQ82" s="259">
        <f t="shared" si="90"/>
        <v>0</v>
      </c>
      <c r="AR82" s="259">
        <f t="shared" si="90"/>
        <v>0</v>
      </c>
      <c r="AS82" s="259">
        <f t="shared" si="90"/>
        <v>0</v>
      </c>
      <c r="AT82" s="259">
        <f t="shared" si="90"/>
        <v>0</v>
      </c>
      <c r="AU82" s="259">
        <f t="shared" si="90"/>
        <v>0</v>
      </c>
      <c r="AV82" s="259">
        <f t="shared" si="90"/>
        <v>0</v>
      </c>
      <c r="AW82" s="259">
        <f t="shared" si="90"/>
        <v>0</v>
      </c>
      <c r="AX82" s="259">
        <f t="shared" si="90"/>
        <v>0</v>
      </c>
      <c r="AY82" s="259">
        <f t="shared" si="90"/>
        <v>0</v>
      </c>
      <c r="AZ82" s="259">
        <f t="shared" si="90"/>
        <v>0</v>
      </c>
      <c r="BA82" s="259">
        <f t="shared" si="90"/>
        <v>0</v>
      </c>
      <c r="BB82" s="259">
        <f t="shared" si="90"/>
        <v>0</v>
      </c>
      <c r="BC82" s="259">
        <f t="shared" si="90"/>
        <v>0</v>
      </c>
      <c r="BD82" s="259">
        <f t="shared" si="90"/>
        <v>0</v>
      </c>
      <c r="BE82" s="259">
        <f t="shared" si="90"/>
        <v>0</v>
      </c>
      <c r="BF82" s="259">
        <f t="shared" si="90"/>
        <v>0</v>
      </c>
      <c r="BG82" s="259">
        <f t="shared" si="90"/>
        <v>0</v>
      </c>
      <c r="BH82" s="259">
        <f t="shared" si="90"/>
        <v>0</v>
      </c>
      <c r="BI82" s="259">
        <f t="shared" si="90"/>
        <v>0</v>
      </c>
      <c r="BJ82" s="259">
        <f t="shared" si="90"/>
        <v>0</v>
      </c>
      <c r="BK82" s="259">
        <f t="shared" si="90"/>
        <v>0</v>
      </c>
      <c r="BL82" s="259">
        <f t="shared" si="90"/>
        <v>0</v>
      </c>
      <c r="BM82" s="259">
        <f t="shared" si="90"/>
        <v>0</v>
      </c>
      <c r="BN82" s="259">
        <f t="shared" si="90"/>
        <v>0</v>
      </c>
      <c r="BO82" s="144"/>
    </row>
    <row r="83" spans="2:67" ht="12.75">
      <c r="B83" s="143" t="s">
        <v>178</v>
      </c>
      <c r="C83" s="18" t="s">
        <v>224</v>
      </c>
      <c r="D83" s="18" t="s">
        <v>142</v>
      </c>
      <c r="E83" s="261"/>
      <c r="F83" s="261"/>
      <c r="G83" s="261"/>
      <c r="H83" s="261"/>
      <c r="I83" s="261"/>
      <c r="J83" s="261"/>
      <c r="K83" s="261"/>
      <c r="L83" s="261"/>
      <c r="M83" s="261"/>
      <c r="N83" s="261"/>
      <c r="O83" s="261"/>
      <c r="P83" s="261"/>
      <c r="Q83" s="261"/>
      <c r="R83" s="261"/>
      <c r="S83" s="261"/>
      <c r="T83" s="261"/>
      <c r="U83" s="261"/>
      <c r="V83" s="261"/>
      <c r="W83" s="261"/>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144">
        <f>NPV(Home!$D$24,F83:BN83)+E83</f>
        <v>0</v>
      </c>
    </row>
    <row r="84" spans="2:67" ht="12.75">
      <c r="B84" s="143" t="s">
        <v>178</v>
      </c>
      <c r="C84" s="18" t="s">
        <v>225</v>
      </c>
      <c r="D84" s="18" t="s">
        <v>142</v>
      </c>
      <c r="E84" s="261"/>
      <c r="F84" s="261"/>
      <c r="G84" s="261"/>
      <c r="H84" s="261"/>
      <c r="I84" s="261"/>
      <c r="J84" s="261"/>
      <c r="K84" s="261"/>
      <c r="L84" s="261"/>
      <c r="M84" s="261"/>
      <c r="N84" s="261"/>
      <c r="O84" s="261"/>
      <c r="P84" s="261"/>
      <c r="Q84" s="261"/>
      <c r="R84" s="261"/>
      <c r="S84" s="261"/>
      <c r="T84" s="261"/>
      <c r="U84" s="261"/>
      <c r="V84" s="261"/>
      <c r="W84" s="261"/>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144">
        <f>NPV(Home!$D$24,F84:BN84)+E84</f>
        <v>0</v>
      </c>
    </row>
    <row r="85" spans="2:67" ht="12.75">
      <c r="B85" s="143" t="s">
        <v>178</v>
      </c>
      <c r="C85" s="18" t="s">
        <v>226</v>
      </c>
      <c r="D85" s="18" t="s">
        <v>142</v>
      </c>
      <c r="E85" s="261"/>
      <c r="F85" s="261"/>
      <c r="G85" s="261"/>
      <c r="H85" s="261"/>
      <c r="I85" s="261"/>
      <c r="J85" s="261"/>
      <c r="K85" s="261"/>
      <c r="L85" s="261"/>
      <c r="M85" s="261"/>
      <c r="N85" s="261"/>
      <c r="O85" s="261"/>
      <c r="P85" s="261"/>
      <c r="Q85" s="261"/>
      <c r="R85" s="261"/>
      <c r="S85" s="261"/>
      <c r="T85" s="261"/>
      <c r="U85" s="261"/>
      <c r="V85" s="261"/>
      <c r="W85" s="261"/>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144">
        <f>NPV(Home!$D$24,F85:BN85)+E85</f>
        <v>0</v>
      </c>
    </row>
    <row r="86" spans="2:67" s="54" customFormat="1" ht="12.75">
      <c r="B86" s="152" t="s">
        <v>178</v>
      </c>
      <c r="C86" s="55" t="s">
        <v>200</v>
      </c>
      <c r="D86" s="55" t="s">
        <v>201</v>
      </c>
      <c r="E86" s="260"/>
      <c r="F86" s="260"/>
      <c r="G86" s="260"/>
      <c r="H86" s="260"/>
      <c r="I86" s="260"/>
      <c r="J86" s="260"/>
      <c r="K86" s="260"/>
      <c r="L86" s="260"/>
      <c r="M86" s="260"/>
      <c r="N86" s="260"/>
      <c r="O86" s="260"/>
      <c r="P86" s="260"/>
      <c r="Q86" s="260"/>
      <c r="R86" s="260"/>
      <c r="S86" s="260"/>
      <c r="T86" s="260"/>
      <c r="U86" s="260"/>
      <c r="V86" s="260"/>
      <c r="W86" s="260"/>
      <c r="X86" s="260"/>
      <c r="Y86" s="260"/>
      <c r="Z86" s="260"/>
      <c r="AA86" s="260"/>
      <c r="AB86" s="260"/>
      <c r="AC86" s="260"/>
      <c r="AD86" s="260"/>
      <c r="AE86" s="260"/>
      <c r="AF86" s="260"/>
      <c r="AG86" s="260"/>
      <c r="AH86" s="260"/>
      <c r="AI86" s="260"/>
      <c r="AJ86" s="260"/>
      <c r="AK86" s="260"/>
      <c r="AL86" s="260"/>
      <c r="AM86" s="260"/>
      <c r="AN86" s="260"/>
      <c r="AO86" s="260"/>
      <c r="AP86" s="260"/>
      <c r="AQ86" s="260"/>
      <c r="AR86" s="260"/>
      <c r="AS86" s="260"/>
      <c r="AT86" s="260"/>
      <c r="AU86" s="260"/>
      <c r="AV86" s="260"/>
      <c r="AW86" s="260"/>
      <c r="AX86" s="260"/>
      <c r="AY86" s="260"/>
      <c r="AZ86" s="260"/>
      <c r="BA86" s="260"/>
      <c r="BB86" s="260"/>
      <c r="BC86" s="260"/>
      <c r="BD86" s="260"/>
      <c r="BE86" s="260"/>
      <c r="BF86" s="260"/>
      <c r="BG86" s="260"/>
      <c r="BH86" s="260"/>
      <c r="BI86" s="260"/>
      <c r="BJ86" s="260"/>
      <c r="BK86" s="260"/>
      <c r="BL86" s="260"/>
      <c r="BM86" s="260"/>
      <c r="BN86" s="260"/>
      <c r="BO86" s="153"/>
    </row>
    <row r="87" spans="2:67" ht="12.75">
      <c r="B87" s="143" t="s">
        <v>178</v>
      </c>
      <c r="C87" s="18" t="s">
        <v>203</v>
      </c>
      <c r="D87" s="18" t="s">
        <v>204</v>
      </c>
      <c r="E87" s="632"/>
      <c r="F87" s="632"/>
      <c r="G87" s="632"/>
      <c r="H87" s="632"/>
      <c r="I87" s="632"/>
      <c r="J87" s="632"/>
      <c r="K87" s="632"/>
      <c r="L87" s="632"/>
      <c r="M87" s="632"/>
      <c r="N87" s="632"/>
      <c r="O87" s="632"/>
      <c r="P87" s="632"/>
      <c r="Q87" s="632"/>
      <c r="R87" s="632"/>
      <c r="S87" s="632"/>
      <c r="T87" s="632"/>
      <c r="U87" s="632"/>
      <c r="V87" s="632"/>
      <c r="W87" s="632"/>
      <c r="X87" s="632"/>
      <c r="Y87" s="632"/>
      <c r="Z87" s="632"/>
      <c r="AA87" s="632"/>
      <c r="AB87" s="632"/>
      <c r="AC87" s="632"/>
      <c r="AD87" s="632"/>
      <c r="AE87" s="632"/>
      <c r="AF87" s="632"/>
      <c r="AG87" s="632"/>
      <c r="AH87" s="632"/>
      <c r="AI87" s="632"/>
      <c r="AJ87" s="632"/>
      <c r="AK87" s="632"/>
      <c r="AL87" s="632"/>
      <c r="AM87" s="632"/>
      <c r="AN87" s="632"/>
      <c r="AO87" s="632"/>
      <c r="AP87" s="632"/>
      <c r="AQ87" s="632"/>
      <c r="AR87" s="632"/>
      <c r="AS87" s="632"/>
      <c r="AT87" s="632"/>
      <c r="AU87" s="632"/>
      <c r="AV87" s="632"/>
      <c r="AW87" s="632"/>
      <c r="AX87" s="632"/>
      <c r="AY87" s="632"/>
      <c r="AZ87" s="632"/>
      <c r="BA87" s="632"/>
      <c r="BB87" s="632"/>
      <c r="BC87" s="632"/>
      <c r="BD87" s="632"/>
      <c r="BE87" s="632"/>
      <c r="BF87" s="632"/>
      <c r="BG87" s="632"/>
      <c r="BH87" s="632"/>
      <c r="BI87" s="632"/>
      <c r="BJ87" s="632"/>
      <c r="BK87" s="632"/>
      <c r="BL87" s="632"/>
      <c r="BM87" s="632"/>
      <c r="BN87" s="632"/>
      <c r="BO87" s="144"/>
    </row>
    <row r="88" spans="2:67" ht="12.75">
      <c r="B88" s="145"/>
      <c r="C88" s="18" t="s">
        <v>206</v>
      </c>
      <c r="D88" s="18" t="s">
        <v>142</v>
      </c>
      <c r="E88" s="76">
        <f t="shared" ref="E88:BN88" si="91">E86*E87</f>
        <v>0</v>
      </c>
      <c r="F88" s="76">
        <f t="shared" si="91"/>
        <v>0</v>
      </c>
      <c r="G88" s="76">
        <f t="shared" si="91"/>
        <v>0</v>
      </c>
      <c r="H88" s="76">
        <f t="shared" si="91"/>
        <v>0</v>
      </c>
      <c r="I88" s="76">
        <f t="shared" si="91"/>
        <v>0</v>
      </c>
      <c r="J88" s="76">
        <f t="shared" si="91"/>
        <v>0</v>
      </c>
      <c r="K88" s="76">
        <f t="shared" si="91"/>
        <v>0</v>
      </c>
      <c r="L88" s="76">
        <f t="shared" si="91"/>
        <v>0</v>
      </c>
      <c r="M88" s="76">
        <f t="shared" si="91"/>
        <v>0</v>
      </c>
      <c r="N88" s="76">
        <f t="shared" si="91"/>
        <v>0</v>
      </c>
      <c r="O88" s="76">
        <f t="shared" si="91"/>
        <v>0</v>
      </c>
      <c r="P88" s="76">
        <f t="shared" si="91"/>
        <v>0</v>
      </c>
      <c r="Q88" s="76">
        <f t="shared" si="91"/>
        <v>0</v>
      </c>
      <c r="R88" s="76">
        <f t="shared" si="91"/>
        <v>0</v>
      </c>
      <c r="S88" s="76">
        <f t="shared" si="91"/>
        <v>0</v>
      </c>
      <c r="T88" s="76">
        <f t="shared" si="91"/>
        <v>0</v>
      </c>
      <c r="U88" s="76">
        <f t="shared" si="91"/>
        <v>0</v>
      </c>
      <c r="V88" s="76">
        <f t="shared" si="91"/>
        <v>0</v>
      </c>
      <c r="W88" s="76">
        <f t="shared" si="91"/>
        <v>0</v>
      </c>
      <c r="X88" s="76">
        <f t="shared" si="91"/>
        <v>0</v>
      </c>
      <c r="Y88" s="76">
        <f t="shared" si="91"/>
        <v>0</v>
      </c>
      <c r="Z88" s="76">
        <f t="shared" si="91"/>
        <v>0</v>
      </c>
      <c r="AA88" s="76">
        <f t="shared" si="91"/>
        <v>0</v>
      </c>
      <c r="AB88" s="76">
        <f t="shared" si="91"/>
        <v>0</v>
      </c>
      <c r="AC88" s="76">
        <f t="shared" si="91"/>
        <v>0</v>
      </c>
      <c r="AD88" s="76">
        <f t="shared" si="91"/>
        <v>0</v>
      </c>
      <c r="AE88" s="76">
        <f t="shared" si="91"/>
        <v>0</v>
      </c>
      <c r="AF88" s="76">
        <f t="shared" si="91"/>
        <v>0</v>
      </c>
      <c r="AG88" s="76">
        <f t="shared" si="91"/>
        <v>0</v>
      </c>
      <c r="AH88" s="76">
        <f t="shared" si="91"/>
        <v>0</v>
      </c>
      <c r="AI88" s="76">
        <f t="shared" si="91"/>
        <v>0</v>
      </c>
      <c r="AJ88" s="76">
        <f t="shared" si="91"/>
        <v>0</v>
      </c>
      <c r="AK88" s="76">
        <f t="shared" si="91"/>
        <v>0</v>
      </c>
      <c r="AL88" s="76">
        <f t="shared" si="91"/>
        <v>0</v>
      </c>
      <c r="AM88" s="76">
        <f t="shared" si="91"/>
        <v>0</v>
      </c>
      <c r="AN88" s="76">
        <f t="shared" si="91"/>
        <v>0</v>
      </c>
      <c r="AO88" s="76">
        <f t="shared" si="91"/>
        <v>0</v>
      </c>
      <c r="AP88" s="76">
        <f t="shared" si="91"/>
        <v>0</v>
      </c>
      <c r="AQ88" s="76">
        <f t="shared" si="91"/>
        <v>0</v>
      </c>
      <c r="AR88" s="76">
        <f t="shared" si="91"/>
        <v>0</v>
      </c>
      <c r="AS88" s="76">
        <f t="shared" si="91"/>
        <v>0</v>
      </c>
      <c r="AT88" s="76">
        <f t="shared" si="91"/>
        <v>0</v>
      </c>
      <c r="AU88" s="76">
        <f t="shared" si="91"/>
        <v>0</v>
      </c>
      <c r="AV88" s="76">
        <f t="shared" si="91"/>
        <v>0</v>
      </c>
      <c r="AW88" s="76">
        <f t="shared" si="91"/>
        <v>0</v>
      </c>
      <c r="AX88" s="76">
        <f t="shared" si="91"/>
        <v>0</v>
      </c>
      <c r="AY88" s="76">
        <f t="shared" si="91"/>
        <v>0</v>
      </c>
      <c r="AZ88" s="76">
        <f t="shared" si="91"/>
        <v>0</v>
      </c>
      <c r="BA88" s="76">
        <f t="shared" si="91"/>
        <v>0</v>
      </c>
      <c r="BB88" s="76">
        <f t="shared" si="91"/>
        <v>0</v>
      </c>
      <c r="BC88" s="76">
        <f t="shared" si="91"/>
        <v>0</v>
      </c>
      <c r="BD88" s="76">
        <f t="shared" si="91"/>
        <v>0</v>
      </c>
      <c r="BE88" s="76">
        <f t="shared" si="91"/>
        <v>0</v>
      </c>
      <c r="BF88" s="76">
        <f t="shared" si="91"/>
        <v>0</v>
      </c>
      <c r="BG88" s="76">
        <f t="shared" si="91"/>
        <v>0</v>
      </c>
      <c r="BH88" s="76">
        <f t="shared" si="91"/>
        <v>0</v>
      </c>
      <c r="BI88" s="76">
        <f t="shared" si="91"/>
        <v>0</v>
      </c>
      <c r="BJ88" s="76">
        <f t="shared" si="91"/>
        <v>0</v>
      </c>
      <c r="BK88" s="76">
        <f t="shared" si="91"/>
        <v>0</v>
      </c>
      <c r="BL88" s="76">
        <f t="shared" si="91"/>
        <v>0</v>
      </c>
      <c r="BM88" s="76">
        <f t="shared" si="91"/>
        <v>0</v>
      </c>
      <c r="BN88" s="76">
        <f t="shared" si="91"/>
        <v>0</v>
      </c>
      <c r="BO88" s="144">
        <f>NPV(Home!$D$24,F88:BN88)+E88</f>
        <v>0</v>
      </c>
    </row>
    <row r="89" spans="2:67" s="3" customFormat="1" ht="12.75">
      <c r="B89" s="145"/>
      <c r="C89" s="3" t="s">
        <v>230</v>
      </c>
      <c r="D89" s="3" t="s">
        <v>142</v>
      </c>
      <c r="E89" s="213">
        <f>E83+E84+E88+E85</f>
        <v>0</v>
      </c>
      <c r="F89" s="213">
        <f>F83+F84+F88+F85</f>
        <v>0</v>
      </c>
      <c r="G89" s="213">
        <f t="shared" ref="G89:BM89" si="92">G83+G84+G88+G85</f>
        <v>0</v>
      </c>
      <c r="H89" s="213">
        <f t="shared" si="92"/>
        <v>0</v>
      </c>
      <c r="I89" s="213">
        <f t="shared" si="92"/>
        <v>0</v>
      </c>
      <c r="J89" s="213">
        <f t="shared" si="92"/>
        <v>0</v>
      </c>
      <c r="K89" s="213">
        <f t="shared" si="92"/>
        <v>0</v>
      </c>
      <c r="L89" s="213">
        <f t="shared" si="92"/>
        <v>0</v>
      </c>
      <c r="M89" s="213">
        <f t="shared" si="92"/>
        <v>0</v>
      </c>
      <c r="N89" s="213">
        <f t="shared" si="92"/>
        <v>0</v>
      </c>
      <c r="O89" s="213">
        <f t="shared" si="92"/>
        <v>0</v>
      </c>
      <c r="P89" s="213">
        <f t="shared" si="92"/>
        <v>0</v>
      </c>
      <c r="Q89" s="213">
        <f t="shared" si="92"/>
        <v>0</v>
      </c>
      <c r="R89" s="213">
        <f t="shared" si="92"/>
        <v>0</v>
      </c>
      <c r="S89" s="213">
        <f t="shared" si="92"/>
        <v>0</v>
      </c>
      <c r="T89" s="213">
        <f t="shared" si="92"/>
        <v>0</v>
      </c>
      <c r="U89" s="213">
        <f t="shared" si="92"/>
        <v>0</v>
      </c>
      <c r="V89" s="213">
        <f t="shared" si="92"/>
        <v>0</v>
      </c>
      <c r="W89" s="213">
        <f t="shared" si="92"/>
        <v>0</v>
      </c>
      <c r="X89" s="213">
        <f t="shared" si="92"/>
        <v>0</v>
      </c>
      <c r="Y89" s="213">
        <f t="shared" si="92"/>
        <v>0</v>
      </c>
      <c r="Z89" s="213">
        <f t="shared" si="92"/>
        <v>0</v>
      </c>
      <c r="AA89" s="213">
        <f t="shared" si="92"/>
        <v>0</v>
      </c>
      <c r="AB89" s="213">
        <f t="shared" si="92"/>
        <v>0</v>
      </c>
      <c r="AC89" s="213">
        <f t="shared" si="92"/>
        <v>0</v>
      </c>
      <c r="AD89" s="213">
        <f t="shared" si="92"/>
        <v>0</v>
      </c>
      <c r="AE89" s="213">
        <f t="shared" si="92"/>
        <v>0</v>
      </c>
      <c r="AF89" s="213">
        <f t="shared" si="92"/>
        <v>0</v>
      </c>
      <c r="AG89" s="213">
        <f t="shared" si="92"/>
        <v>0</v>
      </c>
      <c r="AH89" s="213">
        <f t="shared" si="92"/>
        <v>0</v>
      </c>
      <c r="AI89" s="213">
        <f t="shared" si="92"/>
        <v>0</v>
      </c>
      <c r="AJ89" s="213">
        <f t="shared" si="92"/>
        <v>0</v>
      </c>
      <c r="AK89" s="213">
        <f t="shared" si="92"/>
        <v>0</v>
      </c>
      <c r="AL89" s="213">
        <f t="shared" si="92"/>
        <v>0</v>
      </c>
      <c r="AM89" s="213">
        <f t="shared" si="92"/>
        <v>0</v>
      </c>
      <c r="AN89" s="213">
        <f t="shared" si="92"/>
        <v>0</v>
      </c>
      <c r="AO89" s="213">
        <f t="shared" si="92"/>
        <v>0</v>
      </c>
      <c r="AP89" s="213">
        <f t="shared" si="92"/>
        <v>0</v>
      </c>
      <c r="AQ89" s="213">
        <f t="shared" si="92"/>
        <v>0</v>
      </c>
      <c r="AR89" s="213">
        <f t="shared" si="92"/>
        <v>0</v>
      </c>
      <c r="AS89" s="213">
        <f t="shared" si="92"/>
        <v>0</v>
      </c>
      <c r="AT89" s="213">
        <f t="shared" si="92"/>
        <v>0</v>
      </c>
      <c r="AU89" s="213">
        <f t="shared" si="92"/>
        <v>0</v>
      </c>
      <c r="AV89" s="213">
        <f t="shared" si="92"/>
        <v>0</v>
      </c>
      <c r="AW89" s="213">
        <f t="shared" si="92"/>
        <v>0</v>
      </c>
      <c r="AX89" s="213">
        <f t="shared" si="92"/>
        <v>0</v>
      </c>
      <c r="AY89" s="213">
        <f t="shared" si="92"/>
        <v>0</v>
      </c>
      <c r="AZ89" s="213">
        <f t="shared" si="92"/>
        <v>0</v>
      </c>
      <c r="BA89" s="213">
        <f t="shared" si="92"/>
        <v>0</v>
      </c>
      <c r="BB89" s="213">
        <f t="shared" si="92"/>
        <v>0</v>
      </c>
      <c r="BC89" s="213">
        <f t="shared" si="92"/>
        <v>0</v>
      </c>
      <c r="BD89" s="213">
        <f t="shared" si="92"/>
        <v>0</v>
      </c>
      <c r="BE89" s="213">
        <f t="shared" si="92"/>
        <v>0</v>
      </c>
      <c r="BF89" s="213">
        <f t="shared" si="92"/>
        <v>0</v>
      </c>
      <c r="BG89" s="213">
        <f t="shared" si="92"/>
        <v>0</v>
      </c>
      <c r="BH89" s="213">
        <f t="shared" si="92"/>
        <v>0</v>
      </c>
      <c r="BI89" s="213">
        <f t="shared" si="92"/>
        <v>0</v>
      </c>
      <c r="BJ89" s="213">
        <f t="shared" si="92"/>
        <v>0</v>
      </c>
      <c r="BK89" s="213">
        <f t="shared" si="92"/>
        <v>0</v>
      </c>
      <c r="BL89" s="213">
        <f t="shared" si="92"/>
        <v>0</v>
      </c>
      <c r="BM89" s="213">
        <f t="shared" si="92"/>
        <v>0</v>
      </c>
      <c r="BN89" s="213">
        <f>BN83+BN84+BN88+BN85</f>
        <v>0</v>
      </c>
      <c r="BO89" s="144">
        <f>NPV(Home!$D$24,F89:BN89)+E89</f>
        <v>0</v>
      </c>
    </row>
    <row r="90" spans="2:67" ht="12.75">
      <c r="B90" s="145"/>
      <c r="C90" s="18"/>
      <c r="D90" s="18"/>
      <c r="E90" s="629"/>
      <c r="F90" s="629"/>
      <c r="G90" s="629"/>
      <c r="H90" s="629"/>
      <c r="I90" s="629"/>
      <c r="J90" s="629"/>
      <c r="K90" s="629"/>
      <c r="L90" s="629"/>
      <c r="M90" s="629"/>
      <c r="N90" s="629"/>
      <c r="O90" s="629"/>
      <c r="P90" s="629"/>
      <c r="Q90" s="629"/>
      <c r="R90" s="629"/>
      <c r="S90" s="629"/>
      <c r="T90" s="629"/>
      <c r="U90" s="629"/>
      <c r="V90" s="629"/>
      <c r="W90" s="629"/>
      <c r="X90" s="629"/>
      <c r="Y90" s="629"/>
      <c r="Z90" s="629"/>
      <c r="AA90" s="629"/>
      <c r="AB90" s="629"/>
      <c r="AC90" s="629"/>
      <c r="AD90" s="629"/>
      <c r="AE90" s="629"/>
      <c r="AF90" s="629"/>
      <c r="AG90" s="629"/>
      <c r="AH90" s="629"/>
      <c r="AI90" s="629"/>
      <c r="AJ90" s="629"/>
      <c r="AK90" s="629"/>
      <c r="AL90" s="629"/>
      <c r="AM90" s="629"/>
      <c r="AN90" s="629"/>
      <c r="AO90" s="629"/>
      <c r="AP90" s="629"/>
      <c r="AQ90" s="629"/>
      <c r="AR90" s="629"/>
      <c r="AS90" s="629"/>
      <c r="AT90" s="629"/>
      <c r="AU90" s="629"/>
      <c r="AV90" s="629"/>
      <c r="AW90" s="629"/>
      <c r="AX90" s="629"/>
      <c r="AY90" s="629"/>
      <c r="AZ90" s="629"/>
      <c r="BA90" s="629"/>
      <c r="BB90" s="629"/>
      <c r="BC90" s="629"/>
      <c r="BD90" s="629"/>
      <c r="BE90" s="629"/>
      <c r="BF90" s="629"/>
      <c r="BG90" s="629"/>
      <c r="BH90" s="629"/>
      <c r="BI90" s="629"/>
      <c r="BJ90" s="629"/>
      <c r="BK90" s="629"/>
      <c r="BL90" s="629"/>
      <c r="BM90" s="629"/>
      <c r="BN90" s="629"/>
      <c r="BO90" s="144"/>
    </row>
    <row r="91" spans="2:67" ht="12.75">
      <c r="B91" s="706" t="s">
        <v>209</v>
      </c>
      <c r="C91" s="707"/>
      <c r="D91" s="707"/>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49"/>
    </row>
    <row r="92" spans="2:67" ht="12.75">
      <c r="B92" s="143"/>
      <c r="C92" s="18" t="s">
        <v>276</v>
      </c>
      <c r="D92" s="18" t="str">
        <f>IF(C6="railbelt south of Alaska Range","MCF per year","gallons per year")</f>
        <v>MCF per year</v>
      </c>
      <c r="E92" s="258">
        <f t="shared" ref="E92:AJ92" si="93">IF(AND(E61+1&gt;$D$30,E61&lt;$D$31+$D$30),$D$33,0)</f>
        <v>0</v>
      </c>
      <c r="F92" s="258">
        <f t="shared" si="93"/>
        <v>0</v>
      </c>
      <c r="G92" s="258">
        <f t="shared" si="93"/>
        <v>0</v>
      </c>
      <c r="H92" s="258">
        <f t="shared" si="93"/>
        <v>0</v>
      </c>
      <c r="I92" s="258">
        <f t="shared" si="93"/>
        <v>0</v>
      </c>
      <c r="J92" s="258">
        <f t="shared" si="93"/>
        <v>0</v>
      </c>
      <c r="K92" s="258">
        <f t="shared" si="93"/>
        <v>0</v>
      </c>
      <c r="L92" s="258">
        <f t="shared" si="93"/>
        <v>0</v>
      </c>
      <c r="M92" s="258">
        <f t="shared" si="93"/>
        <v>0</v>
      </c>
      <c r="N92" s="258">
        <f t="shared" si="93"/>
        <v>0</v>
      </c>
      <c r="O92" s="258">
        <f t="shared" si="93"/>
        <v>0</v>
      </c>
      <c r="P92" s="258">
        <f t="shared" si="93"/>
        <v>0</v>
      </c>
      <c r="Q92" s="258">
        <f t="shared" si="93"/>
        <v>0</v>
      </c>
      <c r="R92" s="258">
        <f t="shared" si="93"/>
        <v>0</v>
      </c>
      <c r="S92" s="258">
        <f t="shared" si="93"/>
        <v>0</v>
      </c>
      <c r="T92" s="258">
        <f t="shared" si="93"/>
        <v>0</v>
      </c>
      <c r="U92" s="258">
        <f t="shared" si="93"/>
        <v>0</v>
      </c>
      <c r="V92" s="258">
        <f t="shared" si="93"/>
        <v>0</v>
      </c>
      <c r="W92" s="258">
        <f t="shared" si="93"/>
        <v>0</v>
      </c>
      <c r="X92" s="258">
        <f t="shared" si="93"/>
        <v>0</v>
      </c>
      <c r="Y92" s="258">
        <f t="shared" si="93"/>
        <v>0</v>
      </c>
      <c r="Z92" s="258">
        <f t="shared" si="93"/>
        <v>0</v>
      </c>
      <c r="AA92" s="258">
        <f t="shared" si="93"/>
        <v>0</v>
      </c>
      <c r="AB92" s="258">
        <f t="shared" si="93"/>
        <v>0</v>
      </c>
      <c r="AC92" s="258">
        <f t="shared" si="93"/>
        <v>0</v>
      </c>
      <c r="AD92" s="258">
        <f t="shared" si="93"/>
        <v>0</v>
      </c>
      <c r="AE92" s="258">
        <f t="shared" si="93"/>
        <v>0</v>
      </c>
      <c r="AF92" s="258">
        <f t="shared" si="93"/>
        <v>0</v>
      </c>
      <c r="AG92" s="258">
        <f t="shared" si="93"/>
        <v>0</v>
      </c>
      <c r="AH92" s="258">
        <f t="shared" si="93"/>
        <v>0</v>
      </c>
      <c r="AI92" s="258">
        <f t="shared" si="93"/>
        <v>0</v>
      </c>
      <c r="AJ92" s="258">
        <f t="shared" si="93"/>
        <v>0</v>
      </c>
      <c r="AK92" s="258">
        <f t="shared" ref="AK92:BN92" si="94">IF(AND(AK61+1&gt;$D$30,AK61&lt;$D$31+$D$30),$D$33,0)</f>
        <v>0</v>
      </c>
      <c r="AL92" s="258">
        <f t="shared" si="94"/>
        <v>0</v>
      </c>
      <c r="AM92" s="258">
        <f t="shared" si="94"/>
        <v>0</v>
      </c>
      <c r="AN92" s="258">
        <f t="shared" si="94"/>
        <v>0</v>
      </c>
      <c r="AO92" s="258">
        <f t="shared" si="94"/>
        <v>0</v>
      </c>
      <c r="AP92" s="258">
        <f t="shared" si="94"/>
        <v>0</v>
      </c>
      <c r="AQ92" s="258">
        <f t="shared" si="94"/>
        <v>0</v>
      </c>
      <c r="AR92" s="258">
        <f t="shared" si="94"/>
        <v>0</v>
      </c>
      <c r="AS92" s="258">
        <f t="shared" si="94"/>
        <v>0</v>
      </c>
      <c r="AT92" s="258">
        <f t="shared" si="94"/>
        <v>0</v>
      </c>
      <c r="AU92" s="258">
        <f t="shared" si="94"/>
        <v>0</v>
      </c>
      <c r="AV92" s="258">
        <f t="shared" si="94"/>
        <v>0</v>
      </c>
      <c r="AW92" s="258">
        <f t="shared" si="94"/>
        <v>0</v>
      </c>
      <c r="AX92" s="258">
        <f t="shared" si="94"/>
        <v>0</v>
      </c>
      <c r="AY92" s="258">
        <f t="shared" si="94"/>
        <v>0</v>
      </c>
      <c r="AZ92" s="258">
        <f t="shared" si="94"/>
        <v>0</v>
      </c>
      <c r="BA92" s="258">
        <f t="shared" si="94"/>
        <v>0</v>
      </c>
      <c r="BB92" s="258">
        <f t="shared" si="94"/>
        <v>0</v>
      </c>
      <c r="BC92" s="258">
        <f t="shared" si="94"/>
        <v>0</v>
      </c>
      <c r="BD92" s="258">
        <f t="shared" si="94"/>
        <v>0</v>
      </c>
      <c r="BE92" s="258">
        <f t="shared" si="94"/>
        <v>0</v>
      </c>
      <c r="BF92" s="258">
        <f t="shared" si="94"/>
        <v>0</v>
      </c>
      <c r="BG92" s="258">
        <f t="shared" si="94"/>
        <v>0</v>
      </c>
      <c r="BH92" s="258">
        <f t="shared" si="94"/>
        <v>0</v>
      </c>
      <c r="BI92" s="258">
        <f t="shared" si="94"/>
        <v>0</v>
      </c>
      <c r="BJ92" s="258">
        <f t="shared" si="94"/>
        <v>0</v>
      </c>
      <c r="BK92" s="258">
        <f t="shared" si="94"/>
        <v>0</v>
      </c>
      <c r="BL92" s="258">
        <f t="shared" si="94"/>
        <v>0</v>
      </c>
      <c r="BM92" s="258">
        <f t="shared" si="94"/>
        <v>0</v>
      </c>
      <c r="BN92" s="258">
        <f t="shared" si="94"/>
        <v>0</v>
      </c>
      <c r="BO92" s="144"/>
    </row>
    <row r="93" spans="2:67" ht="12.75">
      <c r="B93" s="143" t="s">
        <v>178</v>
      </c>
      <c r="C93" s="18" t="s">
        <v>279</v>
      </c>
      <c r="D93" s="18" t="str">
        <f>IF(C6="railbelt south of alaska range","$ per MCF","$ per gallon")</f>
        <v>$ per MCF</v>
      </c>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c r="AZ93" s="215"/>
      <c r="BA93" s="215"/>
      <c r="BB93" s="215"/>
      <c r="BC93" s="215"/>
      <c r="BD93" s="215"/>
      <c r="BE93" s="215"/>
      <c r="BF93" s="215"/>
      <c r="BG93" s="215"/>
      <c r="BH93" s="215"/>
      <c r="BI93" s="215"/>
      <c r="BJ93" s="215"/>
      <c r="BK93" s="215"/>
      <c r="BL93" s="215"/>
      <c r="BM93" s="215"/>
      <c r="BN93" s="215"/>
      <c r="BO93" s="144"/>
    </row>
    <row r="94" spans="2:67" ht="12.75">
      <c r="B94" s="143" t="s">
        <v>178</v>
      </c>
      <c r="C94" s="18" t="s">
        <v>280</v>
      </c>
      <c r="D94" s="18" t="s">
        <v>142</v>
      </c>
      <c r="E94" s="261"/>
      <c r="F94" s="261"/>
      <c r="G94" s="261"/>
      <c r="H94" s="261"/>
      <c r="I94" s="261"/>
      <c r="J94" s="261"/>
      <c r="K94" s="261"/>
      <c r="L94" s="261"/>
      <c r="M94" s="261"/>
      <c r="N94" s="261"/>
      <c r="O94" s="261"/>
      <c r="P94" s="261"/>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1"/>
      <c r="BA94" s="261"/>
      <c r="BB94" s="261"/>
      <c r="BC94" s="261"/>
      <c r="BD94" s="261"/>
      <c r="BE94" s="261"/>
      <c r="BF94" s="261"/>
      <c r="BG94" s="261"/>
      <c r="BH94" s="261"/>
      <c r="BI94" s="261"/>
      <c r="BJ94" s="261"/>
      <c r="BK94" s="261"/>
      <c r="BL94" s="261"/>
      <c r="BM94" s="261"/>
      <c r="BN94" s="261"/>
      <c r="BO94" s="144">
        <f>NPV(Home!$D$24,F94:BN94)+E94</f>
        <v>0</v>
      </c>
    </row>
    <row r="95" spans="2:67" ht="12.75">
      <c r="B95" s="143" t="s">
        <v>178</v>
      </c>
      <c r="C95" s="18" t="s">
        <v>281</v>
      </c>
      <c r="D95" s="18" t="s">
        <v>142</v>
      </c>
      <c r="E95" s="261"/>
      <c r="F95" s="261"/>
      <c r="G95" s="261"/>
      <c r="H95" s="261"/>
      <c r="I95" s="261"/>
      <c r="J95" s="261"/>
      <c r="K95" s="261"/>
      <c r="L95" s="261"/>
      <c r="M95" s="261"/>
      <c r="N95" s="261"/>
      <c r="O95" s="261"/>
      <c r="P95" s="261"/>
      <c r="Q95" s="261"/>
      <c r="R95" s="261"/>
      <c r="S95" s="261"/>
      <c r="T95" s="261"/>
      <c r="U95" s="261"/>
      <c r="V95" s="261"/>
      <c r="W95" s="261"/>
      <c r="X95" s="261"/>
      <c r="Y95" s="261"/>
      <c r="Z95" s="261"/>
      <c r="AA95" s="261"/>
      <c r="AB95" s="261"/>
      <c r="AC95" s="261"/>
      <c r="AD95" s="261"/>
      <c r="AE95" s="261"/>
      <c r="AF95" s="261"/>
      <c r="AG95" s="261"/>
      <c r="AH95" s="261"/>
      <c r="AI95" s="261"/>
      <c r="AJ95" s="261"/>
      <c r="AK95" s="261"/>
      <c r="AL95" s="261"/>
      <c r="AM95" s="261"/>
      <c r="AN95" s="261"/>
      <c r="AO95" s="261"/>
      <c r="AP95" s="261"/>
      <c r="AQ95" s="261"/>
      <c r="AR95" s="261"/>
      <c r="AS95" s="261"/>
      <c r="AT95" s="261"/>
      <c r="AU95" s="261"/>
      <c r="AV95" s="261"/>
      <c r="AW95" s="261"/>
      <c r="AX95" s="261"/>
      <c r="AY95" s="261"/>
      <c r="AZ95" s="261"/>
      <c r="BA95" s="261"/>
      <c r="BB95" s="261"/>
      <c r="BC95" s="261"/>
      <c r="BD95" s="261"/>
      <c r="BE95" s="261"/>
      <c r="BF95" s="261"/>
      <c r="BG95" s="261"/>
      <c r="BH95" s="261"/>
      <c r="BI95" s="261"/>
      <c r="BJ95" s="261"/>
      <c r="BK95" s="261"/>
      <c r="BL95" s="261"/>
      <c r="BM95" s="261"/>
      <c r="BN95" s="261"/>
      <c r="BO95" s="144">
        <f>NPV(Home!$D$24,F95:BN95)+E95</f>
        <v>0</v>
      </c>
    </row>
    <row r="96" spans="2:67" ht="12.75">
      <c r="B96" s="145"/>
      <c r="C96" s="18" t="s">
        <v>282</v>
      </c>
      <c r="D96" s="18" t="s">
        <v>142</v>
      </c>
      <c r="E96" s="634">
        <f t="shared" ref="E96:BG96" si="95">E92*E93</f>
        <v>0</v>
      </c>
      <c r="F96" s="634">
        <f t="shared" si="95"/>
        <v>0</v>
      </c>
      <c r="G96" s="634">
        <f t="shared" si="95"/>
        <v>0</v>
      </c>
      <c r="H96" s="634">
        <f t="shared" si="95"/>
        <v>0</v>
      </c>
      <c r="I96" s="634">
        <f t="shared" si="95"/>
        <v>0</v>
      </c>
      <c r="J96" s="634">
        <f t="shared" si="95"/>
        <v>0</v>
      </c>
      <c r="K96" s="634">
        <f t="shared" si="95"/>
        <v>0</v>
      </c>
      <c r="L96" s="634">
        <f t="shared" si="95"/>
        <v>0</v>
      </c>
      <c r="M96" s="634">
        <f t="shared" si="95"/>
        <v>0</v>
      </c>
      <c r="N96" s="634">
        <f t="shared" si="95"/>
        <v>0</v>
      </c>
      <c r="O96" s="634">
        <f t="shared" si="95"/>
        <v>0</v>
      </c>
      <c r="P96" s="634">
        <f t="shared" si="95"/>
        <v>0</v>
      </c>
      <c r="Q96" s="634">
        <f t="shared" si="95"/>
        <v>0</v>
      </c>
      <c r="R96" s="634">
        <f t="shared" si="95"/>
        <v>0</v>
      </c>
      <c r="S96" s="634">
        <f t="shared" si="95"/>
        <v>0</v>
      </c>
      <c r="T96" s="634">
        <f t="shared" si="95"/>
        <v>0</v>
      </c>
      <c r="U96" s="634">
        <f t="shared" si="95"/>
        <v>0</v>
      </c>
      <c r="V96" s="634">
        <f t="shared" si="95"/>
        <v>0</v>
      </c>
      <c r="W96" s="634">
        <f t="shared" si="95"/>
        <v>0</v>
      </c>
      <c r="X96" s="634">
        <f t="shared" si="95"/>
        <v>0</v>
      </c>
      <c r="Y96" s="634">
        <f t="shared" si="95"/>
        <v>0</v>
      </c>
      <c r="Z96" s="634">
        <f t="shared" si="95"/>
        <v>0</v>
      </c>
      <c r="AA96" s="634">
        <f t="shared" si="95"/>
        <v>0</v>
      </c>
      <c r="AB96" s="634">
        <f t="shared" si="95"/>
        <v>0</v>
      </c>
      <c r="AC96" s="634">
        <f t="shared" si="95"/>
        <v>0</v>
      </c>
      <c r="AD96" s="634">
        <f t="shared" si="95"/>
        <v>0</v>
      </c>
      <c r="AE96" s="634">
        <f t="shared" si="95"/>
        <v>0</v>
      </c>
      <c r="AF96" s="634">
        <f t="shared" si="95"/>
        <v>0</v>
      </c>
      <c r="AG96" s="634">
        <f t="shared" si="95"/>
        <v>0</v>
      </c>
      <c r="AH96" s="634">
        <f t="shared" si="95"/>
        <v>0</v>
      </c>
      <c r="AI96" s="634">
        <f t="shared" si="95"/>
        <v>0</v>
      </c>
      <c r="AJ96" s="634">
        <f t="shared" si="95"/>
        <v>0</v>
      </c>
      <c r="AK96" s="634">
        <f t="shared" si="95"/>
        <v>0</v>
      </c>
      <c r="AL96" s="634">
        <f t="shared" si="95"/>
        <v>0</v>
      </c>
      <c r="AM96" s="634">
        <f t="shared" si="95"/>
        <v>0</v>
      </c>
      <c r="AN96" s="634">
        <f t="shared" si="95"/>
        <v>0</v>
      </c>
      <c r="AO96" s="634">
        <f t="shared" si="95"/>
        <v>0</v>
      </c>
      <c r="AP96" s="634">
        <f t="shared" si="95"/>
        <v>0</v>
      </c>
      <c r="AQ96" s="634">
        <f t="shared" si="95"/>
        <v>0</v>
      </c>
      <c r="AR96" s="634">
        <f t="shared" si="95"/>
        <v>0</v>
      </c>
      <c r="AS96" s="634">
        <f t="shared" si="95"/>
        <v>0</v>
      </c>
      <c r="AT96" s="634">
        <f t="shared" si="95"/>
        <v>0</v>
      </c>
      <c r="AU96" s="634">
        <f t="shared" si="95"/>
        <v>0</v>
      </c>
      <c r="AV96" s="634">
        <f t="shared" si="95"/>
        <v>0</v>
      </c>
      <c r="AW96" s="634">
        <f t="shared" si="95"/>
        <v>0</v>
      </c>
      <c r="AX96" s="634">
        <f t="shared" si="95"/>
        <v>0</v>
      </c>
      <c r="AY96" s="634">
        <f t="shared" si="95"/>
        <v>0</v>
      </c>
      <c r="AZ96" s="634">
        <f t="shared" si="95"/>
        <v>0</v>
      </c>
      <c r="BA96" s="634">
        <f t="shared" si="95"/>
        <v>0</v>
      </c>
      <c r="BB96" s="634">
        <f t="shared" si="95"/>
        <v>0</v>
      </c>
      <c r="BC96" s="634">
        <f t="shared" si="95"/>
        <v>0</v>
      </c>
      <c r="BD96" s="634">
        <f t="shared" si="95"/>
        <v>0</v>
      </c>
      <c r="BE96" s="634">
        <f t="shared" si="95"/>
        <v>0</v>
      </c>
      <c r="BF96" s="634">
        <f t="shared" si="95"/>
        <v>0</v>
      </c>
      <c r="BG96" s="634">
        <f t="shared" si="95"/>
        <v>0</v>
      </c>
      <c r="BH96" s="634">
        <f t="shared" ref="BH96:BN96" si="96">BH92*BH93</f>
        <v>0</v>
      </c>
      <c r="BI96" s="634">
        <f t="shared" si="96"/>
        <v>0</v>
      </c>
      <c r="BJ96" s="634">
        <f t="shared" si="96"/>
        <v>0</v>
      </c>
      <c r="BK96" s="634">
        <f t="shared" si="96"/>
        <v>0</v>
      </c>
      <c r="BL96" s="634">
        <f t="shared" si="96"/>
        <v>0</v>
      </c>
      <c r="BM96" s="634">
        <f t="shared" si="96"/>
        <v>0</v>
      </c>
      <c r="BN96" s="634">
        <f t="shared" si="96"/>
        <v>0</v>
      </c>
      <c r="BO96" s="144">
        <f>NPV(Home!$D$24,F96:BN96)+E96</f>
        <v>0</v>
      </c>
    </row>
    <row r="97" spans="2:67" s="3" customFormat="1" ht="13.5" thickBot="1">
      <c r="B97" s="146"/>
      <c r="C97" s="147" t="s">
        <v>283</v>
      </c>
      <c r="D97" s="147" t="s">
        <v>142</v>
      </c>
      <c r="E97" s="214">
        <f t="shared" ref="E97:BG97" si="97">E96+E95+E94</f>
        <v>0</v>
      </c>
      <c r="F97" s="214">
        <f t="shared" si="97"/>
        <v>0</v>
      </c>
      <c r="G97" s="214">
        <f t="shared" si="97"/>
        <v>0</v>
      </c>
      <c r="H97" s="214">
        <f t="shared" si="97"/>
        <v>0</v>
      </c>
      <c r="I97" s="214">
        <f t="shared" si="97"/>
        <v>0</v>
      </c>
      <c r="J97" s="214">
        <f t="shared" si="97"/>
        <v>0</v>
      </c>
      <c r="K97" s="214">
        <f t="shared" si="97"/>
        <v>0</v>
      </c>
      <c r="L97" s="214">
        <f t="shared" si="97"/>
        <v>0</v>
      </c>
      <c r="M97" s="214">
        <f t="shared" si="97"/>
        <v>0</v>
      </c>
      <c r="N97" s="214">
        <f t="shared" si="97"/>
        <v>0</v>
      </c>
      <c r="O97" s="214">
        <f t="shared" si="97"/>
        <v>0</v>
      </c>
      <c r="P97" s="214">
        <f t="shared" si="97"/>
        <v>0</v>
      </c>
      <c r="Q97" s="214">
        <f t="shared" si="97"/>
        <v>0</v>
      </c>
      <c r="R97" s="214">
        <f t="shared" si="97"/>
        <v>0</v>
      </c>
      <c r="S97" s="214">
        <f t="shared" si="97"/>
        <v>0</v>
      </c>
      <c r="T97" s="214">
        <f t="shared" si="97"/>
        <v>0</v>
      </c>
      <c r="U97" s="214">
        <f t="shared" si="97"/>
        <v>0</v>
      </c>
      <c r="V97" s="214">
        <f t="shared" si="97"/>
        <v>0</v>
      </c>
      <c r="W97" s="214">
        <f t="shared" si="97"/>
        <v>0</v>
      </c>
      <c r="X97" s="214">
        <f t="shared" si="97"/>
        <v>0</v>
      </c>
      <c r="Y97" s="214">
        <f t="shared" si="97"/>
        <v>0</v>
      </c>
      <c r="Z97" s="214">
        <f t="shared" si="97"/>
        <v>0</v>
      </c>
      <c r="AA97" s="214">
        <f t="shared" si="97"/>
        <v>0</v>
      </c>
      <c r="AB97" s="214">
        <f t="shared" si="97"/>
        <v>0</v>
      </c>
      <c r="AC97" s="214">
        <f t="shared" si="97"/>
        <v>0</v>
      </c>
      <c r="AD97" s="214">
        <f t="shared" si="97"/>
        <v>0</v>
      </c>
      <c r="AE97" s="214">
        <f t="shared" si="97"/>
        <v>0</v>
      </c>
      <c r="AF97" s="214">
        <f t="shared" si="97"/>
        <v>0</v>
      </c>
      <c r="AG97" s="214">
        <f t="shared" si="97"/>
        <v>0</v>
      </c>
      <c r="AH97" s="214">
        <f t="shared" si="97"/>
        <v>0</v>
      </c>
      <c r="AI97" s="214">
        <f t="shared" si="97"/>
        <v>0</v>
      </c>
      <c r="AJ97" s="214">
        <f t="shared" si="97"/>
        <v>0</v>
      </c>
      <c r="AK97" s="214">
        <f t="shared" si="97"/>
        <v>0</v>
      </c>
      <c r="AL97" s="214">
        <f t="shared" si="97"/>
        <v>0</v>
      </c>
      <c r="AM97" s="214">
        <f t="shared" si="97"/>
        <v>0</v>
      </c>
      <c r="AN97" s="214">
        <f t="shared" si="97"/>
        <v>0</v>
      </c>
      <c r="AO97" s="214">
        <f t="shared" si="97"/>
        <v>0</v>
      </c>
      <c r="AP97" s="214">
        <f t="shared" si="97"/>
        <v>0</v>
      </c>
      <c r="AQ97" s="214">
        <f t="shared" si="97"/>
        <v>0</v>
      </c>
      <c r="AR97" s="214">
        <f t="shared" si="97"/>
        <v>0</v>
      </c>
      <c r="AS97" s="214">
        <f t="shared" si="97"/>
        <v>0</v>
      </c>
      <c r="AT97" s="214">
        <f t="shared" si="97"/>
        <v>0</v>
      </c>
      <c r="AU97" s="214">
        <f t="shared" si="97"/>
        <v>0</v>
      </c>
      <c r="AV97" s="214">
        <f t="shared" si="97"/>
        <v>0</v>
      </c>
      <c r="AW97" s="214">
        <f t="shared" si="97"/>
        <v>0</v>
      </c>
      <c r="AX97" s="214">
        <f t="shared" si="97"/>
        <v>0</v>
      </c>
      <c r="AY97" s="214">
        <f t="shared" si="97"/>
        <v>0</v>
      </c>
      <c r="AZ97" s="214">
        <f t="shared" si="97"/>
        <v>0</v>
      </c>
      <c r="BA97" s="214">
        <f t="shared" si="97"/>
        <v>0</v>
      </c>
      <c r="BB97" s="214">
        <f t="shared" si="97"/>
        <v>0</v>
      </c>
      <c r="BC97" s="214">
        <f t="shared" si="97"/>
        <v>0</v>
      </c>
      <c r="BD97" s="214">
        <f t="shared" si="97"/>
        <v>0</v>
      </c>
      <c r="BE97" s="214">
        <f t="shared" si="97"/>
        <v>0</v>
      </c>
      <c r="BF97" s="214">
        <f t="shared" si="97"/>
        <v>0</v>
      </c>
      <c r="BG97" s="214">
        <f t="shared" si="97"/>
        <v>0</v>
      </c>
      <c r="BH97" s="214">
        <f t="shared" ref="BH97:BN97" si="98">BH96+BH95+BH94</f>
        <v>0</v>
      </c>
      <c r="BI97" s="214">
        <f t="shared" si="98"/>
        <v>0</v>
      </c>
      <c r="BJ97" s="214">
        <f t="shared" si="98"/>
        <v>0</v>
      </c>
      <c r="BK97" s="214">
        <f t="shared" si="98"/>
        <v>0</v>
      </c>
      <c r="BL97" s="214">
        <f t="shared" si="98"/>
        <v>0</v>
      </c>
      <c r="BM97" s="214">
        <f t="shared" si="98"/>
        <v>0</v>
      </c>
      <c r="BN97" s="214">
        <f t="shared" si="98"/>
        <v>0</v>
      </c>
      <c r="BO97" s="148">
        <f>NPV(Home!$D$24,F97:BN97)+E97</f>
        <v>0</v>
      </c>
    </row>
    <row r="98" spans="2:67" ht="12.75">
      <c r="B98" s="13"/>
      <c r="C98" s="18"/>
      <c r="D98" s="18"/>
      <c r="E98" s="629"/>
      <c r="F98" s="629"/>
      <c r="G98" s="629"/>
      <c r="H98" s="629"/>
      <c r="I98" s="629"/>
      <c r="J98" s="629"/>
      <c r="K98" s="629"/>
      <c r="L98" s="629"/>
      <c r="M98" s="629"/>
      <c r="N98" s="629"/>
      <c r="O98" s="629"/>
      <c r="P98" s="629"/>
      <c r="Q98" s="629"/>
      <c r="R98" s="629"/>
      <c r="S98" s="629"/>
      <c r="T98" s="629"/>
      <c r="U98" s="629"/>
      <c r="V98" s="629"/>
      <c r="W98" s="629"/>
      <c r="X98" s="629"/>
      <c r="Y98" s="629"/>
      <c r="Z98" s="629"/>
      <c r="AA98" s="629"/>
      <c r="AB98" s="629"/>
      <c r="AC98" s="629"/>
      <c r="AD98" s="629"/>
      <c r="AE98" s="629"/>
      <c r="AF98" s="629"/>
      <c r="AG98" s="629"/>
      <c r="AH98" s="629"/>
      <c r="AI98" s="629"/>
      <c r="AJ98" s="629"/>
      <c r="AK98" s="629"/>
      <c r="AL98" s="629"/>
      <c r="AM98" s="629"/>
      <c r="AN98" s="629"/>
      <c r="AO98" s="629"/>
      <c r="AP98" s="629"/>
      <c r="AQ98" s="629"/>
      <c r="AR98" s="629"/>
      <c r="AS98" s="629"/>
      <c r="AT98" s="629"/>
      <c r="AU98" s="629"/>
      <c r="AV98" s="629"/>
      <c r="AW98" s="629"/>
      <c r="AX98" s="629"/>
      <c r="AY98" s="629"/>
      <c r="AZ98" s="629"/>
      <c r="BA98" s="629"/>
      <c r="BB98" s="629"/>
      <c r="BC98" s="629"/>
      <c r="BD98" s="629"/>
      <c r="BE98" s="629"/>
      <c r="BF98" s="629"/>
      <c r="BG98" s="629"/>
      <c r="BH98" s="629"/>
      <c r="BI98" s="629"/>
      <c r="BJ98" s="629"/>
      <c r="BK98" s="629"/>
      <c r="BL98" s="629"/>
      <c r="BM98" s="629"/>
      <c r="BN98" s="629"/>
      <c r="BO98" s="14"/>
    </row>
    <row r="99" spans="2:67" ht="12.75">
      <c r="B99" s="13"/>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row>
    <row r="100" spans="2:67" ht="12.75">
      <c r="B100" s="13"/>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row>
    <row r="101" spans="2:67" ht="12.75">
      <c r="B101" s="13"/>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row>
    <row r="102" spans="2:67" ht="12.75">
      <c r="B102" s="13"/>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row>
    <row r="103" spans="2:67" ht="12.75">
      <c r="B103" s="13"/>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row>
    <row r="104" spans="2:67" ht="12.75">
      <c r="B104" s="13"/>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row>
    <row r="105" spans="2:67" ht="12.75">
      <c r="B105" s="13"/>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row>
    <row r="106" spans="2:67" ht="12.75">
      <c r="B106" s="13"/>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row>
    <row r="107" spans="2:67" ht="12.75">
      <c r="B107" s="13"/>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row>
    <row r="116" spans="2:2" ht="12.75">
      <c r="B116" s="13"/>
    </row>
    <row r="117" spans="2:2" ht="12.75">
      <c r="B117" s="13"/>
    </row>
  </sheetData>
  <sheetProtection algorithmName="SHA-512" hashValue="6t9ljb8P2n2Q6eihTs2HY+SFmjaegZ2HaoPEnmLKRpGe+GWPt8+RDeXDG9e68pYvAzQrOLKD2fszI24BaKXbtg==" saltValue="stzMGrQUB7UTtHDvz80lWw==" spinCount="100000" sheet="1" objects="1" scenarios="1"/>
  <mergeCells count="56">
    <mergeCell ref="G47:BO47"/>
    <mergeCell ref="B62:D62"/>
    <mergeCell ref="B72:D72"/>
    <mergeCell ref="B81:D81"/>
    <mergeCell ref="B91:D91"/>
    <mergeCell ref="G46:BO46"/>
    <mergeCell ref="G33:BO33"/>
    <mergeCell ref="G34:BO34"/>
    <mergeCell ref="G35:BO35"/>
    <mergeCell ref="G36:BO36"/>
    <mergeCell ref="G37:BO37"/>
    <mergeCell ref="G38:BO38"/>
    <mergeCell ref="G40:BO40"/>
    <mergeCell ref="G41:BO41"/>
    <mergeCell ref="G42:BO42"/>
    <mergeCell ref="G39:BO39"/>
    <mergeCell ref="G43:BO43"/>
    <mergeCell ref="G44:BO44"/>
    <mergeCell ref="G45:BO45"/>
    <mergeCell ref="G16:BO16"/>
    <mergeCell ref="G17:BO17"/>
    <mergeCell ref="G18:BO18"/>
    <mergeCell ref="G19:BO19"/>
    <mergeCell ref="G32:BO32"/>
    <mergeCell ref="G21:BO21"/>
    <mergeCell ref="G22:BO22"/>
    <mergeCell ref="G23:BO23"/>
    <mergeCell ref="G24:BO24"/>
    <mergeCell ref="G25:BO25"/>
    <mergeCell ref="G26:BO26"/>
    <mergeCell ref="G27:BO27"/>
    <mergeCell ref="G28:BO28"/>
    <mergeCell ref="G29:BO29"/>
    <mergeCell ref="G30:BO30"/>
    <mergeCell ref="G31:BO31"/>
    <mergeCell ref="G11:BO11"/>
    <mergeCell ref="G12:BO12"/>
    <mergeCell ref="G13:BO13"/>
    <mergeCell ref="G14:BO14"/>
    <mergeCell ref="G15:BO15"/>
    <mergeCell ref="B45:B46"/>
    <mergeCell ref="C4:D4"/>
    <mergeCell ref="C5:D5"/>
    <mergeCell ref="C6:D6"/>
    <mergeCell ref="G6:BO6"/>
    <mergeCell ref="C7:D7"/>
    <mergeCell ref="G7:BO7"/>
    <mergeCell ref="G4:BO4"/>
    <mergeCell ref="G5:BO5"/>
    <mergeCell ref="C8:D8"/>
    <mergeCell ref="G8:BO8"/>
    <mergeCell ref="C9:D9"/>
    <mergeCell ref="G9:BO9"/>
    <mergeCell ref="C10:D10"/>
    <mergeCell ref="G10:BO10"/>
    <mergeCell ref="G20:BO20"/>
  </mergeCells>
  <dataValidations count="3">
    <dataValidation type="list" allowBlank="1" showInputMessage="1" showErrorMessage="1" promptTitle="Tip:" prompt="Please select from list." sqref="C7:D7" xr:uid="{00000000-0002-0000-0500-000000000000}">
      <formula1>RE_Technology</formula1>
    </dataValidation>
    <dataValidation type="list" allowBlank="1" showInputMessage="1" showErrorMessage="1" promptTitle="Tip:" prompt="Please select from list." sqref="C6:D6" xr:uid="{00000000-0002-0000-0500-000001000000}">
      <formula1>Region</formula1>
    </dataValidation>
    <dataValidation allowBlank="1" showInputMessage="1" showErrorMessage="1" promptTitle="Note:" prompt="Only include benefit beyond fuel displament, when appropriate." sqref="D39" xr:uid="{00000000-0002-0000-0500-000002000000}"/>
  </dataValidations>
  <pageMargins left="0.75" right="0.75" top="1" bottom="1" header="0.5" footer="0.5"/>
  <pageSetup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3000000}">
          <x14:formula1>
            <xm:f>'999-Calc'!$B$9:$B$12</xm:f>
          </x14:formula1>
          <xm:sqref>C43</xm:sqref>
        </x14:dataValidation>
        <x14:dataValidation type="list" allowBlank="1" showInputMessage="1" showErrorMessage="1" promptTitle="Tip:" prompt="Please select community name from list." xr:uid="{00000000-0002-0000-0500-000004000000}">
          <x14:formula1>
            <xm:f>'2025 Diesel Fuel Prices'!$C$6:$C$191</xm:f>
          </x14:formula1>
          <xm:sqref>C5:D5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tabColor rgb="FF92D050"/>
  </sheetPr>
  <dimension ref="A1:BO121"/>
  <sheetViews>
    <sheetView tabSelected="1" topLeftCell="A53" zoomScaleNormal="100" workbookViewId="0">
      <pane xSplit="4" topLeftCell="E1" activePane="topRight" state="frozen"/>
      <selection activeCell="C42" sqref="A1:XFD1048576"/>
      <selection pane="topRight" activeCell="E75" sqref="E75"/>
    </sheetView>
  </sheetViews>
  <sheetFormatPr defaultColWidth="9.140625" defaultRowHeight="15"/>
  <cols>
    <col min="1" max="1" width="4.140625" style="7" customWidth="1"/>
    <col min="2" max="2" width="33" style="8" customWidth="1"/>
    <col min="3" max="3" width="41.140625" style="7" customWidth="1"/>
    <col min="4" max="4" width="23.85546875" style="7" bestFit="1" customWidth="1"/>
    <col min="5" max="5" width="14.42578125" style="7" customWidth="1"/>
    <col min="6" max="67" width="15" style="7" customWidth="1"/>
    <col min="68" max="74" width="14.140625" style="7" customWidth="1"/>
    <col min="75" max="16384" width="9.140625" style="7"/>
  </cols>
  <sheetData>
    <row r="1" spans="1:67" ht="16.5" thickBot="1">
      <c r="A1" s="154" t="s">
        <v>82</v>
      </c>
      <c r="B1" s="155"/>
      <c r="C1" s="156"/>
      <c r="D1" s="156"/>
      <c r="E1" s="156"/>
      <c r="F1" s="157"/>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8"/>
    </row>
    <row r="2" spans="1:67" ht="26.25" customHeight="1" thickBot="1">
      <c r="A2" s="18"/>
      <c r="B2" s="714" t="str">
        <f>CONCATENATE("NOTICE: By default, this sheet is locked. If you need to unlock the sheet go to 'Review' in ribbon bar, select 'Unprotect Sheet', then input passcode:"," ",'Unlock Code'!B1)</f>
        <v>NOTICE: By default, this sheet is locked. If you need to unlock the sheet go to 'Review' in ribbon bar, select 'Unprotect Sheet', then input passcode: REFRound19</v>
      </c>
      <c r="C2" s="715"/>
      <c r="D2" s="715"/>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4"/>
      <c r="BL2" s="18"/>
      <c r="BM2" s="18"/>
      <c r="BN2" s="18"/>
      <c r="BO2" s="18"/>
    </row>
    <row r="3" spans="1:67">
      <c r="A3" s="18"/>
      <c r="B3" s="132" t="s">
        <v>84</v>
      </c>
      <c r="C3" s="130"/>
      <c r="D3" s="131"/>
      <c r="E3" s="18"/>
      <c r="F3" s="405" t="s">
        <v>85</v>
      </c>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6"/>
      <c r="AO3" s="406"/>
      <c r="AP3" s="406"/>
      <c r="AQ3" s="406"/>
      <c r="AR3" s="406"/>
      <c r="AS3" s="406"/>
      <c r="AT3" s="406"/>
      <c r="AU3" s="406"/>
      <c r="AV3" s="406"/>
      <c r="AW3" s="406"/>
      <c r="AX3" s="406"/>
      <c r="AY3" s="406"/>
      <c r="AZ3" s="406"/>
      <c r="BA3" s="406"/>
      <c r="BB3" s="406"/>
      <c r="BC3" s="406"/>
      <c r="BD3" s="406"/>
      <c r="BE3" s="406"/>
      <c r="BF3" s="406"/>
      <c r="BG3" s="406"/>
      <c r="BH3" s="406"/>
      <c r="BI3" s="406"/>
      <c r="BJ3" s="406"/>
      <c r="BK3" s="406"/>
      <c r="BL3" s="406"/>
      <c r="BM3" s="406"/>
      <c r="BN3" s="406"/>
      <c r="BO3" s="407"/>
    </row>
    <row r="4" spans="1:67" ht="12.75">
      <c r="A4" s="398"/>
      <c r="B4" s="209" t="s">
        <v>87</v>
      </c>
      <c r="C4" s="716"/>
      <c r="D4" s="717"/>
      <c r="E4" s="370" t="s">
        <v>284</v>
      </c>
      <c r="F4" s="11" t="s">
        <v>88</v>
      </c>
      <c r="G4" s="718" t="s">
        <v>89</v>
      </c>
      <c r="H4" s="719"/>
      <c r="I4" s="719"/>
      <c r="J4" s="719"/>
      <c r="K4" s="719"/>
      <c r="L4" s="719"/>
      <c r="M4" s="719"/>
      <c r="N4" s="719"/>
      <c r="O4" s="719"/>
      <c r="P4" s="719"/>
      <c r="Q4" s="719"/>
      <c r="R4" s="719"/>
      <c r="S4" s="719"/>
      <c r="T4" s="719"/>
      <c r="U4" s="719"/>
      <c r="V4" s="719"/>
      <c r="W4" s="719"/>
      <c r="X4" s="719"/>
      <c r="Y4" s="719"/>
      <c r="Z4" s="719"/>
      <c r="AA4" s="719"/>
      <c r="AB4" s="719"/>
      <c r="AC4" s="719"/>
      <c r="AD4" s="719"/>
      <c r="AE4" s="719"/>
      <c r="AF4" s="719"/>
      <c r="AG4" s="719"/>
      <c r="AH4" s="719"/>
      <c r="AI4" s="719"/>
      <c r="AJ4" s="719"/>
      <c r="AK4" s="719"/>
      <c r="AL4" s="719"/>
      <c r="AM4" s="719"/>
      <c r="AN4" s="719"/>
      <c r="AO4" s="719"/>
      <c r="AP4" s="719"/>
      <c r="AQ4" s="719"/>
      <c r="AR4" s="719"/>
      <c r="AS4" s="719"/>
      <c r="AT4" s="719"/>
      <c r="AU4" s="719"/>
      <c r="AV4" s="719"/>
      <c r="AW4" s="719"/>
      <c r="AX4" s="719"/>
      <c r="AY4" s="719"/>
      <c r="AZ4" s="719"/>
      <c r="BA4" s="719"/>
      <c r="BB4" s="719"/>
      <c r="BC4" s="719"/>
      <c r="BD4" s="719"/>
      <c r="BE4" s="719"/>
      <c r="BF4" s="719"/>
      <c r="BG4" s="719"/>
      <c r="BH4" s="719"/>
      <c r="BI4" s="719"/>
      <c r="BJ4" s="719"/>
      <c r="BK4" s="719"/>
      <c r="BL4" s="719"/>
      <c r="BM4" s="719"/>
      <c r="BN4" s="719"/>
      <c r="BO4" s="720"/>
    </row>
    <row r="5" spans="1:67" ht="12.75">
      <c r="A5" s="398"/>
      <c r="B5" s="209" t="s">
        <v>91</v>
      </c>
      <c r="C5" s="710" t="s">
        <v>285</v>
      </c>
      <c r="D5" s="711"/>
      <c r="E5" s="370" t="s">
        <v>284</v>
      </c>
      <c r="F5" s="11">
        <v>1</v>
      </c>
      <c r="G5" s="702" t="s">
        <v>261</v>
      </c>
      <c r="H5" s="703"/>
      <c r="I5" s="703"/>
      <c r="J5" s="703"/>
      <c r="K5" s="703"/>
      <c r="L5" s="703"/>
      <c r="M5" s="703"/>
      <c r="N5" s="703"/>
      <c r="O5" s="703"/>
      <c r="P5" s="703"/>
      <c r="Q5" s="703"/>
      <c r="R5" s="703"/>
      <c r="S5" s="703"/>
      <c r="T5" s="703"/>
      <c r="U5" s="703"/>
      <c r="V5" s="703"/>
      <c r="W5" s="703"/>
      <c r="X5" s="703"/>
      <c r="Y5" s="703"/>
      <c r="Z5" s="703"/>
      <c r="AA5" s="703"/>
      <c r="AB5" s="703"/>
      <c r="AC5" s="703"/>
      <c r="AD5" s="703"/>
      <c r="AE5" s="703"/>
      <c r="AF5" s="703"/>
      <c r="AG5" s="703"/>
      <c r="AH5" s="703"/>
      <c r="AI5" s="703"/>
      <c r="AJ5" s="703"/>
      <c r="AK5" s="703"/>
      <c r="AL5" s="703"/>
      <c r="AM5" s="703"/>
      <c r="AN5" s="703"/>
      <c r="AO5" s="703"/>
      <c r="AP5" s="703"/>
      <c r="AQ5" s="703"/>
      <c r="AR5" s="703"/>
      <c r="AS5" s="703"/>
      <c r="AT5" s="703"/>
      <c r="AU5" s="703"/>
      <c r="AV5" s="703"/>
      <c r="AW5" s="703"/>
      <c r="AX5" s="703"/>
      <c r="AY5" s="703"/>
      <c r="AZ5" s="703"/>
      <c r="BA5" s="703"/>
      <c r="BB5" s="703"/>
      <c r="BC5" s="703"/>
      <c r="BD5" s="703"/>
      <c r="BE5" s="703"/>
      <c r="BF5" s="703"/>
      <c r="BG5" s="703"/>
      <c r="BH5" s="703"/>
      <c r="BI5" s="703"/>
      <c r="BJ5" s="703"/>
      <c r="BK5" s="703"/>
      <c r="BL5" s="703"/>
      <c r="BM5" s="703"/>
      <c r="BN5" s="704"/>
      <c r="BO5" s="705"/>
    </row>
    <row r="6" spans="1:67" ht="12.75">
      <c r="A6" s="398"/>
      <c r="B6" s="209" t="s">
        <v>94</v>
      </c>
      <c r="C6" s="710" t="s">
        <v>369</v>
      </c>
      <c r="D6" s="711"/>
      <c r="E6" s="370" t="s">
        <v>284</v>
      </c>
      <c r="F6" s="396"/>
      <c r="G6" s="702"/>
      <c r="H6" s="703"/>
      <c r="I6" s="703"/>
      <c r="J6" s="703"/>
      <c r="K6" s="703"/>
      <c r="L6" s="703"/>
      <c r="M6" s="703"/>
      <c r="N6" s="703"/>
      <c r="O6" s="703"/>
      <c r="P6" s="703"/>
      <c r="Q6" s="703"/>
      <c r="R6" s="703"/>
      <c r="S6" s="703"/>
      <c r="T6" s="703"/>
      <c r="U6" s="703"/>
      <c r="V6" s="703"/>
      <c r="W6" s="703"/>
      <c r="X6" s="703"/>
      <c r="Y6" s="703"/>
      <c r="Z6" s="703"/>
      <c r="AA6" s="703"/>
      <c r="AB6" s="703"/>
      <c r="AC6" s="703"/>
      <c r="AD6" s="703"/>
      <c r="AE6" s="703"/>
      <c r="AF6" s="703"/>
      <c r="AG6" s="703"/>
      <c r="AH6" s="703"/>
      <c r="AI6" s="703"/>
      <c r="AJ6" s="703"/>
      <c r="AK6" s="703"/>
      <c r="AL6" s="703"/>
      <c r="AM6" s="703"/>
      <c r="AN6" s="703"/>
      <c r="AO6" s="703"/>
      <c r="AP6" s="703"/>
      <c r="AQ6" s="703"/>
      <c r="AR6" s="703"/>
      <c r="AS6" s="703"/>
      <c r="AT6" s="703"/>
      <c r="AU6" s="703"/>
      <c r="AV6" s="703"/>
      <c r="AW6" s="703"/>
      <c r="AX6" s="703"/>
      <c r="AY6" s="703"/>
      <c r="AZ6" s="703"/>
      <c r="BA6" s="703"/>
      <c r="BB6" s="703"/>
      <c r="BC6" s="703"/>
      <c r="BD6" s="703"/>
      <c r="BE6" s="703"/>
      <c r="BF6" s="703"/>
      <c r="BG6" s="703"/>
      <c r="BH6" s="703"/>
      <c r="BI6" s="703"/>
      <c r="BJ6" s="703"/>
      <c r="BK6" s="703"/>
      <c r="BL6" s="703"/>
      <c r="BM6" s="703"/>
      <c r="BN6" s="704"/>
      <c r="BO6" s="705"/>
    </row>
    <row r="7" spans="1:67" ht="12.75">
      <c r="A7" s="398"/>
      <c r="B7" s="209" t="s">
        <v>96</v>
      </c>
      <c r="C7" s="710" t="s">
        <v>263</v>
      </c>
      <c r="D7" s="711"/>
      <c r="E7" s="370" t="s">
        <v>284</v>
      </c>
      <c r="F7" s="396"/>
      <c r="G7" s="702"/>
      <c r="H7" s="703"/>
      <c r="I7" s="703"/>
      <c r="J7" s="703"/>
      <c r="K7" s="703"/>
      <c r="L7" s="703"/>
      <c r="M7" s="703"/>
      <c r="N7" s="703"/>
      <c r="O7" s="703"/>
      <c r="P7" s="703"/>
      <c r="Q7" s="703"/>
      <c r="R7" s="703"/>
      <c r="S7" s="703"/>
      <c r="T7" s="703"/>
      <c r="U7" s="703"/>
      <c r="V7" s="703"/>
      <c r="W7" s="703"/>
      <c r="X7" s="703"/>
      <c r="Y7" s="703"/>
      <c r="Z7" s="703"/>
      <c r="AA7" s="703"/>
      <c r="AB7" s="703"/>
      <c r="AC7" s="703"/>
      <c r="AD7" s="703"/>
      <c r="AE7" s="703"/>
      <c r="AF7" s="703"/>
      <c r="AG7" s="703"/>
      <c r="AH7" s="703"/>
      <c r="AI7" s="703"/>
      <c r="AJ7" s="703"/>
      <c r="AK7" s="703"/>
      <c r="AL7" s="703"/>
      <c r="AM7" s="703"/>
      <c r="AN7" s="703"/>
      <c r="AO7" s="703"/>
      <c r="AP7" s="703"/>
      <c r="AQ7" s="703"/>
      <c r="AR7" s="703"/>
      <c r="AS7" s="703"/>
      <c r="AT7" s="703"/>
      <c r="AU7" s="703"/>
      <c r="AV7" s="703"/>
      <c r="AW7" s="703"/>
      <c r="AX7" s="703"/>
      <c r="AY7" s="703"/>
      <c r="AZ7" s="703"/>
      <c r="BA7" s="703"/>
      <c r="BB7" s="703"/>
      <c r="BC7" s="703"/>
      <c r="BD7" s="703"/>
      <c r="BE7" s="703"/>
      <c r="BF7" s="703"/>
      <c r="BG7" s="703"/>
      <c r="BH7" s="703"/>
      <c r="BI7" s="703"/>
      <c r="BJ7" s="703"/>
      <c r="BK7" s="703"/>
      <c r="BL7" s="703"/>
      <c r="BM7" s="703"/>
      <c r="BN7" s="704"/>
      <c r="BO7" s="705"/>
    </row>
    <row r="8" spans="1:67" ht="12.75">
      <c r="A8" s="398"/>
      <c r="B8" s="209" t="s">
        <v>98</v>
      </c>
      <c r="C8" s="710"/>
      <c r="D8" s="711"/>
      <c r="E8" s="370" t="s">
        <v>284</v>
      </c>
      <c r="F8" s="396"/>
      <c r="G8" s="702"/>
      <c r="H8" s="703"/>
      <c r="I8" s="703"/>
      <c r="J8" s="703"/>
      <c r="K8" s="703"/>
      <c r="L8" s="703"/>
      <c r="M8" s="703"/>
      <c r="N8" s="703"/>
      <c r="O8" s="703"/>
      <c r="P8" s="703"/>
      <c r="Q8" s="703"/>
      <c r="R8" s="703"/>
      <c r="S8" s="703"/>
      <c r="T8" s="703"/>
      <c r="U8" s="703"/>
      <c r="V8" s="703"/>
      <c r="W8" s="703"/>
      <c r="X8" s="703"/>
      <c r="Y8" s="703"/>
      <c r="Z8" s="703"/>
      <c r="AA8" s="703"/>
      <c r="AB8" s="703"/>
      <c r="AC8" s="703"/>
      <c r="AD8" s="703"/>
      <c r="AE8" s="703"/>
      <c r="AF8" s="703"/>
      <c r="AG8" s="703"/>
      <c r="AH8" s="703"/>
      <c r="AI8" s="703"/>
      <c r="AJ8" s="703"/>
      <c r="AK8" s="703"/>
      <c r="AL8" s="703"/>
      <c r="AM8" s="703"/>
      <c r="AN8" s="703"/>
      <c r="AO8" s="703"/>
      <c r="AP8" s="703"/>
      <c r="AQ8" s="703"/>
      <c r="AR8" s="703"/>
      <c r="AS8" s="703"/>
      <c r="AT8" s="703"/>
      <c r="AU8" s="703"/>
      <c r="AV8" s="703"/>
      <c r="AW8" s="703"/>
      <c r="AX8" s="703"/>
      <c r="AY8" s="703"/>
      <c r="AZ8" s="703"/>
      <c r="BA8" s="703"/>
      <c r="BB8" s="703"/>
      <c r="BC8" s="703"/>
      <c r="BD8" s="703"/>
      <c r="BE8" s="703"/>
      <c r="BF8" s="703"/>
      <c r="BG8" s="703"/>
      <c r="BH8" s="703"/>
      <c r="BI8" s="703"/>
      <c r="BJ8" s="703"/>
      <c r="BK8" s="703"/>
      <c r="BL8" s="703"/>
      <c r="BM8" s="703"/>
      <c r="BN8" s="704"/>
      <c r="BO8" s="705"/>
    </row>
    <row r="9" spans="1:67" ht="12.75">
      <c r="A9" s="398"/>
      <c r="B9" s="209" t="s">
        <v>99</v>
      </c>
      <c r="C9" s="710"/>
      <c r="D9" s="711"/>
      <c r="E9" s="370" t="s">
        <v>284</v>
      </c>
      <c r="F9" s="396"/>
      <c r="G9" s="702"/>
      <c r="H9" s="703"/>
      <c r="I9" s="703"/>
      <c r="J9" s="703"/>
      <c r="K9" s="703"/>
      <c r="L9" s="703"/>
      <c r="M9" s="703"/>
      <c r="N9" s="703"/>
      <c r="O9" s="703"/>
      <c r="P9" s="703"/>
      <c r="Q9" s="703"/>
      <c r="R9" s="703"/>
      <c r="S9" s="703"/>
      <c r="T9" s="703"/>
      <c r="U9" s="703"/>
      <c r="V9" s="703"/>
      <c r="W9" s="703"/>
      <c r="X9" s="703"/>
      <c r="Y9" s="703"/>
      <c r="Z9" s="703"/>
      <c r="AA9" s="703"/>
      <c r="AB9" s="703"/>
      <c r="AC9" s="703"/>
      <c r="AD9" s="703"/>
      <c r="AE9" s="703"/>
      <c r="AF9" s="703"/>
      <c r="AG9" s="703"/>
      <c r="AH9" s="703"/>
      <c r="AI9" s="703"/>
      <c r="AJ9" s="703"/>
      <c r="AK9" s="703"/>
      <c r="AL9" s="703"/>
      <c r="AM9" s="703"/>
      <c r="AN9" s="703"/>
      <c r="AO9" s="703"/>
      <c r="AP9" s="703"/>
      <c r="AQ9" s="703"/>
      <c r="AR9" s="703"/>
      <c r="AS9" s="703"/>
      <c r="AT9" s="703"/>
      <c r="AU9" s="703"/>
      <c r="AV9" s="703"/>
      <c r="AW9" s="703"/>
      <c r="AX9" s="703"/>
      <c r="AY9" s="703"/>
      <c r="AZ9" s="703"/>
      <c r="BA9" s="703"/>
      <c r="BB9" s="703"/>
      <c r="BC9" s="703"/>
      <c r="BD9" s="703"/>
      <c r="BE9" s="703"/>
      <c r="BF9" s="703"/>
      <c r="BG9" s="703"/>
      <c r="BH9" s="703"/>
      <c r="BI9" s="703"/>
      <c r="BJ9" s="703"/>
      <c r="BK9" s="703"/>
      <c r="BL9" s="703"/>
      <c r="BM9" s="703"/>
      <c r="BN9" s="704"/>
      <c r="BO9" s="705"/>
    </row>
    <row r="10" spans="1:67" ht="13.5" thickBot="1">
      <c r="A10" s="398"/>
      <c r="B10" s="60" t="s">
        <v>100</v>
      </c>
      <c r="C10" s="712"/>
      <c r="D10" s="713"/>
      <c r="E10" s="370" t="s">
        <v>284</v>
      </c>
      <c r="F10" s="396"/>
      <c r="G10" s="702"/>
      <c r="H10" s="703"/>
      <c r="I10" s="703"/>
      <c r="J10" s="703"/>
      <c r="K10" s="703"/>
      <c r="L10" s="703"/>
      <c r="M10" s="703"/>
      <c r="N10" s="703"/>
      <c r="O10" s="703"/>
      <c r="P10" s="703"/>
      <c r="Q10" s="703"/>
      <c r="R10" s="703"/>
      <c r="S10" s="703"/>
      <c r="T10" s="703"/>
      <c r="U10" s="703"/>
      <c r="V10" s="703"/>
      <c r="W10" s="703"/>
      <c r="X10" s="703"/>
      <c r="Y10" s="703"/>
      <c r="Z10" s="703"/>
      <c r="AA10" s="703"/>
      <c r="AB10" s="703"/>
      <c r="AC10" s="703"/>
      <c r="AD10" s="703"/>
      <c r="AE10" s="703"/>
      <c r="AF10" s="703"/>
      <c r="AG10" s="703"/>
      <c r="AH10" s="703"/>
      <c r="AI10" s="703"/>
      <c r="AJ10" s="703"/>
      <c r="AK10" s="703"/>
      <c r="AL10" s="703"/>
      <c r="AM10" s="703"/>
      <c r="AN10" s="703"/>
      <c r="AO10" s="703"/>
      <c r="AP10" s="703"/>
      <c r="AQ10" s="703"/>
      <c r="AR10" s="703"/>
      <c r="AS10" s="703"/>
      <c r="AT10" s="703"/>
      <c r="AU10" s="703"/>
      <c r="AV10" s="703"/>
      <c r="AW10" s="703"/>
      <c r="AX10" s="703"/>
      <c r="AY10" s="703"/>
      <c r="AZ10" s="703"/>
      <c r="BA10" s="703"/>
      <c r="BB10" s="703"/>
      <c r="BC10" s="703"/>
      <c r="BD10" s="703"/>
      <c r="BE10" s="703"/>
      <c r="BF10" s="703"/>
      <c r="BG10" s="703"/>
      <c r="BH10" s="703"/>
      <c r="BI10" s="703"/>
      <c r="BJ10" s="703"/>
      <c r="BK10" s="703"/>
      <c r="BL10" s="703"/>
      <c r="BM10" s="703"/>
      <c r="BN10" s="704"/>
      <c r="BO10" s="705"/>
    </row>
    <row r="11" spans="1:67" ht="15.75" thickBot="1">
      <c r="A11" s="398"/>
      <c r="B11" s="70"/>
      <c r="C11" s="196"/>
      <c r="D11" s="18"/>
      <c r="E11" s="600"/>
      <c r="F11" s="396"/>
      <c r="G11" s="702"/>
      <c r="H11" s="703"/>
      <c r="I11" s="703"/>
      <c r="J11" s="703"/>
      <c r="K11" s="703"/>
      <c r="L11" s="703"/>
      <c r="M11" s="703"/>
      <c r="N11" s="703"/>
      <c r="O11" s="703"/>
      <c r="P11" s="703"/>
      <c r="Q11" s="703"/>
      <c r="R11" s="703"/>
      <c r="S11" s="703"/>
      <c r="T11" s="703"/>
      <c r="U11" s="703"/>
      <c r="V11" s="703"/>
      <c r="W11" s="703"/>
      <c r="X11" s="703"/>
      <c r="Y11" s="703"/>
      <c r="Z11" s="703"/>
      <c r="AA11" s="703"/>
      <c r="AB11" s="703"/>
      <c r="AC11" s="703"/>
      <c r="AD11" s="703"/>
      <c r="AE11" s="703"/>
      <c r="AF11" s="703"/>
      <c r="AG11" s="703"/>
      <c r="AH11" s="703"/>
      <c r="AI11" s="703"/>
      <c r="AJ11" s="703"/>
      <c r="AK11" s="703"/>
      <c r="AL11" s="703"/>
      <c r="AM11" s="703"/>
      <c r="AN11" s="703"/>
      <c r="AO11" s="703"/>
      <c r="AP11" s="703"/>
      <c r="AQ11" s="703"/>
      <c r="AR11" s="703"/>
      <c r="AS11" s="703"/>
      <c r="AT11" s="703"/>
      <c r="AU11" s="703"/>
      <c r="AV11" s="703"/>
      <c r="AW11" s="703"/>
      <c r="AX11" s="703"/>
      <c r="AY11" s="703"/>
      <c r="AZ11" s="703"/>
      <c r="BA11" s="703"/>
      <c r="BB11" s="703"/>
      <c r="BC11" s="703"/>
      <c r="BD11" s="703"/>
      <c r="BE11" s="703"/>
      <c r="BF11" s="703"/>
      <c r="BG11" s="703"/>
      <c r="BH11" s="703"/>
      <c r="BI11" s="703"/>
      <c r="BJ11" s="703"/>
      <c r="BK11" s="703"/>
      <c r="BL11" s="703"/>
      <c r="BM11" s="703"/>
      <c r="BN11" s="704"/>
      <c r="BO11" s="705"/>
    </row>
    <row r="12" spans="1:67">
      <c r="A12" s="653"/>
      <c r="B12" s="132" t="s">
        <v>101</v>
      </c>
      <c r="C12" s="131"/>
      <c r="D12" s="18"/>
      <c r="E12" s="601"/>
      <c r="F12" s="396"/>
      <c r="G12" s="702"/>
      <c r="H12" s="703"/>
      <c r="I12" s="703"/>
      <c r="J12" s="703"/>
      <c r="K12" s="703"/>
      <c r="L12" s="703"/>
      <c r="M12" s="703"/>
      <c r="N12" s="703"/>
      <c r="O12" s="703"/>
      <c r="P12" s="703"/>
      <c r="Q12" s="703"/>
      <c r="R12" s="703"/>
      <c r="S12" s="703"/>
      <c r="T12" s="703"/>
      <c r="U12" s="703"/>
      <c r="V12" s="703"/>
      <c r="W12" s="703"/>
      <c r="X12" s="703"/>
      <c r="Y12" s="703"/>
      <c r="Z12" s="703"/>
      <c r="AA12" s="703"/>
      <c r="AB12" s="703"/>
      <c r="AC12" s="703"/>
      <c r="AD12" s="703"/>
      <c r="AE12" s="703"/>
      <c r="AF12" s="703"/>
      <c r="AG12" s="703"/>
      <c r="AH12" s="703"/>
      <c r="AI12" s="703"/>
      <c r="AJ12" s="703"/>
      <c r="AK12" s="703"/>
      <c r="AL12" s="703"/>
      <c r="AM12" s="703"/>
      <c r="AN12" s="703"/>
      <c r="AO12" s="703"/>
      <c r="AP12" s="703"/>
      <c r="AQ12" s="703"/>
      <c r="AR12" s="703"/>
      <c r="AS12" s="703"/>
      <c r="AT12" s="703"/>
      <c r="AU12" s="703"/>
      <c r="AV12" s="703"/>
      <c r="AW12" s="703"/>
      <c r="AX12" s="703"/>
      <c r="AY12" s="703"/>
      <c r="AZ12" s="703"/>
      <c r="BA12" s="703"/>
      <c r="BB12" s="703"/>
      <c r="BC12" s="703"/>
      <c r="BD12" s="703"/>
      <c r="BE12" s="703"/>
      <c r="BF12" s="703"/>
      <c r="BG12" s="703"/>
      <c r="BH12" s="703"/>
      <c r="BI12" s="703"/>
      <c r="BJ12" s="703"/>
      <c r="BK12" s="703"/>
      <c r="BL12" s="703"/>
      <c r="BM12" s="703"/>
      <c r="BN12" s="704"/>
      <c r="BO12" s="705"/>
    </row>
    <row r="13" spans="1:67" ht="12.75">
      <c r="A13" s="653"/>
      <c r="B13" s="209" t="s">
        <v>103</v>
      </c>
      <c r="C13" s="602">
        <f>BO57</f>
        <v>0</v>
      </c>
      <c r="D13" s="18"/>
      <c r="E13" s="345" t="s">
        <v>286</v>
      </c>
      <c r="F13" s="396"/>
      <c r="G13" s="702"/>
      <c r="H13" s="703"/>
      <c r="I13" s="703"/>
      <c r="J13" s="703"/>
      <c r="K13" s="703"/>
      <c r="L13" s="703"/>
      <c r="M13" s="703"/>
      <c r="N13" s="703"/>
      <c r="O13" s="703"/>
      <c r="P13" s="703"/>
      <c r="Q13" s="703"/>
      <c r="R13" s="703"/>
      <c r="S13" s="703"/>
      <c r="T13" s="703"/>
      <c r="U13" s="703"/>
      <c r="V13" s="703"/>
      <c r="W13" s="703"/>
      <c r="X13" s="703"/>
      <c r="Y13" s="703"/>
      <c r="Z13" s="703"/>
      <c r="AA13" s="703"/>
      <c r="AB13" s="703"/>
      <c r="AC13" s="703"/>
      <c r="AD13" s="703"/>
      <c r="AE13" s="703"/>
      <c r="AF13" s="703"/>
      <c r="AG13" s="703"/>
      <c r="AH13" s="703"/>
      <c r="AI13" s="703"/>
      <c r="AJ13" s="703"/>
      <c r="AK13" s="703"/>
      <c r="AL13" s="703"/>
      <c r="AM13" s="703"/>
      <c r="AN13" s="703"/>
      <c r="AO13" s="703"/>
      <c r="AP13" s="703"/>
      <c r="AQ13" s="703"/>
      <c r="AR13" s="703"/>
      <c r="AS13" s="703"/>
      <c r="AT13" s="703"/>
      <c r="AU13" s="703"/>
      <c r="AV13" s="703"/>
      <c r="AW13" s="703"/>
      <c r="AX13" s="703"/>
      <c r="AY13" s="703"/>
      <c r="AZ13" s="703"/>
      <c r="BA13" s="703"/>
      <c r="BB13" s="703"/>
      <c r="BC13" s="703"/>
      <c r="BD13" s="703"/>
      <c r="BE13" s="703"/>
      <c r="BF13" s="703"/>
      <c r="BG13" s="703"/>
      <c r="BH13" s="703"/>
      <c r="BI13" s="703"/>
      <c r="BJ13" s="703"/>
      <c r="BK13" s="703"/>
      <c r="BL13" s="703"/>
      <c r="BM13" s="703"/>
      <c r="BN13" s="704"/>
      <c r="BO13" s="705"/>
    </row>
    <row r="14" spans="1:67" ht="12.75">
      <c r="A14" s="653"/>
      <c r="B14" s="209" t="s">
        <v>105</v>
      </c>
      <c r="C14" s="603">
        <f>BO52</f>
        <v>0</v>
      </c>
      <c r="D14" s="18"/>
      <c r="E14" s="345" t="s">
        <v>286</v>
      </c>
      <c r="F14" s="396"/>
      <c r="G14" s="702"/>
      <c r="H14" s="703"/>
      <c r="I14" s="703"/>
      <c r="J14" s="703"/>
      <c r="K14" s="703"/>
      <c r="L14" s="703"/>
      <c r="M14" s="703"/>
      <c r="N14" s="703"/>
      <c r="O14" s="703"/>
      <c r="P14" s="703"/>
      <c r="Q14" s="703"/>
      <c r="R14" s="703"/>
      <c r="S14" s="703"/>
      <c r="T14" s="703"/>
      <c r="U14" s="703"/>
      <c r="V14" s="703"/>
      <c r="W14" s="703"/>
      <c r="X14" s="703"/>
      <c r="Y14" s="703"/>
      <c r="Z14" s="703"/>
      <c r="AA14" s="703"/>
      <c r="AB14" s="703"/>
      <c r="AC14" s="703"/>
      <c r="AD14" s="703"/>
      <c r="AE14" s="703"/>
      <c r="AF14" s="703"/>
      <c r="AG14" s="703"/>
      <c r="AH14" s="703"/>
      <c r="AI14" s="703"/>
      <c r="AJ14" s="703"/>
      <c r="AK14" s="703"/>
      <c r="AL14" s="703"/>
      <c r="AM14" s="703"/>
      <c r="AN14" s="703"/>
      <c r="AO14" s="703"/>
      <c r="AP14" s="703"/>
      <c r="AQ14" s="703"/>
      <c r="AR14" s="703"/>
      <c r="AS14" s="703"/>
      <c r="AT14" s="703"/>
      <c r="AU14" s="703"/>
      <c r="AV14" s="703"/>
      <c r="AW14" s="703"/>
      <c r="AX14" s="703"/>
      <c r="AY14" s="703"/>
      <c r="AZ14" s="703"/>
      <c r="BA14" s="703"/>
      <c r="BB14" s="703"/>
      <c r="BC14" s="703"/>
      <c r="BD14" s="703"/>
      <c r="BE14" s="703"/>
      <c r="BF14" s="703"/>
      <c r="BG14" s="703"/>
      <c r="BH14" s="703"/>
      <c r="BI14" s="703"/>
      <c r="BJ14" s="703"/>
      <c r="BK14" s="703"/>
      <c r="BL14" s="703"/>
      <c r="BM14" s="703"/>
      <c r="BN14" s="704"/>
      <c r="BO14" s="705"/>
    </row>
    <row r="15" spans="1:67" ht="12.75">
      <c r="A15" s="653"/>
      <c r="B15" s="209" t="s">
        <v>107</v>
      </c>
      <c r="C15" s="604" t="e">
        <f>C13/C14</f>
        <v>#DIV/0!</v>
      </c>
      <c r="D15" s="605"/>
      <c r="E15" s="345" t="s">
        <v>286</v>
      </c>
      <c r="F15" s="396"/>
      <c r="G15" s="702"/>
      <c r="H15" s="703"/>
      <c r="I15" s="703"/>
      <c r="J15" s="703"/>
      <c r="K15" s="703"/>
      <c r="L15" s="703"/>
      <c r="M15" s="703"/>
      <c r="N15" s="703"/>
      <c r="O15" s="703"/>
      <c r="P15" s="703"/>
      <c r="Q15" s="703"/>
      <c r="R15" s="703"/>
      <c r="S15" s="703"/>
      <c r="T15" s="703"/>
      <c r="U15" s="703"/>
      <c r="V15" s="703"/>
      <c r="W15" s="703"/>
      <c r="X15" s="703"/>
      <c r="Y15" s="703"/>
      <c r="Z15" s="703"/>
      <c r="AA15" s="703"/>
      <c r="AB15" s="703"/>
      <c r="AC15" s="703"/>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703"/>
      <c r="BB15" s="703"/>
      <c r="BC15" s="703"/>
      <c r="BD15" s="703"/>
      <c r="BE15" s="703"/>
      <c r="BF15" s="703"/>
      <c r="BG15" s="703"/>
      <c r="BH15" s="703"/>
      <c r="BI15" s="703"/>
      <c r="BJ15" s="703"/>
      <c r="BK15" s="703"/>
      <c r="BL15" s="703"/>
      <c r="BM15" s="703"/>
      <c r="BN15" s="704"/>
      <c r="BO15" s="705"/>
    </row>
    <row r="16" spans="1:67" ht="13.5" thickBot="1">
      <c r="A16" s="653"/>
      <c r="B16" s="60" t="s">
        <v>109</v>
      </c>
      <c r="C16" s="606">
        <f>BO59</f>
        <v>0</v>
      </c>
      <c r="D16" s="209"/>
      <c r="E16" s="345" t="s">
        <v>286</v>
      </c>
      <c r="F16" s="396"/>
      <c r="G16" s="702"/>
      <c r="H16" s="703"/>
      <c r="I16" s="703"/>
      <c r="J16" s="703"/>
      <c r="K16" s="703"/>
      <c r="L16" s="703"/>
      <c r="M16" s="703"/>
      <c r="N16" s="703"/>
      <c r="O16" s="703"/>
      <c r="P16" s="703"/>
      <c r="Q16" s="703"/>
      <c r="R16" s="703"/>
      <c r="S16" s="703"/>
      <c r="T16" s="703"/>
      <c r="U16" s="703"/>
      <c r="V16" s="703"/>
      <c r="W16" s="703"/>
      <c r="X16" s="703"/>
      <c r="Y16" s="703"/>
      <c r="Z16" s="703"/>
      <c r="AA16" s="703"/>
      <c r="AB16" s="703"/>
      <c r="AC16" s="703"/>
      <c r="AD16" s="703"/>
      <c r="AE16" s="703"/>
      <c r="AF16" s="703"/>
      <c r="AG16" s="703"/>
      <c r="AH16" s="703"/>
      <c r="AI16" s="703"/>
      <c r="AJ16" s="703"/>
      <c r="AK16" s="703"/>
      <c r="AL16" s="703"/>
      <c r="AM16" s="703"/>
      <c r="AN16" s="703"/>
      <c r="AO16" s="703"/>
      <c r="AP16" s="703"/>
      <c r="AQ16" s="703"/>
      <c r="AR16" s="703"/>
      <c r="AS16" s="703"/>
      <c r="AT16" s="703"/>
      <c r="AU16" s="703"/>
      <c r="AV16" s="703"/>
      <c r="AW16" s="703"/>
      <c r="AX16" s="703"/>
      <c r="AY16" s="703"/>
      <c r="AZ16" s="703"/>
      <c r="BA16" s="703"/>
      <c r="BB16" s="703"/>
      <c r="BC16" s="703"/>
      <c r="BD16" s="703"/>
      <c r="BE16" s="703"/>
      <c r="BF16" s="703"/>
      <c r="BG16" s="703"/>
      <c r="BH16" s="703"/>
      <c r="BI16" s="703"/>
      <c r="BJ16" s="703"/>
      <c r="BK16" s="703"/>
      <c r="BL16" s="703"/>
      <c r="BM16" s="703"/>
      <c r="BN16" s="704"/>
      <c r="BO16" s="705"/>
    </row>
    <row r="17" spans="1:67" ht="13.5" thickBot="1">
      <c r="A17" s="398"/>
      <c r="B17" s="607"/>
      <c r="C17" s="608"/>
      <c r="D17" s="196"/>
      <c r="E17" s="18"/>
      <c r="F17" s="396"/>
      <c r="G17" s="702"/>
      <c r="H17" s="703"/>
      <c r="I17" s="703"/>
      <c r="J17" s="703"/>
      <c r="K17" s="703"/>
      <c r="L17" s="703"/>
      <c r="M17" s="703"/>
      <c r="N17" s="703"/>
      <c r="O17" s="703"/>
      <c r="P17" s="703"/>
      <c r="Q17" s="703"/>
      <c r="R17" s="703"/>
      <c r="S17" s="703"/>
      <c r="T17" s="703"/>
      <c r="U17" s="703"/>
      <c r="V17" s="703"/>
      <c r="W17" s="703"/>
      <c r="X17" s="703"/>
      <c r="Y17" s="703"/>
      <c r="Z17" s="703"/>
      <c r="AA17" s="703"/>
      <c r="AB17" s="703"/>
      <c r="AC17" s="703"/>
      <c r="AD17" s="703"/>
      <c r="AE17" s="703"/>
      <c r="AF17" s="703"/>
      <c r="AG17" s="703"/>
      <c r="AH17" s="703"/>
      <c r="AI17" s="703"/>
      <c r="AJ17" s="703"/>
      <c r="AK17" s="703"/>
      <c r="AL17" s="703"/>
      <c r="AM17" s="703"/>
      <c r="AN17" s="703"/>
      <c r="AO17" s="703"/>
      <c r="AP17" s="703"/>
      <c r="AQ17" s="703"/>
      <c r="AR17" s="703"/>
      <c r="AS17" s="703"/>
      <c r="AT17" s="703"/>
      <c r="AU17" s="703"/>
      <c r="AV17" s="703"/>
      <c r="AW17" s="703"/>
      <c r="AX17" s="703"/>
      <c r="AY17" s="703"/>
      <c r="AZ17" s="703"/>
      <c r="BA17" s="703"/>
      <c r="BB17" s="703"/>
      <c r="BC17" s="703"/>
      <c r="BD17" s="703"/>
      <c r="BE17" s="703"/>
      <c r="BF17" s="703"/>
      <c r="BG17" s="703"/>
      <c r="BH17" s="703"/>
      <c r="BI17" s="703"/>
      <c r="BJ17" s="703"/>
      <c r="BK17" s="703"/>
      <c r="BL17" s="703"/>
      <c r="BM17" s="703"/>
      <c r="BN17" s="704"/>
      <c r="BO17" s="705"/>
    </row>
    <row r="18" spans="1:67">
      <c r="A18" s="653"/>
      <c r="B18" s="132" t="s">
        <v>110</v>
      </c>
      <c r="C18" s="140" t="s">
        <v>111</v>
      </c>
      <c r="D18" s="139" t="s">
        <v>112</v>
      </c>
      <c r="E18" s="609"/>
      <c r="F18" s="396"/>
      <c r="G18" s="702"/>
      <c r="H18" s="703"/>
      <c r="I18" s="703"/>
      <c r="J18" s="703"/>
      <c r="K18" s="703"/>
      <c r="L18" s="703"/>
      <c r="M18" s="703"/>
      <c r="N18" s="703"/>
      <c r="O18" s="703"/>
      <c r="P18" s="703"/>
      <c r="Q18" s="703"/>
      <c r="R18" s="703"/>
      <c r="S18" s="703"/>
      <c r="T18" s="703"/>
      <c r="U18" s="703"/>
      <c r="V18" s="703"/>
      <c r="W18" s="703"/>
      <c r="X18" s="703"/>
      <c r="Y18" s="703"/>
      <c r="Z18" s="703"/>
      <c r="AA18" s="703"/>
      <c r="AB18" s="703"/>
      <c r="AC18" s="703"/>
      <c r="AD18" s="703"/>
      <c r="AE18" s="703"/>
      <c r="AF18" s="703"/>
      <c r="AG18" s="703"/>
      <c r="AH18" s="703"/>
      <c r="AI18" s="703"/>
      <c r="AJ18" s="703"/>
      <c r="AK18" s="703"/>
      <c r="AL18" s="703"/>
      <c r="AM18" s="703"/>
      <c r="AN18" s="703"/>
      <c r="AO18" s="703"/>
      <c r="AP18" s="703"/>
      <c r="AQ18" s="703"/>
      <c r="AR18" s="703"/>
      <c r="AS18" s="703"/>
      <c r="AT18" s="703"/>
      <c r="AU18" s="703"/>
      <c r="AV18" s="703"/>
      <c r="AW18" s="703"/>
      <c r="AX18" s="703"/>
      <c r="AY18" s="703"/>
      <c r="AZ18" s="703"/>
      <c r="BA18" s="703"/>
      <c r="BB18" s="703"/>
      <c r="BC18" s="703"/>
      <c r="BD18" s="703"/>
      <c r="BE18" s="703"/>
      <c r="BF18" s="703"/>
      <c r="BG18" s="703"/>
      <c r="BH18" s="703"/>
      <c r="BI18" s="703"/>
      <c r="BJ18" s="703"/>
      <c r="BK18" s="703"/>
      <c r="BL18" s="703"/>
      <c r="BM18" s="703"/>
      <c r="BN18" s="704"/>
      <c r="BO18" s="705"/>
    </row>
    <row r="19" spans="1:67" ht="12.75">
      <c r="A19" s="653"/>
      <c r="B19" s="209" t="s">
        <v>114</v>
      </c>
      <c r="C19" s="18" t="s">
        <v>115</v>
      </c>
      <c r="D19" s="355">
        <f>IF(SUM(E64:BN64)&gt;0,SUM(E64:BN64)/COUNTIF(E64:BN64,"&gt;0"),0)</f>
        <v>0</v>
      </c>
      <c r="E19" s="345" t="s">
        <v>286</v>
      </c>
      <c r="F19" s="396"/>
      <c r="G19" s="702"/>
      <c r="H19" s="703"/>
      <c r="I19" s="703"/>
      <c r="J19" s="703"/>
      <c r="K19" s="703"/>
      <c r="L19" s="703"/>
      <c r="M19" s="703"/>
      <c r="N19" s="703"/>
      <c r="O19" s="703"/>
      <c r="P19" s="703"/>
      <c r="Q19" s="703"/>
      <c r="R19" s="703"/>
      <c r="S19" s="703"/>
      <c r="T19" s="703"/>
      <c r="U19" s="703"/>
      <c r="V19" s="703"/>
      <c r="W19" s="703"/>
      <c r="X19" s="703"/>
      <c r="Y19" s="703"/>
      <c r="Z19" s="703"/>
      <c r="AA19" s="703"/>
      <c r="AB19" s="703"/>
      <c r="AC19" s="703"/>
      <c r="AD19" s="703"/>
      <c r="AE19" s="703"/>
      <c r="AF19" s="703"/>
      <c r="AG19" s="703"/>
      <c r="AH19" s="703"/>
      <c r="AI19" s="703"/>
      <c r="AJ19" s="703"/>
      <c r="AK19" s="703"/>
      <c r="AL19" s="703"/>
      <c r="AM19" s="703"/>
      <c r="AN19" s="703"/>
      <c r="AO19" s="703"/>
      <c r="AP19" s="703"/>
      <c r="AQ19" s="703"/>
      <c r="AR19" s="703"/>
      <c r="AS19" s="703"/>
      <c r="AT19" s="703"/>
      <c r="AU19" s="703"/>
      <c r="AV19" s="703"/>
      <c r="AW19" s="703"/>
      <c r="AX19" s="703"/>
      <c r="AY19" s="703"/>
      <c r="AZ19" s="703"/>
      <c r="BA19" s="703"/>
      <c r="BB19" s="703"/>
      <c r="BC19" s="703"/>
      <c r="BD19" s="703"/>
      <c r="BE19" s="703"/>
      <c r="BF19" s="703"/>
      <c r="BG19" s="703"/>
      <c r="BH19" s="703"/>
      <c r="BI19" s="703"/>
      <c r="BJ19" s="703"/>
      <c r="BK19" s="703"/>
      <c r="BL19" s="703"/>
      <c r="BM19" s="703"/>
      <c r="BN19" s="704"/>
      <c r="BO19" s="705"/>
    </row>
    <row r="20" spans="1:67" ht="12.75">
      <c r="A20" s="653"/>
      <c r="B20" s="209" t="s">
        <v>114</v>
      </c>
      <c r="C20" s="291" t="s">
        <v>116</v>
      </c>
      <c r="D20" s="356">
        <f>SUM(E64:BN64)</f>
        <v>0</v>
      </c>
      <c r="E20" s="345" t="s">
        <v>286</v>
      </c>
      <c r="F20" s="396"/>
      <c r="G20" s="702"/>
      <c r="H20" s="703"/>
      <c r="I20" s="703"/>
      <c r="J20" s="703"/>
      <c r="K20" s="703"/>
      <c r="L20" s="703"/>
      <c r="M20" s="703"/>
      <c r="N20" s="703"/>
      <c r="O20" s="703"/>
      <c r="P20" s="703"/>
      <c r="Q20" s="703"/>
      <c r="R20" s="703"/>
      <c r="S20" s="703"/>
      <c r="T20" s="703"/>
      <c r="U20" s="703"/>
      <c r="V20" s="703"/>
      <c r="W20" s="703"/>
      <c r="X20" s="703"/>
      <c r="Y20" s="703"/>
      <c r="Z20" s="703"/>
      <c r="AA20" s="703"/>
      <c r="AB20" s="703"/>
      <c r="AC20" s="703"/>
      <c r="AD20" s="703"/>
      <c r="AE20" s="703"/>
      <c r="AF20" s="703"/>
      <c r="AG20" s="703"/>
      <c r="AH20" s="703"/>
      <c r="AI20" s="703"/>
      <c r="AJ20" s="703"/>
      <c r="AK20" s="703"/>
      <c r="AL20" s="703"/>
      <c r="AM20" s="703"/>
      <c r="AN20" s="703"/>
      <c r="AO20" s="703"/>
      <c r="AP20" s="703"/>
      <c r="AQ20" s="703"/>
      <c r="AR20" s="703"/>
      <c r="AS20" s="703"/>
      <c r="AT20" s="703"/>
      <c r="AU20" s="703"/>
      <c r="AV20" s="703"/>
      <c r="AW20" s="703"/>
      <c r="AX20" s="703"/>
      <c r="AY20" s="703"/>
      <c r="AZ20" s="703"/>
      <c r="BA20" s="703"/>
      <c r="BB20" s="703"/>
      <c r="BC20" s="703"/>
      <c r="BD20" s="703"/>
      <c r="BE20" s="703"/>
      <c r="BF20" s="703"/>
      <c r="BG20" s="703"/>
      <c r="BH20" s="703"/>
      <c r="BI20" s="703"/>
      <c r="BJ20" s="703"/>
      <c r="BK20" s="703"/>
      <c r="BL20" s="703"/>
      <c r="BM20" s="703"/>
      <c r="BN20" s="704"/>
      <c r="BO20" s="705"/>
    </row>
    <row r="21" spans="1:67" ht="12.75">
      <c r="A21" s="653"/>
      <c r="B21" s="209" t="s">
        <v>117</v>
      </c>
      <c r="C21" s="291" t="s">
        <v>118</v>
      </c>
      <c r="D21" s="355">
        <f>IF(C6="railbelt south of alaska range",0,IF(SUM(E78:BN78)&gt;0,SUM(E78:BN78)/COUNTIF(E78:BN78,"&gt;0"),0))+IF(C6="Railbelt South of Alaska Range",0,IF(SUM(E96:BN96),SUM(E96:BN96)/COUNTIF(E96:BN96,"&gt;0"),0))</f>
        <v>0</v>
      </c>
      <c r="E21" s="345" t="s">
        <v>286</v>
      </c>
      <c r="F21" s="396"/>
      <c r="G21" s="702"/>
      <c r="H21" s="703"/>
      <c r="I21" s="703"/>
      <c r="J21" s="703"/>
      <c r="K21" s="703"/>
      <c r="L21" s="703"/>
      <c r="M21" s="703"/>
      <c r="N21" s="703"/>
      <c r="O21" s="703"/>
      <c r="P21" s="703"/>
      <c r="Q21" s="703"/>
      <c r="R21" s="703"/>
      <c r="S21" s="703"/>
      <c r="T21" s="703"/>
      <c r="U21" s="703"/>
      <c r="V21" s="703"/>
      <c r="W21" s="703"/>
      <c r="X21" s="703"/>
      <c r="Y21" s="703"/>
      <c r="Z21" s="703"/>
      <c r="AA21" s="703"/>
      <c r="AB21" s="703"/>
      <c r="AC21" s="703"/>
      <c r="AD21" s="703"/>
      <c r="AE21" s="703"/>
      <c r="AF21" s="703"/>
      <c r="AG21" s="703"/>
      <c r="AH21" s="703"/>
      <c r="AI21" s="703"/>
      <c r="AJ21" s="703"/>
      <c r="AK21" s="703"/>
      <c r="AL21" s="703"/>
      <c r="AM21" s="703"/>
      <c r="AN21" s="703"/>
      <c r="AO21" s="703"/>
      <c r="AP21" s="703"/>
      <c r="AQ21" s="703"/>
      <c r="AR21" s="703"/>
      <c r="AS21" s="703"/>
      <c r="AT21" s="703"/>
      <c r="AU21" s="703"/>
      <c r="AV21" s="703"/>
      <c r="AW21" s="703"/>
      <c r="AX21" s="703"/>
      <c r="AY21" s="703"/>
      <c r="AZ21" s="703"/>
      <c r="BA21" s="703"/>
      <c r="BB21" s="703"/>
      <c r="BC21" s="703"/>
      <c r="BD21" s="703"/>
      <c r="BE21" s="703"/>
      <c r="BF21" s="703"/>
      <c r="BG21" s="703"/>
      <c r="BH21" s="703"/>
      <c r="BI21" s="703"/>
      <c r="BJ21" s="703"/>
      <c r="BK21" s="703"/>
      <c r="BL21" s="703"/>
      <c r="BM21" s="703"/>
      <c r="BN21" s="704"/>
      <c r="BO21" s="705"/>
    </row>
    <row r="22" spans="1:67" ht="15" customHeight="1">
      <c r="A22" s="653"/>
      <c r="B22" s="209" t="s">
        <v>117</v>
      </c>
      <c r="C22" s="291" t="s">
        <v>119</v>
      </c>
      <c r="D22" s="356">
        <f>IF(C6="railbelt south of alaska range",0,SUM(E78:BN78)+IF(C6="Railbelt South of Alaska Range",0,SUM(E96:BN96)))</f>
        <v>0</v>
      </c>
      <c r="E22" s="345" t="s">
        <v>286</v>
      </c>
      <c r="F22" s="396"/>
      <c r="G22" s="702"/>
      <c r="H22" s="703"/>
      <c r="I22" s="703"/>
      <c r="J22" s="703"/>
      <c r="K22" s="703"/>
      <c r="L22" s="703"/>
      <c r="M22" s="703"/>
      <c r="N22" s="703"/>
      <c r="O22" s="703"/>
      <c r="P22" s="703"/>
      <c r="Q22" s="703"/>
      <c r="R22" s="703"/>
      <c r="S22" s="703"/>
      <c r="T22" s="703"/>
      <c r="U22" s="703"/>
      <c r="V22" s="703"/>
      <c r="W22" s="703"/>
      <c r="X22" s="703"/>
      <c r="Y22" s="703"/>
      <c r="Z22" s="703"/>
      <c r="AA22" s="703"/>
      <c r="AB22" s="703"/>
      <c r="AC22" s="703"/>
      <c r="AD22" s="703"/>
      <c r="AE22" s="703"/>
      <c r="AF22" s="703"/>
      <c r="AG22" s="703"/>
      <c r="AH22" s="703"/>
      <c r="AI22" s="703"/>
      <c r="AJ22" s="703"/>
      <c r="AK22" s="703"/>
      <c r="AL22" s="703"/>
      <c r="AM22" s="703"/>
      <c r="AN22" s="703"/>
      <c r="AO22" s="703"/>
      <c r="AP22" s="703"/>
      <c r="AQ22" s="703"/>
      <c r="AR22" s="703"/>
      <c r="AS22" s="703"/>
      <c r="AT22" s="703"/>
      <c r="AU22" s="703"/>
      <c r="AV22" s="703"/>
      <c r="AW22" s="703"/>
      <c r="AX22" s="703"/>
      <c r="AY22" s="703"/>
      <c r="AZ22" s="703"/>
      <c r="BA22" s="703"/>
      <c r="BB22" s="703"/>
      <c r="BC22" s="703"/>
      <c r="BD22" s="703"/>
      <c r="BE22" s="703"/>
      <c r="BF22" s="703"/>
      <c r="BG22" s="703"/>
      <c r="BH22" s="703"/>
      <c r="BI22" s="703"/>
      <c r="BJ22" s="703"/>
      <c r="BK22" s="703"/>
      <c r="BL22" s="703"/>
      <c r="BM22" s="703"/>
      <c r="BN22" s="704"/>
      <c r="BO22" s="705"/>
    </row>
    <row r="23" spans="1:67" ht="12.75">
      <c r="A23" s="653"/>
      <c r="B23" s="209" t="s">
        <v>120</v>
      </c>
      <c r="C23" s="291" t="s">
        <v>121</v>
      </c>
      <c r="D23" s="355">
        <f>IF(C6="railbelt south of alaska range",IF(SUM(E78:BN78)&gt;0,SUM(E78:BN78)/COUNTIF(E78:BN78,"&gt;0"),0)+IF(SUM(E96:BN96)&gt;0,SUM(E96:BN96)/COUNTIF(E96:BN96,"&gt;0"),0),0)</f>
        <v>0</v>
      </c>
      <c r="E23" s="345" t="s">
        <v>286</v>
      </c>
      <c r="F23" s="396"/>
      <c r="G23" s="702"/>
      <c r="H23" s="703"/>
      <c r="I23" s="703"/>
      <c r="J23" s="703"/>
      <c r="K23" s="703"/>
      <c r="L23" s="703"/>
      <c r="M23" s="703"/>
      <c r="N23" s="703"/>
      <c r="O23" s="703"/>
      <c r="P23" s="703"/>
      <c r="Q23" s="703"/>
      <c r="R23" s="703"/>
      <c r="S23" s="703"/>
      <c r="T23" s="703"/>
      <c r="U23" s="703"/>
      <c r="V23" s="703"/>
      <c r="W23" s="703"/>
      <c r="X23" s="703"/>
      <c r="Y23" s="703"/>
      <c r="Z23" s="703"/>
      <c r="AA23" s="703"/>
      <c r="AB23" s="703"/>
      <c r="AC23" s="703"/>
      <c r="AD23" s="703"/>
      <c r="AE23" s="703"/>
      <c r="AF23" s="703"/>
      <c r="AG23" s="703"/>
      <c r="AH23" s="703"/>
      <c r="AI23" s="703"/>
      <c r="AJ23" s="703"/>
      <c r="AK23" s="703"/>
      <c r="AL23" s="703"/>
      <c r="AM23" s="703"/>
      <c r="AN23" s="703"/>
      <c r="AO23" s="703"/>
      <c r="AP23" s="703"/>
      <c r="AQ23" s="703"/>
      <c r="AR23" s="703"/>
      <c r="AS23" s="703"/>
      <c r="AT23" s="703"/>
      <c r="AU23" s="703"/>
      <c r="AV23" s="703"/>
      <c r="AW23" s="703"/>
      <c r="AX23" s="703"/>
      <c r="AY23" s="703"/>
      <c r="AZ23" s="703"/>
      <c r="BA23" s="703"/>
      <c r="BB23" s="703"/>
      <c r="BC23" s="703"/>
      <c r="BD23" s="703"/>
      <c r="BE23" s="703"/>
      <c r="BF23" s="703"/>
      <c r="BG23" s="703"/>
      <c r="BH23" s="703"/>
      <c r="BI23" s="703"/>
      <c r="BJ23" s="703"/>
      <c r="BK23" s="703"/>
      <c r="BL23" s="703"/>
      <c r="BM23" s="703"/>
      <c r="BN23" s="704"/>
      <c r="BO23" s="705"/>
    </row>
    <row r="24" spans="1:67" ht="15.75" customHeight="1">
      <c r="A24" s="653"/>
      <c r="B24" s="209" t="s">
        <v>120</v>
      </c>
      <c r="C24" s="291" t="s">
        <v>122</v>
      </c>
      <c r="D24" s="355">
        <f>IF(C6="railbelt south of alaska range",SUM(E78:BG78)+SUM(E96:BG96),0)</f>
        <v>0</v>
      </c>
      <c r="E24" s="345" t="s">
        <v>286</v>
      </c>
      <c r="F24" s="396"/>
      <c r="G24" s="702"/>
      <c r="H24" s="703"/>
      <c r="I24" s="703"/>
      <c r="J24" s="703"/>
      <c r="K24" s="703"/>
      <c r="L24" s="703"/>
      <c r="M24" s="703"/>
      <c r="N24" s="703"/>
      <c r="O24" s="703"/>
      <c r="P24" s="703"/>
      <c r="Q24" s="703"/>
      <c r="R24" s="703"/>
      <c r="S24" s="703"/>
      <c r="T24" s="703"/>
      <c r="U24" s="703"/>
      <c r="V24" s="703"/>
      <c r="W24" s="703"/>
      <c r="X24" s="703"/>
      <c r="Y24" s="703"/>
      <c r="Z24" s="703"/>
      <c r="AA24" s="703"/>
      <c r="AB24" s="703"/>
      <c r="AC24" s="703"/>
      <c r="AD24" s="703"/>
      <c r="AE24" s="703"/>
      <c r="AF24" s="703"/>
      <c r="AG24" s="703"/>
      <c r="AH24" s="703"/>
      <c r="AI24" s="703"/>
      <c r="AJ24" s="703"/>
      <c r="AK24" s="703"/>
      <c r="AL24" s="703"/>
      <c r="AM24" s="703"/>
      <c r="AN24" s="703"/>
      <c r="AO24" s="703"/>
      <c r="AP24" s="703"/>
      <c r="AQ24" s="703"/>
      <c r="AR24" s="703"/>
      <c r="AS24" s="703"/>
      <c r="AT24" s="703"/>
      <c r="AU24" s="703"/>
      <c r="AV24" s="703"/>
      <c r="AW24" s="703"/>
      <c r="AX24" s="703"/>
      <c r="AY24" s="703"/>
      <c r="AZ24" s="703"/>
      <c r="BA24" s="703"/>
      <c r="BB24" s="703"/>
      <c r="BC24" s="703"/>
      <c r="BD24" s="703"/>
      <c r="BE24" s="703"/>
      <c r="BF24" s="703"/>
      <c r="BG24" s="703"/>
      <c r="BH24" s="703"/>
      <c r="BI24" s="703"/>
      <c r="BJ24" s="703"/>
      <c r="BK24" s="703"/>
      <c r="BL24" s="703"/>
      <c r="BM24" s="703"/>
      <c r="BN24" s="704"/>
      <c r="BO24" s="705"/>
    </row>
    <row r="25" spans="1:67" ht="15.75" customHeight="1">
      <c r="A25" s="653"/>
      <c r="B25" s="209" t="s">
        <v>123</v>
      </c>
      <c r="C25" s="291" t="s">
        <v>124</v>
      </c>
      <c r="D25" s="355">
        <f>D21*'Carbon conversion factors'!$B$11+D23*'Carbon conversion factors'!$B$18</f>
        <v>0</v>
      </c>
      <c r="E25" s="345" t="s">
        <v>286</v>
      </c>
      <c r="F25" s="396"/>
      <c r="G25" s="702"/>
      <c r="H25" s="703"/>
      <c r="I25" s="703"/>
      <c r="J25" s="703"/>
      <c r="K25" s="703"/>
      <c r="L25" s="703"/>
      <c r="M25" s="703"/>
      <c r="N25" s="703"/>
      <c r="O25" s="703"/>
      <c r="P25" s="703"/>
      <c r="Q25" s="703"/>
      <c r="R25" s="703"/>
      <c r="S25" s="703"/>
      <c r="T25" s="703"/>
      <c r="U25" s="703"/>
      <c r="V25" s="703"/>
      <c r="W25" s="703"/>
      <c r="X25" s="703"/>
      <c r="Y25" s="703"/>
      <c r="Z25" s="703"/>
      <c r="AA25" s="703"/>
      <c r="AB25" s="703"/>
      <c r="AC25" s="703"/>
      <c r="AD25" s="703"/>
      <c r="AE25" s="703"/>
      <c r="AF25" s="703"/>
      <c r="AG25" s="703"/>
      <c r="AH25" s="703"/>
      <c r="AI25" s="703"/>
      <c r="AJ25" s="703"/>
      <c r="AK25" s="703"/>
      <c r="AL25" s="703"/>
      <c r="AM25" s="703"/>
      <c r="AN25" s="703"/>
      <c r="AO25" s="703"/>
      <c r="AP25" s="703"/>
      <c r="AQ25" s="703"/>
      <c r="AR25" s="703"/>
      <c r="AS25" s="703"/>
      <c r="AT25" s="703"/>
      <c r="AU25" s="703"/>
      <c r="AV25" s="703"/>
      <c r="AW25" s="703"/>
      <c r="AX25" s="703"/>
      <c r="AY25" s="703"/>
      <c r="AZ25" s="703"/>
      <c r="BA25" s="703"/>
      <c r="BB25" s="703"/>
      <c r="BC25" s="703"/>
      <c r="BD25" s="703"/>
      <c r="BE25" s="703"/>
      <c r="BF25" s="703"/>
      <c r="BG25" s="703"/>
      <c r="BH25" s="703"/>
      <c r="BI25" s="703"/>
      <c r="BJ25" s="703"/>
      <c r="BK25" s="703"/>
      <c r="BL25" s="703"/>
      <c r="BM25" s="703"/>
      <c r="BN25" s="704"/>
      <c r="BO25" s="705"/>
    </row>
    <row r="26" spans="1:67" ht="15.75" customHeight="1" thickBot="1">
      <c r="A26" s="653"/>
      <c r="B26" s="60" t="s">
        <v>123</v>
      </c>
      <c r="C26" s="610" t="s">
        <v>125</v>
      </c>
      <c r="D26" s="357">
        <f>D22*'Carbon conversion factors'!$B$11+D24*'Carbon conversion factors'!$B$18</f>
        <v>0</v>
      </c>
      <c r="E26" s="345" t="s">
        <v>286</v>
      </c>
      <c r="F26" s="396"/>
      <c r="G26" s="702"/>
      <c r="H26" s="703"/>
      <c r="I26" s="703"/>
      <c r="J26" s="703"/>
      <c r="K26" s="703"/>
      <c r="L26" s="703"/>
      <c r="M26" s="703"/>
      <c r="N26" s="703"/>
      <c r="O26" s="703"/>
      <c r="P26" s="703"/>
      <c r="Q26" s="703"/>
      <c r="R26" s="703"/>
      <c r="S26" s="703"/>
      <c r="T26" s="703"/>
      <c r="U26" s="703"/>
      <c r="V26" s="703"/>
      <c r="W26" s="703"/>
      <c r="X26" s="703"/>
      <c r="Y26" s="703"/>
      <c r="Z26" s="703"/>
      <c r="AA26" s="703"/>
      <c r="AB26" s="703"/>
      <c r="AC26" s="703"/>
      <c r="AD26" s="703"/>
      <c r="AE26" s="703"/>
      <c r="AF26" s="703"/>
      <c r="AG26" s="703"/>
      <c r="AH26" s="703"/>
      <c r="AI26" s="703"/>
      <c r="AJ26" s="703"/>
      <c r="AK26" s="703"/>
      <c r="AL26" s="703"/>
      <c r="AM26" s="703"/>
      <c r="AN26" s="703"/>
      <c r="AO26" s="703"/>
      <c r="AP26" s="703"/>
      <c r="AQ26" s="703"/>
      <c r="AR26" s="703"/>
      <c r="AS26" s="703"/>
      <c r="AT26" s="703"/>
      <c r="AU26" s="703"/>
      <c r="AV26" s="703"/>
      <c r="AW26" s="703"/>
      <c r="AX26" s="703"/>
      <c r="AY26" s="703"/>
      <c r="AZ26" s="703"/>
      <c r="BA26" s="703"/>
      <c r="BB26" s="703"/>
      <c r="BC26" s="703"/>
      <c r="BD26" s="703"/>
      <c r="BE26" s="703"/>
      <c r="BF26" s="703"/>
      <c r="BG26" s="703"/>
      <c r="BH26" s="703"/>
      <c r="BI26" s="703"/>
      <c r="BJ26" s="703"/>
      <c r="BK26" s="703"/>
      <c r="BL26" s="703"/>
      <c r="BM26" s="703"/>
      <c r="BN26" s="704"/>
      <c r="BO26" s="705"/>
    </row>
    <row r="27" spans="1:67" ht="13.5" thickBot="1">
      <c r="A27" s="398"/>
      <c r="B27" s="196"/>
      <c r="C27" s="196"/>
      <c r="D27" s="17"/>
      <c r="E27" s="18"/>
      <c r="F27" s="396"/>
      <c r="G27" s="702"/>
      <c r="H27" s="703"/>
      <c r="I27" s="703"/>
      <c r="J27" s="703"/>
      <c r="K27" s="703"/>
      <c r="L27" s="703"/>
      <c r="M27" s="703"/>
      <c r="N27" s="703"/>
      <c r="O27" s="703"/>
      <c r="P27" s="703"/>
      <c r="Q27" s="703"/>
      <c r="R27" s="703"/>
      <c r="S27" s="703"/>
      <c r="T27" s="703"/>
      <c r="U27" s="703"/>
      <c r="V27" s="703"/>
      <c r="W27" s="703"/>
      <c r="X27" s="703"/>
      <c r="Y27" s="703"/>
      <c r="Z27" s="703"/>
      <c r="AA27" s="703"/>
      <c r="AB27" s="703"/>
      <c r="AC27" s="703"/>
      <c r="AD27" s="703"/>
      <c r="AE27" s="703"/>
      <c r="AF27" s="703"/>
      <c r="AG27" s="703"/>
      <c r="AH27" s="703"/>
      <c r="AI27" s="703"/>
      <c r="AJ27" s="703"/>
      <c r="AK27" s="703"/>
      <c r="AL27" s="703"/>
      <c r="AM27" s="703"/>
      <c r="AN27" s="703"/>
      <c r="AO27" s="703"/>
      <c r="AP27" s="703"/>
      <c r="AQ27" s="703"/>
      <c r="AR27" s="703"/>
      <c r="AS27" s="703"/>
      <c r="AT27" s="703"/>
      <c r="AU27" s="703"/>
      <c r="AV27" s="703"/>
      <c r="AW27" s="703"/>
      <c r="AX27" s="703"/>
      <c r="AY27" s="703"/>
      <c r="AZ27" s="703"/>
      <c r="BA27" s="703"/>
      <c r="BB27" s="703"/>
      <c r="BC27" s="703"/>
      <c r="BD27" s="703"/>
      <c r="BE27" s="703"/>
      <c r="BF27" s="703"/>
      <c r="BG27" s="703"/>
      <c r="BH27" s="703"/>
      <c r="BI27" s="703"/>
      <c r="BJ27" s="703"/>
      <c r="BK27" s="703"/>
      <c r="BL27" s="703"/>
      <c r="BM27" s="703"/>
      <c r="BN27" s="704"/>
      <c r="BO27" s="705"/>
    </row>
    <row r="28" spans="1:67" ht="15.75" customHeight="1">
      <c r="A28" s="653"/>
      <c r="B28" s="133" t="s">
        <v>126</v>
      </c>
      <c r="C28" s="138" t="s">
        <v>111</v>
      </c>
      <c r="D28" s="139" t="s">
        <v>112</v>
      </c>
      <c r="E28" s="18"/>
      <c r="F28" s="396"/>
      <c r="G28" s="702"/>
      <c r="H28" s="703"/>
      <c r="I28" s="703"/>
      <c r="J28" s="703"/>
      <c r="K28" s="703"/>
      <c r="L28" s="703"/>
      <c r="M28" s="703"/>
      <c r="N28" s="703"/>
      <c r="O28" s="703"/>
      <c r="P28" s="703"/>
      <c r="Q28" s="703"/>
      <c r="R28" s="703"/>
      <c r="S28" s="703"/>
      <c r="T28" s="703"/>
      <c r="U28" s="703"/>
      <c r="V28" s="703"/>
      <c r="W28" s="703"/>
      <c r="X28" s="703"/>
      <c r="Y28" s="703"/>
      <c r="Z28" s="703"/>
      <c r="AA28" s="703"/>
      <c r="AB28" s="703"/>
      <c r="AC28" s="703"/>
      <c r="AD28" s="703"/>
      <c r="AE28" s="703"/>
      <c r="AF28" s="703"/>
      <c r="AG28" s="703"/>
      <c r="AH28" s="703"/>
      <c r="AI28" s="703"/>
      <c r="AJ28" s="703"/>
      <c r="AK28" s="703"/>
      <c r="AL28" s="703"/>
      <c r="AM28" s="703"/>
      <c r="AN28" s="703"/>
      <c r="AO28" s="703"/>
      <c r="AP28" s="703"/>
      <c r="AQ28" s="703"/>
      <c r="AR28" s="703"/>
      <c r="AS28" s="703"/>
      <c r="AT28" s="703"/>
      <c r="AU28" s="703"/>
      <c r="AV28" s="703"/>
      <c r="AW28" s="703"/>
      <c r="AX28" s="703"/>
      <c r="AY28" s="703"/>
      <c r="AZ28" s="703"/>
      <c r="BA28" s="703"/>
      <c r="BB28" s="703"/>
      <c r="BC28" s="703"/>
      <c r="BD28" s="703"/>
      <c r="BE28" s="703"/>
      <c r="BF28" s="703"/>
      <c r="BG28" s="703"/>
      <c r="BH28" s="703"/>
      <c r="BI28" s="703"/>
      <c r="BJ28" s="703"/>
      <c r="BK28" s="703"/>
      <c r="BL28" s="703"/>
      <c r="BM28" s="703"/>
      <c r="BN28" s="704"/>
      <c r="BO28" s="705"/>
    </row>
    <row r="29" spans="1:67" ht="12.75">
      <c r="A29" s="653"/>
      <c r="B29" s="209" t="s">
        <v>128</v>
      </c>
      <c r="C29" s="18" t="s">
        <v>129</v>
      </c>
      <c r="D29" s="346">
        <f>SUM(E52:BN52)</f>
        <v>0</v>
      </c>
      <c r="E29" s="345" t="s">
        <v>286</v>
      </c>
      <c r="F29" s="396"/>
      <c r="G29" s="702"/>
      <c r="H29" s="703"/>
      <c r="I29" s="703"/>
      <c r="J29" s="703"/>
      <c r="K29" s="703"/>
      <c r="L29" s="703"/>
      <c r="M29" s="703"/>
      <c r="N29" s="703"/>
      <c r="O29" s="703"/>
      <c r="P29" s="703"/>
      <c r="Q29" s="703"/>
      <c r="R29" s="703"/>
      <c r="S29" s="703"/>
      <c r="T29" s="703"/>
      <c r="U29" s="703"/>
      <c r="V29" s="703"/>
      <c r="W29" s="703"/>
      <c r="X29" s="703"/>
      <c r="Y29" s="703"/>
      <c r="Z29" s="703"/>
      <c r="AA29" s="703"/>
      <c r="AB29" s="703"/>
      <c r="AC29" s="703"/>
      <c r="AD29" s="703"/>
      <c r="AE29" s="703"/>
      <c r="AF29" s="703"/>
      <c r="AG29" s="703"/>
      <c r="AH29" s="703"/>
      <c r="AI29" s="703"/>
      <c r="AJ29" s="703"/>
      <c r="AK29" s="703"/>
      <c r="AL29" s="703"/>
      <c r="AM29" s="703"/>
      <c r="AN29" s="703"/>
      <c r="AO29" s="703"/>
      <c r="AP29" s="703"/>
      <c r="AQ29" s="703"/>
      <c r="AR29" s="703"/>
      <c r="AS29" s="703"/>
      <c r="AT29" s="703"/>
      <c r="AU29" s="703"/>
      <c r="AV29" s="703"/>
      <c r="AW29" s="703"/>
      <c r="AX29" s="703"/>
      <c r="AY29" s="703"/>
      <c r="AZ29" s="703"/>
      <c r="BA29" s="703"/>
      <c r="BB29" s="703"/>
      <c r="BC29" s="703"/>
      <c r="BD29" s="703"/>
      <c r="BE29" s="703"/>
      <c r="BF29" s="703"/>
      <c r="BG29" s="703"/>
      <c r="BH29" s="703"/>
      <c r="BI29" s="703"/>
      <c r="BJ29" s="703"/>
      <c r="BK29" s="703"/>
      <c r="BL29" s="703"/>
      <c r="BM29" s="703"/>
      <c r="BN29" s="704"/>
      <c r="BO29" s="705"/>
    </row>
    <row r="30" spans="1:67" ht="12.75">
      <c r="A30" s="653"/>
      <c r="B30" s="209" t="s">
        <v>131</v>
      </c>
      <c r="C30" s="18" t="s">
        <v>132</v>
      </c>
      <c r="D30" s="371"/>
      <c r="E30" s="372" t="s">
        <v>284</v>
      </c>
      <c r="F30" s="396"/>
      <c r="G30" s="702"/>
      <c r="H30" s="703"/>
      <c r="I30" s="703"/>
      <c r="J30" s="703"/>
      <c r="K30" s="703"/>
      <c r="L30" s="703"/>
      <c r="M30" s="703"/>
      <c r="N30" s="703"/>
      <c r="O30" s="703"/>
      <c r="P30" s="703"/>
      <c r="Q30" s="703"/>
      <c r="R30" s="703"/>
      <c r="S30" s="703"/>
      <c r="T30" s="703"/>
      <c r="U30" s="703"/>
      <c r="V30" s="703"/>
      <c r="W30" s="703"/>
      <c r="X30" s="703"/>
      <c r="Y30" s="703"/>
      <c r="Z30" s="703"/>
      <c r="AA30" s="703"/>
      <c r="AB30" s="703"/>
      <c r="AC30" s="703"/>
      <c r="AD30" s="703"/>
      <c r="AE30" s="703"/>
      <c r="AF30" s="703"/>
      <c r="AG30" s="703"/>
      <c r="AH30" s="703"/>
      <c r="AI30" s="703"/>
      <c r="AJ30" s="703"/>
      <c r="AK30" s="703"/>
      <c r="AL30" s="703"/>
      <c r="AM30" s="703"/>
      <c r="AN30" s="703"/>
      <c r="AO30" s="703"/>
      <c r="AP30" s="703"/>
      <c r="AQ30" s="703"/>
      <c r="AR30" s="703"/>
      <c r="AS30" s="703"/>
      <c r="AT30" s="703"/>
      <c r="AU30" s="703"/>
      <c r="AV30" s="703"/>
      <c r="AW30" s="703"/>
      <c r="AX30" s="703"/>
      <c r="AY30" s="703"/>
      <c r="AZ30" s="703"/>
      <c r="BA30" s="703"/>
      <c r="BB30" s="703"/>
      <c r="BC30" s="703"/>
      <c r="BD30" s="703"/>
      <c r="BE30" s="703"/>
      <c r="BF30" s="703"/>
      <c r="BG30" s="703"/>
      <c r="BH30" s="703"/>
      <c r="BI30" s="703"/>
      <c r="BJ30" s="703"/>
      <c r="BK30" s="703"/>
      <c r="BL30" s="703"/>
      <c r="BM30" s="703"/>
      <c r="BN30" s="704"/>
      <c r="BO30" s="705"/>
    </row>
    <row r="31" spans="1:67" ht="12.75">
      <c r="A31" s="653"/>
      <c r="B31" s="209" t="s">
        <v>134</v>
      </c>
      <c r="C31" s="18" t="s">
        <v>135</v>
      </c>
      <c r="D31" s="371"/>
      <c r="E31" s="372" t="s">
        <v>284</v>
      </c>
      <c r="F31" s="396"/>
      <c r="G31" s="702"/>
      <c r="H31" s="703"/>
      <c r="I31" s="703"/>
      <c r="J31" s="703"/>
      <c r="K31" s="703"/>
      <c r="L31" s="703"/>
      <c r="M31" s="703"/>
      <c r="N31" s="703"/>
      <c r="O31" s="703"/>
      <c r="P31" s="703"/>
      <c r="Q31" s="703"/>
      <c r="R31" s="703"/>
      <c r="S31" s="703"/>
      <c r="T31" s="703"/>
      <c r="U31" s="703"/>
      <c r="V31" s="703"/>
      <c r="W31" s="703"/>
      <c r="X31" s="703"/>
      <c r="Y31" s="703"/>
      <c r="Z31" s="703"/>
      <c r="AA31" s="703"/>
      <c r="AB31" s="703"/>
      <c r="AC31" s="703"/>
      <c r="AD31" s="703"/>
      <c r="AE31" s="703"/>
      <c r="AF31" s="703"/>
      <c r="AG31" s="703"/>
      <c r="AH31" s="703"/>
      <c r="AI31" s="703"/>
      <c r="AJ31" s="703"/>
      <c r="AK31" s="703"/>
      <c r="AL31" s="703"/>
      <c r="AM31" s="703"/>
      <c r="AN31" s="703"/>
      <c r="AO31" s="703"/>
      <c r="AP31" s="703"/>
      <c r="AQ31" s="703"/>
      <c r="AR31" s="703"/>
      <c r="AS31" s="703"/>
      <c r="AT31" s="703"/>
      <c r="AU31" s="703"/>
      <c r="AV31" s="703"/>
      <c r="AW31" s="703"/>
      <c r="AX31" s="703"/>
      <c r="AY31" s="703"/>
      <c r="AZ31" s="703"/>
      <c r="BA31" s="703"/>
      <c r="BB31" s="703"/>
      <c r="BC31" s="703"/>
      <c r="BD31" s="703"/>
      <c r="BE31" s="703"/>
      <c r="BF31" s="703"/>
      <c r="BG31" s="703"/>
      <c r="BH31" s="703"/>
      <c r="BI31" s="703"/>
      <c r="BJ31" s="703"/>
      <c r="BK31" s="703"/>
      <c r="BL31" s="703"/>
      <c r="BM31" s="703"/>
      <c r="BN31" s="704"/>
      <c r="BO31" s="705"/>
    </row>
    <row r="32" spans="1:67" ht="15" customHeight="1">
      <c r="A32" s="653"/>
      <c r="B32" s="209" t="s">
        <v>137</v>
      </c>
      <c r="C32" s="612" t="s">
        <v>115</v>
      </c>
      <c r="D32" s="373"/>
      <c r="E32" s="372" t="s">
        <v>284</v>
      </c>
      <c r="F32" s="396"/>
      <c r="G32" s="702"/>
      <c r="H32" s="703"/>
      <c r="I32" s="703"/>
      <c r="J32" s="703"/>
      <c r="K32" s="703"/>
      <c r="L32" s="703"/>
      <c r="M32" s="703"/>
      <c r="N32" s="703"/>
      <c r="O32" s="703"/>
      <c r="P32" s="703"/>
      <c r="Q32" s="703"/>
      <c r="R32" s="703"/>
      <c r="S32" s="703"/>
      <c r="T32" s="703"/>
      <c r="U32" s="703"/>
      <c r="V32" s="703"/>
      <c r="W32" s="703"/>
      <c r="X32" s="703"/>
      <c r="Y32" s="703"/>
      <c r="Z32" s="703"/>
      <c r="AA32" s="703"/>
      <c r="AB32" s="703"/>
      <c r="AC32" s="703"/>
      <c r="AD32" s="703"/>
      <c r="AE32" s="703"/>
      <c r="AF32" s="703"/>
      <c r="AG32" s="703"/>
      <c r="AH32" s="703"/>
      <c r="AI32" s="703"/>
      <c r="AJ32" s="703"/>
      <c r="AK32" s="703"/>
      <c r="AL32" s="703"/>
      <c r="AM32" s="703"/>
      <c r="AN32" s="703"/>
      <c r="AO32" s="703"/>
      <c r="AP32" s="703"/>
      <c r="AQ32" s="703"/>
      <c r="AR32" s="703"/>
      <c r="AS32" s="703"/>
      <c r="AT32" s="703"/>
      <c r="AU32" s="703"/>
      <c r="AV32" s="703"/>
      <c r="AW32" s="703"/>
      <c r="AX32" s="703"/>
      <c r="AY32" s="703"/>
      <c r="AZ32" s="703"/>
      <c r="BA32" s="703"/>
      <c r="BB32" s="703"/>
      <c r="BC32" s="703"/>
      <c r="BD32" s="703"/>
      <c r="BE32" s="703"/>
      <c r="BF32" s="703"/>
      <c r="BG32" s="703"/>
      <c r="BH32" s="703"/>
      <c r="BI32" s="703"/>
      <c r="BJ32" s="703"/>
      <c r="BK32" s="703"/>
      <c r="BL32" s="703"/>
      <c r="BM32" s="703"/>
      <c r="BN32" s="704"/>
      <c r="BO32" s="705"/>
    </row>
    <row r="33" spans="1:67" ht="15" customHeight="1">
      <c r="A33" s="653"/>
      <c r="B33" s="209" t="s">
        <v>139</v>
      </c>
      <c r="C33" s="18" t="str">
        <f>IF(C6="Railbelt South of Alaska Range","MCF displaced per year", "gallons displaced per year")</f>
        <v>gallons displaced per year</v>
      </c>
      <c r="D33" s="374"/>
      <c r="E33" s="372" t="s">
        <v>284</v>
      </c>
      <c r="F33" s="396"/>
      <c r="G33" s="702"/>
      <c r="H33" s="703"/>
      <c r="I33" s="703"/>
      <c r="J33" s="703"/>
      <c r="K33" s="703"/>
      <c r="L33" s="703"/>
      <c r="M33" s="703"/>
      <c r="N33" s="703"/>
      <c r="O33" s="703"/>
      <c r="P33" s="703"/>
      <c r="Q33" s="703"/>
      <c r="R33" s="703"/>
      <c r="S33" s="703"/>
      <c r="T33" s="703"/>
      <c r="U33" s="703"/>
      <c r="V33" s="703"/>
      <c r="W33" s="703"/>
      <c r="X33" s="703"/>
      <c r="Y33" s="703"/>
      <c r="Z33" s="703"/>
      <c r="AA33" s="703"/>
      <c r="AB33" s="703"/>
      <c r="AC33" s="703"/>
      <c r="AD33" s="703"/>
      <c r="AE33" s="703"/>
      <c r="AF33" s="703"/>
      <c r="AG33" s="703"/>
      <c r="AH33" s="703"/>
      <c r="AI33" s="703"/>
      <c r="AJ33" s="703"/>
      <c r="AK33" s="703"/>
      <c r="AL33" s="703"/>
      <c r="AM33" s="703"/>
      <c r="AN33" s="703"/>
      <c r="AO33" s="703"/>
      <c r="AP33" s="703"/>
      <c r="AQ33" s="703"/>
      <c r="AR33" s="703"/>
      <c r="AS33" s="703"/>
      <c r="AT33" s="703"/>
      <c r="AU33" s="703"/>
      <c r="AV33" s="703"/>
      <c r="AW33" s="703"/>
      <c r="AX33" s="703"/>
      <c r="AY33" s="703"/>
      <c r="AZ33" s="703"/>
      <c r="BA33" s="703"/>
      <c r="BB33" s="703"/>
      <c r="BC33" s="703"/>
      <c r="BD33" s="703"/>
      <c r="BE33" s="703"/>
      <c r="BF33" s="703"/>
      <c r="BG33" s="703"/>
      <c r="BH33" s="703"/>
      <c r="BI33" s="703"/>
      <c r="BJ33" s="703"/>
      <c r="BK33" s="703"/>
      <c r="BL33" s="703"/>
      <c r="BM33" s="703"/>
      <c r="BN33" s="704"/>
      <c r="BO33" s="705"/>
    </row>
    <row r="34" spans="1:67" ht="12.75">
      <c r="A34" s="398"/>
      <c r="B34" s="209" t="s">
        <v>141</v>
      </c>
      <c r="C34" s="92" t="s">
        <v>142</v>
      </c>
      <c r="D34" s="374"/>
      <c r="E34" s="372" t="s">
        <v>284</v>
      </c>
      <c r="F34" s="396"/>
      <c r="G34" s="702"/>
      <c r="H34" s="703"/>
      <c r="I34" s="703"/>
      <c r="J34" s="703"/>
      <c r="K34" s="703"/>
      <c r="L34" s="703"/>
      <c r="M34" s="703"/>
      <c r="N34" s="703"/>
      <c r="O34" s="703"/>
      <c r="P34" s="703"/>
      <c r="Q34" s="703"/>
      <c r="R34" s="703"/>
      <c r="S34" s="703"/>
      <c r="T34" s="703"/>
      <c r="U34" s="703"/>
      <c r="V34" s="703"/>
      <c r="W34" s="703"/>
      <c r="X34" s="703"/>
      <c r="Y34" s="703"/>
      <c r="Z34" s="703"/>
      <c r="AA34" s="703"/>
      <c r="AB34" s="703"/>
      <c r="AC34" s="703"/>
      <c r="AD34" s="703"/>
      <c r="AE34" s="703"/>
      <c r="AF34" s="703"/>
      <c r="AG34" s="703"/>
      <c r="AH34" s="703"/>
      <c r="AI34" s="703"/>
      <c r="AJ34" s="703"/>
      <c r="AK34" s="703"/>
      <c r="AL34" s="703"/>
      <c r="AM34" s="703"/>
      <c r="AN34" s="703"/>
      <c r="AO34" s="703"/>
      <c r="AP34" s="703"/>
      <c r="AQ34" s="703"/>
      <c r="AR34" s="703"/>
      <c r="AS34" s="703"/>
      <c r="AT34" s="703"/>
      <c r="AU34" s="703"/>
      <c r="AV34" s="703"/>
      <c r="AW34" s="703"/>
      <c r="AX34" s="703"/>
      <c r="AY34" s="703"/>
      <c r="AZ34" s="703"/>
      <c r="BA34" s="703"/>
      <c r="BB34" s="703"/>
      <c r="BC34" s="703"/>
      <c r="BD34" s="703"/>
      <c r="BE34" s="703"/>
      <c r="BF34" s="703"/>
      <c r="BG34" s="703"/>
      <c r="BH34" s="703"/>
      <c r="BI34" s="703"/>
      <c r="BJ34" s="703"/>
      <c r="BK34" s="703"/>
      <c r="BL34" s="703"/>
      <c r="BM34" s="703"/>
      <c r="BN34" s="704"/>
      <c r="BO34" s="705"/>
    </row>
    <row r="35" spans="1:67" ht="12.75">
      <c r="A35" s="398"/>
      <c r="B35" s="209" t="s">
        <v>144</v>
      </c>
      <c r="C35" s="92" t="s">
        <v>142</v>
      </c>
      <c r="D35" s="374"/>
      <c r="E35" s="372" t="s">
        <v>284</v>
      </c>
      <c r="F35" s="396"/>
      <c r="G35" s="702"/>
      <c r="H35" s="703"/>
      <c r="I35" s="703"/>
      <c r="J35" s="703"/>
      <c r="K35" s="703"/>
      <c r="L35" s="703"/>
      <c r="M35" s="703"/>
      <c r="N35" s="703"/>
      <c r="O35" s="703"/>
      <c r="P35" s="703"/>
      <c r="Q35" s="703"/>
      <c r="R35" s="703"/>
      <c r="S35" s="703"/>
      <c r="T35" s="703"/>
      <c r="U35" s="703"/>
      <c r="V35" s="703"/>
      <c r="W35" s="703"/>
      <c r="X35" s="703"/>
      <c r="Y35" s="703"/>
      <c r="Z35" s="703"/>
      <c r="AA35" s="703"/>
      <c r="AB35" s="703"/>
      <c r="AC35" s="703"/>
      <c r="AD35" s="703"/>
      <c r="AE35" s="703"/>
      <c r="AF35" s="703"/>
      <c r="AG35" s="703"/>
      <c r="AH35" s="703"/>
      <c r="AI35" s="703"/>
      <c r="AJ35" s="703"/>
      <c r="AK35" s="703"/>
      <c r="AL35" s="703"/>
      <c r="AM35" s="703"/>
      <c r="AN35" s="703"/>
      <c r="AO35" s="703"/>
      <c r="AP35" s="703"/>
      <c r="AQ35" s="703"/>
      <c r="AR35" s="703"/>
      <c r="AS35" s="703"/>
      <c r="AT35" s="703"/>
      <c r="AU35" s="703"/>
      <c r="AV35" s="703"/>
      <c r="AW35" s="703"/>
      <c r="AX35" s="703"/>
      <c r="AY35" s="703"/>
      <c r="AZ35" s="703"/>
      <c r="BA35" s="703"/>
      <c r="BB35" s="703"/>
      <c r="BC35" s="703"/>
      <c r="BD35" s="703"/>
      <c r="BE35" s="703"/>
      <c r="BF35" s="703"/>
      <c r="BG35" s="703"/>
      <c r="BH35" s="703"/>
      <c r="BI35" s="703"/>
      <c r="BJ35" s="703"/>
      <c r="BK35" s="703"/>
      <c r="BL35" s="703"/>
      <c r="BM35" s="703"/>
      <c r="BN35" s="704"/>
      <c r="BO35" s="705"/>
    </row>
    <row r="36" spans="1:67" ht="12.75">
      <c r="A36" s="398"/>
      <c r="B36" s="209" t="s">
        <v>146</v>
      </c>
      <c r="C36" s="18" t="s">
        <v>147</v>
      </c>
      <c r="D36" s="374"/>
      <c r="E36" s="372" t="s">
        <v>284</v>
      </c>
      <c r="F36" s="396"/>
      <c r="G36" s="702"/>
      <c r="H36" s="703"/>
      <c r="I36" s="703"/>
      <c r="J36" s="703"/>
      <c r="K36" s="703"/>
      <c r="L36" s="703"/>
      <c r="M36" s="703"/>
      <c r="N36" s="703"/>
      <c r="O36" s="703"/>
      <c r="P36" s="703"/>
      <c r="Q36" s="703"/>
      <c r="R36" s="703"/>
      <c r="S36" s="703"/>
      <c r="T36" s="703"/>
      <c r="U36" s="703"/>
      <c r="V36" s="703"/>
      <c r="W36" s="703"/>
      <c r="X36" s="703"/>
      <c r="Y36" s="703"/>
      <c r="Z36" s="703"/>
      <c r="AA36" s="703"/>
      <c r="AB36" s="703"/>
      <c r="AC36" s="703"/>
      <c r="AD36" s="703"/>
      <c r="AE36" s="703"/>
      <c r="AF36" s="703"/>
      <c r="AG36" s="703"/>
      <c r="AH36" s="703"/>
      <c r="AI36" s="703"/>
      <c r="AJ36" s="703"/>
      <c r="AK36" s="703"/>
      <c r="AL36" s="703"/>
      <c r="AM36" s="703"/>
      <c r="AN36" s="703"/>
      <c r="AO36" s="703"/>
      <c r="AP36" s="703"/>
      <c r="AQ36" s="703"/>
      <c r="AR36" s="703"/>
      <c r="AS36" s="703"/>
      <c r="AT36" s="703"/>
      <c r="AU36" s="703"/>
      <c r="AV36" s="703"/>
      <c r="AW36" s="703"/>
      <c r="AX36" s="703"/>
      <c r="AY36" s="703"/>
      <c r="AZ36" s="703"/>
      <c r="BA36" s="703"/>
      <c r="BB36" s="703"/>
      <c r="BC36" s="703"/>
      <c r="BD36" s="703"/>
      <c r="BE36" s="703"/>
      <c r="BF36" s="703"/>
      <c r="BG36" s="703"/>
      <c r="BH36" s="703"/>
      <c r="BI36" s="703"/>
      <c r="BJ36" s="703"/>
      <c r="BK36" s="703"/>
      <c r="BL36" s="703"/>
      <c r="BM36" s="703"/>
      <c r="BN36" s="704"/>
      <c r="BO36" s="705"/>
    </row>
    <row r="37" spans="1:67" ht="12.75">
      <c r="A37" s="653"/>
      <c r="B37" s="209" t="s">
        <v>149</v>
      </c>
      <c r="C37" s="18" t="s">
        <v>150</v>
      </c>
      <c r="D37" s="375"/>
      <c r="E37" s="372" t="s">
        <v>284</v>
      </c>
      <c r="F37" s="396"/>
      <c r="G37" s="702"/>
      <c r="H37" s="703"/>
      <c r="I37" s="703"/>
      <c r="J37" s="703"/>
      <c r="K37" s="703"/>
      <c r="L37" s="703"/>
      <c r="M37" s="703"/>
      <c r="N37" s="703"/>
      <c r="O37" s="703"/>
      <c r="P37" s="703"/>
      <c r="Q37" s="703"/>
      <c r="R37" s="703"/>
      <c r="S37" s="703"/>
      <c r="T37" s="703"/>
      <c r="U37" s="703"/>
      <c r="V37" s="703"/>
      <c r="W37" s="703"/>
      <c r="X37" s="703"/>
      <c r="Y37" s="703"/>
      <c r="Z37" s="703"/>
      <c r="AA37" s="703"/>
      <c r="AB37" s="703"/>
      <c r="AC37" s="703"/>
      <c r="AD37" s="703"/>
      <c r="AE37" s="703"/>
      <c r="AF37" s="703"/>
      <c r="AG37" s="703"/>
      <c r="AH37" s="703"/>
      <c r="AI37" s="703"/>
      <c r="AJ37" s="703"/>
      <c r="AK37" s="703"/>
      <c r="AL37" s="703"/>
      <c r="AM37" s="703"/>
      <c r="AN37" s="703"/>
      <c r="AO37" s="703"/>
      <c r="AP37" s="703"/>
      <c r="AQ37" s="703"/>
      <c r="AR37" s="703"/>
      <c r="AS37" s="703"/>
      <c r="AT37" s="703"/>
      <c r="AU37" s="703"/>
      <c r="AV37" s="703"/>
      <c r="AW37" s="703"/>
      <c r="AX37" s="703"/>
      <c r="AY37" s="703"/>
      <c r="AZ37" s="703"/>
      <c r="BA37" s="703"/>
      <c r="BB37" s="703"/>
      <c r="BC37" s="703"/>
      <c r="BD37" s="703"/>
      <c r="BE37" s="703"/>
      <c r="BF37" s="703"/>
      <c r="BG37" s="703"/>
      <c r="BH37" s="703"/>
      <c r="BI37" s="703"/>
      <c r="BJ37" s="703"/>
      <c r="BK37" s="703"/>
      <c r="BL37" s="703"/>
      <c r="BM37" s="703"/>
      <c r="BN37" s="704"/>
      <c r="BO37" s="705"/>
    </row>
    <row r="38" spans="1:67" ht="12.75">
      <c r="A38" s="653"/>
      <c r="B38" s="209" t="s">
        <v>152</v>
      </c>
      <c r="C38" s="18" t="s">
        <v>153</v>
      </c>
      <c r="D38" s="382" t="e">
        <f>D32/(D37*8760)</f>
        <v>#DIV/0!</v>
      </c>
      <c r="E38" s="345" t="s">
        <v>286</v>
      </c>
      <c r="F38" s="396"/>
      <c r="G38" s="702"/>
      <c r="H38" s="703"/>
      <c r="I38" s="703"/>
      <c r="J38" s="703"/>
      <c r="K38" s="703"/>
      <c r="L38" s="703"/>
      <c r="M38" s="703"/>
      <c r="N38" s="703"/>
      <c r="O38" s="703"/>
      <c r="P38" s="703"/>
      <c r="Q38" s="703"/>
      <c r="R38" s="703"/>
      <c r="S38" s="703"/>
      <c r="T38" s="703"/>
      <c r="U38" s="703"/>
      <c r="V38" s="703"/>
      <c r="W38" s="703"/>
      <c r="X38" s="703"/>
      <c r="Y38" s="703"/>
      <c r="Z38" s="703"/>
      <c r="AA38" s="703"/>
      <c r="AB38" s="703"/>
      <c r="AC38" s="703"/>
      <c r="AD38" s="703"/>
      <c r="AE38" s="703"/>
      <c r="AF38" s="703"/>
      <c r="AG38" s="703"/>
      <c r="AH38" s="703"/>
      <c r="AI38" s="703"/>
      <c r="AJ38" s="703"/>
      <c r="AK38" s="703"/>
      <c r="AL38" s="703"/>
      <c r="AM38" s="703"/>
      <c r="AN38" s="703"/>
      <c r="AO38" s="703"/>
      <c r="AP38" s="703"/>
      <c r="AQ38" s="703"/>
      <c r="AR38" s="703"/>
      <c r="AS38" s="703"/>
      <c r="AT38" s="703"/>
      <c r="AU38" s="703"/>
      <c r="AV38" s="703"/>
      <c r="AW38" s="703"/>
      <c r="AX38" s="703"/>
      <c r="AY38" s="703"/>
      <c r="AZ38" s="703"/>
      <c r="BA38" s="703"/>
      <c r="BB38" s="703"/>
      <c r="BC38" s="703"/>
      <c r="BD38" s="703"/>
      <c r="BE38" s="703"/>
      <c r="BF38" s="703"/>
      <c r="BG38" s="703"/>
      <c r="BH38" s="703"/>
      <c r="BI38" s="703"/>
      <c r="BJ38" s="703"/>
      <c r="BK38" s="703"/>
      <c r="BL38" s="703"/>
      <c r="BM38" s="703"/>
      <c r="BN38" s="704"/>
      <c r="BO38" s="705"/>
    </row>
    <row r="39" spans="1:67" ht="12.75">
      <c r="A39" s="653"/>
      <c r="B39" s="209" t="s">
        <v>155</v>
      </c>
      <c r="C39" s="18" t="s">
        <v>156</v>
      </c>
      <c r="D39" s="376"/>
      <c r="E39" s="372" t="s">
        <v>284</v>
      </c>
      <c r="F39" s="396"/>
      <c r="G39" s="702"/>
      <c r="H39" s="703"/>
      <c r="I39" s="703"/>
      <c r="J39" s="703"/>
      <c r="K39" s="703"/>
      <c r="L39" s="703"/>
      <c r="M39" s="703"/>
      <c r="N39" s="703"/>
      <c r="O39" s="703"/>
      <c r="P39" s="703"/>
      <c r="Q39" s="703"/>
      <c r="R39" s="703"/>
      <c r="S39" s="703"/>
      <c r="T39" s="703"/>
      <c r="U39" s="703"/>
      <c r="V39" s="703"/>
      <c r="W39" s="703"/>
      <c r="X39" s="703"/>
      <c r="Y39" s="703"/>
      <c r="Z39" s="703"/>
      <c r="AA39" s="703"/>
      <c r="AB39" s="703"/>
      <c r="AC39" s="703"/>
      <c r="AD39" s="703"/>
      <c r="AE39" s="703"/>
      <c r="AF39" s="703"/>
      <c r="AG39" s="703"/>
      <c r="AH39" s="703"/>
      <c r="AI39" s="703"/>
      <c r="AJ39" s="703"/>
      <c r="AK39" s="703"/>
      <c r="AL39" s="703"/>
      <c r="AM39" s="703"/>
      <c r="AN39" s="703"/>
      <c r="AO39" s="703"/>
      <c r="AP39" s="703"/>
      <c r="AQ39" s="703"/>
      <c r="AR39" s="703"/>
      <c r="AS39" s="703"/>
      <c r="AT39" s="703"/>
      <c r="AU39" s="703"/>
      <c r="AV39" s="703"/>
      <c r="AW39" s="703"/>
      <c r="AX39" s="703"/>
      <c r="AY39" s="703"/>
      <c r="AZ39" s="703"/>
      <c r="BA39" s="703"/>
      <c r="BB39" s="703"/>
      <c r="BC39" s="703"/>
      <c r="BD39" s="703"/>
      <c r="BE39" s="703"/>
      <c r="BF39" s="703"/>
      <c r="BG39" s="703"/>
      <c r="BH39" s="703"/>
      <c r="BI39" s="703"/>
      <c r="BJ39" s="703"/>
      <c r="BK39" s="703"/>
      <c r="BL39" s="703"/>
      <c r="BM39" s="703"/>
      <c r="BN39" s="704"/>
      <c r="BO39" s="705"/>
    </row>
    <row r="40" spans="1:67" ht="12.75">
      <c r="A40" s="398"/>
      <c r="B40" s="209" t="s">
        <v>157</v>
      </c>
      <c r="C40" s="92" t="s">
        <v>153</v>
      </c>
      <c r="D40" s="382" t="e">
        <f>IF(C33="MCF displaced per year",D33*1037000/(D39*8760),IF(C33="gallons displaced per year",D33*138000/(D39*8760)))</f>
        <v>#DIV/0!</v>
      </c>
      <c r="E40" s="345" t="s">
        <v>286</v>
      </c>
      <c r="F40" s="396"/>
      <c r="G40" s="702"/>
      <c r="H40" s="703"/>
      <c r="I40" s="703"/>
      <c r="J40" s="703"/>
      <c r="K40" s="703"/>
      <c r="L40" s="703"/>
      <c r="M40" s="703"/>
      <c r="N40" s="703"/>
      <c r="O40" s="703"/>
      <c r="P40" s="703"/>
      <c r="Q40" s="703"/>
      <c r="R40" s="703"/>
      <c r="S40" s="703"/>
      <c r="T40" s="703"/>
      <c r="U40" s="703"/>
      <c r="V40" s="703"/>
      <c r="W40" s="703"/>
      <c r="X40" s="703"/>
      <c r="Y40" s="703"/>
      <c r="Z40" s="703"/>
      <c r="AA40" s="703"/>
      <c r="AB40" s="703"/>
      <c r="AC40" s="703"/>
      <c r="AD40" s="703"/>
      <c r="AE40" s="703"/>
      <c r="AF40" s="703"/>
      <c r="AG40" s="703"/>
      <c r="AH40" s="703"/>
      <c r="AI40" s="703"/>
      <c r="AJ40" s="703"/>
      <c r="AK40" s="703"/>
      <c r="AL40" s="703"/>
      <c r="AM40" s="703"/>
      <c r="AN40" s="703"/>
      <c r="AO40" s="703"/>
      <c r="AP40" s="703"/>
      <c r="AQ40" s="703"/>
      <c r="AR40" s="703"/>
      <c r="AS40" s="703"/>
      <c r="AT40" s="703"/>
      <c r="AU40" s="703"/>
      <c r="AV40" s="703"/>
      <c r="AW40" s="703"/>
      <c r="AX40" s="703"/>
      <c r="AY40" s="703"/>
      <c r="AZ40" s="703"/>
      <c r="BA40" s="703"/>
      <c r="BB40" s="703"/>
      <c r="BC40" s="703"/>
      <c r="BD40" s="703"/>
      <c r="BE40" s="703"/>
      <c r="BF40" s="703"/>
      <c r="BG40" s="703"/>
      <c r="BH40" s="703"/>
      <c r="BI40" s="703"/>
      <c r="BJ40" s="703"/>
      <c r="BK40" s="703"/>
      <c r="BL40" s="703"/>
      <c r="BM40" s="703"/>
      <c r="BN40" s="704"/>
      <c r="BO40" s="705"/>
    </row>
    <row r="41" spans="1:67" ht="13.5" thickBot="1">
      <c r="A41" s="398"/>
      <c r="B41" s="60" t="s">
        <v>159</v>
      </c>
      <c r="C41" s="56" t="s">
        <v>160</v>
      </c>
      <c r="D41" s="394">
        <f>BO56</f>
        <v>0</v>
      </c>
      <c r="E41" s="345" t="s">
        <v>286</v>
      </c>
      <c r="F41" s="396"/>
      <c r="G41" s="702"/>
      <c r="H41" s="703"/>
      <c r="I41" s="703"/>
      <c r="J41" s="703"/>
      <c r="K41" s="703"/>
      <c r="L41" s="703"/>
      <c r="M41" s="703"/>
      <c r="N41" s="703"/>
      <c r="O41" s="703"/>
      <c r="P41" s="703"/>
      <c r="Q41" s="703"/>
      <c r="R41" s="703"/>
      <c r="S41" s="703"/>
      <c r="T41" s="703"/>
      <c r="U41" s="703"/>
      <c r="V41" s="703"/>
      <c r="W41" s="703"/>
      <c r="X41" s="703"/>
      <c r="Y41" s="703"/>
      <c r="Z41" s="703"/>
      <c r="AA41" s="703"/>
      <c r="AB41" s="703"/>
      <c r="AC41" s="703"/>
      <c r="AD41" s="703"/>
      <c r="AE41" s="703"/>
      <c r="AF41" s="703"/>
      <c r="AG41" s="703"/>
      <c r="AH41" s="703"/>
      <c r="AI41" s="703"/>
      <c r="AJ41" s="703"/>
      <c r="AK41" s="703"/>
      <c r="AL41" s="703"/>
      <c r="AM41" s="703"/>
      <c r="AN41" s="703"/>
      <c r="AO41" s="703"/>
      <c r="AP41" s="703"/>
      <c r="AQ41" s="703"/>
      <c r="AR41" s="703"/>
      <c r="AS41" s="703"/>
      <c r="AT41" s="703"/>
      <c r="AU41" s="703"/>
      <c r="AV41" s="703"/>
      <c r="AW41" s="703"/>
      <c r="AX41" s="703"/>
      <c r="AY41" s="703"/>
      <c r="AZ41" s="703"/>
      <c r="BA41" s="703"/>
      <c r="BB41" s="703"/>
      <c r="BC41" s="703"/>
      <c r="BD41" s="703"/>
      <c r="BE41" s="703"/>
      <c r="BF41" s="703"/>
      <c r="BG41" s="703"/>
      <c r="BH41" s="703"/>
      <c r="BI41" s="703"/>
      <c r="BJ41" s="703"/>
      <c r="BK41" s="703"/>
      <c r="BL41" s="703"/>
      <c r="BM41" s="703"/>
      <c r="BN41" s="704"/>
      <c r="BO41" s="705"/>
    </row>
    <row r="42" spans="1:67" ht="13.5" thickBot="1">
      <c r="A42" s="398"/>
      <c r="B42" s="58"/>
      <c r="C42" s="607"/>
      <c r="D42" s="607"/>
      <c r="E42" s="18"/>
      <c r="F42" s="396"/>
      <c r="G42" s="702"/>
      <c r="H42" s="703"/>
      <c r="I42" s="703"/>
      <c r="J42" s="703"/>
      <c r="K42" s="703"/>
      <c r="L42" s="703"/>
      <c r="M42" s="703"/>
      <c r="N42" s="703"/>
      <c r="O42" s="703"/>
      <c r="P42" s="703"/>
      <c r="Q42" s="703"/>
      <c r="R42" s="703"/>
      <c r="S42" s="703"/>
      <c r="T42" s="703"/>
      <c r="U42" s="703"/>
      <c r="V42" s="703"/>
      <c r="W42" s="703"/>
      <c r="X42" s="703"/>
      <c r="Y42" s="703"/>
      <c r="Z42" s="703"/>
      <c r="AA42" s="703"/>
      <c r="AB42" s="703"/>
      <c r="AC42" s="703"/>
      <c r="AD42" s="703"/>
      <c r="AE42" s="703"/>
      <c r="AF42" s="703"/>
      <c r="AG42" s="703"/>
      <c r="AH42" s="703"/>
      <c r="AI42" s="703"/>
      <c r="AJ42" s="703"/>
      <c r="AK42" s="703"/>
      <c r="AL42" s="703"/>
      <c r="AM42" s="703"/>
      <c r="AN42" s="703"/>
      <c r="AO42" s="703"/>
      <c r="AP42" s="703"/>
      <c r="AQ42" s="703"/>
      <c r="AR42" s="703"/>
      <c r="AS42" s="703"/>
      <c r="AT42" s="703"/>
      <c r="AU42" s="703"/>
      <c r="AV42" s="703"/>
      <c r="AW42" s="703"/>
      <c r="AX42" s="703"/>
      <c r="AY42" s="703"/>
      <c r="AZ42" s="703"/>
      <c r="BA42" s="703"/>
      <c r="BB42" s="703"/>
      <c r="BC42" s="703"/>
      <c r="BD42" s="703"/>
      <c r="BE42" s="703"/>
      <c r="BF42" s="703"/>
      <c r="BG42" s="703"/>
      <c r="BH42" s="703"/>
      <c r="BI42" s="703"/>
      <c r="BJ42" s="703"/>
      <c r="BK42" s="703"/>
      <c r="BL42" s="703"/>
      <c r="BM42" s="703"/>
      <c r="BN42" s="704"/>
      <c r="BO42" s="705"/>
    </row>
    <row r="43" spans="1:67">
      <c r="A43" s="398"/>
      <c r="B43" s="132" t="s">
        <v>287</v>
      </c>
      <c r="C43" s="134"/>
      <c r="D43" s="135"/>
      <c r="E43" s="18"/>
      <c r="F43" s="396"/>
      <c r="G43" s="702"/>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3"/>
      <c r="AL43" s="703"/>
      <c r="AM43" s="703"/>
      <c r="AN43" s="703"/>
      <c r="AO43" s="703"/>
      <c r="AP43" s="703"/>
      <c r="AQ43" s="703"/>
      <c r="AR43" s="703"/>
      <c r="AS43" s="703"/>
      <c r="AT43" s="703"/>
      <c r="AU43" s="703"/>
      <c r="AV43" s="703"/>
      <c r="AW43" s="703"/>
      <c r="AX43" s="703"/>
      <c r="AY43" s="703"/>
      <c r="AZ43" s="703"/>
      <c r="BA43" s="703"/>
      <c r="BB43" s="703"/>
      <c r="BC43" s="703"/>
      <c r="BD43" s="703"/>
      <c r="BE43" s="703"/>
      <c r="BF43" s="703"/>
      <c r="BG43" s="703"/>
      <c r="BH43" s="703"/>
      <c r="BI43" s="703"/>
      <c r="BJ43" s="703"/>
      <c r="BK43" s="703"/>
      <c r="BL43" s="703"/>
      <c r="BM43" s="703"/>
      <c r="BN43" s="704"/>
      <c r="BO43" s="705"/>
    </row>
    <row r="44" spans="1:67" ht="12.75">
      <c r="A44" s="398"/>
      <c r="B44" s="97"/>
      <c r="C44" s="3" t="s">
        <v>162</v>
      </c>
      <c r="D44" s="340" t="s">
        <v>163</v>
      </c>
      <c r="E44" s="18"/>
      <c r="F44" s="396"/>
      <c r="G44" s="702"/>
      <c r="H44" s="703"/>
      <c r="I44" s="703"/>
      <c r="J44" s="703"/>
      <c r="K44" s="703"/>
      <c r="L44" s="703"/>
      <c r="M44" s="703"/>
      <c r="N44" s="703"/>
      <c r="O44" s="703"/>
      <c r="P44" s="703"/>
      <c r="Q44" s="703"/>
      <c r="R44" s="703"/>
      <c r="S44" s="703"/>
      <c r="T44" s="703"/>
      <c r="U44" s="703"/>
      <c r="V44" s="703"/>
      <c r="W44" s="703"/>
      <c r="X44" s="703"/>
      <c r="Y44" s="703"/>
      <c r="Z44" s="703"/>
      <c r="AA44" s="703"/>
      <c r="AB44" s="703"/>
      <c r="AC44" s="703"/>
      <c r="AD44" s="703"/>
      <c r="AE44" s="703"/>
      <c r="AF44" s="703"/>
      <c r="AG44" s="703"/>
      <c r="AH44" s="703"/>
      <c r="AI44" s="703"/>
      <c r="AJ44" s="703"/>
      <c r="AK44" s="703"/>
      <c r="AL44" s="703"/>
      <c r="AM44" s="703"/>
      <c r="AN44" s="703"/>
      <c r="AO44" s="703"/>
      <c r="AP44" s="703"/>
      <c r="AQ44" s="703"/>
      <c r="AR44" s="703"/>
      <c r="AS44" s="703"/>
      <c r="AT44" s="703"/>
      <c r="AU44" s="703"/>
      <c r="AV44" s="703"/>
      <c r="AW44" s="703"/>
      <c r="AX44" s="703"/>
      <c r="AY44" s="703"/>
      <c r="AZ44" s="703"/>
      <c r="BA44" s="703"/>
      <c r="BB44" s="703"/>
      <c r="BC44" s="703"/>
      <c r="BD44" s="703"/>
      <c r="BE44" s="703"/>
      <c r="BF44" s="703"/>
      <c r="BG44" s="703"/>
      <c r="BH44" s="703"/>
      <c r="BI44" s="703"/>
      <c r="BJ44" s="703"/>
      <c r="BK44" s="703"/>
      <c r="BL44" s="703"/>
      <c r="BM44" s="703"/>
      <c r="BN44" s="704"/>
      <c r="BO44" s="705"/>
    </row>
    <row r="45" spans="1:67" ht="25.5">
      <c r="A45" s="398"/>
      <c r="B45" s="93" t="s">
        <v>165</v>
      </c>
      <c r="C45" s="654" t="s">
        <v>246</v>
      </c>
      <c r="D45" s="380">
        <f>IF(C6="Rural", IF(C45='999-Calc'!B9,'999-Calc'!C9,IF(C45='999-Calc'!B10,'999-Calc'!C10,IF(C45='999-Calc'!B11,'999-Calc'!C11,IF(C45='999-Calc'!B12,'999-Calc'!C12)))),0)</f>
        <v>7.0096666666666696</v>
      </c>
      <c r="E45" s="381" t="s">
        <v>288</v>
      </c>
      <c r="F45" s="396"/>
      <c r="G45" s="702"/>
      <c r="H45" s="703"/>
      <c r="I45" s="703"/>
      <c r="J45" s="703"/>
      <c r="K45" s="703"/>
      <c r="L45" s="703"/>
      <c r="M45" s="703"/>
      <c r="N45" s="703"/>
      <c r="O45" s="703"/>
      <c r="P45" s="703"/>
      <c r="Q45" s="703"/>
      <c r="R45" s="703"/>
      <c r="S45" s="703"/>
      <c r="T45" s="703"/>
      <c r="U45" s="703"/>
      <c r="V45" s="703"/>
      <c r="W45" s="703"/>
      <c r="X45" s="703"/>
      <c r="Y45" s="703"/>
      <c r="Z45" s="703"/>
      <c r="AA45" s="703"/>
      <c r="AB45" s="703"/>
      <c r="AC45" s="703"/>
      <c r="AD45" s="703"/>
      <c r="AE45" s="703"/>
      <c r="AF45" s="703"/>
      <c r="AG45" s="703"/>
      <c r="AH45" s="703"/>
      <c r="AI45" s="703"/>
      <c r="AJ45" s="703"/>
      <c r="AK45" s="703"/>
      <c r="AL45" s="703"/>
      <c r="AM45" s="703"/>
      <c r="AN45" s="703"/>
      <c r="AO45" s="703"/>
      <c r="AP45" s="703"/>
      <c r="AQ45" s="703"/>
      <c r="AR45" s="703"/>
      <c r="AS45" s="703"/>
      <c r="AT45" s="703"/>
      <c r="AU45" s="703"/>
      <c r="AV45" s="703"/>
      <c r="AW45" s="703"/>
      <c r="AX45" s="703"/>
      <c r="AY45" s="703"/>
      <c r="AZ45" s="703"/>
      <c r="BA45" s="703"/>
      <c r="BB45" s="703"/>
      <c r="BC45" s="703"/>
      <c r="BD45" s="703"/>
      <c r="BE45" s="703"/>
      <c r="BF45" s="703"/>
      <c r="BG45" s="703"/>
      <c r="BH45" s="703"/>
      <c r="BI45" s="703"/>
      <c r="BJ45" s="703"/>
      <c r="BK45" s="703"/>
      <c r="BL45" s="703"/>
      <c r="BM45" s="703"/>
      <c r="BN45" s="704"/>
      <c r="BO45" s="705"/>
    </row>
    <row r="46" spans="1:67" ht="26.25" thickBot="1">
      <c r="A46" s="398"/>
      <c r="B46" s="77" t="s">
        <v>168</v>
      </c>
      <c r="C46" s="18" t="s">
        <v>169</v>
      </c>
      <c r="D46" s="377"/>
      <c r="E46" s="372" t="s">
        <v>284</v>
      </c>
      <c r="F46" s="396"/>
      <c r="G46" s="702"/>
      <c r="H46" s="703"/>
      <c r="I46" s="703"/>
      <c r="J46" s="703"/>
      <c r="K46" s="703"/>
      <c r="L46" s="703"/>
      <c r="M46" s="703"/>
      <c r="N46" s="703"/>
      <c r="O46" s="703"/>
      <c r="P46" s="703"/>
      <c r="Q46" s="703"/>
      <c r="R46" s="703"/>
      <c r="S46" s="703"/>
      <c r="T46" s="703"/>
      <c r="U46" s="703"/>
      <c r="V46" s="703"/>
      <c r="W46" s="703"/>
      <c r="X46" s="703"/>
      <c r="Y46" s="703"/>
      <c r="Z46" s="703"/>
      <c r="AA46" s="703"/>
      <c r="AB46" s="703"/>
      <c r="AC46" s="703"/>
      <c r="AD46" s="703"/>
      <c r="AE46" s="703"/>
      <c r="AF46" s="703"/>
      <c r="AG46" s="703"/>
      <c r="AH46" s="703"/>
      <c r="AI46" s="703"/>
      <c r="AJ46" s="703"/>
      <c r="AK46" s="703"/>
      <c r="AL46" s="703"/>
      <c r="AM46" s="703"/>
      <c r="AN46" s="703"/>
      <c r="AO46" s="703"/>
      <c r="AP46" s="703"/>
      <c r="AQ46" s="703"/>
      <c r="AR46" s="703"/>
      <c r="AS46" s="703"/>
      <c r="AT46" s="703"/>
      <c r="AU46" s="703"/>
      <c r="AV46" s="703"/>
      <c r="AW46" s="703"/>
      <c r="AX46" s="703"/>
      <c r="AY46" s="703"/>
      <c r="AZ46" s="703"/>
      <c r="BA46" s="703"/>
      <c r="BB46" s="703"/>
      <c r="BC46" s="703"/>
      <c r="BD46" s="703"/>
      <c r="BE46" s="703"/>
      <c r="BF46" s="703"/>
      <c r="BG46" s="703"/>
      <c r="BH46" s="703"/>
      <c r="BI46" s="703"/>
      <c r="BJ46" s="703"/>
      <c r="BK46" s="703"/>
      <c r="BL46" s="703"/>
      <c r="BM46" s="703"/>
      <c r="BN46" s="704"/>
      <c r="BO46" s="705"/>
    </row>
    <row r="47" spans="1:67" ht="12.75">
      <c r="A47" s="398"/>
      <c r="B47" s="708" t="s">
        <v>173</v>
      </c>
      <c r="C47" s="320" t="s">
        <v>268</v>
      </c>
      <c r="D47" s="321" t="s">
        <v>171</v>
      </c>
      <c r="E47" s="95"/>
      <c r="F47" s="396"/>
      <c r="G47" s="702"/>
      <c r="H47" s="703"/>
      <c r="I47" s="703"/>
      <c r="J47" s="703"/>
      <c r="K47" s="703"/>
      <c r="L47" s="703"/>
      <c r="M47" s="703"/>
      <c r="N47" s="703"/>
      <c r="O47" s="703"/>
      <c r="P47" s="703"/>
      <c r="Q47" s="703"/>
      <c r="R47" s="703"/>
      <c r="S47" s="703"/>
      <c r="T47" s="703"/>
      <c r="U47" s="703"/>
      <c r="V47" s="703"/>
      <c r="W47" s="703"/>
      <c r="X47" s="703"/>
      <c r="Y47" s="703"/>
      <c r="Z47" s="703"/>
      <c r="AA47" s="703"/>
      <c r="AB47" s="703"/>
      <c r="AC47" s="703"/>
      <c r="AD47" s="703"/>
      <c r="AE47" s="703"/>
      <c r="AF47" s="703"/>
      <c r="AG47" s="703"/>
      <c r="AH47" s="703"/>
      <c r="AI47" s="703"/>
      <c r="AJ47" s="703"/>
      <c r="AK47" s="703"/>
      <c r="AL47" s="703"/>
      <c r="AM47" s="703"/>
      <c r="AN47" s="703"/>
      <c r="AO47" s="703"/>
      <c r="AP47" s="703"/>
      <c r="AQ47" s="703"/>
      <c r="AR47" s="703"/>
      <c r="AS47" s="703"/>
      <c r="AT47" s="703"/>
      <c r="AU47" s="703"/>
      <c r="AV47" s="703"/>
      <c r="AW47" s="703"/>
      <c r="AX47" s="703"/>
      <c r="AY47" s="703"/>
      <c r="AZ47" s="703"/>
      <c r="BA47" s="703"/>
      <c r="BB47" s="703"/>
      <c r="BC47" s="703"/>
      <c r="BD47" s="703"/>
      <c r="BE47" s="703"/>
      <c r="BF47" s="703"/>
      <c r="BG47" s="703"/>
      <c r="BH47" s="703"/>
      <c r="BI47" s="703"/>
      <c r="BJ47" s="703"/>
      <c r="BK47" s="703"/>
      <c r="BL47" s="703"/>
      <c r="BM47" s="703"/>
      <c r="BN47" s="704"/>
      <c r="BO47" s="705"/>
    </row>
    <row r="48" spans="1:67" ht="15.75" customHeight="1" thickBot="1">
      <c r="A48" s="398"/>
      <c r="B48" s="709"/>
      <c r="C48" s="655"/>
      <c r="D48" s="378">
        <f>IF($C$6="Railbelt South of Alaska Range","",IF(D46&gt;IF(C48&gt;2000000,14.5,12.5),D46,IF(C48&gt;2000000,14.5,12.5)))</f>
        <v>12.5</v>
      </c>
      <c r="E48" s="345" t="s">
        <v>286</v>
      </c>
      <c r="F48" s="396"/>
      <c r="G48" s="702"/>
      <c r="H48" s="703"/>
      <c r="I48" s="703"/>
      <c r="J48" s="703"/>
      <c r="K48" s="703"/>
      <c r="L48" s="703"/>
      <c r="M48" s="703"/>
      <c r="N48" s="703"/>
      <c r="O48" s="703"/>
      <c r="P48" s="703"/>
      <c r="Q48" s="703"/>
      <c r="R48" s="703"/>
      <c r="S48" s="703"/>
      <c r="T48" s="703"/>
      <c r="U48" s="703"/>
      <c r="V48" s="703"/>
      <c r="W48" s="703"/>
      <c r="X48" s="703"/>
      <c r="Y48" s="703"/>
      <c r="Z48" s="703"/>
      <c r="AA48" s="703"/>
      <c r="AB48" s="703"/>
      <c r="AC48" s="703"/>
      <c r="AD48" s="703"/>
      <c r="AE48" s="703"/>
      <c r="AF48" s="703"/>
      <c r="AG48" s="703"/>
      <c r="AH48" s="703"/>
      <c r="AI48" s="703"/>
      <c r="AJ48" s="703"/>
      <c r="AK48" s="703"/>
      <c r="AL48" s="703"/>
      <c r="AM48" s="703"/>
      <c r="AN48" s="703"/>
      <c r="AO48" s="703"/>
      <c r="AP48" s="703"/>
      <c r="AQ48" s="703"/>
      <c r="AR48" s="703"/>
      <c r="AS48" s="703"/>
      <c r="AT48" s="703"/>
      <c r="AU48" s="703"/>
      <c r="AV48" s="703"/>
      <c r="AW48" s="703"/>
      <c r="AX48" s="703"/>
      <c r="AY48" s="703"/>
      <c r="AZ48" s="703"/>
      <c r="BA48" s="703"/>
      <c r="BB48" s="703"/>
      <c r="BC48" s="703"/>
      <c r="BD48" s="703"/>
      <c r="BE48" s="703"/>
      <c r="BF48" s="703"/>
      <c r="BG48" s="703"/>
      <c r="BH48" s="703"/>
      <c r="BI48" s="703"/>
      <c r="BJ48" s="703"/>
      <c r="BK48" s="703"/>
      <c r="BL48" s="703"/>
      <c r="BM48" s="703"/>
      <c r="BN48" s="704"/>
      <c r="BO48" s="705"/>
    </row>
    <row r="49" spans="1:67" ht="12.75">
      <c r="A49" s="398"/>
      <c r="B49" s="401"/>
      <c r="C49" s="398"/>
      <c r="D49" s="398"/>
      <c r="E49" s="398"/>
      <c r="F49" s="398"/>
      <c r="G49" s="398"/>
      <c r="H49" s="398"/>
      <c r="I49" s="398"/>
      <c r="J49" s="398"/>
      <c r="K49" s="398"/>
      <c r="L49" s="398"/>
      <c r="M49" s="398"/>
      <c r="N49" s="398"/>
      <c r="O49" s="398"/>
      <c r="P49" s="398"/>
      <c r="Q49" s="398"/>
      <c r="R49" s="398"/>
      <c r="S49" s="398"/>
      <c r="T49" s="398"/>
      <c r="U49" s="398"/>
      <c r="V49" s="398"/>
      <c r="W49" s="398"/>
      <c r="X49" s="398"/>
      <c r="Y49" s="398"/>
      <c r="Z49" s="398"/>
      <c r="AA49" s="398"/>
      <c r="AB49" s="398"/>
      <c r="AC49" s="398"/>
      <c r="AD49" s="398"/>
      <c r="AE49" s="398"/>
      <c r="AF49" s="398"/>
      <c r="AG49" s="398"/>
      <c r="AH49" s="398"/>
      <c r="AI49" s="398"/>
      <c r="AJ49" s="398"/>
      <c r="AK49" s="398"/>
      <c r="AL49" s="398"/>
      <c r="AM49" s="398"/>
      <c r="AN49" s="398"/>
      <c r="AO49" s="398"/>
      <c r="AP49" s="398"/>
      <c r="AQ49" s="398"/>
      <c r="AR49" s="398"/>
      <c r="AS49" s="398"/>
      <c r="AT49" s="398"/>
      <c r="AU49" s="398"/>
      <c r="AV49" s="398"/>
      <c r="AW49" s="398"/>
      <c r="AX49" s="398"/>
      <c r="AY49" s="398"/>
      <c r="AZ49" s="398"/>
      <c r="BA49" s="398"/>
      <c r="BB49" s="398"/>
      <c r="BC49" s="398"/>
      <c r="BD49" s="398"/>
      <c r="BE49" s="398"/>
      <c r="BF49" s="398"/>
      <c r="BG49" s="398"/>
      <c r="BH49" s="398"/>
      <c r="BI49" s="398"/>
      <c r="BJ49" s="398"/>
      <c r="BK49" s="398"/>
      <c r="BL49" s="398"/>
      <c r="BM49" s="398"/>
      <c r="BN49" s="398"/>
      <c r="BO49" s="398"/>
    </row>
    <row r="50" spans="1:67" ht="13.5" thickBot="1">
      <c r="A50" s="398"/>
      <c r="B50" s="13"/>
      <c r="C50" s="18"/>
      <c r="D50" s="18"/>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row>
    <row r="51" spans="1:67" ht="12.75">
      <c r="A51" s="398"/>
      <c r="B51" s="129" t="s">
        <v>269</v>
      </c>
      <c r="C51" s="130"/>
      <c r="D51" s="138" t="s">
        <v>175</v>
      </c>
      <c r="E51" s="141">
        <v>2026</v>
      </c>
      <c r="F51" s="141">
        <f t="shared" ref="F51:BF51" si="0">E51+1</f>
        <v>2027</v>
      </c>
      <c r="G51" s="141">
        <f t="shared" si="0"/>
        <v>2028</v>
      </c>
      <c r="H51" s="141">
        <f t="shared" si="0"/>
        <v>2029</v>
      </c>
      <c r="I51" s="141">
        <f t="shared" si="0"/>
        <v>2030</v>
      </c>
      <c r="J51" s="141">
        <f t="shared" si="0"/>
        <v>2031</v>
      </c>
      <c r="K51" s="141">
        <f t="shared" si="0"/>
        <v>2032</v>
      </c>
      <c r="L51" s="141">
        <f t="shared" si="0"/>
        <v>2033</v>
      </c>
      <c r="M51" s="141">
        <f t="shared" si="0"/>
        <v>2034</v>
      </c>
      <c r="N51" s="141">
        <f t="shared" si="0"/>
        <v>2035</v>
      </c>
      <c r="O51" s="141">
        <f t="shared" si="0"/>
        <v>2036</v>
      </c>
      <c r="P51" s="141">
        <f t="shared" si="0"/>
        <v>2037</v>
      </c>
      <c r="Q51" s="141">
        <f t="shared" si="0"/>
        <v>2038</v>
      </c>
      <c r="R51" s="141">
        <f t="shared" si="0"/>
        <v>2039</v>
      </c>
      <c r="S51" s="141">
        <f t="shared" si="0"/>
        <v>2040</v>
      </c>
      <c r="T51" s="141">
        <f t="shared" si="0"/>
        <v>2041</v>
      </c>
      <c r="U51" s="141">
        <f t="shared" si="0"/>
        <v>2042</v>
      </c>
      <c r="V51" s="141">
        <f t="shared" si="0"/>
        <v>2043</v>
      </c>
      <c r="W51" s="141">
        <f t="shared" si="0"/>
        <v>2044</v>
      </c>
      <c r="X51" s="141">
        <f t="shared" si="0"/>
        <v>2045</v>
      </c>
      <c r="Y51" s="141">
        <f t="shared" si="0"/>
        <v>2046</v>
      </c>
      <c r="Z51" s="141">
        <f t="shared" si="0"/>
        <v>2047</v>
      </c>
      <c r="AA51" s="141">
        <f t="shared" si="0"/>
        <v>2048</v>
      </c>
      <c r="AB51" s="141">
        <f t="shared" si="0"/>
        <v>2049</v>
      </c>
      <c r="AC51" s="141">
        <f t="shared" si="0"/>
        <v>2050</v>
      </c>
      <c r="AD51" s="141">
        <f t="shared" si="0"/>
        <v>2051</v>
      </c>
      <c r="AE51" s="141">
        <f t="shared" si="0"/>
        <v>2052</v>
      </c>
      <c r="AF51" s="141">
        <f t="shared" si="0"/>
        <v>2053</v>
      </c>
      <c r="AG51" s="141">
        <f t="shared" si="0"/>
        <v>2054</v>
      </c>
      <c r="AH51" s="141">
        <f t="shared" si="0"/>
        <v>2055</v>
      </c>
      <c r="AI51" s="141">
        <f t="shared" si="0"/>
        <v>2056</v>
      </c>
      <c r="AJ51" s="141">
        <f t="shared" si="0"/>
        <v>2057</v>
      </c>
      <c r="AK51" s="141">
        <f t="shared" si="0"/>
        <v>2058</v>
      </c>
      <c r="AL51" s="141">
        <f t="shared" si="0"/>
        <v>2059</v>
      </c>
      <c r="AM51" s="141">
        <f t="shared" si="0"/>
        <v>2060</v>
      </c>
      <c r="AN51" s="141">
        <f t="shared" si="0"/>
        <v>2061</v>
      </c>
      <c r="AO51" s="141">
        <f t="shared" si="0"/>
        <v>2062</v>
      </c>
      <c r="AP51" s="141">
        <f t="shared" si="0"/>
        <v>2063</v>
      </c>
      <c r="AQ51" s="141">
        <f t="shared" si="0"/>
        <v>2064</v>
      </c>
      <c r="AR51" s="141">
        <f t="shared" si="0"/>
        <v>2065</v>
      </c>
      <c r="AS51" s="141">
        <f t="shared" si="0"/>
        <v>2066</v>
      </c>
      <c r="AT51" s="141">
        <f t="shared" si="0"/>
        <v>2067</v>
      </c>
      <c r="AU51" s="141">
        <f t="shared" si="0"/>
        <v>2068</v>
      </c>
      <c r="AV51" s="141">
        <f t="shared" si="0"/>
        <v>2069</v>
      </c>
      <c r="AW51" s="141">
        <f t="shared" si="0"/>
        <v>2070</v>
      </c>
      <c r="AX51" s="141">
        <f t="shared" si="0"/>
        <v>2071</v>
      </c>
      <c r="AY51" s="141">
        <f t="shared" si="0"/>
        <v>2072</v>
      </c>
      <c r="AZ51" s="141">
        <f t="shared" si="0"/>
        <v>2073</v>
      </c>
      <c r="BA51" s="141">
        <f t="shared" si="0"/>
        <v>2074</v>
      </c>
      <c r="BB51" s="141">
        <f t="shared" si="0"/>
        <v>2075</v>
      </c>
      <c r="BC51" s="141">
        <f t="shared" si="0"/>
        <v>2076</v>
      </c>
      <c r="BD51" s="141">
        <f t="shared" si="0"/>
        <v>2077</v>
      </c>
      <c r="BE51" s="141">
        <f t="shared" si="0"/>
        <v>2078</v>
      </c>
      <c r="BF51" s="141">
        <f t="shared" si="0"/>
        <v>2079</v>
      </c>
      <c r="BG51" s="141">
        <f>BF51+1</f>
        <v>2080</v>
      </c>
      <c r="BH51" s="141">
        <f t="shared" ref="BH51:BN51" si="1">BG51+1</f>
        <v>2081</v>
      </c>
      <c r="BI51" s="141">
        <f t="shared" si="1"/>
        <v>2082</v>
      </c>
      <c r="BJ51" s="141">
        <f t="shared" si="1"/>
        <v>2083</v>
      </c>
      <c r="BK51" s="141">
        <f t="shared" si="1"/>
        <v>2084</v>
      </c>
      <c r="BL51" s="141">
        <f t="shared" si="1"/>
        <v>2085</v>
      </c>
      <c r="BM51" s="141">
        <f t="shared" si="1"/>
        <v>2086</v>
      </c>
      <c r="BN51" s="141">
        <f t="shared" si="1"/>
        <v>2087</v>
      </c>
      <c r="BO51" s="142" t="s">
        <v>176</v>
      </c>
    </row>
    <row r="52" spans="1:67" ht="12.75">
      <c r="A52" s="398"/>
      <c r="B52" s="389" t="s">
        <v>178</v>
      </c>
      <c r="C52" s="163" t="s">
        <v>179</v>
      </c>
      <c r="D52" s="163" t="s">
        <v>142</v>
      </c>
      <c r="E52" s="656"/>
      <c r="F52" s="656"/>
      <c r="G52" s="656"/>
      <c r="H52" s="656"/>
      <c r="I52" s="656"/>
      <c r="J52" s="656"/>
      <c r="K52" s="656"/>
      <c r="L52" s="656"/>
      <c r="M52" s="656"/>
      <c r="N52" s="656"/>
      <c r="O52" s="656"/>
      <c r="P52" s="656"/>
      <c r="Q52" s="656"/>
      <c r="R52" s="656"/>
      <c r="S52" s="656"/>
      <c r="T52" s="656"/>
      <c r="U52" s="656"/>
      <c r="V52" s="656"/>
      <c r="W52" s="656"/>
      <c r="X52" s="656"/>
      <c r="Y52" s="656"/>
      <c r="Z52" s="656"/>
      <c r="AA52" s="656"/>
      <c r="AB52" s="656"/>
      <c r="AC52" s="656"/>
      <c r="AD52" s="656"/>
      <c r="AE52" s="656"/>
      <c r="AF52" s="656"/>
      <c r="AG52" s="656"/>
      <c r="AH52" s="656"/>
      <c r="AI52" s="656"/>
      <c r="AJ52" s="656"/>
      <c r="AK52" s="656"/>
      <c r="AL52" s="656"/>
      <c r="AM52" s="656"/>
      <c r="AN52" s="656"/>
      <c r="AO52" s="656"/>
      <c r="AP52" s="656"/>
      <c r="AQ52" s="656"/>
      <c r="AR52" s="656"/>
      <c r="AS52" s="656"/>
      <c r="AT52" s="656"/>
      <c r="AU52" s="656"/>
      <c r="AV52" s="656"/>
      <c r="AW52" s="656"/>
      <c r="AX52" s="656"/>
      <c r="AY52" s="656"/>
      <c r="AZ52" s="656"/>
      <c r="BA52" s="656"/>
      <c r="BB52" s="656"/>
      <c r="BC52" s="656"/>
      <c r="BD52" s="656"/>
      <c r="BE52" s="656"/>
      <c r="BF52" s="656"/>
      <c r="BG52" s="656"/>
      <c r="BH52" s="656"/>
      <c r="BI52" s="656"/>
      <c r="BJ52" s="656"/>
      <c r="BK52" s="656"/>
      <c r="BL52" s="656"/>
      <c r="BM52" s="656"/>
      <c r="BN52" s="656"/>
      <c r="BO52" s="347">
        <f>NPV(Home!$D$24,F52:BN52)+E52</f>
        <v>0</v>
      </c>
    </row>
    <row r="53" spans="1:67" ht="12.75">
      <c r="A53" s="398"/>
      <c r="B53" s="143"/>
      <c r="C53" s="344"/>
      <c r="D53" s="18"/>
      <c r="E53" s="624"/>
      <c r="F53" s="624"/>
      <c r="G53" s="624"/>
      <c r="H53" s="624"/>
      <c r="I53" s="624"/>
      <c r="J53" s="624"/>
      <c r="K53" s="624"/>
      <c r="L53" s="624"/>
      <c r="M53" s="624"/>
      <c r="N53" s="624"/>
      <c r="O53" s="624"/>
      <c r="P53" s="624"/>
      <c r="Q53" s="624"/>
      <c r="R53" s="624"/>
      <c r="S53" s="624"/>
      <c r="T53" s="624"/>
      <c r="U53" s="624"/>
      <c r="V53" s="624"/>
      <c r="W53" s="624"/>
      <c r="X53" s="624"/>
      <c r="Y53" s="624"/>
      <c r="Z53" s="624"/>
      <c r="AA53" s="624"/>
      <c r="AB53" s="624"/>
      <c r="AC53" s="624"/>
      <c r="AD53" s="624"/>
      <c r="AE53" s="624"/>
      <c r="AF53" s="624"/>
      <c r="AG53" s="624"/>
      <c r="AH53" s="624"/>
      <c r="AI53" s="624"/>
      <c r="AJ53" s="624"/>
      <c r="AK53" s="624"/>
      <c r="AL53" s="624"/>
      <c r="AM53" s="624"/>
      <c r="AN53" s="624"/>
      <c r="AO53" s="624"/>
      <c r="AP53" s="624"/>
      <c r="AQ53" s="624"/>
      <c r="AR53" s="624"/>
      <c r="AS53" s="624"/>
      <c r="AT53" s="624"/>
      <c r="AU53" s="624"/>
      <c r="AV53" s="624"/>
      <c r="AW53" s="624"/>
      <c r="AX53" s="624"/>
      <c r="AY53" s="624"/>
      <c r="AZ53" s="624"/>
      <c r="BA53" s="624"/>
      <c r="BB53" s="624"/>
      <c r="BC53" s="624"/>
      <c r="BD53" s="624"/>
      <c r="BE53" s="624"/>
      <c r="BF53" s="624"/>
      <c r="BG53" s="624"/>
      <c r="BH53" s="624"/>
      <c r="BI53" s="624"/>
      <c r="BJ53" s="624"/>
      <c r="BK53" s="624"/>
      <c r="BL53" s="624"/>
      <c r="BM53" s="624"/>
      <c r="BN53" s="624"/>
      <c r="BO53" s="144"/>
    </row>
    <row r="54" spans="1:67" ht="12.75">
      <c r="A54" s="398"/>
      <c r="B54" s="387" t="s">
        <v>289</v>
      </c>
      <c r="C54" s="18" t="s">
        <v>181</v>
      </c>
      <c r="D54" s="18" t="s">
        <v>142</v>
      </c>
      <c r="E54" s="350">
        <f>E80-E71</f>
        <v>0</v>
      </c>
      <c r="F54" s="350">
        <f>F80-F71</f>
        <v>0</v>
      </c>
      <c r="G54" s="350">
        <f t="shared" ref="G54:BN54" si="2">G80-G71</f>
        <v>0</v>
      </c>
      <c r="H54" s="350">
        <f t="shared" si="2"/>
        <v>0</v>
      </c>
      <c r="I54" s="350">
        <f t="shared" si="2"/>
        <v>0</v>
      </c>
      <c r="J54" s="350">
        <f t="shared" si="2"/>
        <v>0</v>
      </c>
      <c r="K54" s="350">
        <f t="shared" si="2"/>
        <v>0</v>
      </c>
      <c r="L54" s="350">
        <f t="shared" si="2"/>
        <v>0</v>
      </c>
      <c r="M54" s="350">
        <f t="shared" si="2"/>
        <v>0</v>
      </c>
      <c r="N54" s="350">
        <f t="shared" si="2"/>
        <v>0</v>
      </c>
      <c r="O54" s="350">
        <f t="shared" si="2"/>
        <v>0</v>
      </c>
      <c r="P54" s="350">
        <f t="shared" si="2"/>
        <v>0</v>
      </c>
      <c r="Q54" s="350">
        <f t="shared" si="2"/>
        <v>0</v>
      </c>
      <c r="R54" s="350">
        <f t="shared" si="2"/>
        <v>0</v>
      </c>
      <c r="S54" s="350">
        <f t="shared" si="2"/>
        <v>0</v>
      </c>
      <c r="T54" s="350">
        <f t="shared" si="2"/>
        <v>0</v>
      </c>
      <c r="U54" s="350">
        <f t="shared" si="2"/>
        <v>0</v>
      </c>
      <c r="V54" s="350">
        <f t="shared" si="2"/>
        <v>0</v>
      </c>
      <c r="W54" s="350">
        <f t="shared" si="2"/>
        <v>0</v>
      </c>
      <c r="X54" s="350">
        <f t="shared" si="2"/>
        <v>0</v>
      </c>
      <c r="Y54" s="350">
        <f t="shared" si="2"/>
        <v>0</v>
      </c>
      <c r="Z54" s="350">
        <f t="shared" si="2"/>
        <v>0</v>
      </c>
      <c r="AA54" s="350">
        <f t="shared" si="2"/>
        <v>0</v>
      </c>
      <c r="AB54" s="350">
        <f t="shared" si="2"/>
        <v>0</v>
      </c>
      <c r="AC54" s="350">
        <f t="shared" si="2"/>
        <v>0</v>
      </c>
      <c r="AD54" s="350">
        <f t="shared" si="2"/>
        <v>0</v>
      </c>
      <c r="AE54" s="350">
        <f t="shared" si="2"/>
        <v>0</v>
      </c>
      <c r="AF54" s="350">
        <f t="shared" si="2"/>
        <v>0</v>
      </c>
      <c r="AG54" s="350">
        <f t="shared" si="2"/>
        <v>0</v>
      </c>
      <c r="AH54" s="350">
        <f t="shared" si="2"/>
        <v>0</v>
      </c>
      <c r="AI54" s="350">
        <f t="shared" si="2"/>
        <v>0</v>
      </c>
      <c r="AJ54" s="350">
        <f t="shared" si="2"/>
        <v>0</v>
      </c>
      <c r="AK54" s="350">
        <f t="shared" si="2"/>
        <v>0</v>
      </c>
      <c r="AL54" s="350">
        <f t="shared" si="2"/>
        <v>0</v>
      </c>
      <c r="AM54" s="350">
        <f t="shared" si="2"/>
        <v>0</v>
      </c>
      <c r="AN54" s="350">
        <f t="shared" si="2"/>
        <v>0</v>
      </c>
      <c r="AO54" s="350">
        <f t="shared" si="2"/>
        <v>0</v>
      </c>
      <c r="AP54" s="350">
        <f t="shared" si="2"/>
        <v>0</v>
      </c>
      <c r="AQ54" s="350">
        <f t="shared" si="2"/>
        <v>0</v>
      </c>
      <c r="AR54" s="350">
        <f t="shared" si="2"/>
        <v>0</v>
      </c>
      <c r="AS54" s="350">
        <f t="shared" si="2"/>
        <v>0</v>
      </c>
      <c r="AT54" s="350">
        <f t="shared" si="2"/>
        <v>0</v>
      </c>
      <c r="AU54" s="350">
        <f t="shared" si="2"/>
        <v>0</v>
      </c>
      <c r="AV54" s="350">
        <f t="shared" si="2"/>
        <v>0</v>
      </c>
      <c r="AW54" s="350">
        <f t="shared" si="2"/>
        <v>0</v>
      </c>
      <c r="AX54" s="350">
        <f t="shared" si="2"/>
        <v>0</v>
      </c>
      <c r="AY54" s="350">
        <f t="shared" si="2"/>
        <v>0</v>
      </c>
      <c r="AZ54" s="350">
        <f t="shared" si="2"/>
        <v>0</v>
      </c>
      <c r="BA54" s="350">
        <f t="shared" si="2"/>
        <v>0</v>
      </c>
      <c r="BB54" s="350">
        <f t="shared" si="2"/>
        <v>0</v>
      </c>
      <c r="BC54" s="350">
        <f t="shared" si="2"/>
        <v>0</v>
      </c>
      <c r="BD54" s="350">
        <f t="shared" si="2"/>
        <v>0</v>
      </c>
      <c r="BE54" s="350">
        <f t="shared" si="2"/>
        <v>0</v>
      </c>
      <c r="BF54" s="350">
        <f t="shared" si="2"/>
        <v>0</v>
      </c>
      <c r="BG54" s="350">
        <f t="shared" si="2"/>
        <v>0</v>
      </c>
      <c r="BH54" s="350">
        <f t="shared" si="2"/>
        <v>0</v>
      </c>
      <c r="BI54" s="350">
        <f t="shared" si="2"/>
        <v>0</v>
      </c>
      <c r="BJ54" s="350">
        <f t="shared" si="2"/>
        <v>0</v>
      </c>
      <c r="BK54" s="350">
        <f t="shared" si="2"/>
        <v>0</v>
      </c>
      <c r="BL54" s="350">
        <f t="shared" si="2"/>
        <v>0</v>
      </c>
      <c r="BM54" s="350">
        <f t="shared" si="2"/>
        <v>0</v>
      </c>
      <c r="BN54" s="350">
        <f t="shared" si="2"/>
        <v>0</v>
      </c>
      <c r="BO54" s="347">
        <f>NPV(Home!$D$24,F54:BN54)+E54</f>
        <v>0</v>
      </c>
    </row>
    <row r="55" spans="1:67" ht="12.75">
      <c r="A55" s="398"/>
      <c r="B55" s="387" t="s">
        <v>289</v>
      </c>
      <c r="C55" s="18" t="s">
        <v>183</v>
      </c>
      <c r="D55" s="18" t="s">
        <v>142</v>
      </c>
      <c r="E55" s="350">
        <f t="shared" ref="E55:BN55" si="3">E101-E93</f>
        <v>0</v>
      </c>
      <c r="F55" s="350">
        <f t="shared" si="3"/>
        <v>0</v>
      </c>
      <c r="G55" s="350">
        <f t="shared" si="3"/>
        <v>0</v>
      </c>
      <c r="H55" s="350">
        <f t="shared" si="3"/>
        <v>0</v>
      </c>
      <c r="I55" s="350">
        <f t="shared" si="3"/>
        <v>0</v>
      </c>
      <c r="J55" s="350">
        <f t="shared" si="3"/>
        <v>0</v>
      </c>
      <c r="K55" s="350">
        <f t="shared" si="3"/>
        <v>0</v>
      </c>
      <c r="L55" s="350">
        <f t="shared" si="3"/>
        <v>0</v>
      </c>
      <c r="M55" s="350">
        <f t="shared" si="3"/>
        <v>0</v>
      </c>
      <c r="N55" s="350">
        <f t="shared" si="3"/>
        <v>0</v>
      </c>
      <c r="O55" s="350">
        <f t="shared" si="3"/>
        <v>0</v>
      </c>
      <c r="P55" s="350">
        <f t="shared" si="3"/>
        <v>0</v>
      </c>
      <c r="Q55" s="350">
        <f t="shared" si="3"/>
        <v>0</v>
      </c>
      <c r="R55" s="350">
        <f t="shared" si="3"/>
        <v>0</v>
      </c>
      <c r="S55" s="350">
        <f t="shared" si="3"/>
        <v>0</v>
      </c>
      <c r="T55" s="350">
        <f t="shared" si="3"/>
        <v>0</v>
      </c>
      <c r="U55" s="350">
        <f t="shared" si="3"/>
        <v>0</v>
      </c>
      <c r="V55" s="350">
        <f t="shared" si="3"/>
        <v>0</v>
      </c>
      <c r="W55" s="350">
        <f t="shared" si="3"/>
        <v>0</v>
      </c>
      <c r="X55" s="350">
        <f t="shared" si="3"/>
        <v>0</v>
      </c>
      <c r="Y55" s="350">
        <f t="shared" si="3"/>
        <v>0</v>
      </c>
      <c r="Z55" s="350">
        <f t="shared" si="3"/>
        <v>0</v>
      </c>
      <c r="AA55" s="350">
        <f t="shared" si="3"/>
        <v>0</v>
      </c>
      <c r="AB55" s="350">
        <f t="shared" si="3"/>
        <v>0</v>
      </c>
      <c r="AC55" s="350">
        <f t="shared" si="3"/>
        <v>0</v>
      </c>
      <c r="AD55" s="350">
        <f t="shared" si="3"/>
        <v>0</v>
      </c>
      <c r="AE55" s="350">
        <f t="shared" si="3"/>
        <v>0</v>
      </c>
      <c r="AF55" s="350">
        <f t="shared" si="3"/>
        <v>0</v>
      </c>
      <c r="AG55" s="350">
        <f t="shared" si="3"/>
        <v>0</v>
      </c>
      <c r="AH55" s="350">
        <f t="shared" si="3"/>
        <v>0</v>
      </c>
      <c r="AI55" s="350">
        <f t="shared" si="3"/>
        <v>0</v>
      </c>
      <c r="AJ55" s="350">
        <f t="shared" si="3"/>
        <v>0</v>
      </c>
      <c r="AK55" s="350">
        <f t="shared" si="3"/>
        <v>0</v>
      </c>
      <c r="AL55" s="350">
        <f t="shared" si="3"/>
        <v>0</v>
      </c>
      <c r="AM55" s="350">
        <f t="shared" si="3"/>
        <v>0</v>
      </c>
      <c r="AN55" s="350">
        <f t="shared" si="3"/>
        <v>0</v>
      </c>
      <c r="AO55" s="350">
        <f t="shared" si="3"/>
        <v>0</v>
      </c>
      <c r="AP55" s="350">
        <f t="shared" si="3"/>
        <v>0</v>
      </c>
      <c r="AQ55" s="350">
        <f t="shared" si="3"/>
        <v>0</v>
      </c>
      <c r="AR55" s="350">
        <f t="shared" si="3"/>
        <v>0</v>
      </c>
      <c r="AS55" s="350">
        <f t="shared" si="3"/>
        <v>0</v>
      </c>
      <c r="AT55" s="350">
        <f t="shared" si="3"/>
        <v>0</v>
      </c>
      <c r="AU55" s="350">
        <f t="shared" si="3"/>
        <v>0</v>
      </c>
      <c r="AV55" s="350">
        <f t="shared" si="3"/>
        <v>0</v>
      </c>
      <c r="AW55" s="350">
        <f t="shared" si="3"/>
        <v>0</v>
      </c>
      <c r="AX55" s="350">
        <f t="shared" si="3"/>
        <v>0</v>
      </c>
      <c r="AY55" s="350">
        <f t="shared" si="3"/>
        <v>0</v>
      </c>
      <c r="AZ55" s="350">
        <f t="shared" si="3"/>
        <v>0</v>
      </c>
      <c r="BA55" s="350">
        <f t="shared" si="3"/>
        <v>0</v>
      </c>
      <c r="BB55" s="350">
        <f t="shared" si="3"/>
        <v>0</v>
      </c>
      <c r="BC55" s="350">
        <f t="shared" si="3"/>
        <v>0</v>
      </c>
      <c r="BD55" s="350">
        <f t="shared" si="3"/>
        <v>0</v>
      </c>
      <c r="BE55" s="350">
        <f t="shared" si="3"/>
        <v>0</v>
      </c>
      <c r="BF55" s="350">
        <f t="shared" si="3"/>
        <v>0</v>
      </c>
      <c r="BG55" s="350">
        <f t="shared" si="3"/>
        <v>0</v>
      </c>
      <c r="BH55" s="350">
        <f t="shared" si="3"/>
        <v>0</v>
      </c>
      <c r="BI55" s="350">
        <f t="shared" si="3"/>
        <v>0</v>
      </c>
      <c r="BJ55" s="350">
        <f t="shared" si="3"/>
        <v>0</v>
      </c>
      <c r="BK55" s="350">
        <f t="shared" si="3"/>
        <v>0</v>
      </c>
      <c r="BL55" s="350">
        <f t="shared" si="3"/>
        <v>0</v>
      </c>
      <c r="BM55" s="350">
        <f t="shared" si="3"/>
        <v>0</v>
      </c>
      <c r="BN55" s="350">
        <f t="shared" si="3"/>
        <v>0</v>
      </c>
      <c r="BO55" s="347">
        <f>NPV(Home!$D$24,F55:BN55)+E55</f>
        <v>0</v>
      </c>
    </row>
    <row r="56" spans="1:67" ht="12.75">
      <c r="A56" s="398"/>
      <c r="B56" s="143" t="s">
        <v>178</v>
      </c>
      <c r="C56" s="163" t="s">
        <v>185</v>
      </c>
      <c r="D56" s="163" t="s">
        <v>142</v>
      </c>
      <c r="E56" s="656">
        <v>0</v>
      </c>
      <c r="F56" s="656">
        <v>0</v>
      </c>
      <c r="G56" s="656">
        <v>0</v>
      </c>
      <c r="H56" s="656">
        <v>0</v>
      </c>
      <c r="I56" s="656">
        <v>0</v>
      </c>
      <c r="J56" s="656">
        <v>0</v>
      </c>
      <c r="K56" s="656">
        <v>0</v>
      </c>
      <c r="L56" s="656">
        <v>0</v>
      </c>
      <c r="M56" s="656">
        <v>0</v>
      </c>
      <c r="N56" s="656">
        <v>0</v>
      </c>
      <c r="O56" s="656">
        <v>0</v>
      </c>
      <c r="P56" s="656">
        <v>0</v>
      </c>
      <c r="Q56" s="656"/>
      <c r="R56" s="656">
        <v>0</v>
      </c>
      <c r="S56" s="656">
        <v>0</v>
      </c>
      <c r="T56" s="656">
        <v>0</v>
      </c>
      <c r="U56" s="656">
        <v>0</v>
      </c>
      <c r="V56" s="656">
        <v>0</v>
      </c>
      <c r="W56" s="656">
        <v>0</v>
      </c>
      <c r="X56" s="656">
        <v>0</v>
      </c>
      <c r="Y56" s="656">
        <v>0</v>
      </c>
      <c r="Z56" s="656">
        <v>0</v>
      </c>
      <c r="AA56" s="656">
        <v>0</v>
      </c>
      <c r="AB56" s="656">
        <v>0</v>
      </c>
      <c r="AC56" s="656">
        <v>0</v>
      </c>
      <c r="AD56" s="656">
        <v>0</v>
      </c>
      <c r="AE56" s="656">
        <v>0</v>
      </c>
      <c r="AF56" s="656">
        <v>0</v>
      </c>
      <c r="AG56" s="656">
        <v>0</v>
      </c>
      <c r="AH56" s="656">
        <v>0</v>
      </c>
      <c r="AI56" s="656">
        <v>0</v>
      </c>
      <c r="AJ56" s="656">
        <v>0</v>
      </c>
      <c r="AK56" s="656">
        <v>0</v>
      </c>
      <c r="AL56" s="656">
        <v>0</v>
      </c>
      <c r="AM56" s="656">
        <v>0</v>
      </c>
      <c r="AN56" s="656">
        <v>0</v>
      </c>
      <c r="AO56" s="656">
        <v>0</v>
      </c>
      <c r="AP56" s="656">
        <v>0</v>
      </c>
      <c r="AQ56" s="656">
        <v>0</v>
      </c>
      <c r="AR56" s="656">
        <v>0</v>
      </c>
      <c r="AS56" s="656">
        <v>0</v>
      </c>
      <c r="AT56" s="656">
        <v>0</v>
      </c>
      <c r="AU56" s="656">
        <v>0</v>
      </c>
      <c r="AV56" s="656">
        <v>0</v>
      </c>
      <c r="AW56" s="656">
        <v>0</v>
      </c>
      <c r="AX56" s="656">
        <v>0</v>
      </c>
      <c r="AY56" s="656">
        <v>0</v>
      </c>
      <c r="AZ56" s="656">
        <v>0</v>
      </c>
      <c r="BA56" s="656">
        <v>0</v>
      </c>
      <c r="BB56" s="656">
        <v>0</v>
      </c>
      <c r="BC56" s="656">
        <v>0</v>
      </c>
      <c r="BD56" s="656">
        <v>0</v>
      </c>
      <c r="BE56" s="656">
        <v>0</v>
      </c>
      <c r="BF56" s="656">
        <v>0</v>
      </c>
      <c r="BG56" s="656">
        <v>0</v>
      </c>
      <c r="BH56" s="656">
        <v>0</v>
      </c>
      <c r="BI56" s="656">
        <v>0</v>
      </c>
      <c r="BJ56" s="656">
        <v>0</v>
      </c>
      <c r="BK56" s="656">
        <v>0</v>
      </c>
      <c r="BL56" s="656">
        <v>0</v>
      </c>
      <c r="BM56" s="656">
        <v>0</v>
      </c>
      <c r="BN56" s="656">
        <v>0</v>
      </c>
      <c r="BO56" s="347">
        <f>NPV(Home!$D$24,F56:BN56)+E56</f>
        <v>0</v>
      </c>
    </row>
    <row r="57" spans="1:67" ht="12.75">
      <c r="A57" s="398"/>
      <c r="B57" s="387" t="s">
        <v>289</v>
      </c>
      <c r="C57" s="3" t="s">
        <v>186</v>
      </c>
      <c r="D57" s="3" t="s">
        <v>142</v>
      </c>
      <c r="E57" s="350">
        <f>E54+E55+E56</f>
        <v>0</v>
      </c>
      <c r="F57" s="350">
        <f>F54+F55+F56</f>
        <v>0</v>
      </c>
      <c r="G57" s="350">
        <f t="shared" ref="G57:BN57" si="4">G54+G55+G56</f>
        <v>0</v>
      </c>
      <c r="H57" s="350">
        <f t="shared" si="4"/>
        <v>0</v>
      </c>
      <c r="I57" s="350">
        <f t="shared" si="4"/>
        <v>0</v>
      </c>
      <c r="J57" s="350">
        <f t="shared" si="4"/>
        <v>0</v>
      </c>
      <c r="K57" s="350">
        <f t="shared" si="4"/>
        <v>0</v>
      </c>
      <c r="L57" s="350">
        <f t="shared" si="4"/>
        <v>0</v>
      </c>
      <c r="M57" s="350">
        <f t="shared" si="4"/>
        <v>0</v>
      </c>
      <c r="N57" s="350">
        <f t="shared" si="4"/>
        <v>0</v>
      </c>
      <c r="O57" s="350">
        <f t="shared" si="4"/>
        <v>0</v>
      </c>
      <c r="P57" s="350">
        <f t="shared" si="4"/>
        <v>0</v>
      </c>
      <c r="Q57" s="350">
        <f t="shared" si="4"/>
        <v>0</v>
      </c>
      <c r="R57" s="350">
        <f t="shared" si="4"/>
        <v>0</v>
      </c>
      <c r="S57" s="350">
        <f t="shared" si="4"/>
        <v>0</v>
      </c>
      <c r="T57" s="350">
        <f t="shared" si="4"/>
        <v>0</v>
      </c>
      <c r="U57" s="350">
        <f t="shared" si="4"/>
        <v>0</v>
      </c>
      <c r="V57" s="350">
        <f t="shared" si="4"/>
        <v>0</v>
      </c>
      <c r="W57" s="350">
        <f t="shared" si="4"/>
        <v>0</v>
      </c>
      <c r="X57" s="350">
        <f t="shared" si="4"/>
        <v>0</v>
      </c>
      <c r="Y57" s="350">
        <f t="shared" si="4"/>
        <v>0</v>
      </c>
      <c r="Z57" s="350">
        <f t="shared" si="4"/>
        <v>0</v>
      </c>
      <c r="AA57" s="350">
        <f t="shared" si="4"/>
        <v>0</v>
      </c>
      <c r="AB57" s="350">
        <f t="shared" si="4"/>
        <v>0</v>
      </c>
      <c r="AC57" s="350">
        <f t="shared" si="4"/>
        <v>0</v>
      </c>
      <c r="AD57" s="350">
        <f t="shared" si="4"/>
        <v>0</v>
      </c>
      <c r="AE57" s="350">
        <f t="shared" si="4"/>
        <v>0</v>
      </c>
      <c r="AF57" s="350">
        <f t="shared" si="4"/>
        <v>0</v>
      </c>
      <c r="AG57" s="350">
        <f t="shared" si="4"/>
        <v>0</v>
      </c>
      <c r="AH57" s="350">
        <f t="shared" si="4"/>
        <v>0</v>
      </c>
      <c r="AI57" s="350">
        <f t="shared" si="4"/>
        <v>0</v>
      </c>
      <c r="AJ57" s="350">
        <f t="shared" si="4"/>
        <v>0</v>
      </c>
      <c r="AK57" s="350">
        <f t="shared" si="4"/>
        <v>0</v>
      </c>
      <c r="AL57" s="350">
        <f t="shared" si="4"/>
        <v>0</v>
      </c>
      <c r="AM57" s="350">
        <f t="shared" si="4"/>
        <v>0</v>
      </c>
      <c r="AN57" s="350">
        <f t="shared" si="4"/>
        <v>0</v>
      </c>
      <c r="AO57" s="350">
        <f t="shared" si="4"/>
        <v>0</v>
      </c>
      <c r="AP57" s="350">
        <f t="shared" si="4"/>
        <v>0</v>
      </c>
      <c r="AQ57" s="350">
        <f t="shared" si="4"/>
        <v>0</v>
      </c>
      <c r="AR57" s="350">
        <f t="shared" si="4"/>
        <v>0</v>
      </c>
      <c r="AS57" s="350">
        <f t="shared" si="4"/>
        <v>0</v>
      </c>
      <c r="AT57" s="350">
        <f t="shared" si="4"/>
        <v>0</v>
      </c>
      <c r="AU57" s="350">
        <f t="shared" si="4"/>
        <v>0</v>
      </c>
      <c r="AV57" s="350">
        <f t="shared" si="4"/>
        <v>0</v>
      </c>
      <c r="AW57" s="350">
        <f t="shared" si="4"/>
        <v>0</v>
      </c>
      <c r="AX57" s="350">
        <f t="shared" si="4"/>
        <v>0</v>
      </c>
      <c r="AY57" s="350">
        <f t="shared" si="4"/>
        <v>0</v>
      </c>
      <c r="AZ57" s="350">
        <f t="shared" si="4"/>
        <v>0</v>
      </c>
      <c r="BA57" s="350">
        <f t="shared" si="4"/>
        <v>0</v>
      </c>
      <c r="BB57" s="350">
        <f t="shared" si="4"/>
        <v>0</v>
      </c>
      <c r="BC57" s="350">
        <f t="shared" si="4"/>
        <v>0</v>
      </c>
      <c r="BD57" s="350">
        <f t="shared" si="4"/>
        <v>0</v>
      </c>
      <c r="BE57" s="350">
        <f t="shared" si="4"/>
        <v>0</v>
      </c>
      <c r="BF57" s="350">
        <f t="shared" si="4"/>
        <v>0</v>
      </c>
      <c r="BG57" s="350">
        <f t="shared" si="4"/>
        <v>0</v>
      </c>
      <c r="BH57" s="350">
        <f t="shared" si="4"/>
        <v>0</v>
      </c>
      <c r="BI57" s="350">
        <f t="shared" si="4"/>
        <v>0</v>
      </c>
      <c r="BJ57" s="350">
        <f t="shared" si="4"/>
        <v>0</v>
      </c>
      <c r="BK57" s="350">
        <f t="shared" si="4"/>
        <v>0</v>
      </c>
      <c r="BL57" s="350">
        <f t="shared" si="4"/>
        <v>0</v>
      </c>
      <c r="BM57" s="350">
        <f t="shared" si="4"/>
        <v>0</v>
      </c>
      <c r="BN57" s="350">
        <f t="shared" si="4"/>
        <v>0</v>
      </c>
      <c r="BO57" s="347">
        <f>NPV(Home!$D$24,F57:BN57)+E57</f>
        <v>0</v>
      </c>
    </row>
    <row r="58" spans="1:67" ht="12.75">
      <c r="A58" s="398"/>
      <c r="B58" s="145"/>
      <c r="C58" s="18"/>
      <c r="D58" s="18"/>
      <c r="E58" s="625"/>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4"/>
    </row>
    <row r="59" spans="1:67" ht="13.5" thickBot="1">
      <c r="A59" s="398"/>
      <c r="B59" s="388" t="s">
        <v>289</v>
      </c>
      <c r="C59" s="147" t="s">
        <v>188</v>
      </c>
      <c r="D59" s="147" t="s">
        <v>142</v>
      </c>
      <c r="E59" s="349">
        <f t="shared" ref="E59:AJ59" si="5">E57-E52</f>
        <v>0</v>
      </c>
      <c r="F59" s="349">
        <f t="shared" si="5"/>
        <v>0</v>
      </c>
      <c r="G59" s="349">
        <f t="shared" si="5"/>
        <v>0</v>
      </c>
      <c r="H59" s="349">
        <f t="shared" si="5"/>
        <v>0</v>
      </c>
      <c r="I59" s="349">
        <f t="shared" si="5"/>
        <v>0</v>
      </c>
      <c r="J59" s="349">
        <f t="shared" si="5"/>
        <v>0</v>
      </c>
      <c r="K59" s="349">
        <f t="shared" si="5"/>
        <v>0</v>
      </c>
      <c r="L59" s="349">
        <f t="shared" si="5"/>
        <v>0</v>
      </c>
      <c r="M59" s="349">
        <f t="shared" si="5"/>
        <v>0</v>
      </c>
      <c r="N59" s="349">
        <f t="shared" si="5"/>
        <v>0</v>
      </c>
      <c r="O59" s="349">
        <f t="shared" si="5"/>
        <v>0</v>
      </c>
      <c r="P59" s="349">
        <f t="shared" si="5"/>
        <v>0</v>
      </c>
      <c r="Q59" s="349">
        <f t="shared" si="5"/>
        <v>0</v>
      </c>
      <c r="R59" s="349">
        <f t="shared" si="5"/>
        <v>0</v>
      </c>
      <c r="S59" s="349">
        <f t="shared" si="5"/>
        <v>0</v>
      </c>
      <c r="T59" s="349">
        <f t="shared" si="5"/>
        <v>0</v>
      </c>
      <c r="U59" s="349">
        <f t="shared" si="5"/>
        <v>0</v>
      </c>
      <c r="V59" s="349">
        <f t="shared" si="5"/>
        <v>0</v>
      </c>
      <c r="W59" s="349">
        <f t="shared" si="5"/>
        <v>0</v>
      </c>
      <c r="X59" s="349">
        <f t="shared" si="5"/>
        <v>0</v>
      </c>
      <c r="Y59" s="349">
        <f t="shared" si="5"/>
        <v>0</v>
      </c>
      <c r="Z59" s="349">
        <f t="shared" si="5"/>
        <v>0</v>
      </c>
      <c r="AA59" s="349">
        <f t="shared" si="5"/>
        <v>0</v>
      </c>
      <c r="AB59" s="349">
        <f t="shared" si="5"/>
        <v>0</v>
      </c>
      <c r="AC59" s="349">
        <f t="shared" si="5"/>
        <v>0</v>
      </c>
      <c r="AD59" s="349">
        <f t="shared" si="5"/>
        <v>0</v>
      </c>
      <c r="AE59" s="349">
        <f t="shared" si="5"/>
        <v>0</v>
      </c>
      <c r="AF59" s="349">
        <f t="shared" si="5"/>
        <v>0</v>
      </c>
      <c r="AG59" s="349">
        <f t="shared" si="5"/>
        <v>0</v>
      </c>
      <c r="AH59" s="349">
        <f t="shared" si="5"/>
        <v>0</v>
      </c>
      <c r="AI59" s="349">
        <f t="shared" si="5"/>
        <v>0</v>
      </c>
      <c r="AJ59" s="349">
        <f t="shared" si="5"/>
        <v>0</v>
      </c>
      <c r="AK59" s="349">
        <f t="shared" ref="AK59:BN59" si="6">AK57-AK52</f>
        <v>0</v>
      </c>
      <c r="AL59" s="349">
        <f t="shared" si="6"/>
        <v>0</v>
      </c>
      <c r="AM59" s="349">
        <f t="shared" si="6"/>
        <v>0</v>
      </c>
      <c r="AN59" s="349">
        <f t="shared" si="6"/>
        <v>0</v>
      </c>
      <c r="AO59" s="349">
        <f t="shared" si="6"/>
        <v>0</v>
      </c>
      <c r="AP59" s="349">
        <f t="shared" si="6"/>
        <v>0</v>
      </c>
      <c r="AQ59" s="349">
        <f t="shared" si="6"/>
        <v>0</v>
      </c>
      <c r="AR59" s="349">
        <f t="shared" si="6"/>
        <v>0</v>
      </c>
      <c r="AS59" s="349">
        <f t="shared" si="6"/>
        <v>0</v>
      </c>
      <c r="AT59" s="349">
        <f t="shared" si="6"/>
        <v>0</v>
      </c>
      <c r="AU59" s="349">
        <f t="shared" si="6"/>
        <v>0</v>
      </c>
      <c r="AV59" s="349">
        <f t="shared" si="6"/>
        <v>0</v>
      </c>
      <c r="AW59" s="349">
        <f t="shared" si="6"/>
        <v>0</v>
      </c>
      <c r="AX59" s="349">
        <f t="shared" si="6"/>
        <v>0</v>
      </c>
      <c r="AY59" s="349">
        <f t="shared" si="6"/>
        <v>0</v>
      </c>
      <c r="AZ59" s="349">
        <f t="shared" si="6"/>
        <v>0</v>
      </c>
      <c r="BA59" s="349">
        <f t="shared" si="6"/>
        <v>0</v>
      </c>
      <c r="BB59" s="349">
        <f t="shared" si="6"/>
        <v>0</v>
      </c>
      <c r="BC59" s="349">
        <f t="shared" si="6"/>
        <v>0</v>
      </c>
      <c r="BD59" s="349">
        <f t="shared" si="6"/>
        <v>0</v>
      </c>
      <c r="BE59" s="349">
        <f t="shared" si="6"/>
        <v>0</v>
      </c>
      <c r="BF59" s="349">
        <f t="shared" si="6"/>
        <v>0</v>
      </c>
      <c r="BG59" s="349">
        <f t="shared" si="6"/>
        <v>0</v>
      </c>
      <c r="BH59" s="349">
        <f t="shared" si="6"/>
        <v>0</v>
      </c>
      <c r="BI59" s="349">
        <f t="shared" si="6"/>
        <v>0</v>
      </c>
      <c r="BJ59" s="349">
        <f t="shared" si="6"/>
        <v>0</v>
      </c>
      <c r="BK59" s="349">
        <f t="shared" si="6"/>
        <v>0</v>
      </c>
      <c r="BL59" s="349">
        <f t="shared" si="6"/>
        <v>0</v>
      </c>
      <c r="BM59" s="349">
        <f t="shared" si="6"/>
        <v>0</v>
      </c>
      <c r="BN59" s="349">
        <f t="shared" si="6"/>
        <v>0</v>
      </c>
      <c r="BO59" s="348">
        <f>NPV(Home!$D$24,F59:BN59)+E59</f>
        <v>0</v>
      </c>
    </row>
    <row r="60" spans="1:67" ht="12.75">
      <c r="A60" s="398"/>
      <c r="B60" s="401"/>
      <c r="C60" s="398"/>
      <c r="D60" s="398"/>
      <c r="E60" s="398"/>
      <c r="F60" s="398"/>
      <c r="G60" s="398"/>
      <c r="H60" s="398"/>
      <c r="I60" s="398"/>
      <c r="J60" s="398"/>
      <c r="K60" s="398"/>
      <c r="L60" s="398"/>
      <c r="M60" s="398"/>
      <c r="N60" s="398"/>
      <c r="O60" s="398"/>
      <c r="P60" s="398"/>
      <c r="Q60" s="398"/>
      <c r="R60" s="398"/>
      <c r="S60" s="398"/>
      <c r="T60" s="398"/>
      <c r="U60" s="398"/>
      <c r="V60" s="398"/>
      <c r="W60" s="398"/>
      <c r="X60" s="398"/>
      <c r="Y60" s="398"/>
      <c r="Z60" s="398"/>
      <c r="AA60" s="398"/>
      <c r="AB60" s="398"/>
      <c r="AC60" s="398"/>
      <c r="AD60" s="398"/>
      <c r="AE60" s="398"/>
      <c r="AF60" s="398"/>
      <c r="AG60" s="398"/>
      <c r="AH60" s="398"/>
      <c r="AI60" s="398"/>
      <c r="AJ60" s="398"/>
      <c r="AK60" s="398"/>
      <c r="AL60" s="398"/>
      <c r="AM60" s="398"/>
      <c r="AN60" s="398"/>
      <c r="AO60" s="398"/>
      <c r="AP60" s="398"/>
      <c r="AQ60" s="398"/>
      <c r="AR60" s="398"/>
      <c r="AS60" s="398"/>
      <c r="AT60" s="398"/>
      <c r="AU60" s="398"/>
      <c r="AV60" s="398"/>
      <c r="AW60" s="398"/>
      <c r="AX60" s="398"/>
      <c r="AY60" s="398"/>
      <c r="AZ60" s="398"/>
      <c r="BA60" s="398"/>
      <c r="BB60" s="398"/>
      <c r="BC60" s="398"/>
      <c r="BD60" s="398"/>
      <c r="BE60" s="398"/>
      <c r="BF60" s="398"/>
      <c r="BG60" s="398"/>
      <c r="BH60" s="398"/>
      <c r="BI60" s="398"/>
      <c r="BJ60" s="398"/>
      <c r="BK60" s="398"/>
      <c r="BL60" s="398"/>
      <c r="BM60" s="398"/>
      <c r="BN60" s="398"/>
      <c r="BO60" s="398"/>
    </row>
    <row r="61" spans="1:67" ht="13.5" thickBot="1">
      <c r="A61" s="398"/>
      <c r="B61" s="401"/>
      <c r="C61" s="398"/>
      <c r="D61" s="398"/>
      <c r="E61" s="701"/>
      <c r="F61" s="701"/>
      <c r="G61" s="657"/>
      <c r="H61" s="657"/>
      <c r="I61" s="657"/>
      <c r="J61" s="657"/>
      <c r="K61" s="657"/>
      <c r="L61" s="657"/>
      <c r="M61" s="657"/>
      <c r="N61" s="657"/>
      <c r="O61" s="657"/>
      <c r="P61" s="657"/>
      <c r="Q61" s="657"/>
      <c r="R61" s="657"/>
      <c r="S61" s="657"/>
      <c r="T61" s="657"/>
      <c r="U61" s="657"/>
      <c r="V61" s="657"/>
      <c r="W61" s="657"/>
      <c r="X61" s="657"/>
      <c r="Y61" s="657"/>
      <c r="Z61" s="657"/>
      <c r="AA61" s="657"/>
      <c r="AB61" s="657"/>
      <c r="AC61" s="657"/>
      <c r="AD61" s="657"/>
      <c r="AE61" s="657"/>
      <c r="AF61" s="657"/>
      <c r="AG61" s="657"/>
      <c r="AH61" s="657"/>
      <c r="AI61" s="657"/>
      <c r="AJ61" s="657"/>
      <c r="AK61" s="657"/>
      <c r="AL61" s="657"/>
      <c r="AM61" s="657"/>
      <c r="AN61" s="657"/>
      <c r="AO61" s="657"/>
      <c r="AP61" s="657"/>
      <c r="AQ61" s="657"/>
      <c r="AR61" s="657"/>
      <c r="AS61" s="657"/>
      <c r="AT61" s="657"/>
      <c r="AU61" s="657"/>
      <c r="AV61" s="657"/>
      <c r="AW61" s="657"/>
      <c r="AX61" s="657"/>
      <c r="AY61" s="657"/>
      <c r="AZ61" s="657"/>
      <c r="BA61" s="657"/>
      <c r="BB61" s="657"/>
      <c r="BC61" s="657"/>
      <c r="BD61" s="657"/>
      <c r="BE61" s="657"/>
      <c r="BF61" s="657"/>
      <c r="BG61" s="657"/>
      <c r="BH61" s="657"/>
      <c r="BI61" s="657"/>
      <c r="BJ61" s="657"/>
      <c r="BK61" s="657"/>
      <c r="BL61" s="657"/>
      <c r="BM61" s="657"/>
      <c r="BN61" s="657"/>
      <c r="BO61" s="402"/>
    </row>
    <row r="62" spans="1:67" ht="12.75">
      <c r="A62" s="398"/>
      <c r="B62" s="129" t="s">
        <v>189</v>
      </c>
      <c r="C62" s="130"/>
      <c r="D62" s="138" t="s">
        <v>175</v>
      </c>
      <c r="E62" s="141">
        <f>E51</f>
        <v>2026</v>
      </c>
      <c r="F62" s="141">
        <f t="shared" ref="F62:BF62" si="7">E62+1</f>
        <v>2027</v>
      </c>
      <c r="G62" s="141">
        <f t="shared" si="7"/>
        <v>2028</v>
      </c>
      <c r="H62" s="141">
        <f t="shared" si="7"/>
        <v>2029</v>
      </c>
      <c r="I62" s="141">
        <f t="shared" si="7"/>
        <v>2030</v>
      </c>
      <c r="J62" s="141">
        <f t="shared" si="7"/>
        <v>2031</v>
      </c>
      <c r="K62" s="141">
        <f t="shared" si="7"/>
        <v>2032</v>
      </c>
      <c r="L62" s="141">
        <f t="shared" si="7"/>
        <v>2033</v>
      </c>
      <c r="M62" s="141">
        <f t="shared" si="7"/>
        <v>2034</v>
      </c>
      <c r="N62" s="141">
        <f t="shared" si="7"/>
        <v>2035</v>
      </c>
      <c r="O62" s="141">
        <f t="shared" si="7"/>
        <v>2036</v>
      </c>
      <c r="P62" s="141">
        <f t="shared" si="7"/>
        <v>2037</v>
      </c>
      <c r="Q62" s="141">
        <f t="shared" si="7"/>
        <v>2038</v>
      </c>
      <c r="R62" s="141">
        <f t="shared" si="7"/>
        <v>2039</v>
      </c>
      <c r="S62" s="141">
        <f t="shared" si="7"/>
        <v>2040</v>
      </c>
      <c r="T62" s="141">
        <f t="shared" si="7"/>
        <v>2041</v>
      </c>
      <c r="U62" s="141">
        <f t="shared" si="7"/>
        <v>2042</v>
      </c>
      <c r="V62" s="141">
        <f t="shared" si="7"/>
        <v>2043</v>
      </c>
      <c r="W62" s="141">
        <f t="shared" si="7"/>
        <v>2044</v>
      </c>
      <c r="X62" s="141">
        <f t="shared" si="7"/>
        <v>2045</v>
      </c>
      <c r="Y62" s="141">
        <f t="shared" si="7"/>
        <v>2046</v>
      </c>
      <c r="Z62" s="141">
        <f t="shared" si="7"/>
        <v>2047</v>
      </c>
      <c r="AA62" s="141">
        <f t="shared" si="7"/>
        <v>2048</v>
      </c>
      <c r="AB62" s="141">
        <f t="shared" si="7"/>
        <v>2049</v>
      </c>
      <c r="AC62" s="141">
        <f t="shared" si="7"/>
        <v>2050</v>
      </c>
      <c r="AD62" s="141">
        <f t="shared" si="7"/>
        <v>2051</v>
      </c>
      <c r="AE62" s="141">
        <f t="shared" si="7"/>
        <v>2052</v>
      </c>
      <c r="AF62" s="141">
        <f t="shared" si="7"/>
        <v>2053</v>
      </c>
      <c r="AG62" s="141">
        <f t="shared" si="7"/>
        <v>2054</v>
      </c>
      <c r="AH62" s="141">
        <f t="shared" si="7"/>
        <v>2055</v>
      </c>
      <c r="AI62" s="141">
        <f t="shared" si="7"/>
        <v>2056</v>
      </c>
      <c r="AJ62" s="141">
        <f t="shared" si="7"/>
        <v>2057</v>
      </c>
      <c r="AK62" s="141">
        <f t="shared" si="7"/>
        <v>2058</v>
      </c>
      <c r="AL62" s="141">
        <f t="shared" si="7"/>
        <v>2059</v>
      </c>
      <c r="AM62" s="141">
        <f t="shared" si="7"/>
        <v>2060</v>
      </c>
      <c r="AN62" s="141">
        <f t="shared" si="7"/>
        <v>2061</v>
      </c>
      <c r="AO62" s="141">
        <f t="shared" si="7"/>
        <v>2062</v>
      </c>
      <c r="AP62" s="141">
        <f t="shared" si="7"/>
        <v>2063</v>
      </c>
      <c r="AQ62" s="141">
        <f t="shared" si="7"/>
        <v>2064</v>
      </c>
      <c r="AR62" s="141">
        <f t="shared" si="7"/>
        <v>2065</v>
      </c>
      <c r="AS62" s="141">
        <f t="shared" si="7"/>
        <v>2066</v>
      </c>
      <c r="AT62" s="141">
        <f t="shared" si="7"/>
        <v>2067</v>
      </c>
      <c r="AU62" s="141">
        <f t="shared" si="7"/>
        <v>2068</v>
      </c>
      <c r="AV62" s="141">
        <f t="shared" si="7"/>
        <v>2069</v>
      </c>
      <c r="AW62" s="141">
        <f t="shared" si="7"/>
        <v>2070</v>
      </c>
      <c r="AX62" s="141">
        <f t="shared" si="7"/>
        <v>2071</v>
      </c>
      <c r="AY62" s="141">
        <f t="shared" si="7"/>
        <v>2072</v>
      </c>
      <c r="AZ62" s="141">
        <f t="shared" si="7"/>
        <v>2073</v>
      </c>
      <c r="BA62" s="141">
        <f t="shared" si="7"/>
        <v>2074</v>
      </c>
      <c r="BB62" s="141">
        <f t="shared" si="7"/>
        <v>2075</v>
      </c>
      <c r="BC62" s="141">
        <f t="shared" si="7"/>
        <v>2076</v>
      </c>
      <c r="BD62" s="141">
        <f t="shared" si="7"/>
        <v>2077</v>
      </c>
      <c r="BE62" s="141">
        <f t="shared" si="7"/>
        <v>2078</v>
      </c>
      <c r="BF62" s="141">
        <f t="shared" si="7"/>
        <v>2079</v>
      </c>
      <c r="BG62" s="141">
        <f>BF62+1</f>
        <v>2080</v>
      </c>
      <c r="BH62" s="141">
        <f t="shared" ref="BH62:BN62" si="8">BG62+1</f>
        <v>2081</v>
      </c>
      <c r="BI62" s="141">
        <f t="shared" si="8"/>
        <v>2082</v>
      </c>
      <c r="BJ62" s="141">
        <f t="shared" si="8"/>
        <v>2083</v>
      </c>
      <c r="BK62" s="141">
        <f t="shared" si="8"/>
        <v>2084</v>
      </c>
      <c r="BL62" s="141">
        <f t="shared" si="8"/>
        <v>2085</v>
      </c>
      <c r="BM62" s="141">
        <f t="shared" si="8"/>
        <v>2086</v>
      </c>
      <c r="BN62" s="141">
        <f t="shared" si="8"/>
        <v>2087</v>
      </c>
      <c r="BO62" s="142" t="s">
        <v>176</v>
      </c>
    </row>
    <row r="63" spans="1:67" ht="12.75">
      <c r="A63" s="398"/>
      <c r="B63" s="706" t="s">
        <v>190</v>
      </c>
      <c r="C63" s="707"/>
      <c r="D63" s="707"/>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49"/>
    </row>
    <row r="64" spans="1:67" ht="12.75">
      <c r="A64" s="398"/>
      <c r="B64" s="383" t="s">
        <v>290</v>
      </c>
      <c r="C64" s="344" t="s">
        <v>192</v>
      </c>
      <c r="D64" s="18" t="s">
        <v>115</v>
      </c>
      <c r="E64" s="369">
        <f t="shared" ref="E64:AJ64" si="9">IF(AND(E62+1&gt;$D$30,E62&lt;$D$31+$D$30),$D$32,0)</f>
        <v>0</v>
      </c>
      <c r="F64" s="369">
        <f t="shared" si="9"/>
        <v>0</v>
      </c>
      <c r="G64" s="369">
        <f t="shared" si="9"/>
        <v>0</v>
      </c>
      <c r="H64" s="369">
        <f t="shared" si="9"/>
        <v>0</v>
      </c>
      <c r="I64" s="369">
        <f t="shared" si="9"/>
        <v>0</v>
      </c>
      <c r="J64" s="369">
        <f t="shared" si="9"/>
        <v>0</v>
      </c>
      <c r="K64" s="369">
        <f t="shared" si="9"/>
        <v>0</v>
      </c>
      <c r="L64" s="369">
        <f t="shared" si="9"/>
        <v>0</v>
      </c>
      <c r="M64" s="369">
        <f t="shared" si="9"/>
        <v>0</v>
      </c>
      <c r="N64" s="369">
        <f t="shared" si="9"/>
        <v>0</v>
      </c>
      <c r="O64" s="369">
        <f t="shared" si="9"/>
        <v>0</v>
      </c>
      <c r="P64" s="369">
        <f t="shared" si="9"/>
        <v>0</v>
      </c>
      <c r="Q64" s="369">
        <f t="shared" si="9"/>
        <v>0</v>
      </c>
      <c r="R64" s="369">
        <f t="shared" si="9"/>
        <v>0</v>
      </c>
      <c r="S64" s="369">
        <f t="shared" si="9"/>
        <v>0</v>
      </c>
      <c r="T64" s="369">
        <f t="shared" si="9"/>
        <v>0</v>
      </c>
      <c r="U64" s="369">
        <f t="shared" si="9"/>
        <v>0</v>
      </c>
      <c r="V64" s="369">
        <f t="shared" si="9"/>
        <v>0</v>
      </c>
      <c r="W64" s="369">
        <f t="shared" si="9"/>
        <v>0</v>
      </c>
      <c r="X64" s="369">
        <f t="shared" si="9"/>
        <v>0</v>
      </c>
      <c r="Y64" s="369">
        <f t="shared" si="9"/>
        <v>0</v>
      </c>
      <c r="Z64" s="369">
        <f t="shared" si="9"/>
        <v>0</v>
      </c>
      <c r="AA64" s="369">
        <f t="shared" si="9"/>
        <v>0</v>
      </c>
      <c r="AB64" s="369">
        <f t="shared" si="9"/>
        <v>0</v>
      </c>
      <c r="AC64" s="369">
        <f t="shared" si="9"/>
        <v>0</v>
      </c>
      <c r="AD64" s="369">
        <f t="shared" si="9"/>
        <v>0</v>
      </c>
      <c r="AE64" s="369">
        <f t="shared" si="9"/>
        <v>0</v>
      </c>
      <c r="AF64" s="369">
        <f t="shared" si="9"/>
        <v>0</v>
      </c>
      <c r="AG64" s="369">
        <f t="shared" si="9"/>
        <v>0</v>
      </c>
      <c r="AH64" s="369">
        <f t="shared" si="9"/>
        <v>0</v>
      </c>
      <c r="AI64" s="369">
        <f t="shared" si="9"/>
        <v>0</v>
      </c>
      <c r="AJ64" s="369">
        <f t="shared" si="9"/>
        <v>0</v>
      </c>
      <c r="AK64" s="369">
        <f t="shared" ref="AK64:BN64" si="10">IF(AND(AK62+1&gt;$D$30,AK62&lt;$D$31+$D$30),$D$32,0)</f>
        <v>0</v>
      </c>
      <c r="AL64" s="369">
        <f t="shared" si="10"/>
        <v>0</v>
      </c>
      <c r="AM64" s="369">
        <f t="shared" si="10"/>
        <v>0</v>
      </c>
      <c r="AN64" s="369">
        <f t="shared" si="10"/>
        <v>0</v>
      </c>
      <c r="AO64" s="369">
        <f t="shared" si="10"/>
        <v>0</v>
      </c>
      <c r="AP64" s="369">
        <f t="shared" si="10"/>
        <v>0</v>
      </c>
      <c r="AQ64" s="369">
        <f t="shared" si="10"/>
        <v>0</v>
      </c>
      <c r="AR64" s="369">
        <f t="shared" si="10"/>
        <v>0</v>
      </c>
      <c r="AS64" s="369">
        <f t="shared" si="10"/>
        <v>0</v>
      </c>
      <c r="AT64" s="369">
        <f t="shared" si="10"/>
        <v>0</v>
      </c>
      <c r="AU64" s="369">
        <f t="shared" si="10"/>
        <v>0</v>
      </c>
      <c r="AV64" s="369">
        <f t="shared" si="10"/>
        <v>0</v>
      </c>
      <c r="AW64" s="369">
        <f t="shared" si="10"/>
        <v>0</v>
      </c>
      <c r="AX64" s="369">
        <f t="shared" si="10"/>
        <v>0</v>
      </c>
      <c r="AY64" s="369">
        <f t="shared" si="10"/>
        <v>0</v>
      </c>
      <c r="AZ64" s="369">
        <f t="shared" si="10"/>
        <v>0</v>
      </c>
      <c r="BA64" s="369">
        <f t="shared" si="10"/>
        <v>0</v>
      </c>
      <c r="BB64" s="369">
        <f t="shared" si="10"/>
        <v>0</v>
      </c>
      <c r="BC64" s="369">
        <f t="shared" si="10"/>
        <v>0</v>
      </c>
      <c r="BD64" s="369">
        <f t="shared" si="10"/>
        <v>0</v>
      </c>
      <c r="BE64" s="369">
        <f t="shared" si="10"/>
        <v>0</v>
      </c>
      <c r="BF64" s="369">
        <f t="shared" si="10"/>
        <v>0</v>
      </c>
      <c r="BG64" s="369">
        <f t="shared" si="10"/>
        <v>0</v>
      </c>
      <c r="BH64" s="369">
        <f t="shared" si="10"/>
        <v>0</v>
      </c>
      <c r="BI64" s="369">
        <f t="shared" si="10"/>
        <v>0</v>
      </c>
      <c r="BJ64" s="369">
        <f t="shared" si="10"/>
        <v>0</v>
      </c>
      <c r="BK64" s="369">
        <f t="shared" si="10"/>
        <v>0</v>
      </c>
      <c r="BL64" s="369">
        <f t="shared" si="10"/>
        <v>0</v>
      </c>
      <c r="BM64" s="369">
        <f t="shared" si="10"/>
        <v>0</v>
      </c>
      <c r="BN64" s="369">
        <f t="shared" si="10"/>
        <v>0</v>
      </c>
      <c r="BO64" s="149"/>
    </row>
    <row r="65" spans="1:67" ht="12.75">
      <c r="A65" s="398"/>
      <c r="B65" s="389" t="s">
        <v>178</v>
      </c>
      <c r="C65" s="18" t="s">
        <v>291</v>
      </c>
      <c r="D65" s="18" t="s">
        <v>142</v>
      </c>
      <c r="E65" s="656">
        <v>0</v>
      </c>
      <c r="F65" s="656">
        <v>0</v>
      </c>
      <c r="G65" s="656">
        <v>0</v>
      </c>
      <c r="H65" s="656">
        <v>0</v>
      </c>
      <c r="I65" s="656">
        <v>0</v>
      </c>
      <c r="J65" s="656">
        <v>0</v>
      </c>
      <c r="K65" s="656"/>
      <c r="L65" s="656">
        <v>0</v>
      </c>
      <c r="M65" s="656">
        <v>0</v>
      </c>
      <c r="N65" s="656">
        <v>0</v>
      </c>
      <c r="O65" s="656">
        <v>0</v>
      </c>
      <c r="P65" s="656">
        <v>0</v>
      </c>
      <c r="Q65" s="656"/>
      <c r="R65" s="656">
        <v>0</v>
      </c>
      <c r="S65" s="656">
        <v>0</v>
      </c>
      <c r="T65" s="656">
        <v>0</v>
      </c>
      <c r="U65" s="656">
        <v>0</v>
      </c>
      <c r="V65" s="656">
        <v>0</v>
      </c>
      <c r="W65" s="656">
        <v>0</v>
      </c>
      <c r="X65" s="656">
        <v>0</v>
      </c>
      <c r="Y65" s="656">
        <v>0</v>
      </c>
      <c r="Z65" s="656">
        <v>0</v>
      </c>
      <c r="AA65" s="656">
        <v>0</v>
      </c>
      <c r="AB65" s="656">
        <v>0</v>
      </c>
      <c r="AC65" s="656">
        <v>0</v>
      </c>
      <c r="AD65" s="656">
        <v>0</v>
      </c>
      <c r="AE65" s="656">
        <v>0</v>
      </c>
      <c r="AF65" s="656">
        <v>0</v>
      </c>
      <c r="AG65" s="656">
        <v>0</v>
      </c>
      <c r="AH65" s="656">
        <v>0</v>
      </c>
      <c r="AI65" s="656">
        <v>0</v>
      </c>
      <c r="AJ65" s="656">
        <v>0</v>
      </c>
      <c r="AK65" s="656">
        <v>0</v>
      </c>
      <c r="AL65" s="656">
        <v>0</v>
      </c>
      <c r="AM65" s="656">
        <v>0</v>
      </c>
      <c r="AN65" s="656">
        <v>0</v>
      </c>
      <c r="AO65" s="656">
        <v>0</v>
      </c>
      <c r="AP65" s="656">
        <v>0</v>
      </c>
      <c r="AQ65" s="656">
        <v>0</v>
      </c>
      <c r="AR65" s="656">
        <v>0</v>
      </c>
      <c r="AS65" s="656">
        <v>0</v>
      </c>
      <c r="AT65" s="656">
        <v>0</v>
      </c>
      <c r="AU65" s="656">
        <v>0</v>
      </c>
      <c r="AV65" s="656">
        <v>0</v>
      </c>
      <c r="AW65" s="656">
        <v>0</v>
      </c>
      <c r="AX65" s="656">
        <v>0</v>
      </c>
      <c r="AY65" s="656">
        <v>0</v>
      </c>
      <c r="AZ65" s="656">
        <v>0</v>
      </c>
      <c r="BA65" s="656">
        <v>0</v>
      </c>
      <c r="BB65" s="656">
        <v>0</v>
      </c>
      <c r="BC65" s="656">
        <v>0</v>
      </c>
      <c r="BD65" s="656">
        <v>0</v>
      </c>
      <c r="BE65" s="656">
        <v>0</v>
      </c>
      <c r="BF65" s="656">
        <v>0</v>
      </c>
      <c r="BG65" s="656">
        <v>0</v>
      </c>
      <c r="BH65" s="656">
        <v>0</v>
      </c>
      <c r="BI65" s="656">
        <v>0</v>
      </c>
      <c r="BJ65" s="656">
        <v>0</v>
      </c>
      <c r="BK65" s="656">
        <v>0</v>
      </c>
      <c r="BL65" s="656">
        <v>0</v>
      </c>
      <c r="BM65" s="656">
        <v>0</v>
      </c>
      <c r="BN65" s="656">
        <v>0</v>
      </c>
      <c r="BO65" s="347">
        <f>NPV(Home!$D$24,F65:BN65)+E65</f>
        <v>0</v>
      </c>
    </row>
    <row r="66" spans="1:67" ht="12.75">
      <c r="A66" s="398"/>
      <c r="B66" s="384" t="s">
        <v>292</v>
      </c>
      <c r="C66" s="18" t="s">
        <v>293</v>
      </c>
      <c r="D66" s="18" t="s">
        <v>142</v>
      </c>
      <c r="E66" s="658">
        <f>IF(E64&gt;0,$D$34,0)</f>
        <v>0</v>
      </c>
      <c r="F66" s="658">
        <f t="shared" ref="F66:BN66" si="11">IF(F64&gt;0,$D$34,0)</f>
        <v>0</v>
      </c>
      <c r="G66" s="658">
        <f t="shared" si="11"/>
        <v>0</v>
      </c>
      <c r="H66" s="658">
        <f t="shared" si="11"/>
        <v>0</v>
      </c>
      <c r="I66" s="658">
        <f t="shared" si="11"/>
        <v>0</v>
      </c>
      <c r="J66" s="658">
        <f t="shared" si="11"/>
        <v>0</v>
      </c>
      <c r="K66" s="658">
        <f t="shared" si="11"/>
        <v>0</v>
      </c>
      <c r="L66" s="658">
        <f t="shared" si="11"/>
        <v>0</v>
      </c>
      <c r="M66" s="658">
        <f t="shared" si="11"/>
        <v>0</v>
      </c>
      <c r="N66" s="658">
        <f t="shared" si="11"/>
        <v>0</v>
      </c>
      <c r="O66" s="658">
        <f t="shared" si="11"/>
        <v>0</v>
      </c>
      <c r="P66" s="658">
        <f t="shared" si="11"/>
        <v>0</v>
      </c>
      <c r="Q66" s="658">
        <f t="shared" si="11"/>
        <v>0</v>
      </c>
      <c r="R66" s="658">
        <f t="shared" si="11"/>
        <v>0</v>
      </c>
      <c r="S66" s="658">
        <f t="shared" si="11"/>
        <v>0</v>
      </c>
      <c r="T66" s="658">
        <f t="shared" si="11"/>
        <v>0</v>
      </c>
      <c r="U66" s="658">
        <f t="shared" si="11"/>
        <v>0</v>
      </c>
      <c r="V66" s="658">
        <f t="shared" si="11"/>
        <v>0</v>
      </c>
      <c r="W66" s="658">
        <f t="shared" si="11"/>
        <v>0</v>
      </c>
      <c r="X66" s="658">
        <f t="shared" si="11"/>
        <v>0</v>
      </c>
      <c r="Y66" s="658">
        <f t="shared" si="11"/>
        <v>0</v>
      </c>
      <c r="Z66" s="658">
        <f t="shared" si="11"/>
        <v>0</v>
      </c>
      <c r="AA66" s="658">
        <f t="shared" si="11"/>
        <v>0</v>
      </c>
      <c r="AB66" s="658">
        <f t="shared" si="11"/>
        <v>0</v>
      </c>
      <c r="AC66" s="658">
        <f t="shared" si="11"/>
        <v>0</v>
      </c>
      <c r="AD66" s="658">
        <f t="shared" si="11"/>
        <v>0</v>
      </c>
      <c r="AE66" s="658">
        <f t="shared" si="11"/>
        <v>0</v>
      </c>
      <c r="AF66" s="658">
        <f t="shared" si="11"/>
        <v>0</v>
      </c>
      <c r="AG66" s="658">
        <f t="shared" si="11"/>
        <v>0</v>
      </c>
      <c r="AH66" s="658">
        <f t="shared" si="11"/>
        <v>0</v>
      </c>
      <c r="AI66" s="658">
        <f t="shared" si="11"/>
        <v>0</v>
      </c>
      <c r="AJ66" s="658">
        <f t="shared" si="11"/>
        <v>0</v>
      </c>
      <c r="AK66" s="658">
        <f t="shared" si="11"/>
        <v>0</v>
      </c>
      <c r="AL66" s="658">
        <f t="shared" si="11"/>
        <v>0</v>
      </c>
      <c r="AM66" s="658">
        <f t="shared" si="11"/>
        <v>0</v>
      </c>
      <c r="AN66" s="658">
        <f t="shared" si="11"/>
        <v>0</v>
      </c>
      <c r="AO66" s="658">
        <f t="shared" si="11"/>
        <v>0</v>
      </c>
      <c r="AP66" s="658">
        <f t="shared" si="11"/>
        <v>0</v>
      </c>
      <c r="AQ66" s="658">
        <f t="shared" si="11"/>
        <v>0</v>
      </c>
      <c r="AR66" s="658">
        <f t="shared" si="11"/>
        <v>0</v>
      </c>
      <c r="AS66" s="658">
        <f t="shared" si="11"/>
        <v>0</v>
      </c>
      <c r="AT66" s="658">
        <f t="shared" si="11"/>
        <v>0</v>
      </c>
      <c r="AU66" s="658">
        <f t="shared" si="11"/>
        <v>0</v>
      </c>
      <c r="AV66" s="658">
        <f t="shared" si="11"/>
        <v>0</v>
      </c>
      <c r="AW66" s="658">
        <f t="shared" si="11"/>
        <v>0</v>
      </c>
      <c r="AX66" s="658">
        <f t="shared" si="11"/>
        <v>0</v>
      </c>
      <c r="AY66" s="658">
        <f t="shared" si="11"/>
        <v>0</v>
      </c>
      <c r="AZ66" s="658">
        <f t="shared" si="11"/>
        <v>0</v>
      </c>
      <c r="BA66" s="658">
        <f t="shared" si="11"/>
        <v>0</v>
      </c>
      <c r="BB66" s="658">
        <f t="shared" si="11"/>
        <v>0</v>
      </c>
      <c r="BC66" s="658">
        <f t="shared" si="11"/>
        <v>0</v>
      </c>
      <c r="BD66" s="658">
        <f t="shared" si="11"/>
        <v>0</v>
      </c>
      <c r="BE66" s="658">
        <f t="shared" si="11"/>
        <v>0</v>
      </c>
      <c r="BF66" s="658">
        <f t="shared" si="11"/>
        <v>0</v>
      </c>
      <c r="BG66" s="658">
        <f t="shared" si="11"/>
        <v>0</v>
      </c>
      <c r="BH66" s="658">
        <f t="shared" si="11"/>
        <v>0</v>
      </c>
      <c r="BI66" s="658">
        <f t="shared" si="11"/>
        <v>0</v>
      </c>
      <c r="BJ66" s="658">
        <f t="shared" si="11"/>
        <v>0</v>
      </c>
      <c r="BK66" s="658">
        <f t="shared" si="11"/>
        <v>0</v>
      </c>
      <c r="BL66" s="658">
        <f t="shared" si="11"/>
        <v>0</v>
      </c>
      <c r="BM66" s="658">
        <f t="shared" si="11"/>
        <v>0</v>
      </c>
      <c r="BN66" s="658">
        <f t="shared" si="11"/>
        <v>0</v>
      </c>
      <c r="BO66" s="347">
        <f>NPV(Home!$D$24,F66:BN66)+E66</f>
        <v>0</v>
      </c>
    </row>
    <row r="67" spans="1:67" ht="12.75">
      <c r="A67" s="398"/>
      <c r="B67" s="389" t="s">
        <v>178</v>
      </c>
      <c r="C67" s="18" t="s">
        <v>198</v>
      </c>
      <c r="D67" s="18" t="s">
        <v>142</v>
      </c>
      <c r="E67" s="656"/>
      <c r="F67" s="656"/>
      <c r="G67" s="656"/>
      <c r="H67" s="656"/>
      <c r="I67" s="656"/>
      <c r="J67" s="656"/>
      <c r="K67" s="656"/>
      <c r="L67" s="656"/>
      <c r="M67" s="656"/>
      <c r="N67" s="656"/>
      <c r="O67" s="656"/>
      <c r="P67" s="656"/>
      <c r="Q67" s="656"/>
      <c r="R67" s="656"/>
      <c r="S67" s="656"/>
      <c r="T67" s="656"/>
      <c r="U67" s="656"/>
      <c r="V67" s="656"/>
      <c r="W67" s="656"/>
      <c r="X67" s="656"/>
      <c r="Y67" s="656"/>
      <c r="Z67" s="656"/>
      <c r="AA67" s="656"/>
      <c r="AB67" s="656"/>
      <c r="AC67" s="656"/>
      <c r="AD67" s="656"/>
      <c r="AE67" s="656"/>
      <c r="AF67" s="656"/>
      <c r="AG67" s="656"/>
      <c r="AH67" s="656"/>
      <c r="AI67" s="656"/>
      <c r="AJ67" s="656"/>
      <c r="AK67" s="656"/>
      <c r="AL67" s="656"/>
      <c r="AM67" s="656"/>
      <c r="AN67" s="656"/>
      <c r="AO67" s="656"/>
      <c r="AP67" s="656"/>
      <c r="AQ67" s="656"/>
      <c r="AR67" s="656"/>
      <c r="AS67" s="656"/>
      <c r="AT67" s="656"/>
      <c r="AU67" s="656"/>
      <c r="AV67" s="656"/>
      <c r="AW67" s="656"/>
      <c r="AX67" s="656"/>
      <c r="AY67" s="656"/>
      <c r="AZ67" s="656"/>
      <c r="BA67" s="656"/>
      <c r="BB67" s="656"/>
      <c r="BC67" s="656"/>
      <c r="BD67" s="656"/>
      <c r="BE67" s="656"/>
      <c r="BF67" s="656"/>
      <c r="BG67" s="656"/>
      <c r="BH67" s="656"/>
      <c r="BI67" s="656"/>
      <c r="BJ67" s="656"/>
      <c r="BK67" s="656"/>
      <c r="BL67" s="656"/>
      <c r="BM67" s="656"/>
      <c r="BN67" s="656"/>
      <c r="BO67" s="347">
        <f>NPV(Home!$D$24,F67:BN67)+E67</f>
        <v>0</v>
      </c>
    </row>
    <row r="68" spans="1:67" ht="12.75">
      <c r="A68" s="398"/>
      <c r="B68" s="389" t="s">
        <v>178</v>
      </c>
      <c r="C68" s="18" t="s">
        <v>200</v>
      </c>
      <c r="D68" s="18" t="s">
        <v>201</v>
      </c>
      <c r="E68" s="659"/>
      <c r="F68" s="659"/>
      <c r="G68" s="659"/>
      <c r="H68" s="659"/>
      <c r="I68" s="659"/>
      <c r="J68" s="659"/>
      <c r="K68" s="659"/>
      <c r="L68" s="659"/>
      <c r="M68" s="659"/>
      <c r="N68" s="659"/>
      <c r="O68" s="659"/>
      <c r="P68" s="659"/>
      <c r="Q68" s="659"/>
      <c r="R68" s="659"/>
      <c r="S68" s="659"/>
      <c r="T68" s="659"/>
      <c r="U68" s="659"/>
      <c r="V68" s="659"/>
      <c r="W68" s="659"/>
      <c r="X68" s="659"/>
      <c r="Y68" s="659"/>
      <c r="Z68" s="659"/>
      <c r="AA68" s="659"/>
      <c r="AB68" s="659"/>
      <c r="AC68" s="659"/>
      <c r="AD68" s="659"/>
      <c r="AE68" s="659"/>
      <c r="AF68" s="659"/>
      <c r="AG68" s="659"/>
      <c r="AH68" s="659"/>
      <c r="AI68" s="659"/>
      <c r="AJ68" s="659"/>
      <c r="AK68" s="659"/>
      <c r="AL68" s="659"/>
      <c r="AM68" s="659"/>
      <c r="AN68" s="659"/>
      <c r="AO68" s="659"/>
      <c r="AP68" s="659"/>
      <c r="AQ68" s="659"/>
      <c r="AR68" s="659"/>
      <c r="AS68" s="659"/>
      <c r="AT68" s="659"/>
      <c r="AU68" s="659"/>
      <c r="AV68" s="659"/>
      <c r="AW68" s="659"/>
      <c r="AX68" s="659"/>
      <c r="AY68" s="659"/>
      <c r="AZ68" s="659"/>
      <c r="BA68" s="659"/>
      <c r="BB68" s="659"/>
      <c r="BC68" s="659"/>
      <c r="BD68" s="659"/>
      <c r="BE68" s="659"/>
      <c r="BF68" s="659"/>
      <c r="BG68" s="659"/>
      <c r="BH68" s="659"/>
      <c r="BI68" s="659"/>
      <c r="BJ68" s="659"/>
      <c r="BK68" s="659"/>
      <c r="BL68" s="659"/>
      <c r="BM68" s="659"/>
      <c r="BN68" s="659"/>
      <c r="BO68" s="211"/>
    </row>
    <row r="69" spans="1:67" ht="12.75">
      <c r="A69" s="398"/>
      <c r="B69" s="389" t="s">
        <v>178</v>
      </c>
      <c r="C69" s="18" t="s">
        <v>294</v>
      </c>
      <c r="D69" s="18" t="s">
        <v>204</v>
      </c>
      <c r="E69" s="656"/>
      <c r="F69" s="656"/>
      <c r="G69" s="656"/>
      <c r="H69" s="656"/>
      <c r="I69" s="656"/>
      <c r="J69" s="656"/>
      <c r="K69" s="656"/>
      <c r="L69" s="656"/>
      <c r="M69" s="656"/>
      <c r="N69" s="656"/>
      <c r="O69" s="656"/>
      <c r="P69" s="656"/>
      <c r="Q69" s="656"/>
      <c r="R69" s="656"/>
      <c r="S69" s="656"/>
      <c r="T69" s="656"/>
      <c r="U69" s="656"/>
      <c r="V69" s="656"/>
      <c r="W69" s="656"/>
      <c r="X69" s="656"/>
      <c r="Y69" s="656"/>
      <c r="Z69" s="656"/>
      <c r="AA69" s="656"/>
      <c r="AB69" s="656"/>
      <c r="AC69" s="656"/>
      <c r="AD69" s="656"/>
      <c r="AE69" s="656"/>
      <c r="AF69" s="656"/>
      <c r="AG69" s="656"/>
      <c r="AH69" s="656"/>
      <c r="AI69" s="656"/>
      <c r="AJ69" s="656"/>
      <c r="AK69" s="656"/>
      <c r="AL69" s="656"/>
      <c r="AM69" s="656"/>
      <c r="AN69" s="656"/>
      <c r="AO69" s="656"/>
      <c r="AP69" s="656"/>
      <c r="AQ69" s="656"/>
      <c r="AR69" s="656"/>
      <c r="AS69" s="656"/>
      <c r="AT69" s="656"/>
      <c r="AU69" s="656"/>
      <c r="AV69" s="656"/>
      <c r="AW69" s="656"/>
      <c r="AX69" s="656"/>
      <c r="AY69" s="656"/>
      <c r="AZ69" s="656"/>
      <c r="BA69" s="656"/>
      <c r="BB69" s="656"/>
      <c r="BC69" s="656"/>
      <c r="BD69" s="656"/>
      <c r="BE69" s="656"/>
      <c r="BF69" s="656"/>
      <c r="BG69" s="656"/>
      <c r="BH69" s="656"/>
      <c r="BI69" s="656"/>
      <c r="BJ69" s="656"/>
      <c r="BK69" s="656"/>
      <c r="BL69" s="656"/>
      <c r="BM69" s="656"/>
      <c r="BN69" s="656"/>
      <c r="BO69" s="211"/>
    </row>
    <row r="70" spans="1:67" ht="12.75">
      <c r="A70" s="398"/>
      <c r="B70" s="387" t="s">
        <v>289</v>
      </c>
      <c r="C70" s="18" t="s">
        <v>295</v>
      </c>
      <c r="D70" s="18" t="s">
        <v>142</v>
      </c>
      <c r="E70" s="352">
        <f t="shared" ref="E70:BN70" si="12">E68*E69</f>
        <v>0</v>
      </c>
      <c r="F70" s="352">
        <f t="shared" si="12"/>
        <v>0</v>
      </c>
      <c r="G70" s="352">
        <f t="shared" si="12"/>
        <v>0</v>
      </c>
      <c r="H70" s="352">
        <f t="shared" si="12"/>
        <v>0</v>
      </c>
      <c r="I70" s="352">
        <f t="shared" si="12"/>
        <v>0</v>
      </c>
      <c r="J70" s="352">
        <f t="shared" si="12"/>
        <v>0</v>
      </c>
      <c r="K70" s="352">
        <f t="shared" si="12"/>
        <v>0</v>
      </c>
      <c r="L70" s="352">
        <f t="shared" si="12"/>
        <v>0</v>
      </c>
      <c r="M70" s="352">
        <f t="shared" si="12"/>
        <v>0</v>
      </c>
      <c r="N70" s="352">
        <f t="shared" si="12"/>
        <v>0</v>
      </c>
      <c r="O70" s="352">
        <f t="shared" si="12"/>
        <v>0</v>
      </c>
      <c r="P70" s="352">
        <f t="shared" si="12"/>
        <v>0</v>
      </c>
      <c r="Q70" s="352">
        <f t="shared" si="12"/>
        <v>0</v>
      </c>
      <c r="R70" s="352">
        <f t="shared" si="12"/>
        <v>0</v>
      </c>
      <c r="S70" s="352">
        <f t="shared" si="12"/>
        <v>0</v>
      </c>
      <c r="T70" s="352">
        <f t="shared" si="12"/>
        <v>0</v>
      </c>
      <c r="U70" s="352">
        <f t="shared" si="12"/>
        <v>0</v>
      </c>
      <c r="V70" s="352">
        <f t="shared" si="12"/>
        <v>0</v>
      </c>
      <c r="W70" s="352">
        <f t="shared" si="12"/>
        <v>0</v>
      </c>
      <c r="X70" s="352">
        <f t="shared" si="12"/>
        <v>0</v>
      </c>
      <c r="Y70" s="352">
        <f t="shared" si="12"/>
        <v>0</v>
      </c>
      <c r="Z70" s="352">
        <f t="shared" si="12"/>
        <v>0</v>
      </c>
      <c r="AA70" s="352">
        <f t="shared" si="12"/>
        <v>0</v>
      </c>
      <c r="AB70" s="352">
        <f t="shared" si="12"/>
        <v>0</v>
      </c>
      <c r="AC70" s="352">
        <f t="shared" si="12"/>
        <v>0</v>
      </c>
      <c r="AD70" s="352">
        <f t="shared" si="12"/>
        <v>0</v>
      </c>
      <c r="AE70" s="352">
        <f t="shared" si="12"/>
        <v>0</v>
      </c>
      <c r="AF70" s="352">
        <f t="shared" si="12"/>
        <v>0</v>
      </c>
      <c r="AG70" s="352">
        <f t="shared" si="12"/>
        <v>0</v>
      </c>
      <c r="AH70" s="352">
        <f t="shared" si="12"/>
        <v>0</v>
      </c>
      <c r="AI70" s="352">
        <f t="shared" si="12"/>
        <v>0</v>
      </c>
      <c r="AJ70" s="352">
        <f t="shared" si="12"/>
        <v>0</v>
      </c>
      <c r="AK70" s="352">
        <f t="shared" si="12"/>
        <v>0</v>
      </c>
      <c r="AL70" s="352">
        <f t="shared" si="12"/>
        <v>0</v>
      </c>
      <c r="AM70" s="352">
        <f t="shared" si="12"/>
        <v>0</v>
      </c>
      <c r="AN70" s="352">
        <f t="shared" si="12"/>
        <v>0</v>
      </c>
      <c r="AO70" s="352">
        <f t="shared" si="12"/>
        <v>0</v>
      </c>
      <c r="AP70" s="352">
        <f t="shared" si="12"/>
        <v>0</v>
      </c>
      <c r="AQ70" s="352">
        <f t="shared" si="12"/>
        <v>0</v>
      </c>
      <c r="AR70" s="352">
        <f t="shared" si="12"/>
        <v>0</v>
      </c>
      <c r="AS70" s="352">
        <f t="shared" si="12"/>
        <v>0</v>
      </c>
      <c r="AT70" s="352">
        <f t="shared" si="12"/>
        <v>0</v>
      </c>
      <c r="AU70" s="352">
        <f t="shared" si="12"/>
        <v>0</v>
      </c>
      <c r="AV70" s="352">
        <f t="shared" si="12"/>
        <v>0</v>
      </c>
      <c r="AW70" s="352">
        <f t="shared" si="12"/>
        <v>0</v>
      </c>
      <c r="AX70" s="352">
        <f t="shared" si="12"/>
        <v>0</v>
      </c>
      <c r="AY70" s="352">
        <f t="shared" si="12"/>
        <v>0</v>
      </c>
      <c r="AZ70" s="352">
        <f t="shared" si="12"/>
        <v>0</v>
      </c>
      <c r="BA70" s="352">
        <f t="shared" si="12"/>
        <v>0</v>
      </c>
      <c r="BB70" s="352">
        <f t="shared" si="12"/>
        <v>0</v>
      </c>
      <c r="BC70" s="352">
        <f t="shared" si="12"/>
        <v>0</v>
      </c>
      <c r="BD70" s="352">
        <f t="shared" si="12"/>
        <v>0</v>
      </c>
      <c r="BE70" s="352">
        <f t="shared" si="12"/>
        <v>0</v>
      </c>
      <c r="BF70" s="352">
        <f t="shared" si="12"/>
        <v>0</v>
      </c>
      <c r="BG70" s="352">
        <f t="shared" si="12"/>
        <v>0</v>
      </c>
      <c r="BH70" s="352">
        <f t="shared" si="12"/>
        <v>0</v>
      </c>
      <c r="BI70" s="352">
        <f t="shared" si="12"/>
        <v>0</v>
      </c>
      <c r="BJ70" s="352">
        <f t="shared" si="12"/>
        <v>0</v>
      </c>
      <c r="BK70" s="352">
        <f t="shared" si="12"/>
        <v>0</v>
      </c>
      <c r="BL70" s="352">
        <f t="shared" si="12"/>
        <v>0</v>
      </c>
      <c r="BM70" s="352">
        <f t="shared" si="12"/>
        <v>0</v>
      </c>
      <c r="BN70" s="352">
        <f t="shared" si="12"/>
        <v>0</v>
      </c>
      <c r="BO70" s="347">
        <f>NPV(Home!$D$24,F70:BN70)+E70</f>
        <v>0</v>
      </c>
    </row>
    <row r="71" spans="1:67" s="3" customFormat="1" ht="12.75">
      <c r="A71" s="397"/>
      <c r="B71" s="424"/>
      <c r="C71" s="3" t="s">
        <v>296</v>
      </c>
      <c r="D71" s="3" t="s">
        <v>142</v>
      </c>
      <c r="E71" s="351">
        <f>E65+E66+E70+E67</f>
        <v>0</v>
      </c>
      <c r="F71" s="351">
        <f t="shared" ref="F71:BN71" si="13">F65+F66+F70+F67</f>
        <v>0</v>
      </c>
      <c r="G71" s="351">
        <f t="shared" si="13"/>
        <v>0</v>
      </c>
      <c r="H71" s="351">
        <f t="shared" si="13"/>
        <v>0</v>
      </c>
      <c r="I71" s="351">
        <f t="shared" si="13"/>
        <v>0</v>
      </c>
      <c r="J71" s="351">
        <f t="shared" si="13"/>
        <v>0</v>
      </c>
      <c r="K71" s="351">
        <f t="shared" si="13"/>
        <v>0</v>
      </c>
      <c r="L71" s="351">
        <f t="shared" si="13"/>
        <v>0</v>
      </c>
      <c r="M71" s="351">
        <f>M65+M66+M70+M67</f>
        <v>0</v>
      </c>
      <c r="N71" s="351">
        <f t="shared" si="13"/>
        <v>0</v>
      </c>
      <c r="O71" s="351">
        <f t="shared" si="13"/>
        <v>0</v>
      </c>
      <c r="P71" s="351">
        <f t="shared" si="13"/>
        <v>0</v>
      </c>
      <c r="Q71" s="351">
        <f t="shared" si="13"/>
        <v>0</v>
      </c>
      <c r="R71" s="351">
        <f t="shared" si="13"/>
        <v>0</v>
      </c>
      <c r="S71" s="351">
        <f t="shared" si="13"/>
        <v>0</v>
      </c>
      <c r="T71" s="351">
        <f t="shared" si="13"/>
        <v>0</v>
      </c>
      <c r="U71" s="351">
        <f t="shared" si="13"/>
        <v>0</v>
      </c>
      <c r="V71" s="351">
        <f t="shared" si="13"/>
        <v>0</v>
      </c>
      <c r="W71" s="351">
        <f t="shared" si="13"/>
        <v>0</v>
      </c>
      <c r="X71" s="351">
        <f t="shared" si="13"/>
        <v>0</v>
      </c>
      <c r="Y71" s="351">
        <f t="shared" si="13"/>
        <v>0</v>
      </c>
      <c r="Z71" s="351">
        <f t="shared" si="13"/>
        <v>0</v>
      </c>
      <c r="AA71" s="351">
        <f t="shared" si="13"/>
        <v>0</v>
      </c>
      <c r="AB71" s="351">
        <f t="shared" si="13"/>
        <v>0</v>
      </c>
      <c r="AC71" s="351">
        <f t="shared" si="13"/>
        <v>0</v>
      </c>
      <c r="AD71" s="351">
        <f t="shared" si="13"/>
        <v>0</v>
      </c>
      <c r="AE71" s="351">
        <f t="shared" si="13"/>
        <v>0</v>
      </c>
      <c r="AF71" s="351">
        <f t="shared" si="13"/>
        <v>0</v>
      </c>
      <c r="AG71" s="351">
        <f t="shared" si="13"/>
        <v>0</v>
      </c>
      <c r="AH71" s="351">
        <f t="shared" si="13"/>
        <v>0</v>
      </c>
      <c r="AI71" s="351">
        <f t="shared" si="13"/>
        <v>0</v>
      </c>
      <c r="AJ71" s="351">
        <f t="shared" si="13"/>
        <v>0</v>
      </c>
      <c r="AK71" s="351">
        <f t="shared" si="13"/>
        <v>0</v>
      </c>
      <c r="AL71" s="351">
        <f t="shared" si="13"/>
        <v>0</v>
      </c>
      <c r="AM71" s="351">
        <f t="shared" si="13"/>
        <v>0</v>
      </c>
      <c r="AN71" s="351">
        <f t="shared" si="13"/>
        <v>0</v>
      </c>
      <c r="AO71" s="351">
        <f t="shared" si="13"/>
        <v>0</v>
      </c>
      <c r="AP71" s="351">
        <f t="shared" si="13"/>
        <v>0</v>
      </c>
      <c r="AQ71" s="351">
        <f t="shared" si="13"/>
        <v>0</v>
      </c>
      <c r="AR71" s="351">
        <f t="shared" si="13"/>
        <v>0</v>
      </c>
      <c r="AS71" s="351">
        <f t="shared" si="13"/>
        <v>0</v>
      </c>
      <c r="AT71" s="351">
        <f t="shared" si="13"/>
        <v>0</v>
      </c>
      <c r="AU71" s="351">
        <f t="shared" si="13"/>
        <v>0</v>
      </c>
      <c r="AV71" s="351">
        <f t="shared" si="13"/>
        <v>0</v>
      </c>
      <c r="AW71" s="351">
        <f t="shared" si="13"/>
        <v>0</v>
      </c>
      <c r="AX71" s="351">
        <f t="shared" si="13"/>
        <v>0</v>
      </c>
      <c r="AY71" s="351">
        <f t="shared" si="13"/>
        <v>0</v>
      </c>
      <c r="AZ71" s="351">
        <f t="shared" si="13"/>
        <v>0</v>
      </c>
      <c r="BA71" s="351">
        <f t="shared" si="13"/>
        <v>0</v>
      </c>
      <c r="BB71" s="351">
        <f t="shared" si="13"/>
        <v>0</v>
      </c>
      <c r="BC71" s="351">
        <f t="shared" si="13"/>
        <v>0</v>
      </c>
      <c r="BD71" s="351">
        <f t="shared" si="13"/>
        <v>0</v>
      </c>
      <c r="BE71" s="351">
        <f t="shared" si="13"/>
        <v>0</v>
      </c>
      <c r="BF71" s="351">
        <f t="shared" si="13"/>
        <v>0</v>
      </c>
      <c r="BG71" s="351">
        <f t="shared" si="13"/>
        <v>0</v>
      </c>
      <c r="BH71" s="351">
        <f t="shared" si="13"/>
        <v>0</v>
      </c>
      <c r="BI71" s="351">
        <f t="shared" si="13"/>
        <v>0</v>
      </c>
      <c r="BJ71" s="351">
        <f t="shared" si="13"/>
        <v>0</v>
      </c>
      <c r="BK71" s="351">
        <f t="shared" si="13"/>
        <v>0</v>
      </c>
      <c r="BL71" s="351">
        <f t="shared" si="13"/>
        <v>0</v>
      </c>
      <c r="BM71" s="351">
        <f t="shared" si="13"/>
        <v>0</v>
      </c>
      <c r="BN71" s="351">
        <f t="shared" si="13"/>
        <v>0</v>
      </c>
      <c r="BO71" s="347">
        <f>NPV(Home!$D$24,F71:BN71)+E71</f>
        <v>0</v>
      </c>
    </row>
    <row r="72" spans="1:67" ht="12.75">
      <c r="A72" s="398"/>
      <c r="B72" s="145"/>
      <c r="C72" s="18"/>
      <c r="D72" s="18"/>
      <c r="E72" s="629"/>
      <c r="F72" s="629"/>
      <c r="G72" s="629"/>
      <c r="H72" s="629"/>
      <c r="I72" s="629"/>
      <c r="J72" s="629"/>
      <c r="K72" s="629"/>
      <c r="L72" s="629"/>
      <c r="M72" s="629"/>
      <c r="N72" s="629"/>
      <c r="O72" s="629"/>
      <c r="P72" s="629"/>
      <c r="Q72" s="629"/>
      <c r="R72" s="629"/>
      <c r="S72" s="629"/>
      <c r="T72" s="629"/>
      <c r="U72" s="629"/>
      <c r="V72" s="629"/>
      <c r="W72" s="629"/>
      <c r="X72" s="629"/>
      <c r="Y72" s="629"/>
      <c r="Z72" s="629"/>
      <c r="AA72" s="629"/>
      <c r="AB72" s="629"/>
      <c r="AC72" s="629"/>
      <c r="AD72" s="629"/>
      <c r="AE72" s="629"/>
      <c r="AF72" s="629"/>
      <c r="AG72" s="629"/>
      <c r="AH72" s="629"/>
      <c r="AI72" s="629"/>
      <c r="AJ72" s="629"/>
      <c r="AK72" s="629"/>
      <c r="AL72" s="629"/>
      <c r="AM72" s="629"/>
      <c r="AN72" s="629"/>
      <c r="AO72" s="629"/>
      <c r="AP72" s="629"/>
      <c r="AQ72" s="629"/>
      <c r="AR72" s="629"/>
      <c r="AS72" s="629"/>
      <c r="AT72" s="629"/>
      <c r="AU72" s="629"/>
      <c r="AV72" s="629"/>
      <c r="AW72" s="629"/>
      <c r="AX72" s="629"/>
      <c r="AY72" s="629"/>
      <c r="AZ72" s="629"/>
      <c r="BA72" s="629"/>
      <c r="BB72" s="629"/>
      <c r="BC72" s="629"/>
      <c r="BD72" s="629"/>
      <c r="BE72" s="629"/>
      <c r="BF72" s="629"/>
      <c r="BG72" s="629"/>
      <c r="BH72" s="629"/>
      <c r="BI72" s="629"/>
      <c r="BJ72" s="629"/>
      <c r="BK72" s="629"/>
      <c r="BL72" s="629"/>
      <c r="BM72" s="629"/>
      <c r="BN72" s="629"/>
      <c r="BO72" s="144"/>
    </row>
    <row r="73" spans="1:67" ht="12.75">
      <c r="A73" s="398"/>
      <c r="B73" s="706" t="s">
        <v>209</v>
      </c>
      <c r="C73" s="707"/>
      <c r="D73" s="707"/>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49"/>
    </row>
    <row r="74" spans="1:67" ht="12.75">
      <c r="A74" s="398"/>
      <c r="B74" s="384" t="s">
        <v>297</v>
      </c>
      <c r="C74" s="344" t="s">
        <v>210</v>
      </c>
      <c r="D74" s="18" t="s">
        <v>115</v>
      </c>
      <c r="E74" s="379">
        <f>IF(AND(E62+1&gt;$D$30,E62&lt;$D$31+$D$30),$D$32,0)</f>
        <v>0</v>
      </c>
      <c r="F74" s="379">
        <f t="shared" ref="F74:AJ74" si="14">IF(AND(F62+1&gt;$D$30,F62&lt;$D$31+$D$30),$D$32,0)</f>
        <v>0</v>
      </c>
      <c r="G74" s="379">
        <f t="shared" si="14"/>
        <v>0</v>
      </c>
      <c r="H74" s="379">
        <f t="shared" si="14"/>
        <v>0</v>
      </c>
      <c r="I74" s="379">
        <f t="shared" si="14"/>
        <v>0</v>
      </c>
      <c r="J74" s="379">
        <f t="shared" si="14"/>
        <v>0</v>
      </c>
      <c r="K74" s="379">
        <f t="shared" si="14"/>
        <v>0</v>
      </c>
      <c r="L74" s="379">
        <f t="shared" si="14"/>
        <v>0</v>
      </c>
      <c r="M74" s="379">
        <f t="shared" si="14"/>
        <v>0</v>
      </c>
      <c r="N74" s="379">
        <f t="shared" si="14"/>
        <v>0</v>
      </c>
      <c r="O74" s="379">
        <f t="shared" si="14"/>
        <v>0</v>
      </c>
      <c r="P74" s="379">
        <f t="shared" si="14"/>
        <v>0</v>
      </c>
      <c r="Q74" s="379">
        <f t="shared" si="14"/>
        <v>0</v>
      </c>
      <c r="R74" s="379">
        <f t="shared" si="14"/>
        <v>0</v>
      </c>
      <c r="S74" s="379">
        <f t="shared" si="14"/>
        <v>0</v>
      </c>
      <c r="T74" s="379">
        <f t="shared" si="14"/>
        <v>0</v>
      </c>
      <c r="U74" s="379">
        <f t="shared" si="14"/>
        <v>0</v>
      </c>
      <c r="V74" s="379">
        <f t="shared" si="14"/>
        <v>0</v>
      </c>
      <c r="W74" s="379">
        <f t="shared" si="14"/>
        <v>0</v>
      </c>
      <c r="X74" s="379">
        <f t="shared" si="14"/>
        <v>0</v>
      </c>
      <c r="Y74" s="379">
        <f t="shared" si="14"/>
        <v>0</v>
      </c>
      <c r="Z74" s="379">
        <f t="shared" si="14"/>
        <v>0</v>
      </c>
      <c r="AA74" s="379">
        <f t="shared" si="14"/>
        <v>0</v>
      </c>
      <c r="AB74" s="379">
        <f t="shared" si="14"/>
        <v>0</v>
      </c>
      <c r="AC74" s="379">
        <f t="shared" si="14"/>
        <v>0</v>
      </c>
      <c r="AD74" s="379">
        <f t="shared" si="14"/>
        <v>0</v>
      </c>
      <c r="AE74" s="379">
        <f t="shared" si="14"/>
        <v>0</v>
      </c>
      <c r="AF74" s="379">
        <f t="shared" si="14"/>
        <v>0</v>
      </c>
      <c r="AG74" s="379">
        <f t="shared" si="14"/>
        <v>0</v>
      </c>
      <c r="AH74" s="379">
        <f t="shared" si="14"/>
        <v>0</v>
      </c>
      <c r="AI74" s="379">
        <f t="shared" si="14"/>
        <v>0</v>
      </c>
      <c r="AJ74" s="379">
        <f t="shared" si="14"/>
        <v>0</v>
      </c>
      <c r="AK74" s="379">
        <f t="shared" ref="AK74:BN74" si="15">IF(AND(AK62+1&gt;$D$30,AK62&lt;$D$31+$D$30),$D$32,0)</f>
        <v>0</v>
      </c>
      <c r="AL74" s="379">
        <f t="shared" si="15"/>
        <v>0</v>
      </c>
      <c r="AM74" s="379">
        <f t="shared" si="15"/>
        <v>0</v>
      </c>
      <c r="AN74" s="379">
        <f t="shared" si="15"/>
        <v>0</v>
      </c>
      <c r="AO74" s="379">
        <f t="shared" si="15"/>
        <v>0</v>
      </c>
      <c r="AP74" s="379">
        <f t="shared" si="15"/>
        <v>0</v>
      </c>
      <c r="AQ74" s="379">
        <f t="shared" si="15"/>
        <v>0</v>
      </c>
      <c r="AR74" s="379">
        <f t="shared" si="15"/>
        <v>0</v>
      </c>
      <c r="AS74" s="379">
        <f t="shared" si="15"/>
        <v>0</v>
      </c>
      <c r="AT74" s="379">
        <f t="shared" si="15"/>
        <v>0</v>
      </c>
      <c r="AU74" s="379">
        <f t="shared" si="15"/>
        <v>0</v>
      </c>
      <c r="AV74" s="379">
        <f t="shared" si="15"/>
        <v>0</v>
      </c>
      <c r="AW74" s="379">
        <f t="shared" si="15"/>
        <v>0</v>
      </c>
      <c r="AX74" s="379">
        <f t="shared" si="15"/>
        <v>0</v>
      </c>
      <c r="AY74" s="379">
        <f t="shared" si="15"/>
        <v>0</v>
      </c>
      <c r="AZ74" s="379">
        <f t="shared" si="15"/>
        <v>0</v>
      </c>
      <c r="BA74" s="379">
        <f t="shared" si="15"/>
        <v>0</v>
      </c>
      <c r="BB74" s="379">
        <f t="shared" si="15"/>
        <v>0</v>
      </c>
      <c r="BC74" s="379">
        <f t="shared" si="15"/>
        <v>0</v>
      </c>
      <c r="BD74" s="379">
        <f t="shared" si="15"/>
        <v>0</v>
      </c>
      <c r="BE74" s="379">
        <f t="shared" si="15"/>
        <v>0</v>
      </c>
      <c r="BF74" s="379">
        <f t="shared" si="15"/>
        <v>0</v>
      </c>
      <c r="BG74" s="379">
        <f t="shared" si="15"/>
        <v>0</v>
      </c>
      <c r="BH74" s="379">
        <f t="shared" si="15"/>
        <v>0</v>
      </c>
      <c r="BI74" s="379">
        <f t="shared" si="15"/>
        <v>0</v>
      </c>
      <c r="BJ74" s="379">
        <f t="shared" si="15"/>
        <v>0</v>
      </c>
      <c r="BK74" s="379">
        <f t="shared" si="15"/>
        <v>0</v>
      </c>
      <c r="BL74" s="379">
        <f t="shared" si="15"/>
        <v>0</v>
      </c>
      <c r="BM74" s="379">
        <f t="shared" si="15"/>
        <v>0</v>
      </c>
      <c r="BN74" s="379">
        <f t="shared" si="15"/>
        <v>0</v>
      </c>
      <c r="BO74" s="149"/>
    </row>
    <row r="75" spans="1:67" ht="25.5">
      <c r="A75" s="398"/>
      <c r="B75" s="390" t="s">
        <v>298</v>
      </c>
      <c r="C75" s="18" t="str">
        <f>IF(C6="rural","Displaced Fuel Price","Avoided Generation Cost")</f>
        <v>Displaced Fuel Price</v>
      </c>
      <c r="D75" s="18" t="str">
        <f>IF(C6="Rural","$ per gallon","$ per kWh")</f>
        <v>$ per gallon</v>
      </c>
      <c r="E75" s="660" cm="1">
        <f t="array" ref="E75">IF('Economic Model'!$C$6="Rural",_xlfn.XLOOKUP('Economic Model'!$C$5,'Diesel Fuel Prices'!$C$6:$C$199,_xlfn.XLOOKUP('Economic Model'!E$51,'Diesel Fuel Prices'!$F$5:$BS$5,'Diesel Fuel Prices'!$F$6:$BS$199,,0,)),_xlfn.XLOOKUP('Economic Model'!$C$6,'Railbelt Price Worksheet'!$A$3:$A$4,_xlfn.XLOOKUP('Economic Model'!E$51,'Railbelt Price Worksheet'!$D$2:$BQ$2,'Railbelt Price Worksheet'!$D$3:$BQ$4,,0)))</f>
        <v>5.5703560000000003</v>
      </c>
      <c r="F75" s="660" cm="1">
        <f t="array" ref="F75">IF('Economic Model'!$C$6="Rural",_xlfn.XLOOKUP('Economic Model'!$C$5,'Diesel Fuel Prices'!$C$6:$C$199,_xlfn.XLOOKUP('Economic Model'!F$51,'Diesel Fuel Prices'!$F$5:$BS$5,'Diesel Fuel Prices'!$F$6:$BS$199,,0,)),_xlfn.XLOOKUP('Economic Model'!$C$6,'Railbelt Price Worksheet'!$A$3:$A$4,_xlfn.XLOOKUP('Economic Model'!F$51,'Railbelt Price Worksheet'!$D$2:$BQ$2,'Railbelt Price Worksheet'!$D$3:$BQ$4,,0)))</f>
        <v>4.265504185732846</v>
      </c>
      <c r="G75" s="660" cm="1">
        <f t="array" ref="G75">IF('Economic Model'!$C$6="Rural",_xlfn.XLOOKUP('Economic Model'!$C$5,'Diesel Fuel Prices'!$C$6:$C$199,_xlfn.XLOOKUP('Economic Model'!G$51,'Diesel Fuel Prices'!$F$5:$BS$5,'Diesel Fuel Prices'!$F$6:$BS$199,,0,)),_xlfn.XLOOKUP('Economic Model'!$C$6,'Railbelt Price Worksheet'!$A$3:$A$4,_xlfn.XLOOKUP('Economic Model'!G$51,'Railbelt Price Worksheet'!$D$2:$BQ$2,'Railbelt Price Worksheet'!$D$3:$BQ$4,,0)))</f>
        <v>4.853819357945877</v>
      </c>
      <c r="H75" s="660" cm="1">
        <f t="array" ref="H75">IF('Economic Model'!$C$6="Rural",_xlfn.XLOOKUP('Economic Model'!$C$5,'Diesel Fuel Prices'!$C$6:$C$199,_xlfn.XLOOKUP('Economic Model'!H$51,'Diesel Fuel Prices'!$F$5:$BS$5,'Diesel Fuel Prices'!$F$6:$BS$199,,0,)),_xlfn.XLOOKUP('Economic Model'!$C$6,'Railbelt Price Worksheet'!$A$3:$A$4,_xlfn.XLOOKUP('Economic Model'!H$51,'Railbelt Price Worksheet'!$D$2:$BQ$2,'Railbelt Price Worksheet'!$D$3:$BQ$4,,0)))</f>
        <v>5.2013929516383195</v>
      </c>
      <c r="I75" s="660" cm="1">
        <f t="array" ref="I75">IF('Economic Model'!$C$6="Rural",_xlfn.XLOOKUP('Economic Model'!$C$5,'Diesel Fuel Prices'!$C$6:$C$199,_xlfn.XLOOKUP('Economic Model'!I$51,'Diesel Fuel Prices'!$F$5:$BS$5,'Diesel Fuel Prices'!$F$6:$BS$199,,0,)),_xlfn.XLOOKUP('Economic Model'!$C$6,'Railbelt Price Worksheet'!$A$3:$A$4,_xlfn.XLOOKUP('Economic Model'!I$51,'Railbelt Price Worksheet'!$D$2:$BQ$2,'Railbelt Price Worksheet'!$D$3:$BQ$4,,0)))</f>
        <v>5.423330689133727</v>
      </c>
      <c r="J75" s="660" cm="1">
        <f t="array" ref="J75">IF('Economic Model'!$C$6="Rural",_xlfn.XLOOKUP('Economic Model'!$C$5,'Diesel Fuel Prices'!$C$6:$C$199,_xlfn.XLOOKUP('Economic Model'!J$51,'Diesel Fuel Prices'!$F$5:$BS$5,'Diesel Fuel Prices'!$F$6:$BS$199,,0,)),_xlfn.XLOOKUP('Economic Model'!$C$6,'Railbelt Price Worksheet'!$A$3:$A$4,_xlfn.XLOOKUP('Economic Model'!J$51,'Railbelt Price Worksheet'!$D$2:$BQ$2,'Railbelt Price Worksheet'!$D$3:$BQ$4,,0)))</f>
        <v>5.5677890260310221</v>
      </c>
      <c r="K75" s="660" cm="1">
        <f t="array" ref="K75">IF('Economic Model'!$C$6="Rural",_xlfn.XLOOKUP('Economic Model'!$C$5,'Diesel Fuel Prices'!$C$6:$C$199,_xlfn.XLOOKUP('Economic Model'!K$51,'Diesel Fuel Prices'!$F$5:$BS$5,'Diesel Fuel Prices'!$F$6:$BS$199,,0,)),_xlfn.XLOOKUP('Economic Model'!$C$6,'Railbelt Price Worksheet'!$A$3:$A$4,_xlfn.XLOOKUP('Economic Model'!K$51,'Railbelt Price Worksheet'!$D$2:$BQ$2,'Railbelt Price Worksheet'!$D$3:$BQ$4,,0)))</f>
        <v>5.4977325767724929</v>
      </c>
      <c r="L75" s="660" cm="1">
        <f t="array" ref="L75">IF('Economic Model'!$C$6="Rural",_xlfn.XLOOKUP('Economic Model'!$C$5,'Diesel Fuel Prices'!$C$6:$C$199,_xlfn.XLOOKUP('Economic Model'!L$51,'Diesel Fuel Prices'!$F$5:$BS$5,'Diesel Fuel Prices'!$F$6:$BS$199,,0,)),_xlfn.XLOOKUP('Economic Model'!$C$6,'Railbelt Price Worksheet'!$A$3:$A$4,_xlfn.XLOOKUP('Economic Model'!L$51,'Railbelt Price Worksheet'!$D$2:$BQ$2,'Railbelt Price Worksheet'!$D$3:$BQ$4,,0)))</f>
        <v>5.5554930822045936</v>
      </c>
      <c r="M75" s="660" cm="1">
        <f t="array" ref="M75">IF('Economic Model'!$C$6="Rural",_xlfn.XLOOKUP('Economic Model'!$C$5,'Diesel Fuel Prices'!$C$6:$C$199,_xlfn.XLOOKUP('Economic Model'!M$51,'Diesel Fuel Prices'!$F$5:$BS$5,'Diesel Fuel Prices'!$F$6:$BS$199,,0,)),_xlfn.XLOOKUP('Economic Model'!$C$6,'Railbelt Price Worksheet'!$A$3:$A$4,_xlfn.XLOOKUP('Economic Model'!M$51,'Railbelt Price Worksheet'!$D$2:$BQ$2,'Railbelt Price Worksheet'!$D$3:$BQ$4,,0)))</f>
        <v>5.674003195826157</v>
      </c>
      <c r="N75" s="660" cm="1">
        <f t="array" ref="N75">IF('Economic Model'!$C$6="Rural",_xlfn.XLOOKUP('Economic Model'!$C$5,'Diesel Fuel Prices'!$C$6:$C$199,_xlfn.XLOOKUP('Economic Model'!N$51,'Diesel Fuel Prices'!$F$5:$BS$5,'Diesel Fuel Prices'!$F$6:$BS$199,,0,)),_xlfn.XLOOKUP('Economic Model'!$C$6,'Railbelt Price Worksheet'!$A$3:$A$4,_xlfn.XLOOKUP('Economic Model'!N$51,'Railbelt Price Worksheet'!$D$2:$BQ$2,'Railbelt Price Worksheet'!$D$3:$BQ$4,,0)))</f>
        <v>5.7837666846682021</v>
      </c>
      <c r="O75" s="660" cm="1">
        <f t="array" ref="O75">IF('Economic Model'!$C$6="Rural",_xlfn.XLOOKUP('Economic Model'!$C$5,'Diesel Fuel Prices'!$C$6:$C$199,_xlfn.XLOOKUP('Economic Model'!O$51,'Diesel Fuel Prices'!$F$5:$BS$5,'Diesel Fuel Prices'!$F$6:$BS$199,,0,)),_xlfn.XLOOKUP('Economic Model'!$C$6,'Railbelt Price Worksheet'!$A$3:$A$4,_xlfn.XLOOKUP('Economic Model'!O$51,'Railbelt Price Worksheet'!$D$2:$BQ$2,'Railbelt Price Worksheet'!$D$3:$BQ$4,,0)))</f>
        <v>5.8329143776671106</v>
      </c>
      <c r="P75" s="660" cm="1">
        <f t="array" ref="P75">IF('Economic Model'!$C$6="Rural",_xlfn.XLOOKUP('Economic Model'!$C$5,'Diesel Fuel Prices'!$C$6:$C$199,_xlfn.XLOOKUP('Economic Model'!P$51,'Diesel Fuel Prices'!$F$5:$BS$5,'Diesel Fuel Prices'!$F$6:$BS$199,,0,)),_xlfn.XLOOKUP('Economic Model'!$C$6,'Railbelt Price Worksheet'!$A$3:$A$4,_xlfn.XLOOKUP('Economic Model'!P$51,'Railbelt Price Worksheet'!$D$2:$BQ$2,'Railbelt Price Worksheet'!$D$3:$BQ$4,,0)))</f>
        <v>5.9126220744681932</v>
      </c>
      <c r="Q75" s="660" cm="1">
        <f t="array" ref="Q75">IF('Economic Model'!$C$6="Rural",_xlfn.XLOOKUP('Economic Model'!$C$5,'Diesel Fuel Prices'!$C$6:$C$199,_xlfn.XLOOKUP('Economic Model'!Q$51,'Diesel Fuel Prices'!$F$5:$BS$5,'Diesel Fuel Prices'!$F$6:$BS$199,,0,)),_xlfn.XLOOKUP('Economic Model'!$C$6,'Railbelt Price Worksheet'!$A$3:$A$4,_xlfn.XLOOKUP('Economic Model'!Q$51,'Railbelt Price Worksheet'!$D$2:$BQ$2,'Railbelt Price Worksheet'!$D$3:$BQ$4,,0)))</f>
        <v>5.9972132806370144</v>
      </c>
      <c r="R75" s="660" cm="1">
        <f t="array" ref="R75">IF('Economic Model'!$C$6="Rural",_xlfn.XLOOKUP('Economic Model'!$C$5,'Diesel Fuel Prices'!$C$6:$C$199,_xlfn.XLOOKUP('Economic Model'!R$51,'Diesel Fuel Prices'!$F$5:$BS$5,'Diesel Fuel Prices'!$F$6:$BS$199,,0,)),_xlfn.XLOOKUP('Economic Model'!$C$6,'Railbelt Price Worksheet'!$A$3:$A$4,_xlfn.XLOOKUP('Economic Model'!R$51,'Railbelt Price Worksheet'!$D$2:$BQ$2,'Railbelt Price Worksheet'!$D$3:$BQ$4,,0)))</f>
        <v>6.0696180724462749</v>
      </c>
      <c r="S75" s="660" cm="1">
        <f t="array" ref="S75">IF('Economic Model'!$C$6="Rural",_xlfn.XLOOKUP('Economic Model'!$C$5,'Diesel Fuel Prices'!$C$6:$C$199,_xlfn.XLOOKUP('Economic Model'!S$51,'Diesel Fuel Prices'!$F$5:$BS$5,'Diesel Fuel Prices'!$F$6:$BS$199,,0,)),_xlfn.XLOOKUP('Economic Model'!$C$6,'Railbelt Price Worksheet'!$A$3:$A$4,_xlfn.XLOOKUP('Economic Model'!S$51,'Railbelt Price Worksheet'!$D$2:$BQ$2,'Railbelt Price Worksheet'!$D$3:$BQ$4,,0)))</f>
        <v>6.1087804573038431</v>
      </c>
      <c r="T75" s="660" cm="1">
        <f t="array" ref="T75">IF('Economic Model'!$C$6="Rural",_xlfn.XLOOKUP('Economic Model'!$C$5,'Diesel Fuel Prices'!$C$6:$C$199,_xlfn.XLOOKUP('Economic Model'!T$51,'Diesel Fuel Prices'!$F$5:$BS$5,'Diesel Fuel Prices'!$F$6:$BS$199,,0,)),_xlfn.XLOOKUP('Economic Model'!$C$6,'Railbelt Price Worksheet'!$A$3:$A$4,_xlfn.XLOOKUP('Economic Model'!T$51,'Railbelt Price Worksheet'!$D$2:$BQ$2,'Railbelt Price Worksheet'!$D$3:$BQ$4,,0)))</f>
        <v>6.1669382101231882</v>
      </c>
      <c r="U75" s="660" cm="1">
        <f t="array" ref="U75">IF('Economic Model'!$C$6="Rural",_xlfn.XLOOKUP('Economic Model'!$C$5,'Diesel Fuel Prices'!$C$6:$C$199,_xlfn.XLOOKUP('Economic Model'!U$51,'Diesel Fuel Prices'!$F$5:$BS$5,'Diesel Fuel Prices'!$F$6:$BS$199,,0,)),_xlfn.XLOOKUP('Economic Model'!$C$6,'Railbelt Price Worksheet'!$A$3:$A$4,_xlfn.XLOOKUP('Economic Model'!U$51,'Railbelt Price Worksheet'!$D$2:$BQ$2,'Railbelt Price Worksheet'!$D$3:$BQ$4,,0)))</f>
        <v>6.2455898581769898</v>
      </c>
      <c r="V75" s="660" cm="1">
        <f t="array" ref="V75">IF('Economic Model'!$C$6="Rural",_xlfn.XLOOKUP('Economic Model'!$C$5,'Diesel Fuel Prices'!$C$6:$C$199,_xlfn.XLOOKUP('Economic Model'!V$51,'Diesel Fuel Prices'!$F$5:$BS$5,'Diesel Fuel Prices'!$F$6:$BS$199,,0,)),_xlfn.XLOOKUP('Economic Model'!$C$6,'Railbelt Price Worksheet'!$A$3:$A$4,_xlfn.XLOOKUP('Economic Model'!V$51,'Railbelt Price Worksheet'!$D$2:$BQ$2,'Railbelt Price Worksheet'!$D$3:$BQ$4,,0)))</f>
        <v>6.2775361236858815</v>
      </c>
      <c r="W75" s="660" cm="1">
        <f t="array" ref="W75">IF('Economic Model'!$C$6="Rural",_xlfn.XLOOKUP('Economic Model'!$C$5,'Diesel Fuel Prices'!$C$6:$C$199,_xlfn.XLOOKUP('Economic Model'!W$51,'Diesel Fuel Prices'!$F$5:$BS$5,'Diesel Fuel Prices'!$F$6:$BS$199,,0,)),_xlfn.XLOOKUP('Economic Model'!$C$6,'Railbelt Price Worksheet'!$A$3:$A$4,_xlfn.XLOOKUP('Economic Model'!W$51,'Railbelt Price Worksheet'!$D$2:$BQ$2,'Railbelt Price Worksheet'!$D$3:$BQ$4,,0)))</f>
        <v>6.3518196750388212</v>
      </c>
      <c r="X75" s="660" cm="1">
        <f t="array" ref="X75">IF('Economic Model'!$C$6="Rural",_xlfn.XLOOKUP('Economic Model'!$C$5,'Diesel Fuel Prices'!$C$6:$C$199,_xlfn.XLOOKUP('Economic Model'!X$51,'Diesel Fuel Prices'!$F$5:$BS$5,'Diesel Fuel Prices'!$F$6:$BS$199,,0,)),_xlfn.XLOOKUP('Economic Model'!$C$6,'Railbelt Price Worksheet'!$A$3:$A$4,_xlfn.XLOOKUP('Economic Model'!X$51,'Railbelt Price Worksheet'!$D$2:$BQ$2,'Railbelt Price Worksheet'!$D$3:$BQ$4,,0)))</f>
        <v>6.4333349928071346</v>
      </c>
      <c r="Y75" s="660" cm="1">
        <f t="array" ref="Y75">IF('Economic Model'!$C$6="Rural",_xlfn.XLOOKUP('Economic Model'!$C$5,'Diesel Fuel Prices'!$C$6:$C$199,_xlfn.XLOOKUP('Economic Model'!Y$51,'Diesel Fuel Prices'!$F$5:$BS$5,'Diesel Fuel Prices'!$F$6:$BS$199,,0,)),_xlfn.XLOOKUP('Economic Model'!$C$6,'Railbelt Price Worksheet'!$A$3:$A$4,_xlfn.XLOOKUP('Economic Model'!Y$51,'Railbelt Price Worksheet'!$D$2:$BQ$2,'Railbelt Price Worksheet'!$D$3:$BQ$4,,0)))</f>
        <v>6.6124216563504516</v>
      </c>
      <c r="Z75" s="660" cm="1">
        <f t="array" ref="Z75">IF('Economic Model'!$C$6="Rural",_xlfn.XLOOKUP('Economic Model'!$C$5,'Diesel Fuel Prices'!$C$6:$C$199,_xlfn.XLOOKUP('Economic Model'!Z$51,'Diesel Fuel Prices'!$F$5:$BS$5,'Diesel Fuel Prices'!$F$6:$BS$199,,0,)),_xlfn.XLOOKUP('Economic Model'!$C$6,'Railbelt Price Worksheet'!$A$3:$A$4,_xlfn.XLOOKUP('Economic Model'!Z$51,'Railbelt Price Worksheet'!$D$2:$BQ$2,'Railbelt Price Worksheet'!$D$3:$BQ$4,,0)))</f>
        <v>6.7158666373529243</v>
      </c>
      <c r="AA75" s="660" cm="1">
        <f t="array" ref="AA75">IF('Economic Model'!$C$6="Rural",_xlfn.XLOOKUP('Economic Model'!$C$5,'Diesel Fuel Prices'!$C$6:$C$199,_xlfn.XLOOKUP('Economic Model'!AA$51,'Diesel Fuel Prices'!$F$5:$BS$5,'Diesel Fuel Prices'!$F$6:$BS$199,,0,)),_xlfn.XLOOKUP('Economic Model'!$C$6,'Railbelt Price Worksheet'!$A$3:$A$4,_xlfn.XLOOKUP('Economic Model'!AA$51,'Railbelt Price Worksheet'!$D$2:$BQ$2,'Railbelt Price Worksheet'!$D$3:$BQ$4,,0)))</f>
        <v>6.817680817792132</v>
      </c>
      <c r="AB75" s="660" cm="1">
        <f t="array" ref="AB75">IF('Economic Model'!$C$6="Rural",_xlfn.XLOOKUP('Economic Model'!$C$5,'Diesel Fuel Prices'!$C$6:$C$199,_xlfn.XLOOKUP('Economic Model'!AB$51,'Diesel Fuel Prices'!$F$5:$BS$5,'Diesel Fuel Prices'!$F$6:$BS$199,,0,)),_xlfn.XLOOKUP('Economic Model'!$C$6,'Railbelt Price Worksheet'!$A$3:$A$4,_xlfn.XLOOKUP('Economic Model'!AB$51,'Railbelt Price Worksheet'!$D$2:$BQ$2,'Railbelt Price Worksheet'!$D$3:$BQ$4,,0)))</f>
        <v>6.9273294759753155</v>
      </c>
      <c r="AC75" s="660" cm="1">
        <f t="array" ref="AC75">IF('Economic Model'!$C$6="Rural",_xlfn.XLOOKUP('Economic Model'!$C$5,'Diesel Fuel Prices'!$C$6:$C$199,_xlfn.XLOOKUP('Economic Model'!AC$51,'Diesel Fuel Prices'!$F$5:$BS$5,'Diesel Fuel Prices'!$F$6:$BS$199,,0,)),_xlfn.XLOOKUP('Economic Model'!$C$6,'Railbelt Price Worksheet'!$A$3:$A$4,_xlfn.XLOOKUP('Economic Model'!AC$51,'Railbelt Price Worksheet'!$D$2:$BQ$2,'Railbelt Price Worksheet'!$D$3:$BQ$4,,0)))</f>
        <v>7.0130543677032176</v>
      </c>
      <c r="AD75" s="660" cm="1">
        <f t="array" ref="AD75">IF('Economic Model'!$C$6="Rural",_xlfn.XLOOKUP('Economic Model'!$C$5,'Diesel Fuel Prices'!$C$6:$C$199,_xlfn.XLOOKUP('Economic Model'!AD$51,'Diesel Fuel Prices'!$F$5:$BS$5,'Diesel Fuel Prices'!$F$6:$BS$199,,0,)),_xlfn.XLOOKUP('Economic Model'!$C$6,'Railbelt Price Worksheet'!$A$3:$A$4,_xlfn.XLOOKUP('Economic Model'!AD$51,'Railbelt Price Worksheet'!$D$2:$BQ$2,'Railbelt Price Worksheet'!$D$3:$BQ$4,,0)))</f>
        <v>7.1479869756039092</v>
      </c>
      <c r="AE75" s="660" cm="1">
        <f t="array" ref="AE75">IF('Economic Model'!$C$6="Rural",_xlfn.XLOOKUP('Economic Model'!$C$5,'Diesel Fuel Prices'!$C$6:$C$199,_xlfn.XLOOKUP('Economic Model'!AE$51,'Diesel Fuel Prices'!$F$5:$BS$5,'Diesel Fuel Prices'!$F$6:$BS$199,,0,)),_xlfn.XLOOKUP('Economic Model'!$C$6,'Railbelt Price Worksheet'!$A$3:$A$4,_xlfn.XLOOKUP('Economic Model'!AE$51,'Railbelt Price Worksheet'!$D$2:$BQ$2,'Railbelt Price Worksheet'!$D$3:$BQ$4,,0)))</f>
        <v>7.1479869756039092</v>
      </c>
      <c r="AF75" s="660" cm="1">
        <f t="array" ref="AF75">IF('Economic Model'!$C$6="Rural",_xlfn.XLOOKUP('Economic Model'!$C$5,'Diesel Fuel Prices'!$C$6:$C$199,_xlfn.XLOOKUP('Economic Model'!AF$51,'Diesel Fuel Prices'!$F$5:$BS$5,'Diesel Fuel Prices'!$F$6:$BS$199,,0,)),_xlfn.XLOOKUP('Economic Model'!$C$6,'Railbelt Price Worksheet'!$A$3:$A$4,_xlfn.XLOOKUP('Economic Model'!AF$51,'Railbelt Price Worksheet'!$D$2:$BQ$2,'Railbelt Price Worksheet'!$D$3:$BQ$4,,0)))</f>
        <v>7.1479869756039092</v>
      </c>
      <c r="AG75" s="660" cm="1">
        <f t="array" ref="AG75">IF('Economic Model'!$C$6="Rural",_xlfn.XLOOKUP('Economic Model'!$C$5,'Diesel Fuel Prices'!$C$6:$C$199,_xlfn.XLOOKUP('Economic Model'!AG$51,'Diesel Fuel Prices'!$F$5:$BS$5,'Diesel Fuel Prices'!$F$6:$BS$199,,0,)),_xlfn.XLOOKUP('Economic Model'!$C$6,'Railbelt Price Worksheet'!$A$3:$A$4,_xlfn.XLOOKUP('Economic Model'!AG$51,'Railbelt Price Worksheet'!$D$2:$BQ$2,'Railbelt Price Worksheet'!$D$3:$BQ$4,,0)))</f>
        <v>7.1479869756039092</v>
      </c>
      <c r="AH75" s="660" cm="1">
        <f t="array" ref="AH75">IF('Economic Model'!$C$6="Rural",_xlfn.XLOOKUP('Economic Model'!$C$5,'Diesel Fuel Prices'!$C$6:$C$199,_xlfn.XLOOKUP('Economic Model'!AH$51,'Diesel Fuel Prices'!$F$5:$BS$5,'Diesel Fuel Prices'!$F$6:$BS$199,,0,)),_xlfn.XLOOKUP('Economic Model'!$C$6,'Railbelt Price Worksheet'!$A$3:$A$4,_xlfn.XLOOKUP('Economic Model'!AH$51,'Railbelt Price Worksheet'!$D$2:$BQ$2,'Railbelt Price Worksheet'!$D$3:$BQ$4,,0)))</f>
        <v>7.1479869756039092</v>
      </c>
      <c r="AI75" s="660" cm="1">
        <f t="array" ref="AI75">IF('Economic Model'!$C$6="Rural",_xlfn.XLOOKUP('Economic Model'!$C$5,'Diesel Fuel Prices'!$C$6:$C$199,_xlfn.XLOOKUP('Economic Model'!AI$51,'Diesel Fuel Prices'!$F$5:$BS$5,'Diesel Fuel Prices'!$F$6:$BS$199,,0,)),_xlfn.XLOOKUP('Economic Model'!$C$6,'Railbelt Price Worksheet'!$A$3:$A$4,_xlfn.XLOOKUP('Economic Model'!AI$51,'Railbelt Price Worksheet'!$D$2:$BQ$2,'Railbelt Price Worksheet'!$D$3:$BQ$4,,0)))</f>
        <v>7.1479869756039092</v>
      </c>
      <c r="AJ75" s="660" cm="1">
        <f t="array" ref="AJ75">IF('Economic Model'!$C$6="Rural",_xlfn.XLOOKUP('Economic Model'!$C$5,'Diesel Fuel Prices'!$C$6:$C$199,_xlfn.XLOOKUP('Economic Model'!AJ$51,'Diesel Fuel Prices'!$F$5:$BS$5,'Diesel Fuel Prices'!$F$6:$BS$199,,0,)),_xlfn.XLOOKUP('Economic Model'!$C$6,'Railbelt Price Worksheet'!$A$3:$A$4,_xlfn.XLOOKUP('Economic Model'!AJ$51,'Railbelt Price Worksheet'!$D$2:$BQ$2,'Railbelt Price Worksheet'!$D$3:$BQ$4,,0)))</f>
        <v>7.1479869756039092</v>
      </c>
      <c r="AK75" s="660" cm="1">
        <f t="array" ref="AK75">IF('Economic Model'!$C$6="Rural",_xlfn.XLOOKUP('Economic Model'!$C$5,'Diesel Fuel Prices'!$C$6:$C$199,_xlfn.XLOOKUP('Economic Model'!AK$51,'Diesel Fuel Prices'!$F$5:$BS$5,'Diesel Fuel Prices'!$F$6:$BS$199,,0,)),_xlfn.XLOOKUP('Economic Model'!$C$6,'Railbelt Price Worksheet'!$A$3:$A$4,_xlfn.XLOOKUP('Economic Model'!AK$51,'Railbelt Price Worksheet'!$D$2:$BQ$2,'Railbelt Price Worksheet'!$D$3:$BQ$4,,0)))</f>
        <v>7.1479869756039092</v>
      </c>
      <c r="AL75" s="660" cm="1">
        <f t="array" ref="AL75">IF('Economic Model'!$C$6="Rural",_xlfn.XLOOKUP('Economic Model'!$C$5,'Diesel Fuel Prices'!$C$6:$C$199,_xlfn.XLOOKUP('Economic Model'!AL$51,'Diesel Fuel Prices'!$F$5:$BS$5,'Diesel Fuel Prices'!$F$6:$BS$199,,0,)),_xlfn.XLOOKUP('Economic Model'!$C$6,'Railbelt Price Worksheet'!$A$3:$A$4,_xlfn.XLOOKUP('Economic Model'!AL$51,'Railbelt Price Worksheet'!$D$2:$BQ$2,'Railbelt Price Worksheet'!$D$3:$BQ$4,,0)))</f>
        <v>7.1479869756039092</v>
      </c>
      <c r="AM75" s="660" cm="1">
        <f t="array" ref="AM75">IF('Economic Model'!$C$6="Rural",_xlfn.XLOOKUP('Economic Model'!$C$5,'Diesel Fuel Prices'!$C$6:$C$199,_xlfn.XLOOKUP('Economic Model'!AM$51,'Diesel Fuel Prices'!$F$5:$BS$5,'Diesel Fuel Prices'!$F$6:$BS$199,,0,)),_xlfn.XLOOKUP('Economic Model'!$C$6,'Railbelt Price Worksheet'!$A$3:$A$4,_xlfn.XLOOKUP('Economic Model'!AM$51,'Railbelt Price Worksheet'!$D$2:$BQ$2,'Railbelt Price Worksheet'!$D$3:$BQ$4,,0)))</f>
        <v>7.1479869756039092</v>
      </c>
      <c r="AN75" s="660" cm="1">
        <f t="array" ref="AN75">IF('Economic Model'!$C$6="Rural",_xlfn.XLOOKUP('Economic Model'!$C$5,'Diesel Fuel Prices'!$C$6:$C$199,_xlfn.XLOOKUP('Economic Model'!AN$51,'Diesel Fuel Prices'!$F$5:$BS$5,'Diesel Fuel Prices'!$F$6:$BS$199,,0,)),_xlfn.XLOOKUP('Economic Model'!$C$6,'Railbelt Price Worksheet'!$A$3:$A$4,_xlfn.XLOOKUP('Economic Model'!AN$51,'Railbelt Price Worksheet'!$D$2:$BQ$2,'Railbelt Price Worksheet'!$D$3:$BQ$4,,0)))</f>
        <v>7.1479869756039092</v>
      </c>
      <c r="AO75" s="660" cm="1">
        <f t="array" ref="AO75">IF('Economic Model'!$C$6="Rural",_xlfn.XLOOKUP('Economic Model'!$C$5,'Diesel Fuel Prices'!$C$6:$C$199,_xlfn.XLOOKUP('Economic Model'!AO$51,'Diesel Fuel Prices'!$F$5:$BS$5,'Diesel Fuel Prices'!$F$6:$BS$199,,0,)),_xlfn.XLOOKUP('Economic Model'!$C$6,'Railbelt Price Worksheet'!$A$3:$A$4,_xlfn.XLOOKUP('Economic Model'!AO$51,'Railbelt Price Worksheet'!$D$2:$BQ$2,'Railbelt Price Worksheet'!$D$3:$BQ$4,,0)))</f>
        <v>7.1479869756039092</v>
      </c>
      <c r="AP75" s="660" cm="1">
        <f t="array" ref="AP75">IF('Economic Model'!$C$6="Rural",_xlfn.XLOOKUP('Economic Model'!$C$5,'Diesel Fuel Prices'!$C$6:$C$199,_xlfn.XLOOKUP('Economic Model'!AP$51,'Diesel Fuel Prices'!$F$5:$BS$5,'Diesel Fuel Prices'!$F$6:$BS$199,,0,)),_xlfn.XLOOKUP('Economic Model'!$C$6,'Railbelt Price Worksheet'!$A$3:$A$4,_xlfn.XLOOKUP('Economic Model'!AP$51,'Railbelt Price Worksheet'!$D$2:$BQ$2,'Railbelt Price Worksheet'!$D$3:$BQ$4,,0)))</f>
        <v>7.1479869756039092</v>
      </c>
      <c r="AQ75" s="660" cm="1">
        <f t="array" ref="AQ75">IF('Economic Model'!$C$6="Rural",_xlfn.XLOOKUP('Economic Model'!$C$5,'Diesel Fuel Prices'!$C$6:$C$199,_xlfn.XLOOKUP('Economic Model'!AQ$51,'Diesel Fuel Prices'!$F$5:$BS$5,'Diesel Fuel Prices'!$F$6:$BS$199,,0,)),_xlfn.XLOOKUP('Economic Model'!$C$6,'Railbelt Price Worksheet'!$A$3:$A$4,_xlfn.XLOOKUP('Economic Model'!AQ$51,'Railbelt Price Worksheet'!$D$2:$BQ$2,'Railbelt Price Worksheet'!$D$3:$BQ$4,,0)))</f>
        <v>7.1479869756039092</v>
      </c>
      <c r="AR75" s="660" cm="1">
        <f t="array" ref="AR75">IF('Economic Model'!$C$6="Rural",_xlfn.XLOOKUP('Economic Model'!$C$5,'Diesel Fuel Prices'!$C$6:$C$199,_xlfn.XLOOKUP('Economic Model'!AR$51,'Diesel Fuel Prices'!$F$5:$BS$5,'Diesel Fuel Prices'!$F$6:$BS$199,,0,)),_xlfn.XLOOKUP('Economic Model'!$C$6,'Railbelt Price Worksheet'!$A$3:$A$4,_xlfn.XLOOKUP('Economic Model'!AR$51,'Railbelt Price Worksheet'!$D$2:$BQ$2,'Railbelt Price Worksheet'!$D$3:$BQ$4,,0)))</f>
        <v>7.1479869756039092</v>
      </c>
      <c r="AS75" s="660" cm="1">
        <f t="array" ref="AS75">IF('Economic Model'!$C$6="Rural",_xlfn.XLOOKUP('Economic Model'!$C$5,'Diesel Fuel Prices'!$C$6:$C$199,_xlfn.XLOOKUP('Economic Model'!AS$51,'Diesel Fuel Prices'!$F$5:$BS$5,'Diesel Fuel Prices'!$F$6:$BS$199,,0,)),_xlfn.XLOOKUP('Economic Model'!$C$6,'Railbelt Price Worksheet'!$A$3:$A$4,_xlfn.XLOOKUP('Economic Model'!AS$51,'Railbelt Price Worksheet'!$D$2:$BQ$2,'Railbelt Price Worksheet'!$D$3:$BQ$4,,0)))</f>
        <v>7.1479869756039092</v>
      </c>
      <c r="AT75" s="660" cm="1">
        <f t="array" ref="AT75">IF('Economic Model'!$C$6="Rural",_xlfn.XLOOKUP('Economic Model'!$C$5,'Diesel Fuel Prices'!$C$6:$C$199,_xlfn.XLOOKUP('Economic Model'!AT$51,'Diesel Fuel Prices'!$F$5:$BS$5,'Diesel Fuel Prices'!$F$6:$BS$199,,0,)),_xlfn.XLOOKUP('Economic Model'!$C$6,'Railbelt Price Worksheet'!$A$3:$A$4,_xlfn.XLOOKUP('Economic Model'!AT$51,'Railbelt Price Worksheet'!$D$2:$BQ$2,'Railbelt Price Worksheet'!$D$3:$BQ$4,,0)))</f>
        <v>7.1479869756039092</v>
      </c>
      <c r="AU75" s="660" cm="1">
        <f t="array" ref="AU75">IF('Economic Model'!$C$6="Rural",_xlfn.XLOOKUP('Economic Model'!$C$5,'Diesel Fuel Prices'!$C$6:$C$199,_xlfn.XLOOKUP('Economic Model'!AU$51,'Diesel Fuel Prices'!$F$5:$BS$5,'Diesel Fuel Prices'!$F$6:$BS$199,,0,)),_xlfn.XLOOKUP('Economic Model'!$C$6,'Railbelt Price Worksheet'!$A$3:$A$4,_xlfn.XLOOKUP('Economic Model'!AU$51,'Railbelt Price Worksheet'!$D$2:$BQ$2,'Railbelt Price Worksheet'!$D$3:$BQ$4,,0)))</f>
        <v>7.1479869756039092</v>
      </c>
      <c r="AV75" s="660" cm="1">
        <f t="array" ref="AV75">IF('Economic Model'!$C$6="Rural",_xlfn.XLOOKUP('Economic Model'!$C$5,'Diesel Fuel Prices'!$C$6:$C$199,_xlfn.XLOOKUP('Economic Model'!AV$51,'Diesel Fuel Prices'!$F$5:$BS$5,'Diesel Fuel Prices'!$F$6:$BS$199,,0,)),_xlfn.XLOOKUP('Economic Model'!$C$6,'Railbelt Price Worksheet'!$A$3:$A$4,_xlfn.XLOOKUP('Economic Model'!AV$51,'Railbelt Price Worksheet'!$D$2:$BQ$2,'Railbelt Price Worksheet'!$D$3:$BQ$4,,0)))</f>
        <v>7.1479869756039092</v>
      </c>
      <c r="AW75" s="660" cm="1">
        <f t="array" ref="AW75">IF('Economic Model'!$C$6="Rural",_xlfn.XLOOKUP('Economic Model'!$C$5,'Diesel Fuel Prices'!$C$6:$C$199,_xlfn.XLOOKUP('Economic Model'!AW$51,'Diesel Fuel Prices'!$F$5:$BS$5,'Diesel Fuel Prices'!$F$6:$BS$199,,0,)),_xlfn.XLOOKUP('Economic Model'!$C$6,'Railbelt Price Worksheet'!$A$3:$A$4,_xlfn.XLOOKUP('Economic Model'!AW$51,'Railbelt Price Worksheet'!$D$2:$BQ$2,'Railbelt Price Worksheet'!$D$3:$BQ$4,,0)))</f>
        <v>7.1479869756039092</v>
      </c>
      <c r="AX75" s="660" cm="1">
        <f t="array" ref="AX75">IF('Economic Model'!$C$6="Rural",_xlfn.XLOOKUP('Economic Model'!$C$5,'Diesel Fuel Prices'!$C$6:$C$199,_xlfn.XLOOKUP('Economic Model'!AX$51,'Diesel Fuel Prices'!$F$5:$BS$5,'Diesel Fuel Prices'!$F$6:$BS$199,,0,)),_xlfn.XLOOKUP('Economic Model'!$C$6,'Railbelt Price Worksheet'!$A$3:$A$4,_xlfn.XLOOKUP('Economic Model'!AX$51,'Railbelt Price Worksheet'!$D$2:$BQ$2,'Railbelt Price Worksheet'!$D$3:$BQ$4,,0)))</f>
        <v>7.1479869756039092</v>
      </c>
      <c r="AY75" s="660" cm="1">
        <f t="array" ref="AY75">IF('Economic Model'!$C$6="Rural",_xlfn.XLOOKUP('Economic Model'!$C$5,'Diesel Fuel Prices'!$C$6:$C$199,_xlfn.XLOOKUP('Economic Model'!AY$51,'Diesel Fuel Prices'!$F$5:$BS$5,'Diesel Fuel Prices'!$F$6:$BS$199,,0,)),_xlfn.XLOOKUP('Economic Model'!$C$6,'Railbelt Price Worksheet'!$A$3:$A$4,_xlfn.XLOOKUP('Economic Model'!AY$51,'Railbelt Price Worksheet'!$D$2:$BQ$2,'Railbelt Price Worksheet'!$D$3:$BQ$4,,0)))</f>
        <v>7.1479869756039092</v>
      </c>
      <c r="AZ75" s="660" cm="1">
        <f t="array" ref="AZ75">IF('Economic Model'!$C$6="Rural",_xlfn.XLOOKUP('Economic Model'!$C$5,'Diesel Fuel Prices'!$C$6:$C$199,_xlfn.XLOOKUP('Economic Model'!AZ$51,'Diesel Fuel Prices'!$F$5:$BS$5,'Diesel Fuel Prices'!$F$6:$BS$199,,0,)),_xlfn.XLOOKUP('Economic Model'!$C$6,'Railbelt Price Worksheet'!$A$3:$A$4,_xlfn.XLOOKUP('Economic Model'!AZ$51,'Railbelt Price Worksheet'!$D$2:$BQ$2,'Railbelt Price Worksheet'!$D$3:$BQ$4,,0)))</f>
        <v>7.1479869756039092</v>
      </c>
      <c r="BA75" s="660" cm="1">
        <f t="array" ref="BA75">IF('Economic Model'!$C$6="Rural",_xlfn.XLOOKUP('Economic Model'!$C$5,'Diesel Fuel Prices'!$C$6:$C$199,_xlfn.XLOOKUP('Economic Model'!BA$51,'Diesel Fuel Prices'!$F$5:$BS$5,'Diesel Fuel Prices'!$F$6:$BS$199,,0,)),_xlfn.XLOOKUP('Economic Model'!$C$6,'Railbelt Price Worksheet'!$A$3:$A$4,_xlfn.XLOOKUP('Economic Model'!BA$51,'Railbelt Price Worksheet'!$D$2:$BQ$2,'Railbelt Price Worksheet'!$D$3:$BQ$4,,0)))</f>
        <v>7.1479869756039092</v>
      </c>
      <c r="BB75" s="660" cm="1">
        <f t="array" ref="BB75">IF('Economic Model'!$C$6="Rural",_xlfn.XLOOKUP('Economic Model'!$C$5,'Diesel Fuel Prices'!$C$6:$C$199,_xlfn.XLOOKUP('Economic Model'!BB$51,'Diesel Fuel Prices'!$F$5:$BS$5,'Diesel Fuel Prices'!$F$6:$BS$199,,0,)),_xlfn.XLOOKUP('Economic Model'!$C$6,'Railbelt Price Worksheet'!$A$3:$A$4,_xlfn.XLOOKUP('Economic Model'!BB$51,'Railbelt Price Worksheet'!$D$2:$BQ$2,'Railbelt Price Worksheet'!$D$3:$BQ$4,,0)))</f>
        <v>7.1479869756039092</v>
      </c>
      <c r="BC75" s="660" cm="1">
        <f t="array" ref="BC75">IF('Economic Model'!$C$6="Rural",_xlfn.XLOOKUP('Economic Model'!$C$5,'Diesel Fuel Prices'!$C$6:$C$199,_xlfn.XLOOKUP('Economic Model'!BC$51,'Diesel Fuel Prices'!$F$5:$BS$5,'Diesel Fuel Prices'!$F$6:$BS$199,,0,)),_xlfn.XLOOKUP('Economic Model'!$C$6,'Railbelt Price Worksheet'!$A$3:$A$4,_xlfn.XLOOKUP('Economic Model'!BC$51,'Railbelt Price Worksheet'!$D$2:$BQ$2,'Railbelt Price Worksheet'!$D$3:$BQ$4,,0)))</f>
        <v>7.1479869756039092</v>
      </c>
      <c r="BD75" s="660" cm="1">
        <f t="array" ref="BD75">IF('Economic Model'!$C$6="Rural",_xlfn.XLOOKUP('Economic Model'!$C$5,'Diesel Fuel Prices'!$C$6:$C$199,_xlfn.XLOOKUP('Economic Model'!BD$51,'Diesel Fuel Prices'!$F$5:$BS$5,'Diesel Fuel Prices'!$F$6:$BS$199,,0,)),_xlfn.XLOOKUP('Economic Model'!$C$6,'Railbelt Price Worksheet'!$A$3:$A$4,_xlfn.XLOOKUP('Economic Model'!BD$51,'Railbelt Price Worksheet'!$D$2:$BQ$2,'Railbelt Price Worksheet'!$D$3:$BQ$4,,0)))</f>
        <v>7.1479869756039092</v>
      </c>
      <c r="BE75" s="660" cm="1">
        <f t="array" ref="BE75">IF('Economic Model'!$C$6="Rural",_xlfn.XLOOKUP('Economic Model'!$C$5,'Diesel Fuel Prices'!$C$6:$C$199,_xlfn.XLOOKUP('Economic Model'!BE$51,'Diesel Fuel Prices'!$F$5:$BS$5,'Diesel Fuel Prices'!$F$6:$BS$199,,0,)),_xlfn.XLOOKUP('Economic Model'!$C$6,'Railbelt Price Worksheet'!$A$3:$A$4,_xlfn.XLOOKUP('Economic Model'!BE$51,'Railbelt Price Worksheet'!$D$2:$BQ$2,'Railbelt Price Worksheet'!$D$3:$BQ$4,,0)))</f>
        <v>7.1479869756039092</v>
      </c>
      <c r="BF75" s="660" cm="1">
        <f t="array" ref="BF75">IF('Economic Model'!$C$6="Rural",_xlfn.XLOOKUP('Economic Model'!$C$5,'Diesel Fuel Prices'!$C$6:$C$199,_xlfn.XLOOKUP('Economic Model'!BF$51,'Diesel Fuel Prices'!$F$5:$BS$5,'Diesel Fuel Prices'!$F$6:$BS$199,,0,)),_xlfn.XLOOKUP('Economic Model'!$C$6,'Railbelt Price Worksheet'!$A$3:$A$4,_xlfn.XLOOKUP('Economic Model'!BF$51,'Railbelt Price Worksheet'!$D$2:$BQ$2,'Railbelt Price Worksheet'!$D$3:$BQ$4,,0)))</f>
        <v>7.1479869756039092</v>
      </c>
      <c r="BG75" s="660" cm="1">
        <f t="array" ref="BG75">IF('Economic Model'!$C$6="Rural",_xlfn.XLOOKUP('Economic Model'!$C$5,'Diesel Fuel Prices'!$C$6:$C$199,_xlfn.XLOOKUP('Economic Model'!BG$51,'Diesel Fuel Prices'!$F$5:$BS$5,'Diesel Fuel Prices'!$F$6:$BS$199,,0,)),_xlfn.XLOOKUP('Economic Model'!$C$6,'Railbelt Price Worksheet'!$A$3:$A$4,_xlfn.XLOOKUP('Economic Model'!BG$51,'Railbelt Price Worksheet'!$D$2:$BQ$2,'Railbelt Price Worksheet'!$D$3:$BQ$4,,0)))</f>
        <v>7.1479869756039092</v>
      </c>
      <c r="BH75" s="660" cm="1">
        <f t="array" ref="BH75">IF('Economic Model'!$C$6="Rural",_xlfn.XLOOKUP('Economic Model'!$C$5,'Diesel Fuel Prices'!$C$6:$C$199,_xlfn.XLOOKUP('Economic Model'!BH$51,'Diesel Fuel Prices'!$F$5:$BS$5,'Diesel Fuel Prices'!$F$6:$BS$199,,0,)),_xlfn.XLOOKUP('Economic Model'!$C$6,'Railbelt Price Worksheet'!$A$3:$A$4,_xlfn.XLOOKUP('Economic Model'!BH$51,'Railbelt Price Worksheet'!$D$2:$BQ$2,'Railbelt Price Worksheet'!$D$3:$BQ$4,,0)))</f>
        <v>7.1479869756039092</v>
      </c>
      <c r="BI75" s="660" cm="1">
        <f t="array" ref="BI75">IF('Economic Model'!$C$6="Rural",_xlfn.XLOOKUP('Economic Model'!$C$5,'Diesel Fuel Prices'!$C$6:$C$199,_xlfn.XLOOKUP('Economic Model'!BI$51,'Diesel Fuel Prices'!$F$5:$BS$5,'Diesel Fuel Prices'!$F$6:$BS$199,,0,)),_xlfn.XLOOKUP('Economic Model'!$C$6,'Railbelt Price Worksheet'!$A$3:$A$4,_xlfn.XLOOKUP('Economic Model'!BI$51,'Railbelt Price Worksheet'!$D$2:$BQ$2,'Railbelt Price Worksheet'!$D$3:$BQ$4,,0)))</f>
        <v>7.1479869756039092</v>
      </c>
      <c r="BJ75" s="660" cm="1">
        <f t="array" ref="BJ75">IF('Economic Model'!$C$6="Rural",_xlfn.XLOOKUP('Economic Model'!$C$5,'Diesel Fuel Prices'!$C$6:$C$199,_xlfn.XLOOKUP('Economic Model'!BJ$51,'Diesel Fuel Prices'!$F$5:$BS$5,'Diesel Fuel Prices'!$F$6:$BS$199,,0,)),_xlfn.XLOOKUP('Economic Model'!$C$6,'Railbelt Price Worksheet'!$A$3:$A$4,_xlfn.XLOOKUP('Economic Model'!BJ$51,'Railbelt Price Worksheet'!$D$2:$BQ$2,'Railbelt Price Worksheet'!$D$3:$BQ$4,,0)))</f>
        <v>7.1479869756039092</v>
      </c>
      <c r="BK75" s="660" cm="1">
        <f t="array" ref="BK75">IF('Economic Model'!$C$6="Rural",_xlfn.XLOOKUP('Economic Model'!$C$5,'Diesel Fuel Prices'!$C$6:$C$199,_xlfn.XLOOKUP('Economic Model'!BK$51,'Diesel Fuel Prices'!$F$5:$BS$5,'Diesel Fuel Prices'!$F$6:$BS$199,,0,)),_xlfn.XLOOKUP('Economic Model'!$C$6,'Railbelt Price Worksheet'!$A$3:$A$4,_xlfn.XLOOKUP('Economic Model'!BK$51,'Railbelt Price Worksheet'!$D$2:$BQ$2,'Railbelt Price Worksheet'!$D$3:$BQ$4,,0)))</f>
        <v>7.1479869756039092</v>
      </c>
      <c r="BL75" s="660" cm="1">
        <f t="array" ref="BL75">IF('Economic Model'!$C$6="Rural",_xlfn.XLOOKUP('Economic Model'!$C$5,'Diesel Fuel Prices'!$C$6:$C$199,_xlfn.XLOOKUP('Economic Model'!BL$51,'Diesel Fuel Prices'!$F$5:$BS$5,'Diesel Fuel Prices'!$F$6:$BS$199,,0,)),_xlfn.XLOOKUP('Economic Model'!$C$6,'Railbelt Price Worksheet'!$A$3:$A$4,_xlfn.XLOOKUP('Economic Model'!BL$51,'Railbelt Price Worksheet'!$D$2:$BQ$2,'Railbelt Price Worksheet'!$D$3:$BQ$4,,0)))</f>
        <v>7.1479869756039092</v>
      </c>
      <c r="BM75" s="660" cm="1">
        <f t="array" ref="BM75">IF('Economic Model'!$C$6="Rural",_xlfn.XLOOKUP('Economic Model'!$C$5,'Diesel Fuel Prices'!$C$6:$C$199,_xlfn.XLOOKUP('Economic Model'!BM$51,'Diesel Fuel Prices'!$F$5:$BS$5,'Diesel Fuel Prices'!$F$6:$BS$199,,0,)),_xlfn.XLOOKUP('Economic Model'!$C$6,'Railbelt Price Worksheet'!$A$3:$A$4,_xlfn.XLOOKUP('Economic Model'!BM$51,'Railbelt Price Worksheet'!$D$2:$BQ$2,'Railbelt Price Worksheet'!$D$3:$BQ$4,,0)))</f>
        <v>7.1479869756039092</v>
      </c>
      <c r="BN75" s="660" cm="1">
        <f t="array" ref="BN75">IF('Economic Model'!$C$6="Rural",_xlfn.XLOOKUP('Economic Model'!$C$5,'Diesel Fuel Prices'!$C$6:$C$199,_xlfn.XLOOKUP('Economic Model'!BN$51,'Diesel Fuel Prices'!$F$5:$BS$5,'Diesel Fuel Prices'!$F$6:$BS$199,,0,)),_xlfn.XLOOKUP('Economic Model'!$C$6,'Railbelt Price Worksheet'!$A$3:$A$4,_xlfn.XLOOKUP('Economic Model'!BN$51,'Railbelt Price Worksheet'!$D$2:$BQ$2,'Railbelt Price Worksheet'!$D$3:$BQ$4,,0)))</f>
        <v>7.1479869756039092</v>
      </c>
      <c r="BO75" s="144"/>
    </row>
    <row r="76" spans="1:67" ht="12.75">
      <c r="A76" s="398"/>
      <c r="B76" s="389" t="s">
        <v>299</v>
      </c>
      <c r="C76" s="18" t="s">
        <v>214</v>
      </c>
      <c r="D76" s="18" t="s">
        <v>142</v>
      </c>
      <c r="E76" s="656">
        <v>0</v>
      </c>
      <c r="F76" s="656">
        <v>0</v>
      </c>
      <c r="G76" s="656">
        <v>0</v>
      </c>
      <c r="H76" s="656">
        <v>0</v>
      </c>
      <c r="I76" s="656">
        <v>0</v>
      </c>
      <c r="J76" s="656">
        <v>0</v>
      </c>
      <c r="K76" s="656"/>
      <c r="L76" s="656">
        <v>0</v>
      </c>
      <c r="M76" s="656">
        <v>0</v>
      </c>
      <c r="N76" s="656">
        <v>0</v>
      </c>
      <c r="O76" s="656">
        <v>0</v>
      </c>
      <c r="P76" s="656">
        <v>0</v>
      </c>
      <c r="Q76" s="656"/>
      <c r="R76" s="656">
        <v>0</v>
      </c>
      <c r="S76" s="656">
        <v>0</v>
      </c>
      <c r="T76" s="656">
        <v>0</v>
      </c>
      <c r="U76" s="656">
        <v>0</v>
      </c>
      <c r="V76" s="656">
        <v>0</v>
      </c>
      <c r="W76" s="656">
        <v>0</v>
      </c>
      <c r="X76" s="656">
        <v>0</v>
      </c>
      <c r="Y76" s="656">
        <v>0</v>
      </c>
      <c r="Z76" s="656">
        <v>0</v>
      </c>
      <c r="AA76" s="656">
        <v>0</v>
      </c>
      <c r="AB76" s="656">
        <v>0</v>
      </c>
      <c r="AC76" s="656">
        <v>0</v>
      </c>
      <c r="AD76" s="656">
        <v>0</v>
      </c>
      <c r="AE76" s="656">
        <v>0</v>
      </c>
      <c r="AF76" s="656">
        <v>0</v>
      </c>
      <c r="AG76" s="656">
        <v>0</v>
      </c>
      <c r="AH76" s="656">
        <v>0</v>
      </c>
      <c r="AI76" s="656">
        <v>0</v>
      </c>
      <c r="AJ76" s="656">
        <v>0</v>
      </c>
      <c r="AK76" s="656">
        <v>0</v>
      </c>
      <c r="AL76" s="656">
        <v>0</v>
      </c>
      <c r="AM76" s="656">
        <v>0</v>
      </c>
      <c r="AN76" s="656">
        <v>0</v>
      </c>
      <c r="AO76" s="656">
        <v>0</v>
      </c>
      <c r="AP76" s="656">
        <v>0</v>
      </c>
      <c r="AQ76" s="656">
        <v>0</v>
      </c>
      <c r="AR76" s="656">
        <v>0</v>
      </c>
      <c r="AS76" s="656">
        <v>0</v>
      </c>
      <c r="AT76" s="656">
        <v>0</v>
      </c>
      <c r="AU76" s="656">
        <v>0</v>
      </c>
      <c r="AV76" s="656">
        <v>0</v>
      </c>
      <c r="AW76" s="656">
        <v>0</v>
      </c>
      <c r="AX76" s="656">
        <v>0</v>
      </c>
      <c r="AY76" s="656">
        <v>0</v>
      </c>
      <c r="AZ76" s="656">
        <v>0</v>
      </c>
      <c r="BA76" s="656">
        <v>0</v>
      </c>
      <c r="BB76" s="656">
        <v>0</v>
      </c>
      <c r="BC76" s="656">
        <v>0</v>
      </c>
      <c r="BD76" s="656">
        <v>0</v>
      </c>
      <c r="BE76" s="656">
        <v>0</v>
      </c>
      <c r="BF76" s="656">
        <v>0</v>
      </c>
      <c r="BG76" s="656">
        <v>0</v>
      </c>
      <c r="BH76" s="656">
        <v>0</v>
      </c>
      <c r="BI76" s="656">
        <v>0</v>
      </c>
      <c r="BJ76" s="656">
        <v>0</v>
      </c>
      <c r="BK76" s="656">
        <v>0</v>
      </c>
      <c r="BL76" s="656">
        <v>0</v>
      </c>
      <c r="BM76" s="656">
        <v>0</v>
      </c>
      <c r="BN76" s="656">
        <v>0</v>
      </c>
      <c r="BO76" s="347">
        <f>NPV(Home!$D$24,F76:BN76)+E76</f>
        <v>0</v>
      </c>
    </row>
    <row r="77" spans="1:67" s="18" customFormat="1" ht="12.75">
      <c r="A77" s="398"/>
      <c r="B77" s="387" t="s">
        <v>289</v>
      </c>
      <c r="C77" s="18" t="s">
        <v>216</v>
      </c>
      <c r="D77" s="18" t="s">
        <v>142</v>
      </c>
      <c r="E77" s="352">
        <f t="shared" ref="E77:AJ77" si="16">IF(AND(E62+1&gt;$D$30,E62&lt;$D$31+$D$30),$D$36*$D$45,0)</f>
        <v>0</v>
      </c>
      <c r="F77" s="352">
        <f t="shared" si="16"/>
        <v>0</v>
      </c>
      <c r="G77" s="352">
        <f t="shared" si="16"/>
        <v>0</v>
      </c>
      <c r="H77" s="352">
        <f t="shared" si="16"/>
        <v>0</v>
      </c>
      <c r="I77" s="352">
        <f t="shared" si="16"/>
        <v>0</v>
      </c>
      <c r="J77" s="352">
        <f t="shared" si="16"/>
        <v>0</v>
      </c>
      <c r="K77" s="352">
        <f t="shared" si="16"/>
        <v>0</v>
      </c>
      <c r="L77" s="352">
        <f t="shared" si="16"/>
        <v>0</v>
      </c>
      <c r="M77" s="352">
        <f t="shared" si="16"/>
        <v>0</v>
      </c>
      <c r="N77" s="352">
        <f t="shared" si="16"/>
        <v>0</v>
      </c>
      <c r="O77" s="352">
        <f t="shared" si="16"/>
        <v>0</v>
      </c>
      <c r="P77" s="352">
        <f t="shared" si="16"/>
        <v>0</v>
      </c>
      <c r="Q77" s="352">
        <f t="shared" si="16"/>
        <v>0</v>
      </c>
      <c r="R77" s="352">
        <f t="shared" si="16"/>
        <v>0</v>
      </c>
      <c r="S77" s="352">
        <f t="shared" si="16"/>
        <v>0</v>
      </c>
      <c r="T77" s="352">
        <f t="shared" si="16"/>
        <v>0</v>
      </c>
      <c r="U77" s="352">
        <f t="shared" si="16"/>
        <v>0</v>
      </c>
      <c r="V77" s="352">
        <f t="shared" si="16"/>
        <v>0</v>
      </c>
      <c r="W77" s="352">
        <f t="shared" si="16"/>
        <v>0</v>
      </c>
      <c r="X77" s="352">
        <f t="shared" si="16"/>
        <v>0</v>
      </c>
      <c r="Y77" s="352">
        <f t="shared" si="16"/>
        <v>0</v>
      </c>
      <c r="Z77" s="352">
        <f t="shared" si="16"/>
        <v>0</v>
      </c>
      <c r="AA77" s="352">
        <f t="shared" si="16"/>
        <v>0</v>
      </c>
      <c r="AB77" s="352">
        <f t="shared" si="16"/>
        <v>0</v>
      </c>
      <c r="AC77" s="352">
        <f t="shared" si="16"/>
        <v>0</v>
      </c>
      <c r="AD77" s="352">
        <f t="shared" si="16"/>
        <v>0</v>
      </c>
      <c r="AE77" s="352">
        <f t="shared" si="16"/>
        <v>0</v>
      </c>
      <c r="AF77" s="352">
        <f t="shared" si="16"/>
        <v>0</v>
      </c>
      <c r="AG77" s="352">
        <f t="shared" si="16"/>
        <v>0</v>
      </c>
      <c r="AH77" s="352">
        <f t="shared" si="16"/>
        <v>0</v>
      </c>
      <c r="AI77" s="352">
        <f t="shared" si="16"/>
        <v>0</v>
      </c>
      <c r="AJ77" s="352">
        <f t="shared" si="16"/>
        <v>0</v>
      </c>
      <c r="AK77" s="352">
        <f t="shared" ref="AK77:BN77" si="17">IF(AND(AK62+1&gt;$D$30,AK62&lt;$D$31+$D$30),$D$36*$D$45,0)</f>
        <v>0</v>
      </c>
      <c r="AL77" s="352">
        <f t="shared" si="17"/>
        <v>0</v>
      </c>
      <c r="AM77" s="352">
        <f t="shared" si="17"/>
        <v>0</v>
      </c>
      <c r="AN77" s="352">
        <f t="shared" si="17"/>
        <v>0</v>
      </c>
      <c r="AO77" s="352">
        <f t="shared" si="17"/>
        <v>0</v>
      </c>
      <c r="AP77" s="352">
        <f t="shared" si="17"/>
        <v>0</v>
      </c>
      <c r="AQ77" s="352">
        <f t="shared" si="17"/>
        <v>0</v>
      </c>
      <c r="AR77" s="352">
        <f t="shared" si="17"/>
        <v>0</v>
      </c>
      <c r="AS77" s="352">
        <f t="shared" si="17"/>
        <v>0</v>
      </c>
      <c r="AT77" s="352">
        <f t="shared" si="17"/>
        <v>0</v>
      </c>
      <c r="AU77" s="352">
        <f t="shared" si="17"/>
        <v>0</v>
      </c>
      <c r="AV77" s="352">
        <f t="shared" si="17"/>
        <v>0</v>
      </c>
      <c r="AW77" s="352">
        <f t="shared" si="17"/>
        <v>0</v>
      </c>
      <c r="AX77" s="352">
        <f t="shared" si="17"/>
        <v>0</v>
      </c>
      <c r="AY77" s="352">
        <f t="shared" si="17"/>
        <v>0</v>
      </c>
      <c r="AZ77" s="352">
        <f t="shared" si="17"/>
        <v>0</v>
      </c>
      <c r="BA77" s="352">
        <f t="shared" si="17"/>
        <v>0</v>
      </c>
      <c r="BB77" s="352">
        <f t="shared" si="17"/>
        <v>0</v>
      </c>
      <c r="BC77" s="352">
        <f t="shared" si="17"/>
        <v>0</v>
      </c>
      <c r="BD77" s="352">
        <f t="shared" si="17"/>
        <v>0</v>
      </c>
      <c r="BE77" s="352">
        <f t="shared" si="17"/>
        <v>0</v>
      </c>
      <c r="BF77" s="352">
        <f t="shared" si="17"/>
        <v>0</v>
      </c>
      <c r="BG77" s="352">
        <f t="shared" si="17"/>
        <v>0</v>
      </c>
      <c r="BH77" s="352">
        <f t="shared" si="17"/>
        <v>0</v>
      </c>
      <c r="BI77" s="352">
        <f t="shared" si="17"/>
        <v>0</v>
      </c>
      <c r="BJ77" s="352">
        <f t="shared" si="17"/>
        <v>0</v>
      </c>
      <c r="BK77" s="352">
        <f t="shared" si="17"/>
        <v>0</v>
      </c>
      <c r="BL77" s="352">
        <f t="shared" si="17"/>
        <v>0</v>
      </c>
      <c r="BM77" s="352">
        <f t="shared" si="17"/>
        <v>0</v>
      </c>
      <c r="BN77" s="352">
        <f t="shared" si="17"/>
        <v>0</v>
      </c>
      <c r="BO77" s="347">
        <f>NPV(Home!$D$24,F77:BN77)+E77</f>
        <v>0</v>
      </c>
    </row>
    <row r="78" spans="1:67" ht="12.75">
      <c r="A78" s="398"/>
      <c r="B78" s="387" t="s">
        <v>289</v>
      </c>
      <c r="C78" s="18" t="s">
        <v>218</v>
      </c>
      <c r="D78" s="18" t="str">
        <f>IF(C6="Railbelt South of Alaska Range","MCF per year","gallons per year")</f>
        <v>gallons per year</v>
      </c>
      <c r="E78" s="353">
        <f>IF('Economic Model'!$C$6="rural",E$74/$D$48,IF('Economic Model'!$C$6="Railbelt North of Alaska Range",E$74*_xlfn.XLOOKUP('Economic Model'!E$51,'Railbelt Price Worksheet'!$D$20:$BQ$20,'Railbelt Price Worksheet'!$D$27:$BQ$27,,0),IF('Economic Model'!$C$6="Railbelt South of Alaska Range",E$74*_xlfn.XLOOKUP(E$51,'Railbelt Price Worksheet'!$D$10:$BQ$10,'Railbelt Price Worksheet'!$D$12:$BQ$12,,0))))</f>
        <v>0</v>
      </c>
      <c r="F78" s="353">
        <f>IF('Economic Model'!$C$6="rural",F$74/$D$48,IF('Economic Model'!$C$6="Railbelt North of Alaska Range",F$74*_xlfn.XLOOKUP('Economic Model'!F$51,'Railbelt Price Worksheet'!$D$20:$BQ$20,'Railbelt Price Worksheet'!$D$27:$BQ$27,,0),IF('Economic Model'!$C$6="Railbelt South of Alaska Range",F$74*_xlfn.XLOOKUP(F$51,'Railbelt Price Worksheet'!$D$10:$BQ$10,'Railbelt Price Worksheet'!$D$12:$BQ$12,,0))))</f>
        <v>0</v>
      </c>
      <c r="G78" s="353">
        <f>IF('Economic Model'!$C$6="rural",G$74/$D$48,IF('Economic Model'!$C$6="Railbelt North of Alaska Range",G$74*_xlfn.XLOOKUP('Economic Model'!G$51,'Railbelt Price Worksheet'!$D$20:$BQ$20,'Railbelt Price Worksheet'!$D$27:$BQ$27,,0),IF('Economic Model'!$C$6="Railbelt South of Alaska Range",G$74*_xlfn.XLOOKUP(G$51,'Railbelt Price Worksheet'!$D$10:$BQ$10,'Railbelt Price Worksheet'!$D$12:$BQ$12,,0))))</f>
        <v>0</v>
      </c>
      <c r="H78" s="353">
        <f>IF('Economic Model'!$C$6="rural",H$74/$D$48,IF('Economic Model'!$C$6="Railbelt North of Alaska Range",H$74*_xlfn.XLOOKUP('Economic Model'!H$51,'Railbelt Price Worksheet'!$D$20:$BQ$20,'Railbelt Price Worksheet'!$D$27:$BQ$27,,0),IF('Economic Model'!$C$6="Railbelt South of Alaska Range",H$74*_xlfn.XLOOKUP(H$51,'Railbelt Price Worksheet'!$D$10:$BQ$10,'Railbelt Price Worksheet'!$D$12:$BQ$12,,0))))</f>
        <v>0</v>
      </c>
      <c r="I78" s="353">
        <f>IF('Economic Model'!$C$6="rural",I$74/$D$48,IF('Economic Model'!$C$6="Railbelt North of Alaska Range",I$74*_xlfn.XLOOKUP('Economic Model'!I$51,'Railbelt Price Worksheet'!$D$20:$BQ$20,'Railbelt Price Worksheet'!$D$27:$BQ$27,,0),IF('Economic Model'!$C$6="Railbelt South of Alaska Range",I$74*_xlfn.XLOOKUP(I$51,'Railbelt Price Worksheet'!$D$10:$BQ$10,'Railbelt Price Worksheet'!$D$12:$BQ$12,,0))))</f>
        <v>0</v>
      </c>
      <c r="J78" s="353">
        <f>IF('Economic Model'!$C$6="rural",J$74/$D$48,IF('Economic Model'!$C$6="Railbelt North of Alaska Range",J$74*_xlfn.XLOOKUP('Economic Model'!J$51,'Railbelt Price Worksheet'!$D$20:$BQ$20,'Railbelt Price Worksheet'!$D$27:$BQ$27,,0),IF('Economic Model'!$C$6="Railbelt South of Alaska Range",J$74*_xlfn.XLOOKUP(J$51,'Railbelt Price Worksheet'!$D$10:$BQ$10,'Railbelt Price Worksheet'!$D$12:$BQ$12,,0))))</f>
        <v>0</v>
      </c>
      <c r="K78" s="353">
        <f>IF('Economic Model'!$C$6="rural",K$74/$D$48,IF('Economic Model'!$C$6="Railbelt North of Alaska Range",K$74*_xlfn.XLOOKUP('Economic Model'!K$51,'Railbelt Price Worksheet'!$D$20:$BQ$20,'Railbelt Price Worksheet'!$D$27:$BQ$27,,0),IF('Economic Model'!$C$6="Railbelt South of Alaska Range",K$74*_xlfn.XLOOKUP(K$51,'Railbelt Price Worksheet'!$D$10:$BQ$10,'Railbelt Price Worksheet'!$D$12:$BQ$12,,0))))</f>
        <v>0</v>
      </c>
      <c r="L78" s="353">
        <f>IF('Economic Model'!$C$6="rural",L$74/$D$48,IF('Economic Model'!$C$6="Railbelt North of Alaska Range",L$74*_xlfn.XLOOKUP('Economic Model'!L$51,'Railbelt Price Worksheet'!$D$20:$BQ$20,'Railbelt Price Worksheet'!$D$27:$BQ$27,,0),IF('Economic Model'!$C$6="Railbelt South of Alaska Range",L$74*_xlfn.XLOOKUP(L$51,'Railbelt Price Worksheet'!$D$10:$BQ$10,'Railbelt Price Worksheet'!$D$12:$BQ$12,,0))))</f>
        <v>0</v>
      </c>
      <c r="M78" s="353">
        <f>IF('Economic Model'!$C$6="rural",M$74/$D$48,IF('Economic Model'!$C$6="Railbelt North of Alaska Range",M$74*_xlfn.XLOOKUP('Economic Model'!M$51,'Railbelt Price Worksheet'!$D$20:$BQ$20,'Railbelt Price Worksheet'!$D$27:$BQ$27,,0),IF('Economic Model'!$C$6="Railbelt South of Alaska Range",M$74*_xlfn.XLOOKUP(M$51,'Railbelt Price Worksheet'!$D$10:$BQ$10,'Railbelt Price Worksheet'!$D$12:$BQ$12,,0))))</f>
        <v>0</v>
      </c>
      <c r="N78" s="353">
        <f>IF('Economic Model'!$C$6="rural",N$74/$D$48,IF('Economic Model'!$C$6="Railbelt North of Alaska Range",N$74*_xlfn.XLOOKUP('Economic Model'!N$51,'Railbelt Price Worksheet'!$D$20:$BQ$20,'Railbelt Price Worksheet'!$D$27:$BQ$27,,0),IF('Economic Model'!$C$6="Railbelt South of Alaska Range",N$74*_xlfn.XLOOKUP(N$51,'Railbelt Price Worksheet'!$D$10:$BQ$10,'Railbelt Price Worksheet'!$D$12:$BQ$12,,0))))</f>
        <v>0</v>
      </c>
      <c r="O78" s="353">
        <f>IF('Economic Model'!$C$6="rural",O$74/$D$48,IF('Economic Model'!$C$6="Railbelt North of Alaska Range",O$74*_xlfn.XLOOKUP('Economic Model'!O$51,'Railbelt Price Worksheet'!$D$20:$BQ$20,'Railbelt Price Worksheet'!$D$27:$BQ$27,,0),IF('Economic Model'!$C$6="Railbelt South of Alaska Range",O$74*_xlfn.XLOOKUP(O$51,'Railbelt Price Worksheet'!$D$10:$BQ$10,'Railbelt Price Worksheet'!$D$12:$BQ$12,,0))))</f>
        <v>0</v>
      </c>
      <c r="P78" s="353">
        <f>IF('Economic Model'!$C$6="rural",P$74/$D$48,IF('Economic Model'!$C$6="Railbelt North of Alaska Range",P$74*_xlfn.XLOOKUP('Economic Model'!P$51,'Railbelt Price Worksheet'!$D$20:$BQ$20,'Railbelt Price Worksheet'!$D$27:$BQ$27,,0),IF('Economic Model'!$C$6="Railbelt South of Alaska Range",P$74*_xlfn.XLOOKUP(P$51,'Railbelt Price Worksheet'!$D$10:$BQ$10,'Railbelt Price Worksheet'!$D$12:$BQ$12,,0))))</f>
        <v>0</v>
      </c>
      <c r="Q78" s="353">
        <f>IF('Economic Model'!$C$6="rural",Q$74/$D$48,IF('Economic Model'!$C$6="Railbelt North of Alaska Range",Q$74*_xlfn.XLOOKUP('Economic Model'!Q$51,'Railbelt Price Worksheet'!$D$20:$BQ$20,'Railbelt Price Worksheet'!$D$27:$BQ$27,,0),IF('Economic Model'!$C$6="Railbelt South of Alaska Range",Q$74*_xlfn.XLOOKUP(Q$51,'Railbelt Price Worksheet'!$D$10:$BQ$10,'Railbelt Price Worksheet'!$D$12:$BQ$12,,0))))</f>
        <v>0</v>
      </c>
      <c r="R78" s="353">
        <f>IF('Economic Model'!$C$6="rural",R$74/$D$48,IF('Economic Model'!$C$6="Railbelt North of Alaska Range",R$74*_xlfn.XLOOKUP('Economic Model'!R$51,'Railbelt Price Worksheet'!$D$20:$BQ$20,'Railbelt Price Worksheet'!$D$27:$BQ$27,,0),IF('Economic Model'!$C$6="Railbelt South of Alaska Range",R$74*_xlfn.XLOOKUP(R$51,'Railbelt Price Worksheet'!$D$10:$BQ$10,'Railbelt Price Worksheet'!$D$12:$BQ$12,,0))))</f>
        <v>0</v>
      </c>
      <c r="S78" s="353">
        <f>IF('Economic Model'!$C$6="rural",S$74/$D$48,IF('Economic Model'!$C$6="Railbelt North of Alaska Range",S$74*_xlfn.XLOOKUP('Economic Model'!S$51,'Railbelt Price Worksheet'!$D$20:$BQ$20,'Railbelt Price Worksheet'!$D$27:$BQ$27,,0),IF('Economic Model'!$C$6="Railbelt South of Alaska Range",S$74*_xlfn.XLOOKUP(S$51,'Railbelt Price Worksheet'!$D$10:$BQ$10,'Railbelt Price Worksheet'!$D$12:$BQ$12,,0))))</f>
        <v>0</v>
      </c>
      <c r="T78" s="353">
        <f>IF('Economic Model'!$C$6="rural",T$74/$D$48,IF('Economic Model'!$C$6="Railbelt North of Alaska Range",T$74*_xlfn.XLOOKUP('Economic Model'!T$51,'Railbelt Price Worksheet'!$D$20:$BQ$20,'Railbelt Price Worksheet'!$D$27:$BQ$27,,0),IF('Economic Model'!$C$6="Railbelt South of Alaska Range",T$74*_xlfn.XLOOKUP(T$51,'Railbelt Price Worksheet'!$D$10:$BQ$10,'Railbelt Price Worksheet'!$D$12:$BQ$12,,0))))</f>
        <v>0</v>
      </c>
      <c r="U78" s="353">
        <f>IF('Economic Model'!$C$6="rural",U$74/$D$48,IF('Economic Model'!$C$6="Railbelt North of Alaska Range",U$74*_xlfn.XLOOKUP('Economic Model'!U$51,'Railbelt Price Worksheet'!$D$20:$BQ$20,'Railbelt Price Worksheet'!$D$27:$BQ$27,,0),IF('Economic Model'!$C$6="Railbelt South of Alaska Range",U$74*_xlfn.XLOOKUP(U$51,'Railbelt Price Worksheet'!$D$10:$BQ$10,'Railbelt Price Worksheet'!$D$12:$BQ$12,,0))))</f>
        <v>0</v>
      </c>
      <c r="V78" s="353">
        <f>IF('Economic Model'!$C$6="rural",V$74/$D$48,IF('Economic Model'!$C$6="Railbelt North of Alaska Range",V$74*_xlfn.XLOOKUP('Economic Model'!V$51,'Railbelt Price Worksheet'!$D$20:$BQ$20,'Railbelt Price Worksheet'!$D$27:$BQ$27,,0),IF('Economic Model'!$C$6="Railbelt South of Alaska Range",V$74*_xlfn.XLOOKUP(V$51,'Railbelt Price Worksheet'!$D$10:$BQ$10,'Railbelt Price Worksheet'!$D$12:$BQ$12,,0))))</f>
        <v>0</v>
      </c>
      <c r="W78" s="353">
        <f>IF('Economic Model'!$C$6="rural",W$74/$D$48,IF('Economic Model'!$C$6="Railbelt North of Alaska Range",W$74*_xlfn.XLOOKUP('Economic Model'!W$51,'Railbelt Price Worksheet'!$D$20:$BQ$20,'Railbelt Price Worksheet'!$D$27:$BQ$27,,0),IF('Economic Model'!$C$6="Railbelt South of Alaska Range",W$74*_xlfn.XLOOKUP(W$51,'Railbelt Price Worksheet'!$D$10:$BQ$10,'Railbelt Price Worksheet'!$D$12:$BQ$12,,0))))</f>
        <v>0</v>
      </c>
      <c r="X78" s="353">
        <f>IF('Economic Model'!$C$6="rural",X$74/$D$48,IF('Economic Model'!$C$6="Railbelt North of Alaska Range",X$74*_xlfn.XLOOKUP('Economic Model'!X$51,'Railbelt Price Worksheet'!$D$20:$BQ$20,'Railbelt Price Worksheet'!$D$27:$BQ$27,,0),IF('Economic Model'!$C$6="Railbelt South of Alaska Range",X$74*_xlfn.XLOOKUP(X$51,'Railbelt Price Worksheet'!$D$10:$BQ$10,'Railbelt Price Worksheet'!$D$12:$BQ$12,,0))))</f>
        <v>0</v>
      </c>
      <c r="Y78" s="353">
        <f>IF('Economic Model'!$C$6="rural",Y$74/$D$48,IF('Economic Model'!$C$6="Railbelt North of Alaska Range",Y$74*_xlfn.XLOOKUP('Economic Model'!Y$51,'Railbelt Price Worksheet'!$D$20:$BQ$20,'Railbelt Price Worksheet'!$D$27:$BQ$27,,0),IF('Economic Model'!$C$6="Railbelt South of Alaska Range",Y$74*_xlfn.XLOOKUP(Y$51,'Railbelt Price Worksheet'!$D$10:$BQ$10,'Railbelt Price Worksheet'!$D$12:$BQ$12,,0))))</f>
        <v>0</v>
      </c>
      <c r="Z78" s="353">
        <f>IF('Economic Model'!$C$6="rural",Z$74/$D$48,IF('Economic Model'!$C$6="Railbelt North of Alaska Range",Z$74*_xlfn.XLOOKUP('Economic Model'!Z$51,'Railbelt Price Worksheet'!$D$20:$BQ$20,'Railbelt Price Worksheet'!$D$27:$BQ$27,,0),IF('Economic Model'!$C$6="Railbelt South of Alaska Range",Z$74*_xlfn.XLOOKUP(Z$51,'Railbelt Price Worksheet'!$D$10:$BQ$10,'Railbelt Price Worksheet'!$D$12:$BQ$12,,0))))</f>
        <v>0</v>
      </c>
      <c r="AA78" s="353">
        <f>IF('Economic Model'!$C$6="rural",AA$74/$D$48,IF('Economic Model'!$C$6="Railbelt North of Alaska Range",AA$74*_xlfn.XLOOKUP('Economic Model'!AA$51,'Railbelt Price Worksheet'!$D$20:$BQ$20,'Railbelt Price Worksheet'!$D$27:$BQ$27,,0),IF('Economic Model'!$C$6="Railbelt South of Alaska Range",AA$74*_xlfn.XLOOKUP(AA$51,'Railbelt Price Worksheet'!$D$10:$BQ$10,'Railbelt Price Worksheet'!$D$12:$BQ$12,,0))))</f>
        <v>0</v>
      </c>
      <c r="AB78" s="353">
        <f>IF('Economic Model'!$C$6="rural",AB$74/$D$48,IF('Economic Model'!$C$6="Railbelt North of Alaska Range",AB$74*_xlfn.XLOOKUP('Economic Model'!AB$51,'Railbelt Price Worksheet'!$D$20:$BQ$20,'Railbelt Price Worksheet'!$D$27:$BQ$27,,0),IF('Economic Model'!$C$6="Railbelt South of Alaska Range",AB$74*_xlfn.XLOOKUP(AB$51,'Railbelt Price Worksheet'!$D$10:$BQ$10,'Railbelt Price Worksheet'!$D$12:$BQ$12,,0))))</f>
        <v>0</v>
      </c>
      <c r="AC78" s="353">
        <f>IF('Economic Model'!$C$6="rural",AC$74/$D$48,IF('Economic Model'!$C$6="Railbelt North of Alaska Range",AC$74*_xlfn.XLOOKUP('Economic Model'!AC$51,'Railbelt Price Worksheet'!$D$20:$BQ$20,'Railbelt Price Worksheet'!$D$27:$BQ$27,,0),IF('Economic Model'!$C$6="Railbelt South of Alaska Range",AC$74*_xlfn.XLOOKUP(AC$51,'Railbelt Price Worksheet'!$D$10:$BQ$10,'Railbelt Price Worksheet'!$D$12:$BQ$12,,0))))</f>
        <v>0</v>
      </c>
      <c r="AD78" s="353">
        <f>IF('Economic Model'!$C$6="rural",AD$74/$D$48,IF('Economic Model'!$C$6="Railbelt North of Alaska Range",AD$74*_xlfn.XLOOKUP('Economic Model'!AD$51,'Railbelt Price Worksheet'!$D$20:$BQ$20,'Railbelt Price Worksheet'!$D$27:$BQ$27,,0),IF('Economic Model'!$C$6="Railbelt South of Alaska Range",AD$74*_xlfn.XLOOKUP(AD$51,'Railbelt Price Worksheet'!$D$10:$BQ$10,'Railbelt Price Worksheet'!$D$12:$BQ$12,,0))))</f>
        <v>0</v>
      </c>
      <c r="AE78" s="353">
        <f>IF('Economic Model'!$C$6="rural",AE$74/$D$48,IF('Economic Model'!$C$6="Railbelt North of Alaska Range",AE$74*_xlfn.XLOOKUP('Economic Model'!AE$51,'Railbelt Price Worksheet'!$D$20:$BQ$20,'Railbelt Price Worksheet'!$D$27:$BQ$27,,0),IF('Economic Model'!$C$6="Railbelt South of Alaska Range",AE$74*_xlfn.XLOOKUP(AE$51,'Railbelt Price Worksheet'!$D$10:$BQ$10,'Railbelt Price Worksheet'!$D$12:$BQ$12,,0))))</f>
        <v>0</v>
      </c>
      <c r="AF78" s="353">
        <f>IF('Economic Model'!$C$6="rural",AF$74/$D$48,IF('Economic Model'!$C$6="Railbelt North of Alaska Range",AF$74*_xlfn.XLOOKUP('Economic Model'!AF$51,'Railbelt Price Worksheet'!$D$20:$BQ$20,'Railbelt Price Worksheet'!$D$27:$BQ$27,,0),IF('Economic Model'!$C$6="Railbelt South of Alaska Range",AF$74*_xlfn.XLOOKUP(AF$51,'Railbelt Price Worksheet'!$D$10:$BQ$10,'Railbelt Price Worksheet'!$D$12:$BQ$12,,0))))</f>
        <v>0</v>
      </c>
      <c r="AG78" s="353">
        <f>IF('Economic Model'!$C$6="rural",AG$74/$D$48,IF('Economic Model'!$C$6="Railbelt North of Alaska Range",AG$74*_xlfn.XLOOKUP('Economic Model'!AG$51,'Railbelt Price Worksheet'!$D$20:$BQ$20,'Railbelt Price Worksheet'!$D$27:$BQ$27,,0),IF('Economic Model'!$C$6="Railbelt South of Alaska Range",AG$74*_xlfn.XLOOKUP(AG$51,'Railbelt Price Worksheet'!$D$10:$BQ$10,'Railbelt Price Worksheet'!$D$12:$BQ$12,,0))))</f>
        <v>0</v>
      </c>
      <c r="AH78" s="353">
        <f>IF('Economic Model'!$C$6="rural",AH$74/$D$48,IF('Economic Model'!$C$6="Railbelt North of Alaska Range",AH$74*_xlfn.XLOOKUP('Economic Model'!AH$51,'Railbelt Price Worksheet'!$D$20:$BQ$20,'Railbelt Price Worksheet'!$D$27:$BQ$27,,0),IF('Economic Model'!$C$6="Railbelt South of Alaska Range",AH$74*_xlfn.XLOOKUP(AH$51,'Railbelt Price Worksheet'!$D$10:$BQ$10,'Railbelt Price Worksheet'!$D$12:$BQ$12,,0))))</f>
        <v>0</v>
      </c>
      <c r="AI78" s="353">
        <f>IF('Economic Model'!$C$6="rural",AI$74/$D$48,IF('Economic Model'!$C$6="Railbelt North of Alaska Range",AI$74*_xlfn.XLOOKUP('Economic Model'!AI$51,'Railbelt Price Worksheet'!$D$20:$BQ$20,'Railbelt Price Worksheet'!$D$27:$BQ$27,,0),IF('Economic Model'!$C$6="Railbelt South of Alaska Range",AI$74*_xlfn.XLOOKUP(AI$51,'Railbelt Price Worksheet'!$D$10:$BQ$10,'Railbelt Price Worksheet'!$D$12:$BQ$12,,0))))</f>
        <v>0</v>
      </c>
      <c r="AJ78" s="353">
        <f>IF('Economic Model'!$C$6="rural",AJ$74/$D$48,IF('Economic Model'!$C$6="Railbelt North of Alaska Range",AJ$74*_xlfn.XLOOKUP('Economic Model'!AJ$51,'Railbelt Price Worksheet'!$D$20:$BQ$20,'Railbelt Price Worksheet'!$D$27:$BQ$27,,0),IF('Economic Model'!$C$6="Railbelt South of Alaska Range",AJ$74*_xlfn.XLOOKUP(AJ$51,'Railbelt Price Worksheet'!$D$10:$BQ$10,'Railbelt Price Worksheet'!$D$12:$BQ$12,,0))))</f>
        <v>0</v>
      </c>
      <c r="AK78" s="353">
        <f>IF('Economic Model'!$C$6="rural",AK$74/$D$48,IF('Economic Model'!$C$6="Railbelt North of Alaska Range",AK$74*_xlfn.XLOOKUP('Economic Model'!AK$51,'Railbelt Price Worksheet'!$D$20:$BQ$20,'Railbelt Price Worksheet'!$D$27:$BQ$27,,0),IF('Economic Model'!$C$6="Railbelt South of Alaska Range",AK$74*_xlfn.XLOOKUP(AK$51,'Railbelt Price Worksheet'!$D$10:$BQ$10,'Railbelt Price Worksheet'!$D$12:$BQ$12,,0))))</f>
        <v>0</v>
      </c>
      <c r="AL78" s="353">
        <f>IF('Economic Model'!$C$6="rural",AL$74/$D$48,IF('Economic Model'!$C$6="Railbelt North of Alaska Range",AL$74*_xlfn.XLOOKUP('Economic Model'!AL$51,'Railbelt Price Worksheet'!$D$20:$BQ$20,'Railbelt Price Worksheet'!$D$27:$BQ$27,,0),IF('Economic Model'!$C$6="Railbelt South of Alaska Range",AL$74*_xlfn.XLOOKUP(AL$51,'Railbelt Price Worksheet'!$D$10:$BQ$10,'Railbelt Price Worksheet'!$D$12:$BQ$12,,0))))</f>
        <v>0</v>
      </c>
      <c r="AM78" s="353">
        <f>IF('Economic Model'!$C$6="rural",AM$74/$D$48,IF('Economic Model'!$C$6="Railbelt North of Alaska Range",AM$74*_xlfn.XLOOKUP('Economic Model'!AM$51,'Railbelt Price Worksheet'!$D$20:$BQ$20,'Railbelt Price Worksheet'!$D$27:$BQ$27,,0),IF('Economic Model'!$C$6="Railbelt South of Alaska Range",AM$74*_xlfn.XLOOKUP(AM$51,'Railbelt Price Worksheet'!$D$10:$BQ$10,'Railbelt Price Worksheet'!$D$12:$BQ$12,,0))))</f>
        <v>0</v>
      </c>
      <c r="AN78" s="353">
        <f>IF('Economic Model'!$C$6="rural",AN$74/$D$48,IF('Economic Model'!$C$6="Railbelt North of Alaska Range",AN$74*_xlfn.XLOOKUP('Economic Model'!AN$51,'Railbelt Price Worksheet'!$D$20:$BQ$20,'Railbelt Price Worksheet'!$D$27:$BQ$27,,0),IF('Economic Model'!$C$6="Railbelt South of Alaska Range",AN$74*_xlfn.XLOOKUP(AN$51,'Railbelt Price Worksheet'!$D$10:$BQ$10,'Railbelt Price Worksheet'!$D$12:$BQ$12,,0))))</f>
        <v>0</v>
      </c>
      <c r="AO78" s="353">
        <f>IF('Economic Model'!$C$6="rural",AO$74/$D$48,IF('Economic Model'!$C$6="Railbelt North of Alaska Range",AO$74*_xlfn.XLOOKUP('Economic Model'!AO$51,'Railbelt Price Worksheet'!$D$20:$BQ$20,'Railbelt Price Worksheet'!$D$27:$BQ$27,,0),IF('Economic Model'!$C$6="Railbelt South of Alaska Range",AO$74*_xlfn.XLOOKUP(AO$51,'Railbelt Price Worksheet'!$D$10:$BQ$10,'Railbelt Price Worksheet'!$D$12:$BQ$12,,0))))</f>
        <v>0</v>
      </c>
      <c r="AP78" s="353">
        <f>IF('Economic Model'!$C$6="rural",AP$74/$D$48,IF('Economic Model'!$C$6="Railbelt North of Alaska Range",AP$74*_xlfn.XLOOKUP('Economic Model'!AP$51,'Railbelt Price Worksheet'!$D$20:$BQ$20,'Railbelt Price Worksheet'!$D$27:$BQ$27,,0),IF('Economic Model'!$C$6="Railbelt South of Alaska Range",AP$74*_xlfn.XLOOKUP(AP$51,'Railbelt Price Worksheet'!$D$10:$BQ$10,'Railbelt Price Worksheet'!$D$12:$BQ$12,,0))))</f>
        <v>0</v>
      </c>
      <c r="AQ78" s="353">
        <f>IF('Economic Model'!$C$6="rural",AQ$74/$D$48,IF('Economic Model'!$C$6="Railbelt North of Alaska Range",AQ$74*_xlfn.XLOOKUP('Economic Model'!AQ$51,'Railbelt Price Worksheet'!$D$20:$BQ$20,'Railbelt Price Worksheet'!$D$27:$BQ$27,,0),IF('Economic Model'!$C$6="Railbelt South of Alaska Range",AQ$74*_xlfn.XLOOKUP(AQ$51,'Railbelt Price Worksheet'!$D$10:$BQ$10,'Railbelt Price Worksheet'!$D$12:$BQ$12,,0))))</f>
        <v>0</v>
      </c>
      <c r="AR78" s="353">
        <f>IF('Economic Model'!$C$6="rural",AR$74/$D$48,IF('Economic Model'!$C$6="Railbelt North of Alaska Range",AR$74*_xlfn.XLOOKUP('Economic Model'!AR$51,'Railbelt Price Worksheet'!$D$20:$BQ$20,'Railbelt Price Worksheet'!$D$27:$BQ$27,,0),IF('Economic Model'!$C$6="Railbelt South of Alaska Range",AR$74*_xlfn.XLOOKUP(AR$51,'Railbelt Price Worksheet'!$D$10:$BQ$10,'Railbelt Price Worksheet'!$D$12:$BQ$12,,0))))</f>
        <v>0</v>
      </c>
      <c r="AS78" s="353">
        <f>IF('Economic Model'!$C$6="rural",AS$74/$D$48,IF('Economic Model'!$C$6="Railbelt North of Alaska Range",AS$74*_xlfn.XLOOKUP('Economic Model'!AS$51,'Railbelt Price Worksheet'!$D$20:$BQ$20,'Railbelt Price Worksheet'!$D$27:$BQ$27,,0),IF('Economic Model'!$C$6="Railbelt South of Alaska Range",AS$74*_xlfn.XLOOKUP(AS$51,'Railbelt Price Worksheet'!$D$10:$BQ$10,'Railbelt Price Worksheet'!$D$12:$BQ$12,,0))))</f>
        <v>0</v>
      </c>
      <c r="AT78" s="353">
        <f>IF('Economic Model'!$C$6="rural",AT$74/$D$48,IF('Economic Model'!$C$6="Railbelt North of Alaska Range",AT$74*_xlfn.XLOOKUP('Economic Model'!AT$51,'Railbelt Price Worksheet'!$D$20:$BQ$20,'Railbelt Price Worksheet'!$D$27:$BQ$27,,0),IF('Economic Model'!$C$6="Railbelt South of Alaska Range",AT$74*_xlfn.XLOOKUP(AT$51,'Railbelt Price Worksheet'!$D$10:$BQ$10,'Railbelt Price Worksheet'!$D$12:$BQ$12,,0))))</f>
        <v>0</v>
      </c>
      <c r="AU78" s="353">
        <f>IF('Economic Model'!$C$6="rural",AU$74/$D$48,IF('Economic Model'!$C$6="Railbelt North of Alaska Range",AU$74*_xlfn.XLOOKUP('Economic Model'!AU$51,'Railbelt Price Worksheet'!$D$20:$BQ$20,'Railbelt Price Worksheet'!$D$27:$BQ$27,,0),IF('Economic Model'!$C$6="Railbelt South of Alaska Range",AU$74*_xlfn.XLOOKUP(AU$51,'Railbelt Price Worksheet'!$D$10:$BQ$10,'Railbelt Price Worksheet'!$D$12:$BQ$12,,0))))</f>
        <v>0</v>
      </c>
      <c r="AV78" s="353">
        <f>IF('Economic Model'!$C$6="rural",AV$74/$D$48,IF('Economic Model'!$C$6="Railbelt North of Alaska Range",AV$74*_xlfn.XLOOKUP('Economic Model'!AV$51,'Railbelt Price Worksheet'!$D$20:$BQ$20,'Railbelt Price Worksheet'!$D$27:$BQ$27,,0),IF('Economic Model'!$C$6="Railbelt South of Alaska Range",AV$74*_xlfn.XLOOKUP(AV$51,'Railbelt Price Worksheet'!$D$10:$BQ$10,'Railbelt Price Worksheet'!$D$12:$BQ$12,,0))))</f>
        <v>0</v>
      </c>
      <c r="AW78" s="353">
        <f>IF('Economic Model'!$C$6="rural",AW$74/$D$48,IF('Economic Model'!$C$6="Railbelt North of Alaska Range",AW$74*_xlfn.XLOOKUP('Economic Model'!AW$51,'Railbelt Price Worksheet'!$D$20:$BQ$20,'Railbelt Price Worksheet'!$D$27:$BQ$27,,0),IF('Economic Model'!$C$6="Railbelt South of Alaska Range",AW$74*_xlfn.XLOOKUP(AW$51,'Railbelt Price Worksheet'!$D$10:$BQ$10,'Railbelt Price Worksheet'!$D$12:$BQ$12,,0))))</f>
        <v>0</v>
      </c>
      <c r="AX78" s="353">
        <f>IF('Economic Model'!$C$6="rural",AX$74/$D$48,IF('Economic Model'!$C$6="Railbelt North of Alaska Range",AX$74*_xlfn.XLOOKUP('Economic Model'!AX$51,'Railbelt Price Worksheet'!$D$20:$BQ$20,'Railbelt Price Worksheet'!$D$27:$BQ$27,,0),IF('Economic Model'!$C$6="Railbelt South of Alaska Range",AX$74*_xlfn.XLOOKUP(AX$51,'Railbelt Price Worksheet'!$D$10:$BQ$10,'Railbelt Price Worksheet'!$D$12:$BQ$12,,0))))</f>
        <v>0</v>
      </c>
      <c r="AY78" s="353">
        <f>IF('Economic Model'!$C$6="rural",AY$74/$D$48,IF('Economic Model'!$C$6="Railbelt North of Alaska Range",AY$74*_xlfn.XLOOKUP('Economic Model'!AY$51,'Railbelt Price Worksheet'!$D$20:$BQ$20,'Railbelt Price Worksheet'!$D$27:$BQ$27,,0),IF('Economic Model'!$C$6="Railbelt South of Alaska Range",AY$74*_xlfn.XLOOKUP(AY$51,'Railbelt Price Worksheet'!$D$10:$BQ$10,'Railbelt Price Worksheet'!$D$12:$BQ$12,,0))))</f>
        <v>0</v>
      </c>
      <c r="AZ78" s="353">
        <f>IF('Economic Model'!$C$6="rural",AZ$74/$D$48,IF('Economic Model'!$C$6="Railbelt North of Alaska Range",AZ$74*_xlfn.XLOOKUP('Economic Model'!AZ$51,'Railbelt Price Worksheet'!$D$20:$BQ$20,'Railbelt Price Worksheet'!$D$27:$BQ$27,,0),IF('Economic Model'!$C$6="Railbelt South of Alaska Range",AZ$74*_xlfn.XLOOKUP(AZ$51,'Railbelt Price Worksheet'!$D$10:$BQ$10,'Railbelt Price Worksheet'!$D$12:$BQ$12,,0))))</f>
        <v>0</v>
      </c>
      <c r="BA78" s="353">
        <f>IF('Economic Model'!$C$6="rural",BA$74/$D$48,IF('Economic Model'!$C$6="Railbelt North of Alaska Range",BA$74*_xlfn.XLOOKUP('Economic Model'!BA$51,'Railbelt Price Worksheet'!$D$20:$BQ$20,'Railbelt Price Worksheet'!$D$27:$BQ$27,,0),IF('Economic Model'!$C$6="Railbelt South of Alaska Range",BA$74*_xlfn.XLOOKUP(BA$51,'Railbelt Price Worksheet'!$D$10:$BQ$10,'Railbelt Price Worksheet'!$D$12:$BQ$12,,0))))</f>
        <v>0</v>
      </c>
      <c r="BB78" s="353">
        <f>IF('Economic Model'!$C$6="rural",BB$74/$D$48,IF('Economic Model'!$C$6="Railbelt North of Alaska Range",BB$74*_xlfn.XLOOKUP('Economic Model'!BB$51,'Railbelt Price Worksheet'!$D$20:$BQ$20,'Railbelt Price Worksheet'!$D$27:$BQ$27,,0),IF('Economic Model'!$C$6="Railbelt South of Alaska Range",BB$74*_xlfn.XLOOKUP(BB$51,'Railbelt Price Worksheet'!$D$10:$BQ$10,'Railbelt Price Worksheet'!$D$12:$BQ$12,,0))))</f>
        <v>0</v>
      </c>
      <c r="BC78" s="353">
        <f>IF('Economic Model'!$C$6="rural",BC$74/$D$48,IF('Economic Model'!$C$6="Railbelt North of Alaska Range",BC$74*_xlfn.XLOOKUP('Economic Model'!BC$51,'Railbelt Price Worksheet'!$D$20:$BQ$20,'Railbelt Price Worksheet'!$D$27:$BQ$27,,0),IF('Economic Model'!$C$6="Railbelt South of Alaska Range",BC$74*_xlfn.XLOOKUP(BC$51,'Railbelt Price Worksheet'!$D$10:$BQ$10,'Railbelt Price Worksheet'!$D$12:$BQ$12,,0))))</f>
        <v>0</v>
      </c>
      <c r="BD78" s="353">
        <f>IF('Economic Model'!$C$6="rural",BD$74/$D$48,IF('Economic Model'!$C$6="Railbelt North of Alaska Range",BD$74*_xlfn.XLOOKUP('Economic Model'!BD$51,'Railbelt Price Worksheet'!$D$20:$BQ$20,'Railbelt Price Worksheet'!$D$27:$BQ$27,,0),IF('Economic Model'!$C$6="Railbelt South of Alaska Range",BD$74*_xlfn.XLOOKUP(BD$51,'Railbelt Price Worksheet'!$D$10:$BQ$10,'Railbelt Price Worksheet'!$D$12:$BQ$12,,0))))</f>
        <v>0</v>
      </c>
      <c r="BE78" s="353">
        <f>IF('Economic Model'!$C$6="rural",BE$74/$D$48,IF('Economic Model'!$C$6="Railbelt North of Alaska Range",BE$74*_xlfn.XLOOKUP('Economic Model'!BE$51,'Railbelt Price Worksheet'!$D$20:$BQ$20,'Railbelt Price Worksheet'!$D$27:$BQ$27,,0),IF('Economic Model'!$C$6="Railbelt South of Alaska Range",BE$74*_xlfn.XLOOKUP(BE$51,'Railbelt Price Worksheet'!$D$10:$BQ$10,'Railbelt Price Worksheet'!$D$12:$BQ$12,,0))))</f>
        <v>0</v>
      </c>
      <c r="BF78" s="353">
        <f>IF('Economic Model'!$C$6="rural",BF$74/$D$48,IF('Economic Model'!$C$6="Railbelt North of Alaska Range",BF$74*_xlfn.XLOOKUP('Economic Model'!BF$51,'Railbelt Price Worksheet'!$D$20:$BQ$20,'Railbelt Price Worksheet'!$D$27:$BQ$27,,0),IF('Economic Model'!$C$6="Railbelt South of Alaska Range",BF$74*_xlfn.XLOOKUP(BF$51,'Railbelt Price Worksheet'!$D$10:$BQ$10,'Railbelt Price Worksheet'!$D$12:$BQ$12,,0))))</f>
        <v>0</v>
      </c>
      <c r="BG78" s="353">
        <f>IF('Economic Model'!$C$6="rural",BG$74/$D$48,IF('Economic Model'!$C$6="Railbelt North of Alaska Range",BG$74*_xlfn.XLOOKUP('Economic Model'!BG$51,'Railbelt Price Worksheet'!$D$20:$BQ$20,'Railbelt Price Worksheet'!$D$27:$BQ$27,,0),IF('Economic Model'!$C$6="Railbelt South of Alaska Range",BG$74*_xlfn.XLOOKUP(BG$51,'Railbelt Price Worksheet'!$D$10:$BQ$10,'Railbelt Price Worksheet'!$D$12:$BQ$12,,0))))</f>
        <v>0</v>
      </c>
      <c r="BH78" s="353">
        <f>IF('Economic Model'!$C$6="rural",BH$74/$D$48,IF('Economic Model'!$C$6="Railbelt North of Alaska Range",BH$74*_xlfn.XLOOKUP('Economic Model'!BH$51,'Railbelt Price Worksheet'!$D$20:$BQ$20,'Railbelt Price Worksheet'!$D$27:$BQ$27,,0),IF('Economic Model'!$C$6="Railbelt South of Alaska Range",BH$74*_xlfn.XLOOKUP(BH$51,'Railbelt Price Worksheet'!$D$10:$BQ$10,'Railbelt Price Worksheet'!$D$12:$BQ$12,,0))))</f>
        <v>0</v>
      </c>
      <c r="BI78" s="353">
        <f>IF('Economic Model'!$C$6="rural",BI$74/$D$48,IF('Economic Model'!$C$6="Railbelt North of Alaska Range",BI$74*_xlfn.XLOOKUP('Economic Model'!BI$51,'Railbelt Price Worksheet'!$D$20:$BQ$20,'Railbelt Price Worksheet'!$D$27:$BQ$27,,0),IF('Economic Model'!$C$6="Railbelt South of Alaska Range",BI$74*_xlfn.XLOOKUP(BI$51,'Railbelt Price Worksheet'!$D$10:$BQ$10,'Railbelt Price Worksheet'!$D$12:$BQ$12,,0))))</f>
        <v>0</v>
      </c>
      <c r="BJ78" s="353">
        <f>IF('Economic Model'!$C$6="rural",BJ$74/$D$48,IF('Economic Model'!$C$6="Railbelt North of Alaska Range",BJ$74*_xlfn.XLOOKUP('Economic Model'!BJ$51,'Railbelt Price Worksheet'!$D$20:$BQ$20,'Railbelt Price Worksheet'!$D$27:$BQ$27,,0),IF('Economic Model'!$C$6="Railbelt South of Alaska Range",BJ$74*_xlfn.XLOOKUP(BJ$51,'Railbelt Price Worksheet'!$D$10:$BQ$10,'Railbelt Price Worksheet'!$D$12:$BQ$12,,0))))</f>
        <v>0</v>
      </c>
      <c r="BK78" s="353">
        <f>IF('Economic Model'!$C$6="rural",BK$74/$D$48,IF('Economic Model'!$C$6="Railbelt North of Alaska Range",BK$74*_xlfn.XLOOKUP('Economic Model'!BK$51,'Railbelt Price Worksheet'!$D$20:$BQ$20,'Railbelt Price Worksheet'!$D$27:$BQ$27,,0),IF('Economic Model'!$C$6="Railbelt South of Alaska Range",BK$74*_xlfn.XLOOKUP(BK$51,'Railbelt Price Worksheet'!$D$10:$BQ$10,'Railbelt Price Worksheet'!$D$12:$BQ$12,,0))))</f>
        <v>0</v>
      </c>
      <c r="BL78" s="353">
        <f>IF('Economic Model'!$C$6="rural",BL$74/$D$48,IF('Economic Model'!$C$6="Railbelt North of Alaska Range",BL$74*_xlfn.XLOOKUP('Economic Model'!BL$51,'Railbelt Price Worksheet'!$D$20:$BQ$20,'Railbelt Price Worksheet'!$D$27:$BQ$27,,0),IF('Economic Model'!$C$6="Railbelt South of Alaska Range",BL$74*_xlfn.XLOOKUP(BL$51,'Railbelt Price Worksheet'!$D$10:$BQ$10,'Railbelt Price Worksheet'!$D$12:$BQ$12,,0))))</f>
        <v>0</v>
      </c>
      <c r="BM78" s="353">
        <f>IF('Economic Model'!$C$6="rural",BM$74/$D$48,IF('Economic Model'!$C$6="Railbelt North of Alaska Range",BM$74*_xlfn.XLOOKUP('Economic Model'!BM$51,'Railbelt Price Worksheet'!$D$20:$BQ$20,'Railbelt Price Worksheet'!$D$27:$BQ$27,,0),IF('Economic Model'!$C$6="Railbelt South of Alaska Range",BM$74*_xlfn.XLOOKUP(BM$51,'Railbelt Price Worksheet'!$D$10:$BQ$10,'Railbelt Price Worksheet'!$D$12:$BQ$12,,0))))</f>
        <v>0</v>
      </c>
      <c r="BN78" s="353">
        <f>IF('Economic Model'!$C$6="rural",BN$74/$D$48,IF('Economic Model'!$C$6="Railbelt North of Alaska Range",BN$74*_xlfn.XLOOKUP('Economic Model'!BN$51,'Railbelt Price Worksheet'!$D$20:$BQ$20,'Railbelt Price Worksheet'!$D$27:$BQ$27,,0),IF('Economic Model'!$C$6="Railbelt South of Alaska Range",BN$74*_xlfn.XLOOKUP(BN$51,'Railbelt Price Worksheet'!$D$10:$BQ$10,'Railbelt Price Worksheet'!$D$12:$BQ$12,,0))))</f>
        <v>0</v>
      </c>
      <c r="BO78" s="347"/>
    </row>
    <row r="79" spans="1:67" ht="12.75">
      <c r="A79" s="398"/>
      <c r="B79" s="387" t="s">
        <v>289</v>
      </c>
      <c r="C79" s="18" t="s">
        <v>220</v>
      </c>
      <c r="D79" s="18" t="s">
        <v>142</v>
      </c>
      <c r="E79" s="661">
        <f t="shared" ref="E79:BN79" si="18">E78*E75</f>
        <v>0</v>
      </c>
      <c r="F79" s="661">
        <f t="shared" si="18"/>
        <v>0</v>
      </c>
      <c r="G79" s="661">
        <f t="shared" si="18"/>
        <v>0</v>
      </c>
      <c r="H79" s="661">
        <f t="shared" si="18"/>
        <v>0</v>
      </c>
      <c r="I79" s="661">
        <f t="shared" si="18"/>
        <v>0</v>
      </c>
      <c r="J79" s="661">
        <f t="shared" si="18"/>
        <v>0</v>
      </c>
      <c r="K79" s="661">
        <f t="shared" si="18"/>
        <v>0</v>
      </c>
      <c r="L79" s="661">
        <f t="shared" si="18"/>
        <v>0</v>
      </c>
      <c r="M79" s="661">
        <f t="shared" si="18"/>
        <v>0</v>
      </c>
      <c r="N79" s="661">
        <f t="shared" si="18"/>
        <v>0</v>
      </c>
      <c r="O79" s="661">
        <f t="shared" si="18"/>
        <v>0</v>
      </c>
      <c r="P79" s="661">
        <f t="shared" si="18"/>
        <v>0</v>
      </c>
      <c r="Q79" s="661">
        <f t="shared" si="18"/>
        <v>0</v>
      </c>
      <c r="R79" s="661">
        <f t="shared" si="18"/>
        <v>0</v>
      </c>
      <c r="S79" s="661">
        <f t="shared" si="18"/>
        <v>0</v>
      </c>
      <c r="T79" s="661">
        <f t="shared" si="18"/>
        <v>0</v>
      </c>
      <c r="U79" s="661">
        <f t="shared" si="18"/>
        <v>0</v>
      </c>
      <c r="V79" s="661">
        <f t="shared" si="18"/>
        <v>0</v>
      </c>
      <c r="W79" s="661">
        <f t="shared" si="18"/>
        <v>0</v>
      </c>
      <c r="X79" s="661">
        <f t="shared" si="18"/>
        <v>0</v>
      </c>
      <c r="Y79" s="661">
        <f t="shared" si="18"/>
        <v>0</v>
      </c>
      <c r="Z79" s="661">
        <f t="shared" si="18"/>
        <v>0</v>
      </c>
      <c r="AA79" s="661">
        <f t="shared" si="18"/>
        <v>0</v>
      </c>
      <c r="AB79" s="661">
        <f t="shared" si="18"/>
        <v>0</v>
      </c>
      <c r="AC79" s="661">
        <f t="shared" si="18"/>
        <v>0</v>
      </c>
      <c r="AD79" s="661">
        <f t="shared" si="18"/>
        <v>0</v>
      </c>
      <c r="AE79" s="661">
        <f t="shared" si="18"/>
        <v>0</v>
      </c>
      <c r="AF79" s="661">
        <f t="shared" si="18"/>
        <v>0</v>
      </c>
      <c r="AG79" s="661">
        <f t="shared" si="18"/>
        <v>0</v>
      </c>
      <c r="AH79" s="661">
        <f t="shared" si="18"/>
        <v>0</v>
      </c>
      <c r="AI79" s="661">
        <f t="shared" si="18"/>
        <v>0</v>
      </c>
      <c r="AJ79" s="661">
        <f t="shared" si="18"/>
        <v>0</v>
      </c>
      <c r="AK79" s="661">
        <f t="shared" si="18"/>
        <v>0</v>
      </c>
      <c r="AL79" s="661">
        <f t="shared" si="18"/>
        <v>0</v>
      </c>
      <c r="AM79" s="661">
        <f t="shared" si="18"/>
        <v>0</v>
      </c>
      <c r="AN79" s="661">
        <f t="shared" si="18"/>
        <v>0</v>
      </c>
      <c r="AO79" s="661">
        <f t="shared" si="18"/>
        <v>0</v>
      </c>
      <c r="AP79" s="661">
        <f t="shared" si="18"/>
        <v>0</v>
      </c>
      <c r="AQ79" s="661">
        <f t="shared" si="18"/>
        <v>0</v>
      </c>
      <c r="AR79" s="661">
        <f t="shared" si="18"/>
        <v>0</v>
      </c>
      <c r="AS79" s="661">
        <f t="shared" si="18"/>
        <v>0</v>
      </c>
      <c r="AT79" s="661">
        <f t="shared" si="18"/>
        <v>0</v>
      </c>
      <c r="AU79" s="661">
        <f t="shared" si="18"/>
        <v>0</v>
      </c>
      <c r="AV79" s="661">
        <f t="shared" si="18"/>
        <v>0</v>
      </c>
      <c r="AW79" s="661">
        <f t="shared" si="18"/>
        <v>0</v>
      </c>
      <c r="AX79" s="661">
        <f t="shared" si="18"/>
        <v>0</v>
      </c>
      <c r="AY79" s="661">
        <f t="shared" si="18"/>
        <v>0</v>
      </c>
      <c r="AZ79" s="661">
        <f t="shared" si="18"/>
        <v>0</v>
      </c>
      <c r="BA79" s="661">
        <f t="shared" si="18"/>
        <v>0</v>
      </c>
      <c r="BB79" s="661">
        <f t="shared" si="18"/>
        <v>0</v>
      </c>
      <c r="BC79" s="661">
        <f t="shared" si="18"/>
        <v>0</v>
      </c>
      <c r="BD79" s="661">
        <f t="shared" si="18"/>
        <v>0</v>
      </c>
      <c r="BE79" s="661">
        <f t="shared" si="18"/>
        <v>0</v>
      </c>
      <c r="BF79" s="661">
        <f t="shared" si="18"/>
        <v>0</v>
      </c>
      <c r="BG79" s="661">
        <f t="shared" si="18"/>
        <v>0</v>
      </c>
      <c r="BH79" s="661">
        <f t="shared" si="18"/>
        <v>0</v>
      </c>
      <c r="BI79" s="661">
        <f t="shared" si="18"/>
        <v>0</v>
      </c>
      <c r="BJ79" s="661">
        <f t="shared" si="18"/>
        <v>0</v>
      </c>
      <c r="BK79" s="661">
        <f t="shared" si="18"/>
        <v>0</v>
      </c>
      <c r="BL79" s="661">
        <f t="shared" si="18"/>
        <v>0</v>
      </c>
      <c r="BM79" s="661">
        <f t="shared" si="18"/>
        <v>0</v>
      </c>
      <c r="BN79" s="661">
        <f t="shared" si="18"/>
        <v>0</v>
      </c>
      <c r="BO79" s="347">
        <f>NPV(Home!$D$24,F79:BN79)+E79</f>
        <v>0</v>
      </c>
    </row>
    <row r="80" spans="1:67" s="3" customFormat="1" ht="13.5" thickBot="1">
      <c r="A80" s="397"/>
      <c r="B80" s="388" t="s">
        <v>289</v>
      </c>
      <c r="C80" s="147" t="s">
        <v>222</v>
      </c>
      <c r="D80" s="147" t="s">
        <v>142</v>
      </c>
      <c r="E80" s="354">
        <f>IF($C$6="Rural",E76+E77+E79,E75*E74)</f>
        <v>0</v>
      </c>
      <c r="F80" s="354">
        <f t="shared" ref="F80:BN80" si="19">IF($C$6="Rural",F76+F77+F79,F75*F74)</f>
        <v>0</v>
      </c>
      <c r="G80" s="354">
        <f t="shared" si="19"/>
        <v>0</v>
      </c>
      <c r="H80" s="354">
        <f t="shared" si="19"/>
        <v>0</v>
      </c>
      <c r="I80" s="354">
        <f>IF($C$6="Rural",I76+I77+I79,I75*I74)</f>
        <v>0</v>
      </c>
      <c r="J80" s="354">
        <f t="shared" si="19"/>
        <v>0</v>
      </c>
      <c r="K80" s="354">
        <f t="shared" si="19"/>
        <v>0</v>
      </c>
      <c r="L80" s="354">
        <f t="shared" si="19"/>
        <v>0</v>
      </c>
      <c r="M80" s="354">
        <f t="shared" si="19"/>
        <v>0</v>
      </c>
      <c r="N80" s="354">
        <f t="shared" si="19"/>
        <v>0</v>
      </c>
      <c r="O80" s="354">
        <f t="shared" si="19"/>
        <v>0</v>
      </c>
      <c r="P80" s="354">
        <f t="shared" si="19"/>
        <v>0</v>
      </c>
      <c r="Q80" s="354">
        <f t="shared" si="19"/>
        <v>0</v>
      </c>
      <c r="R80" s="354">
        <f t="shared" si="19"/>
        <v>0</v>
      </c>
      <c r="S80" s="354">
        <f t="shared" si="19"/>
        <v>0</v>
      </c>
      <c r="T80" s="354">
        <f t="shared" si="19"/>
        <v>0</v>
      </c>
      <c r="U80" s="354">
        <f t="shared" si="19"/>
        <v>0</v>
      </c>
      <c r="V80" s="354">
        <f t="shared" si="19"/>
        <v>0</v>
      </c>
      <c r="W80" s="354">
        <f t="shared" si="19"/>
        <v>0</v>
      </c>
      <c r="X80" s="354">
        <f t="shared" si="19"/>
        <v>0</v>
      </c>
      <c r="Y80" s="354">
        <f t="shared" si="19"/>
        <v>0</v>
      </c>
      <c r="Z80" s="354">
        <f t="shared" si="19"/>
        <v>0</v>
      </c>
      <c r="AA80" s="354">
        <f t="shared" si="19"/>
        <v>0</v>
      </c>
      <c r="AB80" s="354">
        <f t="shared" si="19"/>
        <v>0</v>
      </c>
      <c r="AC80" s="354">
        <f t="shared" si="19"/>
        <v>0</v>
      </c>
      <c r="AD80" s="354">
        <f t="shared" si="19"/>
        <v>0</v>
      </c>
      <c r="AE80" s="354">
        <f t="shared" si="19"/>
        <v>0</v>
      </c>
      <c r="AF80" s="354">
        <f t="shared" si="19"/>
        <v>0</v>
      </c>
      <c r="AG80" s="354">
        <f t="shared" si="19"/>
        <v>0</v>
      </c>
      <c r="AH80" s="354">
        <f t="shared" si="19"/>
        <v>0</v>
      </c>
      <c r="AI80" s="354">
        <f t="shared" si="19"/>
        <v>0</v>
      </c>
      <c r="AJ80" s="354">
        <f t="shared" si="19"/>
        <v>0</v>
      </c>
      <c r="AK80" s="354">
        <f t="shared" si="19"/>
        <v>0</v>
      </c>
      <c r="AL80" s="354">
        <f t="shared" si="19"/>
        <v>0</v>
      </c>
      <c r="AM80" s="354">
        <f t="shared" si="19"/>
        <v>0</v>
      </c>
      <c r="AN80" s="354">
        <f t="shared" si="19"/>
        <v>0</v>
      </c>
      <c r="AO80" s="354">
        <f t="shared" si="19"/>
        <v>0</v>
      </c>
      <c r="AP80" s="354">
        <f t="shared" si="19"/>
        <v>0</v>
      </c>
      <c r="AQ80" s="354">
        <f t="shared" si="19"/>
        <v>0</v>
      </c>
      <c r="AR80" s="354">
        <f t="shared" si="19"/>
        <v>0</v>
      </c>
      <c r="AS80" s="354">
        <f t="shared" si="19"/>
        <v>0</v>
      </c>
      <c r="AT80" s="354">
        <f t="shared" si="19"/>
        <v>0</v>
      </c>
      <c r="AU80" s="354">
        <f t="shared" si="19"/>
        <v>0</v>
      </c>
      <c r="AV80" s="354">
        <f t="shared" si="19"/>
        <v>0</v>
      </c>
      <c r="AW80" s="354">
        <f t="shared" si="19"/>
        <v>0</v>
      </c>
      <c r="AX80" s="354">
        <f t="shared" si="19"/>
        <v>0</v>
      </c>
      <c r="AY80" s="354">
        <f t="shared" si="19"/>
        <v>0</v>
      </c>
      <c r="AZ80" s="354">
        <f t="shared" si="19"/>
        <v>0</v>
      </c>
      <c r="BA80" s="354">
        <f t="shared" si="19"/>
        <v>0</v>
      </c>
      <c r="BB80" s="354">
        <f t="shared" si="19"/>
        <v>0</v>
      </c>
      <c r="BC80" s="354">
        <f t="shared" si="19"/>
        <v>0</v>
      </c>
      <c r="BD80" s="354">
        <f t="shared" si="19"/>
        <v>0</v>
      </c>
      <c r="BE80" s="354">
        <f t="shared" si="19"/>
        <v>0</v>
      </c>
      <c r="BF80" s="354">
        <f t="shared" si="19"/>
        <v>0</v>
      </c>
      <c r="BG80" s="354">
        <f t="shared" si="19"/>
        <v>0</v>
      </c>
      <c r="BH80" s="354">
        <f t="shared" si="19"/>
        <v>0</v>
      </c>
      <c r="BI80" s="354">
        <f t="shared" si="19"/>
        <v>0</v>
      </c>
      <c r="BJ80" s="354">
        <f t="shared" si="19"/>
        <v>0</v>
      </c>
      <c r="BK80" s="354">
        <f t="shared" si="19"/>
        <v>0</v>
      </c>
      <c r="BL80" s="354">
        <f t="shared" si="19"/>
        <v>0</v>
      </c>
      <c r="BM80" s="354">
        <f t="shared" si="19"/>
        <v>0</v>
      </c>
      <c r="BN80" s="354">
        <f t="shared" si="19"/>
        <v>0</v>
      </c>
      <c r="BO80" s="348">
        <f>NPV(Home!$D$24,F80:BN80)+E80</f>
        <v>0</v>
      </c>
    </row>
    <row r="81" spans="1:67" ht="12.75">
      <c r="A81" s="398"/>
      <c r="B81" s="401"/>
      <c r="C81" s="398"/>
      <c r="D81" s="398"/>
      <c r="E81" s="662"/>
      <c r="F81" s="662"/>
      <c r="G81" s="662"/>
      <c r="H81" s="662"/>
      <c r="I81" s="662"/>
      <c r="J81" s="662"/>
      <c r="K81" s="662"/>
      <c r="L81" s="662"/>
      <c r="M81" s="662"/>
      <c r="N81" s="662"/>
      <c r="O81" s="662"/>
      <c r="P81" s="662"/>
      <c r="Q81" s="662"/>
      <c r="R81" s="662"/>
      <c r="S81" s="662"/>
      <c r="T81" s="662"/>
      <c r="U81" s="662"/>
      <c r="V81" s="662"/>
      <c r="W81" s="662"/>
      <c r="X81" s="662"/>
      <c r="Y81" s="662"/>
      <c r="Z81" s="662"/>
      <c r="AA81" s="662"/>
      <c r="AB81" s="662"/>
      <c r="AC81" s="662"/>
      <c r="AD81" s="662"/>
      <c r="AE81" s="662"/>
      <c r="AF81" s="662"/>
      <c r="AG81" s="662"/>
      <c r="AH81" s="662"/>
      <c r="AI81" s="662"/>
      <c r="AJ81" s="662"/>
      <c r="AK81" s="662"/>
      <c r="AL81" s="662"/>
      <c r="AM81" s="662"/>
      <c r="AN81" s="662"/>
      <c r="AO81" s="662"/>
      <c r="AP81" s="662"/>
      <c r="AQ81" s="662"/>
      <c r="AR81" s="662"/>
      <c r="AS81" s="662"/>
      <c r="AT81" s="662"/>
      <c r="AU81" s="662"/>
      <c r="AV81" s="662"/>
      <c r="AW81" s="662"/>
      <c r="AX81" s="662"/>
      <c r="AY81" s="662"/>
      <c r="AZ81" s="662"/>
      <c r="BA81" s="662"/>
      <c r="BB81" s="662"/>
      <c r="BC81" s="662"/>
      <c r="BD81" s="662"/>
      <c r="BE81" s="662"/>
      <c r="BF81" s="662"/>
      <c r="BG81" s="662"/>
      <c r="BH81" s="662"/>
      <c r="BI81" s="662"/>
      <c r="BJ81" s="662"/>
      <c r="BK81" s="662"/>
      <c r="BL81" s="662"/>
      <c r="BM81" s="662"/>
      <c r="BN81" s="662"/>
      <c r="BO81" s="402"/>
    </row>
    <row r="82" spans="1:67" ht="12.75">
      <c r="A82" s="398"/>
      <c r="B82" s="401"/>
      <c r="C82" s="398"/>
      <c r="D82" s="398"/>
      <c r="F82" s="398"/>
      <c r="G82" s="398"/>
      <c r="H82" s="398"/>
      <c r="I82" s="398"/>
      <c r="J82" s="398"/>
      <c r="K82" s="398"/>
      <c r="L82" s="398"/>
      <c r="M82" s="398"/>
      <c r="N82" s="398"/>
      <c r="O82" s="398"/>
      <c r="P82" s="398"/>
      <c r="Q82" s="398"/>
      <c r="R82" s="398"/>
      <c r="S82" s="398"/>
      <c r="T82" s="398"/>
      <c r="U82" s="398"/>
      <c r="V82" s="398"/>
      <c r="W82" s="398"/>
      <c r="X82" s="398"/>
      <c r="Y82" s="398"/>
      <c r="Z82" s="398"/>
      <c r="AA82" s="398"/>
      <c r="AB82" s="398"/>
      <c r="AC82" s="398"/>
      <c r="AD82" s="398"/>
      <c r="AE82" s="398"/>
      <c r="AF82" s="398"/>
      <c r="AG82" s="398"/>
      <c r="AH82" s="398"/>
      <c r="AI82" s="398"/>
      <c r="AJ82" s="398"/>
      <c r="AK82" s="398"/>
      <c r="AL82" s="398"/>
      <c r="AM82" s="398"/>
      <c r="AN82" s="398"/>
      <c r="AO82" s="398"/>
      <c r="AP82" s="398"/>
      <c r="AQ82" s="398"/>
      <c r="AR82" s="398"/>
      <c r="AS82" s="398"/>
      <c r="AT82" s="398"/>
      <c r="AU82" s="398"/>
      <c r="AV82" s="398"/>
      <c r="AW82" s="398"/>
      <c r="AX82" s="398"/>
      <c r="AY82" s="398"/>
      <c r="AZ82" s="398"/>
      <c r="BA82" s="398"/>
      <c r="BB82" s="398"/>
      <c r="BC82" s="398"/>
      <c r="BD82" s="398"/>
      <c r="BE82" s="398"/>
      <c r="BF82" s="398"/>
      <c r="BG82" s="398"/>
      <c r="BH82" s="398"/>
      <c r="BI82" s="398"/>
      <c r="BJ82" s="398"/>
      <c r="BK82" s="398"/>
      <c r="BL82" s="398"/>
      <c r="BM82" s="398"/>
      <c r="BN82" s="398"/>
      <c r="BO82" s="398"/>
    </row>
    <row r="83" spans="1:67" ht="13.5" thickBot="1">
      <c r="A83" s="398"/>
      <c r="B83" s="401"/>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row>
    <row r="84" spans="1:67" ht="12.75">
      <c r="A84" s="398"/>
      <c r="B84" s="129" t="s">
        <v>223</v>
      </c>
      <c r="C84" s="130"/>
      <c r="D84" s="138" t="s">
        <v>175</v>
      </c>
      <c r="E84" s="141">
        <f>E62</f>
        <v>2026</v>
      </c>
      <c r="F84" s="141">
        <f t="shared" ref="F84:BF84" si="20">E84+1</f>
        <v>2027</v>
      </c>
      <c r="G84" s="141">
        <f t="shared" si="20"/>
        <v>2028</v>
      </c>
      <c r="H84" s="141">
        <f t="shared" si="20"/>
        <v>2029</v>
      </c>
      <c r="I84" s="141">
        <f t="shared" si="20"/>
        <v>2030</v>
      </c>
      <c r="J84" s="141">
        <f t="shared" si="20"/>
        <v>2031</v>
      </c>
      <c r="K84" s="141">
        <f t="shared" si="20"/>
        <v>2032</v>
      </c>
      <c r="L84" s="141">
        <f t="shared" si="20"/>
        <v>2033</v>
      </c>
      <c r="M84" s="141">
        <f t="shared" si="20"/>
        <v>2034</v>
      </c>
      <c r="N84" s="141">
        <f t="shared" si="20"/>
        <v>2035</v>
      </c>
      <c r="O84" s="141">
        <f t="shared" si="20"/>
        <v>2036</v>
      </c>
      <c r="P84" s="141">
        <f t="shared" si="20"/>
        <v>2037</v>
      </c>
      <c r="Q84" s="141">
        <f t="shared" si="20"/>
        <v>2038</v>
      </c>
      <c r="R84" s="141">
        <f t="shared" si="20"/>
        <v>2039</v>
      </c>
      <c r="S84" s="141">
        <f t="shared" si="20"/>
        <v>2040</v>
      </c>
      <c r="T84" s="141">
        <f t="shared" si="20"/>
        <v>2041</v>
      </c>
      <c r="U84" s="141">
        <f t="shared" si="20"/>
        <v>2042</v>
      </c>
      <c r="V84" s="141">
        <f t="shared" si="20"/>
        <v>2043</v>
      </c>
      <c r="W84" s="141">
        <f t="shared" si="20"/>
        <v>2044</v>
      </c>
      <c r="X84" s="141">
        <f t="shared" si="20"/>
        <v>2045</v>
      </c>
      <c r="Y84" s="141">
        <f t="shared" si="20"/>
        <v>2046</v>
      </c>
      <c r="Z84" s="141">
        <f t="shared" si="20"/>
        <v>2047</v>
      </c>
      <c r="AA84" s="141">
        <f t="shared" si="20"/>
        <v>2048</v>
      </c>
      <c r="AB84" s="141">
        <f t="shared" si="20"/>
        <v>2049</v>
      </c>
      <c r="AC84" s="141">
        <f t="shared" si="20"/>
        <v>2050</v>
      </c>
      <c r="AD84" s="141">
        <f t="shared" si="20"/>
        <v>2051</v>
      </c>
      <c r="AE84" s="141">
        <f t="shared" si="20"/>
        <v>2052</v>
      </c>
      <c r="AF84" s="141">
        <f t="shared" si="20"/>
        <v>2053</v>
      </c>
      <c r="AG84" s="141">
        <f t="shared" si="20"/>
        <v>2054</v>
      </c>
      <c r="AH84" s="141">
        <f t="shared" si="20"/>
        <v>2055</v>
      </c>
      <c r="AI84" s="141">
        <f t="shared" si="20"/>
        <v>2056</v>
      </c>
      <c r="AJ84" s="141">
        <f t="shared" si="20"/>
        <v>2057</v>
      </c>
      <c r="AK84" s="141">
        <f t="shared" si="20"/>
        <v>2058</v>
      </c>
      <c r="AL84" s="141">
        <f t="shared" si="20"/>
        <v>2059</v>
      </c>
      <c r="AM84" s="141">
        <f t="shared" si="20"/>
        <v>2060</v>
      </c>
      <c r="AN84" s="141">
        <f t="shared" si="20"/>
        <v>2061</v>
      </c>
      <c r="AO84" s="141">
        <f t="shared" si="20"/>
        <v>2062</v>
      </c>
      <c r="AP84" s="141">
        <f t="shared" si="20"/>
        <v>2063</v>
      </c>
      <c r="AQ84" s="141">
        <f t="shared" si="20"/>
        <v>2064</v>
      </c>
      <c r="AR84" s="141">
        <f t="shared" si="20"/>
        <v>2065</v>
      </c>
      <c r="AS84" s="141">
        <f t="shared" si="20"/>
        <v>2066</v>
      </c>
      <c r="AT84" s="141">
        <f t="shared" si="20"/>
        <v>2067</v>
      </c>
      <c r="AU84" s="141">
        <f t="shared" si="20"/>
        <v>2068</v>
      </c>
      <c r="AV84" s="141">
        <f t="shared" si="20"/>
        <v>2069</v>
      </c>
      <c r="AW84" s="141">
        <f t="shared" si="20"/>
        <v>2070</v>
      </c>
      <c r="AX84" s="141">
        <f t="shared" si="20"/>
        <v>2071</v>
      </c>
      <c r="AY84" s="141">
        <f t="shared" si="20"/>
        <v>2072</v>
      </c>
      <c r="AZ84" s="141">
        <f t="shared" si="20"/>
        <v>2073</v>
      </c>
      <c r="BA84" s="141">
        <f t="shared" si="20"/>
        <v>2074</v>
      </c>
      <c r="BB84" s="141">
        <f t="shared" si="20"/>
        <v>2075</v>
      </c>
      <c r="BC84" s="141">
        <f t="shared" si="20"/>
        <v>2076</v>
      </c>
      <c r="BD84" s="141">
        <f t="shared" si="20"/>
        <v>2077</v>
      </c>
      <c r="BE84" s="141">
        <f t="shared" si="20"/>
        <v>2078</v>
      </c>
      <c r="BF84" s="141">
        <f t="shared" si="20"/>
        <v>2079</v>
      </c>
      <c r="BG84" s="141">
        <f>BF84+1</f>
        <v>2080</v>
      </c>
      <c r="BH84" s="141">
        <f t="shared" ref="BH84:BN84" si="21">BG84+1</f>
        <v>2081</v>
      </c>
      <c r="BI84" s="141">
        <f t="shared" si="21"/>
        <v>2082</v>
      </c>
      <c r="BJ84" s="141">
        <f t="shared" si="21"/>
        <v>2083</v>
      </c>
      <c r="BK84" s="141">
        <f t="shared" si="21"/>
        <v>2084</v>
      </c>
      <c r="BL84" s="141">
        <f t="shared" si="21"/>
        <v>2085</v>
      </c>
      <c r="BM84" s="141">
        <f t="shared" si="21"/>
        <v>2086</v>
      </c>
      <c r="BN84" s="141">
        <f t="shared" si="21"/>
        <v>2087</v>
      </c>
      <c r="BO84" s="142" t="s">
        <v>176</v>
      </c>
    </row>
    <row r="85" spans="1:67" ht="12.75">
      <c r="A85" s="398"/>
      <c r="B85" s="706" t="s">
        <v>190</v>
      </c>
      <c r="C85" s="707"/>
      <c r="D85" s="707"/>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49"/>
    </row>
    <row r="86" spans="1:67" ht="12.75">
      <c r="A86" s="398"/>
      <c r="B86" s="143"/>
      <c r="C86" s="18"/>
      <c r="D86" s="18"/>
      <c r="E86" s="259"/>
      <c r="F86" s="259"/>
      <c r="G86" s="259"/>
      <c r="H86" s="259"/>
      <c r="I86" s="259"/>
      <c r="J86" s="259"/>
      <c r="K86" s="259"/>
      <c r="L86" s="259"/>
      <c r="M86" s="259"/>
      <c r="N86" s="259"/>
      <c r="O86" s="259"/>
      <c r="P86" s="259"/>
      <c r="Q86" s="259"/>
      <c r="R86" s="259"/>
      <c r="S86" s="259"/>
      <c r="T86" s="259"/>
      <c r="U86" s="259"/>
      <c r="V86" s="259"/>
      <c r="W86" s="259"/>
      <c r="X86" s="259"/>
      <c r="Y86" s="259"/>
      <c r="Z86" s="259"/>
      <c r="AA86" s="259"/>
      <c r="AB86" s="259"/>
      <c r="AC86" s="259"/>
      <c r="AD86" s="259"/>
      <c r="AE86" s="259"/>
      <c r="AF86" s="259"/>
      <c r="AG86" s="259"/>
      <c r="AH86" s="259"/>
      <c r="AI86" s="259"/>
      <c r="AJ86" s="259"/>
      <c r="AK86" s="259"/>
      <c r="AL86" s="259"/>
      <c r="AM86" s="259"/>
      <c r="AN86" s="259"/>
      <c r="AO86" s="259"/>
      <c r="AP86" s="259"/>
      <c r="AQ86" s="259"/>
      <c r="AR86" s="259"/>
      <c r="AS86" s="259"/>
      <c r="AT86" s="259"/>
      <c r="AU86" s="259"/>
      <c r="AV86" s="259"/>
      <c r="AW86" s="259"/>
      <c r="AX86" s="259"/>
      <c r="AY86" s="259"/>
      <c r="AZ86" s="259"/>
      <c r="BA86" s="259"/>
      <c r="BB86" s="259"/>
      <c r="BC86" s="259"/>
      <c r="BD86" s="259"/>
      <c r="BE86" s="259"/>
      <c r="BF86" s="259"/>
      <c r="BG86" s="259"/>
      <c r="BH86" s="259"/>
      <c r="BI86" s="259"/>
      <c r="BJ86" s="259"/>
      <c r="BK86" s="259"/>
      <c r="BL86" s="259"/>
      <c r="BM86" s="259"/>
      <c r="BN86" s="259"/>
      <c r="BO86" s="144"/>
    </row>
    <row r="87" spans="1:67" s="163" customFormat="1" ht="12.75">
      <c r="A87" s="399"/>
      <c r="B87" s="385" t="s">
        <v>178</v>
      </c>
      <c r="C87" s="18" t="s">
        <v>194</v>
      </c>
      <c r="D87" s="18" t="s">
        <v>142</v>
      </c>
      <c r="E87" s="656">
        <v>0</v>
      </c>
      <c r="F87" s="656">
        <v>0</v>
      </c>
      <c r="G87" s="656">
        <v>0</v>
      </c>
      <c r="H87" s="656">
        <v>0</v>
      </c>
      <c r="I87" s="656">
        <v>0</v>
      </c>
      <c r="J87" s="656">
        <v>0</v>
      </c>
      <c r="K87" s="656"/>
      <c r="L87" s="656">
        <v>0</v>
      </c>
      <c r="M87" s="656">
        <v>0</v>
      </c>
      <c r="N87" s="656">
        <v>0</v>
      </c>
      <c r="O87" s="656">
        <v>0</v>
      </c>
      <c r="P87" s="656">
        <v>0</v>
      </c>
      <c r="Q87" s="656"/>
      <c r="R87" s="656">
        <v>0</v>
      </c>
      <c r="S87" s="656">
        <v>0</v>
      </c>
      <c r="T87" s="656">
        <v>0</v>
      </c>
      <c r="U87" s="656">
        <v>0</v>
      </c>
      <c r="V87" s="656">
        <v>0</v>
      </c>
      <c r="W87" s="656">
        <v>0</v>
      </c>
      <c r="X87" s="656">
        <v>0</v>
      </c>
      <c r="Y87" s="656">
        <v>0</v>
      </c>
      <c r="Z87" s="656">
        <v>0</v>
      </c>
      <c r="AA87" s="656">
        <v>0</v>
      </c>
      <c r="AB87" s="656">
        <v>0</v>
      </c>
      <c r="AC87" s="656">
        <v>0</v>
      </c>
      <c r="AD87" s="656">
        <v>0</v>
      </c>
      <c r="AE87" s="656">
        <v>0</v>
      </c>
      <c r="AF87" s="656">
        <v>0</v>
      </c>
      <c r="AG87" s="656">
        <v>0</v>
      </c>
      <c r="AH87" s="656">
        <v>0</v>
      </c>
      <c r="AI87" s="656">
        <v>0</v>
      </c>
      <c r="AJ87" s="656">
        <v>0</v>
      </c>
      <c r="AK87" s="656">
        <v>0</v>
      </c>
      <c r="AL87" s="656">
        <v>0</v>
      </c>
      <c r="AM87" s="656">
        <v>0</v>
      </c>
      <c r="AN87" s="656">
        <v>0</v>
      </c>
      <c r="AO87" s="656">
        <v>0</v>
      </c>
      <c r="AP87" s="656">
        <v>0</v>
      </c>
      <c r="AQ87" s="656">
        <v>0</v>
      </c>
      <c r="AR87" s="656">
        <v>0</v>
      </c>
      <c r="AS87" s="656">
        <v>0</v>
      </c>
      <c r="AT87" s="656">
        <v>0</v>
      </c>
      <c r="AU87" s="656">
        <v>0</v>
      </c>
      <c r="AV87" s="656">
        <v>0</v>
      </c>
      <c r="AW87" s="656">
        <v>0</v>
      </c>
      <c r="AX87" s="656">
        <v>0</v>
      </c>
      <c r="AY87" s="656">
        <v>0</v>
      </c>
      <c r="AZ87" s="656">
        <v>0</v>
      </c>
      <c r="BA87" s="656">
        <v>0</v>
      </c>
      <c r="BB87" s="656">
        <v>0</v>
      </c>
      <c r="BC87" s="656">
        <v>0</v>
      </c>
      <c r="BD87" s="656">
        <v>0</v>
      </c>
      <c r="BE87" s="656">
        <v>0</v>
      </c>
      <c r="BF87" s="656">
        <v>0</v>
      </c>
      <c r="BG87" s="656">
        <v>0</v>
      </c>
      <c r="BH87" s="656">
        <v>0</v>
      </c>
      <c r="BI87" s="656">
        <v>0</v>
      </c>
      <c r="BJ87" s="656">
        <v>0</v>
      </c>
      <c r="BK87" s="656">
        <v>0</v>
      </c>
      <c r="BL87" s="656">
        <v>0</v>
      </c>
      <c r="BM87" s="656">
        <v>0</v>
      </c>
      <c r="BN87" s="656">
        <v>0</v>
      </c>
      <c r="BO87" s="347">
        <f>NPV(Home!$D$24,F87:BN87)+E87</f>
        <v>0</v>
      </c>
    </row>
    <row r="88" spans="1:67" s="163" customFormat="1" ht="12.75">
      <c r="A88" s="399"/>
      <c r="B88" s="384" t="s">
        <v>300</v>
      </c>
      <c r="C88" s="18" t="s">
        <v>225</v>
      </c>
      <c r="D88" s="18" t="s">
        <v>142</v>
      </c>
      <c r="E88" s="658">
        <f>IF(E96&gt;0,$D$35,0)</f>
        <v>0</v>
      </c>
      <c r="F88" s="658">
        <f t="shared" ref="F88:BN88" si="22">IF(F96&gt;0,$D$35,0)</f>
        <v>0</v>
      </c>
      <c r="G88" s="658">
        <f t="shared" si="22"/>
        <v>0</v>
      </c>
      <c r="H88" s="658">
        <f t="shared" si="22"/>
        <v>0</v>
      </c>
      <c r="I88" s="658">
        <f t="shared" si="22"/>
        <v>0</v>
      </c>
      <c r="J88" s="658">
        <f t="shared" si="22"/>
        <v>0</v>
      </c>
      <c r="K88" s="658">
        <f t="shared" si="22"/>
        <v>0</v>
      </c>
      <c r="L88" s="658">
        <f t="shared" si="22"/>
        <v>0</v>
      </c>
      <c r="M88" s="658">
        <f t="shared" si="22"/>
        <v>0</v>
      </c>
      <c r="N88" s="658">
        <f t="shared" si="22"/>
        <v>0</v>
      </c>
      <c r="O88" s="658">
        <f t="shared" si="22"/>
        <v>0</v>
      </c>
      <c r="P88" s="658">
        <f t="shared" si="22"/>
        <v>0</v>
      </c>
      <c r="Q88" s="658">
        <f t="shared" si="22"/>
        <v>0</v>
      </c>
      <c r="R88" s="658">
        <f t="shared" si="22"/>
        <v>0</v>
      </c>
      <c r="S88" s="658">
        <f t="shared" si="22"/>
        <v>0</v>
      </c>
      <c r="T88" s="658">
        <f t="shared" si="22"/>
        <v>0</v>
      </c>
      <c r="U88" s="658">
        <f t="shared" si="22"/>
        <v>0</v>
      </c>
      <c r="V88" s="658">
        <f t="shared" si="22"/>
        <v>0</v>
      </c>
      <c r="W88" s="658">
        <f t="shared" si="22"/>
        <v>0</v>
      </c>
      <c r="X88" s="658">
        <f t="shared" si="22"/>
        <v>0</v>
      </c>
      <c r="Y88" s="658">
        <f t="shared" si="22"/>
        <v>0</v>
      </c>
      <c r="Z88" s="658">
        <f t="shared" si="22"/>
        <v>0</v>
      </c>
      <c r="AA88" s="658">
        <f t="shared" si="22"/>
        <v>0</v>
      </c>
      <c r="AB88" s="658">
        <f t="shared" si="22"/>
        <v>0</v>
      </c>
      <c r="AC88" s="658">
        <f t="shared" si="22"/>
        <v>0</v>
      </c>
      <c r="AD88" s="658">
        <f t="shared" si="22"/>
        <v>0</v>
      </c>
      <c r="AE88" s="658">
        <f t="shared" si="22"/>
        <v>0</v>
      </c>
      <c r="AF88" s="658">
        <f t="shared" si="22"/>
        <v>0</v>
      </c>
      <c r="AG88" s="658">
        <f t="shared" si="22"/>
        <v>0</v>
      </c>
      <c r="AH88" s="658">
        <f t="shared" si="22"/>
        <v>0</v>
      </c>
      <c r="AI88" s="658">
        <f t="shared" si="22"/>
        <v>0</v>
      </c>
      <c r="AJ88" s="658">
        <f t="shared" si="22"/>
        <v>0</v>
      </c>
      <c r="AK88" s="658">
        <f t="shared" si="22"/>
        <v>0</v>
      </c>
      <c r="AL88" s="658">
        <f t="shared" si="22"/>
        <v>0</v>
      </c>
      <c r="AM88" s="658">
        <f t="shared" si="22"/>
        <v>0</v>
      </c>
      <c r="AN88" s="658">
        <f t="shared" si="22"/>
        <v>0</v>
      </c>
      <c r="AO88" s="658">
        <f t="shared" si="22"/>
        <v>0</v>
      </c>
      <c r="AP88" s="658">
        <f t="shared" si="22"/>
        <v>0</v>
      </c>
      <c r="AQ88" s="658">
        <f t="shared" si="22"/>
        <v>0</v>
      </c>
      <c r="AR88" s="658">
        <f t="shared" si="22"/>
        <v>0</v>
      </c>
      <c r="AS88" s="658">
        <f t="shared" si="22"/>
        <v>0</v>
      </c>
      <c r="AT88" s="658">
        <f t="shared" si="22"/>
        <v>0</v>
      </c>
      <c r="AU88" s="658">
        <f t="shared" si="22"/>
        <v>0</v>
      </c>
      <c r="AV88" s="658">
        <f t="shared" si="22"/>
        <v>0</v>
      </c>
      <c r="AW88" s="658">
        <f t="shared" si="22"/>
        <v>0</v>
      </c>
      <c r="AX88" s="658">
        <f t="shared" si="22"/>
        <v>0</v>
      </c>
      <c r="AY88" s="658">
        <f t="shared" si="22"/>
        <v>0</v>
      </c>
      <c r="AZ88" s="658">
        <f t="shared" si="22"/>
        <v>0</v>
      </c>
      <c r="BA88" s="658">
        <f t="shared" si="22"/>
        <v>0</v>
      </c>
      <c r="BB88" s="658">
        <f t="shared" si="22"/>
        <v>0</v>
      </c>
      <c r="BC88" s="658">
        <f t="shared" si="22"/>
        <v>0</v>
      </c>
      <c r="BD88" s="658">
        <f t="shared" si="22"/>
        <v>0</v>
      </c>
      <c r="BE88" s="658">
        <f t="shared" si="22"/>
        <v>0</v>
      </c>
      <c r="BF88" s="658">
        <f t="shared" si="22"/>
        <v>0</v>
      </c>
      <c r="BG88" s="658">
        <f t="shared" si="22"/>
        <v>0</v>
      </c>
      <c r="BH88" s="658">
        <f t="shared" si="22"/>
        <v>0</v>
      </c>
      <c r="BI88" s="658">
        <f t="shared" si="22"/>
        <v>0</v>
      </c>
      <c r="BJ88" s="658">
        <f t="shared" si="22"/>
        <v>0</v>
      </c>
      <c r="BK88" s="658">
        <f t="shared" si="22"/>
        <v>0</v>
      </c>
      <c r="BL88" s="658">
        <f t="shared" si="22"/>
        <v>0</v>
      </c>
      <c r="BM88" s="658">
        <f t="shared" si="22"/>
        <v>0</v>
      </c>
      <c r="BN88" s="658">
        <f t="shared" si="22"/>
        <v>0</v>
      </c>
      <c r="BO88" s="347">
        <f>NPV(Home!$D$24,F88:BN88)+E88</f>
        <v>0</v>
      </c>
    </row>
    <row r="89" spans="1:67" s="163" customFormat="1" ht="12.75">
      <c r="A89" s="399"/>
      <c r="B89" s="385" t="s">
        <v>178</v>
      </c>
      <c r="C89" s="18" t="s">
        <v>226</v>
      </c>
      <c r="D89" s="18" t="s">
        <v>142</v>
      </c>
      <c r="E89" s="656"/>
      <c r="F89" s="656"/>
      <c r="G89" s="656"/>
      <c r="H89" s="656"/>
      <c r="I89" s="656"/>
      <c r="J89" s="656"/>
      <c r="K89" s="656"/>
      <c r="L89" s="656"/>
      <c r="M89" s="656"/>
      <c r="N89" s="656"/>
      <c r="O89" s="656"/>
      <c r="P89" s="656"/>
      <c r="Q89" s="656"/>
      <c r="R89" s="656"/>
      <c r="S89" s="656"/>
      <c r="T89" s="656"/>
      <c r="U89" s="656"/>
      <c r="V89" s="656"/>
      <c r="W89" s="656"/>
      <c r="X89" s="656"/>
      <c r="Y89" s="656"/>
      <c r="Z89" s="656"/>
      <c r="AA89" s="656"/>
      <c r="AB89" s="656"/>
      <c r="AC89" s="656"/>
      <c r="AD89" s="656"/>
      <c r="AE89" s="656"/>
      <c r="AF89" s="656"/>
      <c r="AG89" s="656"/>
      <c r="AH89" s="656"/>
      <c r="AI89" s="656"/>
      <c r="AJ89" s="656"/>
      <c r="AK89" s="656"/>
      <c r="AL89" s="656"/>
      <c r="AM89" s="656"/>
      <c r="AN89" s="656"/>
      <c r="AO89" s="656"/>
      <c r="AP89" s="656"/>
      <c r="AQ89" s="656"/>
      <c r="AR89" s="656"/>
      <c r="AS89" s="656"/>
      <c r="AT89" s="656"/>
      <c r="AU89" s="656"/>
      <c r="AV89" s="656"/>
      <c r="AW89" s="656"/>
      <c r="AX89" s="656"/>
      <c r="AY89" s="656"/>
      <c r="AZ89" s="656"/>
      <c r="BA89" s="656"/>
      <c r="BB89" s="656"/>
      <c r="BC89" s="656"/>
      <c r="BD89" s="656"/>
      <c r="BE89" s="656"/>
      <c r="BF89" s="656"/>
      <c r="BG89" s="656"/>
      <c r="BH89" s="656"/>
      <c r="BI89" s="656"/>
      <c r="BJ89" s="656"/>
      <c r="BK89" s="656"/>
      <c r="BL89" s="656"/>
      <c r="BM89" s="656"/>
      <c r="BN89" s="656"/>
      <c r="BO89" s="347">
        <f>NPV(Home!$D$24,F89:BN89)+E89</f>
        <v>0</v>
      </c>
    </row>
    <row r="90" spans="1:67" s="210" customFormat="1" ht="12.75">
      <c r="A90" s="400"/>
      <c r="B90" s="386" t="s">
        <v>178</v>
      </c>
      <c r="C90" s="18" t="s">
        <v>301</v>
      </c>
      <c r="D90" s="55" t="s">
        <v>229</v>
      </c>
      <c r="E90" s="368"/>
      <c r="F90" s="368"/>
      <c r="G90" s="368"/>
      <c r="H90" s="368"/>
      <c r="I90" s="368"/>
      <c r="J90" s="368"/>
      <c r="K90" s="368"/>
      <c r="L90" s="368"/>
      <c r="M90" s="368"/>
      <c r="N90" s="368"/>
      <c r="O90" s="368"/>
      <c r="P90" s="368"/>
      <c r="Q90" s="368"/>
      <c r="R90" s="368"/>
      <c r="S90" s="368"/>
      <c r="T90" s="368"/>
      <c r="U90" s="368"/>
      <c r="V90" s="368"/>
      <c r="W90" s="368"/>
      <c r="X90" s="368"/>
      <c r="Y90" s="368"/>
      <c r="Z90" s="368"/>
      <c r="AA90" s="368"/>
      <c r="AB90" s="368"/>
      <c r="AC90" s="368"/>
      <c r="AD90" s="368"/>
      <c r="AE90" s="368"/>
      <c r="AF90" s="368"/>
      <c r="AG90" s="368"/>
      <c r="AH90" s="368"/>
      <c r="AI90" s="368"/>
      <c r="AJ90" s="368"/>
      <c r="AK90" s="368"/>
      <c r="AL90" s="368"/>
      <c r="AM90" s="368"/>
      <c r="AN90" s="368"/>
      <c r="AO90" s="368"/>
      <c r="AP90" s="368"/>
      <c r="AQ90" s="368"/>
      <c r="AR90" s="368"/>
      <c r="AS90" s="368"/>
      <c r="AT90" s="368"/>
      <c r="AU90" s="368"/>
      <c r="AV90" s="368"/>
      <c r="AW90" s="368"/>
      <c r="AX90" s="368"/>
      <c r="AY90" s="368"/>
      <c r="AZ90" s="368"/>
      <c r="BA90" s="368"/>
      <c r="BB90" s="368"/>
      <c r="BC90" s="368"/>
      <c r="BD90" s="368"/>
      <c r="BE90" s="368"/>
      <c r="BF90" s="368"/>
      <c r="BG90" s="368"/>
      <c r="BH90" s="368"/>
      <c r="BI90" s="368"/>
      <c r="BJ90" s="368"/>
      <c r="BK90" s="368"/>
      <c r="BL90" s="368"/>
      <c r="BM90" s="368"/>
      <c r="BN90" s="368"/>
      <c r="BO90" s="211"/>
    </row>
    <row r="91" spans="1:67" s="163" customFormat="1" ht="12.75">
      <c r="A91" s="399"/>
      <c r="B91" s="385" t="s">
        <v>178</v>
      </c>
      <c r="C91" s="18" t="s">
        <v>302</v>
      </c>
      <c r="D91" s="18" t="s">
        <v>204</v>
      </c>
      <c r="E91" s="656"/>
      <c r="F91" s="656"/>
      <c r="G91" s="656"/>
      <c r="H91" s="656"/>
      <c r="I91" s="656"/>
      <c r="J91" s="656"/>
      <c r="K91" s="656"/>
      <c r="L91" s="656"/>
      <c r="M91" s="656"/>
      <c r="N91" s="656"/>
      <c r="O91" s="656"/>
      <c r="P91" s="656"/>
      <c r="Q91" s="656"/>
      <c r="R91" s="656"/>
      <c r="S91" s="656"/>
      <c r="T91" s="656"/>
      <c r="U91" s="656"/>
      <c r="V91" s="656"/>
      <c r="W91" s="656"/>
      <c r="X91" s="656"/>
      <c r="Y91" s="656"/>
      <c r="Z91" s="656"/>
      <c r="AA91" s="656"/>
      <c r="AB91" s="656"/>
      <c r="AC91" s="656"/>
      <c r="AD91" s="656"/>
      <c r="AE91" s="656"/>
      <c r="AF91" s="656"/>
      <c r="AG91" s="656"/>
      <c r="AH91" s="656"/>
      <c r="AI91" s="656"/>
      <c r="AJ91" s="656"/>
      <c r="AK91" s="656"/>
      <c r="AL91" s="656"/>
      <c r="AM91" s="656"/>
      <c r="AN91" s="656"/>
      <c r="AO91" s="656"/>
      <c r="AP91" s="656"/>
      <c r="AQ91" s="656"/>
      <c r="AR91" s="656"/>
      <c r="AS91" s="656"/>
      <c r="AT91" s="656"/>
      <c r="AU91" s="656"/>
      <c r="AV91" s="656"/>
      <c r="AW91" s="656"/>
      <c r="AX91" s="656"/>
      <c r="AY91" s="656"/>
      <c r="AZ91" s="656"/>
      <c r="BA91" s="656"/>
      <c r="BB91" s="656"/>
      <c r="BC91" s="656"/>
      <c r="BD91" s="656"/>
      <c r="BE91" s="656"/>
      <c r="BF91" s="656"/>
      <c r="BG91" s="656"/>
      <c r="BH91" s="656"/>
      <c r="BI91" s="656"/>
      <c r="BJ91" s="656"/>
      <c r="BK91" s="656"/>
      <c r="BL91" s="656"/>
      <c r="BM91" s="656"/>
      <c r="BN91" s="656"/>
      <c r="BO91" s="211"/>
    </row>
    <row r="92" spans="1:67" ht="12.75">
      <c r="A92" s="398"/>
      <c r="B92" s="387" t="s">
        <v>289</v>
      </c>
      <c r="C92" s="18" t="s">
        <v>303</v>
      </c>
      <c r="D92" s="18" t="s">
        <v>142</v>
      </c>
      <c r="E92" s="350">
        <f t="shared" ref="E92:BN92" si="23">E90*E91</f>
        <v>0</v>
      </c>
      <c r="F92" s="350">
        <f t="shared" si="23"/>
        <v>0</v>
      </c>
      <c r="G92" s="350">
        <f t="shared" si="23"/>
        <v>0</v>
      </c>
      <c r="H92" s="350">
        <f t="shared" si="23"/>
        <v>0</v>
      </c>
      <c r="I92" s="350">
        <f t="shared" si="23"/>
        <v>0</v>
      </c>
      <c r="J92" s="350">
        <f t="shared" si="23"/>
        <v>0</v>
      </c>
      <c r="K92" s="350">
        <f t="shared" si="23"/>
        <v>0</v>
      </c>
      <c r="L92" s="350">
        <f t="shared" si="23"/>
        <v>0</v>
      </c>
      <c r="M92" s="350">
        <f t="shared" si="23"/>
        <v>0</v>
      </c>
      <c r="N92" s="350">
        <f t="shared" si="23"/>
        <v>0</v>
      </c>
      <c r="O92" s="350">
        <f t="shared" si="23"/>
        <v>0</v>
      </c>
      <c r="P92" s="350">
        <f t="shared" si="23"/>
        <v>0</v>
      </c>
      <c r="Q92" s="350">
        <f t="shared" si="23"/>
        <v>0</v>
      </c>
      <c r="R92" s="350">
        <f t="shared" si="23"/>
        <v>0</v>
      </c>
      <c r="S92" s="350">
        <f t="shared" si="23"/>
        <v>0</v>
      </c>
      <c r="T92" s="350">
        <f t="shared" si="23"/>
        <v>0</v>
      </c>
      <c r="U92" s="350">
        <f t="shared" si="23"/>
        <v>0</v>
      </c>
      <c r="V92" s="350">
        <f t="shared" si="23"/>
        <v>0</v>
      </c>
      <c r="W92" s="350">
        <f t="shared" si="23"/>
        <v>0</v>
      </c>
      <c r="X92" s="350">
        <f t="shared" si="23"/>
        <v>0</v>
      </c>
      <c r="Y92" s="350">
        <f t="shared" si="23"/>
        <v>0</v>
      </c>
      <c r="Z92" s="350">
        <f t="shared" si="23"/>
        <v>0</v>
      </c>
      <c r="AA92" s="350">
        <f t="shared" si="23"/>
        <v>0</v>
      </c>
      <c r="AB92" s="350">
        <f t="shared" si="23"/>
        <v>0</v>
      </c>
      <c r="AC92" s="350">
        <f t="shared" si="23"/>
        <v>0</v>
      </c>
      <c r="AD92" s="350">
        <f t="shared" si="23"/>
        <v>0</v>
      </c>
      <c r="AE92" s="350">
        <f t="shared" si="23"/>
        <v>0</v>
      </c>
      <c r="AF92" s="350">
        <f t="shared" si="23"/>
        <v>0</v>
      </c>
      <c r="AG92" s="350">
        <f t="shared" si="23"/>
        <v>0</v>
      </c>
      <c r="AH92" s="350">
        <f t="shared" si="23"/>
        <v>0</v>
      </c>
      <c r="AI92" s="350">
        <f t="shared" si="23"/>
        <v>0</v>
      </c>
      <c r="AJ92" s="350">
        <f t="shared" si="23"/>
        <v>0</v>
      </c>
      <c r="AK92" s="350">
        <f t="shared" si="23"/>
        <v>0</v>
      </c>
      <c r="AL92" s="350">
        <f t="shared" si="23"/>
        <v>0</v>
      </c>
      <c r="AM92" s="350">
        <f t="shared" si="23"/>
        <v>0</v>
      </c>
      <c r="AN92" s="350">
        <f t="shared" si="23"/>
        <v>0</v>
      </c>
      <c r="AO92" s="350">
        <f t="shared" si="23"/>
        <v>0</v>
      </c>
      <c r="AP92" s="350">
        <f t="shared" si="23"/>
        <v>0</v>
      </c>
      <c r="AQ92" s="350">
        <f t="shared" si="23"/>
        <v>0</v>
      </c>
      <c r="AR92" s="350">
        <f t="shared" si="23"/>
        <v>0</v>
      </c>
      <c r="AS92" s="350">
        <f t="shared" si="23"/>
        <v>0</v>
      </c>
      <c r="AT92" s="350">
        <f t="shared" si="23"/>
        <v>0</v>
      </c>
      <c r="AU92" s="350">
        <f t="shared" si="23"/>
        <v>0</v>
      </c>
      <c r="AV92" s="350">
        <f t="shared" si="23"/>
        <v>0</v>
      </c>
      <c r="AW92" s="350">
        <f t="shared" si="23"/>
        <v>0</v>
      </c>
      <c r="AX92" s="350">
        <f t="shared" si="23"/>
        <v>0</v>
      </c>
      <c r="AY92" s="350">
        <f t="shared" si="23"/>
        <v>0</v>
      </c>
      <c r="AZ92" s="350">
        <f t="shared" si="23"/>
        <v>0</v>
      </c>
      <c r="BA92" s="350">
        <f t="shared" si="23"/>
        <v>0</v>
      </c>
      <c r="BB92" s="350">
        <f t="shared" si="23"/>
        <v>0</v>
      </c>
      <c r="BC92" s="350">
        <f t="shared" si="23"/>
        <v>0</v>
      </c>
      <c r="BD92" s="350">
        <f t="shared" si="23"/>
        <v>0</v>
      </c>
      <c r="BE92" s="350">
        <f t="shared" si="23"/>
        <v>0</v>
      </c>
      <c r="BF92" s="350">
        <f t="shared" si="23"/>
        <v>0</v>
      </c>
      <c r="BG92" s="350">
        <f t="shared" si="23"/>
        <v>0</v>
      </c>
      <c r="BH92" s="350">
        <f t="shared" si="23"/>
        <v>0</v>
      </c>
      <c r="BI92" s="350">
        <f t="shared" si="23"/>
        <v>0</v>
      </c>
      <c r="BJ92" s="350">
        <f t="shared" si="23"/>
        <v>0</v>
      </c>
      <c r="BK92" s="350">
        <f t="shared" si="23"/>
        <v>0</v>
      </c>
      <c r="BL92" s="350">
        <f t="shared" si="23"/>
        <v>0</v>
      </c>
      <c r="BM92" s="350">
        <f t="shared" si="23"/>
        <v>0</v>
      </c>
      <c r="BN92" s="350">
        <f t="shared" si="23"/>
        <v>0</v>
      </c>
      <c r="BO92" s="347">
        <f>NPV(Home!$D$24,F92:BN92)+E92</f>
        <v>0</v>
      </c>
    </row>
    <row r="93" spans="1:67" s="3" customFormat="1" ht="12.75">
      <c r="A93" s="397"/>
      <c r="B93" s="387" t="s">
        <v>289</v>
      </c>
      <c r="C93" s="3" t="s">
        <v>304</v>
      </c>
      <c r="D93" s="3" t="s">
        <v>142</v>
      </c>
      <c r="E93" s="351">
        <f>E87+E88+E92+E89</f>
        <v>0</v>
      </c>
      <c r="F93" s="351">
        <f t="shared" ref="F93:BN93" si="24">F87+F88+F92+F89</f>
        <v>0</v>
      </c>
      <c r="G93" s="351">
        <f t="shared" si="24"/>
        <v>0</v>
      </c>
      <c r="H93" s="351">
        <f t="shared" si="24"/>
        <v>0</v>
      </c>
      <c r="I93" s="351">
        <f t="shared" si="24"/>
        <v>0</v>
      </c>
      <c r="J93" s="351">
        <f t="shared" si="24"/>
        <v>0</v>
      </c>
      <c r="K93" s="351">
        <f t="shared" si="24"/>
        <v>0</v>
      </c>
      <c r="L93" s="351">
        <f t="shared" si="24"/>
        <v>0</v>
      </c>
      <c r="M93" s="351">
        <f t="shared" si="24"/>
        <v>0</v>
      </c>
      <c r="N93" s="351">
        <f t="shared" si="24"/>
        <v>0</v>
      </c>
      <c r="O93" s="351">
        <f t="shared" si="24"/>
        <v>0</v>
      </c>
      <c r="P93" s="351">
        <f t="shared" si="24"/>
        <v>0</v>
      </c>
      <c r="Q93" s="351">
        <f t="shared" si="24"/>
        <v>0</v>
      </c>
      <c r="R93" s="351">
        <f t="shared" si="24"/>
        <v>0</v>
      </c>
      <c r="S93" s="351">
        <f t="shared" si="24"/>
        <v>0</v>
      </c>
      <c r="T93" s="351">
        <f t="shared" si="24"/>
        <v>0</v>
      </c>
      <c r="U93" s="351">
        <f t="shared" si="24"/>
        <v>0</v>
      </c>
      <c r="V93" s="351">
        <f t="shared" si="24"/>
        <v>0</v>
      </c>
      <c r="W93" s="351">
        <f t="shared" si="24"/>
        <v>0</v>
      </c>
      <c r="X93" s="351">
        <f t="shared" si="24"/>
        <v>0</v>
      </c>
      <c r="Y93" s="351">
        <f t="shared" si="24"/>
        <v>0</v>
      </c>
      <c r="Z93" s="351">
        <f t="shared" si="24"/>
        <v>0</v>
      </c>
      <c r="AA93" s="351">
        <f t="shared" si="24"/>
        <v>0</v>
      </c>
      <c r="AB93" s="351">
        <f t="shared" si="24"/>
        <v>0</v>
      </c>
      <c r="AC93" s="351">
        <f t="shared" si="24"/>
        <v>0</v>
      </c>
      <c r="AD93" s="351">
        <f t="shared" si="24"/>
        <v>0</v>
      </c>
      <c r="AE93" s="351">
        <f t="shared" si="24"/>
        <v>0</v>
      </c>
      <c r="AF93" s="351">
        <f t="shared" si="24"/>
        <v>0</v>
      </c>
      <c r="AG93" s="351">
        <f t="shared" si="24"/>
        <v>0</v>
      </c>
      <c r="AH93" s="351">
        <f t="shared" si="24"/>
        <v>0</v>
      </c>
      <c r="AI93" s="351">
        <f t="shared" si="24"/>
        <v>0</v>
      </c>
      <c r="AJ93" s="351">
        <f t="shared" si="24"/>
        <v>0</v>
      </c>
      <c r="AK93" s="351">
        <f t="shared" si="24"/>
        <v>0</v>
      </c>
      <c r="AL93" s="351">
        <f t="shared" si="24"/>
        <v>0</v>
      </c>
      <c r="AM93" s="351">
        <f t="shared" si="24"/>
        <v>0</v>
      </c>
      <c r="AN93" s="351">
        <f t="shared" si="24"/>
        <v>0</v>
      </c>
      <c r="AO93" s="351">
        <f t="shared" si="24"/>
        <v>0</v>
      </c>
      <c r="AP93" s="351">
        <f t="shared" si="24"/>
        <v>0</v>
      </c>
      <c r="AQ93" s="351">
        <f t="shared" si="24"/>
        <v>0</v>
      </c>
      <c r="AR93" s="351">
        <f t="shared" si="24"/>
        <v>0</v>
      </c>
      <c r="AS93" s="351">
        <f t="shared" si="24"/>
        <v>0</v>
      </c>
      <c r="AT93" s="351">
        <f t="shared" si="24"/>
        <v>0</v>
      </c>
      <c r="AU93" s="351">
        <f t="shared" si="24"/>
        <v>0</v>
      </c>
      <c r="AV93" s="351">
        <f t="shared" si="24"/>
        <v>0</v>
      </c>
      <c r="AW93" s="351">
        <f t="shared" si="24"/>
        <v>0</v>
      </c>
      <c r="AX93" s="351">
        <f t="shared" si="24"/>
        <v>0</v>
      </c>
      <c r="AY93" s="351">
        <f t="shared" si="24"/>
        <v>0</v>
      </c>
      <c r="AZ93" s="351">
        <f t="shared" si="24"/>
        <v>0</v>
      </c>
      <c r="BA93" s="351">
        <f t="shared" si="24"/>
        <v>0</v>
      </c>
      <c r="BB93" s="351">
        <f t="shared" si="24"/>
        <v>0</v>
      </c>
      <c r="BC93" s="351">
        <f t="shared" si="24"/>
        <v>0</v>
      </c>
      <c r="BD93" s="351">
        <f t="shared" si="24"/>
        <v>0</v>
      </c>
      <c r="BE93" s="351">
        <f t="shared" si="24"/>
        <v>0</v>
      </c>
      <c r="BF93" s="351">
        <f t="shared" si="24"/>
        <v>0</v>
      </c>
      <c r="BG93" s="351">
        <f t="shared" si="24"/>
        <v>0</v>
      </c>
      <c r="BH93" s="351">
        <f t="shared" si="24"/>
        <v>0</v>
      </c>
      <c r="BI93" s="351">
        <f t="shared" si="24"/>
        <v>0</v>
      </c>
      <c r="BJ93" s="351">
        <f t="shared" si="24"/>
        <v>0</v>
      </c>
      <c r="BK93" s="351">
        <f t="shared" si="24"/>
        <v>0</v>
      </c>
      <c r="BL93" s="351">
        <f t="shared" si="24"/>
        <v>0</v>
      </c>
      <c r="BM93" s="351">
        <f t="shared" si="24"/>
        <v>0</v>
      </c>
      <c r="BN93" s="351">
        <f t="shared" si="24"/>
        <v>0</v>
      </c>
      <c r="BO93" s="347">
        <f>NPV(Home!$D$24,F93:BN93)+E93</f>
        <v>0</v>
      </c>
    </row>
    <row r="94" spans="1:67" ht="12.75">
      <c r="A94" s="398"/>
      <c r="B94" s="145"/>
      <c r="C94" s="18"/>
      <c r="D94" s="18"/>
      <c r="E94" s="629"/>
      <c r="F94" s="629"/>
      <c r="G94" s="629"/>
      <c r="H94" s="629"/>
      <c r="I94" s="629"/>
      <c r="J94" s="629"/>
      <c r="K94" s="629"/>
      <c r="L94" s="629"/>
      <c r="M94" s="629"/>
      <c r="N94" s="629"/>
      <c r="O94" s="629"/>
      <c r="P94" s="629"/>
      <c r="Q94" s="629"/>
      <c r="R94" s="629"/>
      <c r="S94" s="629"/>
      <c r="T94" s="629"/>
      <c r="U94" s="629"/>
      <c r="V94" s="629"/>
      <c r="W94" s="629"/>
      <c r="X94" s="629"/>
      <c r="Y94" s="629"/>
      <c r="Z94" s="629"/>
      <c r="AA94" s="629"/>
      <c r="AB94" s="629"/>
      <c r="AC94" s="629"/>
      <c r="AD94" s="629"/>
      <c r="AE94" s="629"/>
      <c r="AF94" s="629"/>
      <c r="AG94" s="629"/>
      <c r="AH94" s="629"/>
      <c r="AI94" s="629"/>
      <c r="AJ94" s="629"/>
      <c r="AK94" s="629"/>
      <c r="AL94" s="629"/>
      <c r="AM94" s="629"/>
      <c r="AN94" s="629"/>
      <c r="AO94" s="629"/>
      <c r="AP94" s="629"/>
      <c r="AQ94" s="629"/>
      <c r="AR94" s="629"/>
      <c r="AS94" s="629"/>
      <c r="AT94" s="629"/>
      <c r="AU94" s="629"/>
      <c r="AV94" s="629"/>
      <c r="AW94" s="629"/>
      <c r="AX94" s="629"/>
      <c r="AY94" s="629"/>
      <c r="AZ94" s="629"/>
      <c r="BA94" s="629"/>
      <c r="BB94" s="629"/>
      <c r="BC94" s="629"/>
      <c r="BD94" s="629"/>
      <c r="BE94" s="629"/>
      <c r="BF94" s="629"/>
      <c r="BG94" s="629"/>
      <c r="BH94" s="629"/>
      <c r="BI94" s="629"/>
      <c r="BJ94" s="629"/>
      <c r="BK94" s="629"/>
      <c r="BL94" s="629"/>
      <c r="BM94" s="629"/>
      <c r="BN94" s="629"/>
      <c r="BO94" s="150"/>
    </row>
    <row r="95" spans="1:67" ht="12.75">
      <c r="A95" s="398"/>
      <c r="B95" s="706" t="s">
        <v>209</v>
      </c>
      <c r="C95" s="707"/>
      <c r="D95" s="707"/>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96"/>
    </row>
    <row r="96" spans="1:67" ht="12.75">
      <c r="A96" s="398"/>
      <c r="B96" s="384" t="s">
        <v>305</v>
      </c>
      <c r="C96" s="18" t="s">
        <v>306</v>
      </c>
      <c r="D96" s="18" t="str">
        <f>IF(C6="railbelt south of Alaska Range","MCF per year","gallons per year")</f>
        <v>gallons per year</v>
      </c>
      <c r="E96" s="379">
        <f t="shared" ref="E96:AJ96" si="25">IF(AND(E62+1&gt;$D$30,E62&lt;$D$31+$D$30),$D$33,0)</f>
        <v>0</v>
      </c>
      <c r="F96" s="379">
        <f t="shared" si="25"/>
        <v>0</v>
      </c>
      <c r="G96" s="379">
        <f t="shared" si="25"/>
        <v>0</v>
      </c>
      <c r="H96" s="379">
        <f t="shared" si="25"/>
        <v>0</v>
      </c>
      <c r="I96" s="379">
        <f t="shared" si="25"/>
        <v>0</v>
      </c>
      <c r="J96" s="379">
        <f t="shared" si="25"/>
        <v>0</v>
      </c>
      <c r="K96" s="379">
        <f t="shared" si="25"/>
        <v>0</v>
      </c>
      <c r="L96" s="379">
        <f t="shared" si="25"/>
        <v>0</v>
      </c>
      <c r="M96" s="379">
        <f t="shared" si="25"/>
        <v>0</v>
      </c>
      <c r="N96" s="379">
        <f t="shared" si="25"/>
        <v>0</v>
      </c>
      <c r="O96" s="379">
        <f t="shared" si="25"/>
        <v>0</v>
      </c>
      <c r="P96" s="379">
        <f t="shared" si="25"/>
        <v>0</v>
      </c>
      <c r="Q96" s="379">
        <f t="shared" si="25"/>
        <v>0</v>
      </c>
      <c r="R96" s="379">
        <f t="shared" si="25"/>
        <v>0</v>
      </c>
      <c r="S96" s="379">
        <f t="shared" si="25"/>
        <v>0</v>
      </c>
      <c r="T96" s="379">
        <f t="shared" si="25"/>
        <v>0</v>
      </c>
      <c r="U96" s="379">
        <f t="shared" si="25"/>
        <v>0</v>
      </c>
      <c r="V96" s="379">
        <f t="shared" si="25"/>
        <v>0</v>
      </c>
      <c r="W96" s="379">
        <f t="shared" si="25"/>
        <v>0</v>
      </c>
      <c r="X96" s="379">
        <f t="shared" si="25"/>
        <v>0</v>
      </c>
      <c r="Y96" s="379">
        <f t="shared" si="25"/>
        <v>0</v>
      </c>
      <c r="Z96" s="379">
        <f t="shared" si="25"/>
        <v>0</v>
      </c>
      <c r="AA96" s="379">
        <f t="shared" si="25"/>
        <v>0</v>
      </c>
      <c r="AB96" s="379">
        <f t="shared" si="25"/>
        <v>0</v>
      </c>
      <c r="AC96" s="379">
        <f t="shared" si="25"/>
        <v>0</v>
      </c>
      <c r="AD96" s="379">
        <f t="shared" si="25"/>
        <v>0</v>
      </c>
      <c r="AE96" s="379">
        <f t="shared" si="25"/>
        <v>0</v>
      </c>
      <c r="AF96" s="379">
        <f t="shared" si="25"/>
        <v>0</v>
      </c>
      <c r="AG96" s="379">
        <f t="shared" si="25"/>
        <v>0</v>
      </c>
      <c r="AH96" s="379">
        <f t="shared" si="25"/>
        <v>0</v>
      </c>
      <c r="AI96" s="379">
        <f t="shared" si="25"/>
        <v>0</v>
      </c>
      <c r="AJ96" s="379">
        <f t="shared" si="25"/>
        <v>0</v>
      </c>
      <c r="AK96" s="379">
        <f t="shared" ref="AK96:BN96" si="26">IF(AND(AK62+1&gt;$D$30,AK62&lt;$D$31+$D$30),$D$33,0)</f>
        <v>0</v>
      </c>
      <c r="AL96" s="379">
        <f t="shared" si="26"/>
        <v>0</v>
      </c>
      <c r="AM96" s="379">
        <f t="shared" si="26"/>
        <v>0</v>
      </c>
      <c r="AN96" s="379">
        <f t="shared" si="26"/>
        <v>0</v>
      </c>
      <c r="AO96" s="379">
        <f t="shared" si="26"/>
        <v>0</v>
      </c>
      <c r="AP96" s="379">
        <f t="shared" si="26"/>
        <v>0</v>
      </c>
      <c r="AQ96" s="379">
        <f t="shared" si="26"/>
        <v>0</v>
      </c>
      <c r="AR96" s="379">
        <f t="shared" si="26"/>
        <v>0</v>
      </c>
      <c r="AS96" s="379">
        <f t="shared" si="26"/>
        <v>0</v>
      </c>
      <c r="AT96" s="379">
        <f t="shared" si="26"/>
        <v>0</v>
      </c>
      <c r="AU96" s="379">
        <f t="shared" si="26"/>
        <v>0</v>
      </c>
      <c r="AV96" s="379">
        <f t="shared" si="26"/>
        <v>0</v>
      </c>
      <c r="AW96" s="379">
        <f t="shared" si="26"/>
        <v>0</v>
      </c>
      <c r="AX96" s="379">
        <f t="shared" si="26"/>
        <v>0</v>
      </c>
      <c r="AY96" s="379">
        <f t="shared" si="26"/>
        <v>0</v>
      </c>
      <c r="AZ96" s="379">
        <f t="shared" si="26"/>
        <v>0</v>
      </c>
      <c r="BA96" s="379">
        <f t="shared" si="26"/>
        <v>0</v>
      </c>
      <c r="BB96" s="379">
        <f t="shared" si="26"/>
        <v>0</v>
      </c>
      <c r="BC96" s="379">
        <f t="shared" si="26"/>
        <v>0</v>
      </c>
      <c r="BD96" s="379">
        <f t="shared" si="26"/>
        <v>0</v>
      </c>
      <c r="BE96" s="379">
        <f t="shared" si="26"/>
        <v>0</v>
      </c>
      <c r="BF96" s="379">
        <f t="shared" si="26"/>
        <v>0</v>
      </c>
      <c r="BG96" s="379">
        <f t="shared" si="26"/>
        <v>0</v>
      </c>
      <c r="BH96" s="379">
        <f t="shared" si="26"/>
        <v>0</v>
      </c>
      <c r="BI96" s="379">
        <f t="shared" si="26"/>
        <v>0</v>
      </c>
      <c r="BJ96" s="379">
        <f t="shared" si="26"/>
        <v>0</v>
      </c>
      <c r="BK96" s="379">
        <f t="shared" si="26"/>
        <v>0</v>
      </c>
      <c r="BL96" s="379">
        <f t="shared" si="26"/>
        <v>0</v>
      </c>
      <c r="BM96" s="379">
        <f t="shared" si="26"/>
        <v>0</v>
      </c>
      <c r="BN96" s="379">
        <f t="shared" si="26"/>
        <v>0</v>
      </c>
      <c r="BO96" s="359">
        <f>SUM(E96:BN96)</f>
        <v>0</v>
      </c>
    </row>
    <row r="97" spans="1:67" s="163" customFormat="1" ht="12.75">
      <c r="A97" s="399"/>
      <c r="B97" s="385" t="s">
        <v>178</v>
      </c>
      <c r="C97" s="18" t="s">
        <v>307</v>
      </c>
      <c r="D97" s="18" t="str">
        <f>IF(C6="railbelt south of alaska range","$ per MCF","$ per gallon")</f>
        <v>$ per gallon</v>
      </c>
      <c r="E97" s="366"/>
      <c r="F97" s="366"/>
      <c r="G97" s="366"/>
      <c r="H97" s="366"/>
      <c r="I97" s="366"/>
      <c r="J97" s="366"/>
      <c r="K97" s="366"/>
      <c r="L97" s="366"/>
      <c r="M97" s="366"/>
      <c r="N97" s="366"/>
      <c r="O97" s="366"/>
      <c r="P97" s="366"/>
      <c r="Q97" s="366"/>
      <c r="R97" s="366"/>
      <c r="S97" s="366"/>
      <c r="T97" s="366"/>
      <c r="U97" s="366"/>
      <c r="V97" s="366"/>
      <c r="W97" s="366"/>
      <c r="X97" s="366"/>
      <c r="Y97" s="366"/>
      <c r="Z97" s="366"/>
      <c r="AA97" s="366"/>
      <c r="AB97" s="366"/>
      <c r="AC97" s="366"/>
      <c r="AD97" s="366"/>
      <c r="AE97" s="366"/>
      <c r="AF97" s="366"/>
      <c r="AG97" s="366"/>
      <c r="AH97" s="366"/>
      <c r="AI97" s="366"/>
      <c r="AJ97" s="366"/>
      <c r="AK97" s="366"/>
      <c r="AL97" s="366"/>
      <c r="AM97" s="366"/>
      <c r="AN97" s="366"/>
      <c r="AO97" s="366"/>
      <c r="AP97" s="366"/>
      <c r="AQ97" s="366"/>
      <c r="AR97" s="366"/>
      <c r="AS97" s="366"/>
      <c r="AT97" s="366"/>
      <c r="AU97" s="366"/>
      <c r="AV97" s="366"/>
      <c r="AW97" s="366"/>
      <c r="AX97" s="366"/>
      <c r="AY97" s="366"/>
      <c r="AZ97" s="366"/>
      <c r="BA97" s="366"/>
      <c r="BB97" s="366"/>
      <c r="BC97" s="366"/>
      <c r="BD97" s="366"/>
      <c r="BE97" s="366"/>
      <c r="BF97" s="366"/>
      <c r="BG97" s="366"/>
      <c r="BH97" s="366"/>
      <c r="BI97" s="366"/>
      <c r="BJ97" s="366"/>
      <c r="BK97" s="366"/>
      <c r="BL97" s="366"/>
      <c r="BM97" s="366"/>
      <c r="BN97" s="366"/>
      <c r="BO97" s="150"/>
    </row>
    <row r="98" spans="1:67" s="163" customFormat="1" ht="12.75">
      <c r="A98" s="399"/>
      <c r="B98" s="385" t="s">
        <v>178</v>
      </c>
      <c r="C98" s="18" t="s">
        <v>214</v>
      </c>
      <c r="D98" s="18" t="s">
        <v>142</v>
      </c>
      <c r="E98" s="367"/>
      <c r="F98" s="367"/>
      <c r="G98" s="367"/>
      <c r="H98" s="367"/>
      <c r="I98" s="367"/>
      <c r="J98" s="367"/>
      <c r="K98" s="367"/>
      <c r="L98" s="367"/>
      <c r="M98" s="367"/>
      <c r="N98" s="367"/>
      <c r="O98" s="367"/>
      <c r="P98" s="367"/>
      <c r="Q98" s="367"/>
      <c r="R98" s="367"/>
      <c r="S98" s="367"/>
      <c r="T98" s="367"/>
      <c r="U98" s="367"/>
      <c r="V98" s="367"/>
      <c r="W98" s="367"/>
      <c r="X98" s="367"/>
      <c r="Y98" s="367"/>
      <c r="Z98" s="367"/>
      <c r="AA98" s="367"/>
      <c r="AB98" s="367"/>
      <c r="AC98" s="367"/>
      <c r="AD98" s="367"/>
      <c r="AE98" s="367"/>
      <c r="AF98" s="367"/>
      <c r="AG98" s="367"/>
      <c r="AH98" s="367"/>
      <c r="AI98" s="367"/>
      <c r="AJ98" s="367"/>
      <c r="AK98" s="367"/>
      <c r="AL98" s="367"/>
      <c r="AM98" s="367"/>
      <c r="AN98" s="367"/>
      <c r="AO98" s="367"/>
      <c r="AP98" s="367"/>
      <c r="AQ98" s="367"/>
      <c r="AR98" s="367"/>
      <c r="AS98" s="367"/>
      <c r="AT98" s="367"/>
      <c r="AU98" s="367"/>
      <c r="AV98" s="367"/>
      <c r="AW98" s="367"/>
      <c r="AX98" s="367"/>
      <c r="AY98" s="367"/>
      <c r="AZ98" s="367"/>
      <c r="BA98" s="367"/>
      <c r="BB98" s="367"/>
      <c r="BC98" s="367"/>
      <c r="BD98" s="367"/>
      <c r="BE98" s="367"/>
      <c r="BF98" s="367"/>
      <c r="BG98" s="367"/>
      <c r="BH98" s="367"/>
      <c r="BI98" s="367"/>
      <c r="BJ98" s="367"/>
      <c r="BK98" s="367"/>
      <c r="BL98" s="367"/>
      <c r="BM98" s="367"/>
      <c r="BN98" s="367"/>
      <c r="BO98" s="347">
        <f>NPV(Home!$D$24,F98:BN98)+E98</f>
        <v>0</v>
      </c>
    </row>
    <row r="99" spans="1:67" s="163" customFormat="1" ht="12.75">
      <c r="A99" s="399"/>
      <c r="B99" s="385" t="s">
        <v>178</v>
      </c>
      <c r="C99" s="18" t="s">
        <v>216</v>
      </c>
      <c r="D99" s="18" t="s">
        <v>142</v>
      </c>
      <c r="E99" s="367"/>
      <c r="F99" s="367"/>
      <c r="G99" s="367"/>
      <c r="H99" s="367"/>
      <c r="I99" s="367"/>
      <c r="J99" s="367"/>
      <c r="K99" s="367"/>
      <c r="L99" s="367"/>
      <c r="M99" s="367"/>
      <c r="N99" s="367"/>
      <c r="O99" s="367"/>
      <c r="P99" s="367"/>
      <c r="Q99" s="367"/>
      <c r="R99" s="367"/>
      <c r="S99" s="367"/>
      <c r="T99" s="367"/>
      <c r="U99" s="367"/>
      <c r="V99" s="367"/>
      <c r="W99" s="367"/>
      <c r="X99" s="367"/>
      <c r="Y99" s="367"/>
      <c r="Z99" s="367"/>
      <c r="AA99" s="367"/>
      <c r="AB99" s="367"/>
      <c r="AC99" s="367"/>
      <c r="AD99" s="367"/>
      <c r="AE99" s="367"/>
      <c r="AF99" s="367"/>
      <c r="AG99" s="367"/>
      <c r="AH99" s="367"/>
      <c r="AI99" s="367"/>
      <c r="AJ99" s="367"/>
      <c r="AK99" s="367"/>
      <c r="AL99" s="367"/>
      <c r="AM99" s="367"/>
      <c r="AN99" s="367"/>
      <c r="AO99" s="367"/>
      <c r="AP99" s="367"/>
      <c r="AQ99" s="367"/>
      <c r="AR99" s="367"/>
      <c r="AS99" s="367"/>
      <c r="AT99" s="367"/>
      <c r="AU99" s="367"/>
      <c r="AV99" s="367"/>
      <c r="AW99" s="367"/>
      <c r="AX99" s="367"/>
      <c r="AY99" s="367"/>
      <c r="AZ99" s="367"/>
      <c r="BA99" s="367"/>
      <c r="BB99" s="367"/>
      <c r="BC99" s="367"/>
      <c r="BD99" s="367"/>
      <c r="BE99" s="367"/>
      <c r="BF99" s="367"/>
      <c r="BG99" s="367"/>
      <c r="BH99" s="367"/>
      <c r="BI99" s="367"/>
      <c r="BJ99" s="367"/>
      <c r="BK99" s="367"/>
      <c r="BL99" s="367"/>
      <c r="BM99" s="367"/>
      <c r="BN99" s="367"/>
      <c r="BO99" s="347">
        <f>NPV(Home!$D$24,F99:BN99)+E99</f>
        <v>0</v>
      </c>
    </row>
    <row r="100" spans="1:67" ht="12.75">
      <c r="A100" s="398"/>
      <c r="B100" s="387" t="s">
        <v>289</v>
      </c>
      <c r="C100" s="18" t="s">
        <v>220</v>
      </c>
      <c r="D100" s="18" t="s">
        <v>142</v>
      </c>
      <c r="E100" s="663">
        <f t="shared" ref="E100:BN100" si="27">E96*E97</f>
        <v>0</v>
      </c>
      <c r="F100" s="663">
        <f>F96*F97</f>
        <v>0</v>
      </c>
      <c r="G100" s="663">
        <f t="shared" si="27"/>
        <v>0</v>
      </c>
      <c r="H100" s="663">
        <f t="shared" si="27"/>
        <v>0</v>
      </c>
      <c r="I100" s="663">
        <f t="shared" si="27"/>
        <v>0</v>
      </c>
      <c r="J100" s="663">
        <f t="shared" si="27"/>
        <v>0</v>
      </c>
      <c r="K100" s="663">
        <f t="shared" si="27"/>
        <v>0</v>
      </c>
      <c r="L100" s="663">
        <f t="shared" si="27"/>
        <v>0</v>
      </c>
      <c r="M100" s="663">
        <f t="shared" si="27"/>
        <v>0</v>
      </c>
      <c r="N100" s="663">
        <f t="shared" si="27"/>
        <v>0</v>
      </c>
      <c r="O100" s="663">
        <f t="shared" si="27"/>
        <v>0</v>
      </c>
      <c r="P100" s="663">
        <f t="shared" si="27"/>
        <v>0</v>
      </c>
      <c r="Q100" s="663">
        <f t="shared" si="27"/>
        <v>0</v>
      </c>
      <c r="R100" s="663">
        <f t="shared" si="27"/>
        <v>0</v>
      </c>
      <c r="S100" s="663">
        <f t="shared" si="27"/>
        <v>0</v>
      </c>
      <c r="T100" s="663">
        <f t="shared" si="27"/>
        <v>0</v>
      </c>
      <c r="U100" s="663">
        <f t="shared" si="27"/>
        <v>0</v>
      </c>
      <c r="V100" s="663">
        <f t="shared" si="27"/>
        <v>0</v>
      </c>
      <c r="W100" s="663">
        <f t="shared" si="27"/>
        <v>0</v>
      </c>
      <c r="X100" s="663">
        <f t="shared" si="27"/>
        <v>0</v>
      </c>
      <c r="Y100" s="663">
        <f t="shared" si="27"/>
        <v>0</v>
      </c>
      <c r="Z100" s="663">
        <f t="shared" si="27"/>
        <v>0</v>
      </c>
      <c r="AA100" s="663">
        <f t="shared" si="27"/>
        <v>0</v>
      </c>
      <c r="AB100" s="663">
        <f t="shared" si="27"/>
        <v>0</v>
      </c>
      <c r="AC100" s="663">
        <f t="shared" si="27"/>
        <v>0</v>
      </c>
      <c r="AD100" s="663">
        <f t="shared" si="27"/>
        <v>0</v>
      </c>
      <c r="AE100" s="663">
        <f t="shared" si="27"/>
        <v>0</v>
      </c>
      <c r="AF100" s="663">
        <f t="shared" si="27"/>
        <v>0</v>
      </c>
      <c r="AG100" s="663">
        <f t="shared" si="27"/>
        <v>0</v>
      </c>
      <c r="AH100" s="663">
        <f t="shared" si="27"/>
        <v>0</v>
      </c>
      <c r="AI100" s="663">
        <f t="shared" si="27"/>
        <v>0</v>
      </c>
      <c r="AJ100" s="663">
        <f t="shared" si="27"/>
        <v>0</v>
      </c>
      <c r="AK100" s="663">
        <f t="shared" si="27"/>
        <v>0</v>
      </c>
      <c r="AL100" s="663">
        <f t="shared" si="27"/>
        <v>0</v>
      </c>
      <c r="AM100" s="663">
        <f t="shared" si="27"/>
        <v>0</v>
      </c>
      <c r="AN100" s="663">
        <f t="shared" si="27"/>
        <v>0</v>
      </c>
      <c r="AO100" s="663">
        <f t="shared" si="27"/>
        <v>0</v>
      </c>
      <c r="AP100" s="663">
        <f t="shared" si="27"/>
        <v>0</v>
      </c>
      <c r="AQ100" s="663">
        <f t="shared" si="27"/>
        <v>0</v>
      </c>
      <c r="AR100" s="663">
        <f t="shared" si="27"/>
        <v>0</v>
      </c>
      <c r="AS100" s="663">
        <f t="shared" si="27"/>
        <v>0</v>
      </c>
      <c r="AT100" s="663">
        <f t="shared" si="27"/>
        <v>0</v>
      </c>
      <c r="AU100" s="663">
        <f t="shared" si="27"/>
        <v>0</v>
      </c>
      <c r="AV100" s="663">
        <f t="shared" si="27"/>
        <v>0</v>
      </c>
      <c r="AW100" s="663">
        <f t="shared" si="27"/>
        <v>0</v>
      </c>
      <c r="AX100" s="663">
        <f t="shared" si="27"/>
        <v>0</v>
      </c>
      <c r="AY100" s="663">
        <f t="shared" si="27"/>
        <v>0</v>
      </c>
      <c r="AZ100" s="663">
        <f t="shared" si="27"/>
        <v>0</v>
      </c>
      <c r="BA100" s="663">
        <f t="shared" si="27"/>
        <v>0</v>
      </c>
      <c r="BB100" s="663">
        <f t="shared" si="27"/>
        <v>0</v>
      </c>
      <c r="BC100" s="663">
        <f t="shared" si="27"/>
        <v>0</v>
      </c>
      <c r="BD100" s="663">
        <f t="shared" si="27"/>
        <v>0</v>
      </c>
      <c r="BE100" s="663">
        <f t="shared" si="27"/>
        <v>0</v>
      </c>
      <c r="BF100" s="663">
        <f t="shared" si="27"/>
        <v>0</v>
      </c>
      <c r="BG100" s="663">
        <f t="shared" si="27"/>
        <v>0</v>
      </c>
      <c r="BH100" s="663">
        <f t="shared" si="27"/>
        <v>0</v>
      </c>
      <c r="BI100" s="663">
        <f t="shared" si="27"/>
        <v>0</v>
      </c>
      <c r="BJ100" s="663">
        <f t="shared" si="27"/>
        <v>0</v>
      </c>
      <c r="BK100" s="663">
        <f t="shared" si="27"/>
        <v>0</v>
      </c>
      <c r="BL100" s="663">
        <f t="shared" si="27"/>
        <v>0</v>
      </c>
      <c r="BM100" s="663">
        <f t="shared" si="27"/>
        <v>0</v>
      </c>
      <c r="BN100" s="663">
        <f t="shared" si="27"/>
        <v>0</v>
      </c>
      <c r="BO100" s="347">
        <f>NPV(Home!$D$24,F100:BN100)+E100</f>
        <v>0</v>
      </c>
    </row>
    <row r="101" spans="1:67" s="3" customFormat="1" ht="13.5" thickBot="1">
      <c r="A101" s="397"/>
      <c r="B101" s="388" t="s">
        <v>289</v>
      </c>
      <c r="C101" s="147" t="s">
        <v>234</v>
      </c>
      <c r="D101" s="147" t="s">
        <v>142</v>
      </c>
      <c r="E101" s="358">
        <f t="shared" ref="E101:BN101" si="28">E100+E99+E98</f>
        <v>0</v>
      </c>
      <c r="F101" s="358">
        <f t="shared" si="28"/>
        <v>0</v>
      </c>
      <c r="G101" s="358">
        <f t="shared" si="28"/>
        <v>0</v>
      </c>
      <c r="H101" s="358">
        <f t="shared" si="28"/>
        <v>0</v>
      </c>
      <c r="I101" s="358">
        <f t="shared" si="28"/>
        <v>0</v>
      </c>
      <c r="J101" s="358">
        <f t="shared" si="28"/>
        <v>0</v>
      </c>
      <c r="K101" s="358">
        <f t="shared" si="28"/>
        <v>0</v>
      </c>
      <c r="L101" s="358">
        <f t="shared" si="28"/>
        <v>0</v>
      </c>
      <c r="M101" s="358">
        <f t="shared" si="28"/>
        <v>0</v>
      </c>
      <c r="N101" s="358">
        <f t="shared" si="28"/>
        <v>0</v>
      </c>
      <c r="O101" s="358">
        <f t="shared" si="28"/>
        <v>0</v>
      </c>
      <c r="P101" s="358">
        <f t="shared" si="28"/>
        <v>0</v>
      </c>
      <c r="Q101" s="358">
        <f t="shared" si="28"/>
        <v>0</v>
      </c>
      <c r="R101" s="358">
        <f t="shared" si="28"/>
        <v>0</v>
      </c>
      <c r="S101" s="358">
        <f t="shared" si="28"/>
        <v>0</v>
      </c>
      <c r="T101" s="358">
        <f t="shared" si="28"/>
        <v>0</v>
      </c>
      <c r="U101" s="358">
        <f t="shared" si="28"/>
        <v>0</v>
      </c>
      <c r="V101" s="358">
        <f t="shared" si="28"/>
        <v>0</v>
      </c>
      <c r="W101" s="358">
        <f t="shared" si="28"/>
        <v>0</v>
      </c>
      <c r="X101" s="358">
        <f t="shared" si="28"/>
        <v>0</v>
      </c>
      <c r="Y101" s="358">
        <f t="shared" si="28"/>
        <v>0</v>
      </c>
      <c r="Z101" s="358">
        <f t="shared" si="28"/>
        <v>0</v>
      </c>
      <c r="AA101" s="358">
        <f t="shared" si="28"/>
        <v>0</v>
      </c>
      <c r="AB101" s="358">
        <f t="shared" si="28"/>
        <v>0</v>
      </c>
      <c r="AC101" s="358">
        <f t="shared" si="28"/>
        <v>0</v>
      </c>
      <c r="AD101" s="358">
        <f t="shared" si="28"/>
        <v>0</v>
      </c>
      <c r="AE101" s="358">
        <f t="shared" si="28"/>
        <v>0</v>
      </c>
      <c r="AF101" s="358">
        <f t="shared" si="28"/>
        <v>0</v>
      </c>
      <c r="AG101" s="358">
        <f t="shared" si="28"/>
        <v>0</v>
      </c>
      <c r="AH101" s="358">
        <f t="shared" si="28"/>
        <v>0</v>
      </c>
      <c r="AI101" s="358">
        <f t="shared" si="28"/>
        <v>0</v>
      </c>
      <c r="AJ101" s="358">
        <f t="shared" si="28"/>
        <v>0</v>
      </c>
      <c r="AK101" s="358">
        <f t="shared" si="28"/>
        <v>0</v>
      </c>
      <c r="AL101" s="358">
        <f t="shared" si="28"/>
        <v>0</v>
      </c>
      <c r="AM101" s="358">
        <f t="shared" si="28"/>
        <v>0</v>
      </c>
      <c r="AN101" s="358">
        <f t="shared" si="28"/>
        <v>0</v>
      </c>
      <c r="AO101" s="358">
        <f t="shared" si="28"/>
        <v>0</v>
      </c>
      <c r="AP101" s="358">
        <f t="shared" si="28"/>
        <v>0</v>
      </c>
      <c r="AQ101" s="358">
        <f t="shared" si="28"/>
        <v>0</v>
      </c>
      <c r="AR101" s="358">
        <f t="shared" si="28"/>
        <v>0</v>
      </c>
      <c r="AS101" s="358">
        <f t="shared" si="28"/>
        <v>0</v>
      </c>
      <c r="AT101" s="358">
        <f t="shared" si="28"/>
        <v>0</v>
      </c>
      <c r="AU101" s="358">
        <f t="shared" si="28"/>
        <v>0</v>
      </c>
      <c r="AV101" s="358">
        <f t="shared" si="28"/>
        <v>0</v>
      </c>
      <c r="AW101" s="358">
        <f t="shared" si="28"/>
        <v>0</v>
      </c>
      <c r="AX101" s="358">
        <f t="shared" si="28"/>
        <v>0</v>
      </c>
      <c r="AY101" s="358">
        <f t="shared" si="28"/>
        <v>0</v>
      </c>
      <c r="AZ101" s="358">
        <f t="shared" si="28"/>
        <v>0</v>
      </c>
      <c r="BA101" s="358">
        <f t="shared" si="28"/>
        <v>0</v>
      </c>
      <c r="BB101" s="358">
        <f t="shared" si="28"/>
        <v>0</v>
      </c>
      <c r="BC101" s="358">
        <f t="shared" si="28"/>
        <v>0</v>
      </c>
      <c r="BD101" s="358">
        <f t="shared" si="28"/>
        <v>0</v>
      </c>
      <c r="BE101" s="358">
        <f t="shared" si="28"/>
        <v>0</v>
      </c>
      <c r="BF101" s="358">
        <f t="shared" si="28"/>
        <v>0</v>
      </c>
      <c r="BG101" s="358">
        <f t="shared" si="28"/>
        <v>0</v>
      </c>
      <c r="BH101" s="358">
        <f t="shared" si="28"/>
        <v>0</v>
      </c>
      <c r="BI101" s="358">
        <f t="shared" si="28"/>
        <v>0</v>
      </c>
      <c r="BJ101" s="358">
        <f t="shared" si="28"/>
        <v>0</v>
      </c>
      <c r="BK101" s="358">
        <f t="shared" si="28"/>
        <v>0</v>
      </c>
      <c r="BL101" s="358">
        <f t="shared" si="28"/>
        <v>0</v>
      </c>
      <c r="BM101" s="358">
        <f t="shared" si="28"/>
        <v>0</v>
      </c>
      <c r="BN101" s="358">
        <f t="shared" si="28"/>
        <v>0</v>
      </c>
      <c r="BO101" s="348">
        <f>NPV(Home!D24,F101:BN101)+E101</f>
        <v>0</v>
      </c>
    </row>
    <row r="102" spans="1:67" ht="12.75">
      <c r="A102" s="18"/>
      <c r="B102" s="13"/>
      <c r="C102" s="18"/>
      <c r="D102" s="18"/>
      <c r="E102" s="629"/>
      <c r="F102" s="629"/>
      <c r="G102" s="629"/>
      <c r="H102" s="629"/>
      <c r="I102" s="629"/>
      <c r="J102" s="629"/>
      <c r="K102" s="629"/>
      <c r="L102" s="629"/>
      <c r="M102" s="629"/>
      <c r="N102" s="629"/>
      <c r="O102" s="629"/>
      <c r="P102" s="629"/>
      <c r="Q102" s="629"/>
      <c r="R102" s="629"/>
      <c r="S102" s="629"/>
      <c r="T102" s="629"/>
      <c r="U102" s="629"/>
      <c r="V102" s="629"/>
      <c r="W102" s="629"/>
      <c r="X102" s="629"/>
      <c r="Y102" s="629"/>
      <c r="Z102" s="629"/>
      <c r="AA102" s="629"/>
      <c r="AB102" s="629"/>
      <c r="AC102" s="629"/>
      <c r="AD102" s="629"/>
      <c r="AE102" s="629"/>
      <c r="AF102" s="629"/>
      <c r="AG102" s="629"/>
      <c r="AH102" s="629"/>
      <c r="AI102" s="629"/>
      <c r="AJ102" s="629"/>
      <c r="AK102" s="629"/>
      <c r="AL102" s="629"/>
      <c r="AM102" s="629"/>
      <c r="AN102" s="629"/>
      <c r="AO102" s="629"/>
      <c r="AP102" s="629"/>
      <c r="AQ102" s="629"/>
      <c r="AR102" s="629"/>
      <c r="AS102" s="629"/>
      <c r="AT102" s="629"/>
      <c r="AU102" s="629"/>
      <c r="AV102" s="629"/>
      <c r="AW102" s="629"/>
      <c r="AX102" s="629"/>
      <c r="AY102" s="629"/>
      <c r="AZ102" s="629"/>
      <c r="BA102" s="629"/>
      <c r="BB102" s="629"/>
      <c r="BC102" s="629"/>
      <c r="BD102" s="629"/>
      <c r="BE102" s="629"/>
      <c r="BF102" s="629"/>
      <c r="BG102" s="629"/>
      <c r="BH102" s="629"/>
      <c r="BI102" s="629"/>
      <c r="BJ102" s="629"/>
      <c r="BK102" s="629"/>
      <c r="BL102" s="629"/>
      <c r="BM102" s="629"/>
      <c r="BN102" s="629"/>
      <c r="BO102" s="14"/>
    </row>
    <row r="103" spans="1:67" ht="12.75">
      <c r="A103" s="18"/>
      <c r="B103" s="13"/>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row>
    <row r="104" spans="1:67" ht="12.75">
      <c r="A104" s="18"/>
      <c r="B104" s="13"/>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row>
    <row r="105" spans="1:67" ht="12.75">
      <c r="A105" s="18"/>
      <c r="B105" s="13"/>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row>
    <row r="106" spans="1:67" ht="12.75">
      <c r="A106" s="18"/>
      <c r="B106" s="13"/>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row>
    <row r="107" spans="1:67" ht="12.75">
      <c r="A107" s="18"/>
      <c r="B107" s="13"/>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row>
    <row r="108" spans="1:67" ht="12.75">
      <c r="A108" s="18"/>
      <c r="B108" s="13"/>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row>
    <row r="109" spans="1:67" ht="12.75">
      <c r="A109" s="18"/>
      <c r="B109" s="13"/>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row>
    <row r="110" spans="1:67" ht="12.75">
      <c r="A110" s="18"/>
      <c r="B110" s="13"/>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row>
    <row r="111" spans="1:67" ht="12.75">
      <c r="A111" s="18"/>
      <c r="B111" s="13"/>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row>
    <row r="120" spans="2:2" ht="12.75">
      <c r="B120" s="13"/>
    </row>
    <row r="121" spans="2:2" ht="12.75">
      <c r="B121" s="13"/>
    </row>
  </sheetData>
  <sheetProtection algorithmName="SHA-512" hashValue="0FzUcgsqag0vCiSzuqT/MhS6gnZXQ94NKKOtjQEiMRU11cwJSH+PcGt0ltCh16sBuNsSo7FdOAeZpstps+qIPg==" saltValue="ZV+bDS/vHn3P/KqfOIa8Zw==" spinCount="100000" sheet="1" objects="1" scenarios="1"/>
  <mergeCells count="58">
    <mergeCell ref="B2:D2"/>
    <mergeCell ref="C4:D4"/>
    <mergeCell ref="C5:D5"/>
    <mergeCell ref="C6:D6"/>
    <mergeCell ref="G5:BO5"/>
    <mergeCell ref="G4:BO4"/>
    <mergeCell ref="G6:BO6"/>
    <mergeCell ref="G14:BO14"/>
    <mergeCell ref="C7:D7"/>
    <mergeCell ref="G7:BO7"/>
    <mergeCell ref="C8:D8"/>
    <mergeCell ref="G8:BO8"/>
    <mergeCell ref="C9:D9"/>
    <mergeCell ref="G9:BO9"/>
    <mergeCell ref="C10:D10"/>
    <mergeCell ref="G10:BO10"/>
    <mergeCell ref="G11:BO11"/>
    <mergeCell ref="G12:BO12"/>
    <mergeCell ref="G13:BO13"/>
    <mergeCell ref="G26:BO26"/>
    <mergeCell ref="G15:BO15"/>
    <mergeCell ref="G16:BO16"/>
    <mergeCell ref="G17:BO17"/>
    <mergeCell ref="G18:BO18"/>
    <mergeCell ref="G19:BO19"/>
    <mergeCell ref="G20:BO20"/>
    <mergeCell ref="G21:BO21"/>
    <mergeCell ref="G22:BO22"/>
    <mergeCell ref="G23:BO23"/>
    <mergeCell ref="G24:BO24"/>
    <mergeCell ref="G25:BO25"/>
    <mergeCell ref="G39:BO39"/>
    <mergeCell ref="G27:BO27"/>
    <mergeCell ref="G28:BO28"/>
    <mergeCell ref="G29:BO29"/>
    <mergeCell ref="G30:BO30"/>
    <mergeCell ref="G31:BO31"/>
    <mergeCell ref="G32:BO32"/>
    <mergeCell ref="G33:BO33"/>
    <mergeCell ref="G34:BO34"/>
    <mergeCell ref="G37:BO37"/>
    <mergeCell ref="G38:BO38"/>
    <mergeCell ref="G36:BO36"/>
    <mergeCell ref="G35:BO35"/>
    <mergeCell ref="B95:D95"/>
    <mergeCell ref="B63:D63"/>
    <mergeCell ref="B73:D73"/>
    <mergeCell ref="B85:D85"/>
    <mergeCell ref="G46:BO46"/>
    <mergeCell ref="G48:BO48"/>
    <mergeCell ref="B47:B48"/>
    <mergeCell ref="G44:BO44"/>
    <mergeCell ref="G47:BO47"/>
    <mergeCell ref="G40:BO40"/>
    <mergeCell ref="G41:BO41"/>
    <mergeCell ref="G42:BO42"/>
    <mergeCell ref="G43:BO43"/>
    <mergeCell ref="G45:BO45"/>
  </mergeCells>
  <dataValidations xWindow="749" yWindow="606" count="4">
    <dataValidation type="list" allowBlank="1" showInputMessage="1" showErrorMessage="1" promptTitle="Tip:" prompt="Please select from list." sqref="C7:D7" xr:uid="{00000000-0002-0000-0600-000000000000}">
      <formula1>RE_Technology</formula1>
    </dataValidation>
    <dataValidation type="list" allowBlank="1" showInputMessage="1" showErrorMessage="1" promptTitle="Tip:" prompt="Please select from list." sqref="C6:D6" xr:uid="{00000000-0002-0000-0600-000001000000}">
      <formula1>Region</formula1>
    </dataValidation>
    <dataValidation allowBlank="1" showInputMessage="1" showErrorMessage="1" promptTitle="Note:" prompt="Only include added benefit beyond fuel displacement, when appropriate._x000a_" sqref="D41" xr:uid="{00000000-0002-0000-0600-000002000000}"/>
    <dataValidation type="decimal" allowBlank="1" showInputMessage="1" showErrorMessage="1" sqref="D38" xr:uid="{00000000-0002-0000-0600-000003000000}">
      <formula1>0</formula1>
      <formula2>1</formula2>
    </dataValidation>
  </dataValidations>
  <pageMargins left="0.75" right="0.75" top="1" bottom="1" header="0.5" footer="0.5"/>
  <pageSetup orientation="portrait" r:id="rId1"/>
  <headerFooter alignWithMargins="0"/>
  <legacyDrawing r:id="rId2"/>
  <extLst>
    <ext xmlns:x14="http://schemas.microsoft.com/office/spreadsheetml/2009/9/main" uri="{CCE6A557-97BC-4b89-ADB6-D9C93CAAB3DF}">
      <x14:dataValidations xmlns:xm="http://schemas.microsoft.com/office/excel/2006/main" xWindow="749" yWindow="606" count="2">
        <x14:dataValidation type="list" allowBlank="1" showInputMessage="1" showErrorMessage="1" xr:uid="{00000000-0002-0000-0600-000004000000}">
          <x14:formula1>
            <xm:f>'999-Calc'!$B$9:$B$12</xm:f>
          </x14:formula1>
          <xm:sqref>C45</xm:sqref>
        </x14:dataValidation>
        <x14:dataValidation type="list" allowBlank="1" showInputMessage="1" showErrorMessage="1" promptTitle="Tip:" prompt="Please select from list." xr:uid="{00000000-0002-0000-0600-000005000000}">
          <x14:formula1>
            <xm:f>'Diesel Fuel Prices'!$C$6:$C$199</xm:f>
          </x14:formula1>
          <xm:sqref>C5:D5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K62"/>
  <sheetViews>
    <sheetView topLeftCell="A14" workbookViewId="0">
      <selection activeCell="B59" sqref="B59"/>
    </sheetView>
  </sheetViews>
  <sheetFormatPr defaultRowHeight="12.75"/>
  <cols>
    <col min="1" max="1" width="38" customWidth="1"/>
    <col min="2" max="2" width="20.140625" customWidth="1"/>
    <col min="3" max="3" width="23.85546875" customWidth="1"/>
    <col min="4" max="4" width="18.85546875" customWidth="1"/>
    <col min="5" max="5" width="27.7109375" customWidth="1"/>
    <col min="6" max="6" width="18.85546875" customWidth="1"/>
    <col min="7" max="7" width="13.42578125" customWidth="1"/>
    <col min="8" max="8" width="16.5703125" customWidth="1"/>
    <col min="9" max="9" width="16.140625" customWidth="1"/>
    <col min="10" max="10" width="22.42578125" customWidth="1"/>
    <col min="11" max="11" width="11.140625" customWidth="1"/>
  </cols>
  <sheetData>
    <row r="1" spans="1:11">
      <c r="A1" s="108"/>
      <c r="B1" s="109"/>
      <c r="C1" s="109"/>
      <c r="D1" s="109"/>
      <c r="E1" s="109"/>
      <c r="G1" s="749" t="s">
        <v>308</v>
      </c>
      <c r="H1" s="750"/>
      <c r="I1" s="750"/>
      <c r="J1" s="750"/>
      <c r="K1" s="751"/>
    </row>
    <row r="2" spans="1:11" ht="33" customHeight="1">
      <c r="A2" s="110" t="s">
        <v>309</v>
      </c>
      <c r="B2" s="109"/>
      <c r="C2" s="109"/>
      <c r="D2" s="109"/>
      <c r="E2" s="109"/>
      <c r="G2" s="754" t="s">
        <v>310</v>
      </c>
      <c r="H2" s="754"/>
      <c r="I2" s="754"/>
      <c r="J2" s="754"/>
      <c r="K2" s="754"/>
    </row>
    <row r="3" spans="1:11" ht="30.75" customHeight="1" thickBot="1">
      <c r="A3" s="309" t="s">
        <v>311</v>
      </c>
      <c r="B3" s="112" t="s">
        <v>312</v>
      </c>
      <c r="C3" s="112" t="s">
        <v>313</v>
      </c>
      <c r="D3" s="112" t="s">
        <v>134</v>
      </c>
      <c r="E3" s="112" t="s">
        <v>314</v>
      </c>
      <c r="G3" s="755"/>
      <c r="H3" s="755"/>
      <c r="I3" s="755"/>
      <c r="J3" s="755"/>
      <c r="K3" s="755"/>
    </row>
    <row r="4" spans="1:11" ht="12.75" customHeight="1" thickBot="1">
      <c r="A4" s="111"/>
      <c r="B4" s="113" t="s">
        <v>142</v>
      </c>
      <c r="C4" s="113"/>
      <c r="D4" s="113" t="s">
        <v>135</v>
      </c>
      <c r="E4" s="113"/>
      <c r="G4" s="240" t="s">
        <v>315</v>
      </c>
      <c r="H4" s="241" t="s">
        <v>316</v>
      </c>
      <c r="I4" s="241" t="s">
        <v>317</v>
      </c>
      <c r="J4" s="242" t="s">
        <v>318</v>
      </c>
      <c r="K4" s="242" t="s">
        <v>318</v>
      </c>
    </row>
    <row r="5" spans="1:11" ht="38.25">
      <c r="A5" s="114" t="s">
        <v>319</v>
      </c>
      <c r="B5" s="341" t="s">
        <v>320</v>
      </c>
      <c r="C5" s="341" t="str">
        <f>"$"&amp;ROUND('Railbelt Wind O&amp;M'!G8,3)&amp;"/kWh"</f>
        <v>$0.023/kWh</v>
      </c>
      <c r="D5" s="286">
        <v>20</v>
      </c>
      <c r="E5" s="303" t="s">
        <v>321</v>
      </c>
      <c r="G5" s="243">
        <v>1</v>
      </c>
      <c r="H5" s="330" t="s">
        <v>322</v>
      </c>
      <c r="I5" s="330" t="s">
        <v>323</v>
      </c>
      <c r="J5" s="431"/>
      <c r="K5" s="431"/>
    </row>
    <row r="6" spans="1:11" ht="25.5">
      <c r="A6" s="114" t="s">
        <v>324</v>
      </c>
      <c r="B6" s="286" t="s">
        <v>325</v>
      </c>
      <c r="C6" s="286" t="s">
        <v>326</v>
      </c>
      <c r="D6" s="286">
        <v>50</v>
      </c>
      <c r="E6" s="303" t="s">
        <v>327</v>
      </c>
      <c r="G6" s="243">
        <v>2</v>
      </c>
      <c r="H6" s="330" t="s">
        <v>328</v>
      </c>
      <c r="I6" s="330" t="s">
        <v>329</v>
      </c>
      <c r="J6" s="432">
        <v>0.154</v>
      </c>
      <c r="K6" s="432">
        <v>0.154</v>
      </c>
    </row>
    <row r="7" spans="1:11" ht="25.5">
      <c r="A7" s="114" t="s">
        <v>263</v>
      </c>
      <c r="B7" s="286" t="s">
        <v>330</v>
      </c>
      <c r="C7" s="286" t="s">
        <v>326</v>
      </c>
      <c r="D7" s="286">
        <v>50</v>
      </c>
      <c r="E7" s="303" t="s">
        <v>331</v>
      </c>
      <c r="G7" s="243">
        <v>3</v>
      </c>
      <c r="H7" s="330" t="s">
        <v>332</v>
      </c>
      <c r="I7" s="330" t="s">
        <v>333</v>
      </c>
      <c r="J7" s="432">
        <v>0.19700000000000001</v>
      </c>
      <c r="K7" s="432">
        <v>0.19700000000000001</v>
      </c>
    </row>
    <row r="8" spans="1:11" ht="25.5">
      <c r="A8" s="114" t="s">
        <v>334</v>
      </c>
      <c r="B8" s="286"/>
      <c r="C8" s="286"/>
      <c r="D8" s="286"/>
      <c r="E8" s="303" t="s">
        <v>335</v>
      </c>
      <c r="G8" s="243">
        <v>4</v>
      </c>
      <c r="H8" s="330" t="s">
        <v>336</v>
      </c>
      <c r="I8" s="330" t="s">
        <v>337</v>
      </c>
      <c r="J8" s="432">
        <v>0.24</v>
      </c>
      <c r="K8" s="432">
        <v>0.24</v>
      </c>
    </row>
    <row r="9" spans="1:11" ht="15">
      <c r="A9" s="114" t="s">
        <v>338</v>
      </c>
      <c r="B9" s="286"/>
      <c r="C9" s="286"/>
      <c r="D9" s="286">
        <v>20</v>
      </c>
      <c r="E9" s="302"/>
      <c r="G9" s="243">
        <v>5</v>
      </c>
      <c r="H9" s="330" t="s">
        <v>339</v>
      </c>
      <c r="I9" s="330" t="s">
        <v>340</v>
      </c>
      <c r="J9" s="432">
        <v>0.28000000000000003</v>
      </c>
      <c r="K9" s="432">
        <v>0.28000000000000003</v>
      </c>
    </row>
    <row r="10" spans="1:11" ht="15">
      <c r="A10" s="114" t="s">
        <v>341</v>
      </c>
      <c r="B10" s="342" t="s">
        <v>342</v>
      </c>
      <c r="C10" s="286"/>
      <c r="D10" s="286">
        <v>20</v>
      </c>
      <c r="E10" s="303" t="s">
        <v>343</v>
      </c>
      <c r="G10" s="243">
        <v>6</v>
      </c>
      <c r="H10" s="330" t="s">
        <v>344</v>
      </c>
      <c r="I10" s="330" t="s">
        <v>345</v>
      </c>
      <c r="J10" s="432">
        <v>0.32400000000000001</v>
      </c>
      <c r="K10" s="432">
        <v>0.32400000000000001</v>
      </c>
    </row>
    <row r="11" spans="1:11" ht="15.75" thickBot="1">
      <c r="A11" s="114" t="s">
        <v>346</v>
      </c>
      <c r="B11" s="286"/>
      <c r="C11" s="286"/>
      <c r="D11" s="286">
        <v>20</v>
      </c>
      <c r="E11" s="302"/>
      <c r="G11" s="244">
        <v>7</v>
      </c>
      <c r="H11" s="245" t="s">
        <v>347</v>
      </c>
      <c r="I11" s="245" t="s">
        <v>348</v>
      </c>
      <c r="J11" s="433">
        <v>0.36199999999999999</v>
      </c>
      <c r="K11" s="433">
        <v>0.36199999999999999</v>
      </c>
    </row>
    <row r="12" spans="1:11" ht="25.5">
      <c r="A12" s="114" t="s">
        <v>349</v>
      </c>
      <c r="B12" s="286"/>
      <c r="C12" s="286"/>
      <c r="D12" s="286"/>
      <c r="E12" s="303" t="s">
        <v>335</v>
      </c>
      <c r="G12" s="209"/>
      <c r="H12" s="18"/>
      <c r="I12" s="18"/>
      <c r="J12" s="18"/>
      <c r="K12" s="170"/>
    </row>
    <row r="13" spans="1:11" ht="16.5" thickBot="1">
      <c r="A13" s="114" t="s">
        <v>63</v>
      </c>
      <c r="B13" s="341" t="s">
        <v>320</v>
      </c>
      <c r="C13" s="286" t="s">
        <v>326</v>
      </c>
      <c r="D13" s="286">
        <v>25</v>
      </c>
      <c r="E13" s="303" t="s">
        <v>343</v>
      </c>
      <c r="G13" s="752" t="s">
        <v>350</v>
      </c>
      <c r="H13" s="753"/>
      <c r="I13" s="753"/>
      <c r="J13" s="18"/>
      <c r="K13" s="170"/>
    </row>
    <row r="14" spans="1:11" ht="30.75" thickBot="1">
      <c r="A14" s="114" t="s">
        <v>351</v>
      </c>
      <c r="B14" s="286"/>
      <c r="C14" s="286"/>
      <c r="D14" s="286">
        <v>20</v>
      </c>
      <c r="E14" s="286"/>
      <c r="G14" s="240" t="s">
        <v>352</v>
      </c>
      <c r="H14" s="246" t="s">
        <v>353</v>
      </c>
      <c r="J14" s="18"/>
      <c r="K14" s="170"/>
    </row>
    <row r="15" spans="1:11">
      <c r="A15" s="114" t="s">
        <v>354</v>
      </c>
      <c r="B15" s="343"/>
      <c r="C15" s="286"/>
      <c r="D15" s="286">
        <v>20</v>
      </c>
      <c r="E15" s="286"/>
      <c r="G15" s="331">
        <v>50</v>
      </c>
      <c r="H15" s="332">
        <v>38223.186960000006</v>
      </c>
      <c r="I15" s="18" t="s">
        <v>355</v>
      </c>
      <c r="J15" s="296"/>
      <c r="K15" s="333"/>
    </row>
    <row r="16" spans="1:11" ht="51">
      <c r="A16" s="114" t="s">
        <v>356</v>
      </c>
      <c r="B16" s="343" t="s">
        <v>357</v>
      </c>
      <c r="C16" s="286" t="s">
        <v>358</v>
      </c>
      <c r="D16" s="286">
        <v>50</v>
      </c>
      <c r="E16" s="303" t="s">
        <v>359</v>
      </c>
      <c r="G16" s="331">
        <v>100</v>
      </c>
      <c r="H16" s="332">
        <v>26508.451200000003</v>
      </c>
      <c r="I16" s="18" t="s">
        <v>355</v>
      </c>
      <c r="J16" s="296"/>
      <c r="K16" s="333"/>
    </row>
    <row r="17" spans="1:11">
      <c r="A17" s="115" t="s">
        <v>360</v>
      </c>
      <c r="B17" s="287" t="s">
        <v>325</v>
      </c>
      <c r="C17" s="287" t="s">
        <v>326</v>
      </c>
      <c r="D17" s="287">
        <v>20</v>
      </c>
      <c r="E17" s="286"/>
      <c r="G17" s="331">
        <v>500</v>
      </c>
      <c r="H17" s="332">
        <v>12440.2572</v>
      </c>
      <c r="I17" s="18" t="s">
        <v>355</v>
      </c>
      <c r="J17" s="296"/>
      <c r="K17" s="333"/>
    </row>
    <row r="18" spans="1:11">
      <c r="A18" s="18"/>
      <c r="B18" s="18"/>
      <c r="C18" s="301"/>
      <c r="G18" s="331">
        <v>1000</v>
      </c>
      <c r="H18" s="332">
        <v>9381.7869600000013</v>
      </c>
      <c r="I18" s="18" t="s">
        <v>355</v>
      </c>
      <c r="J18" s="296"/>
      <c r="K18" s="333"/>
    </row>
    <row r="19" spans="1:11">
      <c r="G19" s="331">
        <v>2000</v>
      </c>
      <c r="H19" s="332">
        <v>7275.7238400000006</v>
      </c>
      <c r="I19" s="18" t="s">
        <v>355</v>
      </c>
      <c r="J19" s="296"/>
      <c r="K19" s="333"/>
    </row>
    <row r="20" spans="1:11">
      <c r="A20" s="108" t="s">
        <v>361</v>
      </c>
      <c r="B20" s="109"/>
      <c r="C20" s="109"/>
      <c r="G20" s="331">
        <v>5000</v>
      </c>
      <c r="H20" s="332">
        <v>5429.8742400000001</v>
      </c>
      <c r="I20" s="18" t="s">
        <v>355</v>
      </c>
      <c r="J20" s="296"/>
      <c r="K20" s="333"/>
    </row>
    <row r="21" spans="1:11" ht="15.75" thickBot="1">
      <c r="A21" s="116"/>
      <c r="B21" s="290" t="s">
        <v>189</v>
      </c>
      <c r="C21" s="290" t="s">
        <v>362</v>
      </c>
      <c r="D21" s="47"/>
      <c r="E21" s="47"/>
      <c r="G21" s="334" t="s">
        <v>363</v>
      </c>
      <c r="H21" s="174"/>
      <c r="I21" s="174"/>
      <c r="J21" s="174"/>
      <c r="K21" s="335"/>
    </row>
    <row r="22" spans="1:11">
      <c r="A22" s="114" t="s">
        <v>364</v>
      </c>
      <c r="B22" s="288" t="s">
        <v>365</v>
      </c>
      <c r="C22" s="288" t="s">
        <v>366</v>
      </c>
      <c r="K22" s="207"/>
    </row>
    <row r="23" spans="1:11">
      <c r="A23" s="114" t="s">
        <v>262</v>
      </c>
      <c r="B23" s="288" t="s">
        <v>367</v>
      </c>
      <c r="C23" s="288" t="s">
        <v>368</v>
      </c>
      <c r="K23" s="207"/>
    </row>
    <row r="24" spans="1:11">
      <c r="A24" s="115" t="s">
        <v>369</v>
      </c>
      <c r="B24" s="289" t="s">
        <v>366</v>
      </c>
      <c r="C24" s="289" t="s">
        <v>366</v>
      </c>
      <c r="K24" s="207"/>
    </row>
    <row r="25" spans="1:11">
      <c r="K25" s="207"/>
    </row>
    <row r="26" spans="1:11" ht="15.75">
      <c r="A26" s="110" t="s">
        <v>370</v>
      </c>
      <c r="B26" s="119"/>
      <c r="C26" s="119"/>
      <c r="D26" s="119"/>
      <c r="E26" s="119"/>
      <c r="F26" s="119"/>
    </row>
    <row r="58" spans="1:6">
      <c r="A58" s="117" t="s">
        <v>371</v>
      </c>
      <c r="B58" s="118" t="s">
        <v>372</v>
      </c>
      <c r="C58" s="118" t="s">
        <v>373</v>
      </c>
      <c r="D58" s="747" t="s">
        <v>374</v>
      </c>
      <c r="E58" s="747"/>
      <c r="F58" s="747"/>
    </row>
    <row r="59" spans="1:6" ht="48.75" customHeight="1">
      <c r="A59" s="86" t="s">
        <v>375</v>
      </c>
      <c r="B59" s="87" t="s">
        <v>376</v>
      </c>
      <c r="C59" s="87" t="s">
        <v>376</v>
      </c>
      <c r="D59" s="748" t="s">
        <v>377</v>
      </c>
      <c r="E59" s="748"/>
      <c r="F59" s="748"/>
    </row>
    <row r="60" spans="1:6" ht="51">
      <c r="A60" s="86" t="s">
        <v>378</v>
      </c>
      <c r="B60" s="84" t="s">
        <v>379</v>
      </c>
      <c r="C60" s="87" t="s">
        <v>380</v>
      </c>
      <c r="D60" s="748" t="s">
        <v>381</v>
      </c>
      <c r="E60" s="748"/>
      <c r="F60" s="748"/>
    </row>
    <row r="61" spans="1:6" ht="25.5">
      <c r="A61" s="86" t="s">
        <v>382</v>
      </c>
      <c r="B61" s="85" t="s">
        <v>383</v>
      </c>
      <c r="C61" s="87" t="s">
        <v>384</v>
      </c>
      <c r="D61" s="748" t="s">
        <v>385</v>
      </c>
      <c r="E61" s="748"/>
      <c r="F61" s="748"/>
    </row>
    <row r="62" spans="1:6" ht="51">
      <c r="A62" s="81" t="s">
        <v>386</v>
      </c>
      <c r="B62" s="80" t="s">
        <v>387</v>
      </c>
      <c r="C62" s="82" t="s">
        <v>388</v>
      </c>
      <c r="D62" s="746" t="s">
        <v>389</v>
      </c>
      <c r="E62" s="746"/>
      <c r="F62" s="746"/>
    </row>
  </sheetData>
  <mergeCells count="8">
    <mergeCell ref="D62:F62"/>
    <mergeCell ref="D58:F58"/>
    <mergeCell ref="D59:F59"/>
    <mergeCell ref="G1:K1"/>
    <mergeCell ref="G13:I13"/>
    <mergeCell ref="G2:K3"/>
    <mergeCell ref="D60:F60"/>
    <mergeCell ref="D61:F61"/>
  </mergeCells>
  <phoneticPr fontId="36" type="noConversion"/>
  <hyperlinks>
    <hyperlink ref="G21" r:id="rId1" xr:uid="{00000000-0004-0000-0700-000000000000}"/>
  </hyperlinks>
  <pageMargins left="0.75" right="0.75" top="1" bottom="1" header="0.5" footer="0.5"/>
  <pageSetup orientation="portrait"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B6D1B-8EA0-4EF7-8BC2-B8CDDAF0633E}">
  <sheetPr>
    <tabColor indexed="8"/>
  </sheetPr>
  <dimension ref="A1:BQ40"/>
  <sheetViews>
    <sheetView zoomScaleNormal="100" workbookViewId="0">
      <selection activeCell="F40" sqref="F40"/>
    </sheetView>
  </sheetViews>
  <sheetFormatPr defaultRowHeight="12.75"/>
  <cols>
    <col min="1" max="1" width="38.42578125" bestFit="1" customWidth="1"/>
    <col min="2" max="2" width="25.7109375" bestFit="1" customWidth="1"/>
    <col min="3" max="3" width="18.42578125" customWidth="1"/>
    <col min="4" max="4" width="11.42578125" customWidth="1"/>
    <col min="5" max="5" width="9.7109375" bestFit="1" customWidth="1"/>
    <col min="6" max="6" width="11" bestFit="1" customWidth="1"/>
    <col min="7" max="30" width="9.7109375" bestFit="1" customWidth="1"/>
    <col min="31" max="31" width="11.140625" bestFit="1" customWidth="1"/>
    <col min="32" max="40" width="9.7109375" bestFit="1" customWidth="1"/>
  </cols>
  <sheetData>
    <row r="1" spans="1:69" s="249" customFormat="1">
      <c r="A1" s="248"/>
      <c r="D1" s="249">
        <v>4</v>
      </c>
      <c r="E1" s="249">
        <v>5</v>
      </c>
      <c r="F1" s="249">
        <v>6</v>
      </c>
      <c r="G1" s="249">
        <v>7</v>
      </c>
      <c r="H1" s="249">
        <v>8</v>
      </c>
      <c r="I1" s="249">
        <v>9</v>
      </c>
      <c r="J1" s="249">
        <v>10</v>
      </c>
      <c r="K1" s="249">
        <v>11</v>
      </c>
      <c r="L1" s="249">
        <v>12</v>
      </c>
      <c r="M1" s="249">
        <v>13</v>
      </c>
      <c r="N1" s="249">
        <v>14</v>
      </c>
      <c r="O1" s="249">
        <v>15</v>
      </c>
      <c r="P1" s="249">
        <v>16</v>
      </c>
      <c r="Q1" s="249">
        <v>17</v>
      </c>
      <c r="R1" s="249">
        <v>18</v>
      </c>
      <c r="S1" s="249">
        <v>19</v>
      </c>
      <c r="T1" s="249">
        <v>20</v>
      </c>
      <c r="U1" s="249">
        <v>21</v>
      </c>
      <c r="V1" s="249">
        <v>22</v>
      </c>
      <c r="W1" s="249">
        <v>23</v>
      </c>
      <c r="X1" s="249">
        <v>24</v>
      </c>
      <c r="Y1" s="249">
        <v>25</v>
      </c>
      <c r="Z1" s="249">
        <v>26</v>
      </c>
      <c r="AA1" s="249">
        <v>27</v>
      </c>
      <c r="AB1" s="249">
        <v>28</v>
      </c>
      <c r="AC1" s="249">
        <v>29</v>
      </c>
      <c r="AD1" s="249">
        <v>30</v>
      </c>
      <c r="AE1" s="249">
        <v>31</v>
      </c>
      <c r="AF1" s="249">
        <v>32</v>
      </c>
      <c r="AG1" s="249">
        <v>33</v>
      </c>
      <c r="AH1" s="249">
        <v>34</v>
      </c>
      <c r="AI1" s="249">
        <v>35</v>
      </c>
      <c r="AJ1" s="249">
        <v>36</v>
      </c>
      <c r="AK1" s="249">
        <v>37</v>
      </c>
      <c r="AL1" s="249">
        <v>38</v>
      </c>
      <c r="AM1" s="249">
        <v>39</v>
      </c>
      <c r="AN1" s="249">
        <v>40</v>
      </c>
      <c r="AO1" s="249">
        <v>41</v>
      </c>
      <c r="AP1" s="249">
        <v>42</v>
      </c>
      <c r="AQ1" s="249">
        <v>43</v>
      </c>
      <c r="AR1" s="249">
        <v>44</v>
      </c>
      <c r="AS1" s="249">
        <v>45</v>
      </c>
      <c r="AT1" s="249">
        <v>46</v>
      </c>
      <c r="AU1" s="249">
        <v>47</v>
      </c>
      <c r="AV1" s="249">
        <v>48</v>
      </c>
      <c r="AW1" s="249">
        <v>49</v>
      </c>
      <c r="AX1" s="249">
        <v>50</v>
      </c>
      <c r="AY1" s="249">
        <v>51</v>
      </c>
      <c r="AZ1" s="249">
        <v>52</v>
      </c>
      <c r="BA1" s="249">
        <v>53</v>
      </c>
      <c r="BB1" s="249">
        <v>54</v>
      </c>
      <c r="BC1" s="249">
        <v>55</v>
      </c>
      <c r="BD1" s="249">
        <v>56</v>
      </c>
      <c r="BE1" s="249">
        <v>57</v>
      </c>
      <c r="BF1" s="249">
        <v>58</v>
      </c>
      <c r="BG1" s="249">
        <v>59</v>
      </c>
      <c r="BH1" s="249">
        <v>60</v>
      </c>
      <c r="BI1" s="249">
        <v>61</v>
      </c>
      <c r="BJ1" s="249">
        <v>62</v>
      </c>
      <c r="BK1" s="249">
        <v>63</v>
      </c>
      <c r="BL1" s="249">
        <v>64</v>
      </c>
      <c r="BM1" s="249">
        <v>65</v>
      </c>
      <c r="BN1" s="249">
        <v>66</v>
      </c>
      <c r="BO1" s="249">
        <v>67</v>
      </c>
      <c r="BP1" s="249">
        <v>68</v>
      </c>
      <c r="BQ1" s="249">
        <v>69</v>
      </c>
    </row>
    <row r="2" spans="1:69" ht="15">
      <c r="A2" s="108" t="s">
        <v>390</v>
      </c>
      <c r="B2" s="109"/>
      <c r="C2" s="108" t="s">
        <v>111</v>
      </c>
      <c r="D2" s="120">
        <v>2025</v>
      </c>
      <c r="E2" s="120">
        <f>D2+1</f>
        <v>2026</v>
      </c>
      <c r="F2" s="120">
        <f t="shared" ref="F2:BQ2" si="0">E2+1</f>
        <v>2027</v>
      </c>
      <c r="G2" s="120">
        <f t="shared" si="0"/>
        <v>2028</v>
      </c>
      <c r="H2" s="120">
        <f t="shared" si="0"/>
        <v>2029</v>
      </c>
      <c r="I2" s="120">
        <f t="shared" si="0"/>
        <v>2030</v>
      </c>
      <c r="J2" s="120">
        <f t="shared" si="0"/>
        <v>2031</v>
      </c>
      <c r="K2" s="120">
        <f t="shared" si="0"/>
        <v>2032</v>
      </c>
      <c r="L2" s="120">
        <f t="shared" si="0"/>
        <v>2033</v>
      </c>
      <c r="M2" s="120">
        <f t="shared" si="0"/>
        <v>2034</v>
      </c>
      <c r="N2" s="120">
        <f t="shared" si="0"/>
        <v>2035</v>
      </c>
      <c r="O2" s="120">
        <f t="shared" si="0"/>
        <v>2036</v>
      </c>
      <c r="P2" s="120">
        <f t="shared" si="0"/>
        <v>2037</v>
      </c>
      <c r="Q2" s="120">
        <f t="shared" si="0"/>
        <v>2038</v>
      </c>
      <c r="R2" s="120">
        <f t="shared" si="0"/>
        <v>2039</v>
      </c>
      <c r="S2" s="120">
        <f t="shared" si="0"/>
        <v>2040</v>
      </c>
      <c r="T2" s="120">
        <f t="shared" si="0"/>
        <v>2041</v>
      </c>
      <c r="U2" s="120">
        <f t="shared" si="0"/>
        <v>2042</v>
      </c>
      <c r="V2" s="120">
        <f t="shared" si="0"/>
        <v>2043</v>
      </c>
      <c r="W2" s="120">
        <f t="shared" si="0"/>
        <v>2044</v>
      </c>
      <c r="X2" s="120">
        <f t="shared" si="0"/>
        <v>2045</v>
      </c>
      <c r="Y2" s="120">
        <f t="shared" si="0"/>
        <v>2046</v>
      </c>
      <c r="Z2" s="120">
        <f t="shared" si="0"/>
        <v>2047</v>
      </c>
      <c r="AA2" s="120">
        <f t="shared" si="0"/>
        <v>2048</v>
      </c>
      <c r="AB2" s="120">
        <f t="shared" si="0"/>
        <v>2049</v>
      </c>
      <c r="AC2" s="120">
        <f t="shared" si="0"/>
        <v>2050</v>
      </c>
      <c r="AD2" s="120">
        <f t="shared" si="0"/>
        <v>2051</v>
      </c>
      <c r="AE2" s="120">
        <f t="shared" si="0"/>
        <v>2052</v>
      </c>
      <c r="AF2" s="120">
        <f t="shared" si="0"/>
        <v>2053</v>
      </c>
      <c r="AG2" s="120">
        <f t="shared" si="0"/>
        <v>2054</v>
      </c>
      <c r="AH2" s="120">
        <f t="shared" si="0"/>
        <v>2055</v>
      </c>
      <c r="AI2" s="120">
        <f t="shared" si="0"/>
        <v>2056</v>
      </c>
      <c r="AJ2" s="120">
        <f t="shared" si="0"/>
        <v>2057</v>
      </c>
      <c r="AK2" s="120">
        <f t="shared" si="0"/>
        <v>2058</v>
      </c>
      <c r="AL2" s="120">
        <f t="shared" si="0"/>
        <v>2059</v>
      </c>
      <c r="AM2" s="120">
        <f t="shared" si="0"/>
        <v>2060</v>
      </c>
      <c r="AN2" s="120">
        <f t="shared" si="0"/>
        <v>2061</v>
      </c>
      <c r="AO2" s="120">
        <f t="shared" si="0"/>
        <v>2062</v>
      </c>
      <c r="AP2" s="120">
        <f t="shared" si="0"/>
        <v>2063</v>
      </c>
      <c r="AQ2" s="120">
        <f t="shared" si="0"/>
        <v>2064</v>
      </c>
      <c r="AR2" s="120">
        <f t="shared" si="0"/>
        <v>2065</v>
      </c>
      <c r="AS2" s="120">
        <f t="shared" si="0"/>
        <v>2066</v>
      </c>
      <c r="AT2" s="120">
        <f t="shared" si="0"/>
        <v>2067</v>
      </c>
      <c r="AU2" s="120">
        <f t="shared" si="0"/>
        <v>2068</v>
      </c>
      <c r="AV2" s="120">
        <f t="shared" si="0"/>
        <v>2069</v>
      </c>
      <c r="AW2" s="120">
        <f t="shared" si="0"/>
        <v>2070</v>
      </c>
      <c r="AX2" s="120">
        <f t="shared" si="0"/>
        <v>2071</v>
      </c>
      <c r="AY2" s="120">
        <f t="shared" si="0"/>
        <v>2072</v>
      </c>
      <c r="AZ2" s="120">
        <f t="shared" si="0"/>
        <v>2073</v>
      </c>
      <c r="BA2" s="120">
        <f t="shared" si="0"/>
        <v>2074</v>
      </c>
      <c r="BB2" s="120">
        <f t="shared" si="0"/>
        <v>2075</v>
      </c>
      <c r="BC2" s="120">
        <f t="shared" si="0"/>
        <v>2076</v>
      </c>
      <c r="BD2" s="120">
        <f t="shared" si="0"/>
        <v>2077</v>
      </c>
      <c r="BE2" s="120">
        <f t="shared" si="0"/>
        <v>2078</v>
      </c>
      <c r="BF2" s="120">
        <f t="shared" si="0"/>
        <v>2079</v>
      </c>
      <c r="BG2" s="120">
        <f t="shared" si="0"/>
        <v>2080</v>
      </c>
      <c r="BH2" s="120">
        <f t="shared" si="0"/>
        <v>2081</v>
      </c>
      <c r="BI2" s="120">
        <f t="shared" si="0"/>
        <v>2082</v>
      </c>
      <c r="BJ2" s="120">
        <f t="shared" si="0"/>
        <v>2083</v>
      </c>
      <c r="BK2" s="120">
        <f t="shared" si="0"/>
        <v>2084</v>
      </c>
      <c r="BL2" s="120">
        <f t="shared" si="0"/>
        <v>2085</v>
      </c>
      <c r="BM2" s="120">
        <f t="shared" si="0"/>
        <v>2086</v>
      </c>
      <c r="BN2" s="120">
        <f t="shared" si="0"/>
        <v>2087</v>
      </c>
      <c r="BO2" s="120">
        <f t="shared" si="0"/>
        <v>2088</v>
      </c>
      <c r="BP2" s="120">
        <f t="shared" si="0"/>
        <v>2089</v>
      </c>
      <c r="BQ2" s="120">
        <f t="shared" si="0"/>
        <v>2090</v>
      </c>
    </row>
    <row r="3" spans="1:69">
      <c r="A3" s="109" t="s">
        <v>364</v>
      </c>
      <c r="B3" s="109"/>
      <c r="C3" s="318" t="s">
        <v>391</v>
      </c>
      <c r="D3" s="48">
        <f>D22</f>
        <v>0.16009000000000001</v>
      </c>
      <c r="E3" s="48">
        <f>E22</f>
        <v>0.14916623047802566</v>
      </c>
      <c r="F3" s="48">
        <f t="shared" ref="F3:BQ3" si="1">F22</f>
        <v>0.15136769014112786</v>
      </c>
      <c r="G3" s="48">
        <f t="shared" si="1"/>
        <v>0.15837372436013433</v>
      </c>
      <c r="H3" s="48">
        <f t="shared" si="1"/>
        <v>0.18444954285509832</v>
      </c>
      <c r="I3" s="48">
        <f t="shared" si="1"/>
        <v>0.19998495066689967</v>
      </c>
      <c r="J3" s="48">
        <f t="shared" si="1"/>
        <v>0.21720564563670211</v>
      </c>
      <c r="K3" s="48">
        <f t="shared" si="1"/>
        <v>0.21571589085429624</v>
      </c>
      <c r="L3" s="48">
        <f t="shared" si="1"/>
        <v>0.20789356562830041</v>
      </c>
      <c r="M3" s="48">
        <f t="shared" si="1"/>
        <v>0.20807780698789705</v>
      </c>
      <c r="N3" s="48">
        <f t="shared" si="1"/>
        <v>0.21312245986207687</v>
      </c>
      <c r="O3" s="48">
        <f t="shared" si="1"/>
        <v>0.21743146595667298</v>
      </c>
      <c r="P3" s="48">
        <f t="shared" si="1"/>
        <v>0.21822385627286248</v>
      </c>
      <c r="Q3" s="48">
        <f t="shared" si="1"/>
        <v>0.21883270576694436</v>
      </c>
      <c r="R3" s="48">
        <f t="shared" si="1"/>
        <v>0.22078757623393247</v>
      </c>
      <c r="S3" s="48">
        <f t="shared" si="1"/>
        <v>0.22161289181210311</v>
      </c>
      <c r="T3" s="48">
        <f t="shared" si="1"/>
        <v>0.2178084375419089</v>
      </c>
      <c r="U3" s="48">
        <f t="shared" si="1"/>
        <v>0.21183841585289986</v>
      </c>
      <c r="V3" s="48">
        <f t="shared" si="1"/>
        <v>0.20814781952870556</v>
      </c>
      <c r="W3" s="48">
        <f t="shared" si="1"/>
        <v>0.20591174507203117</v>
      </c>
      <c r="X3" s="48">
        <f t="shared" si="1"/>
        <v>0.20640962118624417</v>
      </c>
      <c r="Y3" s="48">
        <f t="shared" si="1"/>
        <v>0.20184533098905333</v>
      </c>
      <c r="Z3" s="48">
        <f t="shared" si="1"/>
        <v>0.19737804463003975</v>
      </c>
      <c r="AA3" s="48">
        <f t="shared" si="1"/>
        <v>0.19357495022673588</v>
      </c>
      <c r="AB3" s="48">
        <f t="shared" si="1"/>
        <v>0.19357495022673588</v>
      </c>
      <c r="AC3" s="48">
        <f t="shared" si="1"/>
        <v>0.19357495022673588</v>
      </c>
      <c r="AD3" s="48">
        <f t="shared" si="1"/>
        <v>0.19357495022673588</v>
      </c>
      <c r="AE3" s="48">
        <f t="shared" si="1"/>
        <v>0.19357495022673588</v>
      </c>
      <c r="AF3" s="48">
        <f t="shared" si="1"/>
        <v>0.19357495022673588</v>
      </c>
      <c r="AG3" s="48">
        <f t="shared" si="1"/>
        <v>0.19357495022673588</v>
      </c>
      <c r="AH3" s="48">
        <f t="shared" si="1"/>
        <v>0.19357495022673588</v>
      </c>
      <c r="AI3" s="48">
        <f t="shared" si="1"/>
        <v>0.19357495022673588</v>
      </c>
      <c r="AJ3" s="48">
        <f t="shared" si="1"/>
        <v>0.19357495022673588</v>
      </c>
      <c r="AK3" s="48">
        <f t="shared" si="1"/>
        <v>0.19357495022673588</v>
      </c>
      <c r="AL3" s="48">
        <f t="shared" si="1"/>
        <v>0.19357495022673588</v>
      </c>
      <c r="AM3" s="48">
        <f t="shared" si="1"/>
        <v>0.19357495022673588</v>
      </c>
      <c r="AN3" s="48">
        <f t="shared" si="1"/>
        <v>0.19357495022673588</v>
      </c>
      <c r="AO3" s="48">
        <f t="shared" si="1"/>
        <v>0.19357495022673588</v>
      </c>
      <c r="AP3" s="48">
        <f t="shared" si="1"/>
        <v>0.19357495022673588</v>
      </c>
      <c r="AQ3" s="48">
        <f t="shared" si="1"/>
        <v>0.19357495022673588</v>
      </c>
      <c r="AR3" s="48">
        <f t="shared" si="1"/>
        <v>0.19357495022673588</v>
      </c>
      <c r="AS3" s="48">
        <f t="shared" si="1"/>
        <v>0.19357495022673588</v>
      </c>
      <c r="AT3" s="48">
        <f t="shared" si="1"/>
        <v>0.19357495022673588</v>
      </c>
      <c r="AU3" s="48">
        <f t="shared" si="1"/>
        <v>0.19357495022673588</v>
      </c>
      <c r="AV3" s="48">
        <f t="shared" si="1"/>
        <v>0.19357495022673588</v>
      </c>
      <c r="AW3" s="48">
        <f t="shared" si="1"/>
        <v>0.19357495022673588</v>
      </c>
      <c r="AX3" s="48">
        <f t="shared" si="1"/>
        <v>0.19357495022673588</v>
      </c>
      <c r="AY3" s="48">
        <f t="shared" si="1"/>
        <v>0.19357495022673588</v>
      </c>
      <c r="AZ3" s="48">
        <f t="shared" si="1"/>
        <v>0.19357495022673588</v>
      </c>
      <c r="BA3" s="48">
        <f t="shared" si="1"/>
        <v>0.19357495022673588</v>
      </c>
      <c r="BB3" s="48">
        <f t="shared" si="1"/>
        <v>0.19357495022673588</v>
      </c>
      <c r="BC3" s="48">
        <f t="shared" si="1"/>
        <v>0.19357495022673588</v>
      </c>
      <c r="BD3" s="48">
        <f t="shared" si="1"/>
        <v>0.19357495022673588</v>
      </c>
      <c r="BE3" s="48">
        <f t="shared" si="1"/>
        <v>0.19357495022673588</v>
      </c>
      <c r="BF3" s="48">
        <f t="shared" si="1"/>
        <v>0.19357495022673588</v>
      </c>
      <c r="BG3" s="48">
        <f t="shared" si="1"/>
        <v>0.19357495022673588</v>
      </c>
      <c r="BH3" s="48">
        <f t="shared" si="1"/>
        <v>0.19357495022673588</v>
      </c>
      <c r="BI3" s="48">
        <f t="shared" si="1"/>
        <v>0.19357495022673588</v>
      </c>
      <c r="BJ3" s="48">
        <f t="shared" si="1"/>
        <v>0.19357495022673588</v>
      </c>
      <c r="BK3" s="48">
        <f t="shared" si="1"/>
        <v>0.19357495022673588</v>
      </c>
      <c r="BL3" s="48">
        <f t="shared" si="1"/>
        <v>0.19357495022673588</v>
      </c>
      <c r="BM3" s="48">
        <f t="shared" si="1"/>
        <v>0.19357495022673588</v>
      </c>
      <c r="BN3">
        <f t="shared" si="1"/>
        <v>0.19357495022673588</v>
      </c>
      <c r="BO3">
        <f t="shared" si="1"/>
        <v>0.19357495022673588</v>
      </c>
      <c r="BP3">
        <f t="shared" si="1"/>
        <v>0.19357495022673588</v>
      </c>
      <c r="BQ3">
        <f t="shared" si="1"/>
        <v>0.19357495022673588</v>
      </c>
    </row>
    <row r="4" spans="1:69">
      <c r="A4" s="109" t="s">
        <v>262</v>
      </c>
      <c r="B4" s="109"/>
      <c r="C4" s="318" t="s">
        <v>391</v>
      </c>
      <c r="D4" s="247">
        <f>D15</f>
        <v>7.8329999999999997E-2</v>
      </c>
      <c r="E4" s="247">
        <f t="shared" ref="E4:BP4" si="2">E15</f>
        <v>7.2985138567953953E-2</v>
      </c>
      <c r="F4" s="247">
        <f t="shared" si="2"/>
        <v>7.4062284769533041E-2</v>
      </c>
      <c r="G4" s="247">
        <f t="shared" si="2"/>
        <v>7.7490248167464068E-2</v>
      </c>
      <c r="H4" s="247">
        <f t="shared" si="2"/>
        <v>9.0248814365918237E-2</v>
      </c>
      <c r="I4" s="247">
        <f t="shared" si="2"/>
        <v>9.7850091734263539E-2</v>
      </c>
      <c r="J4" s="247">
        <f t="shared" si="2"/>
        <v>0.10627595866526876</v>
      </c>
      <c r="K4" s="247">
        <f t="shared" si="2"/>
        <v>0.10554704060601551</v>
      </c>
      <c r="L4" s="247">
        <f t="shared" si="2"/>
        <v>0.10171967640492705</v>
      </c>
      <c r="M4" s="247">
        <f t="shared" si="2"/>
        <v>0.10180982335787353</v>
      </c>
      <c r="N4" s="247">
        <f t="shared" si="2"/>
        <v>0.10427810782057891</v>
      </c>
      <c r="O4" s="247">
        <f t="shared" si="2"/>
        <v>0.10638644967447181</v>
      </c>
      <c r="P4" s="247">
        <f t="shared" si="2"/>
        <v>0.10677415617373549</v>
      </c>
      <c r="Q4" s="247">
        <f t="shared" si="2"/>
        <v>0.10707205848413236</v>
      </c>
      <c r="R4" s="247">
        <f t="shared" si="2"/>
        <v>0.1080285517296766</v>
      </c>
      <c r="S4" s="247">
        <f t="shared" si="2"/>
        <v>0.10843236814068358</v>
      </c>
      <c r="T4" s="247">
        <f t="shared" si="2"/>
        <v>0.10657089707450634</v>
      </c>
      <c r="U4" s="247">
        <f t="shared" si="2"/>
        <v>0.1036498414251836</v>
      </c>
      <c r="V4" s="247">
        <f t="shared" si="2"/>
        <v>0.10184407960324507</v>
      </c>
      <c r="W4" s="247">
        <f t="shared" si="2"/>
        <v>0.10074999682361295</v>
      </c>
      <c r="X4" s="247">
        <f t="shared" si="2"/>
        <v>0.10099360127127555</v>
      </c>
      <c r="Y4" s="247">
        <f t="shared" si="2"/>
        <v>9.8760352154241643E-2</v>
      </c>
      <c r="Z4" s="247">
        <f t="shared" si="2"/>
        <v>9.6574565780942034E-2</v>
      </c>
      <c r="AA4" s="247">
        <f t="shared" si="2"/>
        <v>9.471376008033118E-2</v>
      </c>
      <c r="AB4" s="247">
        <f t="shared" si="2"/>
        <v>9.3479930369168768E-2</v>
      </c>
      <c r="AC4" s="247">
        <f t="shared" si="2"/>
        <v>2.4195111504311594E-4</v>
      </c>
      <c r="AD4" s="247">
        <f t="shared" si="2"/>
        <v>9.471376008033118E-2</v>
      </c>
      <c r="AE4" s="247">
        <f t="shared" si="2"/>
        <v>9.471376008033118E-2</v>
      </c>
      <c r="AF4" s="247">
        <f t="shared" si="2"/>
        <v>9.471376008033118E-2</v>
      </c>
      <c r="AG4" s="247">
        <f t="shared" si="2"/>
        <v>9.471376008033118E-2</v>
      </c>
      <c r="AH4" s="247">
        <f t="shared" si="2"/>
        <v>9.471376008033118E-2</v>
      </c>
      <c r="AI4" s="247">
        <f t="shared" si="2"/>
        <v>9.471376008033118E-2</v>
      </c>
      <c r="AJ4" s="247">
        <f t="shared" si="2"/>
        <v>9.471376008033118E-2</v>
      </c>
      <c r="AK4" s="247">
        <f t="shared" si="2"/>
        <v>9.471376008033118E-2</v>
      </c>
      <c r="AL4" s="247">
        <f t="shared" si="2"/>
        <v>9.471376008033118E-2</v>
      </c>
      <c r="AM4" s="247">
        <f t="shared" si="2"/>
        <v>9.471376008033118E-2</v>
      </c>
      <c r="AN4" s="247">
        <f t="shared" si="2"/>
        <v>9.471376008033118E-2</v>
      </c>
      <c r="AO4" s="247">
        <f t="shared" si="2"/>
        <v>9.471376008033118E-2</v>
      </c>
      <c r="AP4" s="247">
        <f t="shared" si="2"/>
        <v>9.471376008033118E-2</v>
      </c>
      <c r="AQ4" s="247">
        <f t="shared" si="2"/>
        <v>9.471376008033118E-2</v>
      </c>
      <c r="AR4" s="247">
        <f t="shared" si="2"/>
        <v>9.471376008033118E-2</v>
      </c>
      <c r="AS4" s="247">
        <f t="shared" si="2"/>
        <v>9.471376008033118E-2</v>
      </c>
      <c r="AT4" s="247">
        <f t="shared" si="2"/>
        <v>9.471376008033118E-2</v>
      </c>
      <c r="AU4" s="247">
        <f t="shared" si="2"/>
        <v>9.471376008033118E-2</v>
      </c>
      <c r="AV4" s="247">
        <f t="shared" si="2"/>
        <v>9.471376008033118E-2</v>
      </c>
      <c r="AW4" s="247">
        <f t="shared" si="2"/>
        <v>9.471376008033118E-2</v>
      </c>
      <c r="AX4" s="247">
        <f t="shared" si="2"/>
        <v>9.471376008033118E-2</v>
      </c>
      <c r="AY4" s="247">
        <f t="shared" si="2"/>
        <v>9.471376008033118E-2</v>
      </c>
      <c r="AZ4" s="247">
        <f t="shared" si="2"/>
        <v>9.471376008033118E-2</v>
      </c>
      <c r="BA4" s="247">
        <f t="shared" si="2"/>
        <v>9.471376008033118E-2</v>
      </c>
      <c r="BB4" s="247">
        <f t="shared" si="2"/>
        <v>9.471376008033118E-2</v>
      </c>
      <c r="BC4" s="247">
        <f t="shared" si="2"/>
        <v>9.471376008033118E-2</v>
      </c>
      <c r="BD4" s="247">
        <f t="shared" si="2"/>
        <v>9.471376008033118E-2</v>
      </c>
      <c r="BE4" s="247">
        <f t="shared" si="2"/>
        <v>9.471376008033118E-2</v>
      </c>
      <c r="BF4" s="247">
        <f t="shared" si="2"/>
        <v>9.471376008033118E-2</v>
      </c>
      <c r="BG4" s="247">
        <f t="shared" si="2"/>
        <v>9.471376008033118E-2</v>
      </c>
      <c r="BH4" s="247">
        <f t="shared" si="2"/>
        <v>9.471376008033118E-2</v>
      </c>
      <c r="BI4" s="247">
        <f t="shared" si="2"/>
        <v>9.471376008033118E-2</v>
      </c>
      <c r="BJ4" s="247">
        <f t="shared" si="2"/>
        <v>9.471376008033118E-2</v>
      </c>
      <c r="BK4" s="247">
        <f t="shared" si="2"/>
        <v>9.471376008033118E-2</v>
      </c>
      <c r="BL4" s="247">
        <f t="shared" si="2"/>
        <v>9.471376008033118E-2</v>
      </c>
      <c r="BM4" s="247">
        <f t="shared" si="2"/>
        <v>9.471376008033118E-2</v>
      </c>
      <c r="BN4">
        <f t="shared" si="2"/>
        <v>9.471376008033118E-2</v>
      </c>
      <c r="BO4">
        <f t="shared" si="2"/>
        <v>9.471376008033118E-2</v>
      </c>
      <c r="BP4">
        <f t="shared" si="2"/>
        <v>9.471376008033118E-2</v>
      </c>
      <c r="BQ4">
        <f t="shared" ref="BQ4" si="3">BQ15</f>
        <v>9.471376008033118E-2</v>
      </c>
    </row>
    <row r="5" spans="1:69">
      <c r="A5" s="109" t="s">
        <v>392</v>
      </c>
      <c r="B5" s="109"/>
      <c r="C5" s="109" t="s">
        <v>393</v>
      </c>
      <c r="D5" s="62">
        <f>'Natural Gas Prices'!F6</f>
        <v>7.83</v>
      </c>
      <c r="E5" s="62">
        <f>'Natural Gas Prices'!G6</f>
        <v>7.92</v>
      </c>
      <c r="F5" s="62">
        <f>'Natural Gas Prices'!H6</f>
        <v>8.01</v>
      </c>
      <c r="G5" s="62">
        <f>'Natural Gas Prices'!I6</f>
        <v>8.3807418276774914</v>
      </c>
      <c r="H5" s="62">
        <f>'Natural Gas Prices'!J6</f>
        <v>9.760608997150209</v>
      </c>
      <c r="I5" s="62">
        <f>'Natural Gas Prices'!K6</f>
        <v>10.58270396640361</v>
      </c>
      <c r="J5" s="62">
        <f>'Natural Gas Prices'!L6</f>
        <v>11.493980121701423</v>
      </c>
      <c r="K5" s="62">
        <f>'Natural Gas Prices'!M6</f>
        <v>11.4151460204745</v>
      </c>
      <c r="L5" s="62">
        <f>'Natural Gas Prices'!N6</f>
        <v>11.001208112048941</v>
      </c>
      <c r="M5" s="62">
        <f>'Natural Gas Prices'!O6</f>
        <v>11.010957704508158</v>
      </c>
      <c r="N5" s="62">
        <f>'Natural Gas Prices'!P6</f>
        <v>11.277908131541206</v>
      </c>
      <c r="O5" s="62">
        <f>'Natural Gas Prices'!Q6</f>
        <v>11.505929968866825</v>
      </c>
      <c r="P5" s="62">
        <f>'Natural Gas Prices'!R6</f>
        <v>11.547861284768919</v>
      </c>
      <c r="Q5" s="62">
        <f>'Natural Gas Prices'!S6</f>
        <v>11.58008007890556</v>
      </c>
      <c r="R5" s="62">
        <f>'Natural Gas Prices'!T6</f>
        <v>11.683526940160927</v>
      </c>
      <c r="S5" s="62">
        <f>'Natural Gas Prices'!U6</f>
        <v>11.727200578669802</v>
      </c>
      <c r="T5" s="62">
        <f>'Natural Gas Prices'!V6</f>
        <v>11.525878363368482</v>
      </c>
      <c r="U5" s="62">
        <f>'Natural Gas Prices'!W6</f>
        <v>11.209959730505831</v>
      </c>
      <c r="V5" s="62">
        <f>'Natural Gas Prices'!X6</f>
        <v>11.014662593255244</v>
      </c>
      <c r="W5" s="62">
        <f>'Natural Gas Prices'!Y6</f>
        <v>10.896335119398289</v>
      </c>
      <c r="X5" s="62">
        <f>'Natural Gas Prices'!Z6</f>
        <v>10.922681479517333</v>
      </c>
      <c r="Y5" s="62">
        <f>'Natural Gas Prices'!AA6</f>
        <v>10.681150645259297</v>
      </c>
      <c r="Z5" s="62">
        <f>'Natural Gas Prices'!AB6</f>
        <v>10.444753011772676</v>
      </c>
      <c r="AA5" s="62">
        <f>'Natural Gas Prices'!AC6</f>
        <v>10.243502757229834</v>
      </c>
      <c r="AB5" s="62">
        <f>'Natural Gas Prices'!AD6</f>
        <v>10.110061343463505</v>
      </c>
      <c r="AC5" s="62">
        <f>'Natural Gas Prices'!AE6</f>
        <v>2.6167548537371136E-2</v>
      </c>
      <c r="AD5" s="62">
        <f>'Natural Gas Prices'!AF6</f>
        <v>2.6167548537371136E-2</v>
      </c>
      <c r="AE5" s="62">
        <f>'Natural Gas Prices'!AG6</f>
        <v>2.6167548537371136E-2</v>
      </c>
      <c r="AF5" s="62">
        <f>'Natural Gas Prices'!AH6</f>
        <v>2.6167548537371136E-2</v>
      </c>
      <c r="AG5" s="62">
        <f>'Natural Gas Prices'!AI6</f>
        <v>2.6167548537371136E-2</v>
      </c>
      <c r="AH5" s="62">
        <f>'Natural Gas Prices'!AJ6</f>
        <v>2.6167548537371136E-2</v>
      </c>
      <c r="AI5" s="62">
        <f>'Natural Gas Prices'!AK6</f>
        <v>2.6167548537371136E-2</v>
      </c>
      <c r="AJ5" s="62">
        <f>'Natural Gas Prices'!AL6</f>
        <v>2.6167548537371136E-2</v>
      </c>
      <c r="AK5" s="62">
        <f>'Natural Gas Prices'!AM6</f>
        <v>2.6167548537371136E-2</v>
      </c>
      <c r="AL5" s="62">
        <f>'Natural Gas Prices'!AN6</f>
        <v>2.6167548537371136E-2</v>
      </c>
      <c r="AM5" s="62">
        <f>'Natural Gas Prices'!AO6</f>
        <v>2.6167548537371136E-2</v>
      </c>
      <c r="AN5" s="62">
        <f>'Natural Gas Prices'!AP6</f>
        <v>2.6167548537371136E-2</v>
      </c>
      <c r="AO5" s="62">
        <f>'Natural Gas Prices'!AQ6</f>
        <v>2.6167548537371136E-2</v>
      </c>
      <c r="AP5" s="62">
        <f>'Natural Gas Prices'!AR6</f>
        <v>2.6167548537371136E-2</v>
      </c>
      <c r="AQ5" s="62">
        <f>'Natural Gas Prices'!AS6</f>
        <v>2.6167548537371136E-2</v>
      </c>
      <c r="AR5" s="62">
        <f>'Natural Gas Prices'!AT6</f>
        <v>2.6167548537371136E-2</v>
      </c>
      <c r="AS5" s="62">
        <f>'Natural Gas Prices'!AU6</f>
        <v>2.6167548537371136E-2</v>
      </c>
      <c r="AT5" s="62">
        <f>'Natural Gas Prices'!AV6</f>
        <v>2.6167548537371136E-2</v>
      </c>
      <c r="AU5" s="62">
        <f>'Natural Gas Prices'!AW6</f>
        <v>2.6167548537371136E-2</v>
      </c>
      <c r="AV5" s="62">
        <f>'Natural Gas Prices'!AX6</f>
        <v>2.6167548537371136E-2</v>
      </c>
      <c r="AW5" s="62">
        <f>'Natural Gas Prices'!AY6</f>
        <v>2.6167548537371136E-2</v>
      </c>
      <c r="AX5" s="62">
        <f>'Natural Gas Prices'!AZ6</f>
        <v>2.6167548537371136E-2</v>
      </c>
      <c r="AY5" s="62">
        <f>'Natural Gas Prices'!BA6</f>
        <v>2.6167548537371136E-2</v>
      </c>
      <c r="AZ5" s="62">
        <f>'Natural Gas Prices'!BB6</f>
        <v>2.6167548537371136E-2</v>
      </c>
      <c r="BA5" s="62">
        <f>'Natural Gas Prices'!BC6</f>
        <v>2.6167548537371136E-2</v>
      </c>
      <c r="BB5" s="62">
        <f>'Natural Gas Prices'!BD6</f>
        <v>2.6167548537371136E-2</v>
      </c>
      <c r="BC5" s="62">
        <f>'Natural Gas Prices'!BE6</f>
        <v>2.6167548537371136E-2</v>
      </c>
      <c r="BD5" s="62">
        <f>'Natural Gas Prices'!BF6</f>
        <v>2.6167548537371136E-2</v>
      </c>
      <c r="BE5" s="62">
        <f>'Natural Gas Prices'!BG6</f>
        <v>2.6167548537371136E-2</v>
      </c>
      <c r="BF5" s="62">
        <f>'Natural Gas Prices'!BH6</f>
        <v>2.6167548537371136E-2</v>
      </c>
      <c r="BG5" s="62">
        <f>'Natural Gas Prices'!BI6</f>
        <v>2.6167548537371136E-2</v>
      </c>
      <c r="BH5" s="62">
        <f>'Natural Gas Prices'!BJ6</f>
        <v>2.6167548537371136E-2</v>
      </c>
      <c r="BI5" s="62">
        <f>'Natural Gas Prices'!BK6</f>
        <v>2.6167548537371136E-2</v>
      </c>
      <c r="BJ5" s="62">
        <f>'Natural Gas Prices'!BL6</f>
        <v>2.6167548537371136E-2</v>
      </c>
      <c r="BK5" s="62">
        <f>'Natural Gas Prices'!BM6</f>
        <v>2.6167548537371136E-2</v>
      </c>
      <c r="BL5" s="62">
        <f>'Natural Gas Prices'!BN6</f>
        <v>2.6167548537371136E-2</v>
      </c>
      <c r="BM5" s="62">
        <f>'Natural Gas Prices'!BO6</f>
        <v>2.6167548537371136E-2</v>
      </c>
      <c r="BN5">
        <f>'Natural Gas Prices'!BP6</f>
        <v>2.6167548537371136E-2</v>
      </c>
      <c r="BO5">
        <f>'Natural Gas Prices'!BQ6</f>
        <v>2.6167548537371136E-2</v>
      </c>
      <c r="BP5">
        <f>'Natural Gas Prices'!BR6</f>
        <v>2.6167548537371136E-2</v>
      </c>
      <c r="BQ5">
        <f>'Natural Gas Prices'!BS6</f>
        <v>2.6167548537371136E-2</v>
      </c>
    </row>
    <row r="8" spans="1:69">
      <c r="A8" s="108" t="s">
        <v>262</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row>
    <row r="10" spans="1:69" ht="15">
      <c r="A10" s="119"/>
      <c r="B10" s="119"/>
      <c r="C10" s="314"/>
      <c r="D10" s="120">
        <f>D2</f>
        <v>2025</v>
      </c>
      <c r="E10" s="120">
        <f t="shared" ref="E10:BP10" si="4">E2</f>
        <v>2026</v>
      </c>
      <c r="F10" s="120">
        <f t="shared" si="4"/>
        <v>2027</v>
      </c>
      <c r="G10" s="120">
        <f t="shared" si="4"/>
        <v>2028</v>
      </c>
      <c r="H10" s="120">
        <f t="shared" si="4"/>
        <v>2029</v>
      </c>
      <c r="I10" s="120">
        <f t="shared" si="4"/>
        <v>2030</v>
      </c>
      <c r="J10" s="120">
        <f t="shared" si="4"/>
        <v>2031</v>
      </c>
      <c r="K10" s="120">
        <f t="shared" si="4"/>
        <v>2032</v>
      </c>
      <c r="L10" s="120">
        <f t="shared" si="4"/>
        <v>2033</v>
      </c>
      <c r="M10" s="120">
        <f t="shared" si="4"/>
        <v>2034</v>
      </c>
      <c r="N10" s="120">
        <f t="shared" si="4"/>
        <v>2035</v>
      </c>
      <c r="O10" s="120">
        <f t="shared" si="4"/>
        <v>2036</v>
      </c>
      <c r="P10" s="120">
        <f t="shared" si="4"/>
        <v>2037</v>
      </c>
      <c r="Q10" s="120">
        <f t="shared" si="4"/>
        <v>2038</v>
      </c>
      <c r="R10" s="120">
        <f t="shared" si="4"/>
        <v>2039</v>
      </c>
      <c r="S10" s="120">
        <f t="shared" si="4"/>
        <v>2040</v>
      </c>
      <c r="T10" s="120">
        <f t="shared" si="4"/>
        <v>2041</v>
      </c>
      <c r="U10" s="120">
        <f t="shared" si="4"/>
        <v>2042</v>
      </c>
      <c r="V10" s="120">
        <f t="shared" si="4"/>
        <v>2043</v>
      </c>
      <c r="W10" s="120">
        <f t="shared" si="4"/>
        <v>2044</v>
      </c>
      <c r="X10" s="120">
        <f t="shared" si="4"/>
        <v>2045</v>
      </c>
      <c r="Y10" s="120">
        <f t="shared" si="4"/>
        <v>2046</v>
      </c>
      <c r="Z10" s="120">
        <f t="shared" si="4"/>
        <v>2047</v>
      </c>
      <c r="AA10" s="120">
        <f t="shared" si="4"/>
        <v>2048</v>
      </c>
      <c r="AB10" s="120">
        <f t="shared" si="4"/>
        <v>2049</v>
      </c>
      <c r="AC10" s="120">
        <f t="shared" si="4"/>
        <v>2050</v>
      </c>
      <c r="AD10" s="120">
        <f t="shared" si="4"/>
        <v>2051</v>
      </c>
      <c r="AE10" s="120">
        <f t="shared" si="4"/>
        <v>2052</v>
      </c>
      <c r="AF10" s="120">
        <f t="shared" si="4"/>
        <v>2053</v>
      </c>
      <c r="AG10" s="120">
        <f t="shared" si="4"/>
        <v>2054</v>
      </c>
      <c r="AH10" s="120">
        <f t="shared" si="4"/>
        <v>2055</v>
      </c>
      <c r="AI10" s="120">
        <f t="shared" si="4"/>
        <v>2056</v>
      </c>
      <c r="AJ10" s="120">
        <f t="shared" si="4"/>
        <v>2057</v>
      </c>
      <c r="AK10" s="120">
        <f t="shared" si="4"/>
        <v>2058</v>
      </c>
      <c r="AL10" s="120">
        <f t="shared" si="4"/>
        <v>2059</v>
      </c>
      <c r="AM10" s="120">
        <f t="shared" si="4"/>
        <v>2060</v>
      </c>
      <c r="AN10" s="120">
        <f t="shared" si="4"/>
        <v>2061</v>
      </c>
      <c r="AO10" s="120">
        <f t="shared" si="4"/>
        <v>2062</v>
      </c>
      <c r="AP10" s="120">
        <f t="shared" si="4"/>
        <v>2063</v>
      </c>
      <c r="AQ10" s="120">
        <f t="shared" si="4"/>
        <v>2064</v>
      </c>
      <c r="AR10" s="120">
        <f t="shared" si="4"/>
        <v>2065</v>
      </c>
      <c r="AS10" s="120">
        <f t="shared" si="4"/>
        <v>2066</v>
      </c>
      <c r="AT10" s="120">
        <f t="shared" si="4"/>
        <v>2067</v>
      </c>
      <c r="AU10" s="120">
        <f t="shared" si="4"/>
        <v>2068</v>
      </c>
      <c r="AV10" s="120">
        <f t="shared" si="4"/>
        <v>2069</v>
      </c>
      <c r="AW10" s="120">
        <f t="shared" si="4"/>
        <v>2070</v>
      </c>
      <c r="AX10" s="120">
        <f t="shared" si="4"/>
        <v>2071</v>
      </c>
      <c r="AY10" s="120">
        <f t="shared" si="4"/>
        <v>2072</v>
      </c>
      <c r="AZ10" s="120">
        <f t="shared" si="4"/>
        <v>2073</v>
      </c>
      <c r="BA10" s="120">
        <f t="shared" si="4"/>
        <v>2074</v>
      </c>
      <c r="BB10" s="120">
        <f t="shared" si="4"/>
        <v>2075</v>
      </c>
      <c r="BC10" s="120">
        <f t="shared" si="4"/>
        <v>2076</v>
      </c>
      <c r="BD10" s="120">
        <f t="shared" si="4"/>
        <v>2077</v>
      </c>
      <c r="BE10" s="120">
        <f t="shared" si="4"/>
        <v>2078</v>
      </c>
      <c r="BF10" s="120">
        <f t="shared" si="4"/>
        <v>2079</v>
      </c>
      <c r="BG10" s="120">
        <f t="shared" si="4"/>
        <v>2080</v>
      </c>
      <c r="BH10" s="120">
        <f t="shared" si="4"/>
        <v>2081</v>
      </c>
      <c r="BI10" s="120">
        <f t="shared" si="4"/>
        <v>2082</v>
      </c>
      <c r="BJ10" s="120">
        <f t="shared" si="4"/>
        <v>2083</v>
      </c>
      <c r="BK10" s="120">
        <f t="shared" si="4"/>
        <v>2084</v>
      </c>
      <c r="BL10" s="120">
        <f t="shared" si="4"/>
        <v>2085</v>
      </c>
      <c r="BM10" s="120">
        <f t="shared" si="4"/>
        <v>2086</v>
      </c>
      <c r="BN10" s="120">
        <f t="shared" si="4"/>
        <v>2087</v>
      </c>
      <c r="BO10" s="120">
        <f t="shared" si="4"/>
        <v>2088</v>
      </c>
      <c r="BP10" s="120">
        <f t="shared" si="4"/>
        <v>2089</v>
      </c>
      <c r="BQ10" s="120">
        <f t="shared" ref="BQ10" si="5">BQ2</f>
        <v>2090</v>
      </c>
    </row>
    <row r="11" spans="1:69">
      <c r="A11" s="109" t="s">
        <v>394</v>
      </c>
      <c r="B11" s="109"/>
      <c r="C11" s="318" t="s">
        <v>395</v>
      </c>
      <c r="D11" s="62">
        <f>D5</f>
        <v>7.83</v>
      </c>
      <c r="E11" s="62">
        <f t="shared" ref="E11:BP11" si="6">E5</f>
        <v>7.92</v>
      </c>
      <c r="F11" s="62">
        <f t="shared" si="6"/>
        <v>8.01</v>
      </c>
      <c r="G11" s="62">
        <f t="shared" si="6"/>
        <v>8.3807418276774914</v>
      </c>
      <c r="H11" s="62">
        <f t="shared" si="6"/>
        <v>9.760608997150209</v>
      </c>
      <c r="I11" s="62">
        <f t="shared" si="6"/>
        <v>10.58270396640361</v>
      </c>
      <c r="J11" s="62">
        <f t="shared" si="6"/>
        <v>11.493980121701423</v>
      </c>
      <c r="K11" s="62">
        <f t="shared" si="6"/>
        <v>11.4151460204745</v>
      </c>
      <c r="L11" s="62">
        <f t="shared" si="6"/>
        <v>11.001208112048941</v>
      </c>
      <c r="M11" s="62">
        <f t="shared" si="6"/>
        <v>11.010957704508158</v>
      </c>
      <c r="N11" s="62">
        <f t="shared" si="6"/>
        <v>11.277908131541206</v>
      </c>
      <c r="O11" s="62">
        <f t="shared" si="6"/>
        <v>11.505929968866825</v>
      </c>
      <c r="P11" s="62">
        <f t="shared" si="6"/>
        <v>11.547861284768919</v>
      </c>
      <c r="Q11" s="62">
        <f t="shared" si="6"/>
        <v>11.58008007890556</v>
      </c>
      <c r="R11" s="62">
        <f t="shared" si="6"/>
        <v>11.683526940160927</v>
      </c>
      <c r="S11" s="62">
        <f t="shared" si="6"/>
        <v>11.727200578669802</v>
      </c>
      <c r="T11" s="62">
        <f t="shared" si="6"/>
        <v>11.525878363368482</v>
      </c>
      <c r="U11" s="62">
        <f t="shared" si="6"/>
        <v>11.209959730505831</v>
      </c>
      <c r="V11" s="62">
        <f t="shared" si="6"/>
        <v>11.014662593255244</v>
      </c>
      <c r="W11" s="62">
        <f t="shared" si="6"/>
        <v>10.896335119398289</v>
      </c>
      <c r="X11" s="62">
        <f t="shared" si="6"/>
        <v>10.922681479517333</v>
      </c>
      <c r="Y11" s="62">
        <f t="shared" si="6"/>
        <v>10.681150645259297</v>
      </c>
      <c r="Z11" s="62">
        <f t="shared" si="6"/>
        <v>10.444753011772676</v>
      </c>
      <c r="AA11" s="62">
        <f t="shared" si="6"/>
        <v>10.243502757229834</v>
      </c>
      <c r="AB11" s="62">
        <f t="shared" si="6"/>
        <v>10.110061343463505</v>
      </c>
      <c r="AC11" s="62">
        <f t="shared" si="6"/>
        <v>2.6167548537371136E-2</v>
      </c>
      <c r="AD11" s="62">
        <f t="shared" si="6"/>
        <v>2.6167548537371136E-2</v>
      </c>
      <c r="AE11" s="62">
        <f t="shared" si="6"/>
        <v>2.6167548537371136E-2</v>
      </c>
      <c r="AF11" s="62">
        <f t="shared" si="6"/>
        <v>2.6167548537371136E-2</v>
      </c>
      <c r="AG11" s="62">
        <f t="shared" si="6"/>
        <v>2.6167548537371136E-2</v>
      </c>
      <c r="AH11" s="62">
        <f t="shared" si="6"/>
        <v>2.6167548537371136E-2</v>
      </c>
      <c r="AI11" s="62">
        <f t="shared" si="6"/>
        <v>2.6167548537371136E-2</v>
      </c>
      <c r="AJ11" s="62">
        <f t="shared" si="6"/>
        <v>2.6167548537371136E-2</v>
      </c>
      <c r="AK11" s="62">
        <f t="shared" si="6"/>
        <v>2.6167548537371136E-2</v>
      </c>
      <c r="AL11" s="62">
        <f t="shared" si="6"/>
        <v>2.6167548537371136E-2</v>
      </c>
      <c r="AM11" s="62">
        <f t="shared" si="6"/>
        <v>2.6167548537371136E-2</v>
      </c>
      <c r="AN11" s="62">
        <f t="shared" si="6"/>
        <v>2.6167548537371136E-2</v>
      </c>
      <c r="AO11" s="62">
        <f t="shared" si="6"/>
        <v>2.6167548537371136E-2</v>
      </c>
      <c r="AP11" s="62">
        <f t="shared" si="6"/>
        <v>2.6167548537371136E-2</v>
      </c>
      <c r="AQ11" s="62">
        <f t="shared" si="6"/>
        <v>2.6167548537371136E-2</v>
      </c>
      <c r="AR11" s="62">
        <f t="shared" si="6"/>
        <v>2.6167548537371136E-2</v>
      </c>
      <c r="AS11" s="62">
        <f t="shared" si="6"/>
        <v>2.6167548537371136E-2</v>
      </c>
      <c r="AT11" s="62">
        <f t="shared" si="6"/>
        <v>2.6167548537371136E-2</v>
      </c>
      <c r="AU11" s="62">
        <f t="shared" si="6"/>
        <v>2.6167548537371136E-2</v>
      </c>
      <c r="AV11" s="62">
        <f t="shared" si="6"/>
        <v>2.6167548537371136E-2</v>
      </c>
      <c r="AW11" s="62">
        <f t="shared" si="6"/>
        <v>2.6167548537371136E-2</v>
      </c>
      <c r="AX11" s="62">
        <f t="shared" si="6"/>
        <v>2.6167548537371136E-2</v>
      </c>
      <c r="AY11" s="62">
        <f t="shared" si="6"/>
        <v>2.6167548537371136E-2</v>
      </c>
      <c r="AZ11" s="62">
        <f t="shared" si="6"/>
        <v>2.6167548537371136E-2</v>
      </c>
      <c r="BA11" s="62">
        <f t="shared" si="6"/>
        <v>2.6167548537371136E-2</v>
      </c>
      <c r="BB11" s="62">
        <f t="shared" si="6"/>
        <v>2.6167548537371136E-2</v>
      </c>
      <c r="BC11" s="62">
        <f t="shared" si="6"/>
        <v>2.6167548537371136E-2</v>
      </c>
      <c r="BD11" s="62">
        <f t="shared" si="6"/>
        <v>2.6167548537371136E-2</v>
      </c>
      <c r="BE11" s="62">
        <f t="shared" si="6"/>
        <v>2.6167548537371136E-2</v>
      </c>
      <c r="BF11" s="62">
        <f t="shared" si="6"/>
        <v>2.6167548537371136E-2</v>
      </c>
      <c r="BG11" s="62">
        <f t="shared" si="6"/>
        <v>2.6167548537371136E-2</v>
      </c>
      <c r="BH11" s="62">
        <f t="shared" si="6"/>
        <v>2.6167548537371136E-2</v>
      </c>
      <c r="BI11" s="62">
        <f t="shared" si="6"/>
        <v>2.6167548537371136E-2</v>
      </c>
      <c r="BJ11" s="62">
        <f t="shared" si="6"/>
        <v>2.6167548537371136E-2</v>
      </c>
      <c r="BK11" s="62">
        <f t="shared" si="6"/>
        <v>2.6167548537371136E-2</v>
      </c>
      <c r="BL11" s="62">
        <f t="shared" si="6"/>
        <v>2.6167548537371136E-2</v>
      </c>
      <c r="BM11" s="62">
        <f t="shared" si="6"/>
        <v>2.6167548537371136E-2</v>
      </c>
      <c r="BN11">
        <f t="shared" si="6"/>
        <v>2.6167548537371136E-2</v>
      </c>
      <c r="BO11">
        <f t="shared" si="6"/>
        <v>2.6167548537371136E-2</v>
      </c>
      <c r="BP11">
        <f t="shared" si="6"/>
        <v>2.6167548537371136E-2</v>
      </c>
      <c r="BQ11">
        <f t="shared" ref="BQ11" si="7">BQ5</f>
        <v>2.6167548537371136E-2</v>
      </c>
    </row>
    <row r="12" spans="1:69">
      <c r="A12" s="109" t="s">
        <v>396</v>
      </c>
      <c r="B12" s="109"/>
      <c r="C12" s="121" t="s">
        <v>397</v>
      </c>
      <c r="D12" s="317">
        <f>'South Railbelt Heat Rate'!A4</f>
        <v>8.3671035567526794E-3</v>
      </c>
      <c r="E12" s="317">
        <f t="shared" ref="E12:AJ12" si="8">$D$12</f>
        <v>8.3671035567526794E-3</v>
      </c>
      <c r="F12" s="317">
        <f t="shared" si="8"/>
        <v>8.3671035567526794E-3</v>
      </c>
      <c r="G12" s="317">
        <f t="shared" si="8"/>
        <v>8.3671035567526794E-3</v>
      </c>
      <c r="H12" s="317">
        <f t="shared" si="8"/>
        <v>8.3671035567526794E-3</v>
      </c>
      <c r="I12" s="317">
        <f t="shared" si="8"/>
        <v>8.3671035567526794E-3</v>
      </c>
      <c r="J12" s="317">
        <f t="shared" si="8"/>
        <v>8.3671035567526794E-3</v>
      </c>
      <c r="K12" s="317">
        <f t="shared" si="8"/>
        <v>8.3671035567526794E-3</v>
      </c>
      <c r="L12" s="317">
        <f t="shared" si="8"/>
        <v>8.3671035567526794E-3</v>
      </c>
      <c r="M12" s="317">
        <f t="shared" si="8"/>
        <v>8.3671035567526794E-3</v>
      </c>
      <c r="N12" s="317">
        <f t="shared" si="8"/>
        <v>8.3671035567526794E-3</v>
      </c>
      <c r="O12" s="317">
        <f t="shared" si="8"/>
        <v>8.3671035567526794E-3</v>
      </c>
      <c r="P12" s="317">
        <f t="shared" si="8"/>
        <v>8.3671035567526794E-3</v>
      </c>
      <c r="Q12" s="317">
        <f t="shared" si="8"/>
        <v>8.3671035567526794E-3</v>
      </c>
      <c r="R12" s="317">
        <f t="shared" si="8"/>
        <v>8.3671035567526794E-3</v>
      </c>
      <c r="S12" s="317">
        <f t="shared" si="8"/>
        <v>8.3671035567526794E-3</v>
      </c>
      <c r="T12" s="317">
        <f t="shared" si="8"/>
        <v>8.3671035567526794E-3</v>
      </c>
      <c r="U12" s="317">
        <f t="shared" si="8"/>
        <v>8.3671035567526794E-3</v>
      </c>
      <c r="V12" s="317">
        <f t="shared" si="8"/>
        <v>8.3671035567526794E-3</v>
      </c>
      <c r="W12" s="317">
        <f t="shared" si="8"/>
        <v>8.3671035567526794E-3</v>
      </c>
      <c r="X12" s="317">
        <f t="shared" si="8"/>
        <v>8.3671035567526794E-3</v>
      </c>
      <c r="Y12" s="317">
        <f t="shared" si="8"/>
        <v>8.3671035567526794E-3</v>
      </c>
      <c r="Z12" s="317">
        <f t="shared" si="8"/>
        <v>8.3671035567526794E-3</v>
      </c>
      <c r="AA12" s="317">
        <f t="shared" si="8"/>
        <v>8.3671035567526794E-3</v>
      </c>
      <c r="AB12" s="317">
        <f t="shared" si="8"/>
        <v>8.3671035567526794E-3</v>
      </c>
      <c r="AC12" s="317">
        <f t="shared" si="8"/>
        <v>8.3671035567526794E-3</v>
      </c>
      <c r="AD12" s="317">
        <f t="shared" si="8"/>
        <v>8.3671035567526794E-3</v>
      </c>
      <c r="AE12" s="317">
        <f t="shared" si="8"/>
        <v>8.3671035567526794E-3</v>
      </c>
      <c r="AF12" s="317">
        <f t="shared" si="8"/>
        <v>8.3671035567526794E-3</v>
      </c>
      <c r="AG12" s="317">
        <f t="shared" si="8"/>
        <v>8.3671035567526794E-3</v>
      </c>
      <c r="AH12" s="317">
        <f t="shared" si="8"/>
        <v>8.3671035567526794E-3</v>
      </c>
      <c r="AI12" s="317">
        <f t="shared" si="8"/>
        <v>8.3671035567526794E-3</v>
      </c>
      <c r="AJ12" s="317">
        <f t="shared" si="8"/>
        <v>8.3671035567526794E-3</v>
      </c>
      <c r="AK12" s="317">
        <f t="shared" ref="AK12:BQ12" si="9">$D$12</f>
        <v>8.3671035567526794E-3</v>
      </c>
      <c r="AL12" s="317">
        <f t="shared" si="9"/>
        <v>8.3671035567526794E-3</v>
      </c>
      <c r="AM12" s="317">
        <f t="shared" si="9"/>
        <v>8.3671035567526794E-3</v>
      </c>
      <c r="AN12" s="317">
        <f t="shared" si="9"/>
        <v>8.3671035567526794E-3</v>
      </c>
      <c r="AO12" s="317">
        <f t="shared" si="9"/>
        <v>8.3671035567526794E-3</v>
      </c>
      <c r="AP12" s="317">
        <f t="shared" si="9"/>
        <v>8.3671035567526794E-3</v>
      </c>
      <c r="AQ12" s="317">
        <f t="shared" si="9"/>
        <v>8.3671035567526794E-3</v>
      </c>
      <c r="AR12" s="317">
        <f t="shared" si="9"/>
        <v>8.3671035567526794E-3</v>
      </c>
      <c r="AS12" s="317">
        <f t="shared" si="9"/>
        <v>8.3671035567526794E-3</v>
      </c>
      <c r="AT12" s="317">
        <f t="shared" si="9"/>
        <v>8.3671035567526794E-3</v>
      </c>
      <c r="AU12" s="317">
        <f t="shared" si="9"/>
        <v>8.3671035567526794E-3</v>
      </c>
      <c r="AV12" s="317">
        <f t="shared" si="9"/>
        <v>8.3671035567526794E-3</v>
      </c>
      <c r="AW12" s="317">
        <f t="shared" si="9"/>
        <v>8.3671035567526794E-3</v>
      </c>
      <c r="AX12" s="317">
        <f t="shared" si="9"/>
        <v>8.3671035567526794E-3</v>
      </c>
      <c r="AY12" s="317">
        <f t="shared" si="9"/>
        <v>8.3671035567526794E-3</v>
      </c>
      <c r="AZ12" s="317">
        <f t="shared" si="9"/>
        <v>8.3671035567526794E-3</v>
      </c>
      <c r="BA12" s="317">
        <f t="shared" si="9"/>
        <v>8.3671035567526794E-3</v>
      </c>
      <c r="BB12" s="317">
        <f t="shared" si="9"/>
        <v>8.3671035567526794E-3</v>
      </c>
      <c r="BC12" s="317">
        <f t="shared" si="9"/>
        <v>8.3671035567526794E-3</v>
      </c>
      <c r="BD12" s="317">
        <f t="shared" si="9"/>
        <v>8.3671035567526794E-3</v>
      </c>
      <c r="BE12" s="317">
        <f t="shared" si="9"/>
        <v>8.3671035567526794E-3</v>
      </c>
      <c r="BF12" s="317">
        <f t="shared" si="9"/>
        <v>8.3671035567526794E-3</v>
      </c>
      <c r="BG12" s="317">
        <f t="shared" si="9"/>
        <v>8.3671035567526794E-3</v>
      </c>
      <c r="BH12" s="317">
        <f t="shared" si="9"/>
        <v>8.3671035567526794E-3</v>
      </c>
      <c r="BI12" s="317">
        <f t="shared" si="9"/>
        <v>8.3671035567526794E-3</v>
      </c>
      <c r="BJ12" s="317">
        <f t="shared" si="9"/>
        <v>8.3671035567526794E-3</v>
      </c>
      <c r="BK12" s="317">
        <f t="shared" si="9"/>
        <v>8.3671035567526794E-3</v>
      </c>
      <c r="BL12" s="317">
        <f t="shared" si="9"/>
        <v>8.3671035567526794E-3</v>
      </c>
      <c r="BM12" s="317">
        <f t="shared" si="9"/>
        <v>8.3671035567526794E-3</v>
      </c>
      <c r="BN12">
        <f t="shared" si="9"/>
        <v>8.3671035567526794E-3</v>
      </c>
      <c r="BO12">
        <f t="shared" si="9"/>
        <v>8.3671035567526794E-3</v>
      </c>
      <c r="BP12">
        <f t="shared" si="9"/>
        <v>8.3671035567526794E-3</v>
      </c>
      <c r="BQ12">
        <f t="shared" si="9"/>
        <v>8.3671035567526794E-3</v>
      </c>
    </row>
    <row r="13" spans="1:69">
      <c r="A13" s="109" t="s">
        <v>398</v>
      </c>
      <c r="B13" s="109"/>
      <c r="C13" s="318" t="s">
        <v>391</v>
      </c>
      <c r="D13" s="316">
        <f>D11*D12</f>
        <v>6.5514420849373478E-2</v>
      </c>
      <c r="E13" s="316">
        <f t="shared" ref="E13:BP13" si="10">E11*E12</f>
        <v>6.6267460169481221E-2</v>
      </c>
      <c r="F13" s="316">
        <f t="shared" si="10"/>
        <v>6.7020499489588964E-2</v>
      </c>
      <c r="G13" s="316">
        <f t="shared" si="10"/>
        <v>7.0122534754586296E-2</v>
      </c>
      <c r="H13" s="316">
        <f t="shared" si="10"/>
        <v>8.1668026256127721E-2</v>
      </c>
      <c r="I13" s="316">
        <f t="shared" si="10"/>
        <v>8.8546579997356337E-2</v>
      </c>
      <c r="J13" s="316">
        <f t="shared" si="10"/>
        <v>9.6171321957532571E-2</v>
      </c>
      <c r="K13" s="316">
        <f t="shared" si="10"/>
        <v>9.5511708868763381E-2</v>
      </c>
      <c r="L13" s="316">
        <f t="shared" si="10"/>
        <v>9.2048247522901125E-2</v>
      </c>
      <c r="M13" s="316">
        <f t="shared" si="10"/>
        <v>9.2129823372643527E-2</v>
      </c>
      <c r="N13" s="316">
        <f t="shared" si="10"/>
        <v>9.4363425240148388E-2</v>
      </c>
      <c r="O13" s="316">
        <f t="shared" si="10"/>
        <v>9.6271307566252864E-2</v>
      </c>
      <c r="P13" s="316">
        <f t="shared" si="10"/>
        <v>9.6622151228676581E-2</v>
      </c>
      <c r="Q13" s="316">
        <f t="shared" si="10"/>
        <v>9.6891729215691558E-2</v>
      </c>
      <c r="R13" s="316">
        <f t="shared" si="10"/>
        <v>9.7757279816436241E-2</v>
      </c>
      <c r="S13" s="316">
        <f t="shared" si="10"/>
        <v>9.8122701672540183E-2</v>
      </c>
      <c r="T13" s="316">
        <f t="shared" si="10"/>
        <v>9.6438217848839186E-2</v>
      </c>
      <c r="U13" s="316">
        <f t="shared" si="10"/>
        <v>9.3794893932169651E-2</v>
      </c>
      <c r="V13" s="316">
        <f t="shared" si="10"/>
        <v>9.2160822560456643E-2</v>
      </c>
      <c r="W13" s="316">
        <f t="shared" si="10"/>
        <v>9.117076433308656E-2</v>
      </c>
      <c r="X13" s="316">
        <f t="shared" si="10"/>
        <v>9.1391207056546103E-2</v>
      </c>
      <c r="Y13" s="316">
        <f t="shared" si="10"/>
        <v>8.9370293554160249E-2</v>
      </c>
      <c r="Z13" s="316">
        <f t="shared" si="10"/>
        <v>8.7392330074206409E-2</v>
      </c>
      <c r="AA13" s="316">
        <f t="shared" si="10"/>
        <v>8.5708448353623623E-2</v>
      </c>
      <c r="AB13" s="316">
        <f t="shared" si="10"/>
        <v>8.4591930225881268E-2</v>
      </c>
      <c r="AC13" s="316">
        <f t="shared" si="10"/>
        <v>2.189465884385364E-4</v>
      </c>
      <c r="AD13" s="316">
        <f t="shared" si="10"/>
        <v>2.189465884385364E-4</v>
      </c>
      <c r="AE13" s="316">
        <f t="shared" si="10"/>
        <v>2.189465884385364E-4</v>
      </c>
      <c r="AF13" s="316">
        <f t="shared" si="10"/>
        <v>2.189465884385364E-4</v>
      </c>
      <c r="AG13" s="316">
        <f t="shared" si="10"/>
        <v>2.189465884385364E-4</v>
      </c>
      <c r="AH13" s="316">
        <f t="shared" si="10"/>
        <v>2.189465884385364E-4</v>
      </c>
      <c r="AI13" s="316">
        <f t="shared" si="10"/>
        <v>2.189465884385364E-4</v>
      </c>
      <c r="AJ13" s="316">
        <f t="shared" si="10"/>
        <v>2.189465884385364E-4</v>
      </c>
      <c r="AK13" s="316">
        <f t="shared" si="10"/>
        <v>2.189465884385364E-4</v>
      </c>
      <c r="AL13" s="316">
        <f t="shared" si="10"/>
        <v>2.189465884385364E-4</v>
      </c>
      <c r="AM13" s="316">
        <f t="shared" si="10"/>
        <v>2.189465884385364E-4</v>
      </c>
      <c r="AN13" s="316">
        <f t="shared" si="10"/>
        <v>2.189465884385364E-4</v>
      </c>
      <c r="AO13" s="316">
        <f t="shared" si="10"/>
        <v>2.189465884385364E-4</v>
      </c>
      <c r="AP13" s="316">
        <f t="shared" si="10"/>
        <v>2.189465884385364E-4</v>
      </c>
      <c r="AQ13" s="316">
        <f t="shared" si="10"/>
        <v>2.189465884385364E-4</v>
      </c>
      <c r="AR13" s="316">
        <f t="shared" si="10"/>
        <v>2.189465884385364E-4</v>
      </c>
      <c r="AS13" s="316">
        <f t="shared" si="10"/>
        <v>2.189465884385364E-4</v>
      </c>
      <c r="AT13" s="316">
        <f t="shared" si="10"/>
        <v>2.189465884385364E-4</v>
      </c>
      <c r="AU13" s="316">
        <f t="shared" si="10"/>
        <v>2.189465884385364E-4</v>
      </c>
      <c r="AV13" s="316">
        <f t="shared" si="10"/>
        <v>2.189465884385364E-4</v>
      </c>
      <c r="AW13" s="316">
        <f t="shared" si="10"/>
        <v>2.189465884385364E-4</v>
      </c>
      <c r="AX13" s="316">
        <f t="shared" si="10"/>
        <v>2.189465884385364E-4</v>
      </c>
      <c r="AY13" s="316">
        <f t="shared" si="10"/>
        <v>2.189465884385364E-4</v>
      </c>
      <c r="AZ13" s="316">
        <f t="shared" si="10"/>
        <v>2.189465884385364E-4</v>
      </c>
      <c r="BA13" s="316">
        <f t="shared" si="10"/>
        <v>2.189465884385364E-4</v>
      </c>
      <c r="BB13" s="316">
        <f t="shared" si="10"/>
        <v>2.189465884385364E-4</v>
      </c>
      <c r="BC13" s="316">
        <f t="shared" si="10"/>
        <v>2.189465884385364E-4</v>
      </c>
      <c r="BD13" s="316">
        <f t="shared" si="10"/>
        <v>2.189465884385364E-4</v>
      </c>
      <c r="BE13" s="316">
        <f t="shared" si="10"/>
        <v>2.189465884385364E-4</v>
      </c>
      <c r="BF13" s="316">
        <f t="shared" si="10"/>
        <v>2.189465884385364E-4</v>
      </c>
      <c r="BG13" s="316">
        <f t="shared" si="10"/>
        <v>2.189465884385364E-4</v>
      </c>
      <c r="BH13" s="316">
        <f t="shared" si="10"/>
        <v>2.189465884385364E-4</v>
      </c>
      <c r="BI13" s="316">
        <f t="shared" si="10"/>
        <v>2.189465884385364E-4</v>
      </c>
      <c r="BJ13" s="316">
        <f t="shared" si="10"/>
        <v>2.189465884385364E-4</v>
      </c>
      <c r="BK13" s="316">
        <f t="shared" si="10"/>
        <v>2.189465884385364E-4</v>
      </c>
      <c r="BL13" s="316">
        <f t="shared" si="10"/>
        <v>2.189465884385364E-4</v>
      </c>
      <c r="BM13" s="316">
        <f t="shared" si="10"/>
        <v>2.189465884385364E-4</v>
      </c>
      <c r="BN13">
        <f t="shared" si="10"/>
        <v>2.189465884385364E-4</v>
      </c>
      <c r="BO13">
        <f t="shared" si="10"/>
        <v>2.189465884385364E-4</v>
      </c>
      <c r="BP13">
        <f t="shared" si="10"/>
        <v>2.189465884385364E-4</v>
      </c>
      <c r="BQ13">
        <f t="shared" ref="BQ13" si="11">BQ11*BQ12</f>
        <v>2.189465884385364E-4</v>
      </c>
    </row>
    <row r="14" spans="1:69">
      <c r="A14" s="64"/>
      <c r="B14" s="64"/>
      <c r="C14" s="429"/>
      <c r="D14" s="316"/>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6"/>
      <c r="AU14" s="316"/>
      <c r="AV14" s="316"/>
      <c r="AW14" s="316"/>
      <c r="AX14" s="316"/>
      <c r="AY14" s="316"/>
      <c r="AZ14" s="316"/>
      <c r="BA14" s="316"/>
      <c r="BB14" s="316"/>
      <c r="BC14" s="316"/>
      <c r="BD14" s="316"/>
      <c r="BE14" s="316"/>
      <c r="BF14" s="316"/>
      <c r="BG14" s="316"/>
      <c r="BH14" s="316"/>
      <c r="BI14" s="316"/>
      <c r="BJ14" s="316"/>
      <c r="BK14" s="316"/>
      <c r="BL14" s="316"/>
      <c r="BM14" s="316"/>
    </row>
    <row r="15" spans="1:69" s="1" customFormat="1" ht="15.75" customHeight="1">
      <c r="A15" s="121" t="s">
        <v>399</v>
      </c>
      <c r="B15" s="122"/>
      <c r="C15" s="318" t="s">
        <v>391</v>
      </c>
      <c r="D15" s="472">
        <f>'Railbelt Utilities Avoided Cost'!B5</f>
        <v>7.8329999999999997E-2</v>
      </c>
      <c r="E15" s="316">
        <f>D$15*(1+EIA_AEO_HenryHubForecast_2026!D$43)</f>
        <v>7.2985138567953953E-2</v>
      </c>
      <c r="F15" s="316">
        <f>E$15*(1+EIA_AEO_HenryHubForecast_2026!E$43)</f>
        <v>7.4062284769533041E-2</v>
      </c>
      <c r="G15" s="316">
        <f>F$15*(1+EIA_AEO_HenryHubForecast_2026!F$43)</f>
        <v>7.7490248167464068E-2</v>
      </c>
      <c r="H15" s="316">
        <f>G$15*(1+EIA_AEO_HenryHubForecast_2026!G$43)</f>
        <v>9.0248814365918237E-2</v>
      </c>
      <c r="I15" s="316">
        <f>H$15*(1+EIA_AEO_HenryHubForecast_2026!H$43)</f>
        <v>9.7850091734263539E-2</v>
      </c>
      <c r="J15" s="316">
        <f>I$15*(1+EIA_AEO_HenryHubForecast_2026!I$43)</f>
        <v>0.10627595866526876</v>
      </c>
      <c r="K15" s="316">
        <f>J$15*(1+EIA_AEO_HenryHubForecast_2026!J$43)</f>
        <v>0.10554704060601551</v>
      </c>
      <c r="L15" s="316">
        <f>K$15*(1+EIA_AEO_HenryHubForecast_2026!K$43)</f>
        <v>0.10171967640492705</v>
      </c>
      <c r="M15" s="316">
        <f>L$15*(1+EIA_AEO_HenryHubForecast_2026!L$43)</f>
        <v>0.10180982335787353</v>
      </c>
      <c r="N15" s="316">
        <f>M$15*(1+EIA_AEO_HenryHubForecast_2026!M$43)</f>
        <v>0.10427810782057891</v>
      </c>
      <c r="O15" s="316">
        <f>N$15*(1+EIA_AEO_HenryHubForecast_2026!N$43)</f>
        <v>0.10638644967447181</v>
      </c>
      <c r="P15" s="316">
        <f>O$15*(1+EIA_AEO_HenryHubForecast_2026!O$43)</f>
        <v>0.10677415617373549</v>
      </c>
      <c r="Q15" s="316">
        <f>P$15*(1+EIA_AEO_HenryHubForecast_2026!P$43)</f>
        <v>0.10707205848413236</v>
      </c>
      <c r="R15" s="316">
        <f>Q$15*(1+EIA_AEO_HenryHubForecast_2026!Q$43)</f>
        <v>0.1080285517296766</v>
      </c>
      <c r="S15" s="316">
        <f>R$15*(1+EIA_AEO_HenryHubForecast_2026!R$43)</f>
        <v>0.10843236814068358</v>
      </c>
      <c r="T15" s="316">
        <f>S$15*(1+EIA_AEO_HenryHubForecast_2026!S$43)</f>
        <v>0.10657089707450634</v>
      </c>
      <c r="U15" s="316">
        <f>T$15*(1+EIA_AEO_HenryHubForecast_2026!T$43)</f>
        <v>0.1036498414251836</v>
      </c>
      <c r="V15" s="316">
        <f>U$15*(1+EIA_AEO_HenryHubForecast_2026!U$43)</f>
        <v>0.10184407960324507</v>
      </c>
      <c r="W15" s="316">
        <f>V$15*(1+EIA_AEO_HenryHubForecast_2026!V$43)</f>
        <v>0.10074999682361295</v>
      </c>
      <c r="X15" s="316">
        <f>W$15*(1+EIA_AEO_HenryHubForecast_2026!W$43)</f>
        <v>0.10099360127127555</v>
      </c>
      <c r="Y15" s="316">
        <f>X$15*(1+EIA_AEO_HenryHubForecast_2026!X$43)</f>
        <v>9.8760352154241643E-2</v>
      </c>
      <c r="Z15" s="316">
        <f>Y$15*(1+EIA_AEO_HenryHubForecast_2026!Y$43)</f>
        <v>9.6574565780942034E-2</v>
      </c>
      <c r="AA15" s="316">
        <f>Z$15*(1+EIA_AEO_HenryHubForecast_2026!Z$43)</f>
        <v>9.471376008033118E-2</v>
      </c>
      <c r="AB15" s="316">
        <f>AA$15*(1+EIA_AEO_HenryHubForecast_2026!AA$43)</f>
        <v>9.3479930369168768E-2</v>
      </c>
      <c r="AC15" s="316">
        <f>AB$15*(1+EIA_AEO_HenryHubForecast_2026!AB$43)</f>
        <v>2.4195111504311594E-4</v>
      </c>
      <c r="AD15" s="316">
        <f t="shared" ref="AD15:BQ15" si="12">$AA$15</f>
        <v>9.471376008033118E-2</v>
      </c>
      <c r="AE15" s="316">
        <f t="shared" si="12"/>
        <v>9.471376008033118E-2</v>
      </c>
      <c r="AF15" s="316">
        <f t="shared" si="12"/>
        <v>9.471376008033118E-2</v>
      </c>
      <c r="AG15" s="316">
        <f t="shared" si="12"/>
        <v>9.471376008033118E-2</v>
      </c>
      <c r="AH15" s="316">
        <f t="shared" si="12"/>
        <v>9.471376008033118E-2</v>
      </c>
      <c r="AI15" s="316">
        <f t="shared" si="12"/>
        <v>9.471376008033118E-2</v>
      </c>
      <c r="AJ15" s="316">
        <f t="shared" si="12"/>
        <v>9.471376008033118E-2</v>
      </c>
      <c r="AK15" s="316">
        <f t="shared" si="12"/>
        <v>9.471376008033118E-2</v>
      </c>
      <c r="AL15" s="316">
        <f t="shared" si="12"/>
        <v>9.471376008033118E-2</v>
      </c>
      <c r="AM15" s="316">
        <f t="shared" si="12"/>
        <v>9.471376008033118E-2</v>
      </c>
      <c r="AN15" s="316">
        <f t="shared" si="12"/>
        <v>9.471376008033118E-2</v>
      </c>
      <c r="AO15" s="316">
        <f t="shared" si="12"/>
        <v>9.471376008033118E-2</v>
      </c>
      <c r="AP15" s="316">
        <f t="shared" si="12"/>
        <v>9.471376008033118E-2</v>
      </c>
      <c r="AQ15" s="316">
        <f t="shared" si="12"/>
        <v>9.471376008033118E-2</v>
      </c>
      <c r="AR15" s="316">
        <f t="shared" si="12"/>
        <v>9.471376008033118E-2</v>
      </c>
      <c r="AS15" s="316">
        <f t="shared" si="12"/>
        <v>9.471376008033118E-2</v>
      </c>
      <c r="AT15" s="316">
        <f t="shared" si="12"/>
        <v>9.471376008033118E-2</v>
      </c>
      <c r="AU15" s="316">
        <f t="shared" si="12"/>
        <v>9.471376008033118E-2</v>
      </c>
      <c r="AV15" s="316">
        <f t="shared" si="12"/>
        <v>9.471376008033118E-2</v>
      </c>
      <c r="AW15" s="316">
        <f t="shared" si="12"/>
        <v>9.471376008033118E-2</v>
      </c>
      <c r="AX15" s="316">
        <f t="shared" si="12"/>
        <v>9.471376008033118E-2</v>
      </c>
      <c r="AY15" s="316">
        <f t="shared" si="12"/>
        <v>9.471376008033118E-2</v>
      </c>
      <c r="AZ15" s="316">
        <f t="shared" si="12"/>
        <v>9.471376008033118E-2</v>
      </c>
      <c r="BA15" s="316">
        <f t="shared" si="12"/>
        <v>9.471376008033118E-2</v>
      </c>
      <c r="BB15" s="316">
        <f t="shared" si="12"/>
        <v>9.471376008033118E-2</v>
      </c>
      <c r="BC15" s="316">
        <f t="shared" si="12"/>
        <v>9.471376008033118E-2</v>
      </c>
      <c r="BD15" s="316">
        <f t="shared" si="12"/>
        <v>9.471376008033118E-2</v>
      </c>
      <c r="BE15" s="316">
        <f t="shared" si="12"/>
        <v>9.471376008033118E-2</v>
      </c>
      <c r="BF15" s="316">
        <f t="shared" si="12"/>
        <v>9.471376008033118E-2</v>
      </c>
      <c r="BG15" s="316">
        <f t="shared" si="12"/>
        <v>9.471376008033118E-2</v>
      </c>
      <c r="BH15" s="316">
        <f t="shared" si="12"/>
        <v>9.471376008033118E-2</v>
      </c>
      <c r="BI15" s="316">
        <f t="shared" si="12"/>
        <v>9.471376008033118E-2</v>
      </c>
      <c r="BJ15" s="316">
        <f t="shared" si="12"/>
        <v>9.471376008033118E-2</v>
      </c>
      <c r="BK15" s="316">
        <f t="shared" si="12"/>
        <v>9.471376008033118E-2</v>
      </c>
      <c r="BL15" s="316">
        <f t="shared" si="12"/>
        <v>9.471376008033118E-2</v>
      </c>
      <c r="BM15" s="316">
        <f t="shared" si="12"/>
        <v>9.471376008033118E-2</v>
      </c>
      <c r="BN15" s="484">
        <f t="shared" si="12"/>
        <v>9.471376008033118E-2</v>
      </c>
      <c r="BO15" s="484">
        <f t="shared" si="12"/>
        <v>9.471376008033118E-2</v>
      </c>
      <c r="BP15" s="484">
        <f t="shared" si="12"/>
        <v>9.471376008033118E-2</v>
      </c>
      <c r="BQ15" s="484">
        <f t="shared" si="12"/>
        <v>9.471376008033118E-2</v>
      </c>
    </row>
    <row r="16" spans="1:69">
      <c r="A16" s="5" t="s">
        <v>400</v>
      </c>
    </row>
    <row r="17" spans="1:69">
      <c r="D17" s="48"/>
    </row>
    <row r="18" spans="1:69">
      <c r="A18" s="108" t="s">
        <v>401</v>
      </c>
      <c r="B18" s="108"/>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09"/>
      <c r="BG18" s="109"/>
      <c r="BH18" s="109"/>
      <c r="BI18" s="109"/>
      <c r="BJ18" s="109"/>
      <c r="BK18" s="109"/>
      <c r="BL18" s="109"/>
      <c r="BM18" s="109"/>
      <c r="BN18" s="109"/>
      <c r="BO18" s="109"/>
      <c r="BP18" s="109"/>
      <c r="BQ18" s="109"/>
    </row>
    <row r="20" spans="1:69" ht="15">
      <c r="A20" s="109"/>
      <c r="B20" s="109"/>
      <c r="C20" s="109"/>
      <c r="D20" s="120">
        <f>D2</f>
        <v>2025</v>
      </c>
      <c r="E20" s="120">
        <f t="shared" ref="E20:BP20" si="13">E2</f>
        <v>2026</v>
      </c>
      <c r="F20" s="120">
        <f t="shared" si="13"/>
        <v>2027</v>
      </c>
      <c r="G20" s="120">
        <f t="shared" si="13"/>
        <v>2028</v>
      </c>
      <c r="H20" s="120">
        <f t="shared" si="13"/>
        <v>2029</v>
      </c>
      <c r="I20" s="120">
        <f t="shared" si="13"/>
        <v>2030</v>
      </c>
      <c r="J20" s="120">
        <f t="shared" si="13"/>
        <v>2031</v>
      </c>
      <c r="K20" s="120">
        <f t="shared" si="13"/>
        <v>2032</v>
      </c>
      <c r="L20" s="120">
        <f t="shared" si="13"/>
        <v>2033</v>
      </c>
      <c r="M20" s="120">
        <f t="shared" si="13"/>
        <v>2034</v>
      </c>
      <c r="N20" s="120">
        <f t="shared" si="13"/>
        <v>2035</v>
      </c>
      <c r="O20" s="120">
        <f t="shared" si="13"/>
        <v>2036</v>
      </c>
      <c r="P20" s="120">
        <f t="shared" si="13"/>
        <v>2037</v>
      </c>
      <c r="Q20" s="120">
        <f t="shared" si="13"/>
        <v>2038</v>
      </c>
      <c r="R20" s="120">
        <f t="shared" si="13"/>
        <v>2039</v>
      </c>
      <c r="S20" s="120">
        <f t="shared" si="13"/>
        <v>2040</v>
      </c>
      <c r="T20" s="120">
        <f t="shared" si="13"/>
        <v>2041</v>
      </c>
      <c r="U20" s="120">
        <f t="shared" si="13"/>
        <v>2042</v>
      </c>
      <c r="V20" s="120">
        <f t="shared" si="13"/>
        <v>2043</v>
      </c>
      <c r="W20" s="120">
        <f t="shared" si="13"/>
        <v>2044</v>
      </c>
      <c r="X20" s="120">
        <f t="shared" si="13"/>
        <v>2045</v>
      </c>
      <c r="Y20" s="120">
        <f t="shared" si="13"/>
        <v>2046</v>
      </c>
      <c r="Z20" s="120">
        <f t="shared" si="13"/>
        <v>2047</v>
      </c>
      <c r="AA20" s="120">
        <f t="shared" si="13"/>
        <v>2048</v>
      </c>
      <c r="AB20" s="120">
        <f t="shared" si="13"/>
        <v>2049</v>
      </c>
      <c r="AC20" s="120">
        <f t="shared" si="13"/>
        <v>2050</v>
      </c>
      <c r="AD20" s="120">
        <f t="shared" si="13"/>
        <v>2051</v>
      </c>
      <c r="AE20" s="120">
        <f t="shared" si="13"/>
        <v>2052</v>
      </c>
      <c r="AF20" s="120">
        <f t="shared" si="13"/>
        <v>2053</v>
      </c>
      <c r="AG20" s="120">
        <f t="shared" si="13"/>
        <v>2054</v>
      </c>
      <c r="AH20" s="120">
        <f t="shared" si="13"/>
        <v>2055</v>
      </c>
      <c r="AI20" s="120">
        <f t="shared" si="13"/>
        <v>2056</v>
      </c>
      <c r="AJ20" s="120">
        <f t="shared" si="13"/>
        <v>2057</v>
      </c>
      <c r="AK20" s="120">
        <f t="shared" si="13"/>
        <v>2058</v>
      </c>
      <c r="AL20" s="120">
        <f t="shared" si="13"/>
        <v>2059</v>
      </c>
      <c r="AM20" s="120">
        <f t="shared" si="13"/>
        <v>2060</v>
      </c>
      <c r="AN20" s="120">
        <f t="shared" si="13"/>
        <v>2061</v>
      </c>
      <c r="AO20" s="120">
        <f t="shared" si="13"/>
        <v>2062</v>
      </c>
      <c r="AP20" s="120">
        <f t="shared" si="13"/>
        <v>2063</v>
      </c>
      <c r="AQ20" s="120">
        <f t="shared" si="13"/>
        <v>2064</v>
      </c>
      <c r="AR20" s="120">
        <f t="shared" si="13"/>
        <v>2065</v>
      </c>
      <c r="AS20" s="120">
        <f t="shared" si="13"/>
        <v>2066</v>
      </c>
      <c r="AT20" s="120">
        <f t="shared" si="13"/>
        <v>2067</v>
      </c>
      <c r="AU20" s="120">
        <f t="shared" si="13"/>
        <v>2068</v>
      </c>
      <c r="AV20" s="120">
        <f t="shared" si="13"/>
        <v>2069</v>
      </c>
      <c r="AW20" s="120">
        <f t="shared" si="13"/>
        <v>2070</v>
      </c>
      <c r="AX20" s="120">
        <f t="shared" si="13"/>
        <v>2071</v>
      </c>
      <c r="AY20" s="120">
        <f t="shared" si="13"/>
        <v>2072</v>
      </c>
      <c r="AZ20" s="120">
        <f t="shared" si="13"/>
        <v>2073</v>
      </c>
      <c r="BA20" s="120">
        <f t="shared" si="13"/>
        <v>2074</v>
      </c>
      <c r="BB20" s="120">
        <f t="shared" si="13"/>
        <v>2075</v>
      </c>
      <c r="BC20" s="120">
        <f t="shared" si="13"/>
        <v>2076</v>
      </c>
      <c r="BD20" s="120">
        <f t="shared" si="13"/>
        <v>2077</v>
      </c>
      <c r="BE20" s="120">
        <f t="shared" si="13"/>
        <v>2078</v>
      </c>
      <c r="BF20" s="120">
        <f t="shared" si="13"/>
        <v>2079</v>
      </c>
      <c r="BG20" s="120">
        <f t="shared" si="13"/>
        <v>2080</v>
      </c>
      <c r="BH20" s="120">
        <f t="shared" si="13"/>
        <v>2081</v>
      </c>
      <c r="BI20" s="120">
        <f t="shared" si="13"/>
        <v>2082</v>
      </c>
      <c r="BJ20" s="120">
        <f t="shared" si="13"/>
        <v>2083</v>
      </c>
      <c r="BK20" s="120">
        <f t="shared" si="13"/>
        <v>2084</v>
      </c>
      <c r="BL20" s="120">
        <f t="shared" si="13"/>
        <v>2085</v>
      </c>
      <c r="BM20" s="120">
        <f t="shared" si="13"/>
        <v>2086</v>
      </c>
      <c r="BN20" s="120">
        <f t="shared" si="13"/>
        <v>2087</v>
      </c>
      <c r="BO20" s="120">
        <f t="shared" si="13"/>
        <v>2088</v>
      </c>
      <c r="BP20" s="120">
        <f t="shared" si="13"/>
        <v>2089</v>
      </c>
      <c r="BQ20" s="120">
        <f t="shared" ref="BQ20" si="14">BQ2</f>
        <v>2090</v>
      </c>
    </row>
    <row r="21" spans="1:69">
      <c r="A21" s="121" t="s">
        <v>402</v>
      </c>
      <c r="B21" s="109"/>
      <c r="C21" s="315" t="s">
        <v>391</v>
      </c>
      <c r="D21" s="236">
        <f>'Railbelt Utilities Avoided Cost'!B6</f>
        <v>0.16009000000000001</v>
      </c>
      <c r="E21" s="316">
        <f>D$21*(1+EIA_AEO_HenryHubForecast_2026!D$43)</f>
        <v>0.14916623047802566</v>
      </c>
      <c r="F21" s="316">
        <f>E$21*(1+EIA_AEO_HenryHubForecast_2026!E$43)</f>
        <v>0.15136769014112786</v>
      </c>
      <c r="G21" s="316">
        <f>F$21*(1+EIA_AEO_HenryHubForecast_2026!F$43)</f>
        <v>0.15837372436013433</v>
      </c>
      <c r="H21" s="316">
        <f>G$21*(1+EIA_AEO_HenryHubForecast_2026!G$43)</f>
        <v>0.18444954285509832</v>
      </c>
      <c r="I21" s="316">
        <f>H$21*(1+EIA_AEO_HenryHubForecast_2026!H$43)</f>
        <v>0.19998495066689967</v>
      </c>
      <c r="J21" s="316">
        <f>I$21*(1+EIA_AEO_HenryHubForecast_2026!I$43)</f>
        <v>0.21720564563670211</v>
      </c>
      <c r="K21" s="316">
        <f>J$21*(1+EIA_AEO_HenryHubForecast_2026!J$43)</f>
        <v>0.21571589085429624</v>
      </c>
      <c r="L21" s="316">
        <f>K$21*(1+EIA_AEO_HenryHubForecast_2026!K$43)</f>
        <v>0.20789356562830041</v>
      </c>
      <c r="M21" s="316">
        <f>L$21*(1+EIA_AEO_HenryHubForecast_2026!L$43)</f>
        <v>0.20807780698789705</v>
      </c>
      <c r="N21" s="316">
        <f>M$21*(1+EIA_AEO_HenryHubForecast_2026!M$43)</f>
        <v>0.21312245986207687</v>
      </c>
      <c r="O21" s="316">
        <f>N$21*(1+EIA_AEO_HenryHubForecast_2026!N$43)</f>
        <v>0.21743146595667298</v>
      </c>
      <c r="P21" s="316">
        <f>O$21*(1+EIA_AEO_HenryHubForecast_2026!O$43)</f>
        <v>0.21822385627286248</v>
      </c>
      <c r="Q21" s="316">
        <f>P$21*(1+EIA_AEO_HenryHubForecast_2026!P$43)</f>
        <v>0.21883270576694436</v>
      </c>
      <c r="R21" s="316">
        <f>Q$21*(1+EIA_AEO_HenryHubForecast_2026!Q$43)</f>
        <v>0.22078757623393247</v>
      </c>
      <c r="S21" s="316">
        <f>R$21*(1+EIA_AEO_HenryHubForecast_2026!R$43)</f>
        <v>0.22161289181210311</v>
      </c>
      <c r="T21" s="316">
        <f>S$21*(1+EIA_AEO_HenryHubForecast_2026!S$43)</f>
        <v>0.2178084375419089</v>
      </c>
      <c r="U21" s="316">
        <f>T$21*(1+EIA_AEO_HenryHubForecast_2026!T$43)</f>
        <v>0.21183841585289986</v>
      </c>
      <c r="V21" s="316">
        <f>U$21*(1+EIA_AEO_HenryHubForecast_2026!U$43)</f>
        <v>0.20814781952870556</v>
      </c>
      <c r="W21" s="316">
        <f>V$21*(1+EIA_AEO_HenryHubForecast_2026!V$43)</f>
        <v>0.20591174507203117</v>
      </c>
      <c r="X21" s="316">
        <f>W$21*(1+EIA_AEO_HenryHubForecast_2026!W$43)</f>
        <v>0.20640962118624417</v>
      </c>
      <c r="Y21" s="316">
        <f>X$21*(1+EIA_AEO_HenryHubForecast_2026!X$43)</f>
        <v>0.20184533098905333</v>
      </c>
      <c r="Z21" s="316">
        <f>Y$21*(1+EIA_AEO_HenryHubForecast_2026!Y$43)</f>
        <v>0.19737804463003975</v>
      </c>
      <c r="AA21" s="316">
        <f>Z$21*(1+EIA_AEO_HenryHubForecast_2026!Z$43)</f>
        <v>0.19357495022673588</v>
      </c>
      <c r="AB21" s="316">
        <f>AA$21*(1+EIA_AEO_HenryHubForecast_2026!AA$43)</f>
        <v>0.19105326251500357</v>
      </c>
      <c r="AC21" s="316">
        <f>AB$21*(1+EIA_AEO_HenryHubForecast_2026!AB$43)</f>
        <v>4.94497051030926E-4</v>
      </c>
      <c r="AD21" s="316">
        <f>$AC$21</f>
        <v>4.94497051030926E-4</v>
      </c>
      <c r="AE21" s="316">
        <f t="shared" ref="AE21:BQ21" si="15">$AC$21</f>
        <v>4.94497051030926E-4</v>
      </c>
      <c r="AF21" s="316">
        <f t="shared" si="15"/>
        <v>4.94497051030926E-4</v>
      </c>
      <c r="AG21" s="316">
        <f t="shared" si="15"/>
        <v>4.94497051030926E-4</v>
      </c>
      <c r="AH21" s="316">
        <f t="shared" si="15"/>
        <v>4.94497051030926E-4</v>
      </c>
      <c r="AI21" s="316">
        <f t="shared" si="15"/>
        <v>4.94497051030926E-4</v>
      </c>
      <c r="AJ21" s="316">
        <f t="shared" si="15"/>
        <v>4.94497051030926E-4</v>
      </c>
      <c r="AK21" s="316">
        <f t="shared" si="15"/>
        <v>4.94497051030926E-4</v>
      </c>
      <c r="AL21" s="316">
        <f t="shared" si="15"/>
        <v>4.94497051030926E-4</v>
      </c>
      <c r="AM21" s="316">
        <f t="shared" si="15"/>
        <v>4.94497051030926E-4</v>
      </c>
      <c r="AN21" s="316">
        <f t="shared" si="15"/>
        <v>4.94497051030926E-4</v>
      </c>
      <c r="AO21" s="316">
        <f t="shared" si="15"/>
        <v>4.94497051030926E-4</v>
      </c>
      <c r="AP21" s="316">
        <f t="shared" si="15"/>
        <v>4.94497051030926E-4</v>
      </c>
      <c r="AQ21" s="316">
        <f t="shared" si="15"/>
        <v>4.94497051030926E-4</v>
      </c>
      <c r="AR21" s="316">
        <f t="shared" si="15"/>
        <v>4.94497051030926E-4</v>
      </c>
      <c r="AS21" s="316">
        <f t="shared" si="15"/>
        <v>4.94497051030926E-4</v>
      </c>
      <c r="AT21" s="316">
        <f t="shared" si="15"/>
        <v>4.94497051030926E-4</v>
      </c>
      <c r="AU21" s="316">
        <f t="shared" si="15"/>
        <v>4.94497051030926E-4</v>
      </c>
      <c r="AV21" s="316">
        <f t="shared" si="15"/>
        <v>4.94497051030926E-4</v>
      </c>
      <c r="AW21" s="316">
        <f t="shared" si="15"/>
        <v>4.94497051030926E-4</v>
      </c>
      <c r="AX21" s="316">
        <f t="shared" si="15"/>
        <v>4.94497051030926E-4</v>
      </c>
      <c r="AY21" s="316">
        <f t="shared" si="15"/>
        <v>4.94497051030926E-4</v>
      </c>
      <c r="AZ21" s="316">
        <f t="shared" si="15"/>
        <v>4.94497051030926E-4</v>
      </c>
      <c r="BA21" s="316">
        <f t="shared" si="15"/>
        <v>4.94497051030926E-4</v>
      </c>
      <c r="BB21" s="316">
        <f t="shared" si="15"/>
        <v>4.94497051030926E-4</v>
      </c>
      <c r="BC21" s="316">
        <f t="shared" si="15"/>
        <v>4.94497051030926E-4</v>
      </c>
      <c r="BD21" s="316">
        <f t="shared" si="15"/>
        <v>4.94497051030926E-4</v>
      </c>
      <c r="BE21" s="316">
        <f t="shared" si="15"/>
        <v>4.94497051030926E-4</v>
      </c>
      <c r="BF21" s="316">
        <f t="shared" si="15"/>
        <v>4.94497051030926E-4</v>
      </c>
      <c r="BG21" s="316">
        <f t="shared" si="15"/>
        <v>4.94497051030926E-4</v>
      </c>
      <c r="BH21" s="316">
        <f t="shared" si="15"/>
        <v>4.94497051030926E-4</v>
      </c>
      <c r="BI21" s="316">
        <f t="shared" si="15"/>
        <v>4.94497051030926E-4</v>
      </c>
      <c r="BJ21" s="316">
        <f t="shared" si="15"/>
        <v>4.94497051030926E-4</v>
      </c>
      <c r="BK21" s="316">
        <f t="shared" si="15"/>
        <v>4.94497051030926E-4</v>
      </c>
      <c r="BL21" s="316">
        <f t="shared" si="15"/>
        <v>4.94497051030926E-4</v>
      </c>
      <c r="BM21" s="316">
        <f t="shared" si="15"/>
        <v>4.94497051030926E-4</v>
      </c>
      <c r="BN21">
        <f t="shared" si="15"/>
        <v>4.94497051030926E-4</v>
      </c>
      <c r="BO21">
        <f t="shared" si="15"/>
        <v>4.94497051030926E-4</v>
      </c>
      <c r="BP21">
        <f t="shared" si="15"/>
        <v>4.94497051030926E-4</v>
      </c>
      <c r="BQ21">
        <f t="shared" si="15"/>
        <v>4.94497051030926E-4</v>
      </c>
    </row>
    <row r="22" spans="1:69">
      <c r="A22" s="121" t="s">
        <v>402</v>
      </c>
      <c r="B22" s="123"/>
      <c r="C22" s="315" t="s">
        <v>391</v>
      </c>
      <c r="D22" s="237">
        <f>D21</f>
        <v>0.16009000000000001</v>
      </c>
      <c r="E22" s="237">
        <f t="shared" ref="E22:AA22" si="16">E21</f>
        <v>0.14916623047802566</v>
      </c>
      <c r="F22" s="237">
        <f t="shared" si="16"/>
        <v>0.15136769014112786</v>
      </c>
      <c r="G22" s="237">
        <f t="shared" si="16"/>
        <v>0.15837372436013433</v>
      </c>
      <c r="H22" s="237">
        <f t="shared" si="16"/>
        <v>0.18444954285509832</v>
      </c>
      <c r="I22" s="237">
        <f t="shared" si="16"/>
        <v>0.19998495066689967</v>
      </c>
      <c r="J22" s="237">
        <f t="shared" si="16"/>
        <v>0.21720564563670211</v>
      </c>
      <c r="K22" s="237">
        <f t="shared" si="16"/>
        <v>0.21571589085429624</v>
      </c>
      <c r="L22" s="237">
        <f t="shared" si="16"/>
        <v>0.20789356562830041</v>
      </c>
      <c r="M22" s="237">
        <f t="shared" si="16"/>
        <v>0.20807780698789705</v>
      </c>
      <c r="N22" s="237">
        <f t="shared" si="16"/>
        <v>0.21312245986207687</v>
      </c>
      <c r="O22" s="237">
        <f t="shared" si="16"/>
        <v>0.21743146595667298</v>
      </c>
      <c r="P22" s="237">
        <f t="shared" si="16"/>
        <v>0.21822385627286248</v>
      </c>
      <c r="Q22" s="237">
        <f t="shared" si="16"/>
        <v>0.21883270576694436</v>
      </c>
      <c r="R22" s="237">
        <f t="shared" si="16"/>
        <v>0.22078757623393247</v>
      </c>
      <c r="S22" s="237">
        <f t="shared" si="16"/>
        <v>0.22161289181210311</v>
      </c>
      <c r="T22" s="237">
        <f t="shared" si="16"/>
        <v>0.2178084375419089</v>
      </c>
      <c r="U22" s="237">
        <f t="shared" si="16"/>
        <v>0.21183841585289986</v>
      </c>
      <c r="V22" s="237">
        <f t="shared" si="16"/>
        <v>0.20814781952870556</v>
      </c>
      <c r="W22" s="237">
        <f t="shared" si="16"/>
        <v>0.20591174507203117</v>
      </c>
      <c r="X22" s="237">
        <f t="shared" si="16"/>
        <v>0.20640962118624417</v>
      </c>
      <c r="Y22" s="237">
        <f t="shared" si="16"/>
        <v>0.20184533098905333</v>
      </c>
      <c r="Z22" s="237">
        <f t="shared" si="16"/>
        <v>0.19737804463003975</v>
      </c>
      <c r="AA22" s="237">
        <f t="shared" si="16"/>
        <v>0.19357495022673588</v>
      </c>
      <c r="AB22" s="237">
        <f>$AA$22</f>
        <v>0.19357495022673588</v>
      </c>
      <c r="AC22" s="237">
        <f t="shared" ref="AC22:BQ22" si="17">$AA$22</f>
        <v>0.19357495022673588</v>
      </c>
      <c r="AD22" s="237">
        <f t="shared" si="17"/>
        <v>0.19357495022673588</v>
      </c>
      <c r="AE22" s="237">
        <f t="shared" si="17"/>
        <v>0.19357495022673588</v>
      </c>
      <c r="AF22" s="237">
        <f t="shared" si="17"/>
        <v>0.19357495022673588</v>
      </c>
      <c r="AG22" s="237">
        <f t="shared" si="17"/>
        <v>0.19357495022673588</v>
      </c>
      <c r="AH22" s="237">
        <f t="shared" si="17"/>
        <v>0.19357495022673588</v>
      </c>
      <c r="AI22" s="237">
        <f t="shared" si="17"/>
        <v>0.19357495022673588</v>
      </c>
      <c r="AJ22" s="237">
        <f t="shared" si="17"/>
        <v>0.19357495022673588</v>
      </c>
      <c r="AK22" s="237">
        <f t="shared" si="17"/>
        <v>0.19357495022673588</v>
      </c>
      <c r="AL22" s="237">
        <f t="shared" si="17"/>
        <v>0.19357495022673588</v>
      </c>
      <c r="AM22" s="237">
        <f t="shared" si="17"/>
        <v>0.19357495022673588</v>
      </c>
      <c r="AN22" s="237">
        <f t="shared" si="17"/>
        <v>0.19357495022673588</v>
      </c>
      <c r="AO22" s="237">
        <f t="shared" si="17"/>
        <v>0.19357495022673588</v>
      </c>
      <c r="AP22" s="237">
        <f t="shared" si="17"/>
        <v>0.19357495022673588</v>
      </c>
      <c r="AQ22" s="237">
        <f t="shared" si="17"/>
        <v>0.19357495022673588</v>
      </c>
      <c r="AR22" s="237">
        <f t="shared" si="17"/>
        <v>0.19357495022673588</v>
      </c>
      <c r="AS22" s="237">
        <f t="shared" si="17"/>
        <v>0.19357495022673588</v>
      </c>
      <c r="AT22" s="237">
        <f t="shared" si="17"/>
        <v>0.19357495022673588</v>
      </c>
      <c r="AU22" s="237">
        <f t="shared" si="17"/>
        <v>0.19357495022673588</v>
      </c>
      <c r="AV22" s="237">
        <f t="shared" si="17"/>
        <v>0.19357495022673588</v>
      </c>
      <c r="AW22" s="237">
        <f t="shared" si="17"/>
        <v>0.19357495022673588</v>
      </c>
      <c r="AX22" s="237">
        <f t="shared" si="17"/>
        <v>0.19357495022673588</v>
      </c>
      <c r="AY22" s="237">
        <f t="shared" si="17"/>
        <v>0.19357495022673588</v>
      </c>
      <c r="AZ22" s="237">
        <f t="shared" si="17"/>
        <v>0.19357495022673588</v>
      </c>
      <c r="BA22" s="237">
        <f t="shared" si="17"/>
        <v>0.19357495022673588</v>
      </c>
      <c r="BB22" s="237">
        <f t="shared" si="17"/>
        <v>0.19357495022673588</v>
      </c>
      <c r="BC22" s="237">
        <f t="shared" si="17"/>
        <v>0.19357495022673588</v>
      </c>
      <c r="BD22" s="237">
        <f t="shared" si="17"/>
        <v>0.19357495022673588</v>
      </c>
      <c r="BE22" s="237">
        <f t="shared" si="17"/>
        <v>0.19357495022673588</v>
      </c>
      <c r="BF22" s="237">
        <f t="shared" si="17"/>
        <v>0.19357495022673588</v>
      </c>
      <c r="BG22" s="237">
        <f t="shared" si="17"/>
        <v>0.19357495022673588</v>
      </c>
      <c r="BH22" s="237">
        <f t="shared" si="17"/>
        <v>0.19357495022673588</v>
      </c>
      <c r="BI22" s="237">
        <f t="shared" si="17"/>
        <v>0.19357495022673588</v>
      </c>
      <c r="BJ22" s="237">
        <f t="shared" si="17"/>
        <v>0.19357495022673588</v>
      </c>
      <c r="BK22" s="237">
        <f t="shared" si="17"/>
        <v>0.19357495022673588</v>
      </c>
      <c r="BL22" s="237">
        <f t="shared" si="17"/>
        <v>0.19357495022673588</v>
      </c>
      <c r="BM22" s="237">
        <f t="shared" si="17"/>
        <v>0.19357495022673588</v>
      </c>
      <c r="BN22">
        <f t="shared" si="17"/>
        <v>0.19357495022673588</v>
      </c>
      <c r="BO22">
        <f t="shared" si="17"/>
        <v>0.19357495022673588</v>
      </c>
      <c r="BP22">
        <f t="shared" si="17"/>
        <v>0.19357495022673588</v>
      </c>
      <c r="BQ22">
        <f t="shared" si="17"/>
        <v>0.19357495022673588</v>
      </c>
    </row>
    <row r="23" spans="1:69">
      <c r="A23" s="5" t="s">
        <v>403</v>
      </c>
      <c r="B23" s="68"/>
      <c r="C23" s="68"/>
      <c r="D23" s="237"/>
      <c r="E23" s="237"/>
      <c r="F23" s="237"/>
      <c r="G23" s="237"/>
      <c r="H23" s="237"/>
      <c r="I23" s="237"/>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row>
    <row r="24" spans="1:69">
      <c r="A24" s="124" t="s">
        <v>404</v>
      </c>
      <c r="B24" s="123"/>
      <c r="C24" s="315" t="s">
        <v>405</v>
      </c>
      <c r="D24" s="322">
        <f>INDEX('2025 Diesel Fuel Prices'!$C$6:$BR$191,MATCH(RIGHT('Railbelt Price Worksheet (2)'!$A$24,9),'2025 Diesel Fuel Prices'!$C$6:$C$191,0),MATCH('Railbelt Price Worksheet (2)'!D$20,'2025 Diesel Fuel Prices'!$C$5:$BR$5,0))</f>
        <v>2.2400000000000002</v>
      </c>
      <c r="E24" s="322">
        <f>INDEX('2025 Diesel Fuel Prices'!$C$6:$BR$191,MATCH(RIGHT('Railbelt Price Worksheet (2)'!$A$24,9),'2025 Diesel Fuel Prices'!$C$6:$C$191,0),MATCH('Railbelt Price Worksheet (2)'!E$20,'2025 Diesel Fuel Prices'!$C$5:$BR$5,0))</f>
        <v>1.7152816401755246</v>
      </c>
      <c r="F24" s="322">
        <f>INDEX('2025 Diesel Fuel Prices'!$C$6:$BR$191,MATCH(RIGHT('Railbelt Price Worksheet (2)'!$A$24,9),'2025 Diesel Fuel Prices'!$C$6:$C$191,0),MATCH('Railbelt Price Worksheet (2)'!F$20,'2025 Diesel Fuel Prices'!$C$5:$BR$5,0))</f>
        <v>1.9518600537916722</v>
      </c>
      <c r="G24" s="322">
        <f>INDEX('2025 Diesel Fuel Prices'!$C$6:$BR$191,MATCH(RIGHT('Railbelt Price Worksheet (2)'!$A$24,9),'2025 Diesel Fuel Prices'!$C$6:$C$191,0),MATCH('Railbelt Price Worksheet (2)'!G$20,'2025 Diesel Fuel Prices'!$C$5:$BR$5,0))</f>
        <v>2.0916293701281989</v>
      </c>
      <c r="H24" s="322">
        <f>INDEX('2025 Diesel Fuel Prices'!$C$6:$BR$191,MATCH(RIGHT('Railbelt Price Worksheet (2)'!$A$24,9),'2025 Diesel Fuel Prices'!$C$6:$C$191,0),MATCH('Railbelt Price Worksheet (2)'!H$20,'2025 Diesel Fuel Prices'!$C$5:$BR$5,0))</f>
        <v>2.1808769033181266</v>
      </c>
      <c r="I24" s="322">
        <f>INDEX('2025 Diesel Fuel Prices'!$C$6:$BR$191,MATCH(RIGHT('Railbelt Price Worksheet (2)'!$A$24,9),'2025 Diesel Fuel Prices'!$C$6:$C$191,0),MATCH('Railbelt Price Worksheet (2)'!I$20,'2025 Diesel Fuel Prices'!$C$5:$BR$5,0))</f>
        <v>2.2389677461026705</v>
      </c>
      <c r="J24" s="322">
        <f>INDEX('2025 Diesel Fuel Prices'!$C$6:$BR$191,MATCH(RIGHT('Railbelt Price Worksheet (2)'!$A$24,9),'2025 Diesel Fuel Prices'!$C$6:$C$191,0),MATCH('Railbelt Price Worksheet (2)'!J$20,'2025 Diesel Fuel Prices'!$C$5:$BR$5,0))</f>
        <v>2.2107960374472264</v>
      </c>
      <c r="K24" s="322">
        <f>INDEX('2025 Diesel Fuel Prices'!$C$6:$BR$191,MATCH(RIGHT('Railbelt Price Worksheet (2)'!$A$24,9),'2025 Diesel Fuel Prices'!$C$6:$C$191,0),MATCH('Railbelt Price Worksheet (2)'!K$20,'2025 Diesel Fuel Prices'!$C$5:$BR$5,0))</f>
        <v>2.2340231942335977</v>
      </c>
      <c r="L24" s="322">
        <f>INDEX('2025 Diesel Fuel Prices'!$C$6:$BR$191,MATCH(RIGHT('Railbelt Price Worksheet (2)'!$A$24,9),'2025 Diesel Fuel Prices'!$C$6:$C$191,0),MATCH('Railbelt Price Worksheet (2)'!L$20,'2025 Diesel Fuel Prices'!$C$5:$BR$5,0))</f>
        <v>2.2816795118033011</v>
      </c>
      <c r="M24" s="322">
        <f>INDEX('2025 Diesel Fuel Prices'!$C$6:$BR$191,MATCH(RIGHT('Railbelt Price Worksheet (2)'!$A$24,9),'2025 Diesel Fuel Prices'!$C$6:$C$191,0),MATCH('Railbelt Price Worksheet (2)'!M$20,'2025 Diesel Fuel Prices'!$C$5:$BR$5,0))</f>
        <v>2.3258185605474355</v>
      </c>
      <c r="N24" s="322">
        <f>INDEX('2025 Diesel Fuel Prices'!$C$6:$BR$191,MATCH(RIGHT('Railbelt Price Worksheet (2)'!$A$24,9),'2025 Diesel Fuel Prices'!$C$6:$C$191,0),MATCH('Railbelt Price Worksheet (2)'!N$20,'2025 Diesel Fuel Prices'!$C$5:$BR$5,0))</f>
        <v>2.3455822582927062</v>
      </c>
      <c r="O24" s="322">
        <f>INDEX('2025 Diesel Fuel Prices'!$C$6:$BR$191,MATCH(RIGHT('Railbelt Price Worksheet (2)'!$A$24,9),'2025 Diesel Fuel Prices'!$C$6:$C$191,0),MATCH('Railbelt Price Worksheet (2)'!O$20,'2025 Diesel Fuel Prices'!$C$5:$BR$5,0))</f>
        <v>2.3776350105466779</v>
      </c>
      <c r="P24" s="322">
        <f>INDEX('2025 Diesel Fuel Prices'!$C$6:$BR$191,MATCH(RIGHT('Railbelt Price Worksheet (2)'!$A$24,9),'2025 Diesel Fuel Prices'!$C$6:$C$191,0),MATCH('Railbelt Price Worksheet (2)'!P$20,'2025 Diesel Fuel Prices'!$C$5:$BR$5,0))</f>
        <v>2.4116515620593924</v>
      </c>
      <c r="Q24" s="322">
        <f>INDEX('2025 Diesel Fuel Prices'!$C$6:$BR$191,MATCH(RIGHT('Railbelt Price Worksheet (2)'!$A$24,9),'2025 Diesel Fuel Prices'!$C$6:$C$191,0),MATCH('Railbelt Price Worksheet (2)'!Q$20,'2025 Diesel Fuel Prices'!$C$5:$BR$5,0))</f>
        <v>2.4407676066448269</v>
      </c>
      <c r="R24" s="322">
        <f>INDEX('2025 Diesel Fuel Prices'!$C$6:$BR$191,MATCH(RIGHT('Railbelt Price Worksheet (2)'!$A$24,9),'2025 Diesel Fuel Prices'!$C$6:$C$191,0),MATCH('Railbelt Price Worksheet (2)'!R$20,'2025 Diesel Fuel Prices'!$C$5:$BR$5,0))</f>
        <v>2.4565159254382674</v>
      </c>
      <c r="S24" s="322">
        <f>INDEX('2025 Diesel Fuel Prices'!$C$6:$BR$191,MATCH(RIGHT('Railbelt Price Worksheet (2)'!$A$24,9),'2025 Diesel Fuel Prices'!$C$6:$C$191,0),MATCH('Railbelt Price Worksheet (2)'!S$20,'2025 Diesel Fuel Prices'!$C$5:$BR$5,0))</f>
        <v>2.4799028267988508</v>
      </c>
      <c r="T24" s="322">
        <f>INDEX('2025 Diesel Fuel Prices'!$C$6:$BR$191,MATCH(RIGHT('Railbelt Price Worksheet (2)'!$A$24,9),'2025 Diesel Fuel Prices'!$C$6:$C$191,0),MATCH('Railbelt Price Worksheet (2)'!T$20,'2025 Diesel Fuel Prices'!$C$5:$BR$5,0))</f>
        <v>2.5115309115461297</v>
      </c>
      <c r="U24" s="322">
        <f>INDEX('2025 Diesel Fuel Prices'!$C$6:$BR$191,MATCH(RIGHT('Railbelt Price Worksheet (2)'!$A$24,9),'2025 Diesel Fuel Prices'!$C$6:$C$191,0),MATCH('Railbelt Price Worksheet (2)'!U$20,'2025 Diesel Fuel Prices'!$C$5:$BR$5,0))</f>
        <v>2.5243774216686279</v>
      </c>
      <c r="V24" s="322">
        <f>INDEX('2025 Diesel Fuel Prices'!$C$6:$BR$191,MATCH(RIGHT('Railbelt Price Worksheet (2)'!$A$24,9),'2025 Diesel Fuel Prices'!$C$6:$C$191,0),MATCH('Railbelt Price Worksheet (2)'!V$20,'2025 Diesel Fuel Prices'!$C$5:$BR$5,0))</f>
        <v>2.5542489693813026</v>
      </c>
      <c r="W24" s="322">
        <f>INDEX('2025 Diesel Fuel Prices'!$C$6:$BR$191,MATCH(RIGHT('Railbelt Price Worksheet (2)'!$A$24,9),'2025 Diesel Fuel Prices'!$C$6:$C$191,0),MATCH('Railbelt Price Worksheet (2)'!W$20,'2025 Diesel Fuel Prices'!$C$5:$BR$5,0))</f>
        <v>2.5870286178994624</v>
      </c>
      <c r="X24" s="322">
        <f>INDEX('2025 Diesel Fuel Prices'!$C$6:$BR$191,MATCH(RIGHT('Railbelt Price Worksheet (2)'!$A$24,9),'2025 Diesel Fuel Prices'!$C$6:$C$191,0),MATCH('Railbelt Price Worksheet (2)'!X$20,'2025 Diesel Fuel Prices'!$C$5:$BR$5,0))</f>
        <v>2.6590445045568014</v>
      </c>
      <c r="Y24" s="322">
        <f>INDEX('2025 Diesel Fuel Prices'!$C$6:$BR$191,MATCH(RIGHT('Railbelt Price Worksheet (2)'!$A$24,9),'2025 Diesel Fuel Prices'!$C$6:$C$191,0),MATCH('Railbelt Price Worksheet (2)'!Y$20,'2025 Diesel Fuel Prices'!$C$5:$BR$5,0))</f>
        <v>2.7006426999765445</v>
      </c>
      <c r="Z24" s="322">
        <f>INDEX('2025 Diesel Fuel Prices'!$C$6:$BR$191,MATCH(RIGHT('Railbelt Price Worksheet (2)'!$A$24,9),'2025 Diesel Fuel Prices'!$C$6:$C$191,0),MATCH('Railbelt Price Worksheet (2)'!Z$20,'2025 Diesel Fuel Prices'!$C$5:$BR$5,0))</f>
        <v>2.7415851036907459</v>
      </c>
      <c r="AA24" s="322">
        <f>INDEX('2025 Diesel Fuel Prices'!$C$6:$BR$191,MATCH(RIGHT('Railbelt Price Worksheet (2)'!$A$24,9),'2025 Diesel Fuel Prices'!$C$6:$C$191,0),MATCH('Railbelt Price Worksheet (2)'!AA$20,'2025 Diesel Fuel Prices'!$C$5:$BR$5,0))</f>
        <v>2.7856779757316588</v>
      </c>
      <c r="AB24" s="322">
        <f>INDEX('2025 Diesel Fuel Prices'!$C$6:$BR$191,MATCH(RIGHT('Railbelt Price Worksheet (2)'!$A$24,9),'2025 Diesel Fuel Prices'!$C$6:$C$191,0),MATCH('Railbelt Price Worksheet (2)'!AB$20,'2025 Diesel Fuel Prices'!$C$5:$BR$5,0))</f>
        <v>2.8201504147410326</v>
      </c>
      <c r="AC24" s="322">
        <f>INDEX('2025 Diesel Fuel Prices'!$C$6:$BR$191,MATCH(RIGHT('Railbelt Price Worksheet (2)'!$A$24,9),'2025 Diesel Fuel Prices'!$C$6:$C$191,0),MATCH('Railbelt Price Worksheet (2)'!AC$20,'2025 Diesel Fuel Prices'!$C$5:$BR$5,0))</f>
        <v>2.8744106885363787</v>
      </c>
      <c r="AD24" s="322">
        <f>'2025 Diesel Fuel Prices'!$AC$57</f>
        <v>2.8201504147410326</v>
      </c>
      <c r="AE24" s="322">
        <f>'2025 Diesel Fuel Prices'!$AC$57</f>
        <v>2.8201504147410326</v>
      </c>
      <c r="AF24" s="322">
        <f>'2025 Diesel Fuel Prices'!$AC$57</f>
        <v>2.8201504147410326</v>
      </c>
      <c r="AG24" s="322">
        <f>'2025 Diesel Fuel Prices'!$AC$57</f>
        <v>2.8201504147410326</v>
      </c>
      <c r="AH24" s="322">
        <f>'2025 Diesel Fuel Prices'!$AC$57</f>
        <v>2.8201504147410326</v>
      </c>
      <c r="AI24" s="322">
        <f>'2025 Diesel Fuel Prices'!$AC$57</f>
        <v>2.8201504147410326</v>
      </c>
      <c r="AJ24" s="322">
        <f>'2025 Diesel Fuel Prices'!$AC$57</f>
        <v>2.8201504147410326</v>
      </c>
      <c r="AK24" s="322">
        <f>'2025 Diesel Fuel Prices'!$AC$57</f>
        <v>2.8201504147410326</v>
      </c>
      <c r="AL24" s="322">
        <f>'2025 Diesel Fuel Prices'!$AC$57</f>
        <v>2.8201504147410326</v>
      </c>
      <c r="AM24" s="322">
        <f>'2025 Diesel Fuel Prices'!$AC$57</f>
        <v>2.8201504147410326</v>
      </c>
      <c r="AN24" s="322">
        <f>'2025 Diesel Fuel Prices'!$AC$57</f>
        <v>2.8201504147410326</v>
      </c>
      <c r="AO24" s="322">
        <f>'2025 Diesel Fuel Prices'!$AC$57</f>
        <v>2.8201504147410326</v>
      </c>
      <c r="AP24" s="322">
        <f>'2025 Diesel Fuel Prices'!$AC$57</f>
        <v>2.8201504147410326</v>
      </c>
      <c r="AQ24" s="322">
        <f>'2025 Diesel Fuel Prices'!$AC$57</f>
        <v>2.8201504147410326</v>
      </c>
      <c r="AR24" s="322">
        <f>'2025 Diesel Fuel Prices'!$AC$57</f>
        <v>2.8201504147410326</v>
      </c>
      <c r="AS24" s="322">
        <f>'2025 Diesel Fuel Prices'!$AC$57</f>
        <v>2.8201504147410326</v>
      </c>
      <c r="AT24" s="322">
        <f>'2025 Diesel Fuel Prices'!$AC$57</f>
        <v>2.8201504147410326</v>
      </c>
      <c r="AU24" s="322">
        <f>'2025 Diesel Fuel Prices'!$AC$57</f>
        <v>2.8201504147410326</v>
      </c>
      <c r="AV24" s="322">
        <f>'2025 Diesel Fuel Prices'!$AC$57</f>
        <v>2.8201504147410326</v>
      </c>
      <c r="AW24" s="322">
        <f>'2025 Diesel Fuel Prices'!$AC$57</f>
        <v>2.8201504147410326</v>
      </c>
      <c r="AX24" s="322">
        <f>'2025 Diesel Fuel Prices'!$AC$57</f>
        <v>2.8201504147410326</v>
      </c>
      <c r="AY24" s="322">
        <f>'2025 Diesel Fuel Prices'!$AC$57</f>
        <v>2.8201504147410326</v>
      </c>
      <c r="AZ24" s="322">
        <f>'2025 Diesel Fuel Prices'!$AC$57</f>
        <v>2.8201504147410326</v>
      </c>
      <c r="BA24" s="322">
        <f>'2025 Diesel Fuel Prices'!$AC$57</f>
        <v>2.8201504147410326</v>
      </c>
      <c r="BB24" s="322">
        <f>'2025 Diesel Fuel Prices'!$AC$57</f>
        <v>2.8201504147410326</v>
      </c>
      <c r="BC24" s="322">
        <f>'2025 Diesel Fuel Prices'!$AC$57</f>
        <v>2.8201504147410326</v>
      </c>
      <c r="BD24" s="322">
        <f>'2025 Diesel Fuel Prices'!$AC$57</f>
        <v>2.8201504147410326</v>
      </c>
      <c r="BE24" s="322">
        <f>'2025 Diesel Fuel Prices'!$AC$57</f>
        <v>2.8201504147410326</v>
      </c>
      <c r="BF24" s="322">
        <f>'2025 Diesel Fuel Prices'!$AC$57</f>
        <v>2.8201504147410326</v>
      </c>
      <c r="BG24" s="322">
        <f>'2025 Diesel Fuel Prices'!$AC$57</f>
        <v>2.8201504147410326</v>
      </c>
      <c r="BH24" s="322">
        <f>'2025 Diesel Fuel Prices'!$AC$57</f>
        <v>2.8201504147410326</v>
      </c>
      <c r="BI24" s="322">
        <f>'2025 Diesel Fuel Prices'!$AC$57</f>
        <v>2.8201504147410326</v>
      </c>
      <c r="BJ24" s="322">
        <f>'2025 Diesel Fuel Prices'!$AC$57</f>
        <v>2.8201504147410326</v>
      </c>
      <c r="BK24" s="322">
        <f>'2025 Diesel Fuel Prices'!$AC$57</f>
        <v>2.8201504147410326</v>
      </c>
      <c r="BL24" s="322">
        <f>'2025 Diesel Fuel Prices'!$AC$57</f>
        <v>2.8201504147410326</v>
      </c>
      <c r="BM24" s="322">
        <f>'2025 Diesel Fuel Prices'!$AC$57</f>
        <v>2.8201504147410326</v>
      </c>
      <c r="BN24">
        <f>'2025 Diesel Fuel Prices'!$AC$57</f>
        <v>2.8201504147410326</v>
      </c>
      <c r="BO24">
        <f>'2025 Diesel Fuel Prices'!$AC$57</f>
        <v>2.8201504147410326</v>
      </c>
      <c r="BP24">
        <f>'2025 Diesel Fuel Prices'!$AC$57</f>
        <v>2.8201504147410326</v>
      </c>
      <c r="BQ24">
        <f>'2025 Diesel Fuel Prices'!$AC$57</f>
        <v>2.8201504147410326</v>
      </c>
    </row>
    <row r="25" spans="1:69">
      <c r="A25" s="124" t="s">
        <v>406</v>
      </c>
      <c r="B25" s="123"/>
      <c r="C25" s="315" t="s">
        <v>407</v>
      </c>
      <c r="D25" s="434">
        <f>'Railbelt Coal Prices'!A19</f>
        <v>63.509999999999991</v>
      </c>
      <c r="E25" s="434">
        <f>'Railbelt Coal Prices'!B19</f>
        <v>63.509999999999991</v>
      </c>
      <c r="F25" s="434">
        <f>'Railbelt Coal Prices'!C19</f>
        <v>63.509999999999991</v>
      </c>
      <c r="G25" s="434">
        <f>'Railbelt Coal Prices'!D19</f>
        <v>63.509999999999991</v>
      </c>
      <c r="H25" s="434">
        <f>'Railbelt Coal Prices'!E19</f>
        <v>63.509999999999991</v>
      </c>
      <c r="I25" s="434">
        <f>'Railbelt Coal Prices'!F19</f>
        <v>62.708516220609994</v>
      </c>
      <c r="J25" s="434">
        <f>'Railbelt Coal Prices'!G19</f>
        <v>63.689682769999756</v>
      </c>
      <c r="K25" s="434">
        <f>'Railbelt Coal Prices'!H19</f>
        <v>64.172766420789543</v>
      </c>
      <c r="L25" s="434">
        <f>'Railbelt Coal Prices'!I19</f>
        <v>63.864459964088994</v>
      </c>
      <c r="M25" s="434">
        <f>'Railbelt Coal Prices'!J19</f>
        <v>63.681155800354247</v>
      </c>
      <c r="N25" s="434">
        <f>'Railbelt Coal Prices'!K19</f>
        <v>63.661482129425174</v>
      </c>
      <c r="O25" s="434">
        <f>'Railbelt Coal Prices'!L19</f>
        <v>64.28395091354669</v>
      </c>
      <c r="P25" s="434">
        <f>'Railbelt Coal Prices'!M19</f>
        <v>64.542610887341368</v>
      </c>
      <c r="Q25" s="434">
        <f>'Railbelt Coal Prices'!N19</f>
        <v>66.051191056220119</v>
      </c>
      <c r="R25" s="434">
        <f>'Railbelt Coal Prices'!O19</f>
        <v>65.852245553587451</v>
      </c>
      <c r="S25" s="434">
        <f>'Railbelt Coal Prices'!P19</f>
        <v>65.672485732657165</v>
      </c>
      <c r="T25" s="434">
        <f>'Railbelt Coal Prices'!Q19</f>
        <v>66.147838606750298</v>
      </c>
      <c r="U25" s="434">
        <f>'Railbelt Coal Prices'!R19</f>
        <v>66.135715927013337</v>
      </c>
      <c r="V25" s="434">
        <f>'Railbelt Coal Prices'!S19</f>
        <v>63.256682224055524</v>
      </c>
      <c r="W25" s="434">
        <f>'Railbelt Coal Prices'!T19</f>
        <v>59.716140598840177</v>
      </c>
      <c r="X25" s="434">
        <f>'Railbelt Coal Prices'!U19</f>
        <v>57.480687634969556</v>
      </c>
      <c r="Y25" s="434">
        <f>'Railbelt Coal Prices'!V19</f>
        <v>62.150359279838888</v>
      </c>
      <c r="Z25" s="434">
        <f>'Railbelt Coal Prices'!W19</f>
        <v>62.239738359255583</v>
      </c>
      <c r="AA25" s="434">
        <f>'Railbelt Coal Prices'!X19</f>
        <v>62.953281343265481</v>
      </c>
      <c r="AB25" s="434">
        <f>'Railbelt Coal Prices'!Y19</f>
        <v>63.236957185839422</v>
      </c>
      <c r="AC25" s="434">
        <f>'Railbelt Coal Prices'!Z19</f>
        <v>-5.1367287021082994E-2</v>
      </c>
      <c r="AD25" s="434">
        <f>'Railbelt Coal Prices'!AA19</f>
        <v>-5.1367287021082994E-2</v>
      </c>
      <c r="AE25" s="434">
        <f>'Railbelt Coal Prices'!AB19</f>
        <v>-5.1367287021082994E-2</v>
      </c>
      <c r="AF25" s="434">
        <f>'Railbelt Coal Prices'!AC19</f>
        <v>-5.1367287021082994E-2</v>
      </c>
      <c r="AG25" s="284">
        <f>'Railbelt Coal Prices'!AD19</f>
        <v>-5.1367287021082994E-2</v>
      </c>
      <c r="AH25" s="284">
        <f>'Railbelt Coal Prices'!AE19</f>
        <v>-5.1367287021082994E-2</v>
      </c>
      <c r="AI25" s="284">
        <f>'Railbelt Coal Prices'!AF19</f>
        <v>-5.1367287021082994E-2</v>
      </c>
      <c r="AJ25" s="284">
        <f>'Railbelt Coal Prices'!AG19</f>
        <v>-5.1367287021082994E-2</v>
      </c>
      <c r="AK25" s="284">
        <f>'Railbelt Coal Prices'!AH19</f>
        <v>-5.1367287021082994E-2</v>
      </c>
      <c r="AL25" s="284">
        <f>'Railbelt Coal Prices'!AI19</f>
        <v>-5.1367287021082994E-2</v>
      </c>
      <c r="AM25" s="284">
        <f>'Railbelt Coal Prices'!AJ19</f>
        <v>-5.1367287021082994E-2</v>
      </c>
      <c r="AN25" s="284">
        <f>'Railbelt Coal Prices'!AK19</f>
        <v>-5.1367287021082994E-2</v>
      </c>
      <c r="AO25" s="284">
        <f>'Railbelt Coal Prices'!AL19</f>
        <v>-5.1367287021082994E-2</v>
      </c>
      <c r="AP25" s="284">
        <f>'Railbelt Coal Prices'!AM19</f>
        <v>-5.1367287021082994E-2</v>
      </c>
      <c r="AQ25" s="284">
        <f>'Railbelt Coal Prices'!AN19</f>
        <v>-5.1367287021082994E-2</v>
      </c>
      <c r="AR25" s="284">
        <f>'Railbelt Coal Prices'!AO19</f>
        <v>-5.1367287021082994E-2</v>
      </c>
      <c r="AS25" s="284">
        <f>'Railbelt Coal Prices'!AP19</f>
        <v>-5.1367287021082994E-2</v>
      </c>
      <c r="AT25" s="284">
        <f>'Railbelt Coal Prices'!AQ19</f>
        <v>-5.1367287021082994E-2</v>
      </c>
      <c r="AU25" s="284">
        <f>'Railbelt Coal Prices'!AR19</f>
        <v>-5.1367287021082994E-2</v>
      </c>
      <c r="AV25" s="284">
        <f>'Railbelt Coal Prices'!AS19</f>
        <v>-5.1367287021082994E-2</v>
      </c>
      <c r="AW25" s="284">
        <f>'Railbelt Coal Prices'!AT19</f>
        <v>-5.1367287021082994E-2</v>
      </c>
      <c r="AX25" s="284">
        <f>'Railbelt Coal Prices'!AU19</f>
        <v>-5.1367287021082994E-2</v>
      </c>
      <c r="AY25" s="284">
        <f>'Railbelt Coal Prices'!AV19</f>
        <v>-5.1367287021082994E-2</v>
      </c>
      <c r="AZ25" s="284">
        <f>'Railbelt Coal Prices'!AW19</f>
        <v>-5.1367287021082994E-2</v>
      </c>
      <c r="BA25" s="284">
        <f>'Railbelt Coal Prices'!AX19</f>
        <v>-5.1367287021082994E-2</v>
      </c>
      <c r="BB25" s="284">
        <f>'Railbelt Coal Prices'!AY19</f>
        <v>-5.1367287021082994E-2</v>
      </c>
      <c r="BC25" s="284">
        <f>'Railbelt Coal Prices'!AZ19</f>
        <v>-5.1367287021082994E-2</v>
      </c>
      <c r="BD25" s="284">
        <f>'Railbelt Coal Prices'!BA19</f>
        <v>-5.1367287021082994E-2</v>
      </c>
      <c r="BE25" s="284">
        <f>'Railbelt Coal Prices'!BB19</f>
        <v>-5.1367287021082994E-2</v>
      </c>
      <c r="BF25" s="284">
        <f>'Railbelt Coal Prices'!BC19</f>
        <v>-5.1367287021082994E-2</v>
      </c>
      <c r="BG25" s="284">
        <f>'Railbelt Coal Prices'!BD19</f>
        <v>-5.1367287021082994E-2</v>
      </c>
      <c r="BH25" s="284">
        <f>'Railbelt Coal Prices'!BE19</f>
        <v>-5.1367287021082994E-2</v>
      </c>
      <c r="BI25" s="284">
        <f>'Railbelt Coal Prices'!BF19</f>
        <v>-5.1367287021082994E-2</v>
      </c>
      <c r="BJ25" s="284">
        <f>'Railbelt Coal Prices'!BG19</f>
        <v>-5.1367287021082994E-2</v>
      </c>
      <c r="BK25" s="284">
        <f>'Railbelt Coal Prices'!BH19</f>
        <v>-5.1367287021082994E-2</v>
      </c>
      <c r="BL25" s="284">
        <f>'Railbelt Coal Prices'!BI19</f>
        <v>-5.1367287021082994E-2</v>
      </c>
      <c r="BM25" s="284">
        <f>'Railbelt Coal Prices'!BJ19</f>
        <v>-5.1367287021082994E-2</v>
      </c>
      <c r="BN25">
        <f>'Railbelt Coal Prices'!BK19</f>
        <v>-5.1367287021082994E-2</v>
      </c>
      <c r="BO25">
        <f>'Railbelt Coal Prices'!BL19</f>
        <v>-5.1367287021082994E-2</v>
      </c>
      <c r="BP25">
        <f>'Railbelt Coal Prices'!BM19</f>
        <v>-5.1367287021082994E-2</v>
      </c>
      <c r="BQ25">
        <f>'Railbelt Coal Prices'!BN19</f>
        <v>-5.1367287021082994E-2</v>
      </c>
    </row>
    <row r="26" spans="1:69">
      <c r="A26" s="64"/>
      <c r="B26" s="526"/>
      <c r="C26" s="68"/>
      <c r="D26" s="238"/>
      <c r="E26" s="238"/>
      <c r="F26" s="238"/>
      <c r="G26" s="238"/>
      <c r="H26" s="238"/>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c r="AJ26" s="238"/>
      <c r="AK26" s="238"/>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238"/>
      <c r="BH26" s="238"/>
      <c r="BI26" s="238"/>
      <c r="BJ26" s="238"/>
      <c r="BK26" s="238"/>
      <c r="BL26" s="238"/>
      <c r="BM26" s="238"/>
    </row>
    <row r="27" spans="1:69">
      <c r="A27" s="124" t="s">
        <v>408</v>
      </c>
      <c r="B27" s="123"/>
      <c r="C27" s="121" t="s">
        <v>409</v>
      </c>
      <c r="D27" s="423">
        <v>7.5999999999999998E-2</v>
      </c>
      <c r="E27" s="423">
        <v>7.5999999999999998E-2</v>
      </c>
      <c r="F27" s="423">
        <v>7.5999999999999998E-2</v>
      </c>
      <c r="G27" s="423">
        <v>7.5999999999999998E-2</v>
      </c>
      <c r="H27" s="423">
        <v>7.5999999999999998E-2</v>
      </c>
      <c r="I27" s="423">
        <v>7.5999999999999998E-2</v>
      </c>
      <c r="J27" s="423">
        <v>7.5999999999999998E-2</v>
      </c>
      <c r="K27" s="423">
        <v>7.5999999999999998E-2</v>
      </c>
      <c r="L27" s="423">
        <v>7.5999999999999998E-2</v>
      </c>
      <c r="M27" s="423">
        <v>7.5999999999999998E-2</v>
      </c>
      <c r="N27" s="423">
        <v>7.5999999999999998E-2</v>
      </c>
      <c r="O27" s="423">
        <v>7.5999999999999998E-2</v>
      </c>
      <c r="P27" s="423">
        <v>7.5999999999999998E-2</v>
      </c>
      <c r="Q27" s="423">
        <v>7.5999999999999998E-2</v>
      </c>
      <c r="R27" s="423">
        <v>7.5999999999999998E-2</v>
      </c>
      <c r="S27" s="423">
        <v>7.5999999999999998E-2</v>
      </c>
      <c r="T27" s="423">
        <v>7.5999999999999998E-2</v>
      </c>
      <c r="U27" s="423">
        <v>7.5999999999999998E-2</v>
      </c>
      <c r="V27" s="423">
        <v>7.5999999999999998E-2</v>
      </c>
      <c r="W27" s="423">
        <v>7.5999999999999998E-2</v>
      </c>
      <c r="X27" s="423">
        <v>7.5999999999999998E-2</v>
      </c>
      <c r="Y27" s="423">
        <v>7.5999999999999998E-2</v>
      </c>
      <c r="Z27" s="423">
        <v>7.5999999999999998E-2</v>
      </c>
      <c r="AA27" s="423">
        <v>7.5999999999999998E-2</v>
      </c>
      <c r="AB27" s="423">
        <v>7.5999999999999998E-2</v>
      </c>
      <c r="AC27" s="423">
        <v>7.5999999999999998E-2</v>
      </c>
      <c r="AD27" s="423">
        <v>7.5999999999999998E-2</v>
      </c>
      <c r="AE27" s="423">
        <v>7.5999999999999998E-2</v>
      </c>
      <c r="AF27" s="423">
        <v>7.5999999999999998E-2</v>
      </c>
      <c r="AG27" s="423">
        <v>7.5999999999999998E-2</v>
      </c>
      <c r="AH27" s="423">
        <v>7.5999999999999998E-2</v>
      </c>
      <c r="AI27" s="423">
        <v>7.5999999999999998E-2</v>
      </c>
      <c r="AJ27" s="423">
        <v>7.5999999999999998E-2</v>
      </c>
      <c r="AK27" s="423">
        <v>7.5999999999999998E-2</v>
      </c>
      <c r="AL27" s="423">
        <v>7.5999999999999998E-2</v>
      </c>
      <c r="AM27" s="423">
        <v>7.5999999999999998E-2</v>
      </c>
      <c r="AN27" s="423">
        <v>7.5999999999999998E-2</v>
      </c>
      <c r="AO27" s="423">
        <v>7.5999999999999998E-2</v>
      </c>
      <c r="AP27" s="423">
        <v>7.5999999999999998E-2</v>
      </c>
      <c r="AQ27" s="423">
        <v>7.5999999999999998E-2</v>
      </c>
      <c r="AR27" s="423">
        <v>7.5999999999999998E-2</v>
      </c>
      <c r="AS27" s="423">
        <v>7.5999999999999998E-2</v>
      </c>
      <c r="AT27" s="423">
        <v>7.5999999999999998E-2</v>
      </c>
      <c r="AU27" s="423">
        <v>7.5999999999999998E-2</v>
      </c>
      <c r="AV27" s="423">
        <v>7.5999999999999998E-2</v>
      </c>
      <c r="AW27" s="423">
        <v>7.5999999999999998E-2</v>
      </c>
      <c r="AX27" s="423">
        <v>7.5999999999999998E-2</v>
      </c>
      <c r="AY27" s="423">
        <v>7.5999999999999998E-2</v>
      </c>
      <c r="AZ27" s="423">
        <v>7.5999999999999998E-2</v>
      </c>
      <c r="BA27" s="423">
        <v>7.5999999999999998E-2</v>
      </c>
      <c r="BB27" s="423">
        <v>7.5999999999999998E-2</v>
      </c>
      <c r="BC27" s="423">
        <v>7.5999999999999998E-2</v>
      </c>
      <c r="BD27" s="423">
        <v>7.5999999999999998E-2</v>
      </c>
      <c r="BE27" s="423">
        <v>7.5999999999999998E-2</v>
      </c>
      <c r="BF27" s="423">
        <v>7.5999999999999998E-2</v>
      </c>
      <c r="BG27" s="423">
        <v>7.5999999999999998E-2</v>
      </c>
      <c r="BH27" s="423">
        <v>7.5999999999999998E-2</v>
      </c>
      <c r="BI27" s="423">
        <v>7.5999999999999998E-2</v>
      </c>
      <c r="BJ27" s="423">
        <v>7.5999999999999998E-2</v>
      </c>
      <c r="BK27" s="423">
        <v>7.5999999999999998E-2</v>
      </c>
      <c r="BL27" s="423">
        <v>7.5999999999999998E-2</v>
      </c>
      <c r="BM27" s="423">
        <v>7.5999999999999998E-2</v>
      </c>
      <c r="BN27">
        <v>7.5999999999999998E-2</v>
      </c>
      <c r="BO27">
        <v>7.5999999999999998E-2</v>
      </c>
      <c r="BP27">
        <v>7.5999999999999998E-2</v>
      </c>
      <c r="BQ27">
        <v>7.5999999999999998E-2</v>
      </c>
    </row>
    <row r="28" spans="1:69">
      <c r="A28" s="69" t="s">
        <v>410</v>
      </c>
      <c r="B28" s="52"/>
      <c r="C28" s="53"/>
      <c r="D28" s="238"/>
      <c r="E28" s="238"/>
      <c r="F28" s="238"/>
      <c r="G28" s="238"/>
      <c r="H28" s="238"/>
      <c r="I28" s="238"/>
      <c r="J28" s="238"/>
      <c r="K28" s="238"/>
      <c r="L28" s="238"/>
      <c r="M28" s="238"/>
      <c r="N28" s="238"/>
      <c r="O28" s="238"/>
      <c r="P28" s="238"/>
      <c r="Q28" s="238"/>
      <c r="R28" s="238"/>
      <c r="S28" s="238"/>
      <c r="T28" s="238"/>
      <c r="U28" s="238"/>
      <c r="V28" s="238"/>
      <c r="W28" s="238"/>
      <c r="X28" s="238"/>
      <c r="Y28" s="238"/>
      <c r="Z28" s="238"/>
      <c r="AA28" s="238"/>
      <c r="AB28" s="238"/>
      <c r="AC28" s="238"/>
      <c r="AD28" s="238"/>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9"/>
      <c r="BC28" s="239"/>
      <c r="BD28" s="239"/>
      <c r="BE28" s="239"/>
      <c r="BF28" s="239"/>
      <c r="BG28" s="239"/>
      <c r="BH28" s="239"/>
      <c r="BI28" s="239"/>
      <c r="BJ28" s="239"/>
      <c r="BK28" s="239"/>
      <c r="BL28" s="239"/>
      <c r="BM28" s="239"/>
    </row>
    <row r="29" spans="1:69" s="3" customFormat="1">
      <c r="A29" s="69" t="s">
        <v>411</v>
      </c>
      <c r="B29" s="425"/>
      <c r="C29" s="426"/>
      <c r="D29" s="427"/>
      <c r="E29" s="427"/>
      <c r="F29" s="427"/>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row>
    <row r="30" spans="1:69">
      <c r="A30" s="52"/>
      <c r="B30" s="52"/>
      <c r="C30" s="419"/>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row>
    <row r="31" spans="1:69">
      <c r="A31" s="68"/>
      <c r="B31" s="428"/>
      <c r="C31" s="419"/>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row>
    <row r="32" spans="1:69">
      <c r="A32" s="68"/>
      <c r="B32" s="428"/>
      <c r="C32" s="420"/>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row>
    <row r="33" spans="1:65">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row>
    <row r="34" spans="1:65" ht="15">
      <c r="A34" s="68"/>
      <c r="B34" s="421"/>
      <c r="C34" s="421"/>
      <c r="D34" s="312"/>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8"/>
      <c r="AT34" s="418"/>
      <c r="AU34" s="418"/>
      <c r="AV34" s="418"/>
      <c r="AW34" s="418"/>
      <c r="AX34" s="418"/>
      <c r="AY34" s="418"/>
      <c r="AZ34" s="418"/>
      <c r="BA34" s="418"/>
      <c r="BB34" s="418"/>
      <c r="BC34" s="418"/>
      <c r="BD34" s="418"/>
      <c r="BE34" s="418"/>
      <c r="BF34" s="418"/>
      <c r="BG34" s="418"/>
      <c r="BH34" s="418"/>
      <c r="BI34" s="418"/>
      <c r="BJ34" s="418"/>
      <c r="BK34" s="418"/>
      <c r="BL34" s="418"/>
      <c r="BM34" s="418"/>
    </row>
    <row r="35" spans="1:65">
      <c r="A35" s="285"/>
    </row>
    <row r="37" spans="1:65" ht="15">
      <c r="A37" s="425"/>
      <c r="B37" s="68"/>
      <c r="C37" s="421"/>
    </row>
    <row r="38" spans="1:65">
      <c r="A38" s="68"/>
      <c r="B38" s="68"/>
      <c r="C38" s="422"/>
    </row>
    <row r="39" spans="1:65">
      <c r="A39" s="68"/>
      <c r="B39" s="428"/>
      <c r="C39" s="422"/>
    </row>
    <row r="40" spans="1:65">
      <c r="A40" s="68"/>
      <c r="B40" s="428"/>
      <c r="C40" s="422"/>
    </row>
  </sheetData>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9F710644D4F84781AE6F92C414D8C4" ma:contentTypeVersion="12" ma:contentTypeDescription="Create a new document." ma:contentTypeScope="" ma:versionID="0c24b8de9f74b2d5f49d87995445e313">
  <xsd:schema xmlns:xsd="http://www.w3.org/2001/XMLSchema" xmlns:xs="http://www.w3.org/2001/XMLSchema" xmlns:p="http://schemas.microsoft.com/office/2006/metadata/properties" xmlns:ns2="2a578fb8-a4fc-4d1e-94a2-25106b0d686e" xmlns:ns3="310a383d-2536-4ef3-bb0d-c2452655f9d1" targetNamespace="http://schemas.microsoft.com/office/2006/metadata/properties" ma:root="true" ma:fieldsID="f1dee68f537bbd72aa65e0cfef4d5b44" ns2:_="" ns3:_="">
    <xsd:import namespace="2a578fb8-a4fc-4d1e-94a2-25106b0d686e"/>
    <xsd:import namespace="310a383d-2536-4ef3-bb0d-c2452655f9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578fb8-a4fc-4d1e-94a2-25106b0d6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47d33dc-8661-4267-ae89-0ec0052d77b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0a383d-2536-4ef3-bb0d-c2452655f9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59781da-5143-45df-a8c3-9c9c107a8f21}" ma:internalName="TaxCatchAll" ma:showField="CatchAllData" ma:web="310a383d-2536-4ef3-bb0d-c2452655f9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10a383d-2536-4ef3-bb0d-c2452655f9d1" xsi:nil="true"/>
    <lcf76f155ced4ddcb4097134ff3c332f xmlns="2a578fb8-a4fc-4d1e-94a2-25106b0d68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647C8F-024F-46EC-BC37-8C52A68B01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578fb8-a4fc-4d1e-94a2-25106b0d686e"/>
    <ds:schemaRef ds:uri="310a383d-2536-4ef3-bb0d-c2452655f9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F443E8-C6EA-43B1-A8ED-9ECD9BF0246B}">
  <ds:schemaRefs>
    <ds:schemaRef ds:uri="http://schemas.microsoft.com/office/2006/metadata/properties"/>
    <ds:schemaRef ds:uri="http://schemas.microsoft.com/office/infopath/2007/PartnerControls"/>
    <ds:schemaRef ds:uri="310a383d-2536-4ef3-bb0d-c2452655f9d1"/>
    <ds:schemaRef ds:uri="2a578fb8-a4fc-4d1e-94a2-25106b0d686e"/>
  </ds:schemaRefs>
</ds:datastoreItem>
</file>

<file path=customXml/itemProps3.xml><?xml version="1.0" encoding="utf-8"?>
<ds:datastoreItem xmlns:ds="http://schemas.openxmlformats.org/officeDocument/2006/customXml" ds:itemID="{F5D07529-46E0-40A9-BC1F-ED96EC6F43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6</vt:i4>
      </vt:variant>
    </vt:vector>
  </HeadingPairs>
  <TitlesOfParts>
    <vt:vector size="32" baseType="lpstr">
      <vt:lpstr>Home</vt:lpstr>
      <vt:lpstr>2020 updates (Rd13 update)</vt:lpstr>
      <vt:lpstr>Instructions PLEASE READ</vt:lpstr>
      <vt:lpstr>Unlock Code</vt:lpstr>
      <vt:lpstr>999-Calc</vt:lpstr>
      <vt:lpstr>Diesels ON</vt:lpstr>
      <vt:lpstr>Economic Model</vt:lpstr>
      <vt:lpstr>Assumptions</vt:lpstr>
      <vt:lpstr>Railbelt Price Worksheet (2)</vt:lpstr>
      <vt:lpstr>Railbelt Price Worksheet</vt:lpstr>
      <vt:lpstr>Diesel Fuel Prices</vt:lpstr>
      <vt:lpstr>Sheet3</vt:lpstr>
      <vt:lpstr>2025 Diesel Fuel Prices</vt:lpstr>
      <vt:lpstr>Sheet2</vt:lpstr>
      <vt:lpstr>Natural Gas Prices</vt:lpstr>
      <vt:lpstr>EIA_AEO_OilForecast_2026</vt:lpstr>
      <vt:lpstr>EIA_AEO_HenryHubForecast_2026</vt:lpstr>
      <vt:lpstr>EIA_AEO_CoalPriceForecast_2026</vt:lpstr>
      <vt:lpstr>Railbelt Coal Prices</vt:lpstr>
      <vt:lpstr>Diesel Fuel Price (PCE) Fcst</vt:lpstr>
      <vt:lpstr>Railbelt Utilities Avoided Cost</vt:lpstr>
      <vt:lpstr>Nat Gas Contract Price</vt:lpstr>
      <vt:lpstr>South Railbelt Heat Rate</vt:lpstr>
      <vt:lpstr>Carbon conversion factors</vt:lpstr>
      <vt:lpstr>Biomass Units</vt:lpstr>
      <vt:lpstr>Railbelt Wind O&amp;M</vt:lpstr>
      <vt:lpstr>CarbonPricing</vt:lpstr>
      <vt:lpstr>'Diesel Fuel Prices'!Community</vt:lpstr>
      <vt:lpstr>Community</vt:lpstr>
      <vt:lpstr>'Natural Gas Prices'!NaturalGasForecast</vt:lpstr>
      <vt:lpstr>RE_Technology</vt:lpstr>
      <vt:lpstr>Region</vt:lpstr>
    </vt:vector>
  </TitlesOfParts>
  <Manager/>
  <Company>ISER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dc:creator>
  <cp:keywords/>
  <dc:description/>
  <cp:lastModifiedBy>Hanxiao Zhang</cp:lastModifiedBy>
  <cp:revision/>
  <dcterms:created xsi:type="dcterms:W3CDTF">2009-02-03T22:17:06Z</dcterms:created>
  <dcterms:modified xsi:type="dcterms:W3CDTF">2026-08-20T21:10:59Z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y fmtid="{D5CDD505-2E9C-101B-9397-08002B2CF9AE}" pid="3" name="ContentTypeId">
    <vt:lpwstr>0x010100999F710644D4F84781AE6F92C414D8C4</vt:lpwstr>
  </property>
  <property fmtid="{D5CDD505-2E9C-101B-9397-08002B2CF9AE}" pid="4" name="Order">
    <vt:r8>2152600</vt:r8>
  </property>
  <property fmtid="{D5CDD505-2E9C-101B-9397-08002B2CF9AE}" pid="5" name="MediaServiceImageTags">
    <vt:lpwstr/>
  </property>
</Properties>
</file>